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120" yWindow="420" windowWidth="25950" windowHeight="13380" tabRatio="751"/>
  </bookViews>
  <sheets>
    <sheet name="Deckblatt" sheetId="49" r:id="rId1"/>
    <sheet name="NEA 2018" sheetId="57" r:id="rId2"/>
    <sheet name="NEA 2017" sheetId="56" r:id="rId3"/>
    <sheet name="NEA 2016" sheetId="55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4" r:id="rId28"/>
  </sheets>
  <definedNames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F104" i="57" l="1"/>
  <c r="F103" i="57"/>
  <c r="F102" i="57"/>
  <c r="F100" i="57"/>
  <c r="F98" i="57"/>
  <c r="F96" i="57"/>
  <c r="F95" i="57"/>
  <c r="F94" i="57"/>
  <c r="F92" i="57"/>
  <c r="F90" i="57"/>
  <c r="AE624" i="57"/>
  <c r="AE620" i="57"/>
  <c r="AE616" i="57"/>
  <c r="AE615" i="57"/>
  <c r="AE612" i="57"/>
  <c r="AE608" i="57"/>
  <c r="AE606" i="57"/>
  <c r="P94" i="57"/>
  <c r="P92" i="57"/>
  <c r="S573" i="57"/>
  <c r="S572" i="57"/>
  <c r="S570" i="57"/>
  <c r="S569" i="57"/>
  <c r="S568" i="57"/>
  <c r="S566" i="57"/>
  <c r="S565" i="57"/>
  <c r="S564" i="57"/>
  <c r="S562" i="57"/>
  <c r="S561" i="57"/>
  <c r="S560" i="57"/>
  <c r="S558" i="57"/>
  <c r="S557" i="57"/>
  <c r="S554" i="57"/>
  <c r="S547" i="57"/>
  <c r="S545" i="57"/>
  <c r="S544" i="57"/>
  <c r="S543" i="57"/>
  <c r="S539" i="57"/>
  <c r="S537" i="57"/>
  <c r="S536" i="57"/>
  <c r="S533" i="57"/>
  <c r="S532" i="57"/>
  <c r="S531" i="57"/>
  <c r="S529" i="57"/>
  <c r="S528" i="57"/>
  <c r="S520" i="57"/>
  <c r="S518" i="57"/>
  <c r="S516" i="57"/>
  <c r="S515" i="57"/>
  <c r="S514" i="57"/>
  <c r="S511" i="57"/>
  <c r="S510" i="57"/>
  <c r="S507" i="57"/>
  <c r="S506" i="57"/>
  <c r="S504" i="57"/>
  <c r="S503" i="57"/>
  <c r="S502" i="57"/>
  <c r="S495" i="57"/>
  <c r="S494" i="57"/>
  <c r="S491" i="57"/>
  <c r="S490" i="57"/>
  <c r="S487" i="57"/>
  <c r="S483" i="57"/>
  <c r="S479" i="57"/>
  <c r="S478" i="57"/>
  <c r="S477" i="57"/>
  <c r="S468" i="57"/>
  <c r="S464" i="57"/>
  <c r="S460" i="57"/>
  <c r="S458" i="57"/>
  <c r="S454" i="57"/>
  <c r="S450" i="57"/>
  <c r="AB38" i="57"/>
  <c r="AB35" i="57"/>
  <c r="P35" i="57"/>
  <c r="AB44" i="57"/>
  <c r="P36" i="57"/>
  <c r="F54" i="57"/>
  <c r="F626" i="57"/>
  <c r="AE625" i="57"/>
  <c r="AE621" i="57"/>
  <c r="AE613" i="57"/>
  <c r="AE609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1" i="57"/>
  <c r="S567" i="57"/>
  <c r="S563" i="57"/>
  <c r="S559" i="57"/>
  <c r="S555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6" i="57"/>
  <c r="S542" i="57"/>
  <c r="S541" i="57"/>
  <c r="S540" i="57"/>
  <c r="S538" i="57"/>
  <c r="S535" i="57"/>
  <c r="S534" i="57"/>
  <c r="S530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21" i="57"/>
  <c r="S519" i="57"/>
  <c r="S517" i="57"/>
  <c r="S513" i="57"/>
  <c r="S512" i="57"/>
  <c r="S509" i="57"/>
  <c r="S508" i="57"/>
  <c r="S505" i="57"/>
  <c r="S501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3" i="57"/>
  <c r="S492" i="57"/>
  <c r="S488" i="57"/>
  <c r="S480" i="57"/>
  <c r="S476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7" i="57"/>
  <c r="S463" i="57"/>
  <c r="S459" i="57"/>
  <c r="S455" i="57"/>
  <c r="S452" i="57"/>
  <c r="S451" i="57"/>
  <c r="F444" i="57"/>
  <c r="F418" i="57"/>
  <c r="F392" i="57"/>
  <c r="F366" i="57"/>
  <c r="F340" i="57"/>
  <c r="F314" i="57"/>
  <c r="F288" i="57"/>
  <c r="F262" i="57"/>
  <c r="F236" i="57"/>
  <c r="F210" i="57"/>
  <c r="F184" i="57"/>
  <c r="F158" i="57"/>
  <c r="F132" i="57"/>
  <c r="F105" i="57"/>
  <c r="F101" i="57"/>
  <c r="F97" i="57"/>
  <c r="F93" i="57"/>
  <c r="F89" i="57"/>
  <c r="F88" i="57"/>
  <c r="F87" i="57"/>
  <c r="F85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D53" i="57"/>
  <c r="P46" i="57"/>
  <c r="P42" i="57"/>
  <c r="P41" i="57"/>
  <c r="A27" i="57"/>
  <c r="A26" i="57"/>
  <c r="A25" i="57"/>
  <c r="A24" i="57"/>
  <c r="AB36" i="57" l="1"/>
  <c r="AB33" i="57"/>
  <c r="I157" i="57"/>
  <c r="P37" i="57"/>
  <c r="AB37" i="57"/>
  <c r="P45" i="57"/>
  <c r="AB45" i="57"/>
  <c r="H51" i="57"/>
  <c r="AB41" i="57"/>
  <c r="E53" i="57"/>
  <c r="P53" i="57"/>
  <c r="AB48" i="57"/>
  <c r="P38" i="57"/>
  <c r="G53" i="57"/>
  <c r="P50" i="57"/>
  <c r="AB43" i="57"/>
  <c r="I156" i="57"/>
  <c r="I181" i="57"/>
  <c r="S181" i="57"/>
  <c r="I182" i="57"/>
  <c r="P44" i="57"/>
  <c r="G51" i="57"/>
  <c r="P52" i="57"/>
  <c r="P43" i="57"/>
  <c r="P51" i="57"/>
  <c r="P34" i="57"/>
  <c r="S235" i="57"/>
  <c r="I286" i="57"/>
  <c r="I312" i="57"/>
  <c r="I442" i="57"/>
  <c r="P59" i="57"/>
  <c r="S156" i="57"/>
  <c r="I209" i="57"/>
  <c r="I234" i="57"/>
  <c r="S285" i="57"/>
  <c r="S286" i="57"/>
  <c r="I313" i="57"/>
  <c r="I339" i="57"/>
  <c r="I364" i="57"/>
  <c r="P77" i="57"/>
  <c r="S77" i="57" s="1"/>
  <c r="S461" i="57"/>
  <c r="P71" i="57"/>
  <c r="S71" i="57" s="1"/>
  <c r="S453" i="57"/>
  <c r="P63" i="57"/>
  <c r="S465" i="57"/>
  <c r="P75" i="57"/>
  <c r="AE607" i="57"/>
  <c r="P61" i="57"/>
  <c r="S457" i="57"/>
  <c r="P67" i="57"/>
  <c r="P79" i="57"/>
  <c r="S469" i="57"/>
  <c r="AE611" i="57"/>
  <c r="AE619" i="57"/>
  <c r="AE623" i="57"/>
  <c r="P74" i="57"/>
  <c r="S74" i="57" s="1"/>
  <c r="S234" i="57"/>
  <c r="P78" i="57"/>
  <c r="S78" i="57" s="1"/>
  <c r="I389" i="57"/>
  <c r="S389" i="57"/>
  <c r="S390" i="57"/>
  <c r="I417" i="57"/>
  <c r="I443" i="57"/>
  <c r="S443" i="57"/>
  <c r="S456" i="57"/>
  <c r="I337" i="57"/>
  <c r="I391" i="57"/>
  <c r="S442" i="57"/>
  <c r="S462" i="57"/>
  <c r="P72" i="57"/>
  <c r="S72" i="57" s="1"/>
  <c r="S466" i="57"/>
  <c r="P76" i="57"/>
  <c r="S76" i="57" s="1"/>
  <c r="AF608" i="57"/>
  <c r="AE610" i="57"/>
  <c r="AE618" i="57"/>
  <c r="AF620" i="57"/>
  <c r="AB34" i="57"/>
  <c r="AB42" i="57"/>
  <c r="I233" i="57"/>
  <c r="S313" i="57"/>
  <c r="I287" i="57"/>
  <c r="AB46" i="57"/>
  <c r="S209" i="57"/>
  <c r="P60" i="57"/>
  <c r="S60" i="57" s="1"/>
  <c r="P64" i="57"/>
  <c r="S64" i="57" s="1"/>
  <c r="I207" i="57"/>
  <c r="S208" i="57"/>
  <c r="S233" i="57"/>
  <c r="I261" i="57"/>
  <c r="I390" i="57"/>
  <c r="S391" i="57"/>
  <c r="AF613" i="57"/>
  <c r="S61" i="57"/>
  <c r="S59" i="57"/>
  <c r="S131" i="57"/>
  <c r="H53" i="57"/>
  <c r="I131" i="57"/>
  <c r="I235" i="57"/>
  <c r="C53" i="57"/>
  <c r="S182" i="57"/>
  <c r="P48" i="57"/>
  <c r="S556" i="57"/>
  <c r="P62" i="57"/>
  <c r="AE617" i="57"/>
  <c r="AE622" i="57"/>
  <c r="F86" i="57"/>
  <c r="B53" i="57"/>
  <c r="P33" i="57"/>
  <c r="I128" i="57"/>
  <c r="S207" i="57"/>
  <c r="S157" i="57"/>
  <c r="I338" i="57"/>
  <c r="I155" i="57"/>
  <c r="S183" i="57"/>
  <c r="I208" i="57"/>
  <c r="I285" i="57"/>
  <c r="S312" i="57"/>
  <c r="S155" i="57"/>
  <c r="I183" i="57"/>
  <c r="S475" i="57"/>
  <c r="I311" i="57"/>
  <c r="S311" i="57"/>
  <c r="S441" i="57"/>
  <c r="S287" i="57"/>
  <c r="I363" i="57"/>
  <c r="I365" i="57"/>
  <c r="AE614" i="57"/>
  <c r="P522" i="57"/>
  <c r="P548" i="57"/>
  <c r="S527" i="57"/>
  <c r="S548" i="57" s="1"/>
  <c r="I441" i="57"/>
  <c r="P470" i="57"/>
  <c r="P574" i="57"/>
  <c r="S553" i="57"/>
  <c r="S449" i="57"/>
  <c r="S522" i="57"/>
  <c r="P626" i="57"/>
  <c r="AE605" i="57"/>
  <c r="S79" i="57" l="1"/>
  <c r="S67" i="57"/>
  <c r="S470" i="57"/>
  <c r="L471" i="57" s="1"/>
  <c r="S63" i="57"/>
  <c r="S75" i="57"/>
  <c r="S574" i="57"/>
  <c r="M523" i="57"/>
  <c r="L523" i="57"/>
  <c r="Q523" i="57"/>
  <c r="R523" i="57"/>
  <c r="P523" i="57"/>
  <c r="N523" i="57"/>
  <c r="O523" i="57"/>
  <c r="AE626" i="57"/>
  <c r="Q549" i="57"/>
  <c r="P549" i="57"/>
  <c r="O549" i="57"/>
  <c r="M549" i="57"/>
  <c r="N549" i="57"/>
  <c r="L549" i="57"/>
  <c r="R549" i="57"/>
  <c r="S62" i="57"/>
  <c r="I53" i="57"/>
  <c r="Q471" i="57"/>
  <c r="N471" i="57" l="1"/>
  <c r="O471" i="57"/>
  <c r="S471" i="57" s="1"/>
  <c r="M471" i="57"/>
  <c r="P471" i="57"/>
  <c r="R471" i="57"/>
  <c r="AE630" i="57"/>
  <c r="R575" i="57"/>
  <c r="Q575" i="57"/>
  <c r="O575" i="57"/>
  <c r="M575" i="57"/>
  <c r="L575" i="57"/>
  <c r="P575" i="57"/>
  <c r="N575" i="57"/>
  <c r="S523" i="57"/>
  <c r="S549" i="57"/>
  <c r="S575" i="57" l="1"/>
  <c r="S537" i="56" l="1"/>
  <c r="S533" i="56"/>
  <c r="F54" i="56"/>
  <c r="F626" i="56"/>
  <c r="AE625" i="56"/>
  <c r="AE621" i="56"/>
  <c r="AE618" i="56"/>
  <c r="AE617" i="56"/>
  <c r="AE613" i="56"/>
  <c r="AE609" i="56"/>
  <c r="F600" i="56"/>
  <c r="R574" i="56"/>
  <c r="Q574" i="56"/>
  <c r="O574" i="56"/>
  <c r="N574" i="56"/>
  <c r="M574" i="56"/>
  <c r="L574" i="56"/>
  <c r="H574" i="56"/>
  <c r="G574" i="56"/>
  <c r="E574" i="56"/>
  <c r="D574" i="56"/>
  <c r="C574" i="56"/>
  <c r="B574" i="56"/>
  <c r="S571" i="56"/>
  <c r="S567" i="56"/>
  <c r="S563" i="56"/>
  <c r="S559" i="56"/>
  <c r="S555" i="56"/>
  <c r="R548" i="56"/>
  <c r="Q548" i="56"/>
  <c r="O548" i="56"/>
  <c r="N548" i="56"/>
  <c r="M548" i="56"/>
  <c r="L548" i="56"/>
  <c r="H548" i="56"/>
  <c r="G548" i="56"/>
  <c r="E548" i="56"/>
  <c r="D548" i="56"/>
  <c r="C548" i="56"/>
  <c r="B548" i="56"/>
  <c r="S546" i="56"/>
  <c r="S542" i="56"/>
  <c r="S538" i="56"/>
  <c r="S534" i="56"/>
  <c r="S530" i="56"/>
  <c r="R522" i="56"/>
  <c r="Q522" i="56"/>
  <c r="O522" i="56"/>
  <c r="N522" i="56"/>
  <c r="M522" i="56"/>
  <c r="L522" i="56"/>
  <c r="H522" i="56"/>
  <c r="G522" i="56"/>
  <c r="E522" i="56"/>
  <c r="D522" i="56"/>
  <c r="C522" i="56"/>
  <c r="B522" i="56"/>
  <c r="S521" i="56"/>
  <c r="S517" i="56"/>
  <c r="S513" i="56"/>
  <c r="S509" i="56"/>
  <c r="S505" i="56"/>
  <c r="S501" i="56"/>
  <c r="R496" i="56"/>
  <c r="Q496" i="56"/>
  <c r="O496" i="56"/>
  <c r="N496" i="56"/>
  <c r="M496" i="56"/>
  <c r="L496" i="56"/>
  <c r="H496" i="56"/>
  <c r="G496" i="56"/>
  <c r="E496" i="56"/>
  <c r="D496" i="56"/>
  <c r="C496" i="56"/>
  <c r="B496" i="56"/>
  <c r="S492" i="56"/>
  <c r="S488" i="56"/>
  <c r="R470" i="56"/>
  <c r="Q470" i="56"/>
  <c r="O470" i="56"/>
  <c r="N470" i="56"/>
  <c r="M470" i="56"/>
  <c r="L470" i="56"/>
  <c r="H470" i="56"/>
  <c r="G470" i="56"/>
  <c r="E470" i="56"/>
  <c r="D470" i="56"/>
  <c r="C470" i="56"/>
  <c r="B470" i="56"/>
  <c r="S458" i="56"/>
  <c r="F444" i="56"/>
  <c r="F418" i="56"/>
  <c r="F392" i="56"/>
  <c r="F366" i="56"/>
  <c r="F340" i="56"/>
  <c r="F314" i="56"/>
  <c r="F288" i="56"/>
  <c r="F262" i="56"/>
  <c r="F236" i="56"/>
  <c r="F210" i="56"/>
  <c r="F184" i="56"/>
  <c r="F158" i="56"/>
  <c r="F132" i="56"/>
  <c r="F105" i="56"/>
  <c r="F101" i="56"/>
  <c r="F97" i="56"/>
  <c r="F93" i="56"/>
  <c r="F89" i="56"/>
  <c r="F85" i="56"/>
  <c r="R80" i="56"/>
  <c r="Q80" i="56"/>
  <c r="O80" i="56"/>
  <c r="N80" i="56"/>
  <c r="M80" i="56"/>
  <c r="L80" i="56"/>
  <c r="H80" i="56"/>
  <c r="G80" i="56"/>
  <c r="E80" i="56"/>
  <c r="D80" i="56"/>
  <c r="C80" i="56"/>
  <c r="B80" i="56"/>
  <c r="A27" i="56"/>
  <c r="A26" i="56"/>
  <c r="A25" i="56"/>
  <c r="A24" i="56"/>
  <c r="AB44" i="56" l="1"/>
  <c r="AB43" i="56"/>
  <c r="P51" i="56"/>
  <c r="I182" i="56"/>
  <c r="P34" i="56"/>
  <c r="S208" i="56"/>
  <c r="P61" i="56"/>
  <c r="S455" i="56"/>
  <c r="S463" i="56"/>
  <c r="S480" i="56"/>
  <c r="S506" i="56"/>
  <c r="S510" i="56"/>
  <c r="S514" i="56"/>
  <c r="S518" i="56"/>
  <c r="S531" i="56"/>
  <c r="S535" i="56"/>
  <c r="S539" i="56"/>
  <c r="S543" i="56"/>
  <c r="S547" i="56"/>
  <c r="S556" i="56"/>
  <c r="S560" i="56"/>
  <c r="S564" i="56"/>
  <c r="S568" i="56"/>
  <c r="S572" i="56"/>
  <c r="P92" i="56"/>
  <c r="AE608" i="56"/>
  <c r="AE612" i="56"/>
  <c r="AE616" i="56"/>
  <c r="AE620" i="56"/>
  <c r="AE624" i="56"/>
  <c r="F88" i="56"/>
  <c r="F92" i="56"/>
  <c r="F96" i="56"/>
  <c r="F100" i="56"/>
  <c r="F104" i="56"/>
  <c r="F86" i="56"/>
  <c r="AB36" i="56"/>
  <c r="I131" i="56"/>
  <c r="AB35" i="56"/>
  <c r="P42" i="56"/>
  <c r="I207" i="56"/>
  <c r="S503" i="56"/>
  <c r="S511" i="56"/>
  <c r="S519" i="56"/>
  <c r="S536" i="56"/>
  <c r="S544" i="56"/>
  <c r="S557" i="56"/>
  <c r="S565" i="56"/>
  <c r="S573" i="56"/>
  <c r="AE607" i="56"/>
  <c r="S449" i="56"/>
  <c r="S457" i="56"/>
  <c r="S469" i="56"/>
  <c r="S491" i="56"/>
  <c r="S541" i="56"/>
  <c r="S545" i="56"/>
  <c r="AE610" i="56"/>
  <c r="F102" i="56"/>
  <c r="S467" i="56"/>
  <c r="S476" i="56"/>
  <c r="AB48" i="56"/>
  <c r="P52" i="56"/>
  <c r="P38" i="56"/>
  <c r="P50" i="56"/>
  <c r="S443" i="56"/>
  <c r="S477" i="56"/>
  <c r="S490" i="56"/>
  <c r="S528" i="56"/>
  <c r="AE623" i="56"/>
  <c r="F87" i="56"/>
  <c r="F95" i="56"/>
  <c r="F103" i="56"/>
  <c r="S453" i="56"/>
  <c r="S461" i="56"/>
  <c r="S478" i="56"/>
  <c r="S483" i="56"/>
  <c r="S495" i="56"/>
  <c r="S504" i="56"/>
  <c r="S508" i="56"/>
  <c r="S512" i="56"/>
  <c r="S516" i="56"/>
  <c r="S520" i="56"/>
  <c r="S529" i="56"/>
  <c r="S558" i="56"/>
  <c r="S566" i="56"/>
  <c r="AE614" i="56"/>
  <c r="F98" i="56"/>
  <c r="S459" i="56"/>
  <c r="S450" i="56"/>
  <c r="S454" i="56"/>
  <c r="S462" i="56"/>
  <c r="S466" i="56"/>
  <c r="S479" i="56"/>
  <c r="P46" i="56"/>
  <c r="P48" i="56"/>
  <c r="S460" i="56"/>
  <c r="S494" i="56"/>
  <c r="S507" i="56"/>
  <c r="S515" i="56"/>
  <c r="S532" i="56"/>
  <c r="S540" i="56"/>
  <c r="S553" i="56"/>
  <c r="S561" i="56"/>
  <c r="S569" i="56"/>
  <c r="AE611" i="56"/>
  <c r="AE619" i="56"/>
  <c r="S487" i="56"/>
  <c r="S570" i="56"/>
  <c r="F90" i="56"/>
  <c r="F94" i="56"/>
  <c r="S562" i="56"/>
  <c r="S451" i="56"/>
  <c r="I156" i="56"/>
  <c r="P44" i="56"/>
  <c r="P33" i="56"/>
  <c r="P37" i="56"/>
  <c r="P45" i="56"/>
  <c r="P53" i="56"/>
  <c r="P79" i="56"/>
  <c r="S182" i="56"/>
  <c r="S207" i="56"/>
  <c r="I209" i="56"/>
  <c r="I233" i="56"/>
  <c r="S285" i="56"/>
  <c r="S286" i="56"/>
  <c r="S311" i="56"/>
  <c r="I312" i="56"/>
  <c r="I364" i="56"/>
  <c r="S233" i="56"/>
  <c r="I261" i="56"/>
  <c r="I286" i="56"/>
  <c r="I311" i="56"/>
  <c r="S312" i="56"/>
  <c r="I389" i="56"/>
  <c r="S389" i="56"/>
  <c r="S390" i="56"/>
  <c r="S464" i="56"/>
  <c r="P74" i="56"/>
  <c r="S502" i="56"/>
  <c r="P60" i="56"/>
  <c r="P63" i="56"/>
  <c r="P64" i="56"/>
  <c r="S456" i="56"/>
  <c r="AB41" i="56"/>
  <c r="I155" i="56"/>
  <c r="S493" i="56"/>
  <c r="P77" i="56"/>
  <c r="AF613" i="56"/>
  <c r="AB37" i="56"/>
  <c r="S131" i="56"/>
  <c r="S452" i="56"/>
  <c r="P62" i="56"/>
  <c r="P78" i="56"/>
  <c r="S468" i="56"/>
  <c r="P36" i="56"/>
  <c r="AB45" i="56"/>
  <c r="AB34" i="56"/>
  <c r="AB38" i="56"/>
  <c r="AB42" i="56"/>
  <c r="AB46" i="56"/>
  <c r="P59" i="56"/>
  <c r="S465" i="56"/>
  <c r="P75" i="56"/>
  <c r="P94" i="56"/>
  <c r="AE615" i="56"/>
  <c r="S155" i="56"/>
  <c r="S209" i="56"/>
  <c r="S442" i="56"/>
  <c r="P71" i="56"/>
  <c r="P76" i="56"/>
  <c r="I441" i="56"/>
  <c r="P67" i="56"/>
  <c r="P72" i="56"/>
  <c r="P43" i="56"/>
  <c r="I157" i="56"/>
  <c r="P35" i="56"/>
  <c r="P41" i="56"/>
  <c r="S156" i="56"/>
  <c r="AB33" i="56"/>
  <c r="I181" i="56"/>
  <c r="I208" i="56"/>
  <c r="I128" i="56"/>
  <c r="S157" i="56"/>
  <c r="S234" i="56"/>
  <c r="I285" i="56"/>
  <c r="I313" i="56"/>
  <c r="S183" i="56"/>
  <c r="I234" i="56"/>
  <c r="S235" i="56"/>
  <c r="S313" i="56"/>
  <c r="I183" i="56"/>
  <c r="I235" i="56"/>
  <c r="S441" i="56"/>
  <c r="I443" i="56"/>
  <c r="S554" i="56"/>
  <c r="P574" i="56"/>
  <c r="S181" i="56"/>
  <c r="S287" i="56"/>
  <c r="I287" i="56"/>
  <c r="I365" i="56"/>
  <c r="I390" i="56"/>
  <c r="AE622" i="56"/>
  <c r="I391" i="56"/>
  <c r="I363" i="56"/>
  <c r="S391" i="56"/>
  <c r="I417" i="56"/>
  <c r="I442" i="56"/>
  <c r="P522" i="56"/>
  <c r="AE606" i="56"/>
  <c r="AF620" i="56"/>
  <c r="P470" i="56"/>
  <c r="S475" i="56"/>
  <c r="S527" i="56"/>
  <c r="P548" i="56"/>
  <c r="P626" i="56"/>
  <c r="AE605" i="56"/>
  <c r="S574" i="56" l="1"/>
  <c r="S61" i="56"/>
  <c r="S76" i="56"/>
  <c r="S79" i="56"/>
  <c r="S78" i="56"/>
  <c r="S522" i="56"/>
  <c r="R523" i="56" s="1"/>
  <c r="S67" i="56"/>
  <c r="S74" i="56"/>
  <c r="S548" i="56"/>
  <c r="N549" i="56" s="1"/>
  <c r="S63" i="56"/>
  <c r="S60" i="56"/>
  <c r="AF608" i="56"/>
  <c r="S77" i="56"/>
  <c r="S470" i="56"/>
  <c r="M471" i="56" s="1"/>
  <c r="S62" i="56"/>
  <c r="S75" i="56"/>
  <c r="S71" i="56"/>
  <c r="S59" i="56"/>
  <c r="S72" i="56"/>
  <c r="S64" i="56"/>
  <c r="R549" i="56"/>
  <c r="O575" i="56"/>
  <c r="P575" i="56"/>
  <c r="N575" i="56"/>
  <c r="M575" i="56"/>
  <c r="R575" i="56"/>
  <c r="Q575" i="56"/>
  <c r="L575" i="56"/>
  <c r="AE626" i="56"/>
  <c r="M523" i="56"/>
  <c r="Q523" i="56"/>
  <c r="P549" i="56" l="1"/>
  <c r="O523" i="56"/>
  <c r="Q549" i="56"/>
  <c r="L523" i="56"/>
  <c r="O549" i="56"/>
  <c r="L549" i="56"/>
  <c r="M549" i="56"/>
  <c r="S549" i="56" s="1"/>
  <c r="P471" i="56"/>
  <c r="N523" i="56"/>
  <c r="P523" i="56"/>
  <c r="N471" i="56"/>
  <c r="O471" i="56"/>
  <c r="R471" i="56"/>
  <c r="L471" i="56"/>
  <c r="Q471" i="56"/>
  <c r="S575" i="56"/>
  <c r="AE630" i="56"/>
  <c r="S523" i="56" l="1"/>
  <c r="S471" i="56"/>
  <c r="S521" i="55" l="1"/>
  <c r="AB36" i="55"/>
  <c r="F54" i="55"/>
  <c r="F626" i="55"/>
  <c r="AE625" i="55"/>
  <c r="AE621" i="55"/>
  <c r="AE617" i="55"/>
  <c r="AE613" i="55"/>
  <c r="AE609" i="55"/>
  <c r="AE607" i="55"/>
  <c r="AE605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3" i="55"/>
  <c r="S571" i="55"/>
  <c r="S565" i="55"/>
  <c r="S557" i="55"/>
  <c r="S555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2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15" i="55"/>
  <c r="S507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88" i="55"/>
  <c r="S480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7" i="55"/>
  <c r="S459" i="55"/>
  <c r="S451" i="55"/>
  <c r="F444" i="55"/>
  <c r="F418" i="55"/>
  <c r="F392" i="55"/>
  <c r="F366" i="55"/>
  <c r="F340" i="55"/>
  <c r="F314" i="55"/>
  <c r="F288" i="55"/>
  <c r="F262" i="55"/>
  <c r="F236" i="55"/>
  <c r="F210" i="55"/>
  <c r="F184" i="55"/>
  <c r="F158" i="55"/>
  <c r="F132" i="55"/>
  <c r="F103" i="55"/>
  <c r="F94" i="55"/>
  <c r="F89" i="55"/>
  <c r="F85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A27" i="55"/>
  <c r="A26" i="55"/>
  <c r="A25" i="55"/>
  <c r="A24" i="55"/>
  <c r="S453" i="55" l="1"/>
  <c r="S461" i="55"/>
  <c r="S469" i="55"/>
  <c r="S509" i="55"/>
  <c r="S517" i="55"/>
  <c r="S530" i="55"/>
  <c r="S546" i="55"/>
  <c r="S559" i="55"/>
  <c r="S567" i="55"/>
  <c r="F90" i="55"/>
  <c r="F95" i="55"/>
  <c r="F100" i="55"/>
  <c r="F104" i="55"/>
  <c r="S505" i="55"/>
  <c r="S538" i="55"/>
  <c r="S462" i="55"/>
  <c r="S510" i="55"/>
  <c r="S518" i="55"/>
  <c r="S531" i="55"/>
  <c r="S539" i="55"/>
  <c r="S547" i="55"/>
  <c r="S560" i="55"/>
  <c r="S568" i="55"/>
  <c r="AE615" i="55"/>
  <c r="S286" i="55"/>
  <c r="S463" i="55"/>
  <c r="S532" i="55"/>
  <c r="F92" i="55"/>
  <c r="F105" i="55"/>
  <c r="S570" i="55"/>
  <c r="AE623" i="55"/>
  <c r="S513" i="55"/>
  <c r="S563" i="55"/>
  <c r="F101" i="55"/>
  <c r="S450" i="55"/>
  <c r="S458" i="55"/>
  <c r="S506" i="55"/>
  <c r="S514" i="55"/>
  <c r="S527" i="55"/>
  <c r="S535" i="55"/>
  <c r="S556" i="55"/>
  <c r="S564" i="55"/>
  <c r="S572" i="55"/>
  <c r="AE610" i="55"/>
  <c r="S476" i="55"/>
  <c r="S503" i="55"/>
  <c r="S519" i="55"/>
  <c r="S553" i="55"/>
  <c r="S569" i="55"/>
  <c r="AE608" i="55"/>
  <c r="S504" i="55"/>
  <c r="S520" i="55"/>
  <c r="S541" i="55"/>
  <c r="S562" i="55"/>
  <c r="S457" i="55"/>
  <c r="S534" i="55"/>
  <c r="AE616" i="55"/>
  <c r="F93" i="55"/>
  <c r="F97" i="55"/>
  <c r="S494" i="55"/>
  <c r="S528" i="55"/>
  <c r="S536" i="55"/>
  <c r="S544" i="55"/>
  <c r="F98" i="55"/>
  <c r="I389" i="55"/>
  <c r="S389" i="55"/>
  <c r="S455" i="55"/>
  <c r="S490" i="55"/>
  <c r="S511" i="55"/>
  <c r="S540" i="55"/>
  <c r="S561" i="55"/>
  <c r="AE622" i="55"/>
  <c r="F87" i="55"/>
  <c r="F96" i="55"/>
  <c r="S491" i="55"/>
  <c r="S512" i="55"/>
  <c r="S533" i="55"/>
  <c r="S449" i="55"/>
  <c r="S465" i="55"/>
  <c r="S478" i="55"/>
  <c r="S492" i="55"/>
  <c r="AE624" i="55"/>
  <c r="F88" i="55"/>
  <c r="F102" i="55"/>
  <c r="S554" i="55"/>
  <c r="S483" i="55"/>
  <c r="S508" i="55"/>
  <c r="S516" i="55"/>
  <c r="S529" i="55"/>
  <c r="S537" i="55"/>
  <c r="S545" i="55"/>
  <c r="S558" i="55"/>
  <c r="S566" i="55"/>
  <c r="AE620" i="55"/>
  <c r="S311" i="55"/>
  <c r="S181" i="55"/>
  <c r="S365" i="55"/>
  <c r="I442" i="55"/>
  <c r="AB48" i="55"/>
  <c r="AB37" i="55"/>
  <c r="I285" i="55"/>
  <c r="S285" i="55"/>
  <c r="S390" i="55"/>
  <c r="I417" i="55"/>
  <c r="I313" i="55"/>
  <c r="AB35" i="55"/>
  <c r="I181" i="55"/>
  <c r="AB45" i="55"/>
  <c r="P34" i="55"/>
  <c r="I311" i="55"/>
  <c r="P50" i="55"/>
  <c r="S452" i="55"/>
  <c r="P62" i="55"/>
  <c r="S456" i="55"/>
  <c r="S464" i="55"/>
  <c r="P74" i="55"/>
  <c r="S74" i="55" s="1"/>
  <c r="S468" i="55"/>
  <c r="P78" i="55"/>
  <c r="S78" i="55" s="1"/>
  <c r="S477" i="55"/>
  <c r="P61" i="55"/>
  <c r="S61" i="55" s="1"/>
  <c r="S493" i="55"/>
  <c r="P77" i="55"/>
  <c r="S77" i="55" s="1"/>
  <c r="S502" i="55"/>
  <c r="P60" i="55"/>
  <c r="S60" i="55" s="1"/>
  <c r="S543" i="55"/>
  <c r="P75" i="55"/>
  <c r="S75" i="55" s="1"/>
  <c r="P51" i="55"/>
  <c r="S208" i="55"/>
  <c r="I183" i="55"/>
  <c r="I287" i="55"/>
  <c r="S313" i="55"/>
  <c r="I128" i="55"/>
  <c r="P36" i="55"/>
  <c r="P48" i="55"/>
  <c r="P52" i="55"/>
  <c r="P35" i="55"/>
  <c r="S183" i="55"/>
  <c r="I207" i="55"/>
  <c r="I261" i="55"/>
  <c r="AB33" i="55"/>
  <c r="P63" i="55"/>
  <c r="S63" i="55" s="1"/>
  <c r="S287" i="55"/>
  <c r="S312" i="55"/>
  <c r="I365" i="55"/>
  <c r="S391" i="55"/>
  <c r="S475" i="55"/>
  <c r="S487" i="55"/>
  <c r="P71" i="55"/>
  <c r="S71" i="55" s="1"/>
  <c r="S495" i="55"/>
  <c r="P79" i="55"/>
  <c r="S79" i="55" s="1"/>
  <c r="AE606" i="55"/>
  <c r="P72" i="55"/>
  <c r="S72" i="55" s="1"/>
  <c r="AB41" i="55"/>
  <c r="S466" i="55"/>
  <c r="P76" i="55"/>
  <c r="S76" i="55" s="1"/>
  <c r="AE618" i="55"/>
  <c r="P67" i="55"/>
  <c r="S67" i="55" s="1"/>
  <c r="S479" i="55"/>
  <c r="I131" i="55"/>
  <c r="P33" i="55"/>
  <c r="S501" i="55"/>
  <c r="P522" i="55"/>
  <c r="P59" i="55"/>
  <c r="F86" i="55"/>
  <c r="P46" i="55"/>
  <c r="S209" i="55"/>
  <c r="P41" i="55"/>
  <c r="P38" i="55"/>
  <c r="I209" i="55"/>
  <c r="P37" i="55"/>
  <c r="P45" i="55"/>
  <c r="P53" i="55"/>
  <c r="S131" i="55"/>
  <c r="AB34" i="55"/>
  <c r="AB38" i="55"/>
  <c r="AB46" i="55"/>
  <c r="S454" i="55"/>
  <c r="P64" i="55"/>
  <c r="P470" i="55"/>
  <c r="S460" i="55"/>
  <c r="S182" i="55"/>
  <c r="I182" i="55"/>
  <c r="S207" i="55"/>
  <c r="I208" i="55"/>
  <c r="I312" i="55"/>
  <c r="I286" i="55"/>
  <c r="I390" i="55"/>
  <c r="I363" i="55"/>
  <c r="S364" i="55"/>
  <c r="I364" i="55"/>
  <c r="S441" i="55"/>
  <c r="I391" i="55"/>
  <c r="S442" i="55"/>
  <c r="S363" i="55"/>
  <c r="S443" i="55"/>
  <c r="I441" i="55"/>
  <c r="I443" i="55"/>
  <c r="AF613" i="55"/>
  <c r="P574" i="55"/>
  <c r="AE614" i="55"/>
  <c r="P548" i="55"/>
  <c r="AF608" i="55"/>
  <c r="S548" i="55" l="1"/>
  <c r="O549" i="55" s="1"/>
  <c r="S574" i="55"/>
  <c r="M575" i="55" s="1"/>
  <c r="P575" i="55"/>
  <c r="R575" i="55"/>
  <c r="N575" i="55"/>
  <c r="L575" i="55"/>
  <c r="AF620" i="55"/>
  <c r="S522" i="55"/>
  <c r="P523" i="55" s="1"/>
  <c r="S470" i="55"/>
  <c r="Q471" i="55" s="1"/>
  <c r="Q549" i="55"/>
  <c r="P549" i="55"/>
  <c r="M549" i="55"/>
  <c r="S62" i="55"/>
  <c r="N549" i="55"/>
  <c r="O575" i="55"/>
  <c r="Q575" i="55"/>
  <c r="R549" i="55"/>
  <c r="L549" i="55"/>
  <c r="N523" i="55"/>
  <c r="R523" i="55"/>
  <c r="Q523" i="55"/>
  <c r="L523" i="55"/>
  <c r="O523" i="55"/>
  <c r="M523" i="55"/>
  <c r="S59" i="55"/>
  <c r="S64" i="55"/>
  <c r="R471" i="55" l="1"/>
  <c r="M471" i="55"/>
  <c r="N471" i="55"/>
  <c r="L471" i="55"/>
  <c r="P471" i="55"/>
  <c r="O471" i="55"/>
  <c r="S471" i="55" s="1"/>
  <c r="S575" i="55"/>
  <c r="S523" i="55"/>
  <c r="S549" i="55"/>
  <c r="F104" i="7" l="1"/>
  <c r="F98" i="7"/>
  <c r="F97" i="7"/>
  <c r="F89" i="7"/>
  <c r="F88" i="7"/>
  <c r="F87" i="7"/>
  <c r="F236" i="7"/>
  <c r="F102" i="6"/>
  <c r="F236" i="6"/>
  <c r="F102" i="5"/>
  <c r="F102" i="4"/>
  <c r="F236" i="4"/>
  <c r="F102" i="3"/>
  <c r="F236" i="3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10" i="7"/>
  <c r="F184" i="7"/>
  <c r="F158" i="7"/>
  <c r="F132" i="7"/>
  <c r="F105" i="7"/>
  <c r="F103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10" i="6"/>
  <c r="F184" i="6"/>
  <c r="F158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10" i="5"/>
  <c r="F184" i="5"/>
  <c r="F158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10" i="4"/>
  <c r="F184" i="4"/>
  <c r="F158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10" i="3"/>
  <c r="F184" i="3"/>
  <c r="F158" i="3"/>
  <c r="F132" i="3"/>
  <c r="H80" i="3"/>
  <c r="G80" i="3"/>
  <c r="E80" i="3"/>
  <c r="D80" i="3"/>
  <c r="C80" i="3"/>
  <c r="B80" i="3"/>
  <c r="F54" i="3"/>
  <c r="F626" i="2"/>
  <c r="F444" i="2"/>
  <c r="F392" i="2"/>
  <c r="F340" i="2"/>
  <c r="F314" i="2"/>
  <c r="F262" i="2"/>
  <c r="F236" i="2"/>
  <c r="F210" i="2"/>
  <c r="F184" i="2"/>
  <c r="F132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418" i="2"/>
  <c r="F366" i="2"/>
  <c r="F288" i="2"/>
  <c r="F158" i="2"/>
  <c r="H80" i="2"/>
  <c r="G80" i="2"/>
  <c r="E80" i="2"/>
  <c r="D80" i="2"/>
  <c r="C80" i="2"/>
  <c r="B80" i="2"/>
  <c r="F54" i="2"/>
  <c r="F99" i="1"/>
  <c r="I573" i="1"/>
  <c r="I547" i="1"/>
  <c r="I521" i="1"/>
  <c r="I469" i="1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0" i="8"/>
  <c r="F89" i="8"/>
  <c r="F88" i="8"/>
  <c r="F87" i="8"/>
  <c r="F85" i="8"/>
  <c r="I573" i="8"/>
  <c r="I547" i="8"/>
  <c r="I521" i="8"/>
  <c r="I493" i="8"/>
  <c r="I492" i="8"/>
  <c r="I491" i="8"/>
  <c r="I490" i="8"/>
  <c r="I485" i="8"/>
  <c r="I480" i="8"/>
  <c r="I479" i="8"/>
  <c r="I478" i="8"/>
  <c r="I477" i="8"/>
  <c r="I476" i="8"/>
  <c r="I469" i="8"/>
  <c r="F105" i="32"/>
  <c r="F104" i="32"/>
  <c r="F102" i="32"/>
  <c r="F101" i="32"/>
  <c r="F100" i="32"/>
  <c r="F99" i="32"/>
  <c r="F98" i="32"/>
  <c r="F97" i="32"/>
  <c r="F96" i="32"/>
  <c r="F95" i="32"/>
  <c r="F94" i="32"/>
  <c r="F93" i="32"/>
  <c r="F92" i="32"/>
  <c r="F90" i="32"/>
  <c r="F89" i="32"/>
  <c r="F88" i="32"/>
  <c r="F87" i="32"/>
  <c r="F86" i="32"/>
  <c r="F85" i="32"/>
  <c r="I573" i="32"/>
  <c r="I547" i="32"/>
  <c r="I521" i="32"/>
  <c r="I495" i="32"/>
  <c r="I494" i="32"/>
  <c r="I493" i="32"/>
  <c r="I491" i="32"/>
  <c r="I490" i="32"/>
  <c r="I483" i="32"/>
  <c r="I480" i="32"/>
  <c r="I479" i="32"/>
  <c r="I478" i="32"/>
  <c r="I477" i="32"/>
  <c r="I476" i="32"/>
  <c r="I475" i="32"/>
  <c r="I469" i="32"/>
  <c r="F105" i="34"/>
  <c r="F104" i="34"/>
  <c r="F103" i="34"/>
  <c r="F101" i="34"/>
  <c r="F100" i="34"/>
  <c r="F99" i="34"/>
  <c r="F98" i="34"/>
  <c r="F97" i="34"/>
  <c r="F96" i="34"/>
  <c r="F95" i="34"/>
  <c r="F93" i="34"/>
  <c r="F92" i="34"/>
  <c r="F90" i="34"/>
  <c r="F89" i="34"/>
  <c r="F88" i="34"/>
  <c r="F87" i="34"/>
  <c r="I573" i="34"/>
  <c r="I547" i="34"/>
  <c r="I521" i="34"/>
  <c r="I495" i="34"/>
  <c r="I494" i="34"/>
  <c r="I493" i="34"/>
  <c r="I492" i="34"/>
  <c r="I491" i="34"/>
  <c r="I490" i="34"/>
  <c r="I488" i="34"/>
  <c r="I485" i="34"/>
  <c r="I483" i="34"/>
  <c r="I479" i="34"/>
  <c r="I478" i="34"/>
  <c r="I477" i="34"/>
  <c r="I475" i="34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0" i="35"/>
  <c r="F89" i="35"/>
  <c r="F88" i="35"/>
  <c r="F87" i="35"/>
  <c r="F85" i="35"/>
  <c r="I573" i="35"/>
  <c r="I547" i="35"/>
  <c r="I521" i="35"/>
  <c r="I495" i="35"/>
  <c r="I494" i="35"/>
  <c r="I493" i="35"/>
  <c r="I492" i="35"/>
  <c r="I491" i="35"/>
  <c r="I490" i="35"/>
  <c r="I483" i="35"/>
  <c r="I480" i="35"/>
  <c r="I479" i="35"/>
  <c r="I478" i="35"/>
  <c r="I477" i="35"/>
  <c r="I476" i="35"/>
  <c r="I469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H522" i="1"/>
  <c r="G522" i="1"/>
  <c r="E522" i="1"/>
  <c r="D522" i="1"/>
  <c r="C522" i="1"/>
  <c r="B522" i="1"/>
  <c r="H496" i="1"/>
  <c r="G496" i="1"/>
  <c r="E496" i="1"/>
  <c r="D496" i="1"/>
  <c r="C496" i="1"/>
  <c r="B496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F54" i="1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I475" i="8"/>
  <c r="H470" i="8"/>
  <c r="G470" i="8"/>
  <c r="E470" i="8"/>
  <c r="D470" i="8"/>
  <c r="C470" i="8"/>
  <c r="B47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I492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F54" i="32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H496" i="34"/>
  <c r="G496" i="34"/>
  <c r="E496" i="34"/>
  <c r="D496" i="34"/>
  <c r="C496" i="34"/>
  <c r="B496" i="34"/>
  <c r="I476" i="34"/>
  <c r="H470" i="34"/>
  <c r="G470" i="34"/>
  <c r="E470" i="34"/>
  <c r="D470" i="34"/>
  <c r="C470" i="34"/>
  <c r="B47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F54" i="34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I485" i="35"/>
  <c r="H470" i="35"/>
  <c r="G470" i="35"/>
  <c r="E470" i="35"/>
  <c r="D470" i="35"/>
  <c r="C470" i="35"/>
  <c r="B47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F105" i="35"/>
  <c r="F54" i="35"/>
  <c r="F101" i="7" l="1"/>
  <c r="F94" i="7"/>
  <c r="F95" i="7"/>
  <c r="F90" i="7"/>
  <c r="F99" i="7"/>
  <c r="F93" i="7"/>
  <c r="F96" i="7"/>
  <c r="F91" i="7"/>
  <c r="F85" i="7"/>
  <c r="F100" i="7"/>
  <c r="F86" i="7"/>
  <c r="F103" i="32"/>
  <c r="I485" i="32"/>
  <c r="F102" i="7"/>
  <c r="F236" i="5"/>
  <c r="F102" i="2"/>
  <c r="F79" i="8"/>
  <c r="F27" i="8" s="1"/>
  <c r="I495" i="8"/>
  <c r="F86" i="8"/>
  <c r="F79" i="32"/>
  <c r="F85" i="34"/>
  <c r="F94" i="34"/>
  <c r="F86" i="34"/>
  <c r="F102" i="34"/>
  <c r="I480" i="34"/>
  <c r="F86" i="35"/>
  <c r="F79" i="35"/>
  <c r="I79" i="35" s="1"/>
  <c r="I495" i="1"/>
  <c r="F79" i="1"/>
  <c r="I494" i="8"/>
  <c r="I483" i="8"/>
  <c r="I469" i="34"/>
  <c r="F79" i="34"/>
  <c r="I475" i="35"/>
  <c r="F85" i="36"/>
  <c r="F86" i="36"/>
  <c r="F88" i="36"/>
  <c r="F89" i="36"/>
  <c r="F90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5" i="36"/>
  <c r="F626" i="36"/>
  <c r="F600" i="36"/>
  <c r="H574" i="36"/>
  <c r="G574" i="36"/>
  <c r="E574" i="36"/>
  <c r="D574" i="36"/>
  <c r="C574" i="36"/>
  <c r="B574" i="36"/>
  <c r="I573" i="36"/>
  <c r="H548" i="36"/>
  <c r="G548" i="36"/>
  <c r="E548" i="36"/>
  <c r="D548" i="36"/>
  <c r="C548" i="36"/>
  <c r="B548" i="36"/>
  <c r="I547" i="36"/>
  <c r="H522" i="36"/>
  <c r="G522" i="36"/>
  <c r="E522" i="36"/>
  <c r="D522" i="36"/>
  <c r="C522" i="36"/>
  <c r="B522" i="36"/>
  <c r="I521" i="36"/>
  <c r="I475" i="36"/>
  <c r="I476" i="36"/>
  <c r="I477" i="36"/>
  <c r="I478" i="36"/>
  <c r="I479" i="36"/>
  <c r="I480" i="36"/>
  <c r="I483" i="36"/>
  <c r="I490" i="36"/>
  <c r="I491" i="36"/>
  <c r="I493" i="36"/>
  <c r="I494" i="36"/>
  <c r="I495" i="36"/>
  <c r="H496" i="36"/>
  <c r="G496" i="36"/>
  <c r="E496" i="36"/>
  <c r="D496" i="36"/>
  <c r="C496" i="36"/>
  <c r="B496" i="36"/>
  <c r="I492" i="36"/>
  <c r="H470" i="36"/>
  <c r="G470" i="36"/>
  <c r="E470" i="36"/>
  <c r="D470" i="36"/>
  <c r="C470" i="36"/>
  <c r="B470" i="36"/>
  <c r="I469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F104" i="36"/>
  <c r="F54" i="36"/>
  <c r="F27" i="35" l="1"/>
  <c r="I79" i="8"/>
  <c r="F87" i="36"/>
  <c r="I79" i="32"/>
  <c r="F27" i="32"/>
  <c r="I79" i="1"/>
  <c r="I79" i="34"/>
  <c r="F27" i="34"/>
  <c r="F79" i="36"/>
  <c r="I79" i="36" l="1"/>
  <c r="F27" i="36"/>
  <c r="B24" i="54" l="1"/>
  <c r="B23" i="54"/>
  <c r="B22" i="54"/>
  <c r="B21" i="54"/>
  <c r="B20" i="54"/>
  <c r="B19" i="54"/>
  <c r="B18" i="54"/>
  <c r="B17" i="54"/>
  <c r="B16" i="54"/>
  <c r="B15" i="54"/>
  <c r="B14" i="54"/>
  <c r="F102" i="53" l="1"/>
  <c r="F98" i="53"/>
  <c r="F94" i="53"/>
  <c r="F90" i="53"/>
  <c r="F626" i="53"/>
  <c r="AE625" i="53"/>
  <c r="AE624" i="53"/>
  <c r="AE623" i="53"/>
  <c r="AE622" i="53"/>
  <c r="AE621" i="53"/>
  <c r="AE620" i="53"/>
  <c r="AE618" i="53"/>
  <c r="AE617" i="53"/>
  <c r="AE616" i="53"/>
  <c r="AE615" i="53"/>
  <c r="AE613" i="53"/>
  <c r="AE612" i="53"/>
  <c r="AE611" i="53"/>
  <c r="AE610" i="53"/>
  <c r="AE609" i="53"/>
  <c r="AE608" i="53"/>
  <c r="AE607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3" i="53"/>
  <c r="S572" i="53"/>
  <c r="S571" i="53"/>
  <c r="S570" i="53"/>
  <c r="S569" i="53"/>
  <c r="S568" i="53"/>
  <c r="S567" i="53"/>
  <c r="S566" i="53"/>
  <c r="S564" i="53"/>
  <c r="S563" i="53"/>
  <c r="S562" i="53"/>
  <c r="S561" i="53"/>
  <c r="S560" i="53"/>
  <c r="S559" i="53"/>
  <c r="S558" i="53"/>
  <c r="S557" i="53"/>
  <c r="S556" i="53"/>
  <c r="S555" i="53"/>
  <c r="S554" i="53"/>
  <c r="S553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7" i="53"/>
  <c r="S546" i="53"/>
  <c r="S545" i="53"/>
  <c r="S544" i="53"/>
  <c r="S543" i="53"/>
  <c r="S542" i="53"/>
  <c r="S541" i="53"/>
  <c r="S540" i="53"/>
  <c r="S539" i="53"/>
  <c r="S538" i="53"/>
  <c r="S537" i="53"/>
  <c r="S536" i="53"/>
  <c r="S534" i="53"/>
  <c r="S533" i="53"/>
  <c r="S532" i="53"/>
  <c r="S531" i="53"/>
  <c r="S530" i="53"/>
  <c r="S529" i="53"/>
  <c r="S528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20" i="53"/>
  <c r="S519" i="53"/>
  <c r="S518" i="53"/>
  <c r="S517" i="53"/>
  <c r="S515" i="53"/>
  <c r="S514" i="53"/>
  <c r="S513" i="53"/>
  <c r="S512" i="53"/>
  <c r="S511" i="53"/>
  <c r="S510" i="53"/>
  <c r="S509" i="53"/>
  <c r="S508" i="53"/>
  <c r="S507" i="53"/>
  <c r="S506" i="53"/>
  <c r="S505" i="53"/>
  <c r="S504" i="53"/>
  <c r="S503" i="53"/>
  <c r="S502" i="53"/>
  <c r="S501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5" i="53"/>
  <c r="S494" i="53"/>
  <c r="S493" i="53"/>
  <c r="S492" i="53"/>
  <c r="S491" i="53"/>
  <c r="S490" i="53"/>
  <c r="S488" i="53"/>
  <c r="S487" i="53"/>
  <c r="S483" i="53"/>
  <c r="S480" i="53"/>
  <c r="S479" i="53"/>
  <c r="S478" i="53"/>
  <c r="S477" i="53"/>
  <c r="S476" i="53"/>
  <c r="S475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9" i="53"/>
  <c r="S468" i="53"/>
  <c r="S467" i="53"/>
  <c r="S466" i="53"/>
  <c r="S465" i="53"/>
  <c r="S464" i="53"/>
  <c r="S463" i="53"/>
  <c r="S462" i="53"/>
  <c r="S461" i="53"/>
  <c r="S460" i="53"/>
  <c r="S459" i="53"/>
  <c r="S458" i="53"/>
  <c r="S457" i="53"/>
  <c r="S456" i="53"/>
  <c r="S455" i="53"/>
  <c r="S454" i="53"/>
  <c r="S452" i="53"/>
  <c r="S451" i="53"/>
  <c r="S450" i="53"/>
  <c r="S449" i="53"/>
  <c r="F444" i="53"/>
  <c r="I443" i="53"/>
  <c r="F418" i="53"/>
  <c r="F392" i="53"/>
  <c r="I390" i="53"/>
  <c r="F366" i="53"/>
  <c r="F340" i="53"/>
  <c r="F314" i="53"/>
  <c r="F288" i="53"/>
  <c r="S285" i="53"/>
  <c r="F262" i="53"/>
  <c r="S261" i="53"/>
  <c r="F236" i="53"/>
  <c r="F210" i="53"/>
  <c r="AB37" i="53"/>
  <c r="F184" i="53"/>
  <c r="S181" i="53"/>
  <c r="I181" i="53"/>
  <c r="P33" i="53"/>
  <c r="F158" i="53"/>
  <c r="P46" i="53"/>
  <c r="F132" i="53"/>
  <c r="P48" i="53"/>
  <c r="AB41" i="53"/>
  <c r="AB38" i="53"/>
  <c r="P37" i="53"/>
  <c r="P35" i="53"/>
  <c r="F105" i="53"/>
  <c r="F104" i="53"/>
  <c r="F103" i="53"/>
  <c r="F101" i="53"/>
  <c r="F100" i="53"/>
  <c r="F97" i="53"/>
  <c r="F96" i="53"/>
  <c r="F95" i="53"/>
  <c r="F93" i="53"/>
  <c r="F92" i="53"/>
  <c r="F89" i="53"/>
  <c r="F88" i="53"/>
  <c r="F87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P79" i="53"/>
  <c r="S79" i="53" s="1"/>
  <c r="P77" i="53"/>
  <c r="P76" i="53"/>
  <c r="S76" i="53" s="1"/>
  <c r="P75" i="53"/>
  <c r="S75" i="53" s="1"/>
  <c r="P72" i="53"/>
  <c r="S72" i="53" s="1"/>
  <c r="P64" i="53"/>
  <c r="S64" i="53" s="1"/>
  <c r="P62" i="53"/>
  <c r="P61" i="53"/>
  <c r="S61" i="53" s="1"/>
  <c r="P60" i="53"/>
  <c r="S60" i="53" s="1"/>
  <c r="P59" i="53"/>
  <c r="S59" i="53" s="1"/>
  <c r="P50" i="53"/>
  <c r="AB49" i="53"/>
  <c r="P49" i="53"/>
  <c r="P38" i="53"/>
  <c r="P36" i="53"/>
  <c r="AB33" i="53"/>
  <c r="F54" i="53"/>
  <c r="A27" i="53"/>
  <c r="A26" i="53"/>
  <c r="A25" i="53"/>
  <c r="A24" i="53"/>
  <c r="S516" i="53" l="1"/>
  <c r="S522" i="53" s="1"/>
  <c r="P74" i="53"/>
  <c r="S535" i="53"/>
  <c r="P67" i="53"/>
  <c r="S67" i="53" s="1"/>
  <c r="S235" i="53"/>
  <c r="P34" i="53"/>
  <c r="S77" i="53"/>
  <c r="I235" i="53"/>
  <c r="P53" i="53"/>
  <c r="P78" i="53"/>
  <c r="S78" i="53" s="1"/>
  <c r="AB51" i="53"/>
  <c r="AB46" i="53"/>
  <c r="AB36" i="53"/>
  <c r="P41" i="53"/>
  <c r="S62" i="53"/>
  <c r="P51" i="53"/>
  <c r="AB48" i="53"/>
  <c r="P45" i="53"/>
  <c r="I131" i="53"/>
  <c r="AB35" i="53"/>
  <c r="S286" i="53"/>
  <c r="S443" i="53"/>
  <c r="AB45" i="53"/>
  <c r="AB52" i="53"/>
  <c r="P52" i="53"/>
  <c r="I389" i="53"/>
  <c r="I208" i="53"/>
  <c r="S363" i="53"/>
  <c r="I415" i="53"/>
  <c r="I442" i="53"/>
  <c r="P522" i="53"/>
  <c r="I259" i="53"/>
  <c r="I261" i="53"/>
  <c r="S365" i="53"/>
  <c r="S313" i="53"/>
  <c r="I365" i="53"/>
  <c r="I391" i="53"/>
  <c r="I285" i="53"/>
  <c r="I313" i="53"/>
  <c r="S364" i="53"/>
  <c r="AF613" i="53"/>
  <c r="AB50" i="53"/>
  <c r="I364" i="53"/>
  <c r="I417" i="53"/>
  <c r="I182" i="53"/>
  <c r="AB34" i="53"/>
  <c r="F86" i="53"/>
  <c r="I128" i="53"/>
  <c r="S453" i="53"/>
  <c r="S470" i="53" s="1"/>
  <c r="P63" i="53"/>
  <c r="AE614" i="53"/>
  <c r="P94" i="53"/>
  <c r="S208" i="53"/>
  <c r="S565" i="53"/>
  <c r="S574" i="53" s="1"/>
  <c r="P71" i="53"/>
  <c r="AB53" i="53"/>
  <c r="I209" i="53"/>
  <c r="I286" i="53"/>
  <c r="S207" i="53"/>
  <c r="S233" i="53"/>
  <c r="S259" i="53"/>
  <c r="S182" i="53"/>
  <c r="I207" i="53"/>
  <c r="I287" i="53"/>
  <c r="S209" i="53"/>
  <c r="S183" i="53"/>
  <c r="I233" i="53"/>
  <c r="S234" i="53"/>
  <c r="S131" i="53"/>
  <c r="S527" i="53"/>
  <c r="P548" i="53"/>
  <c r="I183" i="53"/>
  <c r="I234" i="53"/>
  <c r="S287" i="53"/>
  <c r="S260" i="53"/>
  <c r="S391" i="53"/>
  <c r="I260" i="53"/>
  <c r="S441" i="53"/>
  <c r="P574" i="53"/>
  <c r="I363" i="53"/>
  <c r="S442" i="53"/>
  <c r="AE606" i="53"/>
  <c r="I441" i="53"/>
  <c r="P470" i="53"/>
  <c r="AF620" i="53"/>
  <c r="I416" i="53"/>
  <c r="AF608" i="53"/>
  <c r="AE605" i="53"/>
  <c r="S548" i="53" l="1"/>
  <c r="O549" i="53" s="1"/>
  <c r="S74" i="53"/>
  <c r="O575" i="53"/>
  <c r="M575" i="53"/>
  <c r="P575" i="53"/>
  <c r="N575" i="53"/>
  <c r="L575" i="53"/>
  <c r="R575" i="53"/>
  <c r="Q575" i="53"/>
  <c r="S71" i="53"/>
  <c r="O523" i="53"/>
  <c r="P523" i="53"/>
  <c r="N523" i="53"/>
  <c r="M523" i="53"/>
  <c r="L523" i="53"/>
  <c r="Q523" i="53"/>
  <c r="R523" i="53"/>
  <c r="R471" i="53"/>
  <c r="Q471" i="53"/>
  <c r="P471" i="53"/>
  <c r="M471" i="53"/>
  <c r="O471" i="53"/>
  <c r="L471" i="53"/>
  <c r="N471" i="53"/>
  <c r="S63" i="53"/>
  <c r="Q549" i="53" l="1"/>
  <c r="M549" i="53"/>
  <c r="P549" i="53"/>
  <c r="L549" i="53"/>
  <c r="N549" i="53"/>
  <c r="R549" i="53"/>
  <c r="S471" i="53"/>
  <c r="S523" i="53"/>
  <c r="S575" i="53"/>
  <c r="S549" i="53" l="1"/>
  <c r="F105" i="52" l="1"/>
  <c r="F104" i="52"/>
  <c r="F103" i="52"/>
  <c r="F102" i="52"/>
  <c r="F101" i="52"/>
  <c r="F100" i="52"/>
  <c r="F98" i="52"/>
  <c r="F96" i="52"/>
  <c r="F95" i="52"/>
  <c r="F94" i="52"/>
  <c r="F92" i="52"/>
  <c r="F90" i="52"/>
  <c r="F89" i="52"/>
  <c r="F88" i="52"/>
  <c r="F87" i="52"/>
  <c r="F86" i="52"/>
  <c r="F85" i="52"/>
  <c r="AE624" i="52"/>
  <c r="AE623" i="52"/>
  <c r="AE622" i="52"/>
  <c r="AE621" i="52"/>
  <c r="AE620" i="52"/>
  <c r="AE618" i="52"/>
  <c r="AE616" i="52"/>
  <c r="AE613" i="52"/>
  <c r="AE612" i="52"/>
  <c r="AE611" i="52"/>
  <c r="AE610" i="52"/>
  <c r="AE609" i="52"/>
  <c r="AE608" i="52"/>
  <c r="AE607" i="52"/>
  <c r="S573" i="52"/>
  <c r="S572" i="52"/>
  <c r="S571" i="52"/>
  <c r="S570" i="52"/>
  <c r="S569" i="52"/>
  <c r="S568" i="52"/>
  <c r="S567" i="52"/>
  <c r="S566" i="52"/>
  <c r="S565" i="52"/>
  <c r="S564" i="52"/>
  <c r="S563" i="52"/>
  <c r="S562" i="52"/>
  <c r="S561" i="52"/>
  <c r="S560" i="52"/>
  <c r="S559" i="52"/>
  <c r="S558" i="52"/>
  <c r="S557" i="52"/>
  <c r="S556" i="52"/>
  <c r="S555" i="52"/>
  <c r="S554" i="52"/>
  <c r="S553" i="52"/>
  <c r="S547" i="52"/>
  <c r="S546" i="52"/>
  <c r="S545" i="52"/>
  <c r="S544" i="52"/>
  <c r="S543" i="52"/>
  <c r="S542" i="52"/>
  <c r="S541" i="52"/>
  <c r="S540" i="52"/>
  <c r="S539" i="52"/>
  <c r="S538" i="52"/>
  <c r="S537" i="52"/>
  <c r="S536" i="52"/>
  <c r="S535" i="52"/>
  <c r="S534" i="52"/>
  <c r="S533" i="52"/>
  <c r="S532" i="52"/>
  <c r="S531" i="52"/>
  <c r="S530" i="52"/>
  <c r="S529" i="52"/>
  <c r="S528" i="52"/>
  <c r="S527" i="52"/>
  <c r="S521" i="52"/>
  <c r="S520" i="52"/>
  <c r="S519" i="52"/>
  <c r="S518" i="52"/>
  <c r="S517" i="52"/>
  <c r="S516" i="52"/>
  <c r="S515" i="52"/>
  <c r="S514" i="52"/>
  <c r="S513" i="52"/>
  <c r="S512" i="52"/>
  <c r="S511" i="52"/>
  <c r="S510" i="52"/>
  <c r="S509" i="52"/>
  <c r="S508" i="52"/>
  <c r="S507" i="52"/>
  <c r="S506" i="52"/>
  <c r="S505" i="52"/>
  <c r="S504" i="52"/>
  <c r="S503" i="52"/>
  <c r="S502" i="52"/>
  <c r="S501" i="52"/>
  <c r="S494" i="52"/>
  <c r="S490" i="52"/>
  <c r="S488" i="52"/>
  <c r="S480" i="52"/>
  <c r="S479" i="52"/>
  <c r="S476" i="52"/>
  <c r="S469" i="52"/>
  <c r="S467" i="52"/>
  <c r="S465" i="52"/>
  <c r="S463" i="52"/>
  <c r="S462" i="52"/>
  <c r="S461" i="52"/>
  <c r="S459" i="52"/>
  <c r="S458" i="52"/>
  <c r="S457" i="52"/>
  <c r="S453" i="52"/>
  <c r="S452" i="52"/>
  <c r="S451" i="52"/>
  <c r="S449" i="52"/>
  <c r="F54" i="52"/>
  <c r="F626" i="52"/>
  <c r="AE625" i="52"/>
  <c r="AE617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92" i="52"/>
  <c r="S478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55" i="52"/>
  <c r="F444" i="52"/>
  <c r="F418" i="52"/>
  <c r="F392" i="52"/>
  <c r="F366" i="52"/>
  <c r="F340" i="52"/>
  <c r="F314" i="52"/>
  <c r="F288" i="52"/>
  <c r="F262" i="52"/>
  <c r="F236" i="52"/>
  <c r="F210" i="52"/>
  <c r="F184" i="52"/>
  <c r="F158" i="52"/>
  <c r="F132" i="52"/>
  <c r="F97" i="52"/>
  <c r="F93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A27" i="52"/>
  <c r="A26" i="52"/>
  <c r="A25" i="52"/>
  <c r="A24" i="52"/>
  <c r="P45" i="52" l="1"/>
  <c r="I157" i="52"/>
  <c r="P36" i="52"/>
  <c r="I363" i="52"/>
  <c r="AB48" i="52"/>
  <c r="H51" i="52"/>
  <c r="AB52" i="52"/>
  <c r="C53" i="52"/>
  <c r="S131" i="52"/>
  <c r="AB35" i="52"/>
  <c r="E51" i="52"/>
  <c r="I156" i="52"/>
  <c r="I181" i="52"/>
  <c r="S181" i="52"/>
  <c r="S182" i="52"/>
  <c r="AB49" i="52"/>
  <c r="S207" i="52"/>
  <c r="I209" i="52"/>
  <c r="I234" i="52"/>
  <c r="S235" i="52"/>
  <c r="S260" i="52"/>
  <c r="I285" i="52"/>
  <c r="S285" i="52"/>
  <c r="I313" i="52"/>
  <c r="I339" i="52"/>
  <c r="S363" i="52"/>
  <c r="S364" i="52"/>
  <c r="I389" i="52"/>
  <c r="S390" i="52"/>
  <c r="P33" i="52"/>
  <c r="P37" i="52"/>
  <c r="H53" i="52"/>
  <c r="P41" i="52"/>
  <c r="P49" i="52"/>
  <c r="D53" i="52"/>
  <c r="P53" i="52"/>
  <c r="P48" i="52"/>
  <c r="G51" i="52"/>
  <c r="P52" i="52"/>
  <c r="P51" i="52"/>
  <c r="I182" i="52"/>
  <c r="P46" i="52"/>
  <c r="P50" i="52"/>
  <c r="G53" i="52"/>
  <c r="I261" i="52"/>
  <c r="I311" i="52"/>
  <c r="S337" i="52"/>
  <c r="I417" i="52"/>
  <c r="I442" i="52"/>
  <c r="S477" i="52"/>
  <c r="P61" i="52"/>
  <c r="P72" i="52"/>
  <c r="S72" i="52" s="1"/>
  <c r="P34" i="52"/>
  <c r="I390" i="52"/>
  <c r="I415" i="52"/>
  <c r="S441" i="52"/>
  <c r="AF613" i="52"/>
  <c r="S464" i="52"/>
  <c r="P74" i="52"/>
  <c r="AB41" i="52"/>
  <c r="S313" i="52"/>
  <c r="I441" i="52"/>
  <c r="S450" i="52"/>
  <c r="P60" i="52"/>
  <c r="S60" i="52" s="1"/>
  <c r="S475" i="52"/>
  <c r="P59" i="52"/>
  <c r="S487" i="52"/>
  <c r="P71" i="52"/>
  <c r="S495" i="52"/>
  <c r="P79" i="52"/>
  <c r="S79" i="52" s="1"/>
  <c r="AE606" i="52"/>
  <c r="AE614" i="52"/>
  <c r="P94" i="52"/>
  <c r="AB36" i="52"/>
  <c r="S456" i="52"/>
  <c r="S493" i="52"/>
  <c r="P77" i="52"/>
  <c r="S77" i="52" s="1"/>
  <c r="AB34" i="52"/>
  <c r="AB38" i="52"/>
  <c r="AB50" i="52"/>
  <c r="S442" i="52"/>
  <c r="S466" i="52"/>
  <c r="P76" i="52"/>
  <c r="S76" i="52" s="1"/>
  <c r="P67" i="52"/>
  <c r="S483" i="52"/>
  <c r="P35" i="52"/>
  <c r="S460" i="52"/>
  <c r="S468" i="52"/>
  <c r="P78" i="52"/>
  <c r="S78" i="52" s="1"/>
  <c r="P62" i="52"/>
  <c r="AB46" i="52"/>
  <c r="E53" i="52"/>
  <c r="I233" i="52"/>
  <c r="I312" i="52"/>
  <c r="I337" i="52"/>
  <c r="S454" i="52"/>
  <c r="P64" i="52"/>
  <c r="S64" i="52" s="1"/>
  <c r="S491" i="52"/>
  <c r="P75" i="52"/>
  <c r="P63" i="52"/>
  <c r="S63" i="52" s="1"/>
  <c r="AB37" i="52"/>
  <c r="AB45" i="52"/>
  <c r="AB53" i="52"/>
  <c r="P470" i="52"/>
  <c r="AB33" i="52"/>
  <c r="I207" i="52"/>
  <c r="I286" i="52"/>
  <c r="P38" i="52"/>
  <c r="S233" i="52"/>
  <c r="B53" i="52"/>
  <c r="S209" i="52"/>
  <c r="AB51" i="52"/>
  <c r="I131" i="52"/>
  <c r="I155" i="52"/>
  <c r="I259" i="52"/>
  <c r="B51" i="52"/>
  <c r="I183" i="52"/>
  <c r="I128" i="52"/>
  <c r="S156" i="52"/>
  <c r="S286" i="52"/>
  <c r="S155" i="52"/>
  <c r="S157" i="52"/>
  <c r="I235" i="52"/>
  <c r="S208" i="52"/>
  <c r="I260" i="52"/>
  <c r="S287" i="52"/>
  <c r="S183" i="52"/>
  <c r="S234" i="52"/>
  <c r="S311" i="52"/>
  <c r="I208" i="52"/>
  <c r="S259" i="52"/>
  <c r="S522" i="52"/>
  <c r="I287" i="52"/>
  <c r="I443" i="52"/>
  <c r="S261" i="52"/>
  <c r="S312" i="52"/>
  <c r="AE615" i="52"/>
  <c r="S338" i="52"/>
  <c r="I391" i="52"/>
  <c r="I364" i="52"/>
  <c r="I338" i="52"/>
  <c r="S339" i="52"/>
  <c r="S365" i="52"/>
  <c r="I365" i="52"/>
  <c r="AE605" i="52"/>
  <c r="S389" i="52"/>
  <c r="S391" i="52"/>
  <c r="AF608" i="52"/>
  <c r="I416" i="52"/>
  <c r="S443" i="52"/>
  <c r="P522" i="52"/>
  <c r="P574" i="52"/>
  <c r="S574" i="52"/>
  <c r="S548" i="52"/>
  <c r="AF620" i="52"/>
  <c r="P548" i="52"/>
  <c r="S59" i="52" l="1"/>
  <c r="S470" i="52"/>
  <c r="S67" i="52"/>
  <c r="S75" i="52"/>
  <c r="S74" i="52"/>
  <c r="S61" i="52"/>
  <c r="S71" i="52"/>
  <c r="S62" i="52"/>
  <c r="R549" i="52"/>
  <c r="Q549" i="52"/>
  <c r="P549" i="52"/>
  <c r="L549" i="52"/>
  <c r="O549" i="52"/>
  <c r="M549" i="52"/>
  <c r="N549" i="52"/>
  <c r="O575" i="52"/>
  <c r="N575" i="52"/>
  <c r="M575" i="52"/>
  <c r="L575" i="52"/>
  <c r="P575" i="52"/>
  <c r="Q575" i="52"/>
  <c r="R575" i="52"/>
  <c r="O523" i="52"/>
  <c r="N523" i="52"/>
  <c r="M523" i="52"/>
  <c r="L523" i="52"/>
  <c r="R523" i="52"/>
  <c r="Q523" i="52"/>
  <c r="P523" i="52"/>
  <c r="I53" i="52"/>
  <c r="F105" i="51"/>
  <c r="F104" i="51"/>
  <c r="F103" i="51"/>
  <c r="F102" i="51"/>
  <c r="F101" i="51"/>
  <c r="F100" i="51"/>
  <c r="F98" i="51"/>
  <c r="F97" i="51"/>
  <c r="F96" i="51"/>
  <c r="F95" i="51"/>
  <c r="F94" i="51"/>
  <c r="F93" i="51"/>
  <c r="F92" i="51"/>
  <c r="F90" i="51"/>
  <c r="F89" i="51"/>
  <c r="F88" i="51"/>
  <c r="F87" i="51"/>
  <c r="F86" i="51"/>
  <c r="F85" i="51"/>
  <c r="AE625" i="51"/>
  <c r="AE624" i="51"/>
  <c r="AE623" i="51"/>
  <c r="AE622" i="51"/>
  <c r="AE620" i="51"/>
  <c r="AE618" i="51"/>
  <c r="AE617" i="51"/>
  <c r="AE616" i="51"/>
  <c r="AE615" i="51"/>
  <c r="AE614" i="51"/>
  <c r="AE613" i="51"/>
  <c r="AE610" i="51"/>
  <c r="AE609" i="51"/>
  <c r="AE608" i="51"/>
  <c r="S573" i="51"/>
  <c r="S572" i="51"/>
  <c r="S571" i="51"/>
  <c r="S570" i="51"/>
  <c r="S569" i="51"/>
  <c r="S567" i="51"/>
  <c r="S566" i="51"/>
  <c r="S565" i="51"/>
  <c r="S564" i="51"/>
  <c r="S563" i="51"/>
  <c r="S562" i="51"/>
  <c r="S561" i="51"/>
  <c r="S559" i="51"/>
  <c r="S558" i="51"/>
  <c r="S557" i="51"/>
  <c r="S556" i="51"/>
  <c r="S555" i="51"/>
  <c r="S554" i="51"/>
  <c r="S546" i="51"/>
  <c r="S545" i="51"/>
  <c r="S544" i="51"/>
  <c r="S543" i="51"/>
  <c r="S542" i="51"/>
  <c r="S541" i="51"/>
  <c r="S540" i="51"/>
  <c r="S538" i="51"/>
  <c r="S537" i="51"/>
  <c r="S535" i="51"/>
  <c r="S534" i="51"/>
  <c r="S533" i="51"/>
  <c r="S532" i="51"/>
  <c r="S530" i="51"/>
  <c r="S529" i="51"/>
  <c r="S527" i="51"/>
  <c r="S521" i="51"/>
  <c r="S520" i="51"/>
  <c r="S519" i="51"/>
  <c r="S517" i="51"/>
  <c r="S516" i="51"/>
  <c r="S515" i="51"/>
  <c r="S514" i="51"/>
  <c r="S513" i="51"/>
  <c r="S512" i="51"/>
  <c r="S511" i="51"/>
  <c r="S509" i="51"/>
  <c r="S508" i="51"/>
  <c r="S507" i="51"/>
  <c r="S506" i="51"/>
  <c r="S505" i="51"/>
  <c r="S504" i="51"/>
  <c r="S503" i="51"/>
  <c r="S501" i="51"/>
  <c r="S495" i="51"/>
  <c r="S493" i="51"/>
  <c r="S492" i="51"/>
  <c r="S491" i="51"/>
  <c r="S487" i="51"/>
  <c r="S483" i="51"/>
  <c r="S480" i="51"/>
  <c r="S479" i="51"/>
  <c r="S477" i="51"/>
  <c r="S476" i="51"/>
  <c r="S475" i="51"/>
  <c r="S469" i="51"/>
  <c r="S468" i="51"/>
  <c r="S467" i="51"/>
  <c r="S466" i="51"/>
  <c r="S465" i="51"/>
  <c r="S464" i="51"/>
  <c r="S463" i="51"/>
  <c r="S461" i="51"/>
  <c r="S460" i="51"/>
  <c r="S459" i="51"/>
  <c r="S458" i="51"/>
  <c r="S457" i="51"/>
  <c r="S456" i="51"/>
  <c r="S455" i="51"/>
  <c r="S454" i="51"/>
  <c r="S453" i="51"/>
  <c r="S452" i="51"/>
  <c r="S451" i="51"/>
  <c r="S450" i="51"/>
  <c r="S449" i="51"/>
  <c r="F54" i="51"/>
  <c r="F626" i="51"/>
  <c r="AE621" i="51"/>
  <c r="AE606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S568" i="51"/>
  <c r="S560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S547" i="51"/>
  <c r="S539" i="51"/>
  <c r="S531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S518" i="51"/>
  <c r="S510" i="51"/>
  <c r="S502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S488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S462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I311" i="51" l="1"/>
  <c r="S311" i="51"/>
  <c r="P49" i="51"/>
  <c r="S209" i="51"/>
  <c r="S208" i="51"/>
  <c r="P37" i="51"/>
  <c r="I183" i="51"/>
  <c r="S312" i="51"/>
  <c r="I207" i="51"/>
  <c r="D53" i="51"/>
  <c r="P53" i="51"/>
  <c r="P471" i="52"/>
  <c r="N471" i="52"/>
  <c r="O471" i="52"/>
  <c r="L471" i="52"/>
  <c r="M471" i="52"/>
  <c r="I182" i="51"/>
  <c r="I286" i="51"/>
  <c r="Q471" i="52"/>
  <c r="R471" i="52"/>
  <c r="P41" i="51"/>
  <c r="S549" i="52"/>
  <c r="S523" i="52"/>
  <c r="S575" i="52"/>
  <c r="AB45" i="51"/>
  <c r="S233" i="51"/>
  <c r="I235" i="51"/>
  <c r="I312" i="51"/>
  <c r="S337" i="51"/>
  <c r="S338" i="51"/>
  <c r="I339" i="51"/>
  <c r="AB49" i="51"/>
  <c r="E53" i="51"/>
  <c r="P45" i="51"/>
  <c r="S287" i="51"/>
  <c r="AB37" i="51"/>
  <c r="AB41" i="51"/>
  <c r="AB53" i="51"/>
  <c r="I389" i="51"/>
  <c r="I390" i="51"/>
  <c r="S390" i="51"/>
  <c r="S391" i="51"/>
  <c r="I364" i="51"/>
  <c r="I365" i="51"/>
  <c r="S365" i="51"/>
  <c r="S441" i="51"/>
  <c r="I443" i="51"/>
  <c r="I157" i="51"/>
  <c r="I261" i="51"/>
  <c r="P94" i="51"/>
  <c r="I415" i="51"/>
  <c r="I233" i="51"/>
  <c r="I391" i="51"/>
  <c r="I441" i="51"/>
  <c r="P36" i="51"/>
  <c r="P48" i="51"/>
  <c r="S286" i="51"/>
  <c r="G51" i="51"/>
  <c r="P52" i="51"/>
  <c r="S155" i="51"/>
  <c r="I156" i="51"/>
  <c r="S156" i="51"/>
  <c r="I181" i="51"/>
  <c r="S182" i="51"/>
  <c r="S528" i="51"/>
  <c r="P60" i="51"/>
  <c r="S60" i="51" s="1"/>
  <c r="P574" i="51"/>
  <c r="S553" i="51"/>
  <c r="S574" i="51" s="1"/>
  <c r="M575" i="51" s="1"/>
  <c r="S183" i="51"/>
  <c r="S536" i="51"/>
  <c r="P76" i="51"/>
  <c r="S76" i="51" s="1"/>
  <c r="S207" i="51"/>
  <c r="S259" i="51"/>
  <c r="I260" i="51"/>
  <c r="S261" i="51"/>
  <c r="I285" i="51"/>
  <c r="S522" i="51"/>
  <c r="R523" i="51" s="1"/>
  <c r="I337" i="51"/>
  <c r="I416" i="51"/>
  <c r="B53" i="51"/>
  <c r="I131" i="51"/>
  <c r="S131" i="51"/>
  <c r="I155" i="51"/>
  <c r="S157" i="51"/>
  <c r="S181" i="51"/>
  <c r="I209" i="51"/>
  <c r="I234" i="51"/>
  <c r="S235" i="51"/>
  <c r="I259" i="51"/>
  <c r="S260" i="51"/>
  <c r="S285" i="51"/>
  <c r="I313" i="51"/>
  <c r="I338" i="51"/>
  <c r="S339" i="51"/>
  <c r="I363" i="51"/>
  <c r="S364" i="51"/>
  <c r="S389" i="51"/>
  <c r="I417" i="51"/>
  <c r="I442" i="51"/>
  <c r="S443" i="51"/>
  <c r="P59" i="51"/>
  <c r="S59" i="51" s="1"/>
  <c r="P67" i="51"/>
  <c r="P75" i="51"/>
  <c r="P33" i="51"/>
  <c r="I128" i="51"/>
  <c r="AB33" i="51"/>
  <c r="P78" i="51"/>
  <c r="S494" i="51"/>
  <c r="P34" i="51"/>
  <c r="P46" i="51"/>
  <c r="S234" i="51"/>
  <c r="P63" i="51"/>
  <c r="P71" i="51"/>
  <c r="P79" i="51"/>
  <c r="P74" i="51"/>
  <c r="S490" i="51"/>
  <c r="P61" i="51"/>
  <c r="P548" i="51"/>
  <c r="AE607" i="51"/>
  <c r="P50" i="51"/>
  <c r="S363" i="51"/>
  <c r="P64" i="51"/>
  <c r="P72" i="51"/>
  <c r="S470" i="51"/>
  <c r="M471" i="51" s="1"/>
  <c r="P62" i="51"/>
  <c r="S478" i="51"/>
  <c r="P77" i="51"/>
  <c r="P38" i="51"/>
  <c r="I208" i="51"/>
  <c r="I287" i="51"/>
  <c r="S313" i="51"/>
  <c r="S442" i="51"/>
  <c r="P522" i="51"/>
  <c r="AB36" i="51"/>
  <c r="AB48" i="51"/>
  <c r="H51" i="51"/>
  <c r="AB52" i="51"/>
  <c r="C53" i="51"/>
  <c r="G53" i="51"/>
  <c r="AB34" i="51"/>
  <c r="AB38" i="51"/>
  <c r="AB46" i="51"/>
  <c r="AB50" i="51"/>
  <c r="H53" i="51"/>
  <c r="P35" i="51"/>
  <c r="P51" i="51"/>
  <c r="B51" i="51"/>
  <c r="AB35" i="51"/>
  <c r="E51" i="51"/>
  <c r="AB51" i="51"/>
  <c r="P470" i="51"/>
  <c r="AF608" i="51"/>
  <c r="AF613" i="51"/>
  <c r="AF620" i="51"/>
  <c r="AE605" i="51"/>
  <c r="S471" i="52" l="1"/>
  <c r="P471" i="51"/>
  <c r="L575" i="51"/>
  <c r="O575" i="51"/>
  <c r="S548" i="51"/>
  <c r="Q549" i="51" s="1"/>
  <c r="L471" i="51"/>
  <c r="N471" i="51"/>
  <c r="L523" i="51"/>
  <c r="O471" i="51"/>
  <c r="M523" i="51"/>
  <c r="Q471" i="51"/>
  <c r="R471" i="51"/>
  <c r="Q523" i="51"/>
  <c r="Q575" i="51"/>
  <c r="O523" i="51"/>
  <c r="N575" i="51"/>
  <c r="P575" i="51"/>
  <c r="R575" i="51"/>
  <c r="P523" i="51"/>
  <c r="N523" i="51"/>
  <c r="S72" i="51"/>
  <c r="S64" i="51"/>
  <c r="S62" i="51"/>
  <c r="S77" i="51"/>
  <c r="S61" i="51"/>
  <c r="S74" i="51"/>
  <c r="S79" i="51"/>
  <c r="S75" i="51"/>
  <c r="S71" i="51"/>
  <c r="S78" i="51"/>
  <c r="S67" i="51"/>
  <c r="I53" i="51"/>
  <c r="S63" i="51"/>
  <c r="P549" i="51" l="1"/>
  <c r="L549" i="51"/>
  <c r="M549" i="51"/>
  <c r="O549" i="51"/>
  <c r="R549" i="51"/>
  <c r="N549" i="51"/>
  <c r="S471" i="51"/>
  <c r="S523" i="51"/>
  <c r="S575" i="51"/>
  <c r="F105" i="43"/>
  <c r="F104" i="43"/>
  <c r="F103" i="43"/>
  <c r="F102" i="43"/>
  <c r="F101" i="43"/>
  <c r="F100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6"/>
  <c r="F104" i="46"/>
  <c r="F103" i="46"/>
  <c r="F102" i="46"/>
  <c r="F101" i="46"/>
  <c r="F100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7"/>
  <c r="F104" i="47"/>
  <c r="F103" i="47"/>
  <c r="F102" i="47"/>
  <c r="F101" i="47"/>
  <c r="F100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8"/>
  <c r="F104" i="48"/>
  <c r="F103" i="48"/>
  <c r="F102" i="48"/>
  <c r="F101" i="48"/>
  <c r="F100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50"/>
  <c r="F104" i="50"/>
  <c r="F103" i="50"/>
  <c r="F102" i="50"/>
  <c r="F101" i="50"/>
  <c r="F100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S549" i="51" l="1"/>
  <c r="P33" i="41"/>
  <c r="P46" i="41"/>
  <c r="AB36" i="41"/>
  <c r="AB50" i="41"/>
  <c r="P64" i="48"/>
  <c r="P72" i="48"/>
  <c r="P64" i="47"/>
  <c r="P60" i="46"/>
  <c r="P33" i="42"/>
  <c r="P46" i="42"/>
  <c r="R51" i="42"/>
  <c r="R53" i="42"/>
  <c r="AB45" i="42"/>
  <c r="AC51" i="42"/>
  <c r="AE53" i="42"/>
  <c r="G53" i="40"/>
  <c r="P41" i="40"/>
  <c r="AB34" i="40"/>
  <c r="AB48" i="40"/>
  <c r="B53" i="50"/>
  <c r="P35" i="50"/>
  <c r="P49" i="50"/>
  <c r="P53" i="50"/>
  <c r="AB38" i="50"/>
  <c r="AB52" i="50"/>
  <c r="P64" i="50"/>
  <c r="S64" i="50" s="1"/>
  <c r="P72" i="50"/>
  <c r="S72" i="50" s="1"/>
  <c r="P45" i="41"/>
  <c r="AB35" i="41"/>
  <c r="AB49" i="41"/>
  <c r="B53" i="48"/>
  <c r="P35" i="48"/>
  <c r="P45" i="48"/>
  <c r="M53" i="48"/>
  <c r="AB35" i="48"/>
  <c r="AB45" i="48"/>
  <c r="P63" i="48"/>
  <c r="P71" i="48"/>
  <c r="P79" i="48"/>
  <c r="D53" i="47"/>
  <c r="P37" i="47"/>
  <c r="P51" i="47"/>
  <c r="R53" i="47"/>
  <c r="AB45" i="47"/>
  <c r="P63" i="47"/>
  <c r="P79" i="47"/>
  <c r="B51" i="46"/>
  <c r="G53" i="46"/>
  <c r="P41" i="46"/>
  <c r="M53" i="46"/>
  <c r="AB35" i="46"/>
  <c r="AB49" i="46"/>
  <c r="P59" i="46"/>
  <c r="P75" i="46"/>
  <c r="B53" i="43"/>
  <c r="P35" i="43"/>
  <c r="P49" i="43"/>
  <c r="P53" i="43"/>
  <c r="AB38" i="43"/>
  <c r="AB52" i="43"/>
  <c r="P61" i="43"/>
  <c r="P77" i="43"/>
  <c r="E51" i="42"/>
  <c r="H53" i="42"/>
  <c r="P45" i="42"/>
  <c r="P50" i="42"/>
  <c r="AB41" i="42"/>
  <c r="AB51" i="42"/>
  <c r="AD53" i="42"/>
  <c r="E53" i="40"/>
  <c r="P38" i="40"/>
  <c r="P52" i="40"/>
  <c r="AB33" i="40"/>
  <c r="AB46" i="40"/>
  <c r="P62" i="50"/>
  <c r="S62" i="50" s="1"/>
  <c r="P78" i="50"/>
  <c r="S78" i="50" s="1"/>
  <c r="P61" i="48"/>
  <c r="P77" i="48"/>
  <c r="P61" i="47"/>
  <c r="P77" i="47"/>
  <c r="P59" i="43"/>
  <c r="P75" i="43"/>
  <c r="P36" i="50"/>
  <c r="AB53" i="50"/>
  <c r="P36" i="48"/>
  <c r="AB46" i="48"/>
  <c r="G51" i="50"/>
  <c r="P33" i="50"/>
  <c r="P46" i="50"/>
  <c r="AB36" i="50"/>
  <c r="AB50" i="50"/>
  <c r="P38" i="41"/>
  <c r="P52" i="41"/>
  <c r="AB33" i="41"/>
  <c r="AB46" i="41"/>
  <c r="G51" i="48"/>
  <c r="P33" i="48"/>
  <c r="P52" i="48"/>
  <c r="AB33" i="48"/>
  <c r="AB52" i="48"/>
  <c r="B53" i="47"/>
  <c r="P35" i="47"/>
  <c r="P49" i="47"/>
  <c r="P53" i="47"/>
  <c r="AB38" i="47"/>
  <c r="AB52" i="47"/>
  <c r="D53" i="46"/>
  <c r="P37" i="46"/>
  <c r="P52" i="46"/>
  <c r="AB33" i="46"/>
  <c r="AB46" i="46"/>
  <c r="P33" i="43"/>
  <c r="P46" i="43"/>
  <c r="N53" i="43"/>
  <c r="AB36" i="43"/>
  <c r="AB50" i="43"/>
  <c r="E53" i="42"/>
  <c r="P38" i="42"/>
  <c r="AB37" i="42"/>
  <c r="AH51" i="42"/>
  <c r="AB53" i="42"/>
  <c r="C53" i="40"/>
  <c r="P36" i="40"/>
  <c r="P50" i="40"/>
  <c r="AB41" i="40"/>
  <c r="AB53" i="40"/>
  <c r="H51" i="50"/>
  <c r="P34" i="50"/>
  <c r="P48" i="50"/>
  <c r="AB37" i="50"/>
  <c r="AB51" i="50"/>
  <c r="P63" i="50"/>
  <c r="S63" i="50" s="1"/>
  <c r="P71" i="50"/>
  <c r="S71" i="50" s="1"/>
  <c r="P79" i="50"/>
  <c r="S79" i="50" s="1"/>
  <c r="P41" i="41"/>
  <c r="AB34" i="41"/>
  <c r="AB48" i="41"/>
  <c r="H51" i="48"/>
  <c r="P34" i="48"/>
  <c r="L53" i="48"/>
  <c r="AB34" i="48"/>
  <c r="AB53" i="48"/>
  <c r="P62" i="48"/>
  <c r="P78" i="48"/>
  <c r="C53" i="47"/>
  <c r="P36" i="47"/>
  <c r="P50" i="47"/>
  <c r="Q53" i="47"/>
  <c r="AB41" i="47"/>
  <c r="AB53" i="47"/>
  <c r="P62" i="47"/>
  <c r="P78" i="47"/>
  <c r="E53" i="46"/>
  <c r="P38" i="46"/>
  <c r="L53" i="46"/>
  <c r="AB34" i="46"/>
  <c r="AB48" i="46"/>
  <c r="P74" i="46"/>
  <c r="P34" i="43"/>
  <c r="P48" i="43"/>
  <c r="O53" i="43"/>
  <c r="AB37" i="43"/>
  <c r="AB51" i="43"/>
  <c r="P41" i="42"/>
  <c r="P51" i="42"/>
  <c r="P53" i="42"/>
  <c r="AB38" i="42"/>
  <c r="AB52" i="42"/>
  <c r="AC53" i="42"/>
  <c r="D53" i="40"/>
  <c r="P37" i="40"/>
  <c r="P51" i="40"/>
  <c r="AB45" i="40"/>
  <c r="AB41" i="50"/>
  <c r="C53" i="48"/>
  <c r="N53" i="48"/>
  <c r="E53" i="47"/>
  <c r="AB33" i="47"/>
  <c r="E51" i="46"/>
  <c r="AB36" i="46"/>
  <c r="P76" i="46"/>
  <c r="C53" i="43"/>
  <c r="AB41" i="43"/>
  <c r="P37" i="50"/>
  <c r="P74" i="50"/>
  <c r="S74" i="50" s="1"/>
  <c r="P48" i="41"/>
  <c r="AB51" i="41"/>
  <c r="P37" i="48"/>
  <c r="O53" i="48"/>
  <c r="G53" i="47"/>
  <c r="AB34" i="47"/>
  <c r="P33" i="46"/>
  <c r="AB37" i="46"/>
  <c r="P51" i="43"/>
  <c r="P79" i="43"/>
  <c r="H51" i="42"/>
  <c r="AB46" i="42"/>
  <c r="AD51" i="42"/>
  <c r="H53" i="40"/>
  <c r="AB49" i="40"/>
  <c r="E53" i="50"/>
  <c r="P38" i="50"/>
  <c r="P52" i="50"/>
  <c r="AB33" i="50"/>
  <c r="AB46" i="50"/>
  <c r="P59" i="50"/>
  <c r="S59" i="50" s="1"/>
  <c r="P67" i="50"/>
  <c r="S67" i="50" s="1"/>
  <c r="P75" i="50"/>
  <c r="S75" i="50" s="1"/>
  <c r="P35" i="41"/>
  <c r="P49" i="41"/>
  <c r="P53" i="41"/>
  <c r="AB38" i="41"/>
  <c r="AB52" i="41"/>
  <c r="E53" i="48"/>
  <c r="P38" i="48"/>
  <c r="P49" i="48"/>
  <c r="P53" i="48"/>
  <c r="AB38" i="48"/>
  <c r="AB49" i="48"/>
  <c r="P74" i="48"/>
  <c r="E51" i="47"/>
  <c r="H53" i="47"/>
  <c r="P45" i="47"/>
  <c r="M53" i="47"/>
  <c r="AB35" i="47"/>
  <c r="AB49" i="47"/>
  <c r="P74" i="47"/>
  <c r="H51" i="46"/>
  <c r="P34" i="46"/>
  <c r="P48" i="46"/>
  <c r="P53" i="46"/>
  <c r="AB38" i="46"/>
  <c r="AB53" i="46"/>
  <c r="P62" i="46"/>
  <c r="P78" i="46"/>
  <c r="E53" i="43"/>
  <c r="P38" i="43"/>
  <c r="P52" i="43"/>
  <c r="AB33" i="43"/>
  <c r="AB46" i="43"/>
  <c r="P35" i="42"/>
  <c r="P49" i="42"/>
  <c r="AB34" i="42"/>
  <c r="AB48" i="42"/>
  <c r="AB50" i="42"/>
  <c r="AE51" i="42"/>
  <c r="AG53" i="42"/>
  <c r="P33" i="40"/>
  <c r="P46" i="40"/>
  <c r="AB36" i="40"/>
  <c r="AB50" i="40"/>
  <c r="P50" i="50"/>
  <c r="AB36" i="48"/>
  <c r="P52" i="47"/>
  <c r="H53" i="46"/>
  <c r="N53" i="46"/>
  <c r="P36" i="43"/>
  <c r="Q53" i="43"/>
  <c r="D53" i="50"/>
  <c r="P51" i="50"/>
  <c r="AB37" i="41"/>
  <c r="P48" i="48"/>
  <c r="AB48" i="48"/>
  <c r="B51" i="47"/>
  <c r="L53" i="47"/>
  <c r="G51" i="46"/>
  <c r="AB52" i="46"/>
  <c r="P61" i="46"/>
  <c r="P37" i="43"/>
  <c r="R53" i="43"/>
  <c r="P48" i="42"/>
  <c r="P52" i="42"/>
  <c r="AB35" i="40"/>
  <c r="P41" i="50"/>
  <c r="AB34" i="50"/>
  <c r="P60" i="50"/>
  <c r="S60" i="50" s="1"/>
  <c r="P76" i="50"/>
  <c r="S76" i="50" s="1"/>
  <c r="P50" i="41"/>
  <c r="AB41" i="41"/>
  <c r="AB53" i="41"/>
  <c r="B51" i="48"/>
  <c r="G53" i="48"/>
  <c r="P41" i="48"/>
  <c r="P50" i="48"/>
  <c r="Q53" i="48"/>
  <c r="AB41" i="48"/>
  <c r="AB50" i="48"/>
  <c r="P59" i="48"/>
  <c r="P67" i="48"/>
  <c r="P75" i="48"/>
  <c r="G51" i="47"/>
  <c r="P33" i="47"/>
  <c r="P46" i="47"/>
  <c r="N53" i="47"/>
  <c r="AB36" i="47"/>
  <c r="AB50" i="47"/>
  <c r="P59" i="47"/>
  <c r="P75" i="47"/>
  <c r="B53" i="46"/>
  <c r="P35" i="46"/>
  <c r="P49" i="46"/>
  <c r="Q53" i="46"/>
  <c r="AB41" i="46"/>
  <c r="P63" i="46"/>
  <c r="P79" i="46"/>
  <c r="G53" i="43"/>
  <c r="P41" i="43"/>
  <c r="L53" i="43"/>
  <c r="AB34" i="43"/>
  <c r="AB48" i="43"/>
  <c r="P36" i="42"/>
  <c r="AB35" i="42"/>
  <c r="AB49" i="42"/>
  <c r="AF51" i="42"/>
  <c r="AH53" i="42"/>
  <c r="P34" i="40"/>
  <c r="P48" i="40"/>
  <c r="AB37" i="40"/>
  <c r="AB51" i="40"/>
  <c r="C53" i="50"/>
  <c r="P46" i="48"/>
  <c r="P38" i="47"/>
  <c r="AB46" i="47"/>
  <c r="P45" i="46"/>
  <c r="AB50" i="46"/>
  <c r="P50" i="43"/>
  <c r="AB53" i="43"/>
  <c r="AB45" i="50"/>
  <c r="P34" i="41"/>
  <c r="D53" i="48"/>
  <c r="AB37" i="48"/>
  <c r="P41" i="47"/>
  <c r="AB48" i="47"/>
  <c r="P46" i="46"/>
  <c r="O53" i="46"/>
  <c r="P77" i="46"/>
  <c r="D53" i="43"/>
  <c r="AB45" i="43"/>
  <c r="P63" i="43"/>
  <c r="P34" i="42"/>
  <c r="AB33" i="42"/>
  <c r="AF53" i="42"/>
  <c r="P45" i="40"/>
  <c r="B51" i="50"/>
  <c r="G53" i="50"/>
  <c r="AB48" i="50"/>
  <c r="P36" i="41"/>
  <c r="E51" i="50"/>
  <c r="H53" i="50"/>
  <c r="P45" i="50"/>
  <c r="AB35" i="50"/>
  <c r="AB49" i="50"/>
  <c r="P61" i="50"/>
  <c r="S61" i="50" s="1"/>
  <c r="P77" i="50"/>
  <c r="S77" i="50" s="1"/>
  <c r="P37" i="41"/>
  <c r="P51" i="41"/>
  <c r="AB45" i="41"/>
  <c r="E51" i="48"/>
  <c r="H53" i="48"/>
  <c r="P51" i="48"/>
  <c r="R53" i="48"/>
  <c r="AB51" i="48"/>
  <c r="P60" i="48"/>
  <c r="P76" i="48"/>
  <c r="H51" i="47"/>
  <c r="P34" i="47"/>
  <c r="P48" i="47"/>
  <c r="O53" i="47"/>
  <c r="AB37" i="47"/>
  <c r="AB51" i="47"/>
  <c r="P60" i="47"/>
  <c r="P76" i="47"/>
  <c r="C53" i="46"/>
  <c r="P36" i="46"/>
  <c r="P50" i="46"/>
  <c r="R53" i="46"/>
  <c r="AB45" i="46"/>
  <c r="P64" i="46"/>
  <c r="H53" i="43"/>
  <c r="P45" i="43"/>
  <c r="M53" i="43"/>
  <c r="AB35" i="43"/>
  <c r="AB49" i="43"/>
  <c r="P37" i="42"/>
  <c r="AB36" i="42"/>
  <c r="AG51" i="42"/>
  <c r="B53" i="40"/>
  <c r="P35" i="40"/>
  <c r="P49" i="40"/>
  <c r="P53" i="40"/>
  <c r="AB38" i="40"/>
  <c r="AB52" i="40"/>
  <c r="P60" i="43"/>
  <c r="P62" i="43"/>
  <c r="P64" i="43"/>
  <c r="P74" i="43"/>
  <c r="P76" i="43"/>
  <c r="P78" i="43"/>
  <c r="P59" i="41"/>
  <c r="P61" i="41"/>
  <c r="P63" i="41"/>
  <c r="P75" i="41"/>
  <c r="P77" i="41"/>
  <c r="P79" i="41"/>
  <c r="F85" i="41"/>
  <c r="F87" i="41"/>
  <c r="F89" i="41"/>
  <c r="F92" i="41"/>
  <c r="F94" i="41"/>
  <c r="F96" i="41"/>
  <c r="F98" i="41"/>
  <c r="F101" i="41"/>
  <c r="F103" i="41"/>
  <c r="F105" i="41"/>
  <c r="P59" i="42"/>
  <c r="P61" i="42"/>
  <c r="P63" i="42"/>
  <c r="P75" i="42"/>
  <c r="P77" i="42"/>
  <c r="P79" i="42"/>
  <c r="F85" i="42"/>
  <c r="F87" i="42"/>
  <c r="F89" i="42"/>
  <c r="F92" i="42"/>
  <c r="F94" i="42"/>
  <c r="F96" i="42"/>
  <c r="F98" i="42"/>
  <c r="F101" i="42"/>
  <c r="F103" i="42"/>
  <c r="F105" i="42"/>
  <c r="P59" i="40"/>
  <c r="P61" i="40"/>
  <c r="P63" i="40"/>
  <c r="P75" i="40"/>
  <c r="P77" i="40"/>
  <c r="P79" i="40"/>
  <c r="F85" i="40"/>
  <c r="F87" i="40"/>
  <c r="F89" i="40"/>
  <c r="F92" i="40"/>
  <c r="F94" i="40"/>
  <c r="F96" i="40"/>
  <c r="F98" i="40"/>
  <c r="F100" i="40"/>
  <c r="F102" i="40"/>
  <c r="F104" i="40"/>
  <c r="P60" i="41"/>
  <c r="P62" i="41"/>
  <c r="P64" i="41"/>
  <c r="P74" i="41"/>
  <c r="P76" i="41"/>
  <c r="P78" i="41"/>
  <c r="F86" i="41"/>
  <c r="F88" i="41"/>
  <c r="F90" i="41"/>
  <c r="F93" i="41"/>
  <c r="F95" i="41"/>
  <c r="F97" i="41"/>
  <c r="F100" i="41"/>
  <c r="F102" i="41"/>
  <c r="F104" i="41"/>
  <c r="P60" i="42"/>
  <c r="P62" i="42"/>
  <c r="P64" i="42"/>
  <c r="P74" i="42"/>
  <c r="P76" i="42"/>
  <c r="P78" i="42"/>
  <c r="F86" i="42"/>
  <c r="F88" i="42"/>
  <c r="F90" i="42"/>
  <c r="F93" i="42"/>
  <c r="F95" i="42"/>
  <c r="F97" i="42"/>
  <c r="F100" i="42"/>
  <c r="F102" i="42"/>
  <c r="F104" i="42"/>
  <c r="P60" i="40"/>
  <c r="P62" i="40"/>
  <c r="P64" i="40"/>
  <c r="P74" i="40"/>
  <c r="P76" i="40"/>
  <c r="P78" i="40"/>
  <c r="F86" i="40"/>
  <c r="F88" i="40"/>
  <c r="F90" i="40"/>
  <c r="F93" i="40"/>
  <c r="F95" i="40"/>
  <c r="F97" i="40"/>
  <c r="F99" i="40"/>
  <c r="F101" i="40"/>
  <c r="F103" i="40"/>
  <c r="F105" i="40"/>
  <c r="F626" i="50"/>
  <c r="AE625" i="50"/>
  <c r="AE624" i="50"/>
  <c r="AE623" i="50"/>
  <c r="AE622" i="50"/>
  <c r="AE621" i="50"/>
  <c r="AE620" i="50"/>
  <c r="AE618" i="50"/>
  <c r="AE617" i="50"/>
  <c r="AE616" i="50"/>
  <c r="AE615" i="50"/>
  <c r="AE614" i="50"/>
  <c r="AE613" i="50"/>
  <c r="AE610" i="50"/>
  <c r="AE609" i="50"/>
  <c r="AE608" i="50"/>
  <c r="AE607" i="50"/>
  <c r="AE60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P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P470" i="50"/>
  <c r="F444" i="50"/>
  <c r="S443" i="50"/>
  <c r="I443" i="50"/>
  <c r="S442" i="50"/>
  <c r="I442" i="50"/>
  <c r="S441" i="50"/>
  <c r="I441" i="50"/>
  <c r="F418" i="50"/>
  <c r="I417" i="50"/>
  <c r="I416" i="50"/>
  <c r="I415" i="50"/>
  <c r="F392" i="50"/>
  <c r="S391" i="50"/>
  <c r="I391" i="50"/>
  <c r="S390" i="50"/>
  <c r="I390" i="50"/>
  <c r="S389" i="50"/>
  <c r="I389" i="50"/>
  <c r="F366" i="50"/>
  <c r="S365" i="50"/>
  <c r="I365" i="50"/>
  <c r="S364" i="50"/>
  <c r="I364" i="50"/>
  <c r="S363" i="50"/>
  <c r="I363" i="50"/>
  <c r="F340" i="50"/>
  <c r="S339" i="50"/>
  <c r="I339" i="50"/>
  <c r="S338" i="50"/>
  <c r="I338" i="50"/>
  <c r="S337" i="50"/>
  <c r="I337" i="50"/>
  <c r="F314" i="50"/>
  <c r="S313" i="50"/>
  <c r="I313" i="50"/>
  <c r="S312" i="50"/>
  <c r="I312" i="50"/>
  <c r="S311" i="50"/>
  <c r="I311" i="50"/>
  <c r="F288" i="50"/>
  <c r="S287" i="50"/>
  <c r="I287" i="50"/>
  <c r="S286" i="50"/>
  <c r="I286" i="50"/>
  <c r="S285" i="50"/>
  <c r="I285" i="50"/>
  <c r="F262" i="50"/>
  <c r="S261" i="50"/>
  <c r="I261" i="50"/>
  <c r="S260" i="50"/>
  <c r="I260" i="50"/>
  <c r="S259" i="50"/>
  <c r="I259" i="50"/>
  <c r="F236" i="50"/>
  <c r="S235" i="50"/>
  <c r="I235" i="50"/>
  <c r="S234" i="50"/>
  <c r="I234" i="50"/>
  <c r="S233" i="50"/>
  <c r="I233" i="50"/>
  <c r="F210" i="50"/>
  <c r="S209" i="50"/>
  <c r="I209" i="50"/>
  <c r="S208" i="50"/>
  <c r="I208" i="50"/>
  <c r="S207" i="50"/>
  <c r="I207" i="50"/>
  <c r="F184" i="50"/>
  <c r="S183" i="50"/>
  <c r="I183" i="50"/>
  <c r="S182" i="50"/>
  <c r="I182" i="50"/>
  <c r="S181" i="50"/>
  <c r="I181" i="50"/>
  <c r="F158" i="50"/>
  <c r="S157" i="50"/>
  <c r="I157" i="50"/>
  <c r="S156" i="50"/>
  <c r="I156" i="50"/>
  <c r="S155" i="50"/>
  <c r="I155" i="50"/>
  <c r="F132" i="50"/>
  <c r="S131" i="50"/>
  <c r="I131" i="50"/>
  <c r="I128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I53" i="50" l="1"/>
  <c r="S548" i="50"/>
  <c r="L549" i="50" s="1"/>
  <c r="S574" i="50"/>
  <c r="M575" i="50" s="1"/>
  <c r="S522" i="50"/>
  <c r="N523" i="50" s="1"/>
  <c r="S449" i="50"/>
  <c r="S470" i="50" s="1"/>
  <c r="S475" i="50"/>
  <c r="P522" i="50"/>
  <c r="P548" i="50"/>
  <c r="AF608" i="50"/>
  <c r="AF613" i="50"/>
  <c r="AF620" i="50"/>
  <c r="AE605" i="50"/>
  <c r="L575" i="50" l="1"/>
  <c r="N549" i="50"/>
  <c r="R549" i="50"/>
  <c r="P549" i="50"/>
  <c r="Q549" i="50"/>
  <c r="O575" i="50"/>
  <c r="Q575" i="50"/>
  <c r="N575" i="50"/>
  <c r="P575" i="50"/>
  <c r="M549" i="50"/>
  <c r="R575" i="50"/>
  <c r="O549" i="50"/>
  <c r="L523" i="50"/>
  <c r="Q523" i="50"/>
  <c r="M523" i="50"/>
  <c r="O523" i="50"/>
  <c r="P523" i="50"/>
  <c r="R523" i="50"/>
  <c r="R471" i="50"/>
  <c r="P471" i="50"/>
  <c r="N471" i="50"/>
  <c r="L471" i="50"/>
  <c r="Q471" i="50"/>
  <c r="O471" i="50"/>
  <c r="M471" i="50"/>
  <c r="S549" i="50" l="1"/>
  <c r="S575" i="50"/>
  <c r="S523" i="50"/>
  <c r="S471" i="50"/>
  <c r="AE625" i="40" l="1"/>
  <c r="AE624" i="40"/>
  <c r="AE623" i="40"/>
  <c r="AE622" i="40"/>
  <c r="AE621" i="40"/>
  <c r="AE620" i="40"/>
  <c r="AE618" i="40"/>
  <c r="AE617" i="40"/>
  <c r="AE616" i="40"/>
  <c r="AE615" i="40"/>
  <c r="AE614" i="40"/>
  <c r="AE613" i="40"/>
  <c r="AE610" i="40"/>
  <c r="AE609" i="40"/>
  <c r="AE608" i="40"/>
  <c r="AE607" i="40"/>
  <c r="AE606" i="40"/>
  <c r="AE605" i="40"/>
  <c r="F626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S527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P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P470" i="40"/>
  <c r="F444" i="40"/>
  <c r="S443" i="40"/>
  <c r="I443" i="40"/>
  <c r="S442" i="40"/>
  <c r="I442" i="40"/>
  <c r="S441" i="40"/>
  <c r="I441" i="40"/>
  <c r="F418" i="40"/>
  <c r="S417" i="40"/>
  <c r="I417" i="40"/>
  <c r="S416" i="40"/>
  <c r="I416" i="40"/>
  <c r="S415" i="40"/>
  <c r="I415" i="40"/>
  <c r="F392" i="40"/>
  <c r="S391" i="40"/>
  <c r="I391" i="40"/>
  <c r="S390" i="40"/>
  <c r="I390" i="40"/>
  <c r="S389" i="40"/>
  <c r="I389" i="40"/>
  <c r="F366" i="40"/>
  <c r="S365" i="40"/>
  <c r="I365" i="40"/>
  <c r="S364" i="40"/>
  <c r="I364" i="40"/>
  <c r="S363" i="40"/>
  <c r="I363" i="40"/>
  <c r="F340" i="40"/>
  <c r="S339" i="40"/>
  <c r="I339" i="40"/>
  <c r="S338" i="40"/>
  <c r="I338" i="40"/>
  <c r="S337" i="40"/>
  <c r="I337" i="40"/>
  <c r="F314" i="40"/>
  <c r="S313" i="40"/>
  <c r="I313" i="40"/>
  <c r="S312" i="40"/>
  <c r="I312" i="40"/>
  <c r="S311" i="40"/>
  <c r="I311" i="40"/>
  <c r="F288" i="40"/>
  <c r="S287" i="40"/>
  <c r="I287" i="40"/>
  <c r="S286" i="40"/>
  <c r="I286" i="40"/>
  <c r="S285" i="40"/>
  <c r="I285" i="40"/>
  <c r="F262" i="40"/>
  <c r="S261" i="40"/>
  <c r="I261" i="40"/>
  <c r="S260" i="40"/>
  <c r="I260" i="40"/>
  <c r="S259" i="40"/>
  <c r="I259" i="40"/>
  <c r="F236" i="40"/>
  <c r="S235" i="40"/>
  <c r="I235" i="40"/>
  <c r="S234" i="40"/>
  <c r="I234" i="40"/>
  <c r="S233" i="40"/>
  <c r="I233" i="40"/>
  <c r="F210" i="40"/>
  <c r="S209" i="40"/>
  <c r="I209" i="40"/>
  <c r="S208" i="40"/>
  <c r="I208" i="40"/>
  <c r="S207" i="40"/>
  <c r="I207" i="40"/>
  <c r="F184" i="40"/>
  <c r="S183" i="40"/>
  <c r="I183" i="40"/>
  <c r="S182" i="40"/>
  <c r="I182" i="40"/>
  <c r="S181" i="40"/>
  <c r="I181" i="40"/>
  <c r="F158" i="40"/>
  <c r="S157" i="40"/>
  <c r="I157" i="40"/>
  <c r="S156" i="40"/>
  <c r="I156" i="40"/>
  <c r="S155" i="40"/>
  <c r="I155" i="40"/>
  <c r="F132" i="40"/>
  <c r="I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S79" i="40"/>
  <c r="S78" i="40"/>
  <c r="S77" i="40"/>
  <c r="S76" i="40"/>
  <c r="S75" i="40"/>
  <c r="S74" i="40"/>
  <c r="S64" i="40"/>
  <c r="S63" i="40"/>
  <c r="S62" i="40"/>
  <c r="S61" i="40"/>
  <c r="S60" i="40"/>
  <c r="F54" i="40"/>
  <c r="I53" i="40"/>
  <c r="AE625" i="41"/>
  <c r="AE624" i="41"/>
  <c r="AE623" i="41"/>
  <c r="AE622" i="41"/>
  <c r="AE621" i="41"/>
  <c r="AE620" i="41"/>
  <c r="AE618" i="41"/>
  <c r="AE617" i="41"/>
  <c r="AE616" i="41"/>
  <c r="AE615" i="41"/>
  <c r="AE614" i="41"/>
  <c r="AE613" i="41"/>
  <c r="AE610" i="41"/>
  <c r="AE609" i="41"/>
  <c r="AE608" i="41"/>
  <c r="AE607" i="41"/>
  <c r="AE606" i="41"/>
  <c r="AE605" i="41"/>
  <c r="F62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F444" i="41"/>
  <c r="S443" i="41"/>
  <c r="I443" i="41"/>
  <c r="S442" i="41"/>
  <c r="I442" i="41"/>
  <c r="S441" i="41"/>
  <c r="I441" i="41"/>
  <c r="F418" i="41"/>
  <c r="S417" i="41"/>
  <c r="I417" i="41"/>
  <c r="S416" i="41"/>
  <c r="I416" i="41"/>
  <c r="S415" i="41"/>
  <c r="I415" i="41"/>
  <c r="F392" i="41"/>
  <c r="S391" i="41"/>
  <c r="I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I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I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S181" i="41"/>
  <c r="I181" i="41"/>
  <c r="F158" i="41"/>
  <c r="S157" i="41"/>
  <c r="I157" i="41"/>
  <c r="S156" i="41"/>
  <c r="I156" i="41"/>
  <c r="S155" i="41"/>
  <c r="I155" i="41"/>
  <c r="F132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S59" i="41"/>
  <c r="F54" i="41"/>
  <c r="F626" i="42"/>
  <c r="AE624" i="42"/>
  <c r="AE623" i="42"/>
  <c r="AE622" i="42"/>
  <c r="AE621" i="42"/>
  <c r="AE620" i="42"/>
  <c r="AE618" i="42"/>
  <c r="AE617" i="42"/>
  <c r="AE616" i="42"/>
  <c r="AE615" i="42"/>
  <c r="AE614" i="42"/>
  <c r="AE613" i="42"/>
  <c r="AE610" i="42"/>
  <c r="AE609" i="42"/>
  <c r="AE608" i="42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P470" i="42"/>
  <c r="F444" i="42"/>
  <c r="AI443" i="42"/>
  <c r="S443" i="42"/>
  <c r="I443" i="42"/>
  <c r="AI442" i="42"/>
  <c r="S442" i="42"/>
  <c r="I442" i="42"/>
  <c r="AI441" i="42"/>
  <c r="S441" i="42"/>
  <c r="I441" i="42"/>
  <c r="F418" i="42"/>
  <c r="AI417" i="42"/>
  <c r="S417" i="42"/>
  <c r="I417" i="42"/>
  <c r="AI416" i="42"/>
  <c r="S416" i="42"/>
  <c r="I416" i="42"/>
  <c r="AI415" i="42"/>
  <c r="S415" i="42"/>
  <c r="I415" i="42"/>
  <c r="F392" i="42"/>
  <c r="AI391" i="42"/>
  <c r="S391" i="42"/>
  <c r="I391" i="42"/>
  <c r="AI390" i="42"/>
  <c r="S390" i="42"/>
  <c r="I390" i="42"/>
  <c r="AI389" i="42"/>
  <c r="S389" i="42"/>
  <c r="I389" i="42"/>
  <c r="F366" i="42"/>
  <c r="AI365" i="42"/>
  <c r="S365" i="42"/>
  <c r="I365" i="42"/>
  <c r="AI364" i="42"/>
  <c r="S364" i="42"/>
  <c r="I364" i="42"/>
  <c r="AI363" i="42"/>
  <c r="S363" i="42"/>
  <c r="I363" i="42"/>
  <c r="F340" i="42"/>
  <c r="AI339" i="42"/>
  <c r="S339" i="42"/>
  <c r="I339" i="42"/>
  <c r="AI338" i="42"/>
  <c r="S338" i="42"/>
  <c r="I338" i="42"/>
  <c r="AI337" i="42"/>
  <c r="S337" i="42"/>
  <c r="I337" i="42"/>
  <c r="F314" i="42"/>
  <c r="AI313" i="42"/>
  <c r="S313" i="42"/>
  <c r="I313" i="42"/>
  <c r="AI312" i="42"/>
  <c r="S312" i="42"/>
  <c r="I312" i="42"/>
  <c r="AI311" i="42"/>
  <c r="S311" i="42"/>
  <c r="I311" i="42"/>
  <c r="F288" i="42"/>
  <c r="AI287" i="42"/>
  <c r="S287" i="42"/>
  <c r="I287" i="42"/>
  <c r="AI286" i="42"/>
  <c r="S286" i="42"/>
  <c r="I286" i="42"/>
  <c r="AI285" i="42"/>
  <c r="S285" i="42"/>
  <c r="I285" i="42"/>
  <c r="F262" i="42"/>
  <c r="AI261" i="42"/>
  <c r="S261" i="42"/>
  <c r="I261" i="42"/>
  <c r="AI260" i="42"/>
  <c r="S260" i="42"/>
  <c r="I260" i="42"/>
  <c r="AI259" i="42"/>
  <c r="S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F54" i="42"/>
  <c r="F626" i="43"/>
  <c r="AE624" i="43"/>
  <c r="AE623" i="43"/>
  <c r="AE622" i="43"/>
  <c r="AE621" i="43"/>
  <c r="AE620" i="43"/>
  <c r="AE618" i="43"/>
  <c r="AE617" i="43"/>
  <c r="AE616" i="43"/>
  <c r="AE615" i="43"/>
  <c r="AE614" i="43"/>
  <c r="AE613" i="43"/>
  <c r="AE610" i="43"/>
  <c r="AE609" i="43"/>
  <c r="AE608" i="43"/>
  <c r="AE607" i="43"/>
  <c r="AE60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F444" i="43"/>
  <c r="S443" i="43"/>
  <c r="I443" i="43"/>
  <c r="S442" i="43"/>
  <c r="I442" i="43"/>
  <c r="S441" i="43"/>
  <c r="I441" i="43"/>
  <c r="F418" i="43"/>
  <c r="S417" i="43"/>
  <c r="I417" i="43"/>
  <c r="S416" i="43"/>
  <c r="I416" i="43"/>
  <c r="S415" i="43"/>
  <c r="I415" i="43"/>
  <c r="F392" i="43"/>
  <c r="S391" i="43"/>
  <c r="I391" i="43"/>
  <c r="S390" i="43"/>
  <c r="I390" i="43"/>
  <c r="S389" i="43"/>
  <c r="I389" i="43"/>
  <c r="F366" i="43"/>
  <c r="S365" i="43"/>
  <c r="I364" i="43"/>
  <c r="S363" i="43"/>
  <c r="F340" i="43"/>
  <c r="I339" i="43"/>
  <c r="S338" i="43"/>
  <c r="I337" i="43"/>
  <c r="F314" i="43"/>
  <c r="S313" i="43"/>
  <c r="I312" i="43"/>
  <c r="I311" i="43"/>
  <c r="F288" i="43"/>
  <c r="I287" i="43"/>
  <c r="S286" i="43"/>
  <c r="I285" i="43"/>
  <c r="F262" i="43"/>
  <c r="S261" i="43"/>
  <c r="I260" i="43"/>
  <c r="S259" i="43"/>
  <c r="F236" i="43"/>
  <c r="S235" i="43"/>
  <c r="I234" i="43"/>
  <c r="F210" i="43"/>
  <c r="I209" i="43"/>
  <c r="F184" i="43"/>
  <c r="S181" i="43"/>
  <c r="F158" i="43"/>
  <c r="I156" i="43"/>
  <c r="S155" i="43"/>
  <c r="F132" i="43"/>
  <c r="S131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S59" i="43"/>
  <c r="F54" i="43"/>
  <c r="I53" i="43"/>
  <c r="AF613" i="40" l="1"/>
  <c r="AF620" i="40"/>
  <c r="AF608" i="40"/>
  <c r="S470" i="41"/>
  <c r="Q471" i="41" s="1"/>
  <c r="S574" i="41"/>
  <c r="M575" i="41" s="1"/>
  <c r="S548" i="40"/>
  <c r="R549" i="40" s="1"/>
  <c r="S470" i="43"/>
  <c r="Q471" i="43" s="1"/>
  <c r="S548" i="42"/>
  <c r="P549" i="42" s="1"/>
  <c r="S548" i="41"/>
  <c r="P549" i="41" s="1"/>
  <c r="S574" i="40"/>
  <c r="Q575" i="40" s="1"/>
  <c r="S574" i="43"/>
  <c r="Q575" i="43" s="1"/>
  <c r="S574" i="42"/>
  <c r="R575" i="42" s="1"/>
  <c r="AF608" i="43"/>
  <c r="AF620" i="43"/>
  <c r="S53" i="43"/>
  <c r="I131" i="43"/>
  <c r="I155" i="43"/>
  <c r="S156" i="43"/>
  <c r="S157" i="43"/>
  <c r="I181" i="43"/>
  <c r="I182" i="43"/>
  <c r="S182" i="43"/>
  <c r="I183" i="43"/>
  <c r="S183" i="43"/>
  <c r="I207" i="43"/>
  <c r="S207" i="43"/>
  <c r="I208" i="43"/>
  <c r="S208" i="43"/>
  <c r="S209" i="43"/>
  <c r="I233" i="43"/>
  <c r="S233" i="43"/>
  <c r="S234" i="43"/>
  <c r="I235" i="43"/>
  <c r="I259" i="43"/>
  <c r="S260" i="43"/>
  <c r="I261" i="43"/>
  <c r="S285" i="43"/>
  <c r="I286" i="43"/>
  <c r="S287" i="43"/>
  <c r="S311" i="43"/>
  <c r="S312" i="43"/>
  <c r="I313" i="43"/>
  <c r="S337" i="43"/>
  <c r="I338" i="43"/>
  <c r="S339" i="43"/>
  <c r="I363" i="43"/>
  <c r="S364" i="43"/>
  <c r="I365" i="43"/>
  <c r="AE625" i="43"/>
  <c r="AE625" i="42"/>
  <c r="AF613" i="43"/>
  <c r="S59" i="40"/>
  <c r="S449" i="40"/>
  <c r="S470" i="40" s="1"/>
  <c r="S475" i="40"/>
  <c r="S501" i="40"/>
  <c r="S522" i="40" s="1"/>
  <c r="P548" i="40"/>
  <c r="P574" i="40"/>
  <c r="P470" i="41"/>
  <c r="S501" i="41"/>
  <c r="S522" i="41" s="1"/>
  <c r="AF608" i="41"/>
  <c r="AF613" i="41"/>
  <c r="AF620" i="41"/>
  <c r="P548" i="41"/>
  <c r="P574" i="41"/>
  <c r="S59" i="42"/>
  <c r="S449" i="42"/>
  <c r="S470" i="42" s="1"/>
  <c r="S475" i="42"/>
  <c r="S501" i="42"/>
  <c r="S522" i="42" s="1"/>
  <c r="AF608" i="42"/>
  <c r="AF613" i="42"/>
  <c r="AF620" i="42"/>
  <c r="P548" i="42"/>
  <c r="P574" i="42"/>
  <c r="AE605" i="42"/>
  <c r="I157" i="43"/>
  <c r="P470" i="43"/>
  <c r="S527" i="43"/>
  <c r="S548" i="43" s="1"/>
  <c r="P548" i="43"/>
  <c r="S501" i="43"/>
  <c r="S522" i="43" s="1"/>
  <c r="P574" i="43"/>
  <c r="AE605" i="43"/>
  <c r="L575" i="43" l="1"/>
  <c r="N575" i="40"/>
  <c r="M575" i="40"/>
  <c r="M471" i="43"/>
  <c r="P575" i="43"/>
  <c r="M575" i="43"/>
  <c r="O575" i="43"/>
  <c r="N575" i="43"/>
  <c r="R575" i="43"/>
  <c r="L575" i="40"/>
  <c r="R471" i="41"/>
  <c r="L549" i="42"/>
  <c r="R575" i="40"/>
  <c r="N549" i="42"/>
  <c r="L575" i="41"/>
  <c r="L471" i="41"/>
  <c r="O575" i="41"/>
  <c r="P471" i="41"/>
  <c r="R549" i="42"/>
  <c r="Q575" i="41"/>
  <c r="O549" i="42"/>
  <c r="M549" i="42"/>
  <c r="O549" i="41"/>
  <c r="Q549" i="41"/>
  <c r="Q549" i="42"/>
  <c r="R549" i="41"/>
  <c r="N471" i="41"/>
  <c r="P575" i="40"/>
  <c r="L575" i="42"/>
  <c r="P575" i="41"/>
  <c r="M471" i="41"/>
  <c r="O575" i="40"/>
  <c r="N575" i="41"/>
  <c r="M575" i="42"/>
  <c r="R575" i="41"/>
  <c r="O471" i="41"/>
  <c r="Q575" i="42"/>
  <c r="Q549" i="40"/>
  <c r="R471" i="43"/>
  <c r="L471" i="43"/>
  <c r="P471" i="43"/>
  <c r="N471" i="43"/>
  <c r="O471" i="43"/>
  <c r="M549" i="40"/>
  <c r="O575" i="42"/>
  <c r="M549" i="41"/>
  <c r="O549" i="40"/>
  <c r="N575" i="42"/>
  <c r="L549" i="41"/>
  <c r="N549" i="40"/>
  <c r="P575" i="42"/>
  <c r="N549" i="41"/>
  <c r="P549" i="40"/>
  <c r="L549" i="40"/>
  <c r="Q523" i="40"/>
  <c r="O523" i="40"/>
  <c r="M523" i="40"/>
  <c r="R523" i="40"/>
  <c r="P523" i="40"/>
  <c r="N523" i="40"/>
  <c r="L523" i="40"/>
  <c r="R471" i="40"/>
  <c r="P471" i="40"/>
  <c r="N471" i="40"/>
  <c r="L471" i="40"/>
  <c r="Q471" i="40"/>
  <c r="O471" i="40"/>
  <c r="M471" i="40"/>
  <c r="Q523" i="41"/>
  <c r="O523" i="41"/>
  <c r="M523" i="41"/>
  <c r="R523" i="41"/>
  <c r="P523" i="41"/>
  <c r="N523" i="41"/>
  <c r="L523" i="41"/>
  <c r="Q523" i="42"/>
  <c r="O523" i="42"/>
  <c r="M523" i="42"/>
  <c r="R523" i="42"/>
  <c r="P523" i="42"/>
  <c r="N523" i="42"/>
  <c r="L523" i="42"/>
  <c r="R471" i="42"/>
  <c r="P471" i="42"/>
  <c r="N471" i="42"/>
  <c r="L471" i="42"/>
  <c r="Q471" i="42"/>
  <c r="O471" i="42"/>
  <c r="M471" i="42"/>
  <c r="Q523" i="43"/>
  <c r="O523" i="43"/>
  <c r="M523" i="43"/>
  <c r="R523" i="43"/>
  <c r="N523" i="43"/>
  <c r="P523" i="43"/>
  <c r="L523" i="43"/>
  <c r="Q549" i="43"/>
  <c r="O549" i="43"/>
  <c r="M549" i="43"/>
  <c r="R549" i="43"/>
  <c r="P549" i="43"/>
  <c r="N549" i="43"/>
  <c r="L549" i="43"/>
  <c r="S575" i="43" l="1"/>
  <c r="S575" i="41"/>
  <c r="S549" i="42"/>
  <c r="S549" i="40"/>
  <c r="S471" i="41"/>
  <c r="S575" i="42"/>
  <c r="S575" i="40"/>
  <c r="S523" i="41"/>
  <c r="S549" i="41"/>
  <c r="S471" i="43"/>
  <c r="S523" i="40"/>
  <c r="S471" i="40"/>
  <c r="S523" i="42"/>
  <c r="S471" i="42"/>
  <c r="S523" i="43"/>
  <c r="S549" i="43"/>
  <c r="AE625" i="47" l="1"/>
  <c r="AE625" i="48"/>
  <c r="AE625" i="46"/>
  <c r="F626" i="48" l="1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8" i="48"/>
  <c r="S487" i="48"/>
  <c r="S483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F444" i="48"/>
  <c r="S443" i="48"/>
  <c r="I443" i="48"/>
  <c r="S442" i="48"/>
  <c r="I442" i="48"/>
  <c r="S441" i="48"/>
  <c r="I441" i="48"/>
  <c r="F418" i="48"/>
  <c r="S417" i="48"/>
  <c r="I417" i="48"/>
  <c r="S416" i="48"/>
  <c r="I416" i="48"/>
  <c r="S415" i="48"/>
  <c r="I415" i="48"/>
  <c r="F392" i="48"/>
  <c r="S391" i="48"/>
  <c r="I391" i="48"/>
  <c r="S390" i="48"/>
  <c r="I390" i="48"/>
  <c r="S389" i="48"/>
  <c r="I389" i="48"/>
  <c r="F366" i="48"/>
  <c r="S365" i="48"/>
  <c r="I365" i="48"/>
  <c r="S364" i="48"/>
  <c r="I364" i="48"/>
  <c r="S363" i="48"/>
  <c r="I363" i="48"/>
  <c r="F340" i="48"/>
  <c r="S339" i="48"/>
  <c r="I339" i="48"/>
  <c r="S338" i="48"/>
  <c r="I338" i="48"/>
  <c r="S337" i="48"/>
  <c r="I337" i="48"/>
  <c r="F314" i="48"/>
  <c r="S313" i="48"/>
  <c r="I313" i="48"/>
  <c r="S312" i="48"/>
  <c r="I312" i="48"/>
  <c r="S311" i="48"/>
  <c r="I311" i="48"/>
  <c r="F288" i="48"/>
  <c r="S287" i="48"/>
  <c r="I287" i="48"/>
  <c r="S286" i="48"/>
  <c r="I286" i="48"/>
  <c r="S285" i="48"/>
  <c r="I285" i="48"/>
  <c r="F262" i="48"/>
  <c r="S261" i="48"/>
  <c r="I261" i="48"/>
  <c r="S260" i="48"/>
  <c r="I260" i="48"/>
  <c r="S259" i="48"/>
  <c r="I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7" i="48"/>
  <c r="S156" i="48"/>
  <c r="I156" i="48"/>
  <c r="S155" i="48"/>
  <c r="I155" i="48"/>
  <c r="F132" i="48"/>
  <c r="S131" i="48"/>
  <c r="I131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72" i="48"/>
  <c r="S71" i="48"/>
  <c r="S67" i="48"/>
  <c r="S64" i="48"/>
  <c r="S63" i="48"/>
  <c r="S62" i="48"/>
  <c r="S61" i="48"/>
  <c r="S60" i="48"/>
  <c r="S59" i="48"/>
  <c r="S53" i="48"/>
  <c r="I53" i="48"/>
  <c r="A27" i="48"/>
  <c r="A26" i="48"/>
  <c r="A25" i="48"/>
  <c r="A24" i="48"/>
  <c r="F626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64" i="47"/>
  <c r="S63" i="47"/>
  <c r="S62" i="47"/>
  <c r="S61" i="47"/>
  <c r="S60" i="47"/>
  <c r="F54" i="47"/>
  <c r="S53" i="47"/>
  <c r="I53" i="47"/>
  <c r="A27" i="47"/>
  <c r="A26" i="47"/>
  <c r="A25" i="47"/>
  <c r="A24" i="47"/>
  <c r="F626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I233" i="46"/>
  <c r="F210" i="46"/>
  <c r="S209" i="46"/>
  <c r="I209" i="46"/>
  <c r="S208" i="46"/>
  <c r="I208" i="46"/>
  <c r="S207" i="46"/>
  <c r="I207" i="46"/>
  <c r="F184" i="46"/>
  <c r="S183" i="46"/>
  <c r="I183" i="46"/>
  <c r="S182" i="46"/>
  <c r="I182" i="46"/>
  <c r="S181" i="46"/>
  <c r="I181" i="46"/>
  <c r="F158" i="46"/>
  <c r="S157" i="46"/>
  <c r="I157" i="46"/>
  <c r="S156" i="46"/>
  <c r="I156" i="46"/>
  <c r="S155" i="46"/>
  <c r="I155" i="46"/>
  <c r="F132" i="46"/>
  <c r="S131" i="46"/>
  <c r="I131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64" i="46"/>
  <c r="S63" i="46"/>
  <c r="S62" i="46"/>
  <c r="S61" i="46"/>
  <c r="S60" i="46"/>
  <c r="F54" i="46"/>
  <c r="S53" i="46"/>
  <c r="I53" i="46"/>
  <c r="S548" i="48" l="1"/>
  <c r="L549" i="48" s="1"/>
  <c r="S548" i="46"/>
  <c r="P549" i="46" s="1"/>
  <c r="S574" i="48"/>
  <c r="R575" i="48" s="1"/>
  <c r="S470" i="47"/>
  <c r="R471" i="47" s="1"/>
  <c r="S574" i="47"/>
  <c r="L575" i="47" s="1"/>
  <c r="S470" i="46"/>
  <c r="N471" i="46" s="1"/>
  <c r="S548" i="47"/>
  <c r="L549" i="47" s="1"/>
  <c r="S574" i="46"/>
  <c r="N575" i="46" s="1"/>
  <c r="S470" i="48"/>
  <c r="R471" i="48" s="1"/>
  <c r="F54" i="48"/>
  <c r="P470" i="48"/>
  <c r="M549" i="48"/>
  <c r="S501" i="48"/>
  <c r="S522" i="48" s="1"/>
  <c r="P548" i="48"/>
  <c r="P574" i="48"/>
  <c r="AE605" i="48"/>
  <c r="S59" i="47"/>
  <c r="P470" i="47"/>
  <c r="S501" i="47"/>
  <c r="S522" i="47" s="1"/>
  <c r="P548" i="47"/>
  <c r="P574" i="47"/>
  <c r="AE605" i="47"/>
  <c r="S59" i="46"/>
  <c r="P470" i="46"/>
  <c r="S501" i="46"/>
  <c r="S522" i="46" s="1"/>
  <c r="P548" i="46"/>
  <c r="P574" i="46"/>
  <c r="AE605" i="46"/>
  <c r="L549" i="46" l="1"/>
  <c r="N549" i="46"/>
  <c r="R549" i="46"/>
  <c r="N549" i="48"/>
  <c r="M549" i="46"/>
  <c r="P549" i="48"/>
  <c r="O549" i="46"/>
  <c r="Q549" i="46"/>
  <c r="O549" i="48"/>
  <c r="Q549" i="48"/>
  <c r="L575" i="48"/>
  <c r="N575" i="47"/>
  <c r="M575" i="48"/>
  <c r="R549" i="48"/>
  <c r="R575" i="47"/>
  <c r="O471" i="46"/>
  <c r="M575" i="47"/>
  <c r="Q471" i="46"/>
  <c r="P575" i="47"/>
  <c r="Q575" i="47"/>
  <c r="O575" i="47"/>
  <c r="P575" i="46"/>
  <c r="R575" i="46"/>
  <c r="N549" i="47"/>
  <c r="O575" i="48"/>
  <c r="M471" i="47"/>
  <c r="Q575" i="46"/>
  <c r="P471" i="46"/>
  <c r="O471" i="47"/>
  <c r="M471" i="48"/>
  <c r="O575" i="46"/>
  <c r="R471" i="46"/>
  <c r="P549" i="47"/>
  <c r="O471" i="48"/>
  <c r="M575" i="46"/>
  <c r="M471" i="46"/>
  <c r="R549" i="47"/>
  <c r="Q471" i="47"/>
  <c r="Q575" i="48"/>
  <c r="Q471" i="48"/>
  <c r="L471" i="48"/>
  <c r="Q549" i="47"/>
  <c r="N471" i="47"/>
  <c r="N575" i="48"/>
  <c r="N471" i="48"/>
  <c r="O549" i="47"/>
  <c r="L471" i="46"/>
  <c r="P471" i="47"/>
  <c r="P575" i="48"/>
  <c r="P471" i="48"/>
  <c r="M549" i="47"/>
  <c r="L471" i="47"/>
  <c r="L575" i="46"/>
  <c r="Q523" i="48"/>
  <c r="O523" i="48"/>
  <c r="M523" i="48"/>
  <c r="R523" i="48"/>
  <c r="P523" i="48"/>
  <c r="N523" i="48"/>
  <c r="L523" i="48"/>
  <c r="Q523" i="47"/>
  <c r="O523" i="47"/>
  <c r="M523" i="47"/>
  <c r="R523" i="47"/>
  <c r="P523" i="47"/>
  <c r="N523" i="47"/>
  <c r="L523" i="47"/>
  <c r="Q523" i="46"/>
  <c r="O523" i="46"/>
  <c r="M523" i="46"/>
  <c r="R523" i="46"/>
  <c r="P523" i="46"/>
  <c r="N523" i="46"/>
  <c r="L523" i="46"/>
  <c r="S549" i="46" l="1"/>
  <c r="S575" i="47"/>
  <c r="S549" i="48"/>
  <c r="S549" i="47"/>
  <c r="S575" i="48"/>
  <c r="S575" i="46"/>
  <c r="S471" i="47"/>
  <c r="S471" i="46"/>
  <c r="S471" i="48"/>
  <c r="S523" i="48"/>
  <c r="S523" i="47"/>
  <c r="S523" i="46"/>
  <c r="AF620" i="48" l="1"/>
  <c r="AF608" i="48"/>
  <c r="AF613" i="48" l="1"/>
  <c r="AF620" i="47" l="1"/>
  <c r="AF613" i="47"/>
  <c r="AF608" i="47"/>
  <c r="AF620" i="46" l="1"/>
  <c r="AF608" i="46"/>
  <c r="AF613" i="46"/>
  <c r="AB43" i="50" l="1"/>
  <c r="AB42" i="50"/>
  <c r="AB44" i="50"/>
  <c r="P94" i="50"/>
  <c r="P42" i="50" l="1"/>
  <c r="P44" i="50"/>
  <c r="AE611" i="50"/>
  <c r="AE612" i="50"/>
  <c r="AE619" i="50"/>
  <c r="P92" i="50" l="1"/>
  <c r="AE626" i="50"/>
  <c r="P43" i="50"/>
  <c r="P626" i="50"/>
  <c r="AE630" i="50" l="1"/>
  <c r="P94" i="48" l="1"/>
  <c r="P94" i="47" l="1"/>
  <c r="P94" i="46" l="1"/>
  <c r="P94" i="40" l="1"/>
  <c r="P94" i="41" l="1"/>
  <c r="P94" i="43"/>
  <c r="P94" i="42" l="1"/>
  <c r="F99" i="41" l="1"/>
  <c r="E52" i="42" l="1"/>
  <c r="F99" i="42" l="1"/>
  <c r="AB40" i="43" l="1"/>
  <c r="P40" i="43" l="1"/>
  <c r="AB40" i="42" l="1"/>
  <c r="P40" i="42" l="1"/>
  <c r="AB40" i="41" l="1"/>
  <c r="P40" i="41" l="1"/>
  <c r="AB40" i="40" l="1"/>
  <c r="P40" i="40" l="1"/>
  <c r="AB39" i="41" l="1"/>
  <c r="AB47" i="41" l="1"/>
  <c r="P39" i="41" l="1"/>
  <c r="P47" i="41" l="1"/>
  <c r="AB39" i="43" l="1"/>
  <c r="AB47" i="43"/>
  <c r="P39" i="43" l="1"/>
  <c r="P47" i="43" l="1"/>
  <c r="AB47" i="40" l="1"/>
  <c r="AB39" i="40"/>
  <c r="P39" i="40" l="1"/>
  <c r="P47" i="40" l="1"/>
  <c r="AB39" i="42" l="1"/>
  <c r="AB47" i="42"/>
  <c r="P39" i="42" l="1"/>
  <c r="P47" i="42" l="1"/>
  <c r="AB42" i="43" l="1"/>
  <c r="P42" i="43" l="1"/>
  <c r="AB44" i="42" l="1"/>
  <c r="AB42" i="42"/>
  <c r="P42" i="42" l="1"/>
  <c r="P44" i="42" l="1"/>
  <c r="AB42" i="41" l="1"/>
  <c r="AB44" i="41"/>
  <c r="P42" i="41" l="1"/>
  <c r="P44" i="41" l="1"/>
  <c r="AB44" i="43" l="1"/>
  <c r="P44" i="43" l="1"/>
  <c r="AB43" i="41" l="1"/>
  <c r="AB366" i="41" l="1"/>
  <c r="AB184" i="41"/>
  <c r="AB314" i="41"/>
  <c r="AB132" i="41"/>
  <c r="AB288" i="41"/>
  <c r="AB340" i="41"/>
  <c r="AB392" i="41"/>
  <c r="AB418" i="41"/>
  <c r="AB236" i="41"/>
  <c r="AB158" i="41"/>
  <c r="AB444" i="41"/>
  <c r="AB262" i="41"/>
  <c r="AB210" i="41"/>
  <c r="P43" i="41" l="1"/>
  <c r="P262" i="41"/>
  <c r="P418" i="41"/>
  <c r="P444" i="41"/>
  <c r="P132" i="41"/>
  <c r="P314" i="41"/>
  <c r="AB54" i="41"/>
  <c r="P288" i="41"/>
  <c r="P184" i="41"/>
  <c r="P366" i="41"/>
  <c r="P210" i="41"/>
  <c r="P158" i="41"/>
  <c r="P340" i="41"/>
  <c r="P392" i="41"/>
  <c r="P236" i="41"/>
  <c r="P54" i="41" l="1"/>
  <c r="AB43" i="43" l="1"/>
  <c r="AB158" i="43"/>
  <c r="AB262" i="43"/>
  <c r="AB132" i="43"/>
  <c r="AB288" i="43"/>
  <c r="AB184" i="43"/>
  <c r="AB236" i="43"/>
  <c r="AB392" i="43"/>
  <c r="AB418" i="43"/>
  <c r="AB314" i="43"/>
  <c r="AB210" i="43"/>
  <c r="AB366" i="43"/>
  <c r="AB444" i="43"/>
  <c r="AB340" i="43"/>
  <c r="P43" i="43" l="1"/>
  <c r="P314" i="43"/>
  <c r="P418" i="43"/>
  <c r="P184" i="43"/>
  <c r="P236" i="43"/>
  <c r="P158" i="43"/>
  <c r="AB54" i="43"/>
  <c r="P262" i="43"/>
  <c r="P132" i="43"/>
  <c r="P392" i="43"/>
  <c r="P366" i="43"/>
  <c r="P288" i="43"/>
  <c r="P210" i="43"/>
  <c r="P340" i="43"/>
  <c r="P444" i="43"/>
  <c r="P54" i="43" l="1"/>
  <c r="AB43" i="42" l="1"/>
  <c r="AB184" i="42"/>
  <c r="AB444" i="42"/>
  <c r="AB210" i="42"/>
  <c r="AB418" i="42"/>
  <c r="AB314" i="42"/>
  <c r="AB262" i="42"/>
  <c r="AB366" i="42"/>
  <c r="AB236" i="42"/>
  <c r="AB158" i="42"/>
  <c r="AB340" i="42"/>
  <c r="AB132" i="42"/>
  <c r="AB392" i="42"/>
  <c r="AB288" i="42"/>
  <c r="P43" i="42" l="1"/>
  <c r="P288" i="42"/>
  <c r="P418" i="42"/>
  <c r="P236" i="42"/>
  <c r="P210" i="42"/>
  <c r="P340" i="42"/>
  <c r="P366" i="42"/>
  <c r="P132" i="42"/>
  <c r="AB54" i="42"/>
  <c r="P262" i="42"/>
  <c r="P314" i="42"/>
  <c r="P158" i="42"/>
  <c r="P184" i="42"/>
  <c r="P444" i="42"/>
  <c r="P392" i="42"/>
  <c r="P54" i="42" l="1"/>
  <c r="AE612" i="41" l="1"/>
  <c r="AE612" i="43"/>
  <c r="AE612" i="40" l="1"/>
  <c r="AE611" i="41" l="1"/>
  <c r="AE611" i="40" l="1"/>
  <c r="AE619" i="41" l="1"/>
  <c r="P626" i="41"/>
  <c r="AE611" i="43"/>
  <c r="AE626" i="41" l="1"/>
  <c r="AE630" i="41" s="1"/>
  <c r="AE619" i="40"/>
  <c r="P626" i="40"/>
  <c r="AE611" i="42"/>
  <c r="AE626" i="40" l="1"/>
  <c r="AE630" i="40" s="1"/>
  <c r="AE612" i="42"/>
  <c r="AE619" i="43"/>
  <c r="AE626" i="43" s="1"/>
  <c r="P626" i="43"/>
  <c r="AE630" i="43" l="1"/>
  <c r="AE619" i="42"/>
  <c r="P626" i="42"/>
  <c r="AE626" i="42" l="1"/>
  <c r="AE630" i="42" l="1"/>
  <c r="AB42" i="40" l="1"/>
  <c r="P42" i="40" l="1"/>
  <c r="AB43" i="40" l="1"/>
  <c r="P43" i="40" l="1"/>
  <c r="P92" i="43" l="1"/>
  <c r="P92" i="41"/>
  <c r="P92" i="40"/>
  <c r="P92" i="42"/>
  <c r="P99" i="41" l="1"/>
  <c r="P99" i="42"/>
  <c r="AB44" i="40" l="1"/>
  <c r="AB314" i="40"/>
  <c r="AB158" i="40"/>
  <c r="AB392" i="40"/>
  <c r="AB184" i="40"/>
  <c r="AB132" i="40"/>
  <c r="AB236" i="40"/>
  <c r="AB262" i="40"/>
  <c r="AB210" i="40"/>
  <c r="AB444" i="40"/>
  <c r="AB340" i="40"/>
  <c r="AB288" i="40"/>
  <c r="AB418" i="40"/>
  <c r="AB366" i="40"/>
  <c r="P44" i="40" l="1"/>
  <c r="P132" i="40"/>
  <c r="P340" i="40"/>
  <c r="P444" i="40"/>
  <c r="P366" i="40"/>
  <c r="P236" i="40"/>
  <c r="P210" i="40"/>
  <c r="P418" i="40"/>
  <c r="AB54" i="40"/>
  <c r="P314" i="40"/>
  <c r="P288" i="40"/>
  <c r="P184" i="40"/>
  <c r="P392" i="40"/>
  <c r="P158" i="40"/>
  <c r="P262" i="40"/>
  <c r="P54" i="40" l="1"/>
  <c r="P99" i="40" l="1"/>
  <c r="AB44" i="47" l="1"/>
  <c r="AB42" i="47"/>
  <c r="P44" i="47" l="1"/>
  <c r="P42" i="47" l="1"/>
  <c r="AB43" i="47" l="1"/>
  <c r="P43" i="47"/>
  <c r="AE611" i="46" l="1"/>
  <c r="AE612" i="46" l="1"/>
  <c r="AB42" i="46" l="1"/>
  <c r="AB43" i="46"/>
  <c r="AB44" i="46"/>
  <c r="P44" i="46" l="1"/>
  <c r="P43" i="46"/>
  <c r="P42" i="46" l="1"/>
  <c r="P92" i="46" l="1"/>
  <c r="AE619" i="46" l="1"/>
  <c r="AE626" i="46" s="1"/>
  <c r="P626" i="46"/>
  <c r="AE630" i="46" l="1"/>
  <c r="AE611" i="47" l="1"/>
  <c r="AE612" i="47" l="1"/>
  <c r="P92" i="47" l="1"/>
  <c r="AE619" i="47" l="1"/>
  <c r="AE626" i="47" s="1"/>
  <c r="P626" i="47"/>
  <c r="AE630" i="47" l="1"/>
  <c r="AB42" i="51" l="1"/>
  <c r="AB44" i="51"/>
  <c r="AB43" i="51"/>
  <c r="P43" i="51" l="1"/>
  <c r="P42" i="51"/>
  <c r="P44" i="51" l="1"/>
  <c r="AE611" i="51" l="1"/>
  <c r="AE612" i="51" l="1"/>
  <c r="P92" i="51" l="1"/>
  <c r="AE619" i="51" l="1"/>
  <c r="P626" i="51"/>
  <c r="AE626" i="51" l="1"/>
  <c r="AE630" i="51" l="1"/>
  <c r="AB44" i="48" l="1"/>
  <c r="AB42" i="48"/>
  <c r="AB43" i="48" l="1"/>
  <c r="P44" i="48"/>
  <c r="P42" i="48"/>
  <c r="P43" i="48" l="1"/>
  <c r="AE612" i="48" l="1"/>
  <c r="AE611" i="48" l="1"/>
  <c r="AE619" i="48" l="1"/>
  <c r="P626" i="48"/>
  <c r="AE626" i="48" l="1"/>
  <c r="AE630" i="48" l="1"/>
  <c r="P92" i="48" l="1"/>
  <c r="AB42" i="52" l="1"/>
  <c r="AB42" i="53"/>
  <c r="AB43" i="52"/>
  <c r="AB43" i="53"/>
  <c r="P42" i="52" l="1"/>
  <c r="P43" i="52"/>
  <c r="P42" i="53"/>
  <c r="P43" i="53"/>
  <c r="AB44" i="52" l="1"/>
  <c r="AB44" i="53"/>
  <c r="P44" i="53" l="1"/>
  <c r="P44" i="52"/>
  <c r="P92" i="52" l="1"/>
  <c r="P92" i="53"/>
  <c r="AE619" i="52" l="1"/>
  <c r="P626" i="52"/>
  <c r="AE619" i="53"/>
  <c r="P626" i="53"/>
  <c r="AE626" i="53" l="1"/>
  <c r="AE626" i="52"/>
  <c r="AE630" i="53" l="1"/>
  <c r="AE630" i="52"/>
  <c r="P94" i="55" l="1"/>
  <c r="AB43" i="55"/>
  <c r="AB42" i="55"/>
  <c r="AB44" i="55"/>
  <c r="P44" i="55" l="1"/>
  <c r="P42" i="55" l="1"/>
  <c r="P43" i="55" l="1"/>
  <c r="AB40" i="52" l="1"/>
  <c r="P40" i="52" l="1"/>
  <c r="AB40" i="51" l="1"/>
  <c r="P40" i="51" l="1"/>
  <c r="AB40" i="50" l="1"/>
  <c r="P40" i="50" l="1"/>
  <c r="AB40" i="48" l="1"/>
  <c r="P40" i="48" l="1"/>
  <c r="F99" i="52" l="1"/>
  <c r="F99" i="51"/>
  <c r="P99" i="52" l="1"/>
  <c r="P99" i="51"/>
  <c r="P99" i="43" l="1"/>
  <c r="F99" i="43"/>
  <c r="AB40" i="47" l="1"/>
  <c r="P40" i="47" l="1"/>
  <c r="AB40" i="46" l="1"/>
  <c r="P40" i="46" l="1"/>
  <c r="F99" i="46" l="1"/>
  <c r="P99" i="46" l="1"/>
  <c r="AB262" i="46" l="1"/>
  <c r="AB314" i="46"/>
  <c r="AB444" i="46"/>
  <c r="AB392" i="46"/>
  <c r="AB184" i="46"/>
  <c r="AB47" i="46"/>
  <c r="AB366" i="46"/>
  <c r="AB39" i="46"/>
  <c r="AB132" i="46"/>
  <c r="AB236" i="46"/>
  <c r="AB418" i="46"/>
  <c r="AB158" i="46"/>
  <c r="AB288" i="46"/>
  <c r="AB210" i="46"/>
  <c r="AB340" i="46"/>
  <c r="AB54" i="46" l="1"/>
  <c r="P47" i="46"/>
  <c r="P288" i="46"/>
  <c r="P262" i="46"/>
  <c r="P210" i="46"/>
  <c r="P418" i="46"/>
  <c r="P158" i="46"/>
  <c r="P39" i="46"/>
  <c r="P314" i="46"/>
  <c r="P444" i="46"/>
  <c r="P184" i="46"/>
  <c r="P366" i="46"/>
  <c r="P340" i="46"/>
  <c r="P132" i="46"/>
  <c r="P236" i="46"/>
  <c r="P54" i="46" l="1"/>
  <c r="P392" i="46"/>
  <c r="F99" i="47" l="1"/>
  <c r="P99" i="47" l="1"/>
  <c r="AB236" i="47" l="1"/>
  <c r="AB47" i="47"/>
  <c r="AB392" i="47"/>
  <c r="AB158" i="47"/>
  <c r="AB132" i="47"/>
  <c r="AB39" i="47"/>
  <c r="AB210" i="47"/>
  <c r="AB340" i="47"/>
  <c r="AB314" i="47"/>
  <c r="AB184" i="47"/>
  <c r="AB418" i="47"/>
  <c r="AB366" i="47"/>
  <c r="AB262" i="47"/>
  <c r="AB444" i="47"/>
  <c r="AB288" i="47"/>
  <c r="P132" i="47" l="1"/>
  <c r="P418" i="47"/>
  <c r="P184" i="47"/>
  <c r="P262" i="47"/>
  <c r="P158" i="47"/>
  <c r="P236" i="47"/>
  <c r="P210" i="47"/>
  <c r="P366" i="47"/>
  <c r="P444" i="47"/>
  <c r="P288" i="47"/>
  <c r="P340" i="47"/>
  <c r="P47" i="47"/>
  <c r="AB54" i="47"/>
  <c r="P314" i="47"/>
  <c r="P392" i="47" l="1"/>
  <c r="P39" i="47"/>
  <c r="P54" i="47" l="1"/>
  <c r="F99" i="48" l="1"/>
  <c r="P99" i="48" l="1"/>
  <c r="AB262" i="48" l="1"/>
  <c r="AB47" i="48"/>
  <c r="AB444" i="48"/>
  <c r="AB184" i="48"/>
  <c r="AB288" i="48"/>
  <c r="AB366" i="48"/>
  <c r="AB210" i="48"/>
  <c r="AB392" i="48"/>
  <c r="AB418" i="48"/>
  <c r="AB340" i="48"/>
  <c r="AB132" i="48"/>
  <c r="AB39" i="48"/>
  <c r="AB236" i="48"/>
  <c r="AB158" i="48"/>
  <c r="AB314" i="48"/>
  <c r="P418" i="48" l="1"/>
  <c r="P158" i="48"/>
  <c r="P262" i="48"/>
  <c r="P314" i="48"/>
  <c r="P210" i="48"/>
  <c r="AB54" i="48"/>
  <c r="P47" i="48"/>
  <c r="P39" i="48"/>
  <c r="P184" i="48"/>
  <c r="P288" i="48"/>
  <c r="P444" i="48"/>
  <c r="P236" i="48"/>
  <c r="P340" i="48"/>
  <c r="P366" i="48"/>
  <c r="P132" i="48"/>
  <c r="P54" i="48" l="1"/>
  <c r="P392" i="48"/>
  <c r="F99" i="50" l="1"/>
  <c r="P99" i="50" l="1"/>
  <c r="AB418" i="50" l="1"/>
  <c r="AB39" i="50"/>
  <c r="AB132" i="50"/>
  <c r="AB236" i="50"/>
  <c r="AB262" i="50"/>
  <c r="AB184" i="50"/>
  <c r="AB314" i="50"/>
  <c r="AB288" i="50"/>
  <c r="AB340" i="50"/>
  <c r="AB158" i="50"/>
  <c r="AB366" i="50"/>
  <c r="AB210" i="50"/>
  <c r="AB47" i="50"/>
  <c r="AB392" i="50"/>
  <c r="AB444" i="50"/>
  <c r="P314" i="50" l="1"/>
  <c r="P47" i="50"/>
  <c r="P366" i="50"/>
  <c r="P158" i="50"/>
  <c r="P340" i="50"/>
  <c r="P418" i="50"/>
  <c r="P444" i="50"/>
  <c r="P236" i="50"/>
  <c r="P262" i="50"/>
  <c r="P132" i="50"/>
  <c r="AB54" i="50"/>
  <c r="P288" i="50"/>
  <c r="P39" i="50"/>
  <c r="P210" i="50"/>
  <c r="P184" i="50"/>
  <c r="P54" i="50" l="1"/>
  <c r="P392" i="50"/>
  <c r="AB210" i="51" l="1"/>
  <c r="AB184" i="51"/>
  <c r="AB158" i="51"/>
  <c r="AB236" i="51"/>
  <c r="AB340" i="51"/>
  <c r="AB262" i="51"/>
  <c r="AB314" i="51"/>
  <c r="AB444" i="51"/>
  <c r="AB39" i="51"/>
  <c r="AB132" i="51"/>
  <c r="AB418" i="51"/>
  <c r="AB47" i="51"/>
  <c r="AB366" i="51"/>
  <c r="AB392" i="51"/>
  <c r="AB288" i="51"/>
  <c r="P366" i="51" l="1"/>
  <c r="P314" i="51"/>
  <c r="P262" i="51"/>
  <c r="P288" i="51"/>
  <c r="P418" i="51"/>
  <c r="P444" i="51"/>
  <c r="P158" i="51"/>
  <c r="P210" i="51"/>
  <c r="P39" i="51"/>
  <c r="P47" i="51"/>
  <c r="P132" i="51"/>
  <c r="P340" i="51"/>
  <c r="P236" i="51"/>
  <c r="P184" i="51"/>
  <c r="AB54" i="51"/>
  <c r="P54" i="51" l="1"/>
  <c r="P392" i="51"/>
  <c r="S489" i="51" l="1"/>
  <c r="P73" i="51"/>
  <c r="P21" i="51" l="1"/>
  <c r="S73" i="51"/>
  <c r="AB366" i="52" l="1"/>
  <c r="AB340" i="52"/>
  <c r="AB444" i="52"/>
  <c r="AB210" i="52"/>
  <c r="AB47" i="52"/>
  <c r="AB132" i="52"/>
  <c r="AB39" i="52"/>
  <c r="AB392" i="52"/>
  <c r="AB184" i="52"/>
  <c r="AB158" i="52"/>
  <c r="AB314" i="52"/>
  <c r="AB262" i="52"/>
  <c r="AB236" i="52"/>
  <c r="AB418" i="52"/>
  <c r="AB288" i="52"/>
  <c r="P158" i="52" l="1"/>
  <c r="P132" i="52"/>
  <c r="P340" i="52"/>
  <c r="P210" i="52"/>
  <c r="AB54" i="52"/>
  <c r="P444" i="52"/>
  <c r="P366" i="52"/>
  <c r="P184" i="52"/>
  <c r="P236" i="52"/>
  <c r="P418" i="52"/>
  <c r="P288" i="52"/>
  <c r="P314" i="52"/>
  <c r="P262" i="52"/>
  <c r="P47" i="52"/>
  <c r="P392" i="52" l="1"/>
  <c r="P39" i="52"/>
  <c r="P54" i="52" l="1"/>
  <c r="S489" i="52" l="1"/>
  <c r="P73" i="52"/>
  <c r="P21" i="52" l="1"/>
  <c r="S73" i="52"/>
  <c r="AE612" i="55" l="1"/>
  <c r="AE611" i="55" l="1"/>
  <c r="P92" i="55" l="1"/>
  <c r="AE619" i="55" l="1"/>
  <c r="P626" i="55"/>
  <c r="AE626" i="55" l="1"/>
  <c r="AE630" i="55" l="1"/>
  <c r="I568" i="57" l="1"/>
  <c r="I490" i="57"/>
  <c r="I485" i="57"/>
  <c r="AB47" i="57" l="1"/>
  <c r="I478" i="57"/>
  <c r="I483" i="57"/>
  <c r="I494" i="57"/>
  <c r="I518" i="57"/>
  <c r="I555" i="57"/>
  <c r="I559" i="57"/>
  <c r="I563" i="57"/>
  <c r="I567" i="57"/>
  <c r="I477" i="57"/>
  <c r="I562" i="57"/>
  <c r="I540" i="57"/>
  <c r="I489" i="57"/>
  <c r="I502" i="57"/>
  <c r="I506" i="57"/>
  <c r="I510" i="57"/>
  <c r="I514" i="57"/>
  <c r="I529" i="57"/>
  <c r="I533" i="57"/>
  <c r="I537" i="57"/>
  <c r="I541" i="57"/>
  <c r="I545" i="57"/>
  <c r="I572" i="57"/>
  <c r="I566" i="57"/>
  <c r="I482" i="57"/>
  <c r="I513" i="57"/>
  <c r="I449" i="57"/>
  <c r="I453" i="57"/>
  <c r="I461" i="57"/>
  <c r="I479" i="57"/>
  <c r="I484" i="57"/>
  <c r="I495" i="57"/>
  <c r="I519" i="57"/>
  <c r="I556" i="57"/>
  <c r="I560" i="57"/>
  <c r="I564" i="57"/>
  <c r="I481" i="57"/>
  <c r="I521" i="57"/>
  <c r="I558" i="57"/>
  <c r="I488" i="57"/>
  <c r="I505" i="57"/>
  <c r="I528" i="57"/>
  <c r="I544" i="57"/>
  <c r="I503" i="57"/>
  <c r="I507" i="57"/>
  <c r="I511" i="57"/>
  <c r="I515" i="57"/>
  <c r="I530" i="57"/>
  <c r="I534" i="57"/>
  <c r="I538" i="57"/>
  <c r="I542" i="57"/>
  <c r="I546" i="57"/>
  <c r="I573" i="57"/>
  <c r="I451" i="57"/>
  <c r="F61" i="57"/>
  <c r="I493" i="57"/>
  <c r="I509" i="57"/>
  <c r="I532" i="57"/>
  <c r="I458" i="57"/>
  <c r="I476" i="57"/>
  <c r="I480" i="57"/>
  <c r="I486" i="57"/>
  <c r="I520" i="57"/>
  <c r="I553" i="57"/>
  <c r="I557" i="57"/>
  <c r="I561" i="57"/>
  <c r="I565" i="57"/>
  <c r="I459" i="57"/>
  <c r="I554" i="57"/>
  <c r="I501" i="57"/>
  <c r="I571" i="57"/>
  <c r="I487" i="57"/>
  <c r="I504" i="57"/>
  <c r="I508" i="57"/>
  <c r="I512" i="57"/>
  <c r="I516" i="57"/>
  <c r="I527" i="57"/>
  <c r="I531" i="57"/>
  <c r="I535" i="57"/>
  <c r="I539" i="57"/>
  <c r="I543" i="57"/>
  <c r="I547" i="57"/>
  <c r="I570" i="57"/>
  <c r="AI270" i="57"/>
  <c r="AB50" i="57"/>
  <c r="I491" i="57"/>
  <c r="I492" i="57"/>
  <c r="Z50" i="57" l="1"/>
  <c r="AI437" i="57"/>
  <c r="AI345" i="57"/>
  <c r="AA43" i="57"/>
  <c r="AI180" i="57"/>
  <c r="AH50" i="57"/>
  <c r="AD47" i="57"/>
  <c r="AG42" i="57"/>
  <c r="AA50" i="57"/>
  <c r="AD43" i="57"/>
  <c r="AI182" i="57"/>
  <c r="AJ182" i="57" s="1"/>
  <c r="AE48" i="57"/>
  <c r="AD38" i="57"/>
  <c r="F71" i="57"/>
  <c r="I71" i="57" s="1"/>
  <c r="AI440" i="57"/>
  <c r="AI312" i="57"/>
  <c r="AJ312" i="57" s="1"/>
  <c r="AC41" i="57"/>
  <c r="AI285" i="57"/>
  <c r="AJ285" i="57" s="1"/>
  <c r="AI206" i="57"/>
  <c r="AI181" i="57"/>
  <c r="AJ181" i="57" s="1"/>
  <c r="AE45" i="57"/>
  <c r="AD52" i="57"/>
  <c r="AC38" i="57"/>
  <c r="V42" i="57"/>
  <c r="W47" i="57"/>
  <c r="AI388" i="57"/>
  <c r="W40" i="57"/>
  <c r="AC50" i="57"/>
  <c r="AE51" i="57"/>
  <c r="AA52" i="57"/>
  <c r="W39" i="57"/>
  <c r="AI207" i="57"/>
  <c r="AJ207" i="57" s="1"/>
  <c r="AI313" i="57"/>
  <c r="AJ313" i="57" s="1"/>
  <c r="AI261" i="57"/>
  <c r="AD51" i="57"/>
  <c r="W43" i="57"/>
  <c r="AI157" i="57"/>
  <c r="AJ157" i="57" s="1"/>
  <c r="AI120" i="57"/>
  <c r="AI389" i="57"/>
  <c r="AJ389" i="57" s="1"/>
  <c r="AI275" i="57"/>
  <c r="AI311" i="57"/>
  <c r="AJ311" i="57" s="1"/>
  <c r="AE42" i="57"/>
  <c r="AC51" i="57"/>
  <c r="AI154" i="57"/>
  <c r="AI209" i="57"/>
  <c r="AJ209" i="57" s="1"/>
  <c r="AI183" i="57"/>
  <c r="AJ183" i="57" s="1"/>
  <c r="Z51" i="57"/>
  <c r="AA210" i="57"/>
  <c r="AC48" i="57"/>
  <c r="AD48" i="57"/>
  <c r="AA42" i="57"/>
  <c r="F470" i="57"/>
  <c r="AD44" i="57"/>
  <c r="V36" i="57"/>
  <c r="AI114" i="57"/>
  <c r="AD34" i="57"/>
  <c r="AE36" i="57"/>
  <c r="AH52" i="57"/>
  <c r="V53" i="57"/>
  <c r="AI131" i="57"/>
  <c r="AJ131" i="57" s="1"/>
  <c r="AD39" i="57"/>
  <c r="W33" i="57"/>
  <c r="AB53" i="57"/>
  <c r="AE41" i="57"/>
  <c r="AE37" i="57"/>
  <c r="AI358" i="57"/>
  <c r="AI163" i="57"/>
  <c r="V184" i="57"/>
  <c r="Z47" i="57"/>
  <c r="I475" i="57"/>
  <c r="I496" i="57" s="1"/>
  <c r="F496" i="57"/>
  <c r="I469" i="57"/>
  <c r="F79" i="57"/>
  <c r="I452" i="57"/>
  <c r="F62" i="57"/>
  <c r="F73" i="57"/>
  <c r="I73" i="57" s="1"/>
  <c r="I463" i="57"/>
  <c r="P90" i="57"/>
  <c r="P12" i="57" s="1"/>
  <c r="P104" i="57"/>
  <c r="P26" i="57" s="1"/>
  <c r="AI407" i="57"/>
  <c r="P100" i="57"/>
  <c r="P22" i="57" s="1"/>
  <c r="AI353" i="57"/>
  <c r="P87" i="57"/>
  <c r="P9" i="57" s="1"/>
  <c r="AI323" i="57"/>
  <c r="AI272" i="57"/>
  <c r="AI284" i="57"/>
  <c r="AI218" i="57"/>
  <c r="AG47" i="57"/>
  <c r="AI175" i="57"/>
  <c r="W50" i="57"/>
  <c r="AD41" i="57"/>
  <c r="AD35" i="57"/>
  <c r="AC33" i="57"/>
  <c r="AC52" i="57"/>
  <c r="AA33" i="57"/>
  <c r="AC36" i="57"/>
  <c r="AA34" i="57"/>
  <c r="AI150" i="57"/>
  <c r="AI232" i="57"/>
  <c r="W45" i="57"/>
  <c r="AD36" i="57"/>
  <c r="AI294" i="57"/>
  <c r="AA45" i="57"/>
  <c r="Z53" i="57"/>
  <c r="AI139" i="57"/>
  <c r="AD40" i="57"/>
  <c r="AA44" i="57"/>
  <c r="F59" i="57"/>
  <c r="I468" i="57"/>
  <c r="F78" i="57"/>
  <c r="P105" i="57"/>
  <c r="P27" i="57" s="1"/>
  <c r="AG51" i="57"/>
  <c r="V46" i="57"/>
  <c r="AI119" i="57"/>
  <c r="V41" i="57"/>
  <c r="AG43" i="57"/>
  <c r="P95" i="57"/>
  <c r="AH41" i="57"/>
  <c r="AI333" i="57"/>
  <c r="AE44" i="57"/>
  <c r="AI197" i="57"/>
  <c r="V51" i="57"/>
  <c r="AI129" i="57"/>
  <c r="AE46" i="57"/>
  <c r="V50" i="57"/>
  <c r="AE43" i="57"/>
  <c r="Z35" i="57"/>
  <c r="AC46" i="57"/>
  <c r="AI141" i="57"/>
  <c r="W53" i="57"/>
  <c r="AH35" i="57"/>
  <c r="AI267" i="57"/>
  <c r="AD53" i="57"/>
  <c r="AE40" i="57"/>
  <c r="AG44" i="57"/>
  <c r="AI310" i="57"/>
  <c r="AI286" i="57"/>
  <c r="AJ286" i="57" s="1"/>
  <c r="AI128" i="57"/>
  <c r="W41" i="57"/>
  <c r="AE50" i="57"/>
  <c r="AI327" i="57"/>
  <c r="I454" i="57"/>
  <c r="F64" i="57"/>
  <c r="I61" i="57"/>
  <c r="F9" i="57"/>
  <c r="F65" i="57"/>
  <c r="I455" i="57"/>
  <c r="AI402" i="57"/>
  <c r="I569" i="57"/>
  <c r="I574" i="57" s="1"/>
  <c r="AG46" i="57"/>
  <c r="P86" i="57"/>
  <c r="P8" i="57" s="1"/>
  <c r="AI384" i="57"/>
  <c r="AI297" i="57"/>
  <c r="AC53" i="57"/>
  <c r="AA41" i="57"/>
  <c r="AA35" i="57"/>
  <c r="W36" i="57"/>
  <c r="Z36" i="57"/>
  <c r="AH53" i="57"/>
  <c r="AC34" i="57"/>
  <c r="Z52" i="57"/>
  <c r="W42" i="57"/>
  <c r="V40" i="57"/>
  <c r="AI408" i="57"/>
  <c r="AC35" i="57"/>
  <c r="W35" i="57"/>
  <c r="AA51" i="57"/>
  <c r="I457" i="57"/>
  <c r="F67" i="57"/>
  <c r="I460" i="57"/>
  <c r="F70" i="57"/>
  <c r="AI399" i="57"/>
  <c r="AH48" i="57"/>
  <c r="AI308" i="57"/>
  <c r="AI321" i="57"/>
  <c r="AC45" i="57"/>
  <c r="AI192" i="57"/>
  <c r="AI145" i="57"/>
  <c r="V37" i="57"/>
  <c r="AI115" i="57"/>
  <c r="AE52" i="57"/>
  <c r="AI397" i="57"/>
  <c r="AI414" i="57"/>
  <c r="AI268" i="57"/>
  <c r="AH33" i="57"/>
  <c r="AD42" i="57"/>
  <c r="F74" i="57"/>
  <c r="I464" i="57"/>
  <c r="I517" i="57"/>
  <c r="I522" i="57" s="1"/>
  <c r="P97" i="57"/>
  <c r="P19" i="57" s="1"/>
  <c r="AI398" i="57"/>
  <c r="AI415" i="57"/>
  <c r="AI424" i="57"/>
  <c r="AI348" i="57"/>
  <c r="AI373" i="57"/>
  <c r="AI354" i="57"/>
  <c r="AI347" i="57"/>
  <c r="AI336" i="57"/>
  <c r="AB51" i="57"/>
  <c r="AI254" i="57"/>
  <c r="AI235" i="57"/>
  <c r="AJ235" i="57" s="1"/>
  <c r="AI391" i="57"/>
  <c r="AJ391" i="57" s="1"/>
  <c r="AI208" i="57"/>
  <c r="AJ208" i="57" s="1"/>
  <c r="AI167" i="57"/>
  <c r="P85" i="57"/>
  <c r="AI228" i="57"/>
  <c r="W52" i="57"/>
  <c r="AG40" i="57"/>
  <c r="X52" i="57"/>
  <c r="AH38" i="57"/>
  <c r="AH51" i="57"/>
  <c r="AG52" i="57"/>
  <c r="AG36" i="57"/>
  <c r="AA36" i="57"/>
  <c r="AA53" i="57"/>
  <c r="V52" i="57"/>
  <c r="AI130" i="57"/>
  <c r="W34" i="57"/>
  <c r="AE33" i="57"/>
  <c r="AI164" i="57"/>
  <c r="AA47" i="57"/>
  <c r="AI298" i="57"/>
  <c r="AI126" i="57"/>
  <c r="AI189" i="57"/>
  <c r="AI156" i="57"/>
  <c r="AJ156" i="57" s="1"/>
  <c r="AC37" i="57"/>
  <c r="I465" i="57"/>
  <c r="AI234" i="57"/>
  <c r="AJ234" i="57" s="1"/>
  <c r="AD46" i="57"/>
  <c r="AE53" i="57"/>
  <c r="AI151" i="57"/>
  <c r="P96" i="57"/>
  <c r="AI357" i="57"/>
  <c r="F548" i="57"/>
  <c r="I467" i="57"/>
  <c r="F77" i="57"/>
  <c r="I450" i="57"/>
  <c r="F60" i="57"/>
  <c r="AI412" i="57"/>
  <c r="AI334" i="57"/>
  <c r="AI249" i="57"/>
  <c r="AI193" i="57"/>
  <c r="W44" i="57"/>
  <c r="AI202" i="57"/>
  <c r="Z33" i="57"/>
  <c r="F68" i="57"/>
  <c r="I536" i="57"/>
  <c r="I548" i="57" s="1"/>
  <c r="AA48" i="57"/>
  <c r="AI375" i="57"/>
  <c r="AB52" i="57"/>
  <c r="AI390" i="57"/>
  <c r="AJ390" i="57" s="1"/>
  <c r="AI331" i="57"/>
  <c r="AH34" i="57"/>
  <c r="AD33" i="57"/>
  <c r="AI338" i="57"/>
  <c r="P93" i="57"/>
  <c r="P15" i="57" s="1"/>
  <c r="P89" i="57"/>
  <c r="P11" i="57" s="1"/>
  <c r="AI371" i="57"/>
  <c r="Z34" i="57"/>
  <c r="AI171" i="57"/>
  <c r="V48" i="57"/>
  <c r="AA39" i="57"/>
  <c r="AI319" i="57"/>
  <c r="AE47" i="57"/>
  <c r="V35" i="57"/>
  <c r="AI113" i="57"/>
  <c r="AI194" i="57"/>
  <c r="AI143" i="57"/>
  <c r="AI137" i="57"/>
  <c r="Z48" i="57"/>
  <c r="W46" i="57"/>
  <c r="Z39" i="57"/>
  <c r="V33" i="57"/>
  <c r="AI111" i="57"/>
  <c r="V34" i="57"/>
  <c r="AI112" i="57"/>
  <c r="P88" i="57"/>
  <c r="P10" i="57" s="1"/>
  <c r="AI383" i="57"/>
  <c r="AI201" i="57"/>
  <c r="AD45" i="57"/>
  <c r="AI225" i="57"/>
  <c r="F63" i="57"/>
  <c r="F66" i="57"/>
  <c r="I456" i="57"/>
  <c r="P98" i="57"/>
  <c r="P20" i="57" s="1"/>
  <c r="AI279" i="57"/>
  <c r="AI339" i="57"/>
  <c r="V44" i="57"/>
  <c r="AI287" i="57"/>
  <c r="AJ287" i="57" s="1"/>
  <c r="AI172" i="57"/>
  <c r="AI427" i="57"/>
  <c r="AI372" i="57"/>
  <c r="P103" i="57"/>
  <c r="P25" i="57" s="1"/>
  <c r="AI346" i="57"/>
  <c r="AI305" i="57"/>
  <c r="AI364" i="57"/>
  <c r="AI296" i="57"/>
  <c r="AI423" i="57"/>
  <c r="AI220" i="57"/>
  <c r="AH46" i="57"/>
  <c r="AI155" i="57"/>
  <c r="AJ155" i="57" s="1"/>
  <c r="AD37" i="57"/>
  <c r="AI282" i="57"/>
  <c r="AI227" i="57"/>
  <c r="AI276" i="57"/>
  <c r="AI152" i="57"/>
  <c r="W48" i="57"/>
  <c r="AF53" i="57"/>
  <c r="V38" i="57"/>
  <c r="AI116" i="57"/>
  <c r="AI233" i="57"/>
  <c r="AJ233" i="57" s="1"/>
  <c r="AI165" i="57"/>
  <c r="AI277" i="57"/>
  <c r="AE34" i="57"/>
  <c r="V47" i="57"/>
  <c r="AI125" i="57"/>
  <c r="AI255" i="57"/>
  <c r="AE39" i="57"/>
  <c r="AE35" i="57"/>
  <c r="V45" i="57"/>
  <c r="AI123" i="57"/>
  <c r="AA40" i="57"/>
  <c r="AI258" i="57"/>
  <c r="V39" i="57"/>
  <c r="Z38" i="57"/>
  <c r="AI362" i="57"/>
  <c r="Z40" i="57"/>
  <c r="AI295" i="57"/>
  <c r="AI293" i="57"/>
  <c r="AA37" i="57"/>
  <c r="AD50" i="57"/>
  <c r="F69" i="57"/>
  <c r="I462" i="57"/>
  <c r="F72" i="57"/>
  <c r="AB626" i="57"/>
  <c r="AA314" i="57"/>
  <c r="AD392" i="57"/>
  <c r="AB49" i="57"/>
  <c r="Y132" i="57"/>
  <c r="R50" i="57"/>
  <c r="Y626" i="57"/>
  <c r="AI121" i="57"/>
  <c r="AF610" i="57"/>
  <c r="AA366" i="57"/>
  <c r="S154" i="57"/>
  <c r="AJ154" i="57" s="1"/>
  <c r="V262" i="57"/>
  <c r="AA262" i="57"/>
  <c r="AA340" i="57"/>
  <c r="AI140" i="57" l="1"/>
  <c r="AA38" i="57"/>
  <c r="Z46" i="57"/>
  <c r="M53" i="57"/>
  <c r="AI435" i="57"/>
  <c r="AI216" i="57"/>
  <c r="Y52" i="57"/>
  <c r="AI349" i="57"/>
  <c r="AI428" i="57"/>
  <c r="AI191" i="57"/>
  <c r="AI190" i="57"/>
  <c r="AI280" i="57"/>
  <c r="AI269" i="57"/>
  <c r="AH45" i="57"/>
  <c r="AF35" i="57"/>
  <c r="AG35" i="57"/>
  <c r="AI176" i="57"/>
  <c r="Z392" i="57"/>
  <c r="AI301" i="57"/>
  <c r="Y45" i="57"/>
  <c r="AI260" i="57"/>
  <c r="AI243" i="57"/>
  <c r="AF617" i="57"/>
  <c r="Z626" i="57"/>
  <c r="AF38" i="57"/>
  <c r="AI245" i="57"/>
  <c r="AI374" i="57"/>
  <c r="AG53" i="57"/>
  <c r="AF606" i="57"/>
  <c r="AH418" i="57"/>
  <c r="AJ339" i="57"/>
  <c r="X39" i="57"/>
  <c r="F19" i="57"/>
  <c r="I470" i="57"/>
  <c r="B471" i="57" s="1"/>
  <c r="AI431" i="57"/>
  <c r="AI215" i="57"/>
  <c r="X36" i="57"/>
  <c r="AI36" i="57" s="1"/>
  <c r="AI219" i="57"/>
  <c r="AF42" i="57"/>
  <c r="Z288" i="57"/>
  <c r="R53" i="57"/>
  <c r="AI438" i="57"/>
  <c r="AI376" i="57"/>
  <c r="AI401" i="57"/>
  <c r="AI173" i="57"/>
  <c r="Z262" i="57"/>
  <c r="S339" i="57"/>
  <c r="AI253" i="57"/>
  <c r="AI320" i="57"/>
  <c r="AI385" i="57"/>
  <c r="AI259" i="57"/>
  <c r="AG34" i="57"/>
  <c r="Y46" i="57"/>
  <c r="Z44" i="57"/>
  <c r="Y37" i="57"/>
  <c r="AI411" i="57"/>
  <c r="Y53" i="57"/>
  <c r="AG392" i="57"/>
  <c r="Y38" i="57"/>
  <c r="Q50" i="57"/>
  <c r="S417" i="57"/>
  <c r="X626" i="57"/>
  <c r="AI306" i="57"/>
  <c r="AF48" i="57"/>
  <c r="AG38" i="57"/>
  <c r="AI324" i="57"/>
  <c r="AF51" i="57"/>
  <c r="AI386" i="57"/>
  <c r="AG48" i="57"/>
  <c r="AF50" i="57"/>
  <c r="AI246" i="57"/>
  <c r="AF43" i="57"/>
  <c r="Y47" i="57"/>
  <c r="AI400" i="57"/>
  <c r="AI409" i="57"/>
  <c r="X50" i="57"/>
  <c r="AI436" i="57"/>
  <c r="Y51" i="57"/>
  <c r="AI223" i="57"/>
  <c r="AI307" i="57"/>
  <c r="AI178" i="57"/>
  <c r="AI138" i="57"/>
  <c r="AG41" i="57"/>
  <c r="AI322" i="57"/>
  <c r="AI217" i="57"/>
  <c r="AC626" i="57"/>
  <c r="AF611" i="57"/>
  <c r="AI417" i="57"/>
  <c r="AI416" i="57"/>
  <c r="X53" i="57"/>
  <c r="AI53" i="57" s="1"/>
  <c r="F75" i="57"/>
  <c r="AF44" i="57"/>
  <c r="AI405" i="57"/>
  <c r="AI224" i="57"/>
  <c r="AI204" i="57"/>
  <c r="Y43" i="57"/>
  <c r="AI337" i="57"/>
  <c r="AF46" i="57"/>
  <c r="AF39" i="57"/>
  <c r="X38" i="57"/>
  <c r="X41" i="57"/>
  <c r="AI328" i="57"/>
  <c r="Q53" i="57"/>
  <c r="F522" i="57"/>
  <c r="F523" i="57" s="1"/>
  <c r="X47" i="57"/>
  <c r="AI332" i="57"/>
  <c r="AG50" i="57"/>
  <c r="AF607" i="57"/>
  <c r="S364" i="57"/>
  <c r="AJ364" i="57" s="1"/>
  <c r="S362" i="57"/>
  <c r="AJ362" i="57" s="1"/>
  <c r="Y39" i="57"/>
  <c r="AI381" i="57"/>
  <c r="AI271" i="57"/>
  <c r="AI379" i="57"/>
  <c r="Y42" i="57"/>
  <c r="AF41" i="57"/>
  <c r="AG444" i="57"/>
  <c r="AI359" i="57"/>
  <c r="AI350" i="57"/>
  <c r="AI355" i="57"/>
  <c r="AI230" i="57"/>
  <c r="AI256" i="57"/>
  <c r="AI168" i="57"/>
  <c r="AI365" i="57"/>
  <c r="AF37" i="57"/>
  <c r="AI433" i="57"/>
  <c r="AI242" i="57"/>
  <c r="X132" i="57"/>
  <c r="X51" i="57"/>
  <c r="Z37" i="57"/>
  <c r="X40" i="57"/>
  <c r="AF52" i="57"/>
  <c r="D575" i="57"/>
  <c r="B575" i="57"/>
  <c r="G575" i="57"/>
  <c r="H575" i="57"/>
  <c r="E575" i="57"/>
  <c r="C575" i="57"/>
  <c r="G549" i="57"/>
  <c r="C549" i="57"/>
  <c r="F549" i="57"/>
  <c r="E549" i="57"/>
  <c r="B549" i="57"/>
  <c r="H549" i="57"/>
  <c r="D549" i="57"/>
  <c r="F471" i="57"/>
  <c r="G471" i="57"/>
  <c r="E471" i="57"/>
  <c r="AI432" i="57"/>
  <c r="AE288" i="57"/>
  <c r="AD288" i="57"/>
  <c r="S241" i="57"/>
  <c r="AI252" i="57"/>
  <c r="AI278" i="57"/>
  <c r="Y418" i="57"/>
  <c r="AG184" i="57"/>
  <c r="Y184" i="57"/>
  <c r="AF184" i="57"/>
  <c r="X210" i="57"/>
  <c r="L52" i="57"/>
  <c r="AD184" i="57"/>
  <c r="AI330" i="57"/>
  <c r="AI229" i="57"/>
  <c r="Y34" i="57"/>
  <c r="AI425" i="57"/>
  <c r="X43" i="57"/>
  <c r="I68" i="57"/>
  <c r="F16" i="57"/>
  <c r="AH36" i="57"/>
  <c r="Y48" i="57"/>
  <c r="F22" i="57"/>
  <c r="I74" i="57"/>
  <c r="AG37" i="57"/>
  <c r="Y36" i="57"/>
  <c r="X37" i="57"/>
  <c r="W38" i="57"/>
  <c r="AI142" i="57"/>
  <c r="X34" i="57"/>
  <c r="F497" i="57"/>
  <c r="H497" i="57"/>
  <c r="E497" i="57"/>
  <c r="G497" i="57"/>
  <c r="C497" i="57"/>
  <c r="D497" i="57"/>
  <c r="B497" i="57"/>
  <c r="S139" i="57"/>
  <c r="AJ139" i="57" s="1"/>
  <c r="AA46" i="57"/>
  <c r="W262" i="57"/>
  <c r="AH340" i="57"/>
  <c r="Z340" i="57"/>
  <c r="S112" i="57"/>
  <c r="AJ112" i="57" s="1"/>
  <c r="W158" i="57"/>
  <c r="Z366" i="57"/>
  <c r="X262" i="57"/>
  <c r="AA288" i="57"/>
  <c r="AE418" i="57"/>
  <c r="AE262" i="57"/>
  <c r="X314" i="57"/>
  <c r="AF619" i="57"/>
  <c r="Z210" i="57"/>
  <c r="AG262" i="57"/>
  <c r="AE314" i="57"/>
  <c r="AI144" i="57"/>
  <c r="Z444" i="57"/>
  <c r="AI196" i="57"/>
  <c r="I69" i="57"/>
  <c r="F17" i="57"/>
  <c r="X44" i="57"/>
  <c r="M52" i="57"/>
  <c r="I77" i="57"/>
  <c r="F25" i="57"/>
  <c r="AI442" i="57"/>
  <c r="AJ442" i="57" s="1"/>
  <c r="AI329" i="57"/>
  <c r="I64" i="57"/>
  <c r="F12" i="57"/>
  <c r="N53" i="57"/>
  <c r="I62" i="57"/>
  <c r="F10" i="57"/>
  <c r="AG39" i="57"/>
  <c r="Z42" i="57"/>
  <c r="AD444" i="57"/>
  <c r="W340" i="57"/>
  <c r="AG366" i="57"/>
  <c r="S128" i="57"/>
  <c r="AJ128" i="57" s="1"/>
  <c r="X418" i="57"/>
  <c r="AE132" i="57"/>
  <c r="Y366" i="57"/>
  <c r="S267" i="57"/>
  <c r="S126" i="57"/>
  <c r="AJ126" i="57" s="1"/>
  <c r="AF618" i="57"/>
  <c r="S137" i="57"/>
  <c r="AF624" i="57"/>
  <c r="Y444" i="57"/>
  <c r="Y392" i="57"/>
  <c r="AA444" i="57"/>
  <c r="AI300" i="57"/>
  <c r="O53" i="57"/>
  <c r="AI177" i="57"/>
  <c r="AI241" i="57"/>
  <c r="X45" i="57"/>
  <c r="AI147" i="57"/>
  <c r="P7" i="57"/>
  <c r="AG210" i="57"/>
  <c r="M51" i="57"/>
  <c r="Y33" i="57"/>
  <c r="Y44" i="57"/>
  <c r="F574" i="57"/>
  <c r="F575" i="57" s="1"/>
  <c r="AI244" i="57"/>
  <c r="AI441" i="57"/>
  <c r="AJ441" i="57" s="1"/>
  <c r="F27" i="57"/>
  <c r="I79" i="57"/>
  <c r="Z236" i="57"/>
  <c r="M33" i="57"/>
  <c r="AF236" i="57"/>
  <c r="AF366" i="57"/>
  <c r="AI281" i="57"/>
  <c r="S319" i="57"/>
  <c r="AF614" i="57"/>
  <c r="W314" i="57"/>
  <c r="AI406" i="57"/>
  <c r="AF36" i="57"/>
  <c r="AA236" i="57"/>
  <c r="AG158" i="57"/>
  <c r="AI203" i="57"/>
  <c r="R52" i="57"/>
  <c r="AF288" i="57"/>
  <c r="Q52" i="57"/>
  <c r="S119" i="57"/>
  <c r="AJ119" i="57" s="1"/>
  <c r="AE444" i="57"/>
  <c r="AI174" i="57"/>
  <c r="AF625" i="57"/>
  <c r="W444" i="57"/>
  <c r="AG314" i="57"/>
  <c r="X444" i="57"/>
  <c r="AI251" i="57"/>
  <c r="Z184" i="57"/>
  <c r="AF392" i="57"/>
  <c r="AE210" i="57"/>
  <c r="AI430" i="57"/>
  <c r="AF314" i="57"/>
  <c r="AI326" i="57"/>
  <c r="S337" i="57"/>
  <c r="L41" i="57"/>
  <c r="AI443" i="57"/>
  <c r="AJ443" i="57" s="1"/>
  <c r="I63" i="57"/>
  <c r="F11" i="57"/>
  <c r="S271" i="57"/>
  <c r="S345" i="57"/>
  <c r="I75" i="57"/>
  <c r="F23" i="57"/>
  <c r="X48" i="57"/>
  <c r="X42" i="57"/>
  <c r="AE158" i="57"/>
  <c r="AI198" i="57"/>
  <c r="AF34" i="57"/>
  <c r="AA158" i="57"/>
  <c r="X35" i="57"/>
  <c r="AE340" i="57"/>
  <c r="AI302" i="57"/>
  <c r="D51" i="57"/>
  <c r="AG236" i="57"/>
  <c r="X366" i="57"/>
  <c r="W392" i="57"/>
  <c r="AH366" i="57"/>
  <c r="AG418" i="57"/>
  <c r="AF45" i="57"/>
  <c r="AG340" i="57"/>
  <c r="AF340" i="57"/>
  <c r="W236" i="57"/>
  <c r="AH158" i="57"/>
  <c r="X236" i="57"/>
  <c r="AD158" i="57"/>
  <c r="W366" i="57"/>
  <c r="N50" i="57"/>
  <c r="AF609" i="57"/>
  <c r="S121" i="57"/>
  <c r="AJ121" i="57" s="1"/>
  <c r="AI303" i="57"/>
  <c r="AF615" i="57"/>
  <c r="R51" i="57"/>
  <c r="AH236" i="57"/>
  <c r="S111" i="57"/>
  <c r="AF262" i="57"/>
  <c r="L47" i="57"/>
  <c r="Y288" i="57"/>
  <c r="AI200" i="57"/>
  <c r="AF612" i="57"/>
  <c r="AF418" i="57"/>
  <c r="W418" i="57"/>
  <c r="S215" i="57"/>
  <c r="AF444" i="57"/>
  <c r="AD210" i="57"/>
  <c r="Y210" i="57"/>
  <c r="AI380" i="57"/>
  <c r="AI377" i="57"/>
  <c r="I270" i="57"/>
  <c r="C523" i="57"/>
  <c r="B523" i="57"/>
  <c r="G523" i="57"/>
  <c r="D523" i="57"/>
  <c r="H523" i="57"/>
  <c r="E523" i="57"/>
  <c r="Z45" i="57"/>
  <c r="Y41" i="57"/>
  <c r="AI363" i="57"/>
  <c r="I67" i="57"/>
  <c r="F15" i="57"/>
  <c r="W51" i="57"/>
  <c r="AI51" i="57" s="1"/>
  <c r="AH37" i="57"/>
  <c r="X46" i="57"/>
  <c r="AI46" i="57" s="1"/>
  <c r="AG45" i="57"/>
  <c r="S270" i="57"/>
  <c r="AJ270" i="57" s="1"/>
  <c r="AI410" i="57"/>
  <c r="Y262" i="57"/>
  <c r="X288" i="57"/>
  <c r="S114" i="57"/>
  <c r="AJ114" i="57" s="1"/>
  <c r="L53" i="57"/>
  <c r="S261" i="57"/>
  <c r="AJ261" i="57" s="1"/>
  <c r="AD418" i="57"/>
  <c r="S410" i="57"/>
  <c r="Z418" i="57"/>
  <c r="AI382" i="57"/>
  <c r="AI434" i="57"/>
  <c r="AD340" i="57"/>
  <c r="AA418" i="57"/>
  <c r="P70" i="57"/>
  <c r="S486" i="57"/>
  <c r="L37" i="57"/>
  <c r="Y236" i="57"/>
  <c r="AD366" i="57"/>
  <c r="AF605" i="57"/>
  <c r="S120" i="57"/>
  <c r="AJ120" i="57" s="1"/>
  <c r="AI304" i="57"/>
  <c r="P47" i="57"/>
  <c r="W288" i="57"/>
  <c r="P101" i="57"/>
  <c r="Q51" i="57"/>
  <c r="AI250" i="57"/>
  <c r="AF132" i="57"/>
  <c r="AI226" i="57"/>
  <c r="AA184" i="57"/>
  <c r="Z314" i="57"/>
  <c r="S415" i="57"/>
  <c r="AJ415" i="57" s="1"/>
  <c r="AF210" i="57"/>
  <c r="L36" i="57"/>
  <c r="AI352" i="57"/>
  <c r="S365" i="57"/>
  <c r="AJ365" i="57" s="1"/>
  <c r="AA392" i="57"/>
  <c r="AI426" i="57"/>
  <c r="I66" i="57"/>
  <c r="F14" i="57"/>
  <c r="AE38" i="57"/>
  <c r="Z43" i="57"/>
  <c r="S193" i="57"/>
  <c r="AJ193" i="57" s="1"/>
  <c r="S363" i="57"/>
  <c r="I70" i="57"/>
  <c r="F18" i="57"/>
  <c r="I466" i="57"/>
  <c r="F76" i="57"/>
  <c r="S191" i="57"/>
  <c r="AJ191" i="57" s="1"/>
  <c r="X33" i="57"/>
  <c r="AI33" i="57" s="1"/>
  <c r="X158" i="57"/>
  <c r="Z41" i="57"/>
  <c r="I78" i="57"/>
  <c r="F26" i="57"/>
  <c r="I59" i="57"/>
  <c r="F7" i="57"/>
  <c r="F80" i="57"/>
  <c r="AI166" i="57"/>
  <c r="AI360" i="57"/>
  <c r="AI124" i="57"/>
  <c r="X340" i="57"/>
  <c r="Y340" i="57"/>
  <c r="S423" i="57"/>
  <c r="AJ423" i="57" s="1"/>
  <c r="AE236" i="57"/>
  <c r="AD262" i="57"/>
  <c r="S122" i="57"/>
  <c r="AH288" i="57"/>
  <c r="AF47" i="57"/>
  <c r="AF623" i="57"/>
  <c r="S113" i="57"/>
  <c r="AJ113" i="57" s="1"/>
  <c r="W132" i="57"/>
  <c r="S371" i="57"/>
  <c r="AD236" i="57"/>
  <c r="Z158" i="57"/>
  <c r="AE366" i="57"/>
  <c r="AC49" i="57"/>
  <c r="AG288" i="57"/>
  <c r="S124" i="57"/>
  <c r="L46" i="57"/>
  <c r="AF622" i="57"/>
  <c r="AI356" i="57"/>
  <c r="AD314" i="57"/>
  <c r="P102" i="57"/>
  <c r="P24" i="57" s="1"/>
  <c r="AA626" i="57"/>
  <c r="AE392" i="57"/>
  <c r="AC340" i="57"/>
  <c r="AI170" i="57"/>
  <c r="AI222" i="57"/>
  <c r="X184" i="57"/>
  <c r="S336" i="57"/>
  <c r="AJ336" i="57" s="1"/>
  <c r="S338" i="57"/>
  <c r="AJ338" i="57" s="1"/>
  <c r="Y314" i="57"/>
  <c r="AI148" i="57"/>
  <c r="F20" i="57"/>
  <c r="I72" i="57"/>
  <c r="AF33" i="57"/>
  <c r="S383" i="57"/>
  <c r="AJ383" i="57" s="1"/>
  <c r="I60" i="57"/>
  <c r="F8" i="57"/>
  <c r="Q33" i="57"/>
  <c r="AI52" i="57"/>
  <c r="X392" i="57"/>
  <c r="Y40" i="57"/>
  <c r="I65" i="57"/>
  <c r="Y50" i="57"/>
  <c r="AI50" i="57" s="1"/>
  <c r="I245" i="57"/>
  <c r="P69" i="57"/>
  <c r="S485" i="57"/>
  <c r="N51" i="57"/>
  <c r="AG33" i="57"/>
  <c r="AF40" i="57"/>
  <c r="AI149" i="57"/>
  <c r="Y35" i="57"/>
  <c r="W37" i="57"/>
  <c r="M132" i="57"/>
  <c r="V626" i="57"/>
  <c r="S253" i="57" l="1"/>
  <c r="AJ271" i="57"/>
  <c r="AJ417" i="57"/>
  <c r="S244" i="57"/>
  <c r="AJ244" i="57" s="1"/>
  <c r="S258" i="57"/>
  <c r="AJ258" i="57" s="1"/>
  <c r="S330" i="57"/>
  <c r="AJ330" i="57" s="1"/>
  <c r="S268" i="57"/>
  <c r="AJ268" i="57" s="1"/>
  <c r="S219" i="57"/>
  <c r="AJ219" i="57" s="1"/>
  <c r="AI273" i="57"/>
  <c r="AH184" i="57"/>
  <c r="S123" i="57"/>
  <c r="AJ123" i="57" s="1"/>
  <c r="S297" i="57"/>
  <c r="AJ297" i="57" s="1"/>
  <c r="S431" i="57"/>
  <c r="AJ431" i="57" s="1"/>
  <c r="P184" i="57"/>
  <c r="S436" i="57"/>
  <c r="AJ436" i="57" s="1"/>
  <c r="D42" i="57"/>
  <c r="AH49" i="57"/>
  <c r="S276" i="57"/>
  <c r="AJ276" i="57" s="1"/>
  <c r="AI35" i="57"/>
  <c r="S199" i="57"/>
  <c r="M45" i="57"/>
  <c r="Q38" i="57"/>
  <c r="AH42" i="57"/>
  <c r="S175" i="57"/>
  <c r="AJ175" i="57" s="1"/>
  <c r="AJ363" i="57"/>
  <c r="S125" i="57"/>
  <c r="AJ125" i="57" s="1"/>
  <c r="S424" i="57"/>
  <c r="AJ424" i="57" s="1"/>
  <c r="S226" i="57"/>
  <c r="AJ226" i="57" s="1"/>
  <c r="L132" i="57"/>
  <c r="S329" i="57"/>
  <c r="AJ329" i="57" s="1"/>
  <c r="AI34" i="57"/>
  <c r="D471" i="57"/>
  <c r="S229" i="57"/>
  <c r="AJ229" i="57" s="1"/>
  <c r="P158" i="57"/>
  <c r="S305" i="57"/>
  <c r="AJ305" i="57" s="1"/>
  <c r="AH40" i="57"/>
  <c r="S146" i="57"/>
  <c r="S332" i="57"/>
  <c r="AJ332" i="57" s="1"/>
  <c r="S357" i="57"/>
  <c r="AJ357" i="57" s="1"/>
  <c r="AC210" i="57"/>
  <c r="O52" i="57"/>
  <c r="R132" i="57"/>
  <c r="Q42" i="57"/>
  <c r="S221" i="57"/>
  <c r="S178" i="57"/>
  <c r="AJ178" i="57" s="1"/>
  <c r="AC262" i="57"/>
  <c r="C471" i="57"/>
  <c r="I471" i="57" s="1"/>
  <c r="I142" i="57"/>
  <c r="N47" i="57"/>
  <c r="R41" i="57"/>
  <c r="S433" i="57"/>
  <c r="AJ433" i="57" s="1"/>
  <c r="S414" i="57"/>
  <c r="AJ414" i="57" s="1"/>
  <c r="S356" i="57"/>
  <c r="AJ356" i="57" s="1"/>
  <c r="S275" i="57"/>
  <c r="AJ275" i="57" s="1"/>
  <c r="O46" i="57"/>
  <c r="S322" i="57"/>
  <c r="AJ322" i="57" s="1"/>
  <c r="S323" i="57"/>
  <c r="AJ323" i="57" s="1"/>
  <c r="S403" i="57"/>
  <c r="S150" i="57"/>
  <c r="AJ150" i="57" s="1"/>
  <c r="H471" i="57"/>
  <c r="S196" i="57"/>
  <c r="S411" i="57"/>
  <c r="AJ411" i="57" s="1"/>
  <c r="S171" i="57"/>
  <c r="AJ171" i="57" s="1"/>
  <c r="S152" i="57"/>
  <c r="AJ152" i="57" s="1"/>
  <c r="S358" i="57"/>
  <c r="AJ358" i="57" s="1"/>
  <c r="S224" i="57"/>
  <c r="AJ224" i="57" s="1"/>
  <c r="R40" i="57"/>
  <c r="S307" i="57"/>
  <c r="AJ307" i="57" s="1"/>
  <c r="AH314" i="57"/>
  <c r="S306" i="57"/>
  <c r="AJ306" i="57" s="1"/>
  <c r="M36" i="57"/>
  <c r="S192" i="57"/>
  <c r="AJ192" i="57" s="1"/>
  <c r="S376" i="57"/>
  <c r="AJ376" i="57" s="1"/>
  <c r="L45" i="57"/>
  <c r="M40" i="57"/>
  <c r="M43" i="57"/>
  <c r="AJ253" i="57"/>
  <c r="I143" i="57"/>
  <c r="S269" i="57"/>
  <c r="AJ269" i="57" s="1"/>
  <c r="AB158" i="57"/>
  <c r="S326" i="57"/>
  <c r="AJ326" i="57" s="1"/>
  <c r="Q36" i="57"/>
  <c r="AC40" i="57"/>
  <c r="S438" i="57"/>
  <c r="AJ438" i="57" s="1"/>
  <c r="AI38" i="57"/>
  <c r="S372" i="57"/>
  <c r="AJ372" i="57" s="1"/>
  <c r="P236" i="57"/>
  <c r="S296" i="57"/>
  <c r="AJ296" i="57" s="1"/>
  <c r="S382" i="57"/>
  <c r="AJ382" i="57" s="1"/>
  <c r="N36" i="57"/>
  <c r="S168" i="57"/>
  <c r="AJ168" i="57" s="1"/>
  <c r="S254" i="57"/>
  <c r="AJ254" i="57" s="1"/>
  <c r="M41" i="57"/>
  <c r="L44" i="57"/>
  <c r="S142" i="57"/>
  <c r="S220" i="57"/>
  <c r="AJ220" i="57" s="1"/>
  <c r="S147" i="57"/>
  <c r="AJ147" i="57" s="1"/>
  <c r="N42" i="57"/>
  <c r="S243" i="57"/>
  <c r="AJ243" i="57" s="1"/>
  <c r="N46" i="57"/>
  <c r="N41" i="57"/>
  <c r="AI274" i="57"/>
  <c r="S300" i="57"/>
  <c r="S412" i="57"/>
  <c r="AJ412" i="57" s="1"/>
  <c r="I497" i="57"/>
  <c r="R43" i="57"/>
  <c r="M37" i="57"/>
  <c r="S321" i="57"/>
  <c r="AJ321" i="57" s="1"/>
  <c r="O35" i="57"/>
  <c r="R39" i="57"/>
  <c r="S360" i="57"/>
  <c r="AJ360" i="57" s="1"/>
  <c r="N52" i="57"/>
  <c r="AI41" i="57"/>
  <c r="S251" i="57"/>
  <c r="AJ251" i="57" s="1"/>
  <c r="S295" i="57"/>
  <c r="AJ295" i="57" s="1"/>
  <c r="Q45" i="57"/>
  <c r="Q47" i="57"/>
  <c r="S374" i="57"/>
  <c r="AJ374" i="57" s="1"/>
  <c r="AI404" i="57"/>
  <c r="S331" i="57"/>
  <c r="AJ331" i="57" s="1"/>
  <c r="R45" i="57"/>
  <c r="Q48" i="57"/>
  <c r="AF49" i="57"/>
  <c r="AF54" i="57" s="1"/>
  <c r="R42" i="57"/>
  <c r="S202" i="57"/>
  <c r="AJ202" i="57" s="1"/>
  <c r="S354" i="57"/>
  <c r="AJ354" i="57" s="1"/>
  <c r="AC43" i="57"/>
  <c r="O50" i="57"/>
  <c r="S352" i="57"/>
  <c r="S255" i="57"/>
  <c r="AJ255" i="57" s="1"/>
  <c r="S281" i="57"/>
  <c r="AJ281" i="57" s="1"/>
  <c r="Q44" i="57"/>
  <c r="AI45" i="57"/>
  <c r="S375" i="57"/>
  <c r="AJ375" i="57" s="1"/>
  <c r="R34" i="57"/>
  <c r="S401" i="57"/>
  <c r="AJ401" i="57" s="1"/>
  <c r="S280" i="57"/>
  <c r="AJ280" i="57" s="1"/>
  <c r="S256" i="57"/>
  <c r="AJ256" i="57" s="1"/>
  <c r="Q40" i="57"/>
  <c r="S189" i="57"/>
  <c r="AJ189" i="57" s="1"/>
  <c r="S169" i="57"/>
  <c r="L444" i="57"/>
  <c r="O37" i="57"/>
  <c r="S227" i="57"/>
  <c r="AJ227" i="57" s="1"/>
  <c r="S349" i="57"/>
  <c r="AJ349" i="57" s="1"/>
  <c r="S204" i="57"/>
  <c r="AJ204" i="57" s="1"/>
  <c r="G47" i="57"/>
  <c r="H42" i="57"/>
  <c r="S272" i="57"/>
  <c r="AJ272" i="57" s="1"/>
  <c r="S384" i="57"/>
  <c r="AJ384" i="57" s="1"/>
  <c r="S259" i="57"/>
  <c r="AJ259" i="57" s="1"/>
  <c r="S294" i="57"/>
  <c r="AJ294" i="57" s="1"/>
  <c r="N48" i="57"/>
  <c r="Q41" i="57"/>
  <c r="R44" i="57"/>
  <c r="M50" i="57"/>
  <c r="N44" i="57"/>
  <c r="S249" i="57"/>
  <c r="AJ249" i="57" s="1"/>
  <c r="S282" i="57"/>
  <c r="AJ282" i="57" s="1"/>
  <c r="S223" i="57"/>
  <c r="AJ223" i="57" s="1"/>
  <c r="M44" i="57"/>
  <c r="S246" i="57"/>
  <c r="AJ246" i="57" s="1"/>
  <c r="I425" i="57"/>
  <c r="S228" i="57"/>
  <c r="AJ228" i="57" s="1"/>
  <c r="M46" i="57"/>
  <c r="S405" i="57"/>
  <c r="AJ405" i="57" s="1"/>
  <c r="S435" i="57"/>
  <c r="AJ435" i="57" s="1"/>
  <c r="S333" i="57"/>
  <c r="AJ333" i="57" s="1"/>
  <c r="S409" i="57"/>
  <c r="AJ409" i="57" s="1"/>
  <c r="R48" i="57"/>
  <c r="S327" i="57"/>
  <c r="AJ327" i="57" s="1"/>
  <c r="S353" i="57"/>
  <c r="AJ353" i="57" s="1"/>
  <c r="M39" i="57"/>
  <c r="S398" i="57"/>
  <c r="AJ398" i="57" s="1"/>
  <c r="S320" i="57"/>
  <c r="AJ320" i="57" s="1"/>
  <c r="N40" i="57"/>
  <c r="I80" i="57"/>
  <c r="S407" i="57"/>
  <c r="AJ407" i="57" s="1"/>
  <c r="Q46" i="57"/>
  <c r="S386" i="57"/>
  <c r="AJ386" i="57" s="1"/>
  <c r="Q37" i="57"/>
  <c r="O34" i="57"/>
  <c r="O41" i="57"/>
  <c r="O51" i="57"/>
  <c r="S334" i="57"/>
  <c r="AJ334" i="57" s="1"/>
  <c r="S279" i="57"/>
  <c r="AJ279" i="57" s="1"/>
  <c r="S167" i="57"/>
  <c r="AJ167" i="57" s="1"/>
  <c r="S218" i="57"/>
  <c r="AJ218" i="57" s="1"/>
  <c r="S190" i="57"/>
  <c r="AJ190" i="57" s="1"/>
  <c r="S328" i="57"/>
  <c r="AJ328" i="57" s="1"/>
  <c r="S427" i="57"/>
  <c r="AJ427" i="57" s="1"/>
  <c r="S379" i="57"/>
  <c r="AJ379" i="57" s="1"/>
  <c r="AJ337" i="57"/>
  <c r="S348" i="57"/>
  <c r="AJ348" i="57" s="1"/>
  <c r="S277" i="57"/>
  <c r="AJ277" i="57" s="1"/>
  <c r="S359" i="57"/>
  <c r="AJ359" i="57" s="1"/>
  <c r="S406" i="57"/>
  <c r="AJ406" i="57" s="1"/>
  <c r="I346" i="57"/>
  <c r="AJ300" i="57"/>
  <c r="AJ352" i="57"/>
  <c r="AJ215" i="57"/>
  <c r="E33" i="57"/>
  <c r="I280" i="57"/>
  <c r="I229" i="57"/>
  <c r="I353" i="57"/>
  <c r="I305" i="57"/>
  <c r="I271" i="57"/>
  <c r="H37" i="57"/>
  <c r="I411" i="57"/>
  <c r="D262" i="57"/>
  <c r="N262" i="57"/>
  <c r="AI248" i="57"/>
  <c r="O48" i="57"/>
  <c r="AG49" i="57"/>
  <c r="AG54" i="57" s="1"/>
  <c r="AG132" i="57"/>
  <c r="S434" i="57"/>
  <c r="AJ434" i="57" s="1"/>
  <c r="N38" i="57"/>
  <c r="AD49" i="57"/>
  <c r="AD54" i="57" s="1"/>
  <c r="AD132" i="57"/>
  <c r="S373" i="57"/>
  <c r="AJ373" i="57" s="1"/>
  <c r="S70" i="57"/>
  <c r="P18" i="57"/>
  <c r="G48" i="57"/>
  <c r="C42" i="57"/>
  <c r="S377" i="57"/>
  <c r="AJ196" i="57"/>
  <c r="S116" i="57"/>
  <c r="AJ116" i="57" s="1"/>
  <c r="R340" i="57"/>
  <c r="S247" i="57"/>
  <c r="M47" i="57"/>
  <c r="AH39" i="57"/>
  <c r="Q34" i="57"/>
  <c r="AB132" i="57"/>
  <c r="AI117" i="57"/>
  <c r="S216" i="57"/>
  <c r="AJ216" i="57" s="1"/>
  <c r="AJ319" i="57"/>
  <c r="AC47" i="57"/>
  <c r="AI47" i="57" s="1"/>
  <c r="AC184" i="57"/>
  <c r="AJ137" i="57"/>
  <c r="AH43" i="57"/>
  <c r="AH132" i="57"/>
  <c r="N37" i="57"/>
  <c r="S252" i="57"/>
  <c r="AJ252" i="57" s="1"/>
  <c r="O38" i="57"/>
  <c r="Q210" i="57"/>
  <c r="M184" i="57"/>
  <c r="S140" i="57"/>
  <c r="AJ140" i="57" s="1"/>
  <c r="O36" i="57"/>
  <c r="S402" i="57"/>
  <c r="AJ402" i="57" s="1"/>
  <c r="AF158" i="57"/>
  <c r="I307" i="57"/>
  <c r="N366" i="57"/>
  <c r="I228" i="57"/>
  <c r="I281" i="57"/>
  <c r="I333" i="57"/>
  <c r="I431" i="57"/>
  <c r="I243" i="57"/>
  <c r="D33" i="57"/>
  <c r="I401" i="57"/>
  <c r="I250" i="57"/>
  <c r="I226" i="57"/>
  <c r="I190" i="57"/>
  <c r="G35" i="57"/>
  <c r="I409" i="57"/>
  <c r="I380" i="57"/>
  <c r="I330" i="57"/>
  <c r="I137" i="57"/>
  <c r="C40" i="57"/>
  <c r="I300" i="57"/>
  <c r="G41" i="57"/>
  <c r="I351" i="57"/>
  <c r="I321" i="57"/>
  <c r="G40" i="57"/>
  <c r="G45" i="57"/>
  <c r="N340" i="57"/>
  <c r="N288" i="57"/>
  <c r="N444" i="57"/>
  <c r="S69" i="57"/>
  <c r="P17" i="57"/>
  <c r="M314" i="57"/>
  <c r="AJ124" i="57"/>
  <c r="S143" i="57"/>
  <c r="AJ143" i="57" s="1"/>
  <c r="L42" i="57"/>
  <c r="I410" i="57"/>
  <c r="S53" i="57"/>
  <c r="AJ53" i="57" s="1"/>
  <c r="R444" i="57"/>
  <c r="AI361" i="57"/>
  <c r="V366" i="57"/>
  <c r="AI257" i="57"/>
  <c r="L38" i="57"/>
  <c r="Q236" i="57"/>
  <c r="C47" i="57"/>
  <c r="R314" i="57"/>
  <c r="S428" i="57"/>
  <c r="AJ428" i="57" s="1"/>
  <c r="AI153" i="57"/>
  <c r="V158" i="57"/>
  <c r="N34" i="57"/>
  <c r="I216" i="57"/>
  <c r="H47" i="57"/>
  <c r="R236" i="57"/>
  <c r="S138" i="57"/>
  <c r="AJ138" i="57" s="1"/>
  <c r="AB418" i="57"/>
  <c r="AI403" i="57"/>
  <c r="AJ403" i="57" s="1"/>
  <c r="AB184" i="57"/>
  <c r="AI169" i="57"/>
  <c r="M366" i="57"/>
  <c r="R33" i="57"/>
  <c r="AH392" i="57"/>
  <c r="S201" i="57"/>
  <c r="AJ201" i="57" s="1"/>
  <c r="N236" i="57"/>
  <c r="O158" i="57"/>
  <c r="AI247" i="57"/>
  <c r="AI231" i="57"/>
  <c r="V236" i="57"/>
  <c r="H40" i="57"/>
  <c r="AJ142" i="57"/>
  <c r="S170" i="57"/>
  <c r="AJ170" i="57" s="1"/>
  <c r="H43" i="57"/>
  <c r="AH47" i="57"/>
  <c r="D44" i="57"/>
  <c r="AC236" i="57"/>
  <c r="C46" i="57"/>
  <c r="H35" i="57"/>
  <c r="D46" i="57"/>
  <c r="D47" i="57"/>
  <c r="E38" i="57"/>
  <c r="I359" i="57"/>
  <c r="I175" i="57"/>
  <c r="I165" i="57"/>
  <c r="O340" i="57"/>
  <c r="I277" i="57"/>
  <c r="H48" i="57"/>
  <c r="L314" i="57"/>
  <c r="S293" i="57"/>
  <c r="AE49" i="57"/>
  <c r="AE54" i="57" s="1"/>
  <c r="AE184" i="57"/>
  <c r="D45" i="57"/>
  <c r="I412" i="57"/>
  <c r="I322" i="57"/>
  <c r="I215" i="57"/>
  <c r="I407" i="57"/>
  <c r="G38" i="57"/>
  <c r="I251" i="57"/>
  <c r="D40" i="57"/>
  <c r="I357" i="57"/>
  <c r="I253" i="57"/>
  <c r="I138" i="57"/>
  <c r="I255" i="57"/>
  <c r="I148" i="57"/>
  <c r="I176" i="57"/>
  <c r="I111" i="57"/>
  <c r="B33" i="57"/>
  <c r="I306" i="57"/>
  <c r="I150" i="57"/>
  <c r="I294" i="57"/>
  <c r="I204" i="57"/>
  <c r="P314" i="57"/>
  <c r="I320" i="57"/>
  <c r="I331" i="57"/>
  <c r="I139" i="57"/>
  <c r="I397" i="57"/>
  <c r="N418" i="57"/>
  <c r="N184" i="57"/>
  <c r="Q392" i="57"/>
  <c r="E81" i="57"/>
  <c r="D81" i="57"/>
  <c r="C81" i="57"/>
  <c r="B81" i="57"/>
  <c r="F81" i="57"/>
  <c r="H81" i="57"/>
  <c r="G81" i="57"/>
  <c r="E37" i="57"/>
  <c r="I227" i="57"/>
  <c r="S437" i="57"/>
  <c r="AJ437" i="57" s="1"/>
  <c r="S173" i="57"/>
  <c r="AJ173" i="57" s="1"/>
  <c r="L35" i="57"/>
  <c r="R158" i="57"/>
  <c r="F24" i="57"/>
  <c r="I76" i="57"/>
  <c r="I278" i="57"/>
  <c r="S347" i="57"/>
  <c r="AJ347" i="57" s="1"/>
  <c r="Q288" i="57"/>
  <c r="I435" i="57"/>
  <c r="AH44" i="57"/>
  <c r="AJ111" i="57"/>
  <c r="Y49" i="57"/>
  <c r="Y54" i="57" s="1"/>
  <c r="Y158" i="57"/>
  <c r="S260" i="57"/>
  <c r="AJ260" i="57" s="1"/>
  <c r="AC444" i="57"/>
  <c r="I268" i="57"/>
  <c r="L51" i="57"/>
  <c r="AC314" i="57"/>
  <c r="S245" i="57"/>
  <c r="AJ245" i="57" s="1"/>
  <c r="S426" i="57"/>
  <c r="AJ426" i="57" s="1"/>
  <c r="AI118" i="57"/>
  <c r="S350" i="57"/>
  <c r="AJ350" i="57" s="1"/>
  <c r="M444" i="57"/>
  <c r="S176" i="57"/>
  <c r="AJ176" i="57" s="1"/>
  <c r="AH210" i="57"/>
  <c r="Q43" i="57"/>
  <c r="AC288" i="57"/>
  <c r="AH444" i="57"/>
  <c r="R46" i="57"/>
  <c r="S151" i="57"/>
  <c r="AJ151" i="57" s="1"/>
  <c r="S172" i="57"/>
  <c r="AJ172" i="57" s="1"/>
  <c r="I358" i="57"/>
  <c r="I402" i="57"/>
  <c r="G39" i="57"/>
  <c r="I308" i="57"/>
  <c r="I203" i="57"/>
  <c r="S203" i="57"/>
  <c r="AJ203" i="57" s="1"/>
  <c r="L184" i="57"/>
  <c r="S197" i="57"/>
  <c r="AJ197" i="57" s="1"/>
  <c r="S129" i="57"/>
  <c r="AJ129" i="57" s="1"/>
  <c r="AJ267" i="57"/>
  <c r="I382" i="57"/>
  <c r="I167" i="57"/>
  <c r="I328" i="57"/>
  <c r="I347" i="57"/>
  <c r="I360" i="57"/>
  <c r="E34" i="57"/>
  <c r="H38" i="57"/>
  <c r="I323" i="57"/>
  <c r="I434" i="57"/>
  <c r="I327" i="57"/>
  <c r="I415" i="57"/>
  <c r="P288" i="57"/>
  <c r="W49" i="57"/>
  <c r="W54" i="57" s="1"/>
  <c r="AI179" i="57"/>
  <c r="W184" i="57"/>
  <c r="N45" i="57"/>
  <c r="S230" i="57"/>
  <c r="AJ230" i="57" s="1"/>
  <c r="S400" i="57"/>
  <c r="AJ400" i="57" s="1"/>
  <c r="S399" i="57"/>
  <c r="AJ399" i="57" s="1"/>
  <c r="M34" i="57"/>
  <c r="M262" i="57"/>
  <c r="Z49" i="57"/>
  <c r="Z54" i="57" s="1"/>
  <c r="Z132" i="57"/>
  <c r="S149" i="57"/>
  <c r="AJ149" i="57" s="1"/>
  <c r="S174" i="57"/>
  <c r="AJ174" i="57" s="1"/>
  <c r="AI335" i="57"/>
  <c r="V340" i="57"/>
  <c r="S355" i="57"/>
  <c r="AJ355" i="57" s="1"/>
  <c r="S303" i="57"/>
  <c r="AJ303" i="57" s="1"/>
  <c r="AB314" i="57"/>
  <c r="AI299" i="57"/>
  <c r="C43" i="57"/>
  <c r="I189" i="57"/>
  <c r="AC44" i="57"/>
  <c r="AI44" i="57" s="1"/>
  <c r="AI122" i="57"/>
  <c r="AJ122" i="57" s="1"/>
  <c r="I426" i="57"/>
  <c r="I350" i="57"/>
  <c r="X49" i="57"/>
  <c r="X54" i="57" s="1"/>
  <c r="Q35" i="57"/>
  <c r="S166" i="57"/>
  <c r="AJ166" i="57" s="1"/>
  <c r="M48" i="57"/>
  <c r="AB288" i="57"/>
  <c r="S52" i="57"/>
  <c r="AJ52" i="57" s="1"/>
  <c r="S432" i="57"/>
  <c r="AJ432" i="57" s="1"/>
  <c r="I172" i="57"/>
  <c r="R184" i="57"/>
  <c r="AI127" i="57"/>
  <c r="V49" i="57"/>
  <c r="V132" i="57"/>
  <c r="D41" i="57"/>
  <c r="I349" i="57"/>
  <c r="D36" i="57"/>
  <c r="I260" i="57"/>
  <c r="I202" i="57"/>
  <c r="I256" i="57"/>
  <c r="C45" i="57"/>
  <c r="I196" i="57"/>
  <c r="I348" i="57"/>
  <c r="I332" i="57"/>
  <c r="I249" i="57"/>
  <c r="I373" i="57"/>
  <c r="AI205" i="57"/>
  <c r="W210" i="57"/>
  <c r="M236" i="57"/>
  <c r="N39" i="57"/>
  <c r="N392" i="57"/>
  <c r="M392" i="57"/>
  <c r="AI309" i="57"/>
  <c r="V314" i="57"/>
  <c r="Q262" i="57"/>
  <c r="I170" i="57"/>
  <c r="AI37" i="57"/>
  <c r="E51" i="57"/>
  <c r="C418" i="57"/>
  <c r="M418" i="57"/>
  <c r="AI439" i="57"/>
  <c r="V444" i="57"/>
  <c r="I169" i="57"/>
  <c r="I244" i="57"/>
  <c r="C48" i="57"/>
  <c r="I374" i="57"/>
  <c r="I436" i="57"/>
  <c r="I168" i="57"/>
  <c r="S231" i="57"/>
  <c r="AJ231" i="57" s="1"/>
  <c r="I254" i="57"/>
  <c r="P210" i="57"/>
  <c r="C52" i="57"/>
  <c r="I166" i="57"/>
  <c r="E41" i="57"/>
  <c r="I297" i="57"/>
  <c r="H41" i="57"/>
  <c r="I191" i="57"/>
  <c r="C44" i="57"/>
  <c r="I303" i="57"/>
  <c r="P49" i="57"/>
  <c r="P23" i="57" s="1"/>
  <c r="I173" i="57"/>
  <c r="I326" i="57"/>
  <c r="D35" i="57"/>
  <c r="I275" i="57"/>
  <c r="I329" i="57"/>
  <c r="I429" i="57"/>
  <c r="I145" i="57"/>
  <c r="I223" i="57"/>
  <c r="I164" i="57"/>
  <c r="I171" i="57"/>
  <c r="I356" i="57"/>
  <c r="I295" i="57"/>
  <c r="I376" i="57"/>
  <c r="I192" i="57"/>
  <c r="I193" i="57"/>
  <c r="I438" i="57"/>
  <c r="I218" i="57"/>
  <c r="B626" i="57"/>
  <c r="I276" i="57"/>
  <c r="I220" i="57"/>
  <c r="E35" i="57"/>
  <c r="C36" i="57"/>
  <c r="I120" i="57"/>
  <c r="W626" i="57"/>
  <c r="Q184" i="57"/>
  <c r="S304" i="57"/>
  <c r="AJ304" i="57" s="1"/>
  <c r="S144" i="57"/>
  <c r="AJ144" i="57" s="1"/>
  <c r="S273" i="57"/>
  <c r="AJ273" i="57" s="1"/>
  <c r="R37" i="57"/>
  <c r="I230" i="57"/>
  <c r="I400" i="57"/>
  <c r="R210" i="57"/>
  <c r="S145" i="57"/>
  <c r="AJ145" i="57" s="1"/>
  <c r="C35" i="57"/>
  <c r="R35" i="57"/>
  <c r="G42" i="57"/>
  <c r="M288" i="57"/>
  <c r="L33" i="57"/>
  <c r="Q340" i="57"/>
  <c r="D34" i="57"/>
  <c r="Q366" i="57"/>
  <c r="AI48" i="57"/>
  <c r="AJ345" i="57"/>
  <c r="S301" i="57"/>
  <c r="AJ301" i="57" s="1"/>
  <c r="I355" i="57"/>
  <c r="R288" i="57"/>
  <c r="R366" i="57"/>
  <c r="R36" i="57"/>
  <c r="R47" i="57"/>
  <c r="S163" i="57"/>
  <c r="S298" i="57"/>
  <c r="AJ298" i="57" s="1"/>
  <c r="S148" i="57"/>
  <c r="AJ148" i="57" s="1"/>
  <c r="Q158" i="57"/>
  <c r="Q418" i="57"/>
  <c r="S430" i="57"/>
  <c r="AJ430" i="57" s="1"/>
  <c r="S225" i="57"/>
  <c r="AJ225" i="57" s="1"/>
  <c r="S242" i="57"/>
  <c r="AJ242" i="57" s="1"/>
  <c r="Q314" i="57"/>
  <c r="S130" i="57"/>
  <c r="AJ130" i="57" s="1"/>
  <c r="AC392" i="57"/>
  <c r="S324" i="57"/>
  <c r="AJ324" i="57" s="1"/>
  <c r="S416" i="57"/>
  <c r="AJ416" i="57" s="1"/>
  <c r="S385" i="57"/>
  <c r="AJ385" i="57" s="1"/>
  <c r="S217" i="57"/>
  <c r="AJ217" i="57" s="1"/>
  <c r="L262" i="57"/>
  <c r="I352" i="57"/>
  <c r="I296" i="57"/>
  <c r="I221" i="57"/>
  <c r="I224" i="57"/>
  <c r="S425" i="57"/>
  <c r="AJ425" i="57" s="1"/>
  <c r="S302" i="57"/>
  <c r="AJ302" i="57" s="1"/>
  <c r="I383" i="57"/>
  <c r="I427" i="57"/>
  <c r="I299" i="57"/>
  <c r="I325" i="57"/>
  <c r="I379" i="57"/>
  <c r="I279" i="57"/>
  <c r="I195" i="57"/>
  <c r="H34" i="57"/>
  <c r="I197" i="57"/>
  <c r="G44" i="57"/>
  <c r="C34" i="57"/>
  <c r="I372" i="57"/>
  <c r="N158" i="57"/>
  <c r="I219" i="57"/>
  <c r="D37" i="57"/>
  <c r="C37" i="57"/>
  <c r="E36" i="57"/>
  <c r="I140" i="57"/>
  <c r="I149" i="57"/>
  <c r="D626" i="57"/>
  <c r="R38" i="57"/>
  <c r="AJ371" i="57"/>
  <c r="S164" i="57"/>
  <c r="AJ164" i="57" s="1"/>
  <c r="I144" i="57"/>
  <c r="I273" i="57"/>
  <c r="M340" i="57"/>
  <c r="N35" i="57"/>
  <c r="S222" i="57"/>
  <c r="AJ222" i="57" s="1"/>
  <c r="S200" i="57"/>
  <c r="AJ200" i="57" s="1"/>
  <c r="S115" i="57"/>
  <c r="AJ115" i="57" s="1"/>
  <c r="N43" i="57"/>
  <c r="AJ410" i="57"/>
  <c r="Q39" i="57"/>
  <c r="O236" i="57"/>
  <c r="S165" i="57"/>
  <c r="AJ165" i="57" s="1"/>
  <c r="L48" i="57"/>
  <c r="S141" i="57"/>
  <c r="AJ141" i="57" s="1"/>
  <c r="L43" i="57"/>
  <c r="O45" i="57"/>
  <c r="G46" i="57"/>
  <c r="G37" i="57"/>
  <c r="S380" i="57"/>
  <c r="AJ380" i="57" s="1"/>
  <c r="I301" i="57"/>
  <c r="S397" i="57"/>
  <c r="Q444" i="57"/>
  <c r="AC366" i="57"/>
  <c r="I298" i="57"/>
  <c r="AI283" i="57"/>
  <c r="V288" i="57"/>
  <c r="I430" i="57"/>
  <c r="I225" i="57"/>
  <c r="I242" i="57"/>
  <c r="AI378" i="57"/>
  <c r="AC418" i="57"/>
  <c r="E48" i="57"/>
  <c r="S250" i="57"/>
  <c r="AJ250" i="57" s="1"/>
  <c r="I324" i="57"/>
  <c r="I416" i="57"/>
  <c r="I385" i="57"/>
  <c r="I217" i="57"/>
  <c r="AJ241" i="57"/>
  <c r="I272" i="57"/>
  <c r="C39" i="57"/>
  <c r="I433" i="57"/>
  <c r="I354" i="57"/>
  <c r="G36" i="57"/>
  <c r="I403" i="57"/>
  <c r="H46" i="57"/>
  <c r="I386" i="57"/>
  <c r="G34" i="57"/>
  <c r="AI199" i="57"/>
  <c r="V210" i="57"/>
  <c r="V43" i="57"/>
  <c r="AA49" i="57"/>
  <c r="AA54" i="57" s="1"/>
  <c r="AA132" i="57"/>
  <c r="AI413" i="57"/>
  <c r="V418" i="57"/>
  <c r="S278" i="57"/>
  <c r="AJ278" i="57" s="1"/>
  <c r="R262" i="57"/>
  <c r="S118" i="57"/>
  <c r="L40" i="57"/>
  <c r="S381" i="57"/>
  <c r="AJ381" i="57" s="1"/>
  <c r="I575" i="57"/>
  <c r="I129" i="57"/>
  <c r="C51" i="57"/>
  <c r="I405" i="57"/>
  <c r="H39" i="57"/>
  <c r="O132" i="57"/>
  <c r="I375" i="57"/>
  <c r="D52" i="57"/>
  <c r="I282" i="57"/>
  <c r="D43" i="57"/>
  <c r="I246" i="57"/>
  <c r="D39" i="57"/>
  <c r="L418" i="57"/>
  <c r="E43" i="57"/>
  <c r="I384" i="57"/>
  <c r="I406" i="57"/>
  <c r="I377" i="57"/>
  <c r="I269" i="57"/>
  <c r="I334" i="57"/>
  <c r="I424" i="57"/>
  <c r="I428" i="57"/>
  <c r="H44" i="57"/>
  <c r="N210" i="57"/>
  <c r="S408" i="57"/>
  <c r="AJ408" i="57" s="1"/>
  <c r="I404" i="57"/>
  <c r="S198" i="57"/>
  <c r="AJ198" i="57" s="1"/>
  <c r="H36" i="57"/>
  <c r="M38" i="57"/>
  <c r="I222" i="57"/>
  <c r="S194" i="57"/>
  <c r="AJ194" i="57" s="1"/>
  <c r="M42" i="57"/>
  <c r="I523" i="57"/>
  <c r="M210" i="57"/>
  <c r="I201" i="57"/>
  <c r="R418" i="57"/>
  <c r="I399" i="57"/>
  <c r="P600" i="57"/>
  <c r="E45" i="57"/>
  <c r="AH262" i="57"/>
  <c r="R392" i="57"/>
  <c r="AC158" i="57"/>
  <c r="AC42" i="57"/>
  <c r="AI42" i="57" s="1"/>
  <c r="AI146" i="57"/>
  <c r="AJ146" i="57" s="1"/>
  <c r="O33" i="57"/>
  <c r="AC132" i="57"/>
  <c r="AC39" i="57"/>
  <c r="H45" i="57"/>
  <c r="AI387" i="57"/>
  <c r="V392" i="57"/>
  <c r="L158" i="57"/>
  <c r="N33" i="57"/>
  <c r="D38" i="57"/>
  <c r="G43" i="57"/>
  <c r="S346" i="57"/>
  <c r="AJ346" i="57" s="1"/>
  <c r="L39" i="57"/>
  <c r="L34" i="57"/>
  <c r="M35" i="57"/>
  <c r="S308" i="57"/>
  <c r="AJ308" i="57" s="1"/>
  <c r="I549" i="57"/>
  <c r="D236" i="57"/>
  <c r="N626" i="57"/>
  <c r="E236" i="57"/>
  <c r="I423" i="57" l="1"/>
  <c r="S299" i="57"/>
  <c r="AB262" i="57"/>
  <c r="S36" i="57"/>
  <c r="AJ36" i="57" s="1"/>
  <c r="I378" i="57"/>
  <c r="I432" i="57"/>
  <c r="S41" i="57"/>
  <c r="AJ41" i="57" s="1"/>
  <c r="AJ199" i="57"/>
  <c r="S46" i="57"/>
  <c r="AJ46" i="57" s="1"/>
  <c r="S45" i="57"/>
  <c r="AJ45" i="57" s="1"/>
  <c r="O39" i="57"/>
  <c r="I141" i="57"/>
  <c r="I302" i="57"/>
  <c r="B51" i="57"/>
  <c r="I51" i="57" s="1"/>
  <c r="I152" i="57"/>
  <c r="E46" i="57"/>
  <c r="B47" i="57"/>
  <c r="H33" i="57"/>
  <c r="I151" i="57"/>
  <c r="C262" i="57"/>
  <c r="I274" i="57"/>
  <c r="S274" i="57"/>
  <c r="AJ274" i="57" s="1"/>
  <c r="S439" i="57"/>
  <c r="AJ439" i="57" s="1"/>
  <c r="I163" i="57"/>
  <c r="AJ299" i="57"/>
  <c r="I114" i="57"/>
  <c r="I304" i="57"/>
  <c r="I112" i="57"/>
  <c r="AJ118" i="57"/>
  <c r="AF621" i="57"/>
  <c r="O184" i="57"/>
  <c r="I126" i="57"/>
  <c r="AJ169" i="57"/>
  <c r="I122" i="57"/>
  <c r="S309" i="57"/>
  <c r="AJ309" i="57" s="1"/>
  <c r="I123" i="57"/>
  <c r="AI158" i="57"/>
  <c r="AC159" i="57" s="1"/>
  <c r="B184" i="57"/>
  <c r="I319" i="57"/>
  <c r="S37" i="57"/>
  <c r="AJ37" i="57" s="1"/>
  <c r="B288" i="57"/>
  <c r="O366" i="57"/>
  <c r="AH54" i="57"/>
  <c r="AB39" i="57"/>
  <c r="I125" i="57"/>
  <c r="AI39" i="57"/>
  <c r="AJ377" i="57"/>
  <c r="S361" i="57"/>
  <c r="AJ361" i="57" s="1"/>
  <c r="L366" i="57"/>
  <c r="D158" i="57"/>
  <c r="S33" i="57"/>
  <c r="B35" i="57"/>
  <c r="S257" i="57"/>
  <c r="AJ257" i="57" s="1"/>
  <c r="I119" i="57"/>
  <c r="C41" i="57"/>
  <c r="AI132" i="57"/>
  <c r="I293" i="57"/>
  <c r="E340" i="57"/>
  <c r="S195" i="57"/>
  <c r="O314" i="57"/>
  <c r="O43" i="57"/>
  <c r="D444" i="57"/>
  <c r="D288" i="57"/>
  <c r="B38" i="57"/>
  <c r="O444" i="57"/>
  <c r="H52" i="57"/>
  <c r="Q49" i="57"/>
  <c r="Q132" i="57"/>
  <c r="AI43" i="57"/>
  <c r="V54" i="57"/>
  <c r="S378" i="57"/>
  <c r="S392" i="57" s="1"/>
  <c r="S48" i="57"/>
  <c r="AJ48" i="57" s="1"/>
  <c r="I371" i="57"/>
  <c r="H132" i="57"/>
  <c r="I241" i="57"/>
  <c r="AI49" i="57"/>
  <c r="M49" i="57"/>
  <c r="M158" i="57"/>
  <c r="S51" i="57"/>
  <c r="AJ51" i="57" s="1"/>
  <c r="D184" i="57"/>
  <c r="B45" i="57"/>
  <c r="G236" i="57"/>
  <c r="H444" i="57"/>
  <c r="O40" i="57"/>
  <c r="I146" i="57"/>
  <c r="O288" i="57"/>
  <c r="S236" i="57"/>
  <c r="G444" i="57"/>
  <c r="B42" i="57"/>
  <c r="O418" i="57"/>
  <c r="C314" i="57"/>
  <c r="D340" i="57"/>
  <c r="S440" i="57"/>
  <c r="AJ440" i="57" s="1"/>
  <c r="P366" i="57"/>
  <c r="I198" i="57"/>
  <c r="B46" i="57"/>
  <c r="E288" i="57"/>
  <c r="N49" i="57"/>
  <c r="AJ397" i="57"/>
  <c r="B44" i="57"/>
  <c r="B36" i="57"/>
  <c r="G314" i="57"/>
  <c r="G262" i="57"/>
  <c r="E39" i="57"/>
  <c r="B34" i="57"/>
  <c r="AB40" i="57"/>
  <c r="AI40" i="57" s="1"/>
  <c r="I118" i="57"/>
  <c r="D418" i="57"/>
  <c r="I147" i="57"/>
  <c r="H340" i="57"/>
  <c r="S205" i="57"/>
  <c r="AJ205" i="57" s="1"/>
  <c r="H262" i="57"/>
  <c r="H288" i="57"/>
  <c r="S38" i="57"/>
  <c r="AJ38" i="57" s="1"/>
  <c r="P132" i="57"/>
  <c r="S117" i="57"/>
  <c r="AI418" i="57"/>
  <c r="V419" i="57" s="1"/>
  <c r="C340" i="57"/>
  <c r="G366" i="57"/>
  <c r="AB236" i="57"/>
  <c r="AI236" i="57" s="1"/>
  <c r="AI221" i="57"/>
  <c r="AJ221" i="57" s="1"/>
  <c r="E314" i="57"/>
  <c r="C236" i="57"/>
  <c r="C132" i="57"/>
  <c r="I117" i="57"/>
  <c r="L236" i="57"/>
  <c r="D48" i="57"/>
  <c r="I200" i="57"/>
  <c r="L49" i="57"/>
  <c r="L54" i="57" s="1"/>
  <c r="S179" i="57"/>
  <c r="AJ179" i="57" s="1"/>
  <c r="B40" i="57"/>
  <c r="I81" i="57"/>
  <c r="S387" i="57"/>
  <c r="AJ387" i="57" s="1"/>
  <c r="L392" i="57"/>
  <c r="I247" i="57"/>
  <c r="E158" i="57"/>
  <c r="H236" i="57"/>
  <c r="P392" i="57"/>
  <c r="G288" i="57"/>
  <c r="C38" i="57"/>
  <c r="N314" i="57"/>
  <c r="S206" i="57"/>
  <c r="AJ206" i="57" s="1"/>
  <c r="H418" i="57"/>
  <c r="AJ163" i="57"/>
  <c r="I437" i="57"/>
  <c r="G392" i="57"/>
  <c r="B366" i="57"/>
  <c r="S284" i="57"/>
  <c r="AJ284" i="57" s="1"/>
  <c r="D210" i="57"/>
  <c r="I124" i="57"/>
  <c r="I381" i="57"/>
  <c r="B340" i="57"/>
  <c r="E132" i="57"/>
  <c r="S310" i="57"/>
  <c r="AJ310" i="57" s="1"/>
  <c r="S388" i="57"/>
  <c r="N54" i="57"/>
  <c r="AD626" i="57"/>
  <c r="AF616" i="57"/>
  <c r="S413" i="57"/>
  <c r="AJ413" i="57" s="1"/>
  <c r="O49" i="57"/>
  <c r="G33" i="57"/>
  <c r="E392" i="57"/>
  <c r="W630" i="57"/>
  <c r="S283" i="57"/>
  <c r="AJ283" i="57" s="1"/>
  <c r="I259" i="57"/>
  <c r="O392" i="57"/>
  <c r="C33" i="57"/>
  <c r="B39" i="57"/>
  <c r="H184" i="57"/>
  <c r="AB444" i="57"/>
  <c r="AI429" i="57"/>
  <c r="S153" i="57"/>
  <c r="AJ153" i="57" s="1"/>
  <c r="I194" i="57"/>
  <c r="I345" i="57"/>
  <c r="B444" i="57"/>
  <c r="AI262" i="57"/>
  <c r="AB263" i="57" s="1"/>
  <c r="I248" i="57"/>
  <c r="N132" i="57"/>
  <c r="I115" i="57"/>
  <c r="O262" i="57"/>
  <c r="B158" i="57"/>
  <c r="B132" i="57"/>
  <c r="H392" i="57"/>
  <c r="G418" i="57"/>
  <c r="S335" i="57"/>
  <c r="AJ335" i="57" s="1"/>
  <c r="L340" i="57"/>
  <c r="AI288" i="57"/>
  <c r="I121" i="57"/>
  <c r="G158" i="57"/>
  <c r="R49" i="57"/>
  <c r="D132" i="57"/>
  <c r="I267" i="57"/>
  <c r="B48" i="57"/>
  <c r="I178" i="57"/>
  <c r="S177" i="57"/>
  <c r="AJ177" i="57" s="1"/>
  <c r="O47" i="57"/>
  <c r="D392" i="57"/>
  <c r="AI184" i="57"/>
  <c r="AB185" i="57" s="1"/>
  <c r="O210" i="57"/>
  <c r="S35" i="57"/>
  <c r="AJ35" i="57" s="1"/>
  <c r="I177" i="57"/>
  <c r="G184" i="57"/>
  <c r="D366" i="57"/>
  <c r="G210" i="57"/>
  <c r="I252" i="57"/>
  <c r="B37" i="57"/>
  <c r="L288" i="57"/>
  <c r="L210" i="57"/>
  <c r="AB366" i="57"/>
  <c r="AI351" i="57"/>
  <c r="O42" i="57"/>
  <c r="S42" i="57" s="1"/>
  <c r="AJ42" i="57" s="1"/>
  <c r="C288" i="57"/>
  <c r="C392" i="57"/>
  <c r="S232" i="57"/>
  <c r="AJ232" i="57" s="1"/>
  <c r="L626" i="57"/>
  <c r="V630" i="57" s="1"/>
  <c r="S34" i="57"/>
  <c r="AJ34" i="57" s="1"/>
  <c r="AC54" i="57"/>
  <c r="AB392" i="57"/>
  <c r="S43" i="57"/>
  <c r="H366" i="57"/>
  <c r="G340" i="57"/>
  <c r="H210" i="57"/>
  <c r="D314" i="57"/>
  <c r="I113" i="57"/>
  <c r="E40" i="57"/>
  <c r="S127" i="57"/>
  <c r="AJ127" i="57" s="1"/>
  <c r="B41" i="57"/>
  <c r="AI314" i="57"/>
  <c r="AB315" i="57" s="1"/>
  <c r="V315" i="57"/>
  <c r="O44" i="57"/>
  <c r="C444" i="57"/>
  <c r="AB210" i="57"/>
  <c r="AI210" i="57" s="1"/>
  <c r="AI195" i="57"/>
  <c r="AB340" i="57"/>
  <c r="AI325" i="57"/>
  <c r="C158" i="57"/>
  <c r="S314" i="57"/>
  <c r="AJ293" i="57"/>
  <c r="C366" i="57"/>
  <c r="H314" i="57"/>
  <c r="E366" i="57"/>
  <c r="I398" i="57"/>
  <c r="I116" i="57"/>
  <c r="S158" i="57"/>
  <c r="AJ247" i="57"/>
  <c r="AH159" i="57" l="1"/>
  <c r="Y159" i="57"/>
  <c r="X159" i="57"/>
  <c r="AG159" i="57"/>
  <c r="AF159" i="57"/>
  <c r="I309" i="57"/>
  <c r="AJ43" i="57"/>
  <c r="Z159" i="57"/>
  <c r="W159" i="57"/>
  <c r="I205" i="57"/>
  <c r="I231" i="57"/>
  <c r="I236" i="57" s="1"/>
  <c r="H237" i="57" s="1"/>
  <c r="W185" i="57"/>
  <c r="AE159" i="57"/>
  <c r="AD159" i="57"/>
  <c r="V159" i="57"/>
  <c r="AA159" i="57"/>
  <c r="AB159" i="57"/>
  <c r="C210" i="57"/>
  <c r="AB419" i="57"/>
  <c r="AB54" i="57"/>
  <c r="AC419" i="57"/>
  <c r="AJ378" i="57"/>
  <c r="I283" i="57"/>
  <c r="S351" i="57"/>
  <c r="I179" i="57"/>
  <c r="M393" i="57"/>
  <c r="L393" i="57"/>
  <c r="P393" i="57"/>
  <c r="N393" i="57"/>
  <c r="R393" i="57"/>
  <c r="Q393" i="57"/>
  <c r="O393" i="57"/>
  <c r="E237" i="57"/>
  <c r="D237" i="57"/>
  <c r="Z289" i="57"/>
  <c r="AG289" i="57"/>
  <c r="AE289" i="57"/>
  <c r="AD289" i="57"/>
  <c r="Y289" i="57"/>
  <c r="W289" i="57"/>
  <c r="AF289" i="57"/>
  <c r="X289" i="57"/>
  <c r="AH289" i="57"/>
  <c r="AA289" i="57"/>
  <c r="I361" i="57"/>
  <c r="I366" i="57" s="1"/>
  <c r="AF626" i="57"/>
  <c r="AD627" i="57" s="1"/>
  <c r="AG211" i="57"/>
  <c r="AA211" i="57"/>
  <c r="AC211" i="57"/>
  <c r="AE211" i="57"/>
  <c r="AD211" i="57"/>
  <c r="Z211" i="57"/>
  <c r="X211" i="57"/>
  <c r="Y211" i="57"/>
  <c r="AF211" i="57"/>
  <c r="S288" i="57"/>
  <c r="I414" i="57"/>
  <c r="AC237" i="57"/>
  <c r="AH237" i="57"/>
  <c r="X237" i="57"/>
  <c r="Y237" i="57"/>
  <c r="Z237" i="57"/>
  <c r="AD237" i="57"/>
  <c r="W237" i="57"/>
  <c r="AF237" i="57"/>
  <c r="AG237" i="57"/>
  <c r="AE237" i="57"/>
  <c r="AA237" i="57"/>
  <c r="I45" i="57"/>
  <c r="I413" i="57"/>
  <c r="I38" i="57"/>
  <c r="AJ195" i="57"/>
  <c r="I314" i="57"/>
  <c r="I35" i="57"/>
  <c r="I362" i="57"/>
  <c r="O159" i="57"/>
  <c r="N159" i="57"/>
  <c r="R159" i="57"/>
  <c r="M159" i="57"/>
  <c r="Q159" i="57"/>
  <c r="P159" i="57"/>
  <c r="L159" i="57"/>
  <c r="T158" i="57"/>
  <c r="AJ158" i="57"/>
  <c r="S44" i="57"/>
  <c r="AJ44" i="57" s="1"/>
  <c r="AF315" i="57"/>
  <c r="AA315" i="57"/>
  <c r="Y315" i="57"/>
  <c r="AD315" i="57"/>
  <c r="Z315" i="57"/>
  <c r="AH315" i="57"/>
  <c r="X315" i="57"/>
  <c r="W315" i="57"/>
  <c r="AG315" i="57"/>
  <c r="AE315" i="57"/>
  <c r="P262" i="57"/>
  <c r="P40" i="57"/>
  <c r="S40" i="57" s="1"/>
  <c r="AJ40" i="57" s="1"/>
  <c r="B236" i="57"/>
  <c r="S47" i="57"/>
  <c r="AJ47" i="57" s="1"/>
  <c r="I387" i="57"/>
  <c r="I392" i="57" s="1"/>
  <c r="AI366" i="57"/>
  <c r="AB367" i="57" s="1"/>
  <c r="B418" i="57"/>
  <c r="C184" i="57"/>
  <c r="V211" i="57"/>
  <c r="AJ117" i="57"/>
  <c r="S132" i="57"/>
  <c r="I153" i="57"/>
  <c r="I158" i="57" s="1"/>
  <c r="I46" i="57"/>
  <c r="B392" i="57"/>
  <c r="AC315" i="57"/>
  <c r="I310" i="57"/>
  <c r="AJ351" i="57"/>
  <c r="S366" i="57"/>
  <c r="AB211" i="57"/>
  <c r="I41" i="57"/>
  <c r="P444" i="57"/>
  <c r="S429" i="57"/>
  <c r="X263" i="57"/>
  <c r="V263" i="57"/>
  <c r="Z263" i="57"/>
  <c r="AA263" i="57"/>
  <c r="AG263" i="57"/>
  <c r="Y263" i="57"/>
  <c r="AD263" i="57"/>
  <c r="AE263" i="57"/>
  <c r="AC263" i="57"/>
  <c r="AF263" i="57"/>
  <c r="W263" i="57"/>
  <c r="H49" i="57"/>
  <c r="H158" i="57"/>
  <c r="I335" i="57"/>
  <c r="I340" i="57" s="1"/>
  <c r="D49" i="57"/>
  <c r="D54" i="57" s="1"/>
  <c r="G49" i="57"/>
  <c r="G54" i="57" s="1"/>
  <c r="I40" i="57"/>
  <c r="AB237" i="57"/>
  <c r="P39" i="57"/>
  <c r="I36" i="57"/>
  <c r="E418" i="57"/>
  <c r="I408" i="57"/>
  <c r="I418" i="57" s="1"/>
  <c r="AI444" i="57"/>
  <c r="AJ33" i="57"/>
  <c r="W211" i="57"/>
  <c r="I439" i="57"/>
  <c r="I444" i="57" s="1"/>
  <c r="E52" i="57"/>
  <c r="I388" i="57"/>
  <c r="B314" i="57"/>
  <c r="H50" i="57"/>
  <c r="AH263" i="57"/>
  <c r="AH211" i="57"/>
  <c r="Q54" i="57"/>
  <c r="I258" i="57"/>
  <c r="E42" i="57"/>
  <c r="E210" i="57"/>
  <c r="I127" i="57"/>
  <c r="I132" i="57" s="1"/>
  <c r="C49" i="57"/>
  <c r="S210" i="57"/>
  <c r="E47" i="57"/>
  <c r="E262" i="57"/>
  <c r="I39" i="57"/>
  <c r="G52" i="57"/>
  <c r="T314" i="57"/>
  <c r="P315" i="57"/>
  <c r="Q315" i="57"/>
  <c r="O315" i="57"/>
  <c r="N315" i="57"/>
  <c r="R315" i="57"/>
  <c r="M315" i="57"/>
  <c r="L315" i="57"/>
  <c r="AJ314" i="57"/>
  <c r="I37" i="57"/>
  <c r="I48" i="57"/>
  <c r="B49" i="57"/>
  <c r="AB289" i="57"/>
  <c r="AA419" i="57"/>
  <c r="AH419" i="57"/>
  <c r="AG419" i="57"/>
  <c r="Z419" i="57"/>
  <c r="AE419" i="57"/>
  <c r="AD419" i="57"/>
  <c r="W419" i="57"/>
  <c r="Y419" i="57"/>
  <c r="AF419" i="57"/>
  <c r="X419" i="57"/>
  <c r="AC289" i="57"/>
  <c r="AI54" i="57"/>
  <c r="AC55" i="57" s="1"/>
  <c r="O54" i="57"/>
  <c r="I180" i="57"/>
  <c r="E444" i="57"/>
  <c r="I336" i="57"/>
  <c r="AI340" i="57"/>
  <c r="AI392" i="57"/>
  <c r="I288" i="57"/>
  <c r="M54" i="57"/>
  <c r="I206" i="57"/>
  <c r="S180" i="57"/>
  <c r="AJ180" i="57" s="1"/>
  <c r="L50" i="57"/>
  <c r="E49" i="57"/>
  <c r="I33" i="57"/>
  <c r="E44" i="57"/>
  <c r="I174" i="57"/>
  <c r="I184" i="57" s="1"/>
  <c r="E184" i="57"/>
  <c r="G132" i="57"/>
  <c r="E50" i="57"/>
  <c r="D50" i="57"/>
  <c r="I284" i="57"/>
  <c r="R54" i="57"/>
  <c r="B52" i="57"/>
  <c r="I440" i="57"/>
  <c r="I257" i="57"/>
  <c r="I262" i="57" s="1"/>
  <c r="B262" i="57"/>
  <c r="X185" i="57"/>
  <c r="V185" i="57"/>
  <c r="AF185" i="57"/>
  <c r="AA185" i="57"/>
  <c r="Z185" i="57"/>
  <c r="Y185" i="57"/>
  <c r="AG185" i="57"/>
  <c r="AH185" i="57"/>
  <c r="AD185" i="57"/>
  <c r="V289" i="57"/>
  <c r="P418" i="57"/>
  <c r="S404" i="57"/>
  <c r="I199" i="57"/>
  <c r="I210" i="57" s="1"/>
  <c r="B43" i="57"/>
  <c r="B210" i="57"/>
  <c r="S184" i="57"/>
  <c r="S49" i="57"/>
  <c r="AJ49" i="57" s="1"/>
  <c r="V237" i="57"/>
  <c r="AE185" i="57"/>
  <c r="I34" i="57"/>
  <c r="Q237" i="57"/>
  <c r="M237" i="57"/>
  <c r="O237" i="57"/>
  <c r="P237" i="57"/>
  <c r="T236" i="57"/>
  <c r="AJ236" i="57"/>
  <c r="L237" i="57"/>
  <c r="R237" i="57"/>
  <c r="N237" i="57"/>
  <c r="AC185" i="57"/>
  <c r="P340" i="57"/>
  <c r="S325" i="57"/>
  <c r="S248" i="57"/>
  <c r="F237" i="57" l="1"/>
  <c r="C237" i="57"/>
  <c r="B237" i="57"/>
  <c r="I237" i="57" s="1"/>
  <c r="G237" i="57"/>
  <c r="B54" i="57"/>
  <c r="AI159" i="57"/>
  <c r="G50" i="57"/>
  <c r="AI419" i="57"/>
  <c r="AI237" i="57"/>
  <c r="AI211" i="57"/>
  <c r="I130" i="57"/>
  <c r="AI263" i="57"/>
  <c r="AI315" i="57"/>
  <c r="C211" i="57"/>
  <c r="F211" i="57"/>
  <c r="E211" i="57"/>
  <c r="H211" i="57"/>
  <c r="D211" i="57"/>
  <c r="G211" i="57"/>
  <c r="B211" i="57"/>
  <c r="H263" i="57"/>
  <c r="C263" i="57"/>
  <c r="F263" i="57"/>
  <c r="B263" i="57"/>
  <c r="G263" i="57"/>
  <c r="E263" i="57"/>
  <c r="D263" i="57"/>
  <c r="C419" i="57"/>
  <c r="E419" i="57"/>
  <c r="D419" i="57"/>
  <c r="G419" i="57"/>
  <c r="H419" i="57"/>
  <c r="F419" i="57"/>
  <c r="B419" i="57"/>
  <c r="F159" i="57"/>
  <c r="B159" i="57"/>
  <c r="C159" i="57"/>
  <c r="E159" i="57"/>
  <c r="H159" i="57"/>
  <c r="G159" i="57"/>
  <c r="D159" i="57"/>
  <c r="F133" i="57"/>
  <c r="E133" i="57"/>
  <c r="D133" i="57"/>
  <c r="H133" i="57"/>
  <c r="G133" i="57"/>
  <c r="C133" i="57"/>
  <c r="B133" i="57"/>
  <c r="AE393" i="57"/>
  <c r="AD393" i="57"/>
  <c r="Z393" i="57"/>
  <c r="AG393" i="57"/>
  <c r="AA393" i="57"/>
  <c r="Y393" i="57"/>
  <c r="X393" i="57"/>
  <c r="W393" i="57"/>
  <c r="AF393" i="57"/>
  <c r="AH393" i="57"/>
  <c r="V393" i="57"/>
  <c r="AC393" i="57"/>
  <c r="O211" i="57"/>
  <c r="N211" i="57"/>
  <c r="R211" i="57"/>
  <c r="T210" i="57"/>
  <c r="AJ210" i="57"/>
  <c r="Q211" i="57"/>
  <c r="P211" i="57"/>
  <c r="M211" i="57"/>
  <c r="L211" i="57"/>
  <c r="AA445" i="57"/>
  <c r="AG445" i="57"/>
  <c r="Y445" i="57"/>
  <c r="AF445" i="57"/>
  <c r="Z445" i="57"/>
  <c r="AE445" i="57"/>
  <c r="X445" i="57"/>
  <c r="AD445" i="57"/>
  <c r="W445" i="57"/>
  <c r="AH445" i="57"/>
  <c r="AC445" i="57"/>
  <c r="V445" i="57"/>
  <c r="AJ325" i="57"/>
  <c r="S340" i="57"/>
  <c r="AA341" i="57"/>
  <c r="AG341" i="57"/>
  <c r="Z341" i="57"/>
  <c r="AD341" i="57"/>
  <c r="X341" i="57"/>
  <c r="Y341" i="57"/>
  <c r="AH341" i="57"/>
  <c r="AC341" i="57"/>
  <c r="AE341" i="57"/>
  <c r="AF341" i="57"/>
  <c r="W341" i="57"/>
  <c r="V341" i="57"/>
  <c r="V55" i="57"/>
  <c r="S315" i="57"/>
  <c r="I232" i="57"/>
  <c r="P367" i="57"/>
  <c r="L367" i="57"/>
  <c r="M367" i="57"/>
  <c r="Q367" i="57"/>
  <c r="AJ366" i="57"/>
  <c r="R367" i="57"/>
  <c r="T366" i="57"/>
  <c r="O367" i="57"/>
  <c r="N367" i="57"/>
  <c r="AJ392" i="57"/>
  <c r="N185" i="57"/>
  <c r="R185" i="57"/>
  <c r="L185" i="57"/>
  <c r="T184" i="57"/>
  <c r="M185" i="57"/>
  <c r="AJ184" i="57"/>
  <c r="O185" i="57"/>
  <c r="P185" i="57"/>
  <c r="Q185" i="57"/>
  <c r="I52" i="57"/>
  <c r="S50" i="57"/>
  <c r="AJ50" i="57" s="1"/>
  <c r="I49" i="57"/>
  <c r="AB55" i="57"/>
  <c r="G341" i="57"/>
  <c r="B341" i="57"/>
  <c r="H341" i="57"/>
  <c r="C341" i="57"/>
  <c r="E341" i="57"/>
  <c r="F341" i="57"/>
  <c r="D341" i="57"/>
  <c r="C54" i="57"/>
  <c r="S159" i="57"/>
  <c r="AJ159" i="57" s="1"/>
  <c r="D393" i="57"/>
  <c r="B393" i="57"/>
  <c r="H393" i="57"/>
  <c r="F393" i="57"/>
  <c r="E393" i="57"/>
  <c r="C393" i="57"/>
  <c r="G393" i="57"/>
  <c r="S393" i="57"/>
  <c r="AI289" i="57"/>
  <c r="AI185" i="57"/>
  <c r="B50" i="57"/>
  <c r="AB445" i="57"/>
  <c r="AJ429" i="57"/>
  <c r="S444" i="57"/>
  <c r="Q133" i="57"/>
  <c r="P133" i="57"/>
  <c r="AJ132" i="57"/>
  <c r="O133" i="57"/>
  <c r="N133" i="57"/>
  <c r="R133" i="57"/>
  <c r="T132" i="57"/>
  <c r="M133" i="57"/>
  <c r="L133" i="57"/>
  <c r="AH367" i="57"/>
  <c r="AA367" i="57"/>
  <c r="AF367" i="57"/>
  <c r="AE367" i="57"/>
  <c r="W367" i="57"/>
  <c r="X367" i="57"/>
  <c r="Y367" i="57"/>
  <c r="Z367" i="57"/>
  <c r="AD367" i="57"/>
  <c r="AG367" i="57"/>
  <c r="AC367" i="57"/>
  <c r="V367" i="57"/>
  <c r="T392" i="57"/>
  <c r="AJ404" i="57"/>
  <c r="S418" i="57"/>
  <c r="B367" i="57"/>
  <c r="E367" i="57"/>
  <c r="C367" i="57"/>
  <c r="H367" i="57"/>
  <c r="G367" i="57"/>
  <c r="D367" i="57"/>
  <c r="F367" i="57"/>
  <c r="E445" i="57"/>
  <c r="D445" i="57"/>
  <c r="H445" i="57"/>
  <c r="F445" i="57"/>
  <c r="C445" i="57"/>
  <c r="B445" i="57"/>
  <c r="G445" i="57"/>
  <c r="AE627" i="57"/>
  <c r="AF627" i="57"/>
  <c r="Y627" i="57"/>
  <c r="X627" i="57"/>
  <c r="AC627" i="57"/>
  <c r="Z627" i="57"/>
  <c r="AB627" i="57"/>
  <c r="V627" i="57"/>
  <c r="AA627" i="57"/>
  <c r="W627" i="57"/>
  <c r="I44" i="57"/>
  <c r="AB341" i="57"/>
  <c r="P54" i="57"/>
  <c r="S39" i="57"/>
  <c r="S262" i="57"/>
  <c r="AJ248" i="57"/>
  <c r="S237" i="57"/>
  <c r="I43" i="57"/>
  <c r="C50" i="57"/>
  <c r="I154" i="57"/>
  <c r="I47" i="57"/>
  <c r="E54" i="57"/>
  <c r="H54" i="57"/>
  <c r="E315" i="57"/>
  <c r="D315" i="57"/>
  <c r="G315" i="57"/>
  <c r="C315" i="57"/>
  <c r="H315" i="57"/>
  <c r="B315" i="57"/>
  <c r="F315" i="57"/>
  <c r="AE55" i="57"/>
  <c r="AD55" i="57"/>
  <c r="X55" i="57"/>
  <c r="AF55" i="57"/>
  <c r="Z55" i="57"/>
  <c r="Y55" i="57"/>
  <c r="W55" i="57"/>
  <c r="AH55" i="57"/>
  <c r="AG55" i="57"/>
  <c r="AA55" i="57"/>
  <c r="C185" i="57"/>
  <c r="B185" i="57"/>
  <c r="E185" i="57"/>
  <c r="H185" i="57"/>
  <c r="F185" i="57"/>
  <c r="D185" i="57"/>
  <c r="G185" i="57"/>
  <c r="H289" i="57"/>
  <c r="C289" i="57"/>
  <c r="D289" i="57"/>
  <c r="B289" i="57"/>
  <c r="E289" i="57"/>
  <c r="G289" i="57"/>
  <c r="F289" i="57"/>
  <c r="AB393" i="57"/>
  <c r="I42" i="57"/>
  <c r="M289" i="57"/>
  <c r="N289" i="57"/>
  <c r="L289" i="57"/>
  <c r="T288" i="57"/>
  <c r="O289" i="57"/>
  <c r="R289" i="57"/>
  <c r="AJ288" i="57"/>
  <c r="Q289" i="57"/>
  <c r="P289" i="57"/>
  <c r="I558" i="56"/>
  <c r="I517" i="56"/>
  <c r="I511" i="56"/>
  <c r="I476" i="56"/>
  <c r="AJ237" i="57" l="1"/>
  <c r="S367" i="57"/>
  <c r="I159" i="57"/>
  <c r="I419" i="57"/>
  <c r="I289" i="57"/>
  <c r="AJ315" i="57"/>
  <c r="AI445" i="57"/>
  <c r="AI367" i="57"/>
  <c r="AJ367" i="57" s="1"/>
  <c r="I54" i="57"/>
  <c r="B55" i="57" s="1"/>
  <c r="I450" i="56"/>
  <c r="I466" i="56"/>
  <c r="I479" i="56"/>
  <c r="I484" i="56"/>
  <c r="I490" i="56"/>
  <c r="I502" i="56"/>
  <c r="I506" i="56"/>
  <c r="I510" i="56"/>
  <c r="I514" i="56"/>
  <c r="I545" i="56"/>
  <c r="L419" i="57"/>
  <c r="T418" i="57"/>
  <c r="P419" i="57"/>
  <c r="AJ418" i="57"/>
  <c r="R419" i="57"/>
  <c r="O419" i="57"/>
  <c r="N419" i="57"/>
  <c r="M419" i="57"/>
  <c r="Q419" i="57"/>
  <c r="Q445" i="57"/>
  <c r="P445" i="57"/>
  <c r="T444" i="57"/>
  <c r="L445" i="57"/>
  <c r="N445" i="57"/>
  <c r="O445" i="57"/>
  <c r="M445" i="57"/>
  <c r="R445" i="57"/>
  <c r="AJ444" i="57"/>
  <c r="AI55" i="57"/>
  <c r="I485" i="56"/>
  <c r="I495" i="56"/>
  <c r="I519" i="56"/>
  <c r="I529" i="56"/>
  <c r="I533" i="56"/>
  <c r="I537" i="56"/>
  <c r="I541" i="56"/>
  <c r="I556" i="56"/>
  <c r="I560" i="56"/>
  <c r="I564" i="56"/>
  <c r="I568" i="56"/>
  <c r="I573" i="56"/>
  <c r="I185" i="57"/>
  <c r="AJ262" i="57"/>
  <c r="R263" i="57"/>
  <c r="Q263" i="57"/>
  <c r="N263" i="57"/>
  <c r="O263" i="57"/>
  <c r="M263" i="57"/>
  <c r="L263" i="57"/>
  <c r="P263" i="57"/>
  <c r="T262" i="57"/>
  <c r="AI341" i="57"/>
  <c r="I211" i="57"/>
  <c r="I487" i="56"/>
  <c r="I492" i="56"/>
  <c r="I530" i="56"/>
  <c r="I534" i="56"/>
  <c r="I538" i="56"/>
  <c r="I542" i="56"/>
  <c r="I557" i="56"/>
  <c r="I561" i="56"/>
  <c r="I565" i="56"/>
  <c r="I445" i="57"/>
  <c r="I50" i="57"/>
  <c r="I480" i="56"/>
  <c r="I503" i="56"/>
  <c r="I546" i="56"/>
  <c r="I460" i="56"/>
  <c r="I464" i="56"/>
  <c r="I468" i="56"/>
  <c r="I477" i="56"/>
  <c r="I481" i="56"/>
  <c r="I504" i="56"/>
  <c r="I508" i="56"/>
  <c r="I512" i="56"/>
  <c r="I516" i="56"/>
  <c r="I520" i="56"/>
  <c r="I547" i="56"/>
  <c r="S211" i="57"/>
  <c r="AJ211" i="57" s="1"/>
  <c r="I133" i="57"/>
  <c r="I451" i="56"/>
  <c r="I486" i="56"/>
  <c r="I515" i="56"/>
  <c r="AJ39" i="57"/>
  <c r="S54" i="57"/>
  <c r="I482" i="56"/>
  <c r="I488" i="56"/>
  <c r="I493" i="56"/>
  <c r="I531" i="56"/>
  <c r="I535" i="56"/>
  <c r="I539" i="56"/>
  <c r="I554" i="56"/>
  <c r="I562" i="56"/>
  <c r="I566" i="56"/>
  <c r="I571" i="56"/>
  <c r="I393" i="57"/>
  <c r="S185" i="57"/>
  <c r="AJ185" i="57" s="1"/>
  <c r="I263" i="57"/>
  <c r="I449" i="56"/>
  <c r="I457" i="56"/>
  <c r="I461" i="56"/>
  <c r="I469" i="56"/>
  <c r="I478" i="56"/>
  <c r="I483" i="56"/>
  <c r="I501" i="56"/>
  <c r="I505" i="56"/>
  <c r="I509" i="56"/>
  <c r="I513" i="56"/>
  <c r="I521" i="56"/>
  <c r="I544" i="56"/>
  <c r="I315" i="57"/>
  <c r="I341" i="57"/>
  <c r="N341" i="57"/>
  <c r="Q341" i="57"/>
  <c r="R341" i="57"/>
  <c r="P341" i="57"/>
  <c r="AJ340" i="57"/>
  <c r="M341" i="57"/>
  <c r="T340" i="57"/>
  <c r="L341" i="57"/>
  <c r="O341" i="57"/>
  <c r="I507" i="56"/>
  <c r="I489" i="56"/>
  <c r="I494" i="56"/>
  <c r="I518" i="56"/>
  <c r="I528" i="56"/>
  <c r="I532" i="56"/>
  <c r="I536" i="56"/>
  <c r="I540" i="56"/>
  <c r="I555" i="56"/>
  <c r="I559" i="56"/>
  <c r="I563" i="56"/>
  <c r="I567" i="56"/>
  <c r="I572" i="56"/>
  <c r="S289" i="57"/>
  <c r="AJ289" i="57" s="1"/>
  <c r="I367" i="57"/>
  <c r="S133" i="57"/>
  <c r="AI393" i="57"/>
  <c r="AJ393" i="57" s="1"/>
  <c r="AD50" i="56"/>
  <c r="AI180" i="56"/>
  <c r="AI207" i="56"/>
  <c r="AJ207" i="56" s="1"/>
  <c r="AI209" i="56"/>
  <c r="AJ209" i="56" s="1"/>
  <c r="I570" i="56"/>
  <c r="AB50" i="56"/>
  <c r="P97" i="56"/>
  <c r="P19" i="56" s="1"/>
  <c r="AI157" i="56" l="1"/>
  <c r="AJ157" i="56" s="1"/>
  <c r="AI414" i="56"/>
  <c r="AI313" i="56"/>
  <c r="AJ313" i="56" s="1"/>
  <c r="AC48" i="56"/>
  <c r="AI374" i="56"/>
  <c r="AI391" i="56"/>
  <c r="AJ391" i="56" s="1"/>
  <c r="AI123" i="56"/>
  <c r="AD44" i="56"/>
  <c r="F59" i="56"/>
  <c r="AI156" i="56"/>
  <c r="AJ156" i="56" s="1"/>
  <c r="AD45" i="56"/>
  <c r="AE50" i="56"/>
  <c r="AD36" i="56"/>
  <c r="AI217" i="56"/>
  <c r="V48" i="56"/>
  <c r="AG51" i="56"/>
  <c r="F60" i="56"/>
  <c r="D55" i="57"/>
  <c r="AC38" i="56"/>
  <c r="AH53" i="56"/>
  <c r="AH51" i="56"/>
  <c r="W39" i="56"/>
  <c r="AH48" i="56"/>
  <c r="W45" i="56"/>
  <c r="AD40" i="56"/>
  <c r="AA40" i="56"/>
  <c r="AA47" i="56"/>
  <c r="AG52" i="56"/>
  <c r="H55" i="57"/>
  <c r="AI287" i="56"/>
  <c r="AJ287" i="56" s="1"/>
  <c r="E55" i="57"/>
  <c r="W44" i="56"/>
  <c r="AE34" i="56"/>
  <c r="F79" i="56"/>
  <c r="C55" i="57"/>
  <c r="AC36" i="56"/>
  <c r="AE48" i="56"/>
  <c r="AD42" i="56"/>
  <c r="AA43" i="56"/>
  <c r="AD51" i="56"/>
  <c r="AD34" i="56"/>
  <c r="AC52" i="56"/>
  <c r="AE44" i="56"/>
  <c r="F61" i="56"/>
  <c r="I61" i="56" s="1"/>
  <c r="G55" i="57"/>
  <c r="AI310" i="56"/>
  <c r="AD39" i="56"/>
  <c r="S263" i="57"/>
  <c r="AJ263" i="57" s="1"/>
  <c r="F55" i="57"/>
  <c r="AE314" i="56"/>
  <c r="AI206" i="56"/>
  <c r="V46" i="56"/>
  <c r="AC46" i="56"/>
  <c r="AB51" i="56"/>
  <c r="P90" i="56"/>
  <c r="P12" i="56" s="1"/>
  <c r="AI111" i="56"/>
  <c r="AI218" i="56"/>
  <c r="I453" i="56"/>
  <c r="F63" i="56"/>
  <c r="AG48" i="56"/>
  <c r="AE40" i="56"/>
  <c r="V37" i="56"/>
  <c r="I467" i="56"/>
  <c r="F77" i="56"/>
  <c r="F27" i="56"/>
  <c r="I79" i="56"/>
  <c r="F74" i="56"/>
  <c r="F76" i="56"/>
  <c r="AB52" i="56"/>
  <c r="P95" i="56"/>
  <c r="AA48" i="56"/>
  <c r="P86" i="56"/>
  <c r="P8" i="56" s="1"/>
  <c r="P85" i="56"/>
  <c r="AG53" i="56"/>
  <c r="AI254" i="56"/>
  <c r="AI234" i="56"/>
  <c r="AJ234" i="56" s="1"/>
  <c r="AI258" i="56"/>
  <c r="W47" i="56"/>
  <c r="AI168" i="56"/>
  <c r="AC41" i="56"/>
  <c r="Z48" i="56"/>
  <c r="AA51" i="56"/>
  <c r="AC34" i="56"/>
  <c r="W52" i="56"/>
  <c r="AG36" i="56"/>
  <c r="P100" i="56"/>
  <c r="P22" i="56" s="1"/>
  <c r="W46" i="56"/>
  <c r="AI138" i="56"/>
  <c r="AA44" i="56"/>
  <c r="AI139" i="56"/>
  <c r="AC37" i="56"/>
  <c r="AI286" i="56"/>
  <c r="AJ286" i="56" s="1"/>
  <c r="F522" i="56"/>
  <c r="I465" i="56"/>
  <c r="I59" i="56"/>
  <c r="F7" i="56"/>
  <c r="I527" i="56"/>
  <c r="S445" i="57"/>
  <c r="AJ445" i="57" s="1"/>
  <c r="I491" i="56"/>
  <c r="AI284" i="56"/>
  <c r="AH37" i="56"/>
  <c r="AI152" i="56"/>
  <c r="F8" i="56"/>
  <c r="I60" i="56"/>
  <c r="AB53" i="56"/>
  <c r="AI389" i="56"/>
  <c r="AJ389" i="56" s="1"/>
  <c r="AI338" i="56"/>
  <c r="AI282" i="56"/>
  <c r="AI285" i="56"/>
  <c r="AJ285" i="56" s="1"/>
  <c r="AI232" i="56"/>
  <c r="AC53" i="56"/>
  <c r="AA39" i="56"/>
  <c r="Z50" i="56"/>
  <c r="AE47" i="56"/>
  <c r="AI223" i="56"/>
  <c r="W33" i="56"/>
  <c r="AH52" i="56"/>
  <c r="AI233" i="56"/>
  <c r="AJ233" i="56" s="1"/>
  <c r="AH50" i="56"/>
  <c r="AI364" i="56"/>
  <c r="P89" i="56"/>
  <c r="P11" i="56" s="1"/>
  <c r="AE35" i="56"/>
  <c r="AI275" i="56"/>
  <c r="AH34" i="56"/>
  <c r="AI311" i="56"/>
  <c r="AJ311" i="56" s="1"/>
  <c r="AI183" i="56"/>
  <c r="AJ183" i="56" s="1"/>
  <c r="AA34" i="56"/>
  <c r="AI297" i="56"/>
  <c r="Z41" i="56"/>
  <c r="AD37" i="56"/>
  <c r="P96" i="56"/>
  <c r="P104" i="56"/>
  <c r="P26" i="56" s="1"/>
  <c r="I459" i="56"/>
  <c r="F69" i="56"/>
  <c r="I522" i="56"/>
  <c r="F470" i="56"/>
  <c r="I455" i="56"/>
  <c r="F65" i="56"/>
  <c r="L55" i="57"/>
  <c r="T54" i="57"/>
  <c r="R55" i="57"/>
  <c r="O55" i="57"/>
  <c r="N55" i="57"/>
  <c r="Q55" i="57"/>
  <c r="AJ54" i="57"/>
  <c r="P55" i="57"/>
  <c r="M55" i="57"/>
  <c r="F70" i="56"/>
  <c r="I462" i="56"/>
  <c r="F72" i="56"/>
  <c r="AI165" i="56"/>
  <c r="V47" i="56"/>
  <c r="AI125" i="56"/>
  <c r="AI339" i="56"/>
  <c r="AF52" i="56"/>
  <c r="AE46" i="56"/>
  <c r="AD48" i="56"/>
  <c r="Z35" i="56"/>
  <c r="X50" i="56"/>
  <c r="AI149" i="56"/>
  <c r="AC50" i="56"/>
  <c r="AI182" i="56"/>
  <c r="AJ182" i="56" s="1"/>
  <c r="AH36" i="56"/>
  <c r="AI181" i="56"/>
  <c r="AJ181" i="56" s="1"/>
  <c r="AI241" i="56"/>
  <c r="AE52" i="56"/>
  <c r="AI115" i="56"/>
  <c r="I543" i="56"/>
  <c r="AI112" i="56"/>
  <c r="W34" i="56"/>
  <c r="AE39" i="56"/>
  <c r="AI220" i="56"/>
  <c r="AI175" i="56"/>
  <c r="AE41" i="56"/>
  <c r="AI270" i="56"/>
  <c r="AI164" i="56"/>
  <c r="W36" i="56"/>
  <c r="AI345" i="56"/>
  <c r="W40" i="56"/>
  <c r="AH45" i="56"/>
  <c r="W38" i="56"/>
  <c r="AA45" i="56"/>
  <c r="AI155" i="56"/>
  <c r="AJ155" i="56" s="1"/>
  <c r="AE33" i="56"/>
  <c r="W42" i="56"/>
  <c r="AI114" i="56"/>
  <c r="V36" i="56"/>
  <c r="AI371" i="56"/>
  <c r="AD41" i="56"/>
  <c r="AG38" i="56"/>
  <c r="P105" i="56"/>
  <c r="P27" i="56" s="1"/>
  <c r="P103" i="56"/>
  <c r="P25" i="56" s="1"/>
  <c r="Z52" i="56"/>
  <c r="I569" i="56"/>
  <c r="AI388" i="56"/>
  <c r="AI296" i="56"/>
  <c r="AI319" i="56"/>
  <c r="AI259" i="56"/>
  <c r="Z40" i="56"/>
  <c r="AD35" i="56"/>
  <c r="AC45" i="56"/>
  <c r="AA53" i="56"/>
  <c r="AG33" i="56"/>
  <c r="AI142" i="56"/>
  <c r="AD46" i="56"/>
  <c r="AA46" i="56"/>
  <c r="AA52" i="56"/>
  <c r="AE37" i="56"/>
  <c r="AI346" i="56"/>
  <c r="AD33" i="56"/>
  <c r="AE51" i="56"/>
  <c r="AI172" i="56"/>
  <c r="AH35" i="56"/>
  <c r="AA38" i="56"/>
  <c r="V41" i="56"/>
  <c r="AI131" i="56"/>
  <c r="AJ131" i="56" s="1"/>
  <c r="V53" i="56"/>
  <c r="AE38" i="56"/>
  <c r="P87" i="56"/>
  <c r="P9" i="56" s="1"/>
  <c r="AB47" i="56"/>
  <c r="S341" i="57"/>
  <c r="AJ341" i="57" s="1"/>
  <c r="F71" i="56"/>
  <c r="I456" i="56"/>
  <c r="F66" i="56"/>
  <c r="AI124" i="56"/>
  <c r="I458" i="56"/>
  <c r="F68" i="56"/>
  <c r="AI401" i="56"/>
  <c r="AI269" i="56"/>
  <c r="AI441" i="56"/>
  <c r="AJ441" i="56" s="1"/>
  <c r="AA35" i="56"/>
  <c r="AI402" i="56"/>
  <c r="AI312" i="56"/>
  <c r="AJ312" i="56" s="1"/>
  <c r="AA37" i="56"/>
  <c r="AD47" i="56"/>
  <c r="AD53" i="56"/>
  <c r="P93" i="56"/>
  <c r="P15" i="56" s="1"/>
  <c r="AE45" i="56"/>
  <c r="AI398" i="56"/>
  <c r="Z47" i="56"/>
  <c r="AI405" i="56"/>
  <c r="AI308" i="56"/>
  <c r="AI384" i="56"/>
  <c r="AI261" i="56"/>
  <c r="AI307" i="56"/>
  <c r="AI235" i="56"/>
  <c r="AJ235" i="56" s="1"/>
  <c r="AH46" i="56"/>
  <c r="AC35" i="56"/>
  <c r="AC51" i="56"/>
  <c r="AA42" i="56"/>
  <c r="AA36" i="56"/>
  <c r="AI166" i="56"/>
  <c r="W37" i="56"/>
  <c r="AI349" i="56"/>
  <c r="AI379" i="56"/>
  <c r="AI386" i="56"/>
  <c r="AI428" i="56"/>
  <c r="AG50" i="56"/>
  <c r="V33" i="56"/>
  <c r="V35" i="56"/>
  <c r="AI113" i="56"/>
  <c r="AG41" i="56"/>
  <c r="W53" i="56"/>
  <c r="AF625" i="56"/>
  <c r="V38" i="56"/>
  <c r="AI116" i="56"/>
  <c r="AE42" i="56"/>
  <c r="I553" i="56"/>
  <c r="I574" i="56" s="1"/>
  <c r="F574" i="56"/>
  <c r="S419" i="57"/>
  <c r="AJ419" i="57" s="1"/>
  <c r="V44" i="56"/>
  <c r="Z53" i="56"/>
  <c r="AG37" i="56"/>
  <c r="AH41" i="56"/>
  <c r="P98" i="56"/>
  <c r="P20" i="56" s="1"/>
  <c r="AI427" i="56"/>
  <c r="AD52" i="56"/>
  <c r="P88" i="56"/>
  <c r="P10" i="56" s="1"/>
  <c r="AI410" i="56"/>
  <c r="AA444" i="56"/>
  <c r="AA50" i="56"/>
  <c r="AI334" i="56"/>
  <c r="AI375" i="56"/>
  <c r="AI363" i="56"/>
  <c r="Z44" i="56"/>
  <c r="AG35" i="56"/>
  <c r="AI208" i="56"/>
  <c r="AJ208" i="56" s="1"/>
  <c r="AC33" i="56"/>
  <c r="AH33" i="56"/>
  <c r="V42" i="56"/>
  <c r="V52" i="56"/>
  <c r="V40" i="56"/>
  <c r="AI390" i="56"/>
  <c r="AJ390" i="56" s="1"/>
  <c r="W43" i="56"/>
  <c r="AI244" i="56"/>
  <c r="AI373" i="56"/>
  <c r="AI230" i="56"/>
  <c r="AI199" i="56"/>
  <c r="W41" i="56"/>
  <c r="AE53" i="56"/>
  <c r="AH38" i="56"/>
  <c r="AI120" i="56"/>
  <c r="AI171" i="56"/>
  <c r="F67" i="56"/>
  <c r="F78" i="56"/>
  <c r="I452" i="56"/>
  <c r="F62" i="56"/>
  <c r="I463" i="56"/>
  <c r="F73" i="56"/>
  <c r="I475" i="56"/>
  <c r="I496" i="56" s="1"/>
  <c r="F496" i="56"/>
  <c r="I454" i="56"/>
  <c r="F64" i="56"/>
  <c r="AI222" i="56"/>
  <c r="AF624" i="56"/>
  <c r="AA158" i="56"/>
  <c r="AF611" i="56"/>
  <c r="AF605" i="56"/>
  <c r="AA262" i="56"/>
  <c r="V184" i="56"/>
  <c r="AA184" i="56"/>
  <c r="Z418" i="56"/>
  <c r="AB49" i="56"/>
  <c r="V340" i="56"/>
  <c r="AA288" i="56"/>
  <c r="P102" i="56"/>
  <c r="P24" i="56" s="1"/>
  <c r="AH184" i="56"/>
  <c r="S123" i="56" l="1"/>
  <c r="AJ123" i="56" s="1"/>
  <c r="AF37" i="56"/>
  <c r="AI272" i="56"/>
  <c r="AI293" i="56"/>
  <c r="AI353" i="56"/>
  <c r="AI268" i="56"/>
  <c r="AI324" i="56"/>
  <c r="AI333" i="56"/>
  <c r="AG46" i="56"/>
  <c r="AI358" i="56"/>
  <c r="AI442" i="56"/>
  <c r="AJ442" i="56" s="1"/>
  <c r="Z43" i="56"/>
  <c r="AI202" i="56"/>
  <c r="X52" i="56"/>
  <c r="AG47" i="56"/>
  <c r="AI306" i="56"/>
  <c r="I55" i="57"/>
  <c r="AF612" i="56"/>
  <c r="AI360" i="56"/>
  <c r="AI305" i="56"/>
  <c r="AI359" i="56"/>
  <c r="X36" i="56"/>
  <c r="AI178" i="56"/>
  <c r="AF47" i="56"/>
  <c r="AG42" i="56"/>
  <c r="AI147" i="56"/>
  <c r="AI195" i="56"/>
  <c r="AI438" i="56"/>
  <c r="AF33" i="56"/>
  <c r="AI204" i="56"/>
  <c r="AI376" i="56"/>
  <c r="AI271" i="56"/>
  <c r="AI280" i="56"/>
  <c r="AI385" i="56"/>
  <c r="AI191" i="56"/>
  <c r="AI415" i="56"/>
  <c r="AI193" i="56"/>
  <c r="AI416" i="56"/>
  <c r="Z46" i="56"/>
  <c r="AI224" i="56"/>
  <c r="S363" i="56"/>
  <c r="AI331" i="56"/>
  <c r="AI425" i="56"/>
  <c r="AI150" i="56"/>
  <c r="Y34" i="56"/>
  <c r="AI301" i="56"/>
  <c r="AI321" i="56"/>
  <c r="F9" i="56"/>
  <c r="AI350" i="56"/>
  <c r="AH444" i="56"/>
  <c r="AI357" i="56"/>
  <c r="AG34" i="56"/>
  <c r="X33" i="56"/>
  <c r="Y50" i="56"/>
  <c r="AI424" i="56"/>
  <c r="AI372" i="56"/>
  <c r="AI355" i="56"/>
  <c r="AI253" i="56"/>
  <c r="AI429" i="56"/>
  <c r="AI251" i="56"/>
  <c r="AI119" i="56"/>
  <c r="AF618" i="56"/>
  <c r="AH288" i="56"/>
  <c r="AI365" i="56"/>
  <c r="AI219" i="56"/>
  <c r="AI327" i="56"/>
  <c r="AI294" i="56"/>
  <c r="Y53" i="56"/>
  <c r="AI295" i="56"/>
  <c r="AI411" i="56"/>
  <c r="AG45" i="56"/>
  <c r="AI143" i="56"/>
  <c r="AI190" i="56"/>
  <c r="AI323" i="56"/>
  <c r="AI302" i="56"/>
  <c r="AI216" i="56"/>
  <c r="AI245" i="56"/>
  <c r="AF40" i="56"/>
  <c r="AF45" i="56"/>
  <c r="AI276" i="56"/>
  <c r="X51" i="56"/>
  <c r="AI397" i="56"/>
  <c r="AI347" i="56"/>
  <c r="AI229" i="56"/>
  <c r="AI140" i="56"/>
  <c r="AI300" i="56"/>
  <c r="AI226" i="56"/>
  <c r="Y43" i="56"/>
  <c r="AI443" i="56"/>
  <c r="AJ443" i="56" s="1"/>
  <c r="AI243" i="56"/>
  <c r="Y47" i="56"/>
  <c r="W132" i="56"/>
  <c r="AD314" i="56"/>
  <c r="AI336" i="56"/>
  <c r="AI437" i="56"/>
  <c r="AF50" i="56"/>
  <c r="X46" i="56"/>
  <c r="AD43" i="56"/>
  <c r="AI144" i="56"/>
  <c r="AI279" i="56"/>
  <c r="V288" i="56"/>
  <c r="Z36" i="56"/>
  <c r="Y37" i="56"/>
  <c r="Y236" i="56"/>
  <c r="AI194" i="56"/>
  <c r="Y52" i="56"/>
  <c r="AI348" i="56"/>
  <c r="AI383" i="56"/>
  <c r="AF42" i="56"/>
  <c r="AF262" i="56"/>
  <c r="AG40" i="56"/>
  <c r="AF41" i="56"/>
  <c r="AI198" i="56"/>
  <c r="AE36" i="56"/>
  <c r="Y48" i="56"/>
  <c r="AI197" i="56"/>
  <c r="AI256" i="56"/>
  <c r="AH43" i="56"/>
  <c r="AC47" i="56"/>
  <c r="I129" i="56"/>
  <c r="AI409" i="56"/>
  <c r="Y40" i="56"/>
  <c r="Z444" i="56"/>
  <c r="AF53" i="56"/>
  <c r="AI145" i="56"/>
  <c r="AI151" i="56"/>
  <c r="AA210" i="56"/>
  <c r="AI433" i="56"/>
  <c r="AI225" i="56"/>
  <c r="AI417" i="56"/>
  <c r="Y35" i="56"/>
  <c r="AI426" i="56"/>
  <c r="AF43" i="56"/>
  <c r="AF617" i="56"/>
  <c r="I470" i="56"/>
  <c r="Z158" i="56"/>
  <c r="X37" i="56"/>
  <c r="AI332" i="56"/>
  <c r="AI173" i="56"/>
  <c r="AI228" i="56"/>
  <c r="Z45" i="56"/>
  <c r="AI201" i="56"/>
  <c r="AI177" i="56"/>
  <c r="AI298" i="56"/>
  <c r="AI399" i="56"/>
  <c r="Z37" i="56"/>
  <c r="AI400" i="56"/>
  <c r="Y42" i="56"/>
  <c r="AI320" i="56"/>
  <c r="AI354" i="56"/>
  <c r="S417" i="56"/>
  <c r="Z366" i="56"/>
  <c r="AI322" i="56"/>
  <c r="AF34" i="56"/>
  <c r="V34" i="56"/>
  <c r="AI249" i="56"/>
  <c r="AI407" i="56"/>
  <c r="AI281" i="56"/>
  <c r="Y51" i="56"/>
  <c r="AI435" i="56"/>
  <c r="AI403" i="56"/>
  <c r="AI431" i="56"/>
  <c r="X53" i="56"/>
  <c r="AI53" i="56" s="1"/>
  <c r="AF46" i="56"/>
  <c r="AF38" i="56"/>
  <c r="F471" i="56"/>
  <c r="B471" i="56"/>
  <c r="D471" i="56"/>
  <c r="G471" i="56"/>
  <c r="C471" i="56"/>
  <c r="E471" i="56"/>
  <c r="H471" i="56"/>
  <c r="AG340" i="56"/>
  <c r="AI406" i="56"/>
  <c r="G497" i="56"/>
  <c r="B497" i="56"/>
  <c r="E497" i="56"/>
  <c r="F497" i="56"/>
  <c r="D497" i="56"/>
  <c r="H497" i="56"/>
  <c r="C497" i="56"/>
  <c r="I65" i="56"/>
  <c r="X158" i="56"/>
  <c r="X38" i="56"/>
  <c r="Y46" i="56"/>
  <c r="AI380" i="56"/>
  <c r="Y392" i="56"/>
  <c r="AF288" i="56"/>
  <c r="W340" i="56"/>
  <c r="Y184" i="56"/>
  <c r="X418" i="56"/>
  <c r="AI408" i="56"/>
  <c r="AG236" i="56"/>
  <c r="S345" i="56"/>
  <c r="W392" i="56"/>
  <c r="L40" i="56"/>
  <c r="W366" i="56"/>
  <c r="AB236" i="56"/>
  <c r="AC236" i="56"/>
  <c r="L53" i="56"/>
  <c r="S261" i="56"/>
  <c r="AJ261" i="56" s="1"/>
  <c r="W314" i="56"/>
  <c r="S147" i="56"/>
  <c r="AJ147" i="56" s="1"/>
  <c r="AI326" i="56"/>
  <c r="AG132" i="56"/>
  <c r="Y38" i="56"/>
  <c r="F10" i="56"/>
  <c r="I62" i="56"/>
  <c r="Y44" i="56"/>
  <c r="S120" i="56"/>
  <c r="AJ120" i="56" s="1"/>
  <c r="Z38" i="56"/>
  <c r="AI255" i="56"/>
  <c r="AG43" i="56"/>
  <c r="AI227" i="56"/>
  <c r="S400" i="56"/>
  <c r="AJ400" i="56" s="1"/>
  <c r="F75" i="56"/>
  <c r="Z34" i="56"/>
  <c r="I63" i="56"/>
  <c r="F11" i="56"/>
  <c r="AI436" i="56"/>
  <c r="X184" i="56"/>
  <c r="AD158" i="56"/>
  <c r="AH418" i="56"/>
  <c r="V210" i="56"/>
  <c r="AJ417" i="56"/>
  <c r="AG314" i="56"/>
  <c r="AE418" i="56"/>
  <c r="AI304" i="56"/>
  <c r="S362" i="56"/>
  <c r="V366" i="56"/>
  <c r="AI167" i="56"/>
  <c r="AE158" i="56"/>
  <c r="X210" i="56"/>
  <c r="AF210" i="56"/>
  <c r="AA236" i="56"/>
  <c r="W444" i="56"/>
  <c r="AA366" i="56"/>
  <c r="Y366" i="56"/>
  <c r="AH314" i="56"/>
  <c r="AG262" i="56"/>
  <c r="AG444" i="56"/>
  <c r="S223" i="56"/>
  <c r="AJ223" i="56" s="1"/>
  <c r="AD444" i="56"/>
  <c r="X444" i="56"/>
  <c r="AI278" i="56"/>
  <c r="F26" i="56"/>
  <c r="I78" i="56"/>
  <c r="X45" i="56"/>
  <c r="X39" i="56"/>
  <c r="Y45" i="56"/>
  <c r="AE43" i="56"/>
  <c r="Z39" i="56"/>
  <c r="Z236" i="56"/>
  <c r="Y41" i="56"/>
  <c r="X35" i="56"/>
  <c r="Y33" i="56"/>
  <c r="AI337" i="56"/>
  <c r="V43" i="56"/>
  <c r="I70" i="56"/>
  <c r="F18" i="56"/>
  <c r="B523" i="56"/>
  <c r="C523" i="56"/>
  <c r="F523" i="56"/>
  <c r="E523" i="56"/>
  <c r="D523" i="56"/>
  <c r="G523" i="56"/>
  <c r="H523" i="56"/>
  <c r="R51" i="56"/>
  <c r="W35" i="56"/>
  <c r="AF39" i="56"/>
  <c r="Z262" i="56"/>
  <c r="AI203" i="56"/>
  <c r="P7" i="56"/>
  <c r="P69" i="56"/>
  <c r="S485" i="56"/>
  <c r="X41" i="56"/>
  <c r="AI362" i="56"/>
  <c r="AE366" i="56"/>
  <c r="AI381" i="56"/>
  <c r="AI330" i="56"/>
  <c r="X42" i="56"/>
  <c r="AF444" i="56"/>
  <c r="X43" i="56"/>
  <c r="AI382" i="56"/>
  <c r="AD288" i="56"/>
  <c r="S111" i="56"/>
  <c r="AE288" i="56"/>
  <c r="Z184" i="56"/>
  <c r="AC49" i="56"/>
  <c r="W210" i="56"/>
  <c r="S215" i="56"/>
  <c r="AF619" i="56"/>
  <c r="AG366" i="56"/>
  <c r="AI174" i="56"/>
  <c r="AA418" i="56"/>
  <c r="X392" i="56"/>
  <c r="AI252" i="56"/>
  <c r="Y314" i="56"/>
  <c r="I73" i="56"/>
  <c r="AI122" i="56"/>
  <c r="AI189" i="56"/>
  <c r="AI154" i="56"/>
  <c r="V50" i="56"/>
  <c r="Z288" i="56"/>
  <c r="F19" i="56"/>
  <c r="I71" i="56"/>
  <c r="S410" i="56"/>
  <c r="AJ410" i="56" s="1"/>
  <c r="Z42" i="56"/>
  <c r="I72" i="56"/>
  <c r="F20" i="56"/>
  <c r="S55" i="57"/>
  <c r="AJ55" i="57" s="1"/>
  <c r="Y288" i="56"/>
  <c r="AI163" i="56"/>
  <c r="AI267" i="56"/>
  <c r="M53" i="56"/>
  <c r="AI440" i="56"/>
  <c r="F548" i="56"/>
  <c r="S163" i="56"/>
  <c r="F22" i="56"/>
  <c r="I74" i="56"/>
  <c r="AI141" i="56"/>
  <c r="AI242" i="56"/>
  <c r="V51" i="56"/>
  <c r="AI432" i="56"/>
  <c r="S121" i="56"/>
  <c r="D51" i="56"/>
  <c r="X262" i="56"/>
  <c r="AB210" i="56"/>
  <c r="X34" i="56"/>
  <c r="AF622" i="56"/>
  <c r="Y340" i="56"/>
  <c r="S364" i="56"/>
  <c r="AJ364" i="56" s="1"/>
  <c r="AF35" i="56"/>
  <c r="AI192" i="56"/>
  <c r="O52" i="56"/>
  <c r="S358" i="56"/>
  <c r="AJ358" i="56" s="1"/>
  <c r="W288" i="56"/>
  <c r="AE262" i="56"/>
  <c r="AC210" i="56"/>
  <c r="AG184" i="56"/>
  <c r="AF614" i="56"/>
  <c r="AG158" i="56"/>
  <c r="W262" i="56"/>
  <c r="Y210" i="56"/>
  <c r="X236" i="56"/>
  <c r="X288" i="56"/>
  <c r="Z340" i="56"/>
  <c r="AF610" i="56"/>
  <c r="AH210" i="56"/>
  <c r="AD184" i="56"/>
  <c r="AH366" i="56"/>
  <c r="AF606" i="56"/>
  <c r="AI328" i="56"/>
  <c r="AC40" i="56"/>
  <c r="Y262" i="56"/>
  <c r="AE210" i="56"/>
  <c r="AG210" i="56"/>
  <c r="AE236" i="56"/>
  <c r="X366" i="56"/>
  <c r="AF132" i="56"/>
  <c r="AD418" i="56"/>
  <c r="Y444" i="56"/>
  <c r="AI430" i="56"/>
  <c r="P101" i="56"/>
  <c r="L48" i="56"/>
  <c r="AI378" i="56"/>
  <c r="AI356" i="56"/>
  <c r="O53" i="56"/>
  <c r="S365" i="56"/>
  <c r="F12" i="56"/>
  <c r="I64" i="56"/>
  <c r="W50" i="56"/>
  <c r="AI128" i="56"/>
  <c r="AI277" i="56"/>
  <c r="S322" i="56"/>
  <c r="AI260" i="56"/>
  <c r="F575" i="56"/>
  <c r="G575" i="56"/>
  <c r="E575" i="56"/>
  <c r="C575" i="56"/>
  <c r="H575" i="56"/>
  <c r="B575" i="56"/>
  <c r="D575" i="56"/>
  <c r="W51" i="56"/>
  <c r="AI129" i="56"/>
  <c r="AA41" i="56"/>
  <c r="AH340" i="56"/>
  <c r="I66" i="56"/>
  <c r="F14" i="56"/>
  <c r="S122" i="56"/>
  <c r="AF158" i="56"/>
  <c r="Y39" i="56"/>
  <c r="X47" i="56"/>
  <c r="AD38" i="56"/>
  <c r="Y36" i="56"/>
  <c r="AI36" i="56" s="1"/>
  <c r="V236" i="56"/>
  <c r="I548" i="56"/>
  <c r="AI176" i="56"/>
  <c r="Z33" i="56"/>
  <c r="X40" i="56"/>
  <c r="Q51" i="56"/>
  <c r="N53" i="56"/>
  <c r="V444" i="56"/>
  <c r="F24" i="56"/>
  <c r="I76" i="56"/>
  <c r="AF48" i="56"/>
  <c r="AA33" i="56"/>
  <c r="AE340" i="56"/>
  <c r="AE444" i="56"/>
  <c r="Y158" i="56"/>
  <c r="R40" i="56"/>
  <c r="AF340" i="56"/>
  <c r="S124" i="56"/>
  <c r="AJ124" i="56" s="1"/>
  <c r="AG392" i="56"/>
  <c r="AA392" i="56"/>
  <c r="Z314" i="56"/>
  <c r="Q50" i="56"/>
  <c r="AA340" i="56"/>
  <c r="AD262" i="56"/>
  <c r="Y418" i="56"/>
  <c r="AE392" i="56"/>
  <c r="W158" i="56"/>
  <c r="AD210" i="56"/>
  <c r="W236" i="56"/>
  <c r="S267" i="56"/>
  <c r="Q52" i="56"/>
  <c r="AI250" i="56"/>
  <c r="R52" i="56"/>
  <c r="AF392" i="56"/>
  <c r="AF623" i="56"/>
  <c r="AF607" i="56"/>
  <c r="AI170" i="56"/>
  <c r="S154" i="56"/>
  <c r="AH47" i="56"/>
  <c r="I67" i="56"/>
  <c r="F15" i="56"/>
  <c r="S128" i="56"/>
  <c r="R53" i="56"/>
  <c r="S129" i="56"/>
  <c r="AI35" i="56"/>
  <c r="AG39" i="56"/>
  <c r="AI412" i="56"/>
  <c r="AD132" i="56"/>
  <c r="R33" i="56"/>
  <c r="AG44" i="56"/>
  <c r="AI137" i="56"/>
  <c r="Q53" i="56"/>
  <c r="F17" i="56"/>
  <c r="I69" i="56"/>
  <c r="AF36" i="56"/>
  <c r="AI215" i="56"/>
  <c r="F80" i="56"/>
  <c r="AI423" i="56"/>
  <c r="I77" i="56"/>
  <c r="F25" i="56"/>
  <c r="V45" i="56"/>
  <c r="AD392" i="56"/>
  <c r="AG418" i="56"/>
  <c r="W418" i="56"/>
  <c r="AI352" i="56"/>
  <c r="AJ363" i="56"/>
  <c r="S375" i="56"/>
  <c r="AJ375" i="56" s="1"/>
  <c r="X44" i="56"/>
  <c r="S241" i="56"/>
  <c r="AI303" i="56"/>
  <c r="AI130" i="56"/>
  <c r="AF44" i="56"/>
  <c r="X314" i="56"/>
  <c r="S178" i="56"/>
  <c r="AJ178" i="56" s="1"/>
  <c r="AG288" i="56"/>
  <c r="AD340" i="56"/>
  <c r="AF184" i="56"/>
  <c r="AF615" i="56"/>
  <c r="AD236" i="56"/>
  <c r="S319" i="56"/>
  <c r="S329" i="56"/>
  <c r="S115" i="56"/>
  <c r="AJ115" i="56" s="1"/>
  <c r="AI179" i="56"/>
  <c r="AE184" i="56"/>
  <c r="M33" i="56"/>
  <c r="AF314" i="56"/>
  <c r="AF418" i="56"/>
  <c r="Z210" i="56"/>
  <c r="AF236" i="56"/>
  <c r="AD366" i="56"/>
  <c r="Z392" i="56"/>
  <c r="AA314" i="56"/>
  <c r="AB158" i="56"/>
  <c r="AI329" i="56"/>
  <c r="S371" i="56"/>
  <c r="X48" i="56"/>
  <c r="W48" i="56"/>
  <c r="AI126" i="56"/>
  <c r="I68" i="56"/>
  <c r="F16" i="56"/>
  <c r="R50" i="56"/>
  <c r="S321" i="56"/>
  <c r="AJ321" i="56" s="1"/>
  <c r="S379" i="56"/>
  <c r="AJ379" i="56" s="1"/>
  <c r="AF51" i="56"/>
  <c r="AA132" i="56"/>
  <c r="Z51" i="56"/>
  <c r="AF366" i="56"/>
  <c r="X132" i="56"/>
  <c r="V158" i="56"/>
  <c r="AI246" i="56"/>
  <c r="V39" i="56"/>
  <c r="O51" i="56" l="1"/>
  <c r="S219" i="56"/>
  <c r="AJ219" i="56" s="1"/>
  <c r="Q35" i="56"/>
  <c r="S436" i="56"/>
  <c r="AJ436" i="56" s="1"/>
  <c r="S360" i="56"/>
  <c r="AJ360" i="56" s="1"/>
  <c r="S349" i="56"/>
  <c r="AJ349" i="56" s="1"/>
  <c r="I122" i="56"/>
  <c r="S320" i="56"/>
  <c r="AJ320" i="56" s="1"/>
  <c r="Q47" i="56"/>
  <c r="E51" i="56"/>
  <c r="S279" i="56"/>
  <c r="S398" i="56"/>
  <c r="AJ398" i="56" s="1"/>
  <c r="AI34" i="56"/>
  <c r="AI52" i="56"/>
  <c r="R38" i="56"/>
  <c r="S217" i="56"/>
  <c r="AJ217" i="56" s="1"/>
  <c r="S190" i="56"/>
  <c r="AJ190" i="56" s="1"/>
  <c r="L51" i="56"/>
  <c r="O50" i="56"/>
  <c r="S201" i="56"/>
  <c r="AJ201" i="56" s="1"/>
  <c r="S269" i="56"/>
  <c r="AJ269" i="56" s="1"/>
  <c r="S430" i="56"/>
  <c r="AJ322" i="56"/>
  <c r="S204" i="56"/>
  <c r="AJ204" i="56" s="1"/>
  <c r="S346" i="56"/>
  <c r="AJ346" i="56" s="1"/>
  <c r="S152" i="56"/>
  <c r="AJ152" i="56" s="1"/>
  <c r="S126" i="56"/>
  <c r="AJ126" i="56" s="1"/>
  <c r="H38" i="56"/>
  <c r="S414" i="56"/>
  <c r="AJ414" i="56" s="1"/>
  <c r="N34" i="56"/>
  <c r="L44" i="56"/>
  <c r="S244" i="56"/>
  <c r="AJ244" i="56" s="1"/>
  <c r="Q36" i="56"/>
  <c r="I436" i="56"/>
  <c r="S324" i="56"/>
  <c r="AJ324" i="56" s="1"/>
  <c r="AJ365" i="56"/>
  <c r="S323" i="56"/>
  <c r="AJ323" i="56" s="1"/>
  <c r="S399" i="56"/>
  <c r="AJ399" i="56" s="1"/>
  <c r="S254" i="56"/>
  <c r="AJ254" i="56" s="1"/>
  <c r="AI48" i="56"/>
  <c r="I331" i="56"/>
  <c r="S275" i="56"/>
  <c r="AJ275" i="56" s="1"/>
  <c r="S416" i="56"/>
  <c r="AJ416" i="56" s="1"/>
  <c r="AI335" i="56"/>
  <c r="I301" i="56"/>
  <c r="M41" i="56"/>
  <c r="N42" i="56"/>
  <c r="M46" i="56"/>
  <c r="S172" i="56"/>
  <c r="AJ172" i="56" s="1"/>
  <c r="N33" i="56"/>
  <c r="S405" i="56"/>
  <c r="AJ405" i="56" s="1"/>
  <c r="S175" i="56"/>
  <c r="AJ175" i="56" s="1"/>
  <c r="Q132" i="56"/>
  <c r="S218" i="56"/>
  <c r="AJ218" i="56" s="1"/>
  <c r="M52" i="56"/>
  <c r="I143" i="56"/>
  <c r="I403" i="56"/>
  <c r="I203" i="56"/>
  <c r="S424" i="56"/>
  <c r="AJ424" i="56" s="1"/>
  <c r="O36" i="56"/>
  <c r="S270" i="56"/>
  <c r="AJ270" i="56" s="1"/>
  <c r="S194" i="56"/>
  <c r="AJ194" i="56" s="1"/>
  <c r="S332" i="56"/>
  <c r="AJ332" i="56" s="1"/>
  <c r="S276" i="56"/>
  <c r="AJ276" i="56" s="1"/>
  <c r="AI37" i="56"/>
  <c r="M288" i="56"/>
  <c r="I200" i="56"/>
  <c r="N40" i="56"/>
  <c r="AJ430" i="56"/>
  <c r="S355" i="56"/>
  <c r="AJ355" i="56" s="1"/>
  <c r="S409" i="56"/>
  <c r="AJ409" i="56" s="1"/>
  <c r="S350" i="56"/>
  <c r="AJ350" i="56" s="1"/>
  <c r="AJ279" i="56"/>
  <c r="S435" i="56"/>
  <c r="AJ435" i="56" s="1"/>
  <c r="N50" i="56"/>
  <c r="I328" i="56"/>
  <c r="S258" i="56"/>
  <c r="AJ258" i="56" s="1"/>
  <c r="S337" i="56"/>
  <c r="AJ337" i="56" s="1"/>
  <c r="S328" i="56"/>
  <c r="AJ328" i="56" s="1"/>
  <c r="AI404" i="56"/>
  <c r="N44" i="56"/>
  <c r="G45" i="56"/>
  <c r="O45" i="56"/>
  <c r="O37" i="56"/>
  <c r="O46" i="56"/>
  <c r="S196" i="56"/>
  <c r="I303" i="56"/>
  <c r="I197" i="56"/>
  <c r="AI38" i="56"/>
  <c r="O35" i="56"/>
  <c r="S192" i="56"/>
  <c r="AJ192" i="56" s="1"/>
  <c r="AI46" i="56"/>
  <c r="I377" i="56"/>
  <c r="G42" i="56"/>
  <c r="S308" i="56"/>
  <c r="AJ308" i="56" s="1"/>
  <c r="Q40" i="56"/>
  <c r="S278" i="56"/>
  <c r="AJ278" i="56" s="1"/>
  <c r="S224" i="56"/>
  <c r="AJ224" i="56" s="1"/>
  <c r="S280" i="56"/>
  <c r="AJ280" i="56" s="1"/>
  <c r="S222" i="56"/>
  <c r="AJ222" i="56" s="1"/>
  <c r="S402" i="56"/>
  <c r="AJ402" i="56" s="1"/>
  <c r="N48" i="56"/>
  <c r="S282" i="56"/>
  <c r="AJ282" i="56" s="1"/>
  <c r="S401" i="56"/>
  <c r="AJ401" i="56" s="1"/>
  <c r="S173" i="56"/>
  <c r="AJ173" i="56" s="1"/>
  <c r="S297" i="56"/>
  <c r="AJ297" i="56" s="1"/>
  <c r="S245" i="56"/>
  <c r="AJ245" i="56" s="1"/>
  <c r="N47" i="56"/>
  <c r="S141" i="56"/>
  <c r="AJ141" i="56" s="1"/>
  <c r="AI117" i="56"/>
  <c r="I140" i="56"/>
  <c r="AH44" i="56"/>
  <c r="AI248" i="56"/>
  <c r="I139" i="56"/>
  <c r="R47" i="56"/>
  <c r="Q42" i="56"/>
  <c r="R45" i="56"/>
  <c r="S176" i="56"/>
  <c r="AJ176" i="56" s="1"/>
  <c r="S338" i="56"/>
  <c r="AJ338" i="56" s="1"/>
  <c r="S407" i="56"/>
  <c r="AJ407" i="56" s="1"/>
  <c r="AC418" i="56"/>
  <c r="S144" i="56"/>
  <c r="AJ144" i="56" s="1"/>
  <c r="S352" i="56"/>
  <c r="AJ352" i="56" s="1"/>
  <c r="N35" i="56"/>
  <c r="S166" i="56"/>
  <c r="AJ166" i="56" s="1"/>
  <c r="R41" i="56"/>
  <c r="S167" i="56"/>
  <c r="AJ167" i="56" s="1"/>
  <c r="N39" i="56"/>
  <c r="AI41" i="56"/>
  <c r="S380" i="56"/>
  <c r="AJ380" i="56" s="1"/>
  <c r="D34" i="56"/>
  <c r="W49" i="56"/>
  <c r="W54" i="56" s="1"/>
  <c r="S433" i="56"/>
  <c r="AJ433" i="56" s="1"/>
  <c r="R37" i="56"/>
  <c r="S193" i="56"/>
  <c r="AJ193" i="56" s="1"/>
  <c r="N392" i="56"/>
  <c r="O41" i="56"/>
  <c r="R44" i="56"/>
  <c r="AI153" i="56"/>
  <c r="D44" i="56"/>
  <c r="G41" i="56"/>
  <c r="S216" i="56"/>
  <c r="AJ216" i="56" s="1"/>
  <c r="AC44" i="56"/>
  <c r="AI44" i="56" s="1"/>
  <c r="S412" i="56"/>
  <c r="AJ412" i="56" s="1"/>
  <c r="M37" i="56"/>
  <c r="R46" i="56"/>
  <c r="N51" i="56"/>
  <c r="N52" i="56"/>
  <c r="Q43" i="56"/>
  <c r="AI196" i="56"/>
  <c r="S298" i="56"/>
  <c r="AJ298" i="56" s="1"/>
  <c r="Q39" i="56"/>
  <c r="S200" i="56"/>
  <c r="AI283" i="56"/>
  <c r="R43" i="56"/>
  <c r="S139" i="56"/>
  <c r="AJ139" i="56" s="1"/>
  <c r="Q37" i="56"/>
  <c r="S347" i="56"/>
  <c r="AJ347" i="56" s="1"/>
  <c r="S230" i="56"/>
  <c r="AJ230" i="56" s="1"/>
  <c r="S376" i="56"/>
  <c r="AJ376" i="56" s="1"/>
  <c r="S381" i="56"/>
  <c r="S383" i="56"/>
  <c r="AJ383" i="56" s="1"/>
  <c r="S191" i="56"/>
  <c r="AJ191" i="56" s="1"/>
  <c r="S326" i="56"/>
  <c r="AJ326" i="56" s="1"/>
  <c r="AB340" i="56"/>
  <c r="I412" i="56"/>
  <c r="S431" i="56"/>
  <c r="AJ431" i="56" s="1"/>
  <c r="S243" i="56"/>
  <c r="AJ243" i="56" s="1"/>
  <c r="S354" i="56"/>
  <c r="AJ354" i="56" s="1"/>
  <c r="AF621" i="56"/>
  <c r="M40" i="56"/>
  <c r="S304" i="56"/>
  <c r="AJ304" i="56" s="1"/>
  <c r="AI33" i="56"/>
  <c r="M42" i="56"/>
  <c r="S170" i="56"/>
  <c r="AJ170" i="56" s="1"/>
  <c r="M35" i="56"/>
  <c r="R34" i="56"/>
  <c r="AC262" i="56"/>
  <c r="S145" i="56"/>
  <c r="AJ145" i="56" s="1"/>
  <c r="S386" i="56"/>
  <c r="AJ386" i="56" s="1"/>
  <c r="S384" i="56"/>
  <c r="AJ384" i="56" s="1"/>
  <c r="S252" i="56"/>
  <c r="AJ252" i="56" s="1"/>
  <c r="M51" i="56"/>
  <c r="N46" i="56"/>
  <c r="S425" i="56"/>
  <c r="AJ425" i="56" s="1"/>
  <c r="AI47" i="56"/>
  <c r="AC444" i="56"/>
  <c r="AI444" i="56" s="1"/>
  <c r="S228" i="56"/>
  <c r="AJ228" i="56" s="1"/>
  <c r="S271" i="56"/>
  <c r="AJ271" i="56" s="1"/>
  <c r="N37" i="56"/>
  <c r="AI273" i="56"/>
  <c r="S427" i="56"/>
  <c r="AJ427" i="56" s="1"/>
  <c r="S374" i="56"/>
  <c r="AJ374" i="56" s="1"/>
  <c r="S356" i="56"/>
  <c r="AJ356" i="56" s="1"/>
  <c r="S348" i="56"/>
  <c r="AJ348" i="56" s="1"/>
  <c r="S138" i="56"/>
  <c r="AJ138" i="56" s="1"/>
  <c r="M36" i="56"/>
  <c r="S305" i="56"/>
  <c r="AJ305" i="56" s="1"/>
  <c r="I424" i="56"/>
  <c r="S434" i="56"/>
  <c r="S149" i="56"/>
  <c r="AJ149" i="56" s="1"/>
  <c r="S306" i="56"/>
  <c r="AJ306" i="56" s="1"/>
  <c r="AJ329" i="56"/>
  <c r="S438" i="56"/>
  <c r="AJ438" i="56" s="1"/>
  <c r="O34" i="56"/>
  <c r="N36" i="56"/>
  <c r="M47" i="56"/>
  <c r="Q46" i="56"/>
  <c r="Q45" i="56"/>
  <c r="S372" i="56"/>
  <c r="AJ372" i="56" s="1"/>
  <c r="AJ128" i="56"/>
  <c r="S295" i="56"/>
  <c r="AJ295" i="56" s="1"/>
  <c r="S272" i="56"/>
  <c r="AJ272" i="56" s="1"/>
  <c r="S199" i="56"/>
  <c r="AJ199" i="56" s="1"/>
  <c r="AB418" i="56"/>
  <c r="S334" i="56"/>
  <c r="AJ334" i="56" s="1"/>
  <c r="S303" i="56"/>
  <c r="AJ303" i="56" s="1"/>
  <c r="AI231" i="56"/>
  <c r="AC366" i="56"/>
  <c r="S171" i="56"/>
  <c r="AJ171" i="56" s="1"/>
  <c r="AJ362" i="56"/>
  <c r="H34" i="56"/>
  <c r="AB444" i="56"/>
  <c r="AJ371" i="56"/>
  <c r="O340" i="56"/>
  <c r="AJ381" i="56"/>
  <c r="R184" i="56"/>
  <c r="I254" i="56"/>
  <c r="S300" i="56"/>
  <c r="AJ300" i="56" s="1"/>
  <c r="O314" i="56"/>
  <c r="S250" i="56"/>
  <c r="AJ250" i="56" s="1"/>
  <c r="AJ319" i="56"/>
  <c r="S330" i="56"/>
  <c r="AJ330" i="56" s="1"/>
  <c r="S113" i="56"/>
  <c r="AJ113" i="56" s="1"/>
  <c r="L35" i="56"/>
  <c r="R366" i="56"/>
  <c r="F549" i="56"/>
  <c r="D549" i="56"/>
  <c r="G549" i="56"/>
  <c r="E549" i="56"/>
  <c r="C549" i="56"/>
  <c r="H549" i="56"/>
  <c r="B549" i="56"/>
  <c r="C35" i="56"/>
  <c r="AD49" i="56"/>
  <c r="AD54" i="56" s="1"/>
  <c r="Q262" i="56"/>
  <c r="M34" i="56"/>
  <c r="AI210" i="56"/>
  <c r="AG211" i="56" s="1"/>
  <c r="S373" i="56"/>
  <c r="AJ373" i="56" s="1"/>
  <c r="L41" i="56"/>
  <c r="S119" i="56"/>
  <c r="AJ119" i="56" s="1"/>
  <c r="G44" i="56"/>
  <c r="C38" i="56"/>
  <c r="L34" i="56"/>
  <c r="S112" i="56"/>
  <c r="AJ112" i="56" s="1"/>
  <c r="S408" i="56"/>
  <c r="AJ408" i="56" s="1"/>
  <c r="AI257" i="56"/>
  <c r="V262" i="56"/>
  <c r="G38" i="56"/>
  <c r="S293" i="56"/>
  <c r="S397" i="56"/>
  <c r="H47" i="56"/>
  <c r="G40" i="56"/>
  <c r="I144" i="56"/>
  <c r="I305" i="56"/>
  <c r="I228" i="56"/>
  <c r="I137" i="56"/>
  <c r="D33" i="56"/>
  <c r="I307" i="56"/>
  <c r="C48" i="56"/>
  <c r="I294" i="56"/>
  <c r="I245" i="56"/>
  <c r="I272" i="56"/>
  <c r="I190" i="56"/>
  <c r="I173" i="56"/>
  <c r="I281" i="56"/>
  <c r="I371" i="56"/>
  <c r="C43" i="56"/>
  <c r="I193" i="56"/>
  <c r="I333" i="56"/>
  <c r="I429" i="56"/>
  <c r="I196" i="56"/>
  <c r="I405" i="56"/>
  <c r="I380" i="56"/>
  <c r="H45" i="56"/>
  <c r="N418" i="56"/>
  <c r="Q184" i="56"/>
  <c r="S198" i="56"/>
  <c r="AJ198" i="56" s="1"/>
  <c r="I141" i="56"/>
  <c r="S174" i="56"/>
  <c r="AJ174" i="56" s="1"/>
  <c r="AB262" i="56"/>
  <c r="AI247" i="56"/>
  <c r="N210" i="56"/>
  <c r="S331" i="56"/>
  <c r="AJ331" i="56" s="1"/>
  <c r="G340" i="56"/>
  <c r="Q340" i="56"/>
  <c r="S165" i="56"/>
  <c r="AJ165" i="56" s="1"/>
  <c r="H35" i="56"/>
  <c r="AJ129" i="56"/>
  <c r="S277" i="56"/>
  <c r="AJ277" i="56" s="1"/>
  <c r="AD211" i="56"/>
  <c r="S301" i="56"/>
  <c r="AJ301" i="56" s="1"/>
  <c r="I575" i="56"/>
  <c r="AC39" i="56"/>
  <c r="AC132" i="56"/>
  <c r="S140" i="56"/>
  <c r="AJ140" i="56" s="1"/>
  <c r="AI387" i="56"/>
  <c r="V392" i="56"/>
  <c r="L52" i="56"/>
  <c r="S259" i="56"/>
  <c r="AJ259" i="56" s="1"/>
  <c r="AC288" i="56"/>
  <c r="S164" i="56"/>
  <c r="AJ164" i="56" s="1"/>
  <c r="Q41" i="56"/>
  <c r="X340" i="56"/>
  <c r="I373" i="56"/>
  <c r="Q392" i="56"/>
  <c r="I221" i="56"/>
  <c r="W211" i="56"/>
  <c r="AB366" i="56"/>
  <c r="AI351" i="56"/>
  <c r="S296" i="56"/>
  <c r="AJ296" i="56" s="1"/>
  <c r="S260" i="56"/>
  <c r="AJ260" i="56" s="1"/>
  <c r="S197" i="56"/>
  <c r="AJ197" i="56" s="1"/>
  <c r="L47" i="56"/>
  <c r="Q210" i="56"/>
  <c r="O48" i="56"/>
  <c r="I112" i="56"/>
  <c r="I138" i="56"/>
  <c r="I75" i="56"/>
  <c r="I80" i="56" s="1"/>
  <c r="F23" i="56"/>
  <c r="Q44" i="56"/>
  <c r="X49" i="56"/>
  <c r="X54" i="56" s="1"/>
  <c r="I293" i="56"/>
  <c r="AG49" i="56"/>
  <c r="AG54" i="56" s="1"/>
  <c r="S53" i="56"/>
  <c r="AJ53" i="56" s="1"/>
  <c r="AI439" i="56"/>
  <c r="Q418" i="56"/>
  <c r="R288" i="56"/>
  <c r="AH236" i="56"/>
  <c r="S486" i="56"/>
  <c r="P70" i="56"/>
  <c r="M39" i="56"/>
  <c r="D42" i="56"/>
  <c r="I320" i="56"/>
  <c r="I407" i="56"/>
  <c r="I219" i="56"/>
  <c r="I273" i="56"/>
  <c r="I321" i="56"/>
  <c r="S51" i="56"/>
  <c r="N45" i="56"/>
  <c r="C53" i="56"/>
  <c r="AH49" i="56"/>
  <c r="AH132" i="56"/>
  <c r="AI309" i="56"/>
  <c r="V314" i="56"/>
  <c r="S168" i="56"/>
  <c r="AJ168" i="56" s="1"/>
  <c r="AI148" i="56"/>
  <c r="C47" i="56"/>
  <c r="C40" i="56"/>
  <c r="I248" i="56"/>
  <c r="N132" i="56"/>
  <c r="I372" i="56"/>
  <c r="I349" i="56"/>
  <c r="I411" i="56"/>
  <c r="D418" i="56"/>
  <c r="I346" i="56"/>
  <c r="I356" i="56"/>
  <c r="I297" i="56"/>
  <c r="I223" i="56"/>
  <c r="I398" i="56"/>
  <c r="I416" i="56"/>
  <c r="I220" i="56"/>
  <c r="R36" i="56"/>
  <c r="M44" i="56"/>
  <c r="H44" i="56"/>
  <c r="AC158" i="56"/>
  <c r="AI146" i="56"/>
  <c r="AC42" i="56"/>
  <c r="AI42" i="56" s="1"/>
  <c r="R392" i="56"/>
  <c r="S249" i="56"/>
  <c r="AJ249" i="56" s="1"/>
  <c r="D53" i="56"/>
  <c r="S256" i="56"/>
  <c r="AJ256" i="56" s="1"/>
  <c r="Q366" i="56"/>
  <c r="I148" i="56"/>
  <c r="S148" i="56"/>
  <c r="C41" i="56"/>
  <c r="S268" i="56"/>
  <c r="AJ268" i="56" s="1"/>
  <c r="M340" i="56"/>
  <c r="Q48" i="56"/>
  <c r="L43" i="56"/>
  <c r="R39" i="56"/>
  <c r="H41" i="56"/>
  <c r="AI50" i="56"/>
  <c r="I167" i="56"/>
  <c r="AC392" i="56"/>
  <c r="S69" i="56"/>
  <c r="P17" i="56"/>
  <c r="S406" i="56"/>
  <c r="AJ406" i="56" s="1"/>
  <c r="AA49" i="56"/>
  <c r="AA54" i="56" s="1"/>
  <c r="C45" i="56"/>
  <c r="I242" i="56"/>
  <c r="I338" i="56"/>
  <c r="I192" i="56"/>
  <c r="I116" i="56"/>
  <c r="I168" i="56"/>
  <c r="I381" i="56"/>
  <c r="I471" i="56"/>
  <c r="I146" i="56"/>
  <c r="I397" i="56"/>
  <c r="I325" i="56"/>
  <c r="D37" i="56"/>
  <c r="I329" i="56"/>
  <c r="D39" i="56"/>
  <c r="I171" i="56"/>
  <c r="AI118" i="56"/>
  <c r="S242" i="56"/>
  <c r="AJ242" i="56" s="1"/>
  <c r="L38" i="56"/>
  <c r="S116" i="56"/>
  <c r="AJ116" i="56" s="1"/>
  <c r="O132" i="56"/>
  <c r="I430" i="56"/>
  <c r="I165" i="56"/>
  <c r="C36" i="56"/>
  <c r="I347" i="56"/>
  <c r="I384" i="56"/>
  <c r="I383" i="56"/>
  <c r="N444" i="56"/>
  <c r="H36" i="56"/>
  <c r="AI274" i="56"/>
  <c r="R418" i="56"/>
  <c r="R48" i="56"/>
  <c r="N41" i="56"/>
  <c r="S302" i="56"/>
  <c r="AJ302" i="56" s="1"/>
  <c r="S253" i="56"/>
  <c r="AJ253" i="56" s="1"/>
  <c r="S227" i="56"/>
  <c r="AJ227" i="56" s="1"/>
  <c r="AC184" i="56"/>
  <c r="AJ122" i="56"/>
  <c r="I255" i="56"/>
  <c r="I256" i="56"/>
  <c r="G39" i="56"/>
  <c r="M210" i="56"/>
  <c r="M43" i="56"/>
  <c r="S327" i="56"/>
  <c r="AJ327" i="56" s="1"/>
  <c r="AI51" i="56"/>
  <c r="H39" i="56"/>
  <c r="AJ154" i="56"/>
  <c r="AH392" i="56"/>
  <c r="AH40" i="56"/>
  <c r="AC340" i="56"/>
  <c r="AB392" i="56"/>
  <c r="AI377" i="56"/>
  <c r="L33" i="56"/>
  <c r="S415" i="56"/>
  <c r="AJ415" i="56" s="1"/>
  <c r="R35" i="56"/>
  <c r="M236" i="56"/>
  <c r="S339" i="56"/>
  <c r="AJ339" i="56" s="1"/>
  <c r="I406" i="56"/>
  <c r="S220" i="56"/>
  <c r="AJ220" i="56" s="1"/>
  <c r="S423" i="56"/>
  <c r="S150" i="56"/>
  <c r="AJ150" i="56" s="1"/>
  <c r="I176" i="56"/>
  <c r="C51" i="56"/>
  <c r="I497" i="56"/>
  <c r="I267" i="56"/>
  <c r="D35" i="56"/>
  <c r="I324" i="56"/>
  <c r="I433" i="56"/>
  <c r="I224" i="56"/>
  <c r="L262" i="56"/>
  <c r="I175" i="56"/>
  <c r="I401" i="56"/>
  <c r="I376" i="56"/>
  <c r="I300" i="56"/>
  <c r="I427" i="56"/>
  <c r="I298" i="56"/>
  <c r="I244" i="56"/>
  <c r="S357" i="56"/>
  <c r="AJ357" i="56" s="1"/>
  <c r="D262" i="56"/>
  <c r="N262" i="56"/>
  <c r="O47" i="56"/>
  <c r="C34" i="56"/>
  <c r="R340" i="56"/>
  <c r="I201" i="56"/>
  <c r="N38" i="56"/>
  <c r="I215" i="56"/>
  <c r="I334" i="56"/>
  <c r="I151" i="56"/>
  <c r="I358" i="56"/>
  <c r="D340" i="56"/>
  <c r="N340" i="56"/>
  <c r="I425" i="56"/>
  <c r="E33" i="56"/>
  <c r="I299" i="56"/>
  <c r="I306" i="56"/>
  <c r="I332" i="56"/>
  <c r="I434" i="56"/>
  <c r="I375" i="56"/>
  <c r="I252" i="56"/>
  <c r="C44" i="56"/>
  <c r="I352" i="56"/>
  <c r="I216" i="56"/>
  <c r="B33" i="56"/>
  <c r="I111" i="56"/>
  <c r="N288" i="56"/>
  <c r="I260" i="56"/>
  <c r="I354" i="56"/>
  <c r="G36" i="56"/>
  <c r="I399" i="56"/>
  <c r="C46" i="56"/>
  <c r="I386" i="56"/>
  <c r="I385" i="56"/>
  <c r="I355" i="56"/>
  <c r="G47" i="56"/>
  <c r="I270" i="56"/>
  <c r="O43" i="56"/>
  <c r="I304" i="56"/>
  <c r="I402" i="56"/>
  <c r="D36" i="56"/>
  <c r="H46" i="56"/>
  <c r="D40" i="56"/>
  <c r="I410" i="56"/>
  <c r="I404" i="56"/>
  <c r="S404" i="56"/>
  <c r="AJ404" i="56" s="1"/>
  <c r="I218" i="56"/>
  <c r="I431" i="56"/>
  <c r="I282" i="56"/>
  <c r="G33" i="56"/>
  <c r="I243" i="56"/>
  <c r="G43" i="56"/>
  <c r="I275" i="56"/>
  <c r="E36" i="56"/>
  <c r="I432" i="56"/>
  <c r="S432" i="56"/>
  <c r="AJ432" i="56" s="1"/>
  <c r="I225" i="56"/>
  <c r="L37" i="56"/>
  <c r="AJ241" i="56"/>
  <c r="I172" i="56"/>
  <c r="H48" i="56"/>
  <c r="D41" i="56"/>
  <c r="I253" i="56"/>
  <c r="I227" i="56"/>
  <c r="AB184" i="56"/>
  <c r="AI236" i="56"/>
  <c r="Z237" i="56" s="1"/>
  <c r="S189" i="56"/>
  <c r="S428" i="56"/>
  <c r="AJ428" i="56" s="1"/>
  <c r="AF49" i="56"/>
  <c r="AF54" i="56" s="1"/>
  <c r="Q288" i="56"/>
  <c r="M50" i="56"/>
  <c r="S137" i="56"/>
  <c r="I327" i="56"/>
  <c r="AC314" i="56"/>
  <c r="N184" i="56"/>
  <c r="W184" i="56"/>
  <c r="S246" i="56"/>
  <c r="AJ246" i="56" s="1"/>
  <c r="S378" i="56"/>
  <c r="AJ378" i="56" s="1"/>
  <c r="L236" i="56"/>
  <c r="AJ111" i="56"/>
  <c r="L42" i="56"/>
  <c r="I415" i="56"/>
  <c r="S426" i="56"/>
  <c r="AJ426" i="56" s="1"/>
  <c r="I523" i="56"/>
  <c r="S142" i="56"/>
  <c r="AJ142" i="56" s="1"/>
  <c r="S251" i="56"/>
  <c r="AJ251" i="56" s="1"/>
  <c r="AE49" i="56"/>
  <c r="AE54" i="56" s="1"/>
  <c r="AE132" i="56"/>
  <c r="P600" i="56"/>
  <c r="AI205" i="56"/>
  <c r="Q34" i="56"/>
  <c r="I150" i="56"/>
  <c r="AJ345" i="56"/>
  <c r="S114" i="56"/>
  <c r="AJ114" i="56" s="1"/>
  <c r="L39" i="56"/>
  <c r="AI434" i="56"/>
  <c r="AJ434" i="56" s="1"/>
  <c r="AI169" i="56"/>
  <c r="AI200" i="56"/>
  <c r="AJ200" i="56" s="1"/>
  <c r="AH39" i="56"/>
  <c r="AI325" i="56"/>
  <c r="I278" i="56"/>
  <c r="I360" i="56"/>
  <c r="I222" i="56"/>
  <c r="C39" i="56"/>
  <c r="H43" i="56"/>
  <c r="D47" i="56"/>
  <c r="I348" i="56"/>
  <c r="I326" i="56"/>
  <c r="I277" i="56"/>
  <c r="M158" i="56"/>
  <c r="AB132" i="56"/>
  <c r="AB39" i="56"/>
  <c r="I194" i="56"/>
  <c r="I438" i="56"/>
  <c r="P49" i="56"/>
  <c r="P23" i="56" s="1"/>
  <c r="Q158" i="56"/>
  <c r="I322" i="56"/>
  <c r="I295" i="56"/>
  <c r="I345" i="56"/>
  <c r="I170" i="56"/>
  <c r="E35" i="56"/>
  <c r="D48" i="56"/>
  <c r="L418" i="56"/>
  <c r="E45" i="56"/>
  <c r="E34" i="56"/>
  <c r="C42" i="56"/>
  <c r="I350" i="56"/>
  <c r="I435" i="56"/>
  <c r="E46" i="56"/>
  <c r="I249" i="56"/>
  <c r="I230" i="56"/>
  <c r="I437" i="56"/>
  <c r="I269" i="56"/>
  <c r="I195" i="56"/>
  <c r="C37" i="56"/>
  <c r="I330" i="56"/>
  <c r="R262" i="56"/>
  <c r="I302" i="56"/>
  <c r="B53" i="56"/>
  <c r="R314" i="56"/>
  <c r="I189" i="56"/>
  <c r="R158" i="56"/>
  <c r="H53" i="56"/>
  <c r="S202" i="56"/>
  <c r="AJ202" i="56" s="1"/>
  <c r="AJ267" i="56"/>
  <c r="S294" i="56"/>
  <c r="AJ294" i="56" s="1"/>
  <c r="L46" i="56"/>
  <c r="O38" i="56"/>
  <c r="E53" i="56"/>
  <c r="I428" i="56"/>
  <c r="M444" i="56"/>
  <c r="M262" i="56"/>
  <c r="O33" i="56"/>
  <c r="L158" i="56"/>
  <c r="AB314" i="56"/>
  <c r="AI299" i="56"/>
  <c r="I246" i="56"/>
  <c r="AJ215" i="56"/>
  <c r="N43" i="56"/>
  <c r="I426" i="56"/>
  <c r="H51" i="56"/>
  <c r="Q444" i="56"/>
  <c r="R444" i="56"/>
  <c r="S336" i="56"/>
  <c r="AJ336" i="56" s="1"/>
  <c r="R42" i="56"/>
  <c r="S353" i="56"/>
  <c r="AJ353" i="56" s="1"/>
  <c r="AI413" i="56"/>
  <c r="V418" i="56"/>
  <c r="L36" i="56"/>
  <c r="AI221" i="56"/>
  <c r="H40" i="56"/>
  <c r="I374" i="56"/>
  <c r="I147" i="56"/>
  <c r="D52" i="56"/>
  <c r="I268" i="56"/>
  <c r="I400" i="56"/>
  <c r="E48" i="56"/>
  <c r="I199" i="56"/>
  <c r="N314" i="56"/>
  <c r="N366" i="56"/>
  <c r="S130" i="56"/>
  <c r="AJ130" i="56" s="1"/>
  <c r="B51" i="56"/>
  <c r="I259" i="56"/>
  <c r="E41" i="56"/>
  <c r="I276" i="56"/>
  <c r="G46" i="56"/>
  <c r="I274" i="56"/>
  <c r="I178" i="56"/>
  <c r="C52" i="56"/>
  <c r="I378" i="56"/>
  <c r="I379" i="56"/>
  <c r="G37" i="56"/>
  <c r="I280" i="56"/>
  <c r="I217" i="56"/>
  <c r="I271" i="56"/>
  <c r="D46" i="56"/>
  <c r="I198" i="56"/>
  <c r="S118" i="56"/>
  <c r="L288" i="56"/>
  <c r="G48" i="56"/>
  <c r="I359" i="56"/>
  <c r="I308" i="56"/>
  <c r="I323" i="56"/>
  <c r="I169" i="56"/>
  <c r="I409" i="56"/>
  <c r="N236" i="56"/>
  <c r="AH42" i="56"/>
  <c r="AH262" i="56"/>
  <c r="R236" i="56"/>
  <c r="L340" i="56"/>
  <c r="Z49" i="56"/>
  <c r="Z54" i="56" s="1"/>
  <c r="Z132" i="56"/>
  <c r="Q314" i="56"/>
  <c r="AI127" i="56"/>
  <c r="V49" i="56"/>
  <c r="V54" i="56" s="1"/>
  <c r="AI45" i="56"/>
  <c r="G53" i="56"/>
  <c r="I202" i="56"/>
  <c r="W237" i="56"/>
  <c r="M418" i="56"/>
  <c r="E38" i="56"/>
  <c r="G51" i="56"/>
  <c r="M48" i="56"/>
  <c r="AJ163" i="56"/>
  <c r="Y49" i="56"/>
  <c r="Y54" i="56" s="1"/>
  <c r="Y132" i="56"/>
  <c r="Q33" i="56"/>
  <c r="Q236" i="56"/>
  <c r="S382" i="56"/>
  <c r="AJ382" i="56" s="1"/>
  <c r="M45" i="56"/>
  <c r="M314" i="56"/>
  <c r="D43" i="56"/>
  <c r="M38" i="56"/>
  <c r="AC43" i="56"/>
  <c r="AI43" i="56" s="1"/>
  <c r="AI121" i="56"/>
  <c r="AJ121" i="56" s="1"/>
  <c r="S225" i="56"/>
  <c r="AJ225" i="56" s="1"/>
  <c r="R210" i="56"/>
  <c r="I336" i="56"/>
  <c r="Q38" i="56"/>
  <c r="H42" i="56"/>
  <c r="I353" i="56"/>
  <c r="AI361" i="56"/>
  <c r="M184" i="56"/>
  <c r="M392" i="56"/>
  <c r="V132" i="56"/>
  <c r="AH158" i="56"/>
  <c r="C288" i="56"/>
  <c r="C236" i="56"/>
  <c r="D392" i="56"/>
  <c r="S248" i="56"/>
  <c r="AJ248" i="56" s="1"/>
  <c r="D210" i="56"/>
  <c r="H37" i="56" l="1"/>
  <c r="I142" i="56"/>
  <c r="E40" i="56"/>
  <c r="AE211" i="56"/>
  <c r="I204" i="56"/>
  <c r="I279" i="56"/>
  <c r="AJ148" i="56"/>
  <c r="AG237" i="56"/>
  <c r="L45" i="56"/>
  <c r="S45" i="56" s="1"/>
  <c r="AJ45" i="56" s="1"/>
  <c r="AH237" i="56"/>
  <c r="AI366" i="56"/>
  <c r="V211" i="56"/>
  <c r="E39" i="56"/>
  <c r="I145" i="56"/>
  <c r="E418" i="56"/>
  <c r="B184" i="56"/>
  <c r="AB288" i="56"/>
  <c r="AI288" i="56" s="1"/>
  <c r="AA289" i="56" s="1"/>
  <c r="C132" i="56"/>
  <c r="AC237" i="56"/>
  <c r="S48" i="56"/>
  <c r="AJ48" i="56" s="1"/>
  <c r="I408" i="56"/>
  <c r="E37" i="56"/>
  <c r="O288" i="56"/>
  <c r="B46" i="56"/>
  <c r="I46" i="56" s="1"/>
  <c r="V237" i="56"/>
  <c r="X237" i="56"/>
  <c r="I351" i="56"/>
  <c r="I120" i="56"/>
  <c r="AH367" i="56"/>
  <c r="X367" i="56"/>
  <c r="AD367" i="56"/>
  <c r="AA367" i="56"/>
  <c r="V367" i="56"/>
  <c r="AF445" i="56"/>
  <c r="W445" i="56"/>
  <c r="E42" i="56"/>
  <c r="C340" i="56"/>
  <c r="AH54" i="56"/>
  <c r="I164" i="56"/>
  <c r="O236" i="56"/>
  <c r="S153" i="56"/>
  <c r="AJ153" i="56" s="1"/>
  <c r="AJ196" i="56"/>
  <c r="S361" i="56"/>
  <c r="AJ361" i="56" s="1"/>
  <c r="Q49" i="56"/>
  <c r="Q54" i="56" s="1"/>
  <c r="I250" i="56"/>
  <c r="S205" i="56"/>
  <c r="AJ205" i="56" s="1"/>
  <c r="S309" i="56"/>
  <c r="AJ309" i="56" s="1"/>
  <c r="I166" i="56"/>
  <c r="L366" i="56"/>
  <c r="O40" i="56"/>
  <c r="AJ118" i="56"/>
  <c r="H340" i="56"/>
  <c r="O366" i="56"/>
  <c r="S226" i="56"/>
  <c r="AJ226" i="56" s="1"/>
  <c r="O418" i="56"/>
  <c r="AB289" i="56"/>
  <c r="AH289" i="56"/>
  <c r="AE289" i="56"/>
  <c r="AF289" i="56"/>
  <c r="AG289" i="56"/>
  <c r="F81" i="56"/>
  <c r="D81" i="56"/>
  <c r="H81" i="56"/>
  <c r="C81" i="56"/>
  <c r="G81" i="56"/>
  <c r="E81" i="56"/>
  <c r="B81" i="56"/>
  <c r="D132" i="56"/>
  <c r="I51" i="56"/>
  <c r="H262" i="56"/>
  <c r="AI184" i="56"/>
  <c r="AC185" i="56" s="1"/>
  <c r="M49" i="56"/>
  <c r="M132" i="56"/>
  <c r="D45" i="56"/>
  <c r="I123" i="56"/>
  <c r="D444" i="56"/>
  <c r="I125" i="56"/>
  <c r="O42" i="56"/>
  <c r="S42" i="56" s="1"/>
  <c r="AJ42" i="56" s="1"/>
  <c r="S146" i="56"/>
  <c r="AJ146" i="56" s="1"/>
  <c r="S70" i="56"/>
  <c r="P18" i="56"/>
  <c r="G418" i="56"/>
  <c r="AB445" i="56"/>
  <c r="AH445" i="56"/>
  <c r="AA445" i="56"/>
  <c r="Z445" i="56"/>
  <c r="I174" i="56"/>
  <c r="E444" i="56"/>
  <c r="L314" i="56"/>
  <c r="S34" i="56"/>
  <c r="AJ34" i="56" s="1"/>
  <c r="S206" i="56"/>
  <c r="AJ206" i="56" s="1"/>
  <c r="S36" i="56"/>
  <c r="AJ36" i="56" s="1"/>
  <c r="S46" i="56"/>
  <c r="AJ46" i="56" s="1"/>
  <c r="O392" i="56"/>
  <c r="G288" i="56"/>
  <c r="AB237" i="56"/>
  <c r="Y237" i="56"/>
  <c r="O158" i="56"/>
  <c r="I229" i="56"/>
  <c r="D288" i="56"/>
  <c r="E132" i="56"/>
  <c r="C33" i="56"/>
  <c r="B47" i="56"/>
  <c r="I247" i="56"/>
  <c r="I118" i="56"/>
  <c r="D38" i="56"/>
  <c r="I296" i="56"/>
  <c r="AB367" i="56"/>
  <c r="AG367" i="56"/>
  <c r="AJ293" i="56"/>
  <c r="AC211" i="56"/>
  <c r="AA211" i="56"/>
  <c r="I549" i="56"/>
  <c r="AI158" i="56"/>
  <c r="AH159" i="56" s="1"/>
  <c r="Y367" i="56"/>
  <c r="I337" i="56"/>
  <c r="AF211" i="56"/>
  <c r="AH211" i="56"/>
  <c r="E288" i="56"/>
  <c r="D184" i="56"/>
  <c r="H314" i="56"/>
  <c r="AI132" i="56"/>
  <c r="AI49" i="56"/>
  <c r="H236" i="56"/>
  <c r="D236" i="56"/>
  <c r="L49" i="56"/>
  <c r="S127" i="56"/>
  <c r="AJ127" i="56" s="1"/>
  <c r="I339" i="56"/>
  <c r="G132" i="56"/>
  <c r="B42" i="56"/>
  <c r="I149" i="56"/>
  <c r="S257" i="56"/>
  <c r="AJ257" i="56" s="1"/>
  <c r="S33" i="56"/>
  <c r="I126" i="56"/>
  <c r="L210" i="56"/>
  <c r="S335" i="56"/>
  <c r="AJ335" i="56" s="1"/>
  <c r="AD445" i="56"/>
  <c r="S310" i="56"/>
  <c r="AJ310" i="56" s="1"/>
  <c r="B418" i="56"/>
  <c r="AI340" i="56"/>
  <c r="AC341" i="56" s="1"/>
  <c r="AC54" i="56"/>
  <c r="B158" i="56"/>
  <c r="AJ397" i="56"/>
  <c r="AI262" i="56"/>
  <c r="AH263" i="56" s="1"/>
  <c r="V263" i="56"/>
  <c r="AC367" i="56"/>
  <c r="H366" i="56"/>
  <c r="E314" i="56"/>
  <c r="AC445" i="56"/>
  <c r="Y445" i="56"/>
  <c r="I335" i="56"/>
  <c r="C366" i="56"/>
  <c r="S232" i="56"/>
  <c r="AJ232" i="56" s="1"/>
  <c r="C262" i="56"/>
  <c r="E366" i="56"/>
  <c r="D366" i="56"/>
  <c r="I53" i="56"/>
  <c r="S179" i="56"/>
  <c r="AJ179" i="56" s="1"/>
  <c r="L184" i="56"/>
  <c r="AJ137" i="56"/>
  <c r="G35" i="56"/>
  <c r="N158" i="56"/>
  <c r="I191" i="56"/>
  <c r="B210" i="56"/>
  <c r="H418" i="56"/>
  <c r="I115" i="56"/>
  <c r="H392" i="56"/>
  <c r="AF367" i="56"/>
  <c r="B36" i="56"/>
  <c r="E210" i="56"/>
  <c r="I119" i="56"/>
  <c r="B35" i="56"/>
  <c r="G262" i="56"/>
  <c r="M366" i="56"/>
  <c r="Y211" i="56"/>
  <c r="O262" i="56"/>
  <c r="X211" i="56"/>
  <c r="O210" i="56"/>
  <c r="Z211" i="56"/>
  <c r="G52" i="56"/>
  <c r="H210" i="56"/>
  <c r="H158" i="56"/>
  <c r="S439" i="56"/>
  <c r="AJ439" i="56" s="1"/>
  <c r="O184" i="56"/>
  <c r="O39" i="56"/>
  <c r="AJ423" i="56"/>
  <c r="B40" i="56"/>
  <c r="B236" i="56"/>
  <c r="S387" i="56"/>
  <c r="AJ387" i="56" s="1"/>
  <c r="B392" i="56"/>
  <c r="S440" i="56"/>
  <c r="AJ440" i="56" s="1"/>
  <c r="C392" i="56"/>
  <c r="G158" i="56"/>
  <c r="AG445" i="56"/>
  <c r="C314" i="56"/>
  <c r="E236" i="56"/>
  <c r="S283" i="56"/>
  <c r="AJ283" i="56" s="1"/>
  <c r="I241" i="56"/>
  <c r="I226" i="56"/>
  <c r="O44" i="56"/>
  <c r="AE367" i="56"/>
  <c r="Z367" i="56"/>
  <c r="G444" i="56"/>
  <c r="L392" i="56"/>
  <c r="H132" i="56"/>
  <c r="I121" i="56"/>
  <c r="C210" i="56"/>
  <c r="B37" i="56"/>
  <c r="S38" i="56"/>
  <c r="AJ38" i="56" s="1"/>
  <c r="AB40" i="56"/>
  <c r="AI40" i="56" s="1"/>
  <c r="E340" i="56"/>
  <c r="S43" i="56"/>
  <c r="AJ43" i="56" s="1"/>
  <c r="D158" i="56"/>
  <c r="AF609" i="56"/>
  <c r="I114" i="56"/>
  <c r="AJ51" i="56"/>
  <c r="B41" i="56"/>
  <c r="S52" i="56"/>
  <c r="AJ52" i="56" s="1"/>
  <c r="I113" i="56"/>
  <c r="X445" i="56"/>
  <c r="B39" i="56"/>
  <c r="H184" i="56"/>
  <c r="B44" i="56"/>
  <c r="AB211" i="56"/>
  <c r="AI418" i="56"/>
  <c r="V419" i="56" s="1"/>
  <c r="AB185" i="56"/>
  <c r="B48" i="56"/>
  <c r="G366" i="56"/>
  <c r="S388" i="56"/>
  <c r="I357" i="56"/>
  <c r="G314" i="56"/>
  <c r="C444" i="56"/>
  <c r="D314" i="56"/>
  <c r="G236" i="56"/>
  <c r="I319" i="56"/>
  <c r="S413" i="56"/>
  <c r="AJ413" i="56" s="1"/>
  <c r="H33" i="56"/>
  <c r="B43" i="56"/>
  <c r="B288" i="56"/>
  <c r="AE445" i="56"/>
  <c r="S274" i="56"/>
  <c r="AJ274" i="56" s="1"/>
  <c r="B38" i="56"/>
  <c r="L132" i="56"/>
  <c r="AI39" i="56"/>
  <c r="H288" i="56"/>
  <c r="B34" i="56"/>
  <c r="AI392" i="56"/>
  <c r="V393" i="56" s="1"/>
  <c r="G210" i="56"/>
  <c r="AD237" i="56"/>
  <c r="G184" i="56"/>
  <c r="W367" i="56"/>
  <c r="S41" i="56"/>
  <c r="AJ41" i="56" s="1"/>
  <c r="I117" i="56"/>
  <c r="S35" i="56"/>
  <c r="AJ35" i="56" s="1"/>
  <c r="AE237" i="56"/>
  <c r="L444" i="56"/>
  <c r="N49" i="56"/>
  <c r="S284" i="56"/>
  <c r="AJ284" i="56" s="1"/>
  <c r="C184" i="56"/>
  <c r="I124" i="56"/>
  <c r="H444" i="56"/>
  <c r="R49" i="56"/>
  <c r="R54" i="56" s="1"/>
  <c r="R132" i="56"/>
  <c r="AJ189" i="56"/>
  <c r="S37" i="56"/>
  <c r="AJ37" i="56" s="1"/>
  <c r="I423" i="56"/>
  <c r="E158" i="56"/>
  <c r="S231" i="56"/>
  <c r="AJ231" i="56" s="1"/>
  <c r="O444" i="56"/>
  <c r="I152" i="56"/>
  <c r="O49" i="56"/>
  <c r="C418" i="56"/>
  <c r="AA237" i="56"/>
  <c r="I163" i="56"/>
  <c r="AI314" i="56"/>
  <c r="AC315" i="56" s="1"/>
  <c r="G392" i="56"/>
  <c r="V445" i="56"/>
  <c r="G34" i="56"/>
  <c r="AF237" i="56"/>
  <c r="AC393" i="56" l="1"/>
  <c r="L54" i="56"/>
  <c r="P40" i="56"/>
  <c r="V315" i="56"/>
  <c r="AB263" i="56"/>
  <c r="AC159" i="56"/>
  <c r="I439" i="56"/>
  <c r="I444" i="56" s="1"/>
  <c r="I413" i="56"/>
  <c r="I418" i="56" s="1"/>
  <c r="B419" i="56" s="1"/>
  <c r="AD289" i="56"/>
  <c r="V289" i="56"/>
  <c r="W289" i="56"/>
  <c r="Z289" i="56"/>
  <c r="AI289" i="56" s="1"/>
  <c r="I232" i="56"/>
  <c r="AC289" i="56"/>
  <c r="O54" i="56"/>
  <c r="X289" i="56"/>
  <c r="I257" i="56"/>
  <c r="Y289" i="56"/>
  <c r="AI367" i="56"/>
  <c r="S40" i="56"/>
  <c r="AJ40" i="56" s="1"/>
  <c r="AI211" i="56"/>
  <c r="B366" i="56"/>
  <c r="E184" i="56"/>
  <c r="W185" i="56"/>
  <c r="C49" i="56"/>
  <c r="I231" i="56"/>
  <c r="B262" i="56"/>
  <c r="I236" i="56"/>
  <c r="B237" i="56" s="1"/>
  <c r="E44" i="56"/>
  <c r="I44" i="56" s="1"/>
  <c r="AI237" i="56"/>
  <c r="S180" i="56"/>
  <c r="AJ180" i="56" s="1"/>
  <c r="L50" i="56"/>
  <c r="I179" i="56"/>
  <c r="AD341" i="56"/>
  <c r="V341" i="56"/>
  <c r="Y341" i="56"/>
  <c r="AA341" i="56"/>
  <c r="AE341" i="56"/>
  <c r="AH341" i="56"/>
  <c r="AF341" i="56"/>
  <c r="W341" i="56"/>
  <c r="AB341" i="56"/>
  <c r="Z341" i="56"/>
  <c r="AG341" i="56"/>
  <c r="AJ33" i="56"/>
  <c r="D49" i="56"/>
  <c r="D54" i="56" s="1"/>
  <c r="I284" i="56"/>
  <c r="AE315" i="56"/>
  <c r="AD315" i="56"/>
  <c r="AA315" i="56"/>
  <c r="X315" i="56"/>
  <c r="W315" i="56"/>
  <c r="AH315" i="56"/>
  <c r="AG315" i="56"/>
  <c r="Z315" i="56"/>
  <c r="AF315" i="56"/>
  <c r="Y315" i="56"/>
  <c r="B340" i="56"/>
  <c r="S44" i="56"/>
  <c r="AJ44" i="56" s="1"/>
  <c r="E49" i="56"/>
  <c r="X263" i="56"/>
  <c r="AA263" i="56"/>
  <c r="AF263" i="56"/>
  <c r="AD263" i="56"/>
  <c r="AC263" i="56"/>
  <c r="Z263" i="56"/>
  <c r="AG263" i="56"/>
  <c r="Y263" i="56"/>
  <c r="W263" i="56"/>
  <c r="AE263" i="56"/>
  <c r="X341" i="56"/>
  <c r="AB54" i="56"/>
  <c r="AI54" i="56" s="1"/>
  <c r="AC55" i="56" s="1"/>
  <c r="AH393" i="56"/>
  <c r="I440" i="56"/>
  <c r="E52" i="56"/>
  <c r="AI445" i="56"/>
  <c r="I283" i="56"/>
  <c r="I288" i="56" s="1"/>
  <c r="E419" i="56"/>
  <c r="N54" i="56"/>
  <c r="AB393" i="56"/>
  <c r="AD393" i="56"/>
  <c r="AA393" i="56"/>
  <c r="AF393" i="56"/>
  <c r="AG393" i="56"/>
  <c r="Y393" i="56"/>
  <c r="W393" i="56"/>
  <c r="X393" i="56"/>
  <c r="Z393" i="56"/>
  <c r="AE393" i="56"/>
  <c r="I361" i="56"/>
  <c r="I366" i="56" s="1"/>
  <c r="I40" i="56"/>
  <c r="S49" i="56"/>
  <c r="AJ49" i="56" s="1"/>
  <c r="AB159" i="56"/>
  <c r="AA159" i="56"/>
  <c r="Z159" i="56"/>
  <c r="AE159" i="56"/>
  <c r="AF159" i="56"/>
  <c r="X159" i="56"/>
  <c r="AD159" i="56"/>
  <c r="Y159" i="56"/>
  <c r="W159" i="56"/>
  <c r="AG159" i="56"/>
  <c r="V159" i="56"/>
  <c r="D50" i="56"/>
  <c r="G49" i="56"/>
  <c r="G54" i="56" s="1"/>
  <c r="E43" i="56"/>
  <c r="I43" i="56" s="1"/>
  <c r="E262" i="56"/>
  <c r="I251" i="56"/>
  <c r="I262" i="56" s="1"/>
  <c r="I48" i="56"/>
  <c r="I387" i="56"/>
  <c r="I258" i="56"/>
  <c r="I309" i="56"/>
  <c r="I314" i="56" s="1"/>
  <c r="B52" i="56"/>
  <c r="H52" i="56"/>
  <c r="I34" i="56"/>
  <c r="I38" i="56"/>
  <c r="C50" i="56"/>
  <c r="I41" i="56"/>
  <c r="H50" i="56"/>
  <c r="I35" i="56"/>
  <c r="I153" i="56"/>
  <c r="I158" i="56" s="1"/>
  <c r="C158" i="56"/>
  <c r="B45" i="56"/>
  <c r="I205" i="56"/>
  <c r="I210" i="56" s="1"/>
  <c r="C54" i="56"/>
  <c r="M54" i="56"/>
  <c r="I81" i="56"/>
  <c r="I362" i="56"/>
  <c r="B49" i="56"/>
  <c r="I127" i="56"/>
  <c r="I132" i="56" s="1"/>
  <c r="B132" i="56"/>
  <c r="I36" i="56"/>
  <c r="I388" i="56"/>
  <c r="E50" i="56"/>
  <c r="I39" i="56"/>
  <c r="B314" i="56"/>
  <c r="I37" i="56"/>
  <c r="H49" i="56"/>
  <c r="H54" i="56" s="1"/>
  <c r="AB315" i="56"/>
  <c r="I33" i="56"/>
  <c r="I310" i="56"/>
  <c r="I206" i="56"/>
  <c r="B444" i="56"/>
  <c r="I340" i="56"/>
  <c r="AB419" i="56"/>
  <c r="Z419" i="56"/>
  <c r="AH419" i="56"/>
  <c r="Y419" i="56"/>
  <c r="AF419" i="56"/>
  <c r="W419" i="56"/>
  <c r="AD419" i="56"/>
  <c r="X419" i="56"/>
  <c r="AC419" i="56"/>
  <c r="AA419" i="56"/>
  <c r="AE419" i="56"/>
  <c r="AG419" i="56"/>
  <c r="E47" i="56"/>
  <c r="I177" i="56"/>
  <c r="I382" i="56"/>
  <c r="E392" i="56"/>
  <c r="I42" i="56"/>
  <c r="I414" i="56"/>
  <c r="X185" i="56"/>
  <c r="AA185" i="56"/>
  <c r="AH185" i="56"/>
  <c r="V185" i="56"/>
  <c r="AD185" i="56"/>
  <c r="Y185" i="56"/>
  <c r="AE185" i="56"/>
  <c r="AG185" i="56"/>
  <c r="AF185" i="56"/>
  <c r="Z185" i="56"/>
  <c r="E237" i="56" l="1"/>
  <c r="C237" i="56"/>
  <c r="D237" i="56"/>
  <c r="C419" i="56"/>
  <c r="F419" i="56"/>
  <c r="F445" i="56"/>
  <c r="D445" i="56"/>
  <c r="G445" i="56"/>
  <c r="E445" i="56"/>
  <c r="C445" i="56"/>
  <c r="H445" i="56"/>
  <c r="D419" i="56"/>
  <c r="I419" i="56" s="1"/>
  <c r="G419" i="56"/>
  <c r="B445" i="56"/>
  <c r="AI393" i="56"/>
  <c r="H419" i="56"/>
  <c r="G237" i="56"/>
  <c r="H237" i="56"/>
  <c r="I392" i="56"/>
  <c r="C393" i="56" s="1"/>
  <c r="AI263" i="56"/>
  <c r="I184" i="56"/>
  <c r="G185" i="56" s="1"/>
  <c r="AI419" i="56"/>
  <c r="AI315" i="56"/>
  <c r="B54" i="56"/>
  <c r="F237" i="56"/>
  <c r="C263" i="56"/>
  <c r="D263" i="56"/>
  <c r="H263" i="56"/>
  <c r="B263" i="56"/>
  <c r="G263" i="56"/>
  <c r="F263" i="56"/>
  <c r="E263" i="56"/>
  <c r="B367" i="56"/>
  <c r="E367" i="56"/>
  <c r="F367" i="56"/>
  <c r="D367" i="56"/>
  <c r="C367" i="56"/>
  <c r="H367" i="56"/>
  <c r="G367" i="56"/>
  <c r="D133" i="56"/>
  <c r="B133" i="56"/>
  <c r="C133" i="56"/>
  <c r="G133" i="56"/>
  <c r="F133" i="56"/>
  <c r="E133" i="56"/>
  <c r="H133" i="56"/>
  <c r="E185" i="56"/>
  <c r="B159" i="56"/>
  <c r="H159" i="56"/>
  <c r="E159" i="56"/>
  <c r="G159" i="56"/>
  <c r="F159" i="56"/>
  <c r="C159" i="56"/>
  <c r="D159" i="56"/>
  <c r="I52" i="56"/>
  <c r="AI159" i="56"/>
  <c r="AI185" i="56"/>
  <c r="G50" i="56"/>
  <c r="I130" i="56"/>
  <c r="G289" i="56"/>
  <c r="F289" i="56"/>
  <c r="H289" i="56"/>
  <c r="B289" i="56"/>
  <c r="E289" i="56"/>
  <c r="C289" i="56"/>
  <c r="D289" i="56"/>
  <c r="AB55" i="56"/>
  <c r="AI341" i="56"/>
  <c r="I154" i="56"/>
  <c r="I49" i="56"/>
  <c r="W55" i="56"/>
  <c r="AG55" i="56"/>
  <c r="AE55" i="56"/>
  <c r="Z55" i="56"/>
  <c r="V55" i="56"/>
  <c r="X55" i="56"/>
  <c r="AD55" i="56"/>
  <c r="AF55" i="56"/>
  <c r="AH55" i="56"/>
  <c r="AA55" i="56"/>
  <c r="Y55" i="56"/>
  <c r="H211" i="56"/>
  <c r="D211" i="56"/>
  <c r="G211" i="56"/>
  <c r="E211" i="56"/>
  <c r="B211" i="56"/>
  <c r="F211" i="56"/>
  <c r="C211" i="56"/>
  <c r="E54" i="56"/>
  <c r="G341" i="56"/>
  <c r="D341" i="56"/>
  <c r="F341" i="56"/>
  <c r="C341" i="56"/>
  <c r="B341" i="56"/>
  <c r="H341" i="56"/>
  <c r="E341" i="56"/>
  <c r="I45" i="56"/>
  <c r="D393" i="56"/>
  <c r="I180" i="56"/>
  <c r="B50" i="56"/>
  <c r="S50" i="56"/>
  <c r="AJ50" i="56" s="1"/>
  <c r="E315" i="56"/>
  <c r="C315" i="56"/>
  <c r="G315" i="56"/>
  <c r="H315" i="56"/>
  <c r="F315" i="56"/>
  <c r="D315" i="56"/>
  <c r="B315" i="56"/>
  <c r="I47" i="56"/>
  <c r="I237" i="56"/>
  <c r="I445" i="56" l="1"/>
  <c r="B393" i="56"/>
  <c r="F393" i="56"/>
  <c r="G393" i="56"/>
  <c r="H393" i="56"/>
  <c r="E393" i="56"/>
  <c r="I393" i="56" s="1"/>
  <c r="F185" i="56"/>
  <c r="I133" i="56"/>
  <c r="I54" i="56"/>
  <c r="F55" i="56" s="1"/>
  <c r="H185" i="56"/>
  <c r="C185" i="56"/>
  <c r="B185" i="56"/>
  <c r="I211" i="56"/>
  <c r="D185" i="56"/>
  <c r="I367" i="56"/>
  <c r="I50" i="56"/>
  <c r="AI55" i="56"/>
  <c r="I159" i="56"/>
  <c r="I315" i="56"/>
  <c r="I289" i="56"/>
  <c r="I341" i="56"/>
  <c r="I263" i="56"/>
  <c r="I185" i="56" l="1"/>
  <c r="C55" i="56"/>
  <c r="B55" i="56"/>
  <c r="D55" i="56"/>
  <c r="G55" i="56"/>
  <c r="E55" i="56"/>
  <c r="H55" i="56"/>
  <c r="I55" i="56"/>
  <c r="AB50" i="55" l="1"/>
  <c r="AB51" i="55"/>
  <c r="AB53" i="55"/>
  <c r="AB52" i="55"/>
  <c r="I573" i="55"/>
  <c r="I572" i="55"/>
  <c r="I571" i="55"/>
  <c r="I570" i="55"/>
  <c r="I568" i="55"/>
  <c r="I567" i="55"/>
  <c r="I566" i="55"/>
  <c r="I565" i="55"/>
  <c r="I564" i="55"/>
  <c r="I563" i="55"/>
  <c r="I562" i="55"/>
  <c r="I561" i="55"/>
  <c r="I560" i="55"/>
  <c r="I559" i="55"/>
  <c r="I558" i="55"/>
  <c r="I557" i="55"/>
  <c r="I556" i="55"/>
  <c r="I555" i="55"/>
  <c r="I554" i="55"/>
  <c r="I547" i="55"/>
  <c r="I546" i="55"/>
  <c r="I544" i="55"/>
  <c r="I542" i="55"/>
  <c r="I541" i="55"/>
  <c r="I540" i="55"/>
  <c r="I539" i="55"/>
  <c r="I538" i="55"/>
  <c r="I537" i="55"/>
  <c r="I536" i="55"/>
  <c r="I535" i="55"/>
  <c r="I534" i="55"/>
  <c r="I533" i="55"/>
  <c r="I532" i="55"/>
  <c r="I531" i="55"/>
  <c r="I530" i="55"/>
  <c r="I529" i="55"/>
  <c r="I528" i="55"/>
  <c r="I521" i="55"/>
  <c r="I520" i="55"/>
  <c r="I517" i="55"/>
  <c r="I518" i="55"/>
  <c r="I516" i="55"/>
  <c r="I515" i="55"/>
  <c r="I514" i="55"/>
  <c r="I513" i="55"/>
  <c r="I512" i="55"/>
  <c r="I511" i="55"/>
  <c r="I510" i="55"/>
  <c r="I509" i="55"/>
  <c r="I508" i="55"/>
  <c r="I507" i="55"/>
  <c r="I506" i="55"/>
  <c r="I505" i="55"/>
  <c r="I504" i="55"/>
  <c r="I503" i="55"/>
  <c r="I502" i="55"/>
  <c r="I495" i="55"/>
  <c r="I494" i="55"/>
  <c r="I493" i="55"/>
  <c r="I492" i="55"/>
  <c r="I490" i="55"/>
  <c r="I489" i="55"/>
  <c r="I488" i="55"/>
  <c r="I487" i="55"/>
  <c r="I486" i="55"/>
  <c r="I485" i="55"/>
  <c r="I484" i="55"/>
  <c r="I483" i="55"/>
  <c r="I482" i="55"/>
  <c r="I481" i="55"/>
  <c r="I480" i="55"/>
  <c r="I479" i="55"/>
  <c r="I478" i="55"/>
  <c r="I477" i="55"/>
  <c r="I476" i="55"/>
  <c r="AI206" i="55" l="1"/>
  <c r="AI402" i="55"/>
  <c r="AI434" i="55"/>
  <c r="F62" i="55"/>
  <c r="I452" i="55"/>
  <c r="I456" i="55"/>
  <c r="F66" i="55"/>
  <c r="I460" i="55"/>
  <c r="F70" i="55"/>
  <c r="I464" i="55"/>
  <c r="F74" i="55"/>
  <c r="I469" i="55"/>
  <c r="F79" i="55"/>
  <c r="I501" i="55"/>
  <c r="I522" i="55" s="1"/>
  <c r="F522" i="55"/>
  <c r="F68" i="55"/>
  <c r="I458" i="55"/>
  <c r="AI138" i="55"/>
  <c r="AI197" i="55"/>
  <c r="I450" i="55"/>
  <c r="F60" i="55"/>
  <c r="I462" i="55"/>
  <c r="F72" i="55"/>
  <c r="AI260" i="55"/>
  <c r="AI384" i="55"/>
  <c r="I449" i="55"/>
  <c r="F59" i="55"/>
  <c r="I453" i="55"/>
  <c r="F63" i="55"/>
  <c r="I457" i="55"/>
  <c r="F67" i="55"/>
  <c r="I461" i="55"/>
  <c r="F71" i="55"/>
  <c r="I475" i="55"/>
  <c r="I454" i="55"/>
  <c r="F64" i="55"/>
  <c r="AI226" i="55"/>
  <c r="AI285" i="55"/>
  <c r="AJ285" i="55" s="1"/>
  <c r="AI379" i="55"/>
  <c r="I553" i="55"/>
  <c r="AI357" i="55"/>
  <c r="AI374" i="55"/>
  <c r="I451" i="55"/>
  <c r="F61" i="55"/>
  <c r="I455" i="55"/>
  <c r="F65" i="55"/>
  <c r="I459" i="55"/>
  <c r="F69" i="55"/>
  <c r="I463" i="55"/>
  <c r="F73" i="55"/>
  <c r="I468" i="55"/>
  <c r="F78" i="55"/>
  <c r="I527" i="55"/>
  <c r="I467" i="55"/>
  <c r="AI347" i="55"/>
  <c r="AI442" i="55"/>
  <c r="AJ442" i="55" s="1"/>
  <c r="AB49" i="55"/>
  <c r="P96" i="55"/>
  <c r="AI171" i="55"/>
  <c r="AI200" i="55"/>
  <c r="AI244" i="55"/>
  <c r="AI253" i="55"/>
  <c r="AI193" i="55"/>
  <c r="AI167" i="55"/>
  <c r="AI279" i="55"/>
  <c r="AI176" i="55"/>
  <c r="AI270" i="55"/>
  <c r="AI126" i="55"/>
  <c r="AI216" i="55"/>
  <c r="AI166" i="55"/>
  <c r="AI175" i="55"/>
  <c r="AI180" i="55"/>
  <c r="AI192" i="55"/>
  <c r="AI298" i="55"/>
  <c r="AI321" i="55"/>
  <c r="AI261" i="55"/>
  <c r="AI431" i="55"/>
  <c r="AI302" i="55"/>
  <c r="AI286" i="55"/>
  <c r="AJ286" i="55" s="1"/>
  <c r="AI297" i="55"/>
  <c r="AI301" i="55"/>
  <c r="AI306" i="55"/>
  <c r="AI313" i="55"/>
  <c r="AJ313" i="55" s="1"/>
  <c r="P100" i="55"/>
  <c r="P22" i="55" s="1"/>
  <c r="P89" i="55"/>
  <c r="P11" i="55" s="1"/>
  <c r="P105" i="55"/>
  <c r="P27" i="55" s="1"/>
  <c r="AI346" i="55"/>
  <c r="P95" i="55"/>
  <c r="AI365" i="55"/>
  <c r="AJ365" i="55" s="1"/>
  <c r="P86" i="55"/>
  <c r="P8" i="55" s="1"/>
  <c r="I545" i="55"/>
  <c r="I543" i="55"/>
  <c r="P90" i="55"/>
  <c r="P12" i="55" s="1"/>
  <c r="I519" i="55"/>
  <c r="AI440" i="55"/>
  <c r="I569" i="55"/>
  <c r="AI391" i="55"/>
  <c r="AJ391" i="55" s="1"/>
  <c r="AI424" i="55"/>
  <c r="P87" i="55"/>
  <c r="P9" i="55" s="1"/>
  <c r="I491" i="55"/>
  <c r="I496" i="55" s="1"/>
  <c r="P104" i="55"/>
  <c r="P26" i="55" s="1"/>
  <c r="AI443" i="55"/>
  <c r="AJ443" i="55" s="1"/>
  <c r="AI441" i="55"/>
  <c r="AJ441" i="55" s="1"/>
  <c r="P97" i="55"/>
  <c r="P19" i="55" s="1"/>
  <c r="P93" i="55"/>
  <c r="P15" i="55" s="1"/>
  <c r="P98" i="55"/>
  <c r="P20" i="55" s="1"/>
  <c r="P88" i="55"/>
  <c r="P10" i="55" s="1"/>
  <c r="AF624" i="55"/>
  <c r="AI339" i="55" l="1"/>
  <c r="AI386" i="55"/>
  <c r="AI324" i="55"/>
  <c r="Y40" i="55"/>
  <c r="AI436" i="55"/>
  <c r="AI414" i="55"/>
  <c r="S384" i="55"/>
  <c r="AA39" i="55"/>
  <c r="Z47" i="55"/>
  <c r="V41" i="55"/>
  <c r="AI432" i="55"/>
  <c r="V43" i="55"/>
  <c r="AI382" i="55"/>
  <c r="AI338" i="55"/>
  <c r="AI246" i="55"/>
  <c r="AI254" i="55"/>
  <c r="AI276" i="55"/>
  <c r="AI148" i="55"/>
  <c r="AI139" i="55"/>
  <c r="I548" i="55"/>
  <c r="B549" i="55" s="1"/>
  <c r="AI329" i="55"/>
  <c r="AC46" i="55"/>
  <c r="W288" i="55"/>
  <c r="Z288" i="55"/>
  <c r="AI157" i="55"/>
  <c r="AA43" i="55"/>
  <c r="X40" i="55"/>
  <c r="W45" i="55"/>
  <c r="Z43" i="55"/>
  <c r="AI43" i="55" s="1"/>
  <c r="Y48" i="55"/>
  <c r="AI398" i="55"/>
  <c r="AI435" i="55"/>
  <c r="AI425" i="55"/>
  <c r="AI428" i="55"/>
  <c r="AI405" i="55"/>
  <c r="AI376" i="55"/>
  <c r="AI364" i="55"/>
  <c r="AJ364" i="55" s="1"/>
  <c r="AI389" i="55"/>
  <c r="AJ389" i="55" s="1"/>
  <c r="AI375" i="55"/>
  <c r="AI294" i="55"/>
  <c r="AI330" i="55"/>
  <c r="AD41" i="55"/>
  <c r="AI305" i="55"/>
  <c r="AC288" i="55"/>
  <c r="AA44" i="55"/>
  <c r="AI308" i="55"/>
  <c r="AI296" i="55"/>
  <c r="AI271" i="55"/>
  <c r="AI209" i="55"/>
  <c r="AJ209" i="55" s="1"/>
  <c r="AI312" i="55"/>
  <c r="AJ312" i="55" s="1"/>
  <c r="AI277" i="55"/>
  <c r="AI250" i="55"/>
  <c r="W36" i="55"/>
  <c r="AD38" i="55"/>
  <c r="AC34" i="55"/>
  <c r="AG33" i="55"/>
  <c r="AI146" i="55"/>
  <c r="AH39" i="55"/>
  <c r="Z40" i="55"/>
  <c r="AI284" i="55"/>
  <c r="AI259" i="55"/>
  <c r="AI258" i="55"/>
  <c r="AI219" i="55"/>
  <c r="AI165" i="55"/>
  <c r="AE48" i="55"/>
  <c r="AI172" i="55"/>
  <c r="AG38" i="55"/>
  <c r="AI283" i="55"/>
  <c r="AI183" i="55"/>
  <c r="AJ183" i="55" s="1"/>
  <c r="AF45" i="55"/>
  <c r="AA42" i="55"/>
  <c r="Z39" i="55"/>
  <c r="AG43" i="55"/>
  <c r="AI168" i="55"/>
  <c r="AC42" i="55"/>
  <c r="AI220" i="55"/>
  <c r="W35" i="55"/>
  <c r="AC43" i="55"/>
  <c r="Y36" i="55"/>
  <c r="AH48" i="55"/>
  <c r="S347" i="55"/>
  <c r="AJ347" i="55" s="1"/>
  <c r="AF444" i="55"/>
  <c r="AI406" i="55"/>
  <c r="AI426" i="55"/>
  <c r="AI323" i="55"/>
  <c r="AI327" i="55"/>
  <c r="AF288" i="55"/>
  <c r="AI280" i="55"/>
  <c r="AF36" i="55"/>
  <c r="AG34" i="55"/>
  <c r="AE44" i="55"/>
  <c r="AE39" i="55"/>
  <c r="Y41" i="55"/>
  <c r="AE35" i="55"/>
  <c r="AI164" i="55"/>
  <c r="AI119" i="55"/>
  <c r="AH43" i="55"/>
  <c r="Z48" i="55"/>
  <c r="AE288" i="55"/>
  <c r="AI438" i="55"/>
  <c r="AI353" i="55"/>
  <c r="AI189" i="55"/>
  <c r="AI142" i="55"/>
  <c r="AH33" i="55"/>
  <c r="AE40" i="55"/>
  <c r="AF35" i="55"/>
  <c r="AA48" i="55"/>
  <c r="AD43" i="55"/>
  <c r="AA38" i="55"/>
  <c r="X33" i="55"/>
  <c r="AG44" i="55"/>
  <c r="AF44" i="55"/>
  <c r="Y33" i="55"/>
  <c r="AI182" i="55"/>
  <c r="AJ182" i="55" s="1"/>
  <c r="W40" i="55"/>
  <c r="X38" i="55"/>
  <c r="AA35" i="55"/>
  <c r="AC33" i="55"/>
  <c r="Z36" i="55"/>
  <c r="AH41" i="55"/>
  <c r="AI417" i="55"/>
  <c r="AH34" i="55"/>
  <c r="AI348" i="55"/>
  <c r="Y34" i="55"/>
  <c r="AI303" i="55"/>
  <c r="X44" i="55"/>
  <c r="AE41" i="55"/>
  <c r="AI332" i="55"/>
  <c r="AH35" i="55"/>
  <c r="AI371" i="55"/>
  <c r="AH444" i="55"/>
  <c r="AH44" i="55"/>
  <c r="AG40" i="55"/>
  <c r="AF40" i="55"/>
  <c r="AI272" i="55"/>
  <c r="AF34" i="55"/>
  <c r="AD48" i="55"/>
  <c r="AD33" i="55"/>
  <c r="Y43" i="55"/>
  <c r="AA444" i="55"/>
  <c r="W444" i="55"/>
  <c r="Z45" i="55"/>
  <c r="Z444" i="55"/>
  <c r="AI358" i="55"/>
  <c r="AI416" i="55"/>
  <c r="X35" i="55"/>
  <c r="AI399" i="55"/>
  <c r="I465" i="55"/>
  <c r="I470" i="55" s="1"/>
  <c r="F75" i="55"/>
  <c r="F470" i="55"/>
  <c r="AI409" i="55"/>
  <c r="X34" i="55"/>
  <c r="AF47" i="55"/>
  <c r="AI397" i="55"/>
  <c r="AD40" i="55"/>
  <c r="AH40" i="55"/>
  <c r="I69" i="55"/>
  <c r="F17" i="55"/>
  <c r="V45" i="55"/>
  <c r="AI423" i="55"/>
  <c r="V46" i="55"/>
  <c r="AI124" i="55"/>
  <c r="AI372" i="55"/>
  <c r="AI390" i="55"/>
  <c r="AJ390" i="55" s="1"/>
  <c r="AI275" i="55"/>
  <c r="X288" i="55"/>
  <c r="AI388" i="55"/>
  <c r="AI163" i="55"/>
  <c r="AI381" i="55"/>
  <c r="AI230" i="55"/>
  <c r="AI410" i="55"/>
  <c r="AG42" i="55"/>
  <c r="AI293" i="55"/>
  <c r="AI145" i="55"/>
  <c r="Z34" i="55"/>
  <c r="AD44" i="55"/>
  <c r="AD35" i="55"/>
  <c r="AC44" i="55"/>
  <c r="AE33" i="55"/>
  <c r="Z37" i="55"/>
  <c r="AE38" i="55"/>
  <c r="S138" i="55"/>
  <c r="AJ138" i="55" s="1"/>
  <c r="W41" i="55"/>
  <c r="AI140" i="55"/>
  <c r="X45" i="55"/>
  <c r="AA36" i="55"/>
  <c r="Z42" i="55"/>
  <c r="AE46" i="55"/>
  <c r="I78" i="55"/>
  <c r="F26" i="55"/>
  <c r="I61" i="55"/>
  <c r="F9" i="55"/>
  <c r="I71" i="55"/>
  <c r="F19" i="55"/>
  <c r="V35" i="55"/>
  <c r="W39" i="55"/>
  <c r="I68" i="55"/>
  <c r="F16" i="55"/>
  <c r="AA47" i="55"/>
  <c r="X37" i="55"/>
  <c r="AI121" i="55"/>
  <c r="I63" i="55"/>
  <c r="F11" i="55"/>
  <c r="G523" i="55"/>
  <c r="D523" i="55"/>
  <c r="C523" i="55"/>
  <c r="F523" i="55"/>
  <c r="E523" i="55"/>
  <c r="B523" i="55"/>
  <c r="H523" i="55"/>
  <c r="AI427" i="55"/>
  <c r="AI363" i="55"/>
  <c r="AJ363" i="55" s="1"/>
  <c r="X39" i="55"/>
  <c r="AH36" i="55"/>
  <c r="AE42" i="55"/>
  <c r="AF46" i="55"/>
  <c r="Z35" i="55"/>
  <c r="G497" i="55"/>
  <c r="C497" i="55"/>
  <c r="E497" i="55"/>
  <c r="D497" i="55"/>
  <c r="H497" i="55"/>
  <c r="B497" i="55"/>
  <c r="AG444" i="55"/>
  <c r="AI412" i="55"/>
  <c r="I574" i="55"/>
  <c r="AC444" i="55"/>
  <c r="AI322" i="55"/>
  <c r="AI355" i="55"/>
  <c r="AI350" i="55"/>
  <c r="AI256" i="55"/>
  <c r="AI243" i="55"/>
  <c r="Z418" i="55"/>
  <c r="AC48" i="55"/>
  <c r="AA33" i="55"/>
  <c r="V44" i="55"/>
  <c r="AE34" i="55"/>
  <c r="V288" i="55"/>
  <c r="AI267" i="55"/>
  <c r="AE43" i="55"/>
  <c r="AI111" i="55"/>
  <c r="V33" i="55"/>
  <c r="W47" i="55"/>
  <c r="W38" i="55"/>
  <c r="AF41" i="55"/>
  <c r="AI201" i="55"/>
  <c r="X47" i="55"/>
  <c r="AI245" i="55"/>
  <c r="AG45" i="55"/>
  <c r="AC36" i="55"/>
  <c r="AH42" i="55"/>
  <c r="AI141" i="55"/>
  <c r="AH46" i="55"/>
  <c r="S260" i="55"/>
  <c r="AJ260" i="55" s="1"/>
  <c r="AI268" i="55"/>
  <c r="W34" i="55"/>
  <c r="I72" i="55"/>
  <c r="F20" i="55"/>
  <c r="AI130" i="55"/>
  <c r="I70" i="55"/>
  <c r="F18" i="55"/>
  <c r="V37" i="55"/>
  <c r="AI115" i="55"/>
  <c r="AI218" i="55"/>
  <c r="I466" i="55"/>
  <c r="F76" i="55"/>
  <c r="AJ384" i="55"/>
  <c r="AC39" i="55"/>
  <c r="V40" i="55"/>
  <c r="AI223" i="55"/>
  <c r="AD45" i="55"/>
  <c r="AC37" i="55"/>
  <c r="Y37" i="55"/>
  <c r="AA288" i="55"/>
  <c r="AI408" i="55"/>
  <c r="AI401" i="55"/>
  <c r="AI415" i="55"/>
  <c r="AI407" i="55"/>
  <c r="AI433" i="55"/>
  <c r="AD444" i="55"/>
  <c r="AI362" i="55"/>
  <c r="AI304" i="55"/>
  <c r="AI311" i="55"/>
  <c r="AJ311" i="55" s="1"/>
  <c r="AI251" i="55"/>
  <c r="AI380" i="55"/>
  <c r="AH288" i="55"/>
  <c r="AH38" i="55"/>
  <c r="AI356" i="55"/>
  <c r="AI400" i="55"/>
  <c r="AI225" i="55"/>
  <c r="AI228" i="55"/>
  <c r="AI328" i="55"/>
  <c r="AI181" i="55"/>
  <c r="AJ181" i="55" s="1"/>
  <c r="AI122" i="55"/>
  <c r="Z44" i="55"/>
  <c r="AD47" i="55"/>
  <c r="AF43" i="55"/>
  <c r="AI112" i="55"/>
  <c r="V34" i="55"/>
  <c r="AI241" i="55"/>
  <c r="W43" i="55"/>
  <c r="AE47" i="55"/>
  <c r="AF38" i="55"/>
  <c r="X41" i="55"/>
  <c r="AI334" i="55"/>
  <c r="AE45" i="55"/>
  <c r="AI191" i="55"/>
  <c r="Y45" i="55"/>
  <c r="X36" i="55"/>
  <c r="V42" i="55"/>
  <c r="AI120" i="55"/>
  <c r="Z46" i="55"/>
  <c r="W37" i="55"/>
  <c r="S374" i="55"/>
  <c r="AJ374" i="55" s="1"/>
  <c r="S226" i="55"/>
  <c r="AJ226" i="55" s="1"/>
  <c r="I73" i="55"/>
  <c r="I67" i="55"/>
  <c r="F15" i="55"/>
  <c r="Z33" i="55"/>
  <c r="AG35" i="55"/>
  <c r="AI215" i="55"/>
  <c r="Y38" i="55"/>
  <c r="AI129" i="55"/>
  <c r="X444" i="55"/>
  <c r="AI202" i="55"/>
  <c r="AI331" i="55"/>
  <c r="P85" i="55"/>
  <c r="Y444" i="55"/>
  <c r="AA37" i="55"/>
  <c r="AI336" i="55"/>
  <c r="Y288" i="55"/>
  <c r="AE36" i="55"/>
  <c r="AI287" i="55"/>
  <c r="AJ287" i="55" s="1"/>
  <c r="AI227" i="55"/>
  <c r="AI217" i="55"/>
  <c r="AI207" i="55"/>
  <c r="AJ207" i="55" s="1"/>
  <c r="X43" i="55"/>
  <c r="AF33" i="55"/>
  <c r="AI152" i="55"/>
  <c r="AC40" i="55"/>
  <c r="AD39" i="55"/>
  <c r="Y47" i="55"/>
  <c r="AI173" i="55"/>
  <c r="AG41" i="55"/>
  <c r="AI150" i="55"/>
  <c r="AA40" i="55"/>
  <c r="AI199" i="55"/>
  <c r="AH45" i="55"/>
  <c r="AG36" i="55"/>
  <c r="AD42" i="55"/>
  <c r="AI131" i="55"/>
  <c r="AJ131" i="55" s="1"/>
  <c r="AA46" i="55"/>
  <c r="AF37" i="55"/>
  <c r="AF615" i="55"/>
  <c r="F574" i="55"/>
  <c r="F575" i="55" s="1"/>
  <c r="AI123" i="55"/>
  <c r="F8" i="55"/>
  <c r="I60" i="55"/>
  <c r="I66" i="55"/>
  <c r="F14" i="55"/>
  <c r="W33" i="55"/>
  <c r="AG47" i="55"/>
  <c r="W46" i="55"/>
  <c r="AG37" i="55"/>
  <c r="F549" i="55"/>
  <c r="AE444" i="55"/>
  <c r="AI373" i="55"/>
  <c r="AA41" i="55"/>
  <c r="AI383" i="55"/>
  <c r="AI354" i="55"/>
  <c r="AI349" i="55"/>
  <c r="AI320" i="55"/>
  <c r="AI319" i="55"/>
  <c r="AI190" i="55"/>
  <c r="AI295" i="55"/>
  <c r="AI224" i="55"/>
  <c r="W44" i="55"/>
  <c r="AI208" i="55"/>
  <c r="AJ208" i="55" s="1"/>
  <c r="V39" i="55"/>
  <c r="AG48" i="55"/>
  <c r="AG39" i="55"/>
  <c r="AI278" i="55"/>
  <c r="AF48" i="55"/>
  <c r="AC35" i="55"/>
  <c r="AH47" i="55"/>
  <c r="Z38" i="55"/>
  <c r="AI149" i="55"/>
  <c r="Z41" i="55"/>
  <c r="AC47" i="55"/>
  <c r="AI147" i="55"/>
  <c r="AA45" i="55"/>
  <c r="AF42" i="55"/>
  <c r="AA34" i="55"/>
  <c r="AI194" i="55"/>
  <c r="Y42" i="55"/>
  <c r="AI178" i="55"/>
  <c r="AD46" i="55"/>
  <c r="X46" i="55"/>
  <c r="AE37" i="55"/>
  <c r="Y44" i="55"/>
  <c r="F77" i="55"/>
  <c r="F548" i="55"/>
  <c r="I65" i="55"/>
  <c r="AI128" i="55"/>
  <c r="I64" i="55"/>
  <c r="F12" i="55"/>
  <c r="F496" i="55"/>
  <c r="F497" i="55" s="1"/>
  <c r="X42" i="55"/>
  <c r="F10" i="55"/>
  <c r="I62" i="55"/>
  <c r="AI114" i="55"/>
  <c r="AI360" i="55"/>
  <c r="AF39" i="55"/>
  <c r="W42" i="55"/>
  <c r="AC41" i="55"/>
  <c r="V48" i="55"/>
  <c r="I79" i="55"/>
  <c r="F27" i="55"/>
  <c r="S434" i="55"/>
  <c r="AJ434" i="55" s="1"/>
  <c r="AI345" i="55"/>
  <c r="AI269" i="55"/>
  <c r="AG288" i="55"/>
  <c r="S302" i="55"/>
  <c r="AJ302" i="55" s="1"/>
  <c r="AI204" i="55"/>
  <c r="AI310" i="55"/>
  <c r="AD288" i="55"/>
  <c r="AI252" i="55"/>
  <c r="AI242" i="55"/>
  <c r="AI282" i="55"/>
  <c r="AI113" i="55"/>
  <c r="Y35" i="55"/>
  <c r="X48" i="55"/>
  <c r="Y39" i="55"/>
  <c r="AI249" i="55"/>
  <c r="W48" i="55"/>
  <c r="AD34" i="55"/>
  <c r="V47" i="55"/>
  <c r="AI116" i="55"/>
  <c r="V38" i="55"/>
  <c r="AC38" i="55"/>
  <c r="AC45" i="55"/>
  <c r="AD36" i="55"/>
  <c r="AI198" i="55"/>
  <c r="AD37" i="55"/>
  <c r="Y46" i="55"/>
  <c r="AG46" i="55"/>
  <c r="AH37" i="55"/>
  <c r="S357" i="55"/>
  <c r="AJ357" i="55" s="1"/>
  <c r="S197" i="55"/>
  <c r="AJ197" i="55" s="1"/>
  <c r="AI137" i="55"/>
  <c r="AI174" i="55"/>
  <c r="F7" i="55"/>
  <c r="I59" i="55"/>
  <c r="F80" i="55"/>
  <c r="I74" i="55"/>
  <c r="F22" i="55"/>
  <c r="V36" i="55"/>
  <c r="AE418" i="55"/>
  <c r="S200" i="55"/>
  <c r="AJ200" i="55" s="1"/>
  <c r="AH262" i="55"/>
  <c r="Z392" i="55"/>
  <c r="X262" i="55"/>
  <c r="S261" i="55"/>
  <c r="AJ261" i="55" s="1"/>
  <c r="AD314" i="55"/>
  <c r="AC392" i="55"/>
  <c r="X392" i="55"/>
  <c r="AI439" i="55"/>
  <c r="AE392" i="55"/>
  <c r="W132" i="55"/>
  <c r="V392" i="55"/>
  <c r="AG314" i="55"/>
  <c r="V262" i="55"/>
  <c r="AD392" i="55"/>
  <c r="AF262" i="55"/>
  <c r="V314" i="55"/>
  <c r="AA392" i="55"/>
  <c r="AH392" i="55"/>
  <c r="X314" i="55"/>
  <c r="AD262" i="55"/>
  <c r="AG132" i="55"/>
  <c r="Z132" i="55"/>
  <c r="W418" i="55"/>
  <c r="AG392" i="55"/>
  <c r="W392" i="55"/>
  <c r="AH314" i="55"/>
  <c r="Y262" i="55"/>
  <c r="AA418" i="55"/>
  <c r="Z314" i="55"/>
  <c r="Z262" i="55"/>
  <c r="X418" i="55"/>
  <c r="AF418" i="55"/>
  <c r="AG418" i="55"/>
  <c r="Y392" i="55"/>
  <c r="AF392" i="55"/>
  <c r="Y314" i="55"/>
  <c r="P49" i="55"/>
  <c r="Y418" i="55"/>
  <c r="P103" i="55"/>
  <c r="P25" i="55" s="1"/>
  <c r="P101" i="55"/>
  <c r="S401" i="55"/>
  <c r="S269" i="55"/>
  <c r="AJ269" i="55" s="1"/>
  <c r="AA210" i="55"/>
  <c r="Z210" i="55"/>
  <c r="AE210" i="55"/>
  <c r="AD210" i="55"/>
  <c r="X210" i="55"/>
  <c r="W210" i="55"/>
  <c r="AF210" i="55"/>
  <c r="AC210" i="55"/>
  <c r="AH210" i="55"/>
  <c r="AG210" i="55"/>
  <c r="Y210" i="55"/>
  <c r="S244" i="55"/>
  <c r="AJ244" i="55" s="1"/>
  <c r="AF611" i="55"/>
  <c r="I434" i="55"/>
  <c r="S431" i="55"/>
  <c r="AJ431" i="55" s="1"/>
  <c r="S298" i="55"/>
  <c r="AJ298" i="55" s="1"/>
  <c r="S216" i="55"/>
  <c r="AJ216" i="55" s="1"/>
  <c r="AF625" i="55"/>
  <c r="AF612" i="55"/>
  <c r="AF618" i="55"/>
  <c r="S321" i="55"/>
  <c r="AJ321" i="55" s="1"/>
  <c r="S270" i="55"/>
  <c r="AJ270" i="55" s="1"/>
  <c r="AE184" i="55"/>
  <c r="AD184" i="55"/>
  <c r="AH184" i="55"/>
  <c r="Y184" i="55"/>
  <c r="AG184" i="55"/>
  <c r="X184" i="55"/>
  <c r="Z184" i="55"/>
  <c r="W184" i="55"/>
  <c r="AA184" i="55"/>
  <c r="AF184" i="55"/>
  <c r="AC184" i="55"/>
  <c r="S167" i="55"/>
  <c r="AJ167" i="55" s="1"/>
  <c r="AG366" i="55"/>
  <c r="X366" i="55"/>
  <c r="AC366" i="55"/>
  <c r="AA366" i="55"/>
  <c r="AF366" i="55"/>
  <c r="AE366" i="55"/>
  <c r="Z366" i="55"/>
  <c r="W366" i="55"/>
  <c r="AD366" i="55"/>
  <c r="Y366" i="55"/>
  <c r="AH366" i="55"/>
  <c r="S346" i="55"/>
  <c r="AJ346" i="55" s="1"/>
  <c r="S253" i="55"/>
  <c r="AJ253" i="55" s="1"/>
  <c r="S407" i="55"/>
  <c r="AJ407" i="55" s="1"/>
  <c r="S373" i="55"/>
  <c r="AJ373" i="55" s="1"/>
  <c r="AF619" i="55"/>
  <c r="S306" i="55"/>
  <c r="AJ306" i="55" s="1"/>
  <c r="AA158" i="55"/>
  <c r="Z158" i="55"/>
  <c r="AE158" i="55"/>
  <c r="AD158" i="55"/>
  <c r="AH158" i="55"/>
  <c r="AG158" i="55"/>
  <c r="X158" i="55"/>
  <c r="W158" i="55"/>
  <c r="AF158" i="55"/>
  <c r="AC158" i="55"/>
  <c r="Y158" i="55"/>
  <c r="AF614" i="55"/>
  <c r="AF607" i="55"/>
  <c r="P102" i="55"/>
  <c r="P24" i="55" s="1"/>
  <c r="AF340" i="55"/>
  <c r="W340" i="55"/>
  <c r="AD340" i="55"/>
  <c r="Z340" i="55"/>
  <c r="AH340" i="55"/>
  <c r="X340" i="55"/>
  <c r="AE340" i="55"/>
  <c r="AC340" i="55"/>
  <c r="Y340" i="55"/>
  <c r="AG340" i="55"/>
  <c r="AA340" i="55"/>
  <c r="S252" i="55"/>
  <c r="AF623" i="55"/>
  <c r="S412" i="55" l="1"/>
  <c r="AJ252" i="55"/>
  <c r="S322" i="55"/>
  <c r="AJ322" i="55" s="1"/>
  <c r="N37" i="55"/>
  <c r="Q41" i="55"/>
  <c r="S297" i="55"/>
  <c r="AJ297" i="55" s="1"/>
  <c r="M34" i="55"/>
  <c r="S147" i="55"/>
  <c r="AJ147" i="55" s="1"/>
  <c r="Q444" i="55"/>
  <c r="S381" i="55"/>
  <c r="AJ381" i="55" s="1"/>
  <c r="S202" i="55"/>
  <c r="M48" i="55"/>
  <c r="S399" i="55"/>
  <c r="AJ399" i="55" s="1"/>
  <c r="AI156" i="55"/>
  <c r="G549" i="55"/>
  <c r="S225" i="55"/>
  <c r="AJ225" i="55" s="1"/>
  <c r="R35" i="55"/>
  <c r="S331" i="55"/>
  <c r="C549" i="55"/>
  <c r="E549" i="55"/>
  <c r="D549" i="55"/>
  <c r="AJ202" i="55"/>
  <c r="S382" i="55"/>
  <c r="AJ382" i="55" s="1"/>
  <c r="S350" i="55"/>
  <c r="H549" i="55"/>
  <c r="S410" i="55"/>
  <c r="AJ410" i="55" s="1"/>
  <c r="Q36" i="55"/>
  <c r="N38" i="55"/>
  <c r="S243" i="55"/>
  <c r="AJ243" i="55" s="1"/>
  <c r="S166" i="55"/>
  <c r="AJ166" i="55" s="1"/>
  <c r="S152" i="55"/>
  <c r="AJ152" i="55" s="1"/>
  <c r="O39" i="55"/>
  <c r="AF610" i="55"/>
  <c r="R288" i="55"/>
  <c r="AI155" i="55"/>
  <c r="S204" i="55"/>
  <c r="AJ204" i="55" s="1"/>
  <c r="S224" i="55"/>
  <c r="AJ224" i="55" s="1"/>
  <c r="R444" i="55"/>
  <c r="N43" i="55"/>
  <c r="M43" i="55"/>
  <c r="P600" i="55"/>
  <c r="AI33" i="55"/>
  <c r="Q38" i="55"/>
  <c r="R47" i="55"/>
  <c r="R36" i="55"/>
  <c r="AI337" i="55"/>
  <c r="AJ412" i="55"/>
  <c r="AJ350" i="55"/>
  <c r="S139" i="55"/>
  <c r="AJ139" i="55" s="1"/>
  <c r="S339" i="55"/>
  <c r="AJ339" i="55" s="1"/>
  <c r="AI41" i="55"/>
  <c r="S338" i="55"/>
  <c r="AJ338" i="55" s="1"/>
  <c r="N35" i="55"/>
  <c r="R45" i="55"/>
  <c r="Q33" i="55"/>
  <c r="AI36" i="55"/>
  <c r="I384" i="55"/>
  <c r="S220" i="55"/>
  <c r="AJ220" i="55" s="1"/>
  <c r="S249" i="55"/>
  <c r="AJ249" i="55" s="1"/>
  <c r="S275" i="55"/>
  <c r="AJ275" i="55" s="1"/>
  <c r="O44" i="55"/>
  <c r="S190" i="55"/>
  <c r="AJ190" i="55" s="1"/>
  <c r="S334" i="55"/>
  <c r="AJ334" i="55" s="1"/>
  <c r="S172" i="55"/>
  <c r="AJ172" i="55" s="1"/>
  <c r="S383" i="55"/>
  <c r="AJ383" i="55" s="1"/>
  <c r="AJ401" i="55"/>
  <c r="N46" i="55"/>
  <c r="N47" i="55"/>
  <c r="Q48" i="55"/>
  <c r="Q42" i="55"/>
  <c r="R40" i="55"/>
  <c r="Q35" i="55"/>
  <c r="S324" i="55"/>
  <c r="AJ324" i="55" s="1"/>
  <c r="Q34" i="55"/>
  <c r="S329" i="55"/>
  <c r="AJ329" i="55" s="1"/>
  <c r="S215" i="55"/>
  <c r="S283" i="55"/>
  <c r="AJ283" i="55" s="1"/>
  <c r="R37" i="55"/>
  <c r="S272" i="55"/>
  <c r="AJ272" i="55" s="1"/>
  <c r="S327" i="55"/>
  <c r="AJ327" i="55" s="1"/>
  <c r="S124" i="55"/>
  <c r="AJ124" i="55" s="1"/>
  <c r="AH418" i="55"/>
  <c r="S371" i="55"/>
  <c r="L33" i="55"/>
  <c r="S111" i="55"/>
  <c r="S219" i="55"/>
  <c r="AJ219" i="55" s="1"/>
  <c r="R33" i="55"/>
  <c r="L44" i="55"/>
  <c r="S414" i="55"/>
  <c r="AJ414" i="55" s="1"/>
  <c r="R34" i="55"/>
  <c r="N39" i="55"/>
  <c r="S259" i="55"/>
  <c r="AJ259" i="55" s="1"/>
  <c r="O35" i="55"/>
  <c r="R44" i="55"/>
  <c r="F24" i="55"/>
  <c r="I76" i="55"/>
  <c r="AI35" i="55"/>
  <c r="O43" i="55"/>
  <c r="S380" i="55"/>
  <c r="AJ380" i="55" s="1"/>
  <c r="N34" i="55"/>
  <c r="AI335" i="55"/>
  <c r="O42" i="55"/>
  <c r="S400" i="55"/>
  <c r="AJ400" i="55" s="1"/>
  <c r="S405" i="55"/>
  <c r="AJ405" i="55" s="1"/>
  <c r="Q37" i="55"/>
  <c r="S119" i="55"/>
  <c r="AJ119" i="55" s="1"/>
  <c r="O36" i="55"/>
  <c r="S199" i="55"/>
  <c r="AJ199" i="55" s="1"/>
  <c r="Q39" i="55"/>
  <c r="S417" i="55"/>
  <c r="AJ417" i="55" s="1"/>
  <c r="M38" i="55"/>
  <c r="S397" i="55"/>
  <c r="AF622" i="55"/>
  <c r="S163" i="55"/>
  <c r="L184" i="55"/>
  <c r="O34" i="55"/>
  <c r="S332" i="55"/>
  <c r="AJ332" i="55" s="1"/>
  <c r="N41" i="55"/>
  <c r="S386" i="55"/>
  <c r="AJ386" i="55" s="1"/>
  <c r="S201" i="55"/>
  <c r="AJ201" i="55" s="1"/>
  <c r="AA132" i="55"/>
  <c r="AA262" i="55"/>
  <c r="O288" i="55"/>
  <c r="I279" i="55"/>
  <c r="S279" i="55"/>
  <c r="AJ279" i="55" s="1"/>
  <c r="N48" i="55"/>
  <c r="S192" i="55"/>
  <c r="AJ192" i="55" s="1"/>
  <c r="W262" i="55"/>
  <c r="M47" i="55"/>
  <c r="S174" i="55"/>
  <c r="AJ174" i="55" s="1"/>
  <c r="S120" i="55"/>
  <c r="AJ120" i="55" s="1"/>
  <c r="L42" i="55"/>
  <c r="X132" i="55"/>
  <c r="S305" i="55"/>
  <c r="AJ305" i="55" s="1"/>
  <c r="AF606" i="55"/>
  <c r="Y132" i="55"/>
  <c r="S276" i="55"/>
  <c r="AJ276" i="55" s="1"/>
  <c r="AI361" i="55"/>
  <c r="S294" i="55"/>
  <c r="AJ294" i="55" s="1"/>
  <c r="S356" i="55"/>
  <c r="AJ356" i="55" s="1"/>
  <c r="S165" i="55"/>
  <c r="AJ165" i="55" s="1"/>
  <c r="AA314" i="55"/>
  <c r="AC314" i="55"/>
  <c r="S348" i="55"/>
  <c r="AJ348" i="55" s="1"/>
  <c r="S303" i="55"/>
  <c r="AJ303" i="55" s="1"/>
  <c r="I379" i="55"/>
  <c r="S379" i="55"/>
  <c r="AJ379" i="55" s="1"/>
  <c r="I374" i="55"/>
  <c r="M288" i="55"/>
  <c r="S194" i="55"/>
  <c r="AJ194" i="55" s="1"/>
  <c r="M39" i="55"/>
  <c r="S304" i="55"/>
  <c r="AJ304" i="55" s="1"/>
  <c r="S423" i="55"/>
  <c r="S149" i="55"/>
  <c r="AJ149" i="55" s="1"/>
  <c r="S189" i="55"/>
  <c r="O40" i="55"/>
  <c r="Q43" i="55"/>
  <c r="S485" i="55"/>
  <c r="P69" i="55"/>
  <c r="S436" i="55"/>
  <c r="AJ436" i="55" s="1"/>
  <c r="S278" i="55"/>
  <c r="AJ278" i="55" s="1"/>
  <c r="N40" i="55"/>
  <c r="O37" i="55"/>
  <c r="V210" i="55"/>
  <c r="AI205" i="55"/>
  <c r="S242" i="55"/>
  <c r="AJ242" i="55" s="1"/>
  <c r="S486" i="55"/>
  <c r="P70" i="55"/>
  <c r="S246" i="55"/>
  <c r="AJ246" i="55" s="1"/>
  <c r="P23" i="55"/>
  <c r="S415" i="55"/>
  <c r="AJ415" i="55" s="1"/>
  <c r="S128" i="55"/>
  <c r="AJ128" i="55" s="1"/>
  <c r="I260" i="55"/>
  <c r="AC418" i="55"/>
  <c r="N36" i="55"/>
  <c r="AG262" i="55"/>
  <c r="I197" i="55"/>
  <c r="M45" i="55"/>
  <c r="Q46" i="55"/>
  <c r="I222" i="55"/>
  <c r="S175" i="55"/>
  <c r="AJ175" i="55" s="1"/>
  <c r="I338" i="55"/>
  <c r="M40" i="55"/>
  <c r="AI154" i="55"/>
  <c r="AI44" i="55"/>
  <c r="C575" i="55"/>
  <c r="D575" i="55"/>
  <c r="E575" i="55"/>
  <c r="G575" i="55"/>
  <c r="B575" i="55"/>
  <c r="H575" i="55"/>
  <c r="I497" i="55"/>
  <c r="AE132" i="55"/>
  <c r="AI45" i="55"/>
  <c r="S241" i="55"/>
  <c r="AI153" i="55"/>
  <c r="R41" i="55"/>
  <c r="S142" i="55"/>
  <c r="AJ142" i="55" s="1"/>
  <c r="S178" i="55"/>
  <c r="AJ178" i="55" s="1"/>
  <c r="M42" i="55"/>
  <c r="S398" i="55"/>
  <c r="AJ398" i="55" s="1"/>
  <c r="M36" i="55"/>
  <c r="S251" i="55"/>
  <c r="AJ251" i="55" s="1"/>
  <c r="S427" i="55"/>
  <c r="AJ427" i="55" s="1"/>
  <c r="S319" i="55"/>
  <c r="S198" i="55"/>
  <c r="AJ198" i="55" s="1"/>
  <c r="S256" i="55"/>
  <c r="AJ256" i="55" s="1"/>
  <c r="S296" i="55"/>
  <c r="AJ296" i="55" s="1"/>
  <c r="S191" i="55"/>
  <c r="AJ191" i="55" s="1"/>
  <c r="S115" i="55"/>
  <c r="AJ115" i="55" s="1"/>
  <c r="AJ331" i="55"/>
  <c r="S295" i="55"/>
  <c r="AJ295" i="55" s="1"/>
  <c r="S228" i="55"/>
  <c r="AJ228" i="55" s="1"/>
  <c r="Q288" i="55"/>
  <c r="S424" i="55"/>
  <c r="AJ424" i="55" s="1"/>
  <c r="V184" i="55"/>
  <c r="AI179" i="55"/>
  <c r="S217" i="55"/>
  <c r="AJ217" i="55" s="1"/>
  <c r="S360" i="55"/>
  <c r="AJ360" i="55" s="1"/>
  <c r="R42" i="55"/>
  <c r="S223" i="55"/>
  <c r="AJ223" i="55" s="1"/>
  <c r="S164" i="55"/>
  <c r="AJ164" i="55" s="1"/>
  <c r="L43" i="55"/>
  <c r="S121" i="55"/>
  <c r="AJ121" i="55" s="1"/>
  <c r="R38" i="55"/>
  <c r="S282" i="55"/>
  <c r="AJ282" i="55" s="1"/>
  <c r="S308" i="55"/>
  <c r="AJ308" i="55" s="1"/>
  <c r="O46" i="55"/>
  <c r="S129" i="55"/>
  <c r="AJ129" i="55" s="1"/>
  <c r="O45" i="55"/>
  <c r="S140" i="55"/>
  <c r="AJ140" i="55" s="1"/>
  <c r="S254" i="55"/>
  <c r="AJ254" i="55" s="1"/>
  <c r="I357" i="55"/>
  <c r="S193" i="55"/>
  <c r="AJ193" i="55" s="1"/>
  <c r="S409" i="55"/>
  <c r="AJ409" i="55" s="1"/>
  <c r="Q45" i="55"/>
  <c r="Q47" i="55"/>
  <c r="S130" i="55"/>
  <c r="AJ130" i="55" s="1"/>
  <c r="AC132" i="55"/>
  <c r="AI48" i="55"/>
  <c r="I77" i="55"/>
  <c r="F25" i="55"/>
  <c r="V340" i="55"/>
  <c r="Q40" i="55"/>
  <c r="AI34" i="55"/>
  <c r="M33" i="55"/>
  <c r="F471" i="55"/>
  <c r="D471" i="55"/>
  <c r="B471" i="55"/>
  <c r="E471" i="55"/>
  <c r="G471" i="55"/>
  <c r="C471" i="55"/>
  <c r="H471" i="55"/>
  <c r="AI46" i="55"/>
  <c r="S116" i="55"/>
  <c r="AJ116" i="55" s="1"/>
  <c r="L38" i="55"/>
  <c r="AF605" i="55"/>
  <c r="I339" i="55"/>
  <c r="W314" i="55"/>
  <c r="V158" i="55"/>
  <c r="S336" i="55"/>
  <c r="AJ336" i="55" s="1"/>
  <c r="AI37" i="55"/>
  <c r="I302" i="55"/>
  <c r="S345" i="55"/>
  <c r="M37" i="55"/>
  <c r="S408" i="55"/>
  <c r="AJ408" i="55" s="1"/>
  <c r="L39" i="55"/>
  <c r="S320" i="55"/>
  <c r="AJ320" i="55" s="1"/>
  <c r="S426" i="55"/>
  <c r="AJ426" i="55" s="1"/>
  <c r="S141" i="55"/>
  <c r="AJ141" i="55" s="1"/>
  <c r="N42" i="55"/>
  <c r="S330" i="55"/>
  <c r="AJ330" i="55" s="1"/>
  <c r="R39" i="55"/>
  <c r="S358" i="55"/>
  <c r="AJ358" i="55" s="1"/>
  <c r="S168" i="55"/>
  <c r="AJ168" i="55" s="1"/>
  <c r="O41" i="55"/>
  <c r="S173" i="55"/>
  <c r="AJ173" i="55" s="1"/>
  <c r="S145" i="55"/>
  <c r="AJ145" i="55" s="1"/>
  <c r="S349" i="55"/>
  <c r="AJ349" i="55" s="1"/>
  <c r="S355" i="55"/>
  <c r="AJ355" i="55" s="1"/>
  <c r="M444" i="55"/>
  <c r="S218" i="55"/>
  <c r="AJ218" i="55" s="1"/>
  <c r="L47" i="55"/>
  <c r="S280" i="55"/>
  <c r="AJ280" i="55" s="1"/>
  <c r="S271" i="55"/>
  <c r="AJ271" i="55" s="1"/>
  <c r="AD418" i="55"/>
  <c r="I347" i="55"/>
  <c r="N45" i="55"/>
  <c r="R46" i="55"/>
  <c r="S353" i="55"/>
  <c r="AJ353" i="55" s="1"/>
  <c r="S402" i="55"/>
  <c r="AJ402" i="55" s="1"/>
  <c r="V366" i="55"/>
  <c r="Q44" i="55"/>
  <c r="AH132" i="55"/>
  <c r="AI42" i="55"/>
  <c r="I523" i="55"/>
  <c r="V444" i="55"/>
  <c r="S112" i="55"/>
  <c r="AJ112" i="55" s="1"/>
  <c r="S425" i="55"/>
  <c r="AJ425" i="55" s="1"/>
  <c r="AE314" i="55"/>
  <c r="S148" i="55"/>
  <c r="AJ148" i="55" s="1"/>
  <c r="I226" i="55"/>
  <c r="S277" i="55"/>
  <c r="AJ277" i="55" s="1"/>
  <c r="P7" i="55"/>
  <c r="F23" i="55"/>
  <c r="I75" i="55"/>
  <c r="I80" i="55" s="1"/>
  <c r="S150" i="55"/>
  <c r="AJ150" i="55" s="1"/>
  <c r="I138" i="55"/>
  <c r="S438" i="55"/>
  <c r="AJ438" i="55" s="1"/>
  <c r="S227" i="55"/>
  <c r="AJ227" i="55" s="1"/>
  <c r="S328" i="55"/>
  <c r="AJ328" i="55" s="1"/>
  <c r="M35" i="55"/>
  <c r="S250" i="55"/>
  <c r="AJ250" i="55" s="1"/>
  <c r="S323" i="55"/>
  <c r="AJ323" i="55" s="1"/>
  <c r="S435" i="55"/>
  <c r="AJ435" i="55" s="1"/>
  <c r="S230" i="55"/>
  <c r="AJ230" i="55" s="1"/>
  <c r="S375" i="55"/>
  <c r="AJ375" i="55" s="1"/>
  <c r="S376" i="55"/>
  <c r="AJ376" i="55" s="1"/>
  <c r="AF617" i="55"/>
  <c r="S245" i="55"/>
  <c r="AJ245" i="55" s="1"/>
  <c r="S137" i="55"/>
  <c r="S293" i="55"/>
  <c r="R43" i="55"/>
  <c r="S146" i="55"/>
  <c r="AJ146" i="55" s="1"/>
  <c r="S301" i="55"/>
  <c r="AJ301" i="55" s="1"/>
  <c r="S433" i="55"/>
  <c r="AJ433" i="55" s="1"/>
  <c r="S122" i="55"/>
  <c r="AJ122" i="55" s="1"/>
  <c r="M44" i="55"/>
  <c r="S258" i="55"/>
  <c r="AJ258" i="55" s="1"/>
  <c r="AI387" i="55"/>
  <c r="O47" i="55"/>
  <c r="AF314" i="55"/>
  <c r="R48" i="55"/>
  <c r="AE262" i="55"/>
  <c r="S428" i="55"/>
  <c r="AJ428" i="55" s="1"/>
  <c r="AC262" i="55"/>
  <c r="S406" i="55"/>
  <c r="AJ406" i="55" s="1"/>
  <c r="S432" i="55"/>
  <c r="AJ432" i="55" s="1"/>
  <c r="N288" i="55"/>
  <c r="S416" i="55"/>
  <c r="AJ416" i="55" s="1"/>
  <c r="S176" i="55"/>
  <c r="AJ176" i="55" s="1"/>
  <c r="S268" i="55"/>
  <c r="AJ268" i="55" s="1"/>
  <c r="AI38" i="55"/>
  <c r="O48" i="55"/>
  <c r="I549" i="55"/>
  <c r="AD132" i="55"/>
  <c r="R158" i="55"/>
  <c r="Q210" i="55"/>
  <c r="M392" i="55"/>
  <c r="M262" i="55"/>
  <c r="I171" i="55"/>
  <c r="Q314" i="55"/>
  <c r="I402" i="55"/>
  <c r="R210" i="55"/>
  <c r="I148" i="55"/>
  <c r="M132" i="55"/>
  <c r="I193" i="55"/>
  <c r="R366" i="55"/>
  <c r="O314" i="55"/>
  <c r="N262" i="55"/>
  <c r="AF609" i="55"/>
  <c r="N340" i="55"/>
  <c r="O158" i="55"/>
  <c r="O184" i="55"/>
  <c r="O340" i="55"/>
  <c r="I408" i="55"/>
  <c r="L210" i="55"/>
  <c r="N392" i="55"/>
  <c r="L444" i="55"/>
  <c r="N366" i="55"/>
  <c r="I424" i="55"/>
  <c r="I346" i="55"/>
  <c r="I244" i="55"/>
  <c r="S284" i="55"/>
  <c r="AJ284" i="55" s="1"/>
  <c r="I425" i="55"/>
  <c r="I270" i="55"/>
  <c r="I202" i="55"/>
  <c r="I352" i="55"/>
  <c r="N210" i="55"/>
  <c r="O392" i="55"/>
  <c r="N444" i="55"/>
  <c r="O210" i="55"/>
  <c r="N184" i="55"/>
  <c r="I298" i="55"/>
  <c r="I281" i="55"/>
  <c r="O366" i="55"/>
  <c r="L262" i="55"/>
  <c r="I252" i="55"/>
  <c r="O444" i="55"/>
  <c r="I253" i="55"/>
  <c r="I167" i="55"/>
  <c r="I321" i="55"/>
  <c r="I216" i="55"/>
  <c r="I431" i="55"/>
  <c r="O262" i="55"/>
  <c r="I142" i="55" l="1"/>
  <c r="D37" i="55"/>
  <c r="I326" i="55"/>
  <c r="I322" i="55"/>
  <c r="I301" i="55"/>
  <c r="S156" i="55"/>
  <c r="AJ156" i="55" s="1"/>
  <c r="I297" i="55"/>
  <c r="L45" i="55"/>
  <c r="I192" i="55"/>
  <c r="C48" i="55"/>
  <c r="C43" i="55"/>
  <c r="L392" i="55"/>
  <c r="L158" i="55"/>
  <c r="O33" i="55"/>
  <c r="I329" i="55"/>
  <c r="S114" i="55"/>
  <c r="AJ114" i="55" s="1"/>
  <c r="M210" i="55"/>
  <c r="L37" i="55"/>
  <c r="I354" i="55"/>
  <c r="I199" i="55"/>
  <c r="I229" i="55"/>
  <c r="C40" i="55"/>
  <c r="D35" i="55"/>
  <c r="I372" i="55"/>
  <c r="H41" i="55"/>
  <c r="G36" i="55"/>
  <c r="I242" i="55"/>
  <c r="G43" i="55"/>
  <c r="G37" i="55"/>
  <c r="I150" i="55"/>
  <c r="E48" i="55"/>
  <c r="H45" i="55"/>
  <c r="H34" i="55"/>
  <c r="H40" i="55"/>
  <c r="I272" i="55"/>
  <c r="G40" i="55"/>
  <c r="H47" i="55"/>
  <c r="I327" i="55"/>
  <c r="I399" i="55"/>
  <c r="E35" i="55"/>
  <c r="I308" i="55"/>
  <c r="I221" i="55"/>
  <c r="C41" i="55"/>
  <c r="E37" i="55"/>
  <c r="D38" i="55"/>
  <c r="I224" i="55"/>
  <c r="I195" i="55"/>
  <c r="D46" i="55"/>
  <c r="I380" i="55"/>
  <c r="I373" i="55"/>
  <c r="I255" i="55"/>
  <c r="I383" i="55"/>
  <c r="C47" i="55"/>
  <c r="I404" i="55"/>
  <c r="C34" i="55"/>
  <c r="N158" i="55"/>
  <c r="I280" i="55"/>
  <c r="I471" i="55"/>
  <c r="I140" i="55"/>
  <c r="C33" i="55"/>
  <c r="E39" i="55"/>
  <c r="I146" i="55"/>
  <c r="I175" i="55"/>
  <c r="D44" i="55"/>
  <c r="G288" i="55"/>
  <c r="I273" i="55"/>
  <c r="I320" i="55"/>
  <c r="I277" i="55"/>
  <c r="E44" i="55"/>
  <c r="D45" i="55"/>
  <c r="AI309" i="55"/>
  <c r="I378" i="55"/>
  <c r="D33" i="55"/>
  <c r="H444" i="55"/>
  <c r="H36" i="55"/>
  <c r="G38" i="55"/>
  <c r="I156" i="55"/>
  <c r="I172" i="55"/>
  <c r="I412" i="55"/>
  <c r="E34" i="55"/>
  <c r="H38" i="55"/>
  <c r="I333" i="55"/>
  <c r="I295" i="55"/>
  <c r="I382" i="55"/>
  <c r="H35" i="55"/>
  <c r="G34" i="55"/>
  <c r="H288" i="55"/>
  <c r="I254" i="55"/>
  <c r="I268" i="55"/>
  <c r="I575" i="55"/>
  <c r="I294" i="55"/>
  <c r="I223" i="55"/>
  <c r="G33" i="55"/>
  <c r="D43" i="55"/>
  <c r="G35" i="55"/>
  <c r="S337" i="55"/>
  <c r="AJ337" i="55" s="1"/>
  <c r="L288" i="55"/>
  <c r="S372" i="55"/>
  <c r="AJ372" i="55" s="1"/>
  <c r="L34" i="55"/>
  <c r="S34" i="55" s="1"/>
  <c r="AJ34" i="55" s="1"/>
  <c r="I245" i="55"/>
  <c r="I429" i="55"/>
  <c r="L40" i="55"/>
  <c r="L46" i="55"/>
  <c r="I269" i="55"/>
  <c r="I407" i="55"/>
  <c r="M314" i="55"/>
  <c r="C44" i="55"/>
  <c r="I215" i="55"/>
  <c r="I164" i="55"/>
  <c r="I248" i="55"/>
  <c r="I178" i="55"/>
  <c r="I204" i="55"/>
  <c r="I296" i="55"/>
  <c r="G45" i="55"/>
  <c r="I249" i="55"/>
  <c r="I355" i="55"/>
  <c r="I411" i="55"/>
  <c r="I217" i="55"/>
  <c r="D42" i="55"/>
  <c r="I230" i="55"/>
  <c r="I198" i="55"/>
  <c r="B288" i="55"/>
  <c r="I267" i="55"/>
  <c r="I152" i="55"/>
  <c r="I115" i="55"/>
  <c r="B37" i="55"/>
  <c r="N314" i="55"/>
  <c r="E38" i="55"/>
  <c r="Q158" i="55"/>
  <c r="M418" i="55"/>
  <c r="I416" i="55"/>
  <c r="I169" i="55"/>
  <c r="M366" i="55"/>
  <c r="I353" i="55"/>
  <c r="Q132" i="55"/>
  <c r="I336" i="55"/>
  <c r="S155" i="55"/>
  <c r="AJ155" i="55" s="1"/>
  <c r="I271" i="55"/>
  <c r="D36" i="55"/>
  <c r="S42" i="55"/>
  <c r="AJ42" i="55" s="1"/>
  <c r="D48" i="55"/>
  <c r="S45" i="55"/>
  <c r="AJ45" i="55" s="1"/>
  <c r="V132" i="55"/>
  <c r="AI127" i="55"/>
  <c r="I165" i="55"/>
  <c r="I385" i="55"/>
  <c r="H48" i="55"/>
  <c r="I398" i="55"/>
  <c r="I243" i="55"/>
  <c r="I149" i="55"/>
  <c r="I400" i="55"/>
  <c r="I299" i="55"/>
  <c r="AF621" i="55"/>
  <c r="I401" i="55"/>
  <c r="H43" i="55"/>
  <c r="I163" i="55"/>
  <c r="I375" i="55"/>
  <c r="I194" i="55"/>
  <c r="I405" i="55"/>
  <c r="H39" i="55"/>
  <c r="I173" i="55"/>
  <c r="I141" i="55"/>
  <c r="S205" i="55"/>
  <c r="AJ205" i="55" s="1"/>
  <c r="B418" i="55"/>
  <c r="I246" i="55"/>
  <c r="I386" i="55"/>
  <c r="Q262" i="55"/>
  <c r="I432" i="55"/>
  <c r="I307" i="55"/>
  <c r="Q340" i="55"/>
  <c r="D288" i="55"/>
  <c r="O38" i="55"/>
  <c r="S38" i="55" s="1"/>
  <c r="AJ38" i="55" s="1"/>
  <c r="I348" i="55"/>
  <c r="M46" i="55"/>
  <c r="S46" i="55" s="1"/>
  <c r="AJ46" i="55" s="1"/>
  <c r="S267" i="55"/>
  <c r="S123" i="55"/>
  <c r="AJ123" i="55" s="1"/>
  <c r="AI413" i="55"/>
  <c r="V418" i="55"/>
  <c r="B34" i="55"/>
  <c r="I112" i="55"/>
  <c r="I119" i="55"/>
  <c r="B41" i="55"/>
  <c r="I409" i="55"/>
  <c r="AJ137" i="55"/>
  <c r="L35" i="55"/>
  <c r="S113" i="55"/>
  <c r="AJ113" i="55" s="1"/>
  <c r="L132" i="55"/>
  <c r="E42" i="55"/>
  <c r="L366" i="55"/>
  <c r="B48" i="55"/>
  <c r="I126" i="55"/>
  <c r="I113" i="55"/>
  <c r="B35" i="55"/>
  <c r="G444" i="55"/>
  <c r="I358" i="55"/>
  <c r="I377" i="55"/>
  <c r="I227" i="55"/>
  <c r="E41" i="55"/>
  <c r="H33" i="55"/>
  <c r="I305" i="55"/>
  <c r="I349" i="55"/>
  <c r="I143" i="55"/>
  <c r="E45" i="55"/>
  <c r="I376" i="55"/>
  <c r="C45" i="55"/>
  <c r="G48" i="55"/>
  <c r="C444" i="55"/>
  <c r="C38" i="55"/>
  <c r="I304" i="55"/>
  <c r="C35" i="55"/>
  <c r="S439" i="55"/>
  <c r="AJ439" i="55" s="1"/>
  <c r="G41" i="55"/>
  <c r="I430" i="55"/>
  <c r="I190" i="55"/>
  <c r="M340" i="55"/>
  <c r="AI257" i="55"/>
  <c r="L36" i="55"/>
  <c r="AJ345" i="55"/>
  <c r="N44" i="55"/>
  <c r="S44" i="55" s="1"/>
  <c r="AJ44" i="55" s="1"/>
  <c r="AJ241" i="55"/>
  <c r="S154" i="55"/>
  <c r="AJ154" i="55" s="1"/>
  <c r="AJ189" i="55"/>
  <c r="I170" i="55"/>
  <c r="I351" i="55"/>
  <c r="I406" i="55"/>
  <c r="D40" i="55"/>
  <c r="I275" i="55"/>
  <c r="B39" i="55"/>
  <c r="I117" i="55"/>
  <c r="I247" i="55"/>
  <c r="I437" i="55"/>
  <c r="I276" i="55"/>
  <c r="I111" i="55"/>
  <c r="B33" i="55"/>
  <c r="I334" i="55"/>
  <c r="B38" i="55"/>
  <c r="I116" i="55"/>
  <c r="I125" i="55"/>
  <c r="B47" i="55"/>
  <c r="D41" i="55"/>
  <c r="I145" i="55"/>
  <c r="I345" i="55"/>
  <c r="C36" i="55"/>
  <c r="I144" i="55"/>
  <c r="I176" i="55"/>
  <c r="I324" i="55"/>
  <c r="Q366" i="55"/>
  <c r="R340" i="55"/>
  <c r="R314" i="55"/>
  <c r="O418" i="55"/>
  <c r="I325" i="55"/>
  <c r="I371" i="55"/>
  <c r="R184" i="55"/>
  <c r="S127" i="55"/>
  <c r="I174" i="55"/>
  <c r="I337" i="55"/>
  <c r="N132" i="55"/>
  <c r="S171" i="55"/>
  <c r="AJ171" i="55" s="1"/>
  <c r="M41" i="55"/>
  <c r="S157" i="55"/>
  <c r="AJ157" i="55" s="1"/>
  <c r="L340" i="55"/>
  <c r="E288" i="55"/>
  <c r="AF132" i="55"/>
  <c r="I259" i="55"/>
  <c r="L41" i="55"/>
  <c r="N33" i="55"/>
  <c r="S33" i="55" s="1"/>
  <c r="I120" i="55"/>
  <c r="B42" i="55"/>
  <c r="I157" i="55"/>
  <c r="I282" i="55"/>
  <c r="I397" i="55"/>
  <c r="I122" i="55"/>
  <c r="B44" i="55"/>
  <c r="I220" i="55"/>
  <c r="B36" i="55"/>
  <c r="I114" i="55"/>
  <c r="M158" i="55"/>
  <c r="Q392" i="55"/>
  <c r="I251" i="55"/>
  <c r="C37" i="55"/>
  <c r="I433" i="55"/>
  <c r="H42" i="55"/>
  <c r="C46" i="55"/>
  <c r="I319" i="55"/>
  <c r="I168" i="55"/>
  <c r="I410" i="55"/>
  <c r="E46" i="55"/>
  <c r="I426" i="55"/>
  <c r="I300" i="55"/>
  <c r="I356" i="55"/>
  <c r="I360" i="55"/>
  <c r="E36" i="55"/>
  <c r="I350" i="55"/>
  <c r="I256" i="55"/>
  <c r="I241" i="55"/>
  <c r="I225" i="55"/>
  <c r="I228" i="55"/>
  <c r="I435" i="55"/>
  <c r="D39" i="55"/>
  <c r="I177" i="55"/>
  <c r="I415" i="55"/>
  <c r="I201" i="55"/>
  <c r="AJ293" i="55"/>
  <c r="D81" i="55"/>
  <c r="H81" i="55"/>
  <c r="E81" i="55"/>
  <c r="F81" i="55"/>
  <c r="C81" i="55"/>
  <c r="B81" i="55"/>
  <c r="G81" i="55"/>
  <c r="AJ319" i="55"/>
  <c r="AJ371" i="55"/>
  <c r="E33" i="55"/>
  <c r="Q184" i="55"/>
  <c r="S37" i="55"/>
  <c r="AJ37" i="55" s="1"/>
  <c r="AJ423" i="55"/>
  <c r="S126" i="55"/>
  <c r="AJ126" i="55" s="1"/>
  <c r="L48" i="55"/>
  <c r="B46" i="55"/>
  <c r="I124" i="55"/>
  <c r="I166" i="55"/>
  <c r="E40" i="55"/>
  <c r="H46" i="55"/>
  <c r="I427" i="55"/>
  <c r="I436" i="55"/>
  <c r="I306" i="55"/>
  <c r="I423" i="55"/>
  <c r="I219" i="55"/>
  <c r="M184" i="55"/>
  <c r="S70" i="55"/>
  <c r="P18" i="55"/>
  <c r="P17" i="55"/>
  <c r="S69" i="55"/>
  <c r="AJ163" i="55"/>
  <c r="AJ111" i="55"/>
  <c r="H44" i="55"/>
  <c r="H37" i="55"/>
  <c r="I250" i="55"/>
  <c r="D47" i="55"/>
  <c r="I293" i="55"/>
  <c r="I359" i="55"/>
  <c r="I278" i="55"/>
  <c r="I331" i="55"/>
  <c r="I332" i="55"/>
  <c r="I274" i="55"/>
  <c r="I189" i="55"/>
  <c r="B40" i="55"/>
  <c r="I118" i="55"/>
  <c r="G39" i="55"/>
  <c r="C288" i="55"/>
  <c r="C42" i="55"/>
  <c r="I403" i="55"/>
  <c r="I191" i="55"/>
  <c r="I151" i="55"/>
  <c r="G46" i="55"/>
  <c r="I438" i="55"/>
  <c r="I203" i="55"/>
  <c r="I328" i="55"/>
  <c r="I129" i="55"/>
  <c r="D34" i="55"/>
  <c r="I147" i="55"/>
  <c r="C39" i="55"/>
  <c r="I121" i="55"/>
  <c r="B43" i="55"/>
  <c r="I283" i="55"/>
  <c r="I381" i="55"/>
  <c r="I330" i="55"/>
  <c r="I196" i="55"/>
  <c r="I137" i="55"/>
  <c r="E43" i="55"/>
  <c r="I123" i="55"/>
  <c r="B45" i="55"/>
  <c r="I323" i="55"/>
  <c r="R262" i="55"/>
  <c r="G42" i="55"/>
  <c r="R418" i="55"/>
  <c r="Q418" i="55"/>
  <c r="I428" i="55"/>
  <c r="N418" i="55"/>
  <c r="I200" i="55"/>
  <c r="E47" i="55"/>
  <c r="I218" i="55"/>
  <c r="I139" i="55"/>
  <c r="S43" i="55"/>
  <c r="AJ43" i="55" s="1"/>
  <c r="O132" i="55"/>
  <c r="S354" i="55"/>
  <c r="AJ354" i="55" s="1"/>
  <c r="I303" i="55"/>
  <c r="AJ397" i="55"/>
  <c r="R392" i="55"/>
  <c r="AJ215" i="55"/>
  <c r="D444" i="55"/>
  <c r="H366" i="55"/>
  <c r="D158" i="55"/>
  <c r="E158" i="55"/>
  <c r="H340" i="55"/>
  <c r="S310" i="55"/>
  <c r="AJ310" i="55" s="1"/>
  <c r="E418" i="55"/>
  <c r="C366" i="55"/>
  <c r="C184" i="55"/>
  <c r="G262" i="55"/>
  <c r="C262" i="55"/>
  <c r="H262" i="55"/>
  <c r="E314" i="55"/>
  <c r="H314" i="55"/>
  <c r="G158" i="55"/>
  <c r="B158" i="55"/>
  <c r="S362" i="55"/>
  <c r="AJ362" i="55" s="1"/>
  <c r="B366" i="55"/>
  <c r="B340" i="55"/>
  <c r="H132" i="55"/>
  <c r="C132" i="55"/>
  <c r="B444" i="55"/>
  <c r="S440" i="55"/>
  <c r="AJ440" i="55" s="1"/>
  <c r="B210" i="55"/>
  <c r="S206" i="55"/>
  <c r="AJ206" i="55" s="1"/>
  <c r="S388" i="55"/>
  <c r="B392" i="55"/>
  <c r="G132" i="55"/>
  <c r="S361" i="55" l="1"/>
  <c r="AJ361" i="55" s="1"/>
  <c r="S387" i="55"/>
  <c r="AJ387" i="55" s="1"/>
  <c r="D132" i="55"/>
  <c r="D184" i="55"/>
  <c r="G210" i="55"/>
  <c r="C158" i="55"/>
  <c r="H392" i="55"/>
  <c r="H418" i="55"/>
  <c r="E392" i="55"/>
  <c r="B262" i="55"/>
  <c r="AJ33" i="55"/>
  <c r="S36" i="55"/>
  <c r="AJ36" i="55" s="1"/>
  <c r="S35" i="55"/>
  <c r="AJ35" i="55" s="1"/>
  <c r="S180" i="55"/>
  <c r="AJ180" i="55" s="1"/>
  <c r="I127" i="55"/>
  <c r="I132" i="55" s="1"/>
  <c r="I284" i="55"/>
  <c r="D262" i="55"/>
  <c r="D210" i="55"/>
  <c r="G340" i="55"/>
  <c r="C418" i="55"/>
  <c r="C340" i="55"/>
  <c r="S309" i="55"/>
  <c r="AJ309" i="55" s="1"/>
  <c r="L314" i="55"/>
  <c r="I45" i="55"/>
  <c r="E132" i="55"/>
  <c r="I34" i="55"/>
  <c r="I42" i="55"/>
  <c r="I46" i="55"/>
  <c r="I154" i="55"/>
  <c r="D366" i="55"/>
  <c r="G392" i="55"/>
  <c r="D392" i="55"/>
  <c r="H158" i="55"/>
  <c r="C392" i="55"/>
  <c r="I36" i="55"/>
  <c r="I38" i="55"/>
  <c r="AJ127" i="55"/>
  <c r="I35" i="55"/>
  <c r="G314" i="55"/>
  <c r="I288" i="55"/>
  <c r="D340" i="55"/>
  <c r="D418" i="55"/>
  <c r="G366" i="55"/>
  <c r="I43" i="55"/>
  <c r="S179" i="55"/>
  <c r="AJ179" i="55" s="1"/>
  <c r="I39" i="55"/>
  <c r="AJ267" i="55"/>
  <c r="E340" i="55"/>
  <c r="C210" i="55"/>
  <c r="S257" i="55"/>
  <c r="AJ257" i="55" s="1"/>
  <c r="G44" i="55"/>
  <c r="B132" i="55"/>
  <c r="I155" i="55"/>
  <c r="I41" i="55"/>
  <c r="S413" i="55"/>
  <c r="AJ413" i="55" s="1"/>
  <c r="L418" i="55"/>
  <c r="G47" i="55"/>
  <c r="I47" i="55" s="1"/>
  <c r="C314" i="55"/>
  <c r="D314" i="55"/>
  <c r="H184" i="55"/>
  <c r="E262" i="55"/>
  <c r="I361" i="55"/>
  <c r="I366" i="55" s="1"/>
  <c r="G418" i="55"/>
  <c r="G184" i="55"/>
  <c r="E210" i="55"/>
  <c r="E444" i="55"/>
  <c r="E366" i="55"/>
  <c r="E184" i="55"/>
  <c r="H210" i="55"/>
  <c r="S153" i="55"/>
  <c r="AJ153" i="55" s="1"/>
  <c r="I40" i="55"/>
  <c r="S48" i="55"/>
  <c r="AJ48" i="55" s="1"/>
  <c r="I81" i="55"/>
  <c r="I44" i="55"/>
  <c r="S41" i="55"/>
  <c r="AJ41" i="55" s="1"/>
  <c r="R132" i="55"/>
  <c r="I33" i="55"/>
  <c r="S335" i="55"/>
  <c r="AJ335" i="55" s="1"/>
  <c r="I48" i="55"/>
  <c r="B184" i="55"/>
  <c r="I37" i="55"/>
  <c r="I440" i="55" l="1"/>
  <c r="I206" i="55"/>
  <c r="I362" i="55"/>
  <c r="I413" i="55"/>
  <c r="I418" i="55" s="1"/>
  <c r="I439" i="55"/>
  <c r="I444" i="55" s="1"/>
  <c r="I309" i="55"/>
  <c r="I314" i="55" s="1"/>
  <c r="B314" i="55"/>
  <c r="I310" i="55"/>
  <c r="I387" i="55"/>
  <c r="I392" i="55" s="1"/>
  <c r="I205" i="55"/>
  <c r="I210" i="55" s="1"/>
  <c r="I257" i="55"/>
  <c r="I262" i="55" s="1"/>
  <c r="D367" i="55"/>
  <c r="B367" i="55"/>
  <c r="E367" i="55"/>
  <c r="H367" i="55"/>
  <c r="G367" i="55"/>
  <c r="F367" i="55"/>
  <c r="C367" i="55"/>
  <c r="I153" i="55"/>
  <c r="I158" i="55" s="1"/>
  <c r="I179" i="55"/>
  <c r="I184" i="55" s="1"/>
  <c r="I130" i="55"/>
  <c r="B289" i="55"/>
  <c r="G289" i="55"/>
  <c r="F289" i="55"/>
  <c r="H289" i="55"/>
  <c r="C289" i="55"/>
  <c r="E289" i="55"/>
  <c r="D289" i="55"/>
  <c r="I180" i="55"/>
  <c r="I388" i="55"/>
  <c r="I414" i="55"/>
  <c r="I258" i="55"/>
  <c r="I335" i="55"/>
  <c r="I340" i="55" s="1"/>
  <c r="F133" i="55"/>
  <c r="D133" i="55"/>
  <c r="B133" i="55"/>
  <c r="H133" i="55"/>
  <c r="E133" i="55"/>
  <c r="C133" i="55"/>
  <c r="G133" i="55"/>
  <c r="C419" i="55" l="1"/>
  <c r="H419" i="55"/>
  <c r="F419" i="55"/>
  <c r="B419" i="55"/>
  <c r="G419" i="55"/>
  <c r="E419" i="55"/>
  <c r="D419" i="55"/>
  <c r="F341" i="55"/>
  <c r="C341" i="55"/>
  <c r="D341" i="55"/>
  <c r="B341" i="55"/>
  <c r="G341" i="55"/>
  <c r="H341" i="55"/>
  <c r="E341" i="55"/>
  <c r="E315" i="55"/>
  <c r="D315" i="55"/>
  <c r="G315" i="55"/>
  <c r="B315" i="55"/>
  <c r="H315" i="55"/>
  <c r="C315" i="55"/>
  <c r="F315" i="55"/>
  <c r="E263" i="55"/>
  <c r="G263" i="55"/>
  <c r="B263" i="55"/>
  <c r="D263" i="55"/>
  <c r="C263" i="55"/>
  <c r="H263" i="55"/>
  <c r="F263" i="55"/>
  <c r="D185" i="55"/>
  <c r="C185" i="55"/>
  <c r="H185" i="55"/>
  <c r="G185" i="55"/>
  <c r="E185" i="55"/>
  <c r="B185" i="55"/>
  <c r="F185" i="55"/>
  <c r="I367" i="55"/>
  <c r="I133" i="55"/>
  <c r="H211" i="55"/>
  <c r="F211" i="55"/>
  <c r="B211" i="55"/>
  <c r="G211" i="55"/>
  <c r="E211" i="55"/>
  <c r="C211" i="55"/>
  <c r="D211" i="55"/>
  <c r="G445" i="55"/>
  <c r="D445" i="55"/>
  <c r="E445" i="55"/>
  <c r="B445" i="55"/>
  <c r="H445" i="55"/>
  <c r="F445" i="55"/>
  <c r="C445" i="55"/>
  <c r="D159" i="55"/>
  <c r="G159" i="55"/>
  <c r="E159" i="55"/>
  <c r="B159" i="55"/>
  <c r="C159" i="55"/>
  <c r="H159" i="55"/>
  <c r="F159" i="55"/>
  <c r="I289" i="55"/>
  <c r="G393" i="55"/>
  <c r="B393" i="55"/>
  <c r="H393" i="55"/>
  <c r="C393" i="55"/>
  <c r="D393" i="55"/>
  <c r="F393" i="55"/>
  <c r="E393" i="55"/>
  <c r="I445" i="55" l="1"/>
  <c r="I211" i="55"/>
  <c r="I263" i="55"/>
  <c r="I159" i="55"/>
  <c r="I419" i="55"/>
  <c r="I341" i="55"/>
  <c r="I393" i="55"/>
  <c r="I185" i="55"/>
  <c r="I315" i="55"/>
  <c r="I573" i="53" l="1"/>
  <c r="I572" i="53"/>
  <c r="I571" i="53"/>
  <c r="I570" i="53"/>
  <c r="I568" i="53"/>
  <c r="I567" i="53"/>
  <c r="I566" i="53"/>
  <c r="I565" i="53"/>
  <c r="I564" i="53"/>
  <c r="I563" i="53"/>
  <c r="I562" i="53"/>
  <c r="I561" i="53"/>
  <c r="I560" i="53"/>
  <c r="I559" i="53"/>
  <c r="I558" i="53"/>
  <c r="I557" i="53"/>
  <c r="I556" i="53"/>
  <c r="I555" i="53"/>
  <c r="I554" i="53"/>
  <c r="I547" i="53"/>
  <c r="I546" i="53"/>
  <c r="I545" i="53"/>
  <c r="I544" i="53"/>
  <c r="I542" i="53"/>
  <c r="I541" i="53"/>
  <c r="I540" i="53"/>
  <c r="I539" i="53"/>
  <c r="I538" i="53"/>
  <c r="I537" i="53"/>
  <c r="I536" i="53"/>
  <c r="I535" i="53"/>
  <c r="I534" i="53"/>
  <c r="I533" i="53"/>
  <c r="I532" i="53"/>
  <c r="I531" i="53"/>
  <c r="I530" i="53"/>
  <c r="I529" i="53"/>
  <c r="I528" i="53"/>
  <c r="I521" i="53"/>
  <c r="I520" i="53"/>
  <c r="I519" i="53"/>
  <c r="I516" i="53"/>
  <c r="I515" i="53"/>
  <c r="I514" i="53"/>
  <c r="I513" i="53"/>
  <c r="I512" i="53"/>
  <c r="I511" i="53"/>
  <c r="I510" i="53"/>
  <c r="I509" i="53"/>
  <c r="I508" i="53"/>
  <c r="I507" i="53"/>
  <c r="I506" i="53"/>
  <c r="I505" i="53"/>
  <c r="I504" i="53"/>
  <c r="I503" i="53"/>
  <c r="I502" i="53"/>
  <c r="I495" i="53"/>
  <c r="I494" i="53"/>
  <c r="I493" i="53"/>
  <c r="I492" i="53"/>
  <c r="I490" i="53"/>
  <c r="I489" i="53"/>
  <c r="I488" i="53"/>
  <c r="I487" i="53"/>
  <c r="I486" i="53"/>
  <c r="I485" i="53"/>
  <c r="I484" i="53"/>
  <c r="I483" i="53"/>
  <c r="I482" i="53"/>
  <c r="I481" i="53"/>
  <c r="I480" i="53"/>
  <c r="I479" i="53"/>
  <c r="I478" i="53"/>
  <c r="I477" i="53"/>
  <c r="I476" i="53"/>
  <c r="I450" i="53" l="1"/>
  <c r="F60" i="53"/>
  <c r="I454" i="53"/>
  <c r="F64" i="53"/>
  <c r="I458" i="53"/>
  <c r="F68" i="53"/>
  <c r="I462" i="53"/>
  <c r="F72" i="53"/>
  <c r="I553" i="53"/>
  <c r="I467" i="53"/>
  <c r="F77" i="53"/>
  <c r="I459" i="53"/>
  <c r="F69" i="53"/>
  <c r="I468" i="53"/>
  <c r="F78" i="53"/>
  <c r="I452" i="53"/>
  <c r="F62" i="53"/>
  <c r="I456" i="53"/>
  <c r="F66" i="53"/>
  <c r="I460" i="53"/>
  <c r="F70" i="53"/>
  <c r="I464" i="53"/>
  <c r="F74" i="53"/>
  <c r="I469" i="53"/>
  <c r="F79" i="53"/>
  <c r="I501" i="53"/>
  <c r="I451" i="53"/>
  <c r="F61" i="53"/>
  <c r="F59" i="53"/>
  <c r="I449" i="53"/>
  <c r="I453" i="53"/>
  <c r="F63" i="53"/>
  <c r="I457" i="53"/>
  <c r="F67" i="53"/>
  <c r="I461" i="53"/>
  <c r="F71" i="53"/>
  <c r="F65" i="53"/>
  <c r="I455" i="53"/>
  <c r="I463" i="53"/>
  <c r="F73" i="53"/>
  <c r="I527" i="53"/>
  <c r="I466" i="53"/>
  <c r="I475" i="53"/>
  <c r="I518" i="53"/>
  <c r="I517" i="53"/>
  <c r="P89" i="53"/>
  <c r="P11" i="53" s="1"/>
  <c r="P98" i="53"/>
  <c r="P20" i="53" s="1"/>
  <c r="P95" i="53"/>
  <c r="I491" i="53"/>
  <c r="P87" i="53"/>
  <c r="P9" i="53" s="1"/>
  <c r="P90" i="53"/>
  <c r="P12" i="53" s="1"/>
  <c r="P97" i="53"/>
  <c r="P19" i="53" s="1"/>
  <c r="P100" i="53"/>
  <c r="P22" i="53" s="1"/>
  <c r="P93" i="53"/>
  <c r="P15" i="53" s="1"/>
  <c r="P86" i="53"/>
  <c r="P8" i="53" s="1"/>
  <c r="P103" i="53"/>
  <c r="P25" i="53" s="1"/>
  <c r="I543" i="53"/>
  <c r="I569" i="53"/>
  <c r="I574" i="53" s="1"/>
  <c r="P88" i="53"/>
  <c r="P10" i="53" s="1"/>
  <c r="P104" i="53"/>
  <c r="P26" i="53" s="1"/>
  <c r="P105" i="53"/>
  <c r="P27" i="53" s="1"/>
  <c r="AI277" i="53" l="1"/>
  <c r="AC33" i="53"/>
  <c r="AE46" i="53"/>
  <c r="X46" i="53"/>
  <c r="F522" i="53"/>
  <c r="I522" i="53"/>
  <c r="AI310" i="53"/>
  <c r="AI425" i="53"/>
  <c r="AI282" i="53"/>
  <c r="AE53" i="53"/>
  <c r="W34" i="53"/>
  <c r="AC52" i="53"/>
  <c r="X34" i="53"/>
  <c r="AG47" i="53"/>
  <c r="AI428" i="53"/>
  <c r="AI350" i="53"/>
  <c r="AI287" i="53"/>
  <c r="AJ287" i="53" s="1"/>
  <c r="AI269" i="53"/>
  <c r="Z41" i="53"/>
  <c r="AI311" i="53"/>
  <c r="AC43" i="53"/>
  <c r="X38" i="53"/>
  <c r="AI145" i="53"/>
  <c r="F574" i="53"/>
  <c r="F575" i="53" s="1"/>
  <c r="AF44" i="53"/>
  <c r="AC34" i="53"/>
  <c r="AI349" i="53"/>
  <c r="X41" i="53"/>
  <c r="AI278" i="53"/>
  <c r="AI198" i="53"/>
  <c r="AI242" i="53"/>
  <c r="AI219" i="53"/>
  <c r="AI279" i="53"/>
  <c r="AI148" i="53"/>
  <c r="AD36" i="53"/>
  <c r="AI228" i="53"/>
  <c r="AI245" i="53"/>
  <c r="Y35" i="53"/>
  <c r="AG53" i="53"/>
  <c r="W43" i="53"/>
  <c r="V36" i="53"/>
  <c r="X44" i="53"/>
  <c r="AD45" i="53"/>
  <c r="AI442" i="53"/>
  <c r="AJ442" i="53" s="1"/>
  <c r="AI249" i="53"/>
  <c r="AI358" i="53"/>
  <c r="AH40" i="53"/>
  <c r="AD44" i="53"/>
  <c r="AE41" i="53"/>
  <c r="AF41" i="53"/>
  <c r="AI140" i="53"/>
  <c r="AG37" i="53"/>
  <c r="AI224" i="53"/>
  <c r="AI258" i="53"/>
  <c r="AI357" i="53"/>
  <c r="W48" i="53"/>
  <c r="AI407" i="53"/>
  <c r="AI305" i="53"/>
  <c r="F496" i="53"/>
  <c r="AF42" i="53"/>
  <c r="Y47" i="53"/>
  <c r="AI391" i="53"/>
  <c r="AJ391" i="53" s="1"/>
  <c r="AI405" i="53"/>
  <c r="AI374" i="53"/>
  <c r="AI251" i="53"/>
  <c r="V184" i="53"/>
  <c r="AI201" i="53"/>
  <c r="AF34" i="53"/>
  <c r="W52" i="53"/>
  <c r="AC50" i="53"/>
  <c r="AI301" i="53"/>
  <c r="AI412" i="53"/>
  <c r="AI303" i="53"/>
  <c r="AI259" i="53"/>
  <c r="AJ259" i="53" s="1"/>
  <c r="AI226" i="53"/>
  <c r="AI267" i="53"/>
  <c r="AI232" i="53"/>
  <c r="AI334" i="53"/>
  <c r="AI192" i="53"/>
  <c r="AI189" i="53"/>
  <c r="AE51" i="53"/>
  <c r="W41" i="53"/>
  <c r="AI364" i="53"/>
  <c r="AJ364" i="53" s="1"/>
  <c r="AI383" i="53"/>
  <c r="AC38" i="53"/>
  <c r="V46" i="53"/>
  <c r="AI124" i="53"/>
  <c r="AI175" i="53"/>
  <c r="X35" i="53"/>
  <c r="AH33" i="53"/>
  <c r="V53" i="53"/>
  <c r="AI131" i="53"/>
  <c r="AJ131" i="53" s="1"/>
  <c r="AG43" i="53"/>
  <c r="V50" i="53"/>
  <c r="AI128" i="53"/>
  <c r="AC36" i="53"/>
  <c r="AI172" i="53"/>
  <c r="AF40" i="53"/>
  <c r="F470" i="53"/>
  <c r="F75" i="53"/>
  <c r="I465" i="53"/>
  <c r="I470" i="53" s="1"/>
  <c r="Z44" i="53"/>
  <c r="AI406" i="53"/>
  <c r="AC46" i="53"/>
  <c r="Y37" i="53"/>
  <c r="AI234" i="53"/>
  <c r="AJ234" i="53" s="1"/>
  <c r="AI313" i="53"/>
  <c r="AJ313" i="53" s="1"/>
  <c r="AI384" i="53"/>
  <c r="AI302" i="53"/>
  <c r="AA47" i="53"/>
  <c r="AI119" i="53"/>
  <c r="Y41" i="53"/>
  <c r="AI390" i="53"/>
  <c r="AD51" i="53"/>
  <c r="AI206" i="53"/>
  <c r="AI435" i="53"/>
  <c r="AI280" i="53"/>
  <c r="AA51" i="53"/>
  <c r="I73" i="53"/>
  <c r="F9" i="53"/>
  <c r="I61" i="53"/>
  <c r="I60" i="53"/>
  <c r="F8" i="53"/>
  <c r="AI414" i="53"/>
  <c r="AI400" i="53"/>
  <c r="AI381" i="53"/>
  <c r="AI324" i="53"/>
  <c r="AI397" i="53"/>
  <c r="AI230" i="53"/>
  <c r="AI298" i="53"/>
  <c r="AH48" i="53"/>
  <c r="V38" i="53"/>
  <c r="AI116" i="53"/>
  <c r="AD37" i="53"/>
  <c r="W46" i="53"/>
  <c r="AG35" i="53"/>
  <c r="Z33" i="53"/>
  <c r="AI146" i="53"/>
  <c r="W53" i="53"/>
  <c r="AD39" i="53"/>
  <c r="AF43" i="53"/>
  <c r="AG52" i="53"/>
  <c r="AD43" i="53"/>
  <c r="AA36" i="53"/>
  <c r="AI408" i="53"/>
  <c r="Y40" i="53"/>
  <c r="W45" i="53"/>
  <c r="AI296" i="53"/>
  <c r="AD42" i="53"/>
  <c r="V39" i="53"/>
  <c r="AI388" i="53"/>
  <c r="AI295" i="53"/>
  <c r="AI260" i="53"/>
  <c r="AJ260" i="53" s="1"/>
  <c r="Y43" i="53"/>
  <c r="AI225" i="53"/>
  <c r="Y44" i="53"/>
  <c r="AI209" i="53"/>
  <c r="AJ209" i="53" s="1"/>
  <c r="AA37" i="53"/>
  <c r="AI149" i="53"/>
  <c r="AI190" i="53"/>
  <c r="AI164" i="53"/>
  <c r="AI417" i="53"/>
  <c r="AE44" i="53"/>
  <c r="Y34" i="53"/>
  <c r="X39" i="53"/>
  <c r="AG51" i="53"/>
  <c r="AD52" i="53"/>
  <c r="AI440" i="53"/>
  <c r="AD50" i="53"/>
  <c r="AI176" i="53"/>
  <c r="AG38" i="53"/>
  <c r="AI165" i="53"/>
  <c r="AD46" i="53"/>
  <c r="AI150" i="53"/>
  <c r="AC51" i="53"/>
  <c r="I63" i="53"/>
  <c r="F11" i="53"/>
  <c r="I74" i="53"/>
  <c r="F22" i="53"/>
  <c r="I77" i="53"/>
  <c r="F25" i="53"/>
  <c r="X48" i="53"/>
  <c r="AF46" i="53"/>
  <c r="AE47" i="53"/>
  <c r="AI252" i="53"/>
  <c r="AF47" i="53"/>
  <c r="AH35" i="53"/>
  <c r="AG50" i="53"/>
  <c r="AI424" i="53"/>
  <c r="AI401" i="53"/>
  <c r="AE37" i="53"/>
  <c r="AF37" i="53"/>
  <c r="AI174" i="53"/>
  <c r="AI321" i="53"/>
  <c r="AE35" i="53"/>
  <c r="AI181" i="53"/>
  <c r="AJ181" i="53" s="1"/>
  <c r="AG39" i="53"/>
  <c r="AI126" i="53"/>
  <c r="Y48" i="53"/>
  <c r="Z36" i="53"/>
  <c r="AE40" i="53"/>
  <c r="AI345" i="53"/>
  <c r="AI268" i="53"/>
  <c r="AI294" i="53"/>
  <c r="AI410" i="53"/>
  <c r="AI256" i="53"/>
  <c r="AI194" i="53"/>
  <c r="AI227" i="53"/>
  <c r="AI356" i="53"/>
  <c r="W47" i="53"/>
  <c r="AI191" i="53"/>
  <c r="AI166" i="53"/>
  <c r="Y42" i="53"/>
  <c r="AI216" i="53"/>
  <c r="AI208" i="53"/>
  <c r="AJ208" i="53" s="1"/>
  <c r="X33" i="53"/>
  <c r="AA53" i="53"/>
  <c r="AE39" i="53"/>
  <c r="Z43" i="53"/>
  <c r="W36" i="53"/>
  <c r="AI207" i="53"/>
  <c r="AJ207" i="53" s="1"/>
  <c r="AC40" i="53"/>
  <c r="AI233" i="53"/>
  <c r="AJ233" i="53" s="1"/>
  <c r="Z45" i="53"/>
  <c r="AH45" i="53"/>
  <c r="I496" i="53"/>
  <c r="F497" i="53" s="1"/>
  <c r="AI438" i="53"/>
  <c r="AI431" i="53"/>
  <c r="AI332" i="53"/>
  <c r="AG34" i="53"/>
  <c r="AG44" i="53"/>
  <c r="AC37" i="53"/>
  <c r="AI129" i="53"/>
  <c r="V51" i="53"/>
  <c r="AI434" i="53"/>
  <c r="AI362" i="53"/>
  <c r="AC47" i="53"/>
  <c r="Z51" i="53"/>
  <c r="AI330" i="53"/>
  <c r="AI193" i="53"/>
  <c r="AI254" i="53"/>
  <c r="AH42" i="53"/>
  <c r="AI409" i="53"/>
  <c r="AA35" i="53"/>
  <c r="Z48" i="53"/>
  <c r="Z50" i="53"/>
  <c r="AF33" i="53"/>
  <c r="AG288" i="53"/>
  <c r="AI426" i="53"/>
  <c r="AA42" i="53"/>
  <c r="Y46" i="53"/>
  <c r="F76" i="53"/>
  <c r="I59" i="53"/>
  <c r="F7" i="53"/>
  <c r="F26" i="53"/>
  <c r="I78" i="53"/>
  <c r="I68" i="53"/>
  <c r="F16" i="53"/>
  <c r="AA33" i="53"/>
  <c r="AG40" i="53"/>
  <c r="AH53" i="53"/>
  <c r="AI379" i="53"/>
  <c r="AI371" i="53"/>
  <c r="AG42" i="53"/>
  <c r="AE36" i="53"/>
  <c r="AA40" i="53"/>
  <c r="AI372" i="53"/>
  <c r="AI423" i="53"/>
  <c r="AI389" i="53"/>
  <c r="AI354" i="53"/>
  <c r="AI331" i="53"/>
  <c r="AI416" i="53"/>
  <c r="AI306" i="53"/>
  <c r="AI355" i="53"/>
  <c r="AF50" i="53"/>
  <c r="AI276" i="53"/>
  <c r="AI312" i="53"/>
  <c r="AI346" i="53"/>
  <c r="AI243" i="53"/>
  <c r="AI167" i="53"/>
  <c r="V47" i="53"/>
  <c r="AC42" i="53"/>
  <c r="AF48" i="53"/>
  <c r="AC35" i="53"/>
  <c r="V33" i="53"/>
  <c r="AI111" i="53"/>
  <c r="AD53" i="53"/>
  <c r="AH52" i="53"/>
  <c r="AH43" i="53"/>
  <c r="AF53" i="53"/>
  <c r="AF36" i="53"/>
  <c r="AH50" i="53"/>
  <c r="W40" i="53"/>
  <c r="AC45" i="53"/>
  <c r="AG45" i="53"/>
  <c r="AI308" i="53"/>
  <c r="E523" i="53"/>
  <c r="C523" i="53"/>
  <c r="D523" i="53"/>
  <c r="H523" i="53"/>
  <c r="G523" i="53"/>
  <c r="B523" i="53"/>
  <c r="Z37" i="53"/>
  <c r="AI204" i="53"/>
  <c r="X47" i="53"/>
  <c r="AD34" i="53"/>
  <c r="V40" i="53"/>
  <c r="Z40" i="53"/>
  <c r="AD48" i="53"/>
  <c r="AI246" i="53"/>
  <c r="AI114" i="53"/>
  <c r="Y36" i="53"/>
  <c r="AI261" i="53"/>
  <c r="AJ261" i="53" s="1"/>
  <c r="P85" i="53"/>
  <c r="AI360" i="53"/>
  <c r="AI180" i="53"/>
  <c r="AE38" i="53"/>
  <c r="AI328" i="53"/>
  <c r="V41" i="53"/>
  <c r="AE48" i="53"/>
  <c r="V44" i="53"/>
  <c r="AI122" i="53"/>
  <c r="V37" i="53"/>
  <c r="AI115" i="53"/>
  <c r="AD33" i="53"/>
  <c r="Z42" i="53"/>
  <c r="AI173" i="53"/>
  <c r="V43" i="53"/>
  <c r="AI121" i="53"/>
  <c r="AH34" i="53"/>
  <c r="AF38" i="53"/>
  <c r="F19" i="53"/>
  <c r="I71" i="53"/>
  <c r="F27" i="53"/>
  <c r="I79" i="53"/>
  <c r="F14" i="53"/>
  <c r="I66" i="53"/>
  <c r="AI415" i="53"/>
  <c r="W37" i="53"/>
  <c r="Y39" i="53"/>
  <c r="AI347" i="53"/>
  <c r="AI375" i="53"/>
  <c r="AA41" i="53"/>
  <c r="AG33" i="53"/>
  <c r="AI386" i="53"/>
  <c r="AI270" i="53"/>
  <c r="Z53" i="53"/>
  <c r="AE52" i="53"/>
  <c r="Y45" i="53"/>
  <c r="AE50" i="53"/>
  <c r="AI275" i="53"/>
  <c r="AI218" i="53"/>
  <c r="AI436" i="53"/>
  <c r="W33" i="53"/>
  <c r="AH41" i="53"/>
  <c r="AI441" i="53"/>
  <c r="AJ441" i="53" s="1"/>
  <c r="AI373" i="53"/>
  <c r="AI353" i="53"/>
  <c r="AI272" i="53"/>
  <c r="AI250" i="53"/>
  <c r="AI235" i="53"/>
  <c r="AJ235" i="53" s="1"/>
  <c r="AI182" i="53"/>
  <c r="AJ182" i="53" s="1"/>
  <c r="AI285" i="53"/>
  <c r="AJ285" i="53" s="1"/>
  <c r="AI223" i="53"/>
  <c r="AD47" i="53"/>
  <c r="AD38" i="53"/>
  <c r="AI183" i="53"/>
  <c r="AJ183" i="53" s="1"/>
  <c r="V48" i="53"/>
  <c r="Z47" i="53"/>
  <c r="AH38" i="53"/>
  <c r="AI199" i="53"/>
  <c r="W35" i="53"/>
  <c r="AE33" i="53"/>
  <c r="AC53" i="53"/>
  <c r="AH39" i="53"/>
  <c r="AI220" i="53"/>
  <c r="AA43" i="53"/>
  <c r="X36" i="53"/>
  <c r="AI141" i="53"/>
  <c r="AA50" i="53"/>
  <c r="AA45" i="53"/>
  <c r="W44" i="53"/>
  <c r="AI142" i="53"/>
  <c r="AF618" i="53"/>
  <c r="AH46" i="53"/>
  <c r="AI327" i="53"/>
  <c r="Z46" i="53"/>
  <c r="AA38" i="53"/>
  <c r="AH47" i="53"/>
  <c r="AE42" i="53"/>
  <c r="AI319" i="53"/>
  <c r="AI365" i="53"/>
  <c r="AJ365" i="53" s="1"/>
  <c r="AI113" i="53"/>
  <c r="V35" i="53"/>
  <c r="AI320" i="53"/>
  <c r="AI271" i="53"/>
  <c r="Z35" i="53"/>
  <c r="AI138" i="53"/>
  <c r="AI197" i="53"/>
  <c r="AC48" i="53"/>
  <c r="AC44" i="53"/>
  <c r="AH37" i="53"/>
  <c r="AI202" i="53"/>
  <c r="AC39" i="53"/>
  <c r="Z34" i="53"/>
  <c r="AI171" i="53"/>
  <c r="X43" i="53"/>
  <c r="W38" i="53"/>
  <c r="F548" i="53"/>
  <c r="I64" i="53"/>
  <c r="F12" i="53"/>
  <c r="AI432" i="53"/>
  <c r="AI130" i="53"/>
  <c r="V52" i="53"/>
  <c r="AF45" i="53"/>
  <c r="AD35" i="53"/>
  <c r="AF39" i="53"/>
  <c r="AH51" i="53"/>
  <c r="AC41" i="53"/>
  <c r="AG48" i="53"/>
  <c r="AE34" i="53"/>
  <c r="I72" i="53"/>
  <c r="F20" i="53"/>
  <c r="Z39" i="53"/>
  <c r="AI363" i="53"/>
  <c r="AJ363" i="53" s="1"/>
  <c r="AI433" i="53"/>
  <c r="AI168" i="53"/>
  <c r="W39" i="53"/>
  <c r="AE43" i="53"/>
  <c r="X45" i="53"/>
  <c r="AI284" i="53"/>
  <c r="AI286" i="53"/>
  <c r="AJ286" i="53" s="1"/>
  <c r="AI443" i="53"/>
  <c r="AJ443" i="53" s="1"/>
  <c r="AD40" i="53"/>
  <c r="Z38" i="53"/>
  <c r="Z52" i="53"/>
  <c r="AI163" i="53"/>
  <c r="AA46" i="53"/>
  <c r="AE45" i="53"/>
  <c r="I65" i="53"/>
  <c r="I70" i="53"/>
  <c r="F18" i="53"/>
  <c r="AI382" i="53"/>
  <c r="AI376" i="53"/>
  <c r="H575" i="53"/>
  <c r="B575" i="53"/>
  <c r="C575" i="53"/>
  <c r="E575" i="53"/>
  <c r="G575" i="53"/>
  <c r="D575" i="53"/>
  <c r="AI398" i="53"/>
  <c r="AI329" i="53"/>
  <c r="AI304" i="53"/>
  <c r="AI427" i="53"/>
  <c r="AI402" i="53"/>
  <c r="AI380" i="53"/>
  <c r="AI297" i="53"/>
  <c r="AI253" i="53"/>
  <c r="AI241" i="53"/>
  <c r="AC210" i="53"/>
  <c r="AI137" i="53"/>
  <c r="V42" i="53"/>
  <c r="AI120" i="53"/>
  <c r="AD41" i="53"/>
  <c r="AG46" i="53"/>
  <c r="Y38" i="53"/>
  <c r="AI152" i="53"/>
  <c r="AF35" i="53"/>
  <c r="Y33" i="53"/>
  <c r="W50" i="53"/>
  <c r="AA39" i="53"/>
  <c r="AA52" i="53"/>
  <c r="AH36" i="53"/>
  <c r="AG36" i="53"/>
  <c r="X40" i="53"/>
  <c r="AI178" i="53"/>
  <c r="AI123" i="53"/>
  <c r="V45" i="53"/>
  <c r="AI139" i="53"/>
  <c r="AI399" i="53"/>
  <c r="AH44" i="53"/>
  <c r="AI293" i="53"/>
  <c r="AI323" i="53"/>
  <c r="X42" i="53"/>
  <c r="W42" i="53"/>
  <c r="AI215" i="53"/>
  <c r="AI154" i="53"/>
  <c r="AI200" i="53"/>
  <c r="AI348" i="53"/>
  <c r="AI244" i="53"/>
  <c r="AG41" i="53"/>
  <c r="V34" i="53"/>
  <c r="AI112" i="53"/>
  <c r="AA44" i="53"/>
  <c r="W51" i="53"/>
  <c r="X37" i="53"/>
  <c r="AA48" i="53"/>
  <c r="AI217" i="53"/>
  <c r="AI322" i="53"/>
  <c r="AI147" i="53"/>
  <c r="AA34" i="53"/>
  <c r="I548" i="53"/>
  <c r="F15" i="53"/>
  <c r="I67" i="53"/>
  <c r="I62" i="53"/>
  <c r="F10" i="53"/>
  <c r="F17" i="53"/>
  <c r="I69" i="53"/>
  <c r="P102" i="53"/>
  <c r="P24" i="53" s="1"/>
  <c r="AC444" i="53"/>
  <c r="AE444" i="53"/>
  <c r="AD314" i="53"/>
  <c r="AE418" i="53"/>
  <c r="AF314" i="53"/>
  <c r="AA444" i="53"/>
  <c r="AA314" i="53"/>
  <c r="AC418" i="53"/>
  <c r="W392" i="53"/>
  <c r="AG314" i="53"/>
  <c r="AG418" i="53"/>
  <c r="AD392" i="53"/>
  <c r="X314" i="53"/>
  <c r="S311" i="53"/>
  <c r="AH132" i="53"/>
  <c r="X262" i="53"/>
  <c r="AA132" i="53"/>
  <c r="W418" i="53"/>
  <c r="AE392" i="53"/>
  <c r="Z444" i="53"/>
  <c r="AF392" i="53"/>
  <c r="Z392" i="53"/>
  <c r="AF418" i="53"/>
  <c r="X392" i="53"/>
  <c r="Y314" i="53"/>
  <c r="Y132" i="53"/>
  <c r="AA418" i="53"/>
  <c r="AG392" i="53"/>
  <c r="AC262" i="53"/>
  <c r="S310" i="53"/>
  <c r="AJ310" i="53" s="1"/>
  <c r="W444" i="53"/>
  <c r="AH392" i="53"/>
  <c r="Y262" i="53"/>
  <c r="AH418" i="53"/>
  <c r="Z314" i="53"/>
  <c r="X418" i="53"/>
  <c r="Z132" i="53"/>
  <c r="Y418" i="53"/>
  <c r="AC314" i="53"/>
  <c r="AH262" i="53"/>
  <c r="AD444" i="53"/>
  <c r="Z418" i="53"/>
  <c r="AC392" i="53"/>
  <c r="S312" i="53"/>
  <c r="AH314" i="53"/>
  <c r="AE288" i="53"/>
  <c r="Z288" i="53"/>
  <c r="W210" i="53"/>
  <c r="AF625" i="53"/>
  <c r="AF288" i="53"/>
  <c r="W184" i="53"/>
  <c r="AF184" i="53"/>
  <c r="AD184" i="53"/>
  <c r="X184" i="53"/>
  <c r="AE184" i="53"/>
  <c r="Y184" i="53"/>
  <c r="AE210" i="53"/>
  <c r="AD288" i="53"/>
  <c r="AC288" i="53"/>
  <c r="AH184" i="53"/>
  <c r="X288" i="53"/>
  <c r="Y210" i="53"/>
  <c r="AG184" i="53"/>
  <c r="AG210" i="53"/>
  <c r="AH210" i="53"/>
  <c r="P101" i="53"/>
  <c r="P23" i="53" s="1"/>
  <c r="AA184" i="53"/>
  <c r="AA288" i="53"/>
  <c r="Z210" i="53"/>
  <c r="Z184" i="53"/>
  <c r="Y288" i="53"/>
  <c r="X210" i="53"/>
  <c r="AA210" i="53"/>
  <c r="AF623" i="53"/>
  <c r="AF210" i="53"/>
  <c r="AC184" i="53"/>
  <c r="W288" i="53"/>
  <c r="AH288" i="53"/>
  <c r="AD210" i="53"/>
  <c r="AF624" i="53"/>
  <c r="AE340" i="53"/>
  <c r="V340" i="53"/>
  <c r="Y340" i="53"/>
  <c r="AH340" i="53"/>
  <c r="X340" i="53"/>
  <c r="AG340" i="53"/>
  <c r="W340" i="53"/>
  <c r="AC340" i="53"/>
  <c r="AD340" i="53"/>
  <c r="Z340" i="53"/>
  <c r="AA340" i="53"/>
  <c r="AF340" i="53"/>
  <c r="AF611" i="53"/>
  <c r="AH366" i="53"/>
  <c r="Y366" i="53"/>
  <c r="Z366" i="53"/>
  <c r="X366" i="53"/>
  <c r="AG366" i="53"/>
  <c r="W366" i="53"/>
  <c r="AD366" i="53"/>
  <c r="AF366" i="53"/>
  <c r="AE366" i="53"/>
  <c r="AC366" i="53"/>
  <c r="AA366" i="53"/>
  <c r="AF617" i="53"/>
  <c r="S400" i="53"/>
  <c r="AJ400" i="53" s="1"/>
  <c r="AF607" i="53"/>
  <c r="AA158" i="53"/>
  <c r="AD158" i="53"/>
  <c r="AC158" i="53"/>
  <c r="Z158" i="53"/>
  <c r="AG158" i="53"/>
  <c r="W158" i="53"/>
  <c r="AE158" i="53"/>
  <c r="AH158" i="53"/>
  <c r="AF158" i="53"/>
  <c r="Y158" i="53"/>
  <c r="X158" i="53"/>
  <c r="S178" i="53"/>
  <c r="AF236" i="53"/>
  <c r="W236" i="53"/>
  <c r="AA236" i="53"/>
  <c r="Z236" i="53"/>
  <c r="Y236" i="53"/>
  <c r="AE236" i="53"/>
  <c r="AD236" i="53"/>
  <c r="AC236" i="53"/>
  <c r="X236" i="53"/>
  <c r="AH236" i="53"/>
  <c r="AG236" i="53"/>
  <c r="S380" i="53" l="1"/>
  <c r="AJ380" i="53" s="1"/>
  <c r="X52" i="53"/>
  <c r="S268" i="53"/>
  <c r="AF52" i="53"/>
  <c r="AI338" i="53"/>
  <c r="X51" i="53"/>
  <c r="AI155" i="53"/>
  <c r="S256" i="53"/>
  <c r="AI336" i="53"/>
  <c r="Y53" i="53"/>
  <c r="S406" i="53"/>
  <c r="AJ406" i="53" s="1"/>
  <c r="S276" i="53"/>
  <c r="AJ276" i="53" s="1"/>
  <c r="S141" i="53"/>
  <c r="AJ141" i="53" s="1"/>
  <c r="S192" i="53"/>
  <c r="AJ192" i="53" s="1"/>
  <c r="S320" i="53"/>
  <c r="AJ320" i="53" s="1"/>
  <c r="AJ268" i="53"/>
  <c r="S373" i="53"/>
  <c r="AJ373" i="53" s="1"/>
  <c r="S349" i="53"/>
  <c r="AJ349" i="53" s="1"/>
  <c r="S225" i="53"/>
  <c r="AJ225" i="53" s="1"/>
  <c r="S242" i="53"/>
  <c r="AJ242" i="53" s="1"/>
  <c r="S353" i="53"/>
  <c r="AJ353" i="53" s="1"/>
  <c r="AF622" i="53"/>
  <c r="S323" i="53"/>
  <c r="AJ323" i="53" s="1"/>
  <c r="S295" i="53"/>
  <c r="AJ295" i="53" s="1"/>
  <c r="S436" i="53"/>
  <c r="AJ436" i="53" s="1"/>
  <c r="S407" i="53"/>
  <c r="AJ407" i="53" s="1"/>
  <c r="N38" i="53"/>
  <c r="AC49" i="53"/>
  <c r="AC54" i="53" s="1"/>
  <c r="R34" i="53"/>
  <c r="M48" i="53"/>
  <c r="S193" i="53"/>
  <c r="AJ193" i="53" s="1"/>
  <c r="AF609" i="53"/>
  <c r="AJ311" i="53"/>
  <c r="AI339" i="53"/>
  <c r="Q41" i="53"/>
  <c r="Y51" i="53"/>
  <c r="AI51" i="53" s="1"/>
  <c r="S306" i="53"/>
  <c r="AJ306" i="53" s="1"/>
  <c r="O48" i="53"/>
  <c r="S171" i="53"/>
  <c r="AJ171" i="53" s="1"/>
  <c r="F523" i="53"/>
  <c r="AI36" i="53"/>
  <c r="S252" i="53"/>
  <c r="AJ252" i="53" s="1"/>
  <c r="M40" i="53"/>
  <c r="Q46" i="53"/>
  <c r="M47" i="53"/>
  <c r="AI38" i="53"/>
  <c r="S357" i="53"/>
  <c r="AJ357" i="53" s="1"/>
  <c r="R44" i="53"/>
  <c r="AI157" i="53"/>
  <c r="AF51" i="53"/>
  <c r="AI156" i="53"/>
  <c r="S303" i="53"/>
  <c r="AJ303" i="53" s="1"/>
  <c r="S272" i="53"/>
  <c r="AJ272" i="53" s="1"/>
  <c r="Q38" i="53"/>
  <c r="AI337" i="53"/>
  <c r="Q34" i="53"/>
  <c r="S355" i="53"/>
  <c r="AJ355" i="53" s="1"/>
  <c r="X50" i="53"/>
  <c r="S374" i="53"/>
  <c r="AJ374" i="53" s="1"/>
  <c r="AJ256" i="53"/>
  <c r="R43" i="53"/>
  <c r="S398" i="53"/>
  <c r="AJ398" i="53" s="1"/>
  <c r="Q45" i="53"/>
  <c r="S334" i="53"/>
  <c r="AJ334" i="53" s="1"/>
  <c r="AI361" i="53"/>
  <c r="R35" i="53"/>
  <c r="S167" i="53"/>
  <c r="AJ167" i="53" s="1"/>
  <c r="S405" i="53"/>
  <c r="AJ405" i="53" s="1"/>
  <c r="S415" i="53"/>
  <c r="AJ415" i="53" s="1"/>
  <c r="S417" i="53"/>
  <c r="AJ417" i="53" s="1"/>
  <c r="S390" i="53"/>
  <c r="AJ390" i="53" s="1"/>
  <c r="R42" i="53"/>
  <c r="L41" i="53"/>
  <c r="S397" i="53"/>
  <c r="L46" i="53"/>
  <c r="N43" i="53"/>
  <c r="S372" i="53"/>
  <c r="AJ372" i="53" s="1"/>
  <c r="S402" i="53"/>
  <c r="AJ402" i="53" s="1"/>
  <c r="O36" i="53"/>
  <c r="S305" i="53"/>
  <c r="AJ305" i="53" s="1"/>
  <c r="S358" i="53"/>
  <c r="AJ358" i="53" s="1"/>
  <c r="S375" i="53"/>
  <c r="AJ375" i="53" s="1"/>
  <c r="S416" i="53"/>
  <c r="AJ416" i="53" s="1"/>
  <c r="V314" i="53"/>
  <c r="AI413" i="53"/>
  <c r="AJ178" i="53"/>
  <c r="S350" i="53"/>
  <c r="AJ350" i="53" s="1"/>
  <c r="S139" i="53"/>
  <c r="AJ139" i="53" s="1"/>
  <c r="S427" i="53"/>
  <c r="AJ427" i="53" s="1"/>
  <c r="S412" i="53"/>
  <c r="AJ412" i="53" s="1"/>
  <c r="S382" i="53"/>
  <c r="AJ382" i="53" s="1"/>
  <c r="S277" i="53"/>
  <c r="AJ277" i="53" s="1"/>
  <c r="S381" i="53"/>
  <c r="AJ381" i="53" s="1"/>
  <c r="N47" i="53"/>
  <c r="S332" i="53"/>
  <c r="AJ332" i="53" s="1"/>
  <c r="S270" i="53"/>
  <c r="AJ270" i="53" s="1"/>
  <c r="L36" i="53"/>
  <c r="S174" i="53"/>
  <c r="AJ174" i="53" s="1"/>
  <c r="S241" i="53"/>
  <c r="R40" i="53"/>
  <c r="S146" i="53"/>
  <c r="AJ146" i="53" s="1"/>
  <c r="Q48" i="53"/>
  <c r="S244" i="53"/>
  <c r="AJ244" i="53" s="1"/>
  <c r="S123" i="53"/>
  <c r="AJ123" i="53" s="1"/>
  <c r="L45" i="53"/>
  <c r="S226" i="53"/>
  <c r="AJ226" i="53" s="1"/>
  <c r="AF612" i="53"/>
  <c r="S197" i="53"/>
  <c r="AJ197" i="53" s="1"/>
  <c r="S431" i="53"/>
  <c r="AJ431" i="53" s="1"/>
  <c r="O38" i="53"/>
  <c r="O44" i="53"/>
  <c r="S401" i="53"/>
  <c r="AJ401" i="53" s="1"/>
  <c r="S173" i="53"/>
  <c r="AJ173" i="53" s="1"/>
  <c r="S280" i="53"/>
  <c r="AJ280" i="53" s="1"/>
  <c r="N35" i="53"/>
  <c r="AG444" i="53"/>
  <c r="S389" i="53"/>
  <c r="AJ389" i="53" s="1"/>
  <c r="M46" i="53"/>
  <c r="AA262" i="53"/>
  <c r="S425" i="53"/>
  <c r="AJ425" i="53" s="1"/>
  <c r="R39" i="53"/>
  <c r="R37" i="53"/>
  <c r="Q42" i="53"/>
  <c r="Q44" i="53"/>
  <c r="Y50" i="53"/>
  <c r="AI35" i="53"/>
  <c r="M52" i="53"/>
  <c r="AI41" i="53"/>
  <c r="AI33" i="53"/>
  <c r="V366" i="53"/>
  <c r="L39" i="53"/>
  <c r="N33" i="53"/>
  <c r="S346" i="53"/>
  <c r="AJ346" i="53" s="1"/>
  <c r="S168" i="53"/>
  <c r="AJ168" i="53" s="1"/>
  <c r="S294" i="53"/>
  <c r="AJ294" i="53" s="1"/>
  <c r="S399" i="53"/>
  <c r="AJ399" i="53" s="1"/>
  <c r="S190" i="53"/>
  <c r="AJ190" i="53" s="1"/>
  <c r="S164" i="53"/>
  <c r="AJ164" i="53" s="1"/>
  <c r="S246" i="53"/>
  <c r="AJ246" i="53" s="1"/>
  <c r="O35" i="53"/>
  <c r="L34" i="53"/>
  <c r="S112" i="53"/>
  <c r="AJ112" i="53" s="1"/>
  <c r="S113" i="53"/>
  <c r="AJ113" i="53" s="1"/>
  <c r="AI205" i="53"/>
  <c r="AJ312" i="53"/>
  <c r="Q36" i="53"/>
  <c r="S175" i="53"/>
  <c r="AJ175" i="53" s="1"/>
  <c r="S432" i="53"/>
  <c r="AJ432" i="53" s="1"/>
  <c r="S410" i="53"/>
  <c r="AJ410" i="53" s="1"/>
  <c r="S199" i="53"/>
  <c r="AJ199" i="53" s="1"/>
  <c r="S433" i="53"/>
  <c r="AJ433" i="53" s="1"/>
  <c r="S279" i="53"/>
  <c r="AJ279" i="53" s="1"/>
  <c r="M33" i="53"/>
  <c r="S376" i="53"/>
  <c r="AJ376" i="53" s="1"/>
  <c r="M45" i="53"/>
  <c r="S298" i="53"/>
  <c r="AJ298" i="53" s="1"/>
  <c r="R45" i="53"/>
  <c r="S384" i="53"/>
  <c r="AJ384" i="53" s="1"/>
  <c r="S278" i="53"/>
  <c r="AJ278" i="53" s="1"/>
  <c r="S319" i="53"/>
  <c r="S304" i="53"/>
  <c r="AJ304" i="53" s="1"/>
  <c r="S435" i="53"/>
  <c r="AJ435" i="53" s="1"/>
  <c r="S165" i="53"/>
  <c r="AJ165" i="53" s="1"/>
  <c r="S253" i="53"/>
  <c r="AJ253" i="53" s="1"/>
  <c r="S485" i="53"/>
  <c r="P69" i="53"/>
  <c r="L44" i="53"/>
  <c r="S122" i="53"/>
  <c r="AJ122" i="53" s="1"/>
  <c r="S275" i="53"/>
  <c r="AJ275" i="53" s="1"/>
  <c r="S149" i="53"/>
  <c r="AJ149" i="53" s="1"/>
  <c r="S200" i="53"/>
  <c r="AJ200" i="53" s="1"/>
  <c r="S204" i="53"/>
  <c r="AJ204" i="53" s="1"/>
  <c r="O42" i="53"/>
  <c r="S249" i="53"/>
  <c r="AJ249" i="53" s="1"/>
  <c r="S217" i="53"/>
  <c r="AJ217" i="53" s="1"/>
  <c r="M392" i="53"/>
  <c r="Y392" i="53"/>
  <c r="V444" i="53"/>
  <c r="W314" i="53"/>
  <c r="Q444" i="53"/>
  <c r="X444" i="53"/>
  <c r="AG262" i="53"/>
  <c r="Q47" i="53"/>
  <c r="M444" i="53"/>
  <c r="Y444" i="53"/>
  <c r="M44" i="53"/>
  <c r="AI42" i="53"/>
  <c r="AI48" i="53"/>
  <c r="AD132" i="53"/>
  <c r="B497" i="53"/>
  <c r="H497" i="53"/>
  <c r="E497" i="53"/>
  <c r="G497" i="53"/>
  <c r="D497" i="53"/>
  <c r="C497" i="53"/>
  <c r="N44" i="53"/>
  <c r="N48" i="53"/>
  <c r="F471" i="53"/>
  <c r="C471" i="53"/>
  <c r="E471" i="53"/>
  <c r="B471" i="53"/>
  <c r="H471" i="53"/>
  <c r="G471" i="53"/>
  <c r="D471" i="53"/>
  <c r="S120" i="53"/>
  <c r="AJ120" i="53" s="1"/>
  <c r="L42" i="53"/>
  <c r="S428" i="53"/>
  <c r="AJ428" i="53" s="1"/>
  <c r="S220" i="53"/>
  <c r="AJ220" i="53" s="1"/>
  <c r="S152" i="53"/>
  <c r="AJ152" i="53" s="1"/>
  <c r="S267" i="53"/>
  <c r="L43" i="53"/>
  <c r="N45" i="53"/>
  <c r="R36" i="53"/>
  <c r="AF610" i="53"/>
  <c r="S148" i="53"/>
  <c r="AJ148" i="53" s="1"/>
  <c r="L47" i="53"/>
  <c r="N41" i="53"/>
  <c r="O33" i="53"/>
  <c r="M42" i="53"/>
  <c r="S423" i="53"/>
  <c r="S166" i="53"/>
  <c r="AJ166" i="53" s="1"/>
  <c r="S227" i="53"/>
  <c r="AJ227" i="53" s="1"/>
  <c r="AF614" i="53"/>
  <c r="S327" i="53"/>
  <c r="AJ327" i="53" s="1"/>
  <c r="S224" i="53"/>
  <c r="AJ224" i="53" s="1"/>
  <c r="S424" i="53"/>
  <c r="AJ424" i="53" s="1"/>
  <c r="S138" i="53"/>
  <c r="AJ138" i="53" s="1"/>
  <c r="N34" i="53"/>
  <c r="S282" i="53"/>
  <c r="AJ282" i="53" s="1"/>
  <c r="AF615" i="53"/>
  <c r="R444" i="53"/>
  <c r="AF444" i="53"/>
  <c r="M34" i="53"/>
  <c r="AI34" i="53"/>
  <c r="AE132" i="53"/>
  <c r="R53" i="53"/>
  <c r="V392" i="53"/>
  <c r="F80" i="53"/>
  <c r="F23" i="53"/>
  <c r="I75" i="53"/>
  <c r="I80" i="53" s="1"/>
  <c r="V236" i="53"/>
  <c r="AI231" i="53"/>
  <c r="O43" i="53"/>
  <c r="S216" i="53"/>
  <c r="AJ216" i="53" s="1"/>
  <c r="S331" i="53"/>
  <c r="AJ331" i="53" s="1"/>
  <c r="S329" i="53"/>
  <c r="AJ329" i="53" s="1"/>
  <c r="S147" i="53"/>
  <c r="AJ147" i="53" s="1"/>
  <c r="S251" i="53"/>
  <c r="AJ251" i="53" s="1"/>
  <c r="N42" i="53"/>
  <c r="S250" i="53"/>
  <c r="AJ250" i="53" s="1"/>
  <c r="S243" i="53"/>
  <c r="AJ243" i="53" s="1"/>
  <c r="O40" i="53"/>
  <c r="S194" i="53"/>
  <c r="AJ194" i="53" s="1"/>
  <c r="S379" i="53"/>
  <c r="AJ379" i="53" s="1"/>
  <c r="L38" i="53"/>
  <c r="S116" i="53"/>
  <c r="AJ116" i="53" s="1"/>
  <c r="R48" i="53"/>
  <c r="R47" i="53"/>
  <c r="S219" i="53"/>
  <c r="AJ219" i="53" s="1"/>
  <c r="S172" i="53"/>
  <c r="AJ172" i="53" s="1"/>
  <c r="S308" i="53"/>
  <c r="AJ308" i="53" s="1"/>
  <c r="R46" i="53"/>
  <c r="N37" i="53"/>
  <c r="S269" i="53"/>
  <c r="AJ269" i="53" s="1"/>
  <c r="S297" i="53"/>
  <c r="AJ297" i="53" s="1"/>
  <c r="S254" i="53"/>
  <c r="AJ254" i="53" s="1"/>
  <c r="O37" i="53"/>
  <c r="S218" i="53"/>
  <c r="AJ218" i="53" s="1"/>
  <c r="S409" i="53"/>
  <c r="AJ409" i="53" s="1"/>
  <c r="S176" i="53"/>
  <c r="AJ176" i="53" s="1"/>
  <c r="S426" i="53"/>
  <c r="AJ426" i="53" s="1"/>
  <c r="S388" i="53"/>
  <c r="M43" i="53"/>
  <c r="Q37" i="53"/>
  <c r="S354" i="53"/>
  <c r="AJ354" i="53" s="1"/>
  <c r="L53" i="53"/>
  <c r="V262" i="53"/>
  <c r="AG132" i="53"/>
  <c r="AI37" i="53"/>
  <c r="AI179" i="53"/>
  <c r="AI46" i="53"/>
  <c r="L40" i="53"/>
  <c r="S150" i="53"/>
  <c r="AJ150" i="53" s="1"/>
  <c r="M39" i="53"/>
  <c r="S296" i="53"/>
  <c r="AJ296" i="53" s="1"/>
  <c r="L33" i="53"/>
  <c r="S111" i="53"/>
  <c r="S356" i="53"/>
  <c r="AJ356" i="53" s="1"/>
  <c r="AF606" i="53"/>
  <c r="N39" i="53"/>
  <c r="S328" i="53"/>
  <c r="AJ328" i="53" s="1"/>
  <c r="M35" i="53"/>
  <c r="S198" i="53"/>
  <c r="AJ198" i="53" s="1"/>
  <c r="S324" i="53"/>
  <c r="AJ324" i="53" s="1"/>
  <c r="S348" i="53"/>
  <c r="AJ348" i="53" s="1"/>
  <c r="S142" i="53"/>
  <c r="AJ142" i="53" s="1"/>
  <c r="AF619" i="53"/>
  <c r="S293" i="53"/>
  <c r="S321" i="53"/>
  <c r="AJ321" i="53" s="1"/>
  <c r="S271" i="53"/>
  <c r="AJ271" i="53" s="1"/>
  <c r="O47" i="53"/>
  <c r="S360" i="53"/>
  <c r="AJ360" i="53" s="1"/>
  <c r="S434" i="53"/>
  <c r="AJ434" i="53" s="1"/>
  <c r="Z262" i="53"/>
  <c r="AD262" i="53"/>
  <c r="V132" i="53"/>
  <c r="V49" i="53"/>
  <c r="W262" i="53"/>
  <c r="AH444" i="53"/>
  <c r="M36" i="53"/>
  <c r="Q39" i="53"/>
  <c r="M37" i="53"/>
  <c r="Q43" i="53"/>
  <c r="R38" i="53"/>
  <c r="AI45" i="53"/>
  <c r="I575" i="53"/>
  <c r="R51" i="53"/>
  <c r="Y52" i="53"/>
  <c r="AI52" i="53" s="1"/>
  <c r="M51" i="53"/>
  <c r="I523" i="53"/>
  <c r="R50" i="53"/>
  <c r="AC132" i="53"/>
  <c r="X53" i="53"/>
  <c r="AI53" i="53" s="1"/>
  <c r="V418" i="53"/>
  <c r="V210" i="53"/>
  <c r="S345" i="53"/>
  <c r="AF605" i="53"/>
  <c r="V288" i="53"/>
  <c r="AI283" i="53"/>
  <c r="E51" i="53"/>
  <c r="F24" i="53"/>
  <c r="I76" i="53"/>
  <c r="M38" i="53"/>
  <c r="S383" i="53"/>
  <c r="AJ383" i="53" s="1"/>
  <c r="N40" i="53"/>
  <c r="S245" i="53"/>
  <c r="AJ245" i="53" s="1"/>
  <c r="Q40" i="53"/>
  <c r="Q35" i="53"/>
  <c r="O45" i="53"/>
  <c r="S145" i="53"/>
  <c r="AJ145" i="53" s="1"/>
  <c r="O39" i="53"/>
  <c r="S137" i="53"/>
  <c r="S386" i="53"/>
  <c r="AJ386" i="53" s="1"/>
  <c r="V158" i="53"/>
  <c r="AI153" i="53"/>
  <c r="S163" i="53"/>
  <c r="N36" i="53"/>
  <c r="L48" i="53"/>
  <c r="S126" i="53"/>
  <c r="AJ126" i="53" s="1"/>
  <c r="S371" i="53"/>
  <c r="AI335" i="53"/>
  <c r="S128" i="53"/>
  <c r="AJ128" i="53" s="1"/>
  <c r="S201" i="53"/>
  <c r="AJ201" i="53" s="1"/>
  <c r="S408" i="53"/>
  <c r="AJ408" i="53" s="1"/>
  <c r="S215" i="53"/>
  <c r="S228" i="53"/>
  <c r="AJ228" i="53" s="1"/>
  <c r="L37" i="53"/>
  <c r="S115" i="53"/>
  <c r="AJ115" i="53" s="1"/>
  <c r="S223" i="53"/>
  <c r="AJ223" i="53" s="1"/>
  <c r="S230" i="53"/>
  <c r="AJ230" i="53" s="1"/>
  <c r="S301" i="53"/>
  <c r="AJ301" i="53" s="1"/>
  <c r="S130" i="53"/>
  <c r="AJ130" i="53" s="1"/>
  <c r="S191" i="53"/>
  <c r="AJ191" i="53" s="1"/>
  <c r="S330" i="53"/>
  <c r="AJ330" i="53" s="1"/>
  <c r="S414" i="53"/>
  <c r="AJ414" i="53" s="1"/>
  <c r="S129" i="53"/>
  <c r="AJ129" i="53" s="1"/>
  <c r="S302" i="53"/>
  <c r="AJ302" i="53" s="1"/>
  <c r="S347" i="53"/>
  <c r="AJ347" i="53" s="1"/>
  <c r="S140" i="53"/>
  <c r="AJ140" i="53" s="1"/>
  <c r="N46" i="53"/>
  <c r="S438" i="53"/>
  <c r="AJ438" i="53" s="1"/>
  <c r="S202" i="53"/>
  <c r="AJ202" i="53" s="1"/>
  <c r="O46" i="53"/>
  <c r="O34" i="53"/>
  <c r="O41" i="53"/>
  <c r="S322" i="53"/>
  <c r="AJ322" i="53" s="1"/>
  <c r="AF132" i="53"/>
  <c r="AA392" i="53"/>
  <c r="AE262" i="53"/>
  <c r="AD418" i="53"/>
  <c r="AE314" i="53"/>
  <c r="R41" i="53"/>
  <c r="R262" i="53"/>
  <c r="AF262" i="53"/>
  <c r="M41" i="53"/>
  <c r="D53" i="53"/>
  <c r="D549" i="53"/>
  <c r="E549" i="53"/>
  <c r="H549" i="53"/>
  <c r="C549" i="53"/>
  <c r="B549" i="53"/>
  <c r="F549" i="53"/>
  <c r="G549" i="53"/>
  <c r="Q52" i="53"/>
  <c r="AI43" i="53"/>
  <c r="AI44" i="53"/>
  <c r="P7" i="53"/>
  <c r="M184" i="53"/>
  <c r="Q366" i="53"/>
  <c r="M288" i="53"/>
  <c r="N288" i="53"/>
  <c r="Q262" i="53"/>
  <c r="M366" i="53"/>
  <c r="M314" i="53"/>
  <c r="Q236" i="53"/>
  <c r="Q392" i="53"/>
  <c r="R314" i="53"/>
  <c r="N132" i="53"/>
  <c r="I312" i="53"/>
  <c r="O262" i="53"/>
  <c r="O444" i="53"/>
  <c r="N184" i="53"/>
  <c r="N418" i="53"/>
  <c r="N262" i="53"/>
  <c r="L288" i="53"/>
  <c r="O184" i="53"/>
  <c r="O210" i="53"/>
  <c r="N210" i="53"/>
  <c r="O288" i="53"/>
  <c r="N340" i="53"/>
  <c r="N314" i="53"/>
  <c r="N392" i="53"/>
  <c r="L184" i="53"/>
  <c r="N158" i="53"/>
  <c r="N236" i="53"/>
  <c r="O366" i="53"/>
  <c r="I174" i="53"/>
  <c r="O418" i="53"/>
  <c r="O236" i="53"/>
  <c r="O158" i="53"/>
  <c r="N366" i="53"/>
  <c r="I332" i="53"/>
  <c r="L314" i="53"/>
  <c r="O340" i="53"/>
  <c r="I146" i="53"/>
  <c r="O314" i="53"/>
  <c r="O52" i="53" l="1"/>
  <c r="Q51" i="53"/>
  <c r="I377" i="53"/>
  <c r="L52" i="53"/>
  <c r="I373" i="53"/>
  <c r="R52" i="53"/>
  <c r="I385" i="53"/>
  <c r="I352" i="53"/>
  <c r="O392" i="53"/>
  <c r="AI50" i="53"/>
  <c r="I270" i="53"/>
  <c r="I139" i="53"/>
  <c r="I325" i="53"/>
  <c r="I199" i="53"/>
  <c r="I296" i="53"/>
  <c r="Q33" i="53"/>
  <c r="Q50" i="53"/>
  <c r="I253" i="53"/>
  <c r="S157" i="53"/>
  <c r="AJ157" i="53" s="1"/>
  <c r="N51" i="53"/>
  <c r="I324" i="53"/>
  <c r="G444" i="53"/>
  <c r="Y49" i="53"/>
  <c r="Y54" i="53" s="1"/>
  <c r="L35" i="53"/>
  <c r="S35" i="53" s="1"/>
  <c r="AJ35" i="53" s="1"/>
  <c r="I301" i="53"/>
  <c r="I229" i="53"/>
  <c r="L51" i="53"/>
  <c r="S189" i="53"/>
  <c r="AJ189" i="53" s="1"/>
  <c r="S336" i="53"/>
  <c r="AJ336" i="53" s="1"/>
  <c r="I331" i="53"/>
  <c r="I429" i="53"/>
  <c r="I380" i="53"/>
  <c r="C35" i="53"/>
  <c r="I277" i="53"/>
  <c r="M50" i="53"/>
  <c r="I354" i="53"/>
  <c r="I333" i="53"/>
  <c r="I374" i="53"/>
  <c r="I386" i="53"/>
  <c r="I172" i="53"/>
  <c r="G35" i="53"/>
  <c r="H43" i="53"/>
  <c r="I198" i="53"/>
  <c r="I252" i="53"/>
  <c r="I178" i="53"/>
  <c r="I147" i="53"/>
  <c r="I230" i="53"/>
  <c r="I173" i="53"/>
  <c r="H44" i="53"/>
  <c r="I170" i="53"/>
  <c r="H42" i="53"/>
  <c r="C392" i="53"/>
  <c r="C47" i="53"/>
  <c r="O51" i="53"/>
  <c r="S114" i="53"/>
  <c r="AJ114" i="53" s="1"/>
  <c r="I194" i="53"/>
  <c r="I410" i="53"/>
  <c r="G42" i="53"/>
  <c r="I251" i="53"/>
  <c r="I299" i="53"/>
  <c r="I200" i="53"/>
  <c r="I424" i="53"/>
  <c r="S121" i="53"/>
  <c r="AJ121" i="53" s="1"/>
  <c r="O53" i="53"/>
  <c r="I359" i="53"/>
  <c r="I145" i="53"/>
  <c r="I404" i="53"/>
  <c r="I169" i="53"/>
  <c r="I249" i="53"/>
  <c r="S339" i="53"/>
  <c r="AJ339" i="53" s="1"/>
  <c r="AF621" i="53"/>
  <c r="I223" i="53"/>
  <c r="I351" i="53"/>
  <c r="N53" i="53"/>
  <c r="I226" i="53"/>
  <c r="I346" i="53"/>
  <c r="I433" i="53"/>
  <c r="I381" i="53"/>
  <c r="I326" i="53"/>
  <c r="I272" i="53"/>
  <c r="D41" i="53"/>
  <c r="I430" i="53"/>
  <c r="I242" i="53"/>
  <c r="I250" i="53"/>
  <c r="E45" i="53"/>
  <c r="I177" i="53"/>
  <c r="I298" i="53"/>
  <c r="I334" i="53"/>
  <c r="I269" i="53"/>
  <c r="I268" i="53"/>
  <c r="I306" i="53"/>
  <c r="I167" i="53"/>
  <c r="G48" i="53"/>
  <c r="I151" i="53"/>
  <c r="I278" i="53"/>
  <c r="I216" i="53"/>
  <c r="I275" i="53"/>
  <c r="I437" i="53"/>
  <c r="I224" i="53"/>
  <c r="I204" i="53"/>
  <c r="C43" i="53"/>
  <c r="I347" i="53"/>
  <c r="I196" i="53"/>
  <c r="N52" i="53"/>
  <c r="S52" i="53" s="1"/>
  <c r="AJ52" i="53" s="1"/>
  <c r="N50" i="53"/>
  <c r="AI439" i="53"/>
  <c r="S154" i="53"/>
  <c r="AJ154" i="53" s="1"/>
  <c r="S119" i="53"/>
  <c r="AJ119" i="53" s="1"/>
  <c r="S51" i="53"/>
  <c r="AJ51" i="53" s="1"/>
  <c r="N444" i="53"/>
  <c r="M340" i="53"/>
  <c r="I254" i="53"/>
  <c r="R158" i="53"/>
  <c r="H37" i="53"/>
  <c r="B35" i="53"/>
  <c r="I113" i="53"/>
  <c r="M236" i="53"/>
  <c r="I426" i="53"/>
  <c r="Q210" i="53"/>
  <c r="H39" i="53"/>
  <c r="Q418" i="53"/>
  <c r="I164" i="53"/>
  <c r="AJ215" i="53"/>
  <c r="AJ371" i="53"/>
  <c r="Z49" i="53"/>
  <c r="Z54" i="53" s="1"/>
  <c r="I425" i="53"/>
  <c r="S45" i="53"/>
  <c r="AJ45" i="53" s="1"/>
  <c r="I402" i="53"/>
  <c r="I328" i="53"/>
  <c r="D43" i="53"/>
  <c r="I241" i="53"/>
  <c r="I383" i="53"/>
  <c r="I308" i="53"/>
  <c r="I432" i="53"/>
  <c r="I255" i="53"/>
  <c r="C42" i="53"/>
  <c r="I189" i="53"/>
  <c r="I329" i="53"/>
  <c r="I143" i="53"/>
  <c r="I348" i="53"/>
  <c r="I274" i="53"/>
  <c r="I243" i="53"/>
  <c r="I427" i="53"/>
  <c r="D45" i="53"/>
  <c r="I256" i="53"/>
  <c r="H40" i="53"/>
  <c r="E37" i="53"/>
  <c r="G36" i="53"/>
  <c r="I399" i="53"/>
  <c r="H35" i="53"/>
  <c r="G34" i="53"/>
  <c r="I163" i="53"/>
  <c r="H46" i="53"/>
  <c r="I191" i="53"/>
  <c r="Q132" i="53"/>
  <c r="H38" i="53"/>
  <c r="I300" i="53"/>
  <c r="R236" i="53"/>
  <c r="I112" i="53"/>
  <c r="B34" i="53"/>
  <c r="E41" i="53"/>
  <c r="I375" i="53"/>
  <c r="I327" i="53"/>
  <c r="C37" i="53"/>
  <c r="I302" i="53"/>
  <c r="R210" i="53"/>
  <c r="M210" i="53"/>
  <c r="Q340" i="53"/>
  <c r="D38" i="53"/>
  <c r="AG49" i="53"/>
  <c r="AG54" i="53" s="1"/>
  <c r="AI387" i="53"/>
  <c r="E53" i="53"/>
  <c r="AD49" i="53"/>
  <c r="AD54" i="53" s="1"/>
  <c r="S36" i="53"/>
  <c r="AJ36" i="53" s="1"/>
  <c r="O50" i="53"/>
  <c r="G33" i="53"/>
  <c r="L418" i="53"/>
  <c r="D46" i="53"/>
  <c r="D35" i="53"/>
  <c r="R340" i="53"/>
  <c r="I311" i="53"/>
  <c r="I336" i="53"/>
  <c r="W49" i="53"/>
  <c r="W54" i="53" s="1"/>
  <c r="W132" i="53"/>
  <c r="S48" i="53"/>
  <c r="AJ48" i="53" s="1"/>
  <c r="C36" i="53"/>
  <c r="C53" i="53"/>
  <c r="S155" i="53"/>
  <c r="AJ155" i="53" s="1"/>
  <c r="AI257" i="53"/>
  <c r="AJ267" i="53"/>
  <c r="S46" i="53"/>
  <c r="AJ46" i="53" s="1"/>
  <c r="I353" i="53"/>
  <c r="G38" i="53"/>
  <c r="I356" i="53"/>
  <c r="I121" i="53"/>
  <c r="B43" i="53"/>
  <c r="I372" i="53"/>
  <c r="C38" i="53"/>
  <c r="C51" i="53"/>
  <c r="I129" i="53"/>
  <c r="I171" i="53"/>
  <c r="C52" i="53"/>
  <c r="D52" i="53"/>
  <c r="I221" i="53"/>
  <c r="I307" i="53"/>
  <c r="I119" i="53"/>
  <c r="B41" i="53"/>
  <c r="I248" i="53"/>
  <c r="I244" i="53"/>
  <c r="I142" i="53"/>
  <c r="I349" i="53"/>
  <c r="I118" i="53"/>
  <c r="B40" i="53"/>
  <c r="B45" i="53"/>
  <c r="I123" i="53"/>
  <c r="E36" i="53"/>
  <c r="I397" i="53"/>
  <c r="I195" i="53"/>
  <c r="I304" i="53"/>
  <c r="I295" i="53"/>
  <c r="I357" i="53"/>
  <c r="E34" i="53"/>
  <c r="E47" i="53"/>
  <c r="E46" i="53"/>
  <c r="E38" i="53"/>
  <c r="I297" i="53"/>
  <c r="D34" i="53"/>
  <c r="G44" i="53"/>
  <c r="I202" i="53"/>
  <c r="AJ137" i="53"/>
  <c r="L366" i="53"/>
  <c r="H51" i="53"/>
  <c r="R33" i="53"/>
  <c r="R132" i="53"/>
  <c r="AJ293" i="53"/>
  <c r="M53" i="53"/>
  <c r="H53" i="53"/>
  <c r="P17" i="53"/>
  <c r="S69" i="53"/>
  <c r="S124" i="53"/>
  <c r="AJ124" i="53" s="1"/>
  <c r="I371" i="53"/>
  <c r="I176" i="53"/>
  <c r="H47" i="53"/>
  <c r="I378" i="53"/>
  <c r="I144" i="53"/>
  <c r="I428" i="53"/>
  <c r="E43" i="53"/>
  <c r="I116" i="53"/>
  <c r="B38" i="53"/>
  <c r="I382" i="53"/>
  <c r="I114" i="53"/>
  <c r="B36" i="53"/>
  <c r="I137" i="53"/>
  <c r="I400" i="53"/>
  <c r="D42" i="53"/>
  <c r="I303" i="53"/>
  <c r="I203" i="53"/>
  <c r="B37" i="53"/>
  <c r="I115" i="53"/>
  <c r="I125" i="53"/>
  <c r="B47" i="53"/>
  <c r="G41" i="53"/>
  <c r="I245" i="53"/>
  <c r="G46" i="53"/>
  <c r="D36" i="53"/>
  <c r="I192" i="53"/>
  <c r="I152" i="53"/>
  <c r="I411" i="53"/>
  <c r="I111" i="53"/>
  <c r="B33" i="53"/>
  <c r="I217" i="53"/>
  <c r="I409" i="53"/>
  <c r="I305" i="53"/>
  <c r="Q158" i="53"/>
  <c r="M418" i="53"/>
  <c r="I330" i="53"/>
  <c r="I431" i="53"/>
  <c r="I282" i="53"/>
  <c r="M262" i="53"/>
  <c r="E35" i="53"/>
  <c r="I438" i="53"/>
  <c r="I246" i="53"/>
  <c r="L158" i="53"/>
  <c r="AJ345" i="53"/>
  <c r="H33" i="53"/>
  <c r="AI127" i="53"/>
  <c r="AH49" i="53"/>
  <c r="AH54" i="53" s="1"/>
  <c r="G51" i="53"/>
  <c r="S38" i="53"/>
  <c r="AJ38" i="53" s="1"/>
  <c r="I497" i="53"/>
  <c r="S337" i="53"/>
  <c r="AJ337" i="53" s="1"/>
  <c r="I271" i="53"/>
  <c r="R366" i="53"/>
  <c r="I358" i="53"/>
  <c r="G47" i="53"/>
  <c r="C41" i="53"/>
  <c r="I320" i="53"/>
  <c r="I279" i="53"/>
  <c r="I215" i="53"/>
  <c r="G40" i="53"/>
  <c r="C40" i="53"/>
  <c r="I220" i="53"/>
  <c r="I384" i="53"/>
  <c r="I412" i="53"/>
  <c r="I117" i="53"/>
  <c r="B39" i="53"/>
  <c r="D40" i="53"/>
  <c r="H262" i="53"/>
  <c r="I403" i="53"/>
  <c r="I398" i="53"/>
  <c r="I276" i="53"/>
  <c r="H45" i="53"/>
  <c r="I293" i="53"/>
  <c r="L132" i="53"/>
  <c r="L49" i="53"/>
  <c r="D48" i="53"/>
  <c r="I122" i="53"/>
  <c r="B44" i="53"/>
  <c r="I436" i="53"/>
  <c r="Q314" i="53"/>
  <c r="C48" i="53"/>
  <c r="I138" i="53"/>
  <c r="I149" i="53"/>
  <c r="R392" i="53"/>
  <c r="AF49" i="53"/>
  <c r="AF54" i="53" s="1"/>
  <c r="AJ111" i="53"/>
  <c r="D81" i="53"/>
  <c r="G81" i="53"/>
  <c r="F81" i="53"/>
  <c r="H81" i="53"/>
  <c r="E81" i="53"/>
  <c r="B81" i="53"/>
  <c r="C81" i="53"/>
  <c r="L444" i="53"/>
  <c r="I471" i="53"/>
  <c r="I337" i="53"/>
  <c r="AJ319" i="53"/>
  <c r="S34" i="53"/>
  <c r="AJ34" i="53" s="1"/>
  <c r="C46" i="53"/>
  <c r="AJ397" i="53"/>
  <c r="I193" i="53"/>
  <c r="D37" i="53"/>
  <c r="I376" i="53"/>
  <c r="I201" i="53"/>
  <c r="I219" i="53"/>
  <c r="G37" i="53"/>
  <c r="I165" i="53"/>
  <c r="D47" i="53"/>
  <c r="I319" i="53"/>
  <c r="H36" i="53"/>
  <c r="H444" i="53"/>
  <c r="I281" i="53"/>
  <c r="I406" i="53"/>
  <c r="I228" i="53"/>
  <c r="I225" i="53"/>
  <c r="C45" i="53"/>
  <c r="I124" i="53"/>
  <c r="B46" i="53"/>
  <c r="I166" i="53"/>
  <c r="H34" i="53"/>
  <c r="E40" i="53"/>
  <c r="L236" i="53"/>
  <c r="I435" i="53"/>
  <c r="I345" i="53"/>
  <c r="I190" i="53"/>
  <c r="I150" i="53"/>
  <c r="I280" i="53"/>
  <c r="I401" i="53"/>
  <c r="I434" i="53"/>
  <c r="Q184" i="53"/>
  <c r="I222" i="53"/>
  <c r="E44" i="53"/>
  <c r="I197" i="53"/>
  <c r="R418" i="53"/>
  <c r="I549" i="53"/>
  <c r="S37" i="53"/>
  <c r="AJ37" i="53" s="1"/>
  <c r="AJ163" i="53"/>
  <c r="S156" i="53"/>
  <c r="AJ156" i="53" s="1"/>
  <c r="G43" i="53"/>
  <c r="S33" i="53"/>
  <c r="Q53" i="53"/>
  <c r="AA49" i="53"/>
  <c r="AA54" i="53" s="1"/>
  <c r="AJ423" i="53"/>
  <c r="S42" i="53"/>
  <c r="AJ42" i="53" s="1"/>
  <c r="AE49" i="53"/>
  <c r="AE54" i="53" s="1"/>
  <c r="V54" i="53"/>
  <c r="S338" i="53"/>
  <c r="AJ338" i="53" s="1"/>
  <c r="I120" i="53"/>
  <c r="B42" i="53"/>
  <c r="I247" i="53"/>
  <c r="E33" i="53"/>
  <c r="C44" i="53"/>
  <c r="I227" i="53"/>
  <c r="I408" i="53"/>
  <c r="L340" i="53"/>
  <c r="I126" i="53"/>
  <c r="B48" i="53"/>
  <c r="E39" i="53"/>
  <c r="C444" i="53"/>
  <c r="I355" i="53"/>
  <c r="C39" i="53"/>
  <c r="I168" i="53"/>
  <c r="D33" i="53"/>
  <c r="E48" i="53"/>
  <c r="I423" i="53"/>
  <c r="I294" i="53"/>
  <c r="I379" i="53"/>
  <c r="I350" i="53"/>
  <c r="I175" i="53"/>
  <c r="G39" i="53"/>
  <c r="H48" i="53"/>
  <c r="I148" i="53"/>
  <c r="I141" i="53"/>
  <c r="I267" i="53"/>
  <c r="D51" i="53"/>
  <c r="I405" i="53"/>
  <c r="G45" i="53"/>
  <c r="I273" i="53"/>
  <c r="C33" i="53"/>
  <c r="D39" i="53"/>
  <c r="L210" i="53"/>
  <c r="O132" i="53"/>
  <c r="O49" i="53"/>
  <c r="O54" i="53" s="1"/>
  <c r="L262" i="53"/>
  <c r="I218" i="53"/>
  <c r="D44" i="53"/>
  <c r="R288" i="53"/>
  <c r="E42" i="53"/>
  <c r="I323" i="53"/>
  <c r="I322" i="53"/>
  <c r="I407" i="53"/>
  <c r="I140" i="53"/>
  <c r="R184" i="53"/>
  <c r="M158" i="53"/>
  <c r="I321" i="53"/>
  <c r="I360" i="53"/>
  <c r="C34" i="53"/>
  <c r="Q288" i="53"/>
  <c r="I339" i="53"/>
  <c r="H41" i="53"/>
  <c r="L392" i="53"/>
  <c r="I156" i="53"/>
  <c r="X49" i="53"/>
  <c r="X54" i="53" s="1"/>
  <c r="X132" i="53"/>
  <c r="G53" i="53"/>
  <c r="S43" i="53"/>
  <c r="AJ43" i="53" s="1"/>
  <c r="S44" i="53"/>
  <c r="AJ44" i="53" s="1"/>
  <c r="I338" i="53"/>
  <c r="AJ241" i="53"/>
  <c r="AI309" i="53"/>
  <c r="S41" i="53"/>
  <c r="AJ41" i="53" s="1"/>
  <c r="E158" i="53"/>
  <c r="D314" i="53"/>
  <c r="C366" i="53"/>
  <c r="G392" i="53"/>
  <c r="E262" i="53"/>
  <c r="G340" i="53"/>
  <c r="H392" i="53"/>
  <c r="G132" i="53"/>
  <c r="G184" i="53"/>
  <c r="C236" i="53"/>
  <c r="H210" i="53"/>
  <c r="E366" i="53"/>
  <c r="B132" i="53"/>
  <c r="C262" i="53"/>
  <c r="D340" i="53"/>
  <c r="E314" i="53"/>
  <c r="G314" i="53"/>
  <c r="G288" i="53"/>
  <c r="B314" i="53"/>
  <c r="S258" i="53"/>
  <c r="AJ258" i="53" s="1"/>
  <c r="S440" i="53"/>
  <c r="AJ440" i="53" s="1"/>
  <c r="S206" i="53"/>
  <c r="AJ206" i="53" s="1"/>
  <c r="S284" i="53"/>
  <c r="AJ284" i="53" s="1"/>
  <c r="E236" i="53"/>
  <c r="B392" i="53"/>
  <c r="D158" i="53"/>
  <c r="S362" i="53"/>
  <c r="AJ362" i="53" s="1"/>
  <c r="B340" i="53"/>
  <c r="S232" i="53"/>
  <c r="AJ232" i="53" s="1"/>
  <c r="L54" i="53" l="1"/>
  <c r="S53" i="53"/>
  <c r="AJ53" i="53" s="1"/>
  <c r="S231" i="53"/>
  <c r="AJ231" i="53" s="1"/>
  <c r="S257" i="53"/>
  <c r="AJ257" i="53" s="1"/>
  <c r="AI49" i="53"/>
  <c r="S205" i="53"/>
  <c r="AJ205" i="53" s="1"/>
  <c r="S179" i="53"/>
  <c r="AJ179" i="53" s="1"/>
  <c r="H340" i="53"/>
  <c r="I46" i="53"/>
  <c r="Q49" i="53"/>
  <c r="H418" i="53"/>
  <c r="C314" i="53"/>
  <c r="M49" i="53"/>
  <c r="M132" i="53"/>
  <c r="S335" i="53"/>
  <c r="AJ335" i="53" s="1"/>
  <c r="I42" i="53"/>
  <c r="AJ33" i="53"/>
  <c r="I81" i="53"/>
  <c r="S153" i="53"/>
  <c r="AJ153" i="53" s="1"/>
  <c r="I35" i="53"/>
  <c r="C418" i="53"/>
  <c r="C184" i="53"/>
  <c r="I38" i="53"/>
  <c r="E340" i="53"/>
  <c r="E210" i="53"/>
  <c r="G366" i="53"/>
  <c r="I39" i="53"/>
  <c r="S309" i="53"/>
  <c r="AJ309" i="53" s="1"/>
  <c r="I34" i="53"/>
  <c r="R49" i="53"/>
  <c r="C210" i="53"/>
  <c r="I44" i="53"/>
  <c r="B184" i="53"/>
  <c r="G210" i="53"/>
  <c r="G262" i="53"/>
  <c r="D210" i="53"/>
  <c r="H366" i="53"/>
  <c r="E418" i="53"/>
  <c r="N49" i="53"/>
  <c r="B288" i="53"/>
  <c r="B51" i="53"/>
  <c r="S439" i="53"/>
  <c r="AJ439" i="53" s="1"/>
  <c r="I43" i="53"/>
  <c r="G158" i="53"/>
  <c r="H184" i="53"/>
  <c r="B49" i="53"/>
  <c r="C340" i="53"/>
  <c r="E184" i="53"/>
  <c r="H158" i="53"/>
  <c r="D262" i="53"/>
  <c r="D236" i="53"/>
  <c r="I157" i="53"/>
  <c r="I36" i="53"/>
  <c r="I155" i="53"/>
  <c r="I41" i="53"/>
  <c r="I154" i="53"/>
  <c r="E288" i="53"/>
  <c r="C288" i="53"/>
  <c r="I47" i="53"/>
  <c r="B236" i="53"/>
  <c r="D418" i="53"/>
  <c r="H236" i="53"/>
  <c r="E444" i="53"/>
  <c r="H314" i="53"/>
  <c r="D444" i="53"/>
  <c r="C158" i="53"/>
  <c r="B53" i="53"/>
  <c r="B444" i="53"/>
  <c r="S283" i="53"/>
  <c r="AJ283" i="53" s="1"/>
  <c r="I45" i="53"/>
  <c r="S413" i="53"/>
  <c r="AJ413" i="53" s="1"/>
  <c r="S361" i="53"/>
  <c r="AJ361" i="53" s="1"/>
  <c r="G236" i="53"/>
  <c r="S180" i="53"/>
  <c r="AJ180" i="53" s="1"/>
  <c r="L50" i="53"/>
  <c r="D392" i="53"/>
  <c r="H288" i="53"/>
  <c r="S387" i="53"/>
  <c r="AJ387" i="53" s="1"/>
  <c r="B158" i="53"/>
  <c r="B262" i="53"/>
  <c r="B366" i="53"/>
  <c r="B418" i="53"/>
  <c r="G418" i="53"/>
  <c r="D184" i="53"/>
  <c r="E392" i="53"/>
  <c r="D288" i="53"/>
  <c r="D366" i="53"/>
  <c r="I48" i="53"/>
  <c r="S127" i="53"/>
  <c r="AJ127" i="53" s="1"/>
  <c r="H132" i="53"/>
  <c r="B54" i="53"/>
  <c r="I33" i="53"/>
  <c r="I37" i="53"/>
  <c r="I40" i="53"/>
  <c r="H52" i="53"/>
  <c r="G52" i="53"/>
  <c r="AA52" i="42"/>
  <c r="X52" i="42"/>
  <c r="W52" i="42"/>
  <c r="Z52" i="42"/>
  <c r="Y52" i="42"/>
  <c r="Y51" i="42"/>
  <c r="X51" i="42"/>
  <c r="W51" i="42"/>
  <c r="AA51" i="42"/>
  <c r="Z51" i="42"/>
  <c r="Y53" i="42"/>
  <c r="AA53" i="42"/>
  <c r="Z53" i="42"/>
  <c r="X53" i="42"/>
  <c r="W53" i="42"/>
  <c r="I573" i="52"/>
  <c r="I572" i="52"/>
  <c r="I571" i="52"/>
  <c r="I570" i="52"/>
  <c r="I568" i="52"/>
  <c r="I567" i="52"/>
  <c r="I566" i="52"/>
  <c r="I565" i="52"/>
  <c r="I564" i="52"/>
  <c r="I563" i="52"/>
  <c r="I562" i="52"/>
  <c r="I561" i="52"/>
  <c r="I560" i="52"/>
  <c r="I559" i="52"/>
  <c r="I558" i="52"/>
  <c r="I557" i="52"/>
  <c r="I556" i="52"/>
  <c r="I555" i="52"/>
  <c r="I554" i="52"/>
  <c r="I547" i="52"/>
  <c r="I545" i="52"/>
  <c r="I544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I521" i="52"/>
  <c r="I520" i="52"/>
  <c r="I519" i="52"/>
  <c r="I516" i="52"/>
  <c r="I515" i="52"/>
  <c r="I514" i="52"/>
  <c r="I513" i="52"/>
  <c r="I512" i="52"/>
  <c r="I511" i="52"/>
  <c r="I510" i="52"/>
  <c r="I509" i="52"/>
  <c r="I508" i="52"/>
  <c r="I507" i="52"/>
  <c r="I506" i="52"/>
  <c r="I505" i="52"/>
  <c r="I504" i="52"/>
  <c r="I503" i="52"/>
  <c r="I502" i="52"/>
  <c r="I495" i="52"/>
  <c r="I494" i="52"/>
  <c r="I493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I440" i="53" l="1"/>
  <c r="I310" i="53"/>
  <c r="I179" i="53"/>
  <c r="I184" i="53" s="1"/>
  <c r="B50" i="53"/>
  <c r="I455" i="52"/>
  <c r="F65" i="52"/>
  <c r="I467" i="52"/>
  <c r="F77" i="52"/>
  <c r="I284" i="53"/>
  <c r="I309" i="53"/>
  <c r="I314" i="53" s="1"/>
  <c r="I335" i="53"/>
  <c r="I340" i="53" s="1"/>
  <c r="S50" i="53"/>
  <c r="AJ50" i="53" s="1"/>
  <c r="Q54" i="53"/>
  <c r="I451" i="52"/>
  <c r="F61" i="52"/>
  <c r="I459" i="52"/>
  <c r="F69" i="52"/>
  <c r="F73" i="52"/>
  <c r="I463" i="52"/>
  <c r="I527" i="52"/>
  <c r="V52" i="42"/>
  <c r="F62" i="52"/>
  <c r="I452" i="52"/>
  <c r="I456" i="52"/>
  <c r="F66" i="52"/>
  <c r="I460" i="52"/>
  <c r="F70" i="52"/>
  <c r="I464" i="52"/>
  <c r="F74" i="52"/>
  <c r="I468" i="52"/>
  <c r="AI128" i="42"/>
  <c r="I362" i="53"/>
  <c r="G50" i="53"/>
  <c r="I413" i="53"/>
  <c r="I418" i="53" s="1"/>
  <c r="I153" i="53"/>
  <c r="I158" i="53" s="1"/>
  <c r="M54" i="53"/>
  <c r="I449" i="52"/>
  <c r="F59" i="52"/>
  <c r="F470" i="52"/>
  <c r="I453" i="52"/>
  <c r="F63" i="52"/>
  <c r="I457" i="52"/>
  <c r="F67" i="52"/>
  <c r="I461" i="52"/>
  <c r="F71" i="52"/>
  <c r="I465" i="52"/>
  <c r="I469" i="52"/>
  <c r="F79" i="52"/>
  <c r="V53" i="42"/>
  <c r="AI53" i="42" s="1"/>
  <c r="AI131" i="42"/>
  <c r="I232" i="53"/>
  <c r="B52" i="53"/>
  <c r="E52" i="53"/>
  <c r="I361" i="53"/>
  <c r="I366" i="53" s="1"/>
  <c r="I205" i="53"/>
  <c r="I210" i="53" s="1"/>
  <c r="B210" i="53"/>
  <c r="I231" i="53"/>
  <c r="I236" i="53" s="1"/>
  <c r="I51" i="53"/>
  <c r="I283" i="53"/>
  <c r="I288" i="53" s="1"/>
  <c r="E49" i="53"/>
  <c r="E54" i="53" s="1"/>
  <c r="E132" i="53"/>
  <c r="I501" i="52"/>
  <c r="D49" i="53"/>
  <c r="D132" i="53"/>
  <c r="I553" i="52"/>
  <c r="V51" i="42"/>
  <c r="AI51" i="42" s="1"/>
  <c r="AI129" i="42"/>
  <c r="I414" i="53"/>
  <c r="I258" i="53"/>
  <c r="H50" i="53"/>
  <c r="I206" i="53"/>
  <c r="G49" i="53"/>
  <c r="C49" i="53"/>
  <c r="C132" i="53"/>
  <c r="H185" i="53"/>
  <c r="E185" i="53"/>
  <c r="D185" i="53"/>
  <c r="C185" i="53"/>
  <c r="B185" i="53"/>
  <c r="G185" i="53"/>
  <c r="F185" i="53"/>
  <c r="AI198" i="52"/>
  <c r="I450" i="52"/>
  <c r="F60" i="52"/>
  <c r="I454" i="52"/>
  <c r="F64" i="52"/>
  <c r="I458" i="52"/>
  <c r="F68" i="52"/>
  <c r="I462" i="52"/>
  <c r="F72" i="52"/>
  <c r="I466" i="52"/>
  <c r="I475" i="52"/>
  <c r="I388" i="53"/>
  <c r="E50" i="53"/>
  <c r="C50" i="53"/>
  <c r="I257" i="53"/>
  <c r="I262" i="53" s="1"/>
  <c r="S49" i="53"/>
  <c r="AJ49" i="53" s="1"/>
  <c r="H49" i="53"/>
  <c r="R54" i="53"/>
  <c r="I439" i="53"/>
  <c r="I444" i="53" s="1"/>
  <c r="I53" i="53"/>
  <c r="I180" i="53"/>
  <c r="D50" i="53"/>
  <c r="I127" i="53"/>
  <c r="I132" i="53" s="1"/>
  <c r="N54" i="53"/>
  <c r="I387" i="53"/>
  <c r="I392" i="53" s="1"/>
  <c r="O53" i="42"/>
  <c r="M53" i="42"/>
  <c r="M52" i="42"/>
  <c r="N51" i="42"/>
  <c r="Q53" i="42"/>
  <c r="Q51" i="42"/>
  <c r="O51" i="42"/>
  <c r="Q52" i="42"/>
  <c r="N53" i="42"/>
  <c r="M51" i="42"/>
  <c r="AI311" i="52"/>
  <c r="AJ311" i="52" s="1"/>
  <c r="P97" i="52"/>
  <c r="P19" i="52" s="1"/>
  <c r="I546" i="52"/>
  <c r="I543" i="52"/>
  <c r="I548" i="52" s="1"/>
  <c r="AI119" i="52"/>
  <c r="AI234" i="52"/>
  <c r="AJ234" i="52" s="1"/>
  <c r="AI350" i="52"/>
  <c r="AI397" i="52"/>
  <c r="P88" i="52"/>
  <c r="P10" i="52" s="1"/>
  <c r="AI219" i="52"/>
  <c r="AI228" i="52"/>
  <c r="AI360" i="52"/>
  <c r="AI270" i="52"/>
  <c r="AI225" i="52"/>
  <c r="AI250" i="52"/>
  <c r="AI280" i="52"/>
  <c r="P90" i="52"/>
  <c r="P12" i="52" s="1"/>
  <c r="AI325" i="52"/>
  <c r="AA53" i="52"/>
  <c r="AI364" i="52"/>
  <c r="AJ364" i="52" s="1"/>
  <c r="P86" i="52"/>
  <c r="P8" i="52" s="1"/>
  <c r="I518" i="52"/>
  <c r="I517" i="52"/>
  <c r="P100" i="52"/>
  <c r="P22" i="52" s="1"/>
  <c r="P89" i="52"/>
  <c r="P11" i="52" s="1"/>
  <c r="P93" i="52"/>
  <c r="P15" i="52" s="1"/>
  <c r="P103" i="52"/>
  <c r="P25" i="52" s="1"/>
  <c r="P105" i="52"/>
  <c r="P27" i="52" s="1"/>
  <c r="P87" i="52"/>
  <c r="P9" i="52" s="1"/>
  <c r="P95" i="52"/>
  <c r="P98" i="52"/>
  <c r="P20" i="52" s="1"/>
  <c r="I492" i="52"/>
  <c r="I491" i="52"/>
  <c r="I569" i="52"/>
  <c r="I574" i="52" s="1"/>
  <c r="AI435" i="52" l="1"/>
  <c r="AI331" i="52"/>
  <c r="AI269" i="52"/>
  <c r="AI235" i="52"/>
  <c r="AJ235" i="52" s="1"/>
  <c r="AG43" i="52"/>
  <c r="AG46" i="52"/>
  <c r="Y39" i="52"/>
  <c r="AD43" i="52"/>
  <c r="I496" i="52"/>
  <c r="AI389" i="52"/>
  <c r="AJ389" i="52" s="1"/>
  <c r="AI323" i="52"/>
  <c r="AI172" i="52"/>
  <c r="V40" i="52"/>
  <c r="AI150" i="52"/>
  <c r="AI363" i="52"/>
  <c r="AJ363" i="52" s="1"/>
  <c r="AI261" i="52"/>
  <c r="AJ261" i="52" s="1"/>
  <c r="X44" i="52"/>
  <c r="AD52" i="52"/>
  <c r="W236" i="52"/>
  <c r="Z33" i="52"/>
  <c r="AG35" i="52"/>
  <c r="AI400" i="52"/>
  <c r="Y35" i="52"/>
  <c r="AI273" i="52"/>
  <c r="AI118" i="52"/>
  <c r="AH48" i="52"/>
  <c r="AI373" i="52"/>
  <c r="W34" i="52"/>
  <c r="AI320" i="52"/>
  <c r="AI432" i="52"/>
  <c r="X210" i="52"/>
  <c r="AC38" i="52"/>
  <c r="AA236" i="52"/>
  <c r="AI401" i="52"/>
  <c r="Y44" i="52"/>
  <c r="AC43" i="52"/>
  <c r="AG37" i="52"/>
  <c r="AD38" i="52"/>
  <c r="Z34" i="52"/>
  <c r="AI332" i="52"/>
  <c r="AI286" i="52"/>
  <c r="AJ286" i="52" s="1"/>
  <c r="AI300" i="52"/>
  <c r="Z41" i="52"/>
  <c r="AC35" i="52"/>
  <c r="AI251" i="52"/>
  <c r="AI248" i="52"/>
  <c r="AI197" i="52"/>
  <c r="AI143" i="52"/>
  <c r="AI245" i="52"/>
  <c r="AF37" i="52"/>
  <c r="AF34" i="52"/>
  <c r="AA34" i="52"/>
  <c r="W52" i="52"/>
  <c r="Y45" i="52"/>
  <c r="AA44" i="52"/>
  <c r="AI307" i="52"/>
  <c r="AI436" i="52"/>
  <c r="AC53" i="52"/>
  <c r="V41" i="52"/>
  <c r="AA41" i="52"/>
  <c r="AI231" i="52"/>
  <c r="AC37" i="52"/>
  <c r="AD51" i="52"/>
  <c r="Z44" i="52"/>
  <c r="AI168" i="52"/>
  <c r="Y48" i="52"/>
  <c r="Z53" i="52"/>
  <c r="AC51" i="52"/>
  <c r="AI259" i="52"/>
  <c r="AJ259" i="52" s="1"/>
  <c r="AD35" i="52"/>
  <c r="AI216" i="52"/>
  <c r="AI137" i="52"/>
  <c r="W37" i="52"/>
  <c r="I50" i="53"/>
  <c r="AI349" i="52"/>
  <c r="AH53" i="52"/>
  <c r="AI442" i="52"/>
  <c r="AJ442" i="52" s="1"/>
  <c r="AI410" i="52"/>
  <c r="AF53" i="52"/>
  <c r="AI246" i="52"/>
  <c r="AI284" i="52"/>
  <c r="X35" i="52"/>
  <c r="AE38" i="52"/>
  <c r="AI138" i="52"/>
  <c r="W53" i="52"/>
  <c r="W41" i="52"/>
  <c r="AH41" i="52"/>
  <c r="AI181" i="52"/>
  <c r="AJ181" i="52" s="1"/>
  <c r="AH45" i="52"/>
  <c r="AH44" i="52"/>
  <c r="F78" i="52"/>
  <c r="AG418" i="52"/>
  <c r="AI146" i="52"/>
  <c r="AI195" i="52"/>
  <c r="AH34" i="52"/>
  <c r="AI182" i="52"/>
  <c r="AJ182" i="52" s="1"/>
  <c r="AI173" i="52"/>
  <c r="AI275" i="52"/>
  <c r="AF38" i="52"/>
  <c r="X37" i="52"/>
  <c r="F522" i="52"/>
  <c r="AD41" i="52"/>
  <c r="AI347" i="52"/>
  <c r="AI293" i="52"/>
  <c r="AI267" i="52"/>
  <c r="AI274" i="52"/>
  <c r="AC46" i="52"/>
  <c r="AI140" i="52"/>
  <c r="AD53" i="52"/>
  <c r="AF41" i="52"/>
  <c r="AI218" i="52"/>
  <c r="AI139" i="52"/>
  <c r="Y50" i="52"/>
  <c r="AE47" i="52"/>
  <c r="AH47" i="52"/>
  <c r="AI351" i="52"/>
  <c r="AF444" i="52"/>
  <c r="AI334" i="52"/>
  <c r="AE44" i="52"/>
  <c r="Y46" i="52"/>
  <c r="AA51" i="52"/>
  <c r="AI278" i="52"/>
  <c r="AE37" i="52"/>
  <c r="AG51" i="52"/>
  <c r="AI255" i="52"/>
  <c r="AE40" i="52"/>
  <c r="AI144" i="52"/>
  <c r="AD50" i="52"/>
  <c r="C575" i="52"/>
  <c r="D575" i="52"/>
  <c r="E575" i="52"/>
  <c r="H575" i="52"/>
  <c r="B575" i="52"/>
  <c r="G575" i="52"/>
  <c r="AI403" i="52"/>
  <c r="AI324" i="52"/>
  <c r="AI276" i="52"/>
  <c r="AA45" i="52"/>
  <c r="AI254" i="52"/>
  <c r="AI282" i="52"/>
  <c r="AI217" i="52"/>
  <c r="AI170" i="52"/>
  <c r="AI224" i="52"/>
  <c r="AI345" i="52"/>
  <c r="AI319" i="52"/>
  <c r="AG53" i="52"/>
  <c r="AA35" i="52"/>
  <c r="AI200" i="52"/>
  <c r="X34" i="52"/>
  <c r="AD36" i="52"/>
  <c r="AI242" i="52"/>
  <c r="AC33" i="52"/>
  <c r="AI126" i="52"/>
  <c r="V48" i="52"/>
  <c r="AI271" i="52"/>
  <c r="AI260" i="52"/>
  <c r="AJ260" i="52" s="1"/>
  <c r="AE39" i="52"/>
  <c r="Z52" i="52"/>
  <c r="V236" i="52"/>
  <c r="AI215" i="52"/>
  <c r="Y236" i="52"/>
  <c r="AI123" i="52"/>
  <c r="V45" i="52"/>
  <c r="AI199" i="52"/>
  <c r="W42" i="52"/>
  <c r="W50" i="52"/>
  <c r="AD47" i="52"/>
  <c r="X42" i="52"/>
  <c r="AI355" i="52"/>
  <c r="AE43" i="52"/>
  <c r="AI312" i="52"/>
  <c r="AJ312" i="52" s="1"/>
  <c r="AI405" i="52"/>
  <c r="AI220" i="52"/>
  <c r="AF51" i="52"/>
  <c r="AH36" i="52"/>
  <c r="AF33" i="52"/>
  <c r="W46" i="52"/>
  <c r="AI298" i="52"/>
  <c r="AI177" i="52"/>
  <c r="AG36" i="52"/>
  <c r="AI194" i="52"/>
  <c r="S131" i="42"/>
  <c r="L53" i="42"/>
  <c r="G54" i="53"/>
  <c r="F15" i="52"/>
  <c r="I67" i="52"/>
  <c r="V38" i="52"/>
  <c r="I66" i="52"/>
  <c r="F14" i="52"/>
  <c r="F548" i="52"/>
  <c r="F549" i="52" s="1"/>
  <c r="G341" i="53"/>
  <c r="C341" i="53"/>
  <c r="B341" i="53"/>
  <c r="D341" i="53"/>
  <c r="F341" i="53"/>
  <c r="H341" i="53"/>
  <c r="E341" i="53"/>
  <c r="AD34" i="52"/>
  <c r="AC52" i="52"/>
  <c r="X33" i="52"/>
  <c r="AI379" i="52"/>
  <c r="AG44" i="52"/>
  <c r="F27" i="52"/>
  <c r="I79" i="52"/>
  <c r="W51" i="52"/>
  <c r="W43" i="52"/>
  <c r="V47" i="52"/>
  <c r="AI125" i="52"/>
  <c r="AI426" i="52"/>
  <c r="AI308" i="52"/>
  <c r="Y34" i="52"/>
  <c r="V46" i="52"/>
  <c r="AI124" i="52"/>
  <c r="AI433" i="52"/>
  <c r="AI414" i="52"/>
  <c r="AI412" i="52"/>
  <c r="AI407" i="52"/>
  <c r="AI380" i="52"/>
  <c r="AI328" i="52"/>
  <c r="AI440" i="52"/>
  <c r="AH50" i="52"/>
  <c r="AI378" i="52"/>
  <c r="AI406" i="52"/>
  <c r="AI354" i="52"/>
  <c r="AI346" i="52"/>
  <c r="AI305" i="52"/>
  <c r="AI322" i="52"/>
  <c r="AI434" i="52"/>
  <c r="AI357" i="52"/>
  <c r="AI326" i="52"/>
  <c r="AI302" i="52"/>
  <c r="AI356" i="52"/>
  <c r="AI281" i="52"/>
  <c r="AI295" i="52"/>
  <c r="AI299" i="52"/>
  <c r="AI165" i="52"/>
  <c r="AI247" i="52"/>
  <c r="AI230" i="52"/>
  <c r="AI287" i="52"/>
  <c r="AJ287" i="52" s="1"/>
  <c r="AI191" i="52"/>
  <c r="AI174" i="52"/>
  <c r="V53" i="52"/>
  <c r="AI131" i="52"/>
  <c r="AJ131" i="52" s="1"/>
  <c r="AC44" i="52"/>
  <c r="AI164" i="52"/>
  <c r="AC34" i="52"/>
  <c r="AF44" i="52"/>
  <c r="AA38" i="52"/>
  <c r="AG33" i="52"/>
  <c r="AI171" i="52"/>
  <c r="Y33" i="52"/>
  <c r="AI258" i="52"/>
  <c r="AI190" i="52"/>
  <c r="X39" i="52"/>
  <c r="AA52" i="52"/>
  <c r="AG236" i="52"/>
  <c r="AE45" i="52"/>
  <c r="V43" i="52"/>
  <c r="AI121" i="52"/>
  <c r="AI145" i="52"/>
  <c r="AI296" i="52"/>
  <c r="Z47" i="52"/>
  <c r="AF42" i="52"/>
  <c r="AE52" i="52"/>
  <c r="AI243" i="52"/>
  <c r="AE41" i="52"/>
  <c r="AH51" i="52"/>
  <c r="AD48" i="52"/>
  <c r="Z46" i="52"/>
  <c r="AI180" i="52"/>
  <c r="AI166" i="52"/>
  <c r="X46" i="52"/>
  <c r="AI327" i="52"/>
  <c r="AG40" i="52"/>
  <c r="AI169" i="52"/>
  <c r="S128" i="42"/>
  <c r="C445" i="53"/>
  <c r="D445" i="53"/>
  <c r="E445" i="53"/>
  <c r="F445" i="53"/>
  <c r="G445" i="53"/>
  <c r="H445" i="53"/>
  <c r="B445" i="53"/>
  <c r="I68" i="52"/>
  <c r="F16" i="52"/>
  <c r="B211" i="53"/>
  <c r="C211" i="53"/>
  <c r="E211" i="53"/>
  <c r="F211" i="53"/>
  <c r="D211" i="53"/>
  <c r="H211" i="53"/>
  <c r="G211" i="53"/>
  <c r="G315" i="53"/>
  <c r="H315" i="53"/>
  <c r="C315" i="53"/>
  <c r="F315" i="53"/>
  <c r="B315" i="53"/>
  <c r="D315" i="53"/>
  <c r="E315" i="53"/>
  <c r="I77" i="52"/>
  <c r="F25" i="52"/>
  <c r="AI371" i="52"/>
  <c r="Y36" i="52"/>
  <c r="Z45" i="52"/>
  <c r="AC50" i="52"/>
  <c r="AG52" i="52"/>
  <c r="Y52" i="52"/>
  <c r="F11" i="52"/>
  <c r="I63" i="52"/>
  <c r="I78" i="52"/>
  <c r="F26" i="52"/>
  <c r="Y53" i="52"/>
  <c r="AF48" i="52"/>
  <c r="AI183" i="52"/>
  <c r="AJ183" i="52" s="1"/>
  <c r="F496" i="52"/>
  <c r="I64" i="52"/>
  <c r="F12" i="52"/>
  <c r="AI178" i="52"/>
  <c r="C54" i="53"/>
  <c r="I62" i="52"/>
  <c r="F10" i="52"/>
  <c r="I73" i="52"/>
  <c r="F21" i="52"/>
  <c r="I65" i="52"/>
  <c r="AF52" i="52"/>
  <c r="P85" i="52"/>
  <c r="AI417" i="52"/>
  <c r="AI398" i="52"/>
  <c r="Y51" i="52"/>
  <c r="AI388" i="52"/>
  <c r="AI429" i="52"/>
  <c r="AI348" i="52"/>
  <c r="AI424" i="52"/>
  <c r="AI382" i="52"/>
  <c r="AD45" i="52"/>
  <c r="AI374" i="52"/>
  <c r="AI249" i="52"/>
  <c r="AI297" i="52"/>
  <c r="AI310" i="52"/>
  <c r="AI285" i="52"/>
  <c r="AJ285" i="52" s="1"/>
  <c r="AI222" i="52"/>
  <c r="AA47" i="52"/>
  <c r="AI196" i="52"/>
  <c r="AG47" i="52"/>
  <c r="AI129" i="52"/>
  <c r="V51" i="52"/>
  <c r="AI141" i="52"/>
  <c r="W40" i="52"/>
  <c r="AI176" i="52"/>
  <c r="AG38" i="52"/>
  <c r="AI359" i="52"/>
  <c r="AE36" i="52"/>
  <c r="AI111" i="52"/>
  <c r="V33" i="52"/>
  <c r="AI175" i="52"/>
  <c r="X48" i="52"/>
  <c r="AI252" i="52"/>
  <c r="AI232" i="52"/>
  <c r="AI321" i="52"/>
  <c r="AH39" i="52"/>
  <c r="AI151" i="52"/>
  <c r="AE236" i="52"/>
  <c r="AF45" i="52"/>
  <c r="AC45" i="52"/>
  <c r="AI163" i="52"/>
  <c r="AI157" i="52"/>
  <c r="AJ157" i="52" s="1"/>
  <c r="V50" i="52"/>
  <c r="AI128" i="52"/>
  <c r="AE50" i="52"/>
  <c r="W47" i="52"/>
  <c r="AA42" i="52"/>
  <c r="Z42" i="52"/>
  <c r="AA48" i="52"/>
  <c r="AI329" i="52"/>
  <c r="AI415" i="52"/>
  <c r="AC41" i="52"/>
  <c r="AH37" i="52"/>
  <c r="AF46" i="52"/>
  <c r="E549" i="52"/>
  <c r="C549" i="52"/>
  <c r="H549" i="52"/>
  <c r="G549" i="52"/>
  <c r="D549" i="52"/>
  <c r="B549" i="52"/>
  <c r="AD40" i="52"/>
  <c r="AI193" i="52"/>
  <c r="AA46" i="52"/>
  <c r="AF40" i="52"/>
  <c r="L51" i="42"/>
  <c r="S129" i="42"/>
  <c r="AI227" i="52"/>
  <c r="G393" i="53"/>
  <c r="B393" i="53"/>
  <c r="D393" i="53"/>
  <c r="C393" i="53"/>
  <c r="E393" i="53"/>
  <c r="F393" i="53"/>
  <c r="H393" i="53"/>
  <c r="H54" i="53"/>
  <c r="I522" i="52"/>
  <c r="C289" i="53"/>
  <c r="H289" i="53"/>
  <c r="D289" i="53"/>
  <c r="G289" i="53"/>
  <c r="B289" i="53"/>
  <c r="F289" i="53"/>
  <c r="E289" i="53"/>
  <c r="F75" i="52"/>
  <c r="E159" i="53"/>
  <c r="G159" i="53"/>
  <c r="F159" i="53"/>
  <c r="H159" i="53"/>
  <c r="C159" i="53"/>
  <c r="D159" i="53"/>
  <c r="B159" i="53"/>
  <c r="F22" i="52"/>
  <c r="I74" i="52"/>
  <c r="I69" i="52"/>
  <c r="F17" i="52"/>
  <c r="AE35" i="52"/>
  <c r="AI209" i="52"/>
  <c r="AJ209" i="52" s="1"/>
  <c r="F367" i="53"/>
  <c r="C367" i="53"/>
  <c r="B367" i="53"/>
  <c r="G367" i="53"/>
  <c r="H367" i="53"/>
  <c r="E367" i="53"/>
  <c r="D367" i="53"/>
  <c r="AI147" i="52"/>
  <c r="X38" i="52"/>
  <c r="AE42" i="52"/>
  <c r="AA36" i="52"/>
  <c r="Y41" i="52"/>
  <c r="AI427" i="52"/>
  <c r="AI402" i="52"/>
  <c r="AI399" i="52"/>
  <c r="AI358" i="52"/>
  <c r="AI336" i="52"/>
  <c r="AI313" i="52"/>
  <c r="AJ313" i="52" s="1"/>
  <c r="AI428" i="52"/>
  <c r="AI385" i="52"/>
  <c r="AI253" i="52"/>
  <c r="AI256" i="52"/>
  <c r="AI229" i="52"/>
  <c r="AI207" i="52"/>
  <c r="AJ207" i="52" s="1"/>
  <c r="AE51" i="52"/>
  <c r="AI202" i="52"/>
  <c r="AI149" i="52"/>
  <c r="AI233" i="52"/>
  <c r="AJ233" i="52" s="1"/>
  <c r="AG39" i="52"/>
  <c r="AI148" i="52"/>
  <c r="AF35" i="52"/>
  <c r="Y38" i="52"/>
  <c r="Z36" i="52"/>
  <c r="AE33" i="52"/>
  <c r="AI156" i="52"/>
  <c r="AJ156" i="52" s="1"/>
  <c r="AI152" i="52"/>
  <c r="AG48" i="52"/>
  <c r="V39" i="52"/>
  <c r="AI117" i="52"/>
  <c r="AH52" i="52"/>
  <c r="AC40" i="52"/>
  <c r="AD236" i="52"/>
  <c r="AG45" i="52"/>
  <c r="Y43" i="52"/>
  <c r="X43" i="52"/>
  <c r="AI192" i="52"/>
  <c r="AA50" i="52"/>
  <c r="X50" i="52"/>
  <c r="X47" i="52"/>
  <c r="AI423" i="52"/>
  <c r="AI383" i="52"/>
  <c r="AE48" i="52"/>
  <c r="X51" i="52"/>
  <c r="AI384" i="52"/>
  <c r="W38" i="52"/>
  <c r="AD42" i="52"/>
  <c r="Z37" i="52"/>
  <c r="AA39" i="52"/>
  <c r="AI244" i="52"/>
  <c r="Y37" i="52"/>
  <c r="AH40" i="52"/>
  <c r="X40" i="52"/>
  <c r="W36" i="52"/>
  <c r="AI130" i="52"/>
  <c r="F76" i="52"/>
  <c r="I60" i="52"/>
  <c r="F8" i="52"/>
  <c r="I185" i="53"/>
  <c r="I130" i="53"/>
  <c r="F7" i="52"/>
  <c r="I59" i="52"/>
  <c r="F80" i="52"/>
  <c r="B419" i="53"/>
  <c r="H419" i="53"/>
  <c r="G419" i="53"/>
  <c r="E419" i="53"/>
  <c r="D419" i="53"/>
  <c r="F419" i="53"/>
  <c r="C419" i="53"/>
  <c r="I49" i="53"/>
  <c r="I54" i="53" s="1"/>
  <c r="AI375" i="52"/>
  <c r="AH33" i="52"/>
  <c r="AF39" i="52"/>
  <c r="AI438" i="52"/>
  <c r="AG340" i="52"/>
  <c r="AI353" i="52"/>
  <c r="AI333" i="52"/>
  <c r="AI155" i="52"/>
  <c r="AJ155" i="52" s="1"/>
  <c r="V36" i="52"/>
  <c r="AI114" i="52"/>
  <c r="V35" i="52"/>
  <c r="AI113" i="52"/>
  <c r="AC236" i="52"/>
  <c r="AG42" i="52"/>
  <c r="AI425" i="52"/>
  <c r="AI352" i="52"/>
  <c r="AI441" i="52"/>
  <c r="AJ441" i="52" s="1"/>
  <c r="AI377" i="52"/>
  <c r="AI337" i="52"/>
  <c r="AJ337" i="52" s="1"/>
  <c r="AI411" i="52"/>
  <c r="AI391" i="52"/>
  <c r="AJ391" i="52" s="1"/>
  <c r="X314" i="52"/>
  <c r="AI365" i="52"/>
  <c r="AJ365" i="52" s="1"/>
  <c r="AI390" i="52"/>
  <c r="AJ390" i="52" s="1"/>
  <c r="AE34" i="52"/>
  <c r="AI208" i="52"/>
  <c r="AJ208" i="52" s="1"/>
  <c r="AI206" i="52"/>
  <c r="V44" i="52"/>
  <c r="AI122" i="52"/>
  <c r="AE53" i="52"/>
  <c r="W35" i="52"/>
  <c r="AH38" i="52"/>
  <c r="W33" i="52"/>
  <c r="W48" i="52"/>
  <c r="AC48" i="52"/>
  <c r="AI294" i="52"/>
  <c r="AD39" i="52"/>
  <c r="AI167" i="52"/>
  <c r="X52" i="52"/>
  <c r="AI223" i="52"/>
  <c r="X236" i="52"/>
  <c r="W45" i="52"/>
  <c r="AA43" i="52"/>
  <c r="AF43" i="52"/>
  <c r="W184" i="52"/>
  <c r="AI201" i="52"/>
  <c r="AG50" i="52"/>
  <c r="AF47" i="52"/>
  <c r="AI120" i="52"/>
  <c r="V42" i="52"/>
  <c r="AI437" i="52"/>
  <c r="AI443" i="52"/>
  <c r="AJ443" i="52" s="1"/>
  <c r="AI431" i="52"/>
  <c r="AI304" i="52"/>
  <c r="Z51" i="52"/>
  <c r="AH43" i="52"/>
  <c r="AA33" i="52"/>
  <c r="AA37" i="52"/>
  <c r="AI430" i="52"/>
  <c r="AI203" i="52"/>
  <c r="AC39" i="52"/>
  <c r="V37" i="52"/>
  <c r="AI115" i="52"/>
  <c r="AI154" i="52"/>
  <c r="AI338" i="52"/>
  <c r="AJ338" i="52" s="1"/>
  <c r="Y40" i="52"/>
  <c r="X36" i="52"/>
  <c r="V52" i="52"/>
  <c r="E263" i="53"/>
  <c r="C263" i="53"/>
  <c r="F263" i="53"/>
  <c r="D263" i="53"/>
  <c r="G263" i="53"/>
  <c r="H263" i="53"/>
  <c r="B263" i="53"/>
  <c r="I52" i="53"/>
  <c r="I71" i="52"/>
  <c r="F19" i="52"/>
  <c r="I470" i="52"/>
  <c r="F18" i="52"/>
  <c r="I70" i="52"/>
  <c r="F9" i="52"/>
  <c r="I61" i="52"/>
  <c r="AH42" i="52"/>
  <c r="Y42" i="52"/>
  <c r="AH35" i="52"/>
  <c r="D54" i="53"/>
  <c r="D497" i="52"/>
  <c r="B497" i="52"/>
  <c r="C497" i="52"/>
  <c r="H497" i="52"/>
  <c r="E497" i="52"/>
  <c r="G497" i="52"/>
  <c r="F497" i="52"/>
  <c r="AI408" i="52"/>
  <c r="AI306" i="52"/>
  <c r="AD33" i="52"/>
  <c r="Z39" i="52"/>
  <c r="W44" i="52"/>
  <c r="AD46" i="52"/>
  <c r="AF50" i="52"/>
  <c r="AI376" i="52"/>
  <c r="AI381" i="52"/>
  <c r="AI339" i="52"/>
  <c r="AJ339" i="52" s="1"/>
  <c r="AE46" i="52"/>
  <c r="AG41" i="52"/>
  <c r="AI268" i="52"/>
  <c r="AI272" i="52"/>
  <c r="AI279" i="52"/>
  <c r="AI277" i="52"/>
  <c r="AI226" i="52"/>
  <c r="AI221" i="52"/>
  <c r="AI330" i="52"/>
  <c r="Z236" i="52"/>
  <c r="V34" i="52"/>
  <c r="AI112" i="52"/>
  <c r="X53" i="52"/>
  <c r="AA40" i="52"/>
  <c r="AG34" i="52"/>
  <c r="Z38" i="52"/>
  <c r="AI204" i="52"/>
  <c r="AC36" i="52"/>
  <c r="Z48" i="52"/>
  <c r="AD44" i="52"/>
  <c r="W39" i="52"/>
  <c r="AF236" i="52"/>
  <c r="AH236" i="52"/>
  <c r="X45" i="52"/>
  <c r="Z43" i="52"/>
  <c r="Z50" i="52"/>
  <c r="AC47" i="52"/>
  <c r="Y47" i="52"/>
  <c r="AC42" i="52"/>
  <c r="AI409" i="52"/>
  <c r="AI404" i="52"/>
  <c r="AI362" i="52"/>
  <c r="AI301" i="52"/>
  <c r="AI416" i="52"/>
  <c r="AI386" i="52"/>
  <c r="AI303" i="52"/>
  <c r="AH46" i="52"/>
  <c r="Z35" i="52"/>
  <c r="AI142" i="52"/>
  <c r="AI372" i="52"/>
  <c r="AD37" i="52"/>
  <c r="AI189" i="52"/>
  <c r="Z40" i="52"/>
  <c r="AF36" i="52"/>
  <c r="B133" i="53"/>
  <c r="E133" i="53"/>
  <c r="F133" i="53"/>
  <c r="C133" i="53"/>
  <c r="D133" i="53"/>
  <c r="G133" i="53"/>
  <c r="H133" i="53"/>
  <c r="X41" i="52"/>
  <c r="F20" i="52"/>
  <c r="I72" i="52"/>
  <c r="F574" i="52"/>
  <c r="F575" i="52" s="1"/>
  <c r="AI241" i="52"/>
  <c r="H237" i="53"/>
  <c r="G237" i="53"/>
  <c r="D237" i="53"/>
  <c r="E237" i="53"/>
  <c r="B237" i="53"/>
  <c r="F237" i="53"/>
  <c r="C237" i="53"/>
  <c r="AI116" i="52"/>
  <c r="S168" i="52"/>
  <c r="AJ168" i="52" s="1"/>
  <c r="M53" i="52"/>
  <c r="G53" i="42"/>
  <c r="G51" i="42"/>
  <c r="D51" i="42"/>
  <c r="C52" i="42"/>
  <c r="R53" i="52"/>
  <c r="G52" i="42"/>
  <c r="C53" i="42"/>
  <c r="C51" i="42"/>
  <c r="Q53" i="52"/>
  <c r="Q51" i="52"/>
  <c r="P104" i="52"/>
  <c r="P26" i="52" s="1"/>
  <c r="D53" i="42"/>
  <c r="X418" i="52"/>
  <c r="AA340" i="52"/>
  <c r="AE418" i="52"/>
  <c r="AA418" i="52"/>
  <c r="AH340" i="52"/>
  <c r="Y418" i="52"/>
  <c r="AH418" i="52"/>
  <c r="Z340" i="52"/>
  <c r="W340" i="52"/>
  <c r="AC340" i="52"/>
  <c r="AD340" i="52"/>
  <c r="W314" i="52"/>
  <c r="Y340" i="52"/>
  <c r="AC210" i="52"/>
  <c r="AD184" i="52"/>
  <c r="AG184" i="52"/>
  <c r="AF184" i="52"/>
  <c r="X184" i="52"/>
  <c r="AH184" i="52"/>
  <c r="AD444" i="52"/>
  <c r="Z184" i="52"/>
  <c r="Z444" i="52"/>
  <c r="AE184" i="52"/>
  <c r="AE314" i="52"/>
  <c r="AH210" i="52"/>
  <c r="AC314" i="52"/>
  <c r="W210" i="52"/>
  <c r="AH314" i="52"/>
  <c r="AG210" i="52"/>
  <c r="Y210" i="52"/>
  <c r="P102" i="52"/>
  <c r="P24" i="52" s="1"/>
  <c r="AC444" i="52"/>
  <c r="AA314" i="52"/>
  <c r="AD314" i="52"/>
  <c r="Z314" i="52"/>
  <c r="AF314" i="52"/>
  <c r="AA210" i="52"/>
  <c r="AD210" i="52"/>
  <c r="AE444" i="52"/>
  <c r="AF210" i="52"/>
  <c r="AF619" i="52"/>
  <c r="V340" i="52"/>
  <c r="AF340" i="52"/>
  <c r="AE340" i="52"/>
  <c r="X340" i="52"/>
  <c r="X444" i="52"/>
  <c r="Y444" i="52"/>
  <c r="AG444" i="52"/>
  <c r="Z210" i="52"/>
  <c r="AF611" i="52"/>
  <c r="AA184" i="52"/>
  <c r="AC184" i="52"/>
  <c r="Y184" i="52"/>
  <c r="AH444" i="52"/>
  <c r="V210" i="52"/>
  <c r="S329" i="52"/>
  <c r="W444" i="52"/>
  <c r="N53" i="52"/>
  <c r="Y314" i="52"/>
  <c r="AG314" i="52"/>
  <c r="AA444" i="52"/>
  <c r="AE210" i="52"/>
  <c r="W418" i="52"/>
  <c r="AF418" i="52"/>
  <c r="AD418" i="52"/>
  <c r="AC418" i="52"/>
  <c r="Z418" i="52"/>
  <c r="AC366" i="52"/>
  <c r="AF366" i="52"/>
  <c r="V366" i="52"/>
  <c r="AE366" i="52"/>
  <c r="AD366" i="52"/>
  <c r="AH366" i="52"/>
  <c r="X366" i="52"/>
  <c r="AG366" i="52"/>
  <c r="W366" i="52"/>
  <c r="AA366" i="52"/>
  <c r="Z366" i="52"/>
  <c r="Y366" i="52"/>
  <c r="AF617" i="52"/>
  <c r="S360" i="52"/>
  <c r="AJ360" i="52" s="1"/>
  <c r="S325" i="52"/>
  <c r="AJ325" i="52" s="1"/>
  <c r="AF623" i="52"/>
  <c r="S332" i="52"/>
  <c r="S427" i="52"/>
  <c r="O53" i="52"/>
  <c r="AD392" i="52"/>
  <c r="Y392" i="52"/>
  <c r="AH392" i="52"/>
  <c r="X392" i="52"/>
  <c r="AG392" i="52"/>
  <c r="W392" i="52"/>
  <c r="AA392" i="52"/>
  <c r="AE392" i="52"/>
  <c r="AC392" i="52"/>
  <c r="Z392" i="52"/>
  <c r="AF392" i="52"/>
  <c r="P101" i="52"/>
  <c r="P23" i="52" s="1"/>
  <c r="S374" i="52"/>
  <c r="AJ374" i="52" s="1"/>
  <c r="M51" i="52"/>
  <c r="AE262" i="52"/>
  <c r="AF262" i="52"/>
  <c r="AD262" i="52"/>
  <c r="AC262" i="52"/>
  <c r="AH262" i="52"/>
  <c r="X262" i="52"/>
  <c r="Z262" i="52"/>
  <c r="W262" i="52"/>
  <c r="AG262" i="52"/>
  <c r="AA262" i="52"/>
  <c r="Y262" i="52"/>
  <c r="N50" i="52"/>
  <c r="AD158" i="52"/>
  <c r="AC158" i="52"/>
  <c r="AA158" i="52"/>
  <c r="AF158" i="52"/>
  <c r="W158" i="52"/>
  <c r="AE158" i="52"/>
  <c r="Z158" i="52"/>
  <c r="Y158" i="52"/>
  <c r="AH158" i="52"/>
  <c r="AG158" i="52"/>
  <c r="X158" i="52"/>
  <c r="V158" i="52"/>
  <c r="AF624" i="52"/>
  <c r="S191" i="52"/>
  <c r="AJ191" i="52" s="1"/>
  <c r="Q50" i="52"/>
  <c r="AE288" i="52"/>
  <c r="AG288" i="52"/>
  <c r="W288" i="52"/>
  <c r="AF288" i="52"/>
  <c r="AD288" i="52"/>
  <c r="Y288" i="52"/>
  <c r="AH288" i="52"/>
  <c r="AC288" i="52"/>
  <c r="Z288" i="52"/>
  <c r="X288" i="52"/>
  <c r="AA288" i="52"/>
  <c r="S346" i="52"/>
  <c r="AJ346" i="52" s="1"/>
  <c r="S196" i="52"/>
  <c r="AJ196" i="52" s="1"/>
  <c r="M52" i="52"/>
  <c r="AF625" i="52"/>
  <c r="S323" i="52"/>
  <c r="AJ323" i="52" s="1"/>
  <c r="N52" i="52"/>
  <c r="AF132" i="52"/>
  <c r="AC132" i="52"/>
  <c r="V132" i="52"/>
  <c r="AE132" i="52"/>
  <c r="S412" i="52" l="1"/>
  <c r="AJ412" i="52" s="1"/>
  <c r="S294" i="52"/>
  <c r="AF614" i="52"/>
  <c r="AF612" i="52"/>
  <c r="S247" i="52"/>
  <c r="AJ247" i="52" s="1"/>
  <c r="S242" i="52"/>
  <c r="AJ242" i="52" s="1"/>
  <c r="S222" i="52"/>
  <c r="AJ222" i="52" s="1"/>
  <c r="AF618" i="52"/>
  <c r="S320" i="52"/>
  <c r="AJ320" i="52" s="1"/>
  <c r="AI387" i="52"/>
  <c r="S144" i="52"/>
  <c r="AJ144" i="52" s="1"/>
  <c r="AJ332" i="52"/>
  <c r="S253" i="52"/>
  <c r="AJ253" i="52" s="1"/>
  <c r="S175" i="52"/>
  <c r="AJ175" i="52" s="1"/>
  <c r="S164" i="52"/>
  <c r="AJ164" i="52" s="1"/>
  <c r="S246" i="52"/>
  <c r="AJ246" i="52" s="1"/>
  <c r="S176" i="52"/>
  <c r="AJ176" i="52" s="1"/>
  <c r="S324" i="52"/>
  <c r="AJ324" i="52" s="1"/>
  <c r="S216" i="52"/>
  <c r="AJ216" i="52" s="1"/>
  <c r="S379" i="52"/>
  <c r="AJ379" i="52" s="1"/>
  <c r="S119" i="52"/>
  <c r="AJ119" i="52" s="1"/>
  <c r="Q41" i="52"/>
  <c r="S358" i="52"/>
  <c r="AJ358" i="52" s="1"/>
  <c r="S146" i="52"/>
  <c r="AJ146" i="52" s="1"/>
  <c r="S149" i="52"/>
  <c r="Q35" i="52"/>
  <c r="S375" i="52"/>
  <c r="AJ375" i="52" s="1"/>
  <c r="AI41" i="52"/>
  <c r="S333" i="52"/>
  <c r="AJ333" i="52" s="1"/>
  <c r="S174" i="52"/>
  <c r="AJ174" i="52" s="1"/>
  <c r="S195" i="52"/>
  <c r="AJ195" i="52" s="1"/>
  <c r="AJ329" i="52"/>
  <c r="I315" i="53"/>
  <c r="R37" i="52"/>
  <c r="AF615" i="52"/>
  <c r="S299" i="52"/>
  <c r="S353" i="52"/>
  <c r="AJ353" i="52" s="1"/>
  <c r="S306" i="52"/>
  <c r="AJ306" i="52" s="1"/>
  <c r="AI50" i="52"/>
  <c r="M35" i="52"/>
  <c r="S169" i="52"/>
  <c r="AJ169" i="52" s="1"/>
  <c r="M45" i="52"/>
  <c r="Q52" i="52"/>
  <c r="S296" i="52"/>
  <c r="AJ296" i="52" s="1"/>
  <c r="S277" i="52"/>
  <c r="AJ277" i="52" s="1"/>
  <c r="M44" i="52"/>
  <c r="S334" i="52"/>
  <c r="AJ334" i="52" s="1"/>
  <c r="S401" i="52"/>
  <c r="AJ401" i="52" s="1"/>
  <c r="M48" i="52"/>
  <c r="Q39" i="52"/>
  <c r="S378" i="52"/>
  <c r="R38" i="52"/>
  <c r="AI40" i="52"/>
  <c r="W49" i="52"/>
  <c r="W54" i="52" s="1"/>
  <c r="S255" i="52"/>
  <c r="AJ255" i="52" s="1"/>
  <c r="S204" i="52"/>
  <c r="AJ204" i="52" s="1"/>
  <c r="S295" i="52"/>
  <c r="AJ295" i="52" s="1"/>
  <c r="S429" i="52"/>
  <c r="AJ429" i="52" s="1"/>
  <c r="S385" i="52"/>
  <c r="AJ385" i="52" s="1"/>
  <c r="S190" i="52"/>
  <c r="AJ190" i="52" s="1"/>
  <c r="S221" i="52"/>
  <c r="AJ221" i="52" s="1"/>
  <c r="S297" i="52"/>
  <c r="AJ297" i="52" s="1"/>
  <c r="S382" i="52"/>
  <c r="AJ382" i="52" s="1"/>
  <c r="S220" i="52"/>
  <c r="AJ220" i="52" s="1"/>
  <c r="Q314" i="52"/>
  <c r="S372" i="52"/>
  <c r="AJ372" i="52" s="1"/>
  <c r="S274" i="52"/>
  <c r="AJ274" i="52" s="1"/>
  <c r="S282" i="52"/>
  <c r="AJ282" i="52" s="1"/>
  <c r="AI413" i="52"/>
  <c r="Q37" i="52"/>
  <c r="N46" i="52"/>
  <c r="AJ149" i="52"/>
  <c r="AF606" i="52"/>
  <c r="AI283" i="52"/>
  <c r="AJ299" i="52"/>
  <c r="R41" i="52"/>
  <c r="S272" i="52"/>
  <c r="AJ272" i="52" s="1"/>
  <c r="S406" i="52"/>
  <c r="AJ406" i="52" s="1"/>
  <c r="Q38" i="52"/>
  <c r="S123" i="52"/>
  <c r="AJ123" i="52" s="1"/>
  <c r="S141" i="52"/>
  <c r="AJ141" i="52" s="1"/>
  <c r="S276" i="52"/>
  <c r="AJ276" i="52" s="1"/>
  <c r="S143" i="52"/>
  <c r="AJ143" i="52" s="1"/>
  <c r="S322" i="52"/>
  <c r="AJ322" i="52" s="1"/>
  <c r="M38" i="52"/>
  <c r="AI51" i="52"/>
  <c r="AI158" i="52"/>
  <c r="AB159" i="52" s="1"/>
  <c r="AI210" i="52"/>
  <c r="V211" i="52" s="1"/>
  <c r="AI47" i="52"/>
  <c r="AI340" i="52"/>
  <c r="AB341" i="52" s="1"/>
  <c r="AG49" i="52"/>
  <c r="AG54" i="52" s="1"/>
  <c r="AF49" i="52"/>
  <c r="AF54" i="52" s="1"/>
  <c r="R236" i="52"/>
  <c r="S152" i="52"/>
  <c r="AJ152" i="52" s="1"/>
  <c r="N34" i="52"/>
  <c r="S302" i="52"/>
  <c r="AJ302" i="52" s="1"/>
  <c r="S223" i="52"/>
  <c r="AJ223" i="52" s="1"/>
  <c r="R45" i="52"/>
  <c r="S114" i="52"/>
  <c r="AJ114" i="52" s="1"/>
  <c r="L36" i="52"/>
  <c r="O42" i="52"/>
  <c r="S224" i="52"/>
  <c r="AJ224" i="52" s="1"/>
  <c r="S245" i="52"/>
  <c r="AJ245" i="52" s="1"/>
  <c r="S120" i="52"/>
  <c r="AJ120" i="52" s="1"/>
  <c r="M39" i="52"/>
  <c r="S125" i="52"/>
  <c r="AJ125" i="52" s="1"/>
  <c r="S434" i="52"/>
  <c r="AJ434" i="52" s="1"/>
  <c r="S381" i="52"/>
  <c r="AJ381" i="52" s="1"/>
  <c r="O43" i="52"/>
  <c r="N41" i="52"/>
  <c r="S171" i="52"/>
  <c r="AJ171" i="52" s="1"/>
  <c r="M236" i="52"/>
  <c r="S269" i="52"/>
  <c r="AJ269" i="52" s="1"/>
  <c r="R42" i="52"/>
  <c r="S167" i="52"/>
  <c r="AJ167" i="52" s="1"/>
  <c r="S219" i="52"/>
  <c r="AJ219" i="52" s="1"/>
  <c r="O47" i="52"/>
  <c r="S202" i="52"/>
  <c r="AJ202" i="52" s="1"/>
  <c r="S305" i="52"/>
  <c r="AJ305" i="52" s="1"/>
  <c r="S145" i="52"/>
  <c r="AJ145" i="52" s="1"/>
  <c r="O34" i="52"/>
  <c r="Q210" i="52"/>
  <c r="S356" i="52"/>
  <c r="AJ356" i="52" s="1"/>
  <c r="S380" i="52"/>
  <c r="AJ380" i="52" s="1"/>
  <c r="AA211" i="52"/>
  <c r="S404" i="52"/>
  <c r="AJ404" i="52" s="1"/>
  <c r="S293" i="52"/>
  <c r="S111" i="52"/>
  <c r="O33" i="52"/>
  <c r="AD341" i="52"/>
  <c r="S397" i="52"/>
  <c r="S424" i="52"/>
  <c r="AJ424" i="52" s="1"/>
  <c r="S178" i="52"/>
  <c r="AJ178" i="52" s="1"/>
  <c r="S357" i="52"/>
  <c r="AJ357" i="52" s="1"/>
  <c r="M40" i="52"/>
  <c r="AI42" i="52"/>
  <c r="I419" i="53"/>
  <c r="F24" i="52"/>
  <c r="I76" i="52"/>
  <c r="I289" i="53"/>
  <c r="I549" i="52"/>
  <c r="AI33" i="52"/>
  <c r="I341" i="53"/>
  <c r="AI236" i="52"/>
  <c r="V237" i="52" s="1"/>
  <c r="V288" i="52"/>
  <c r="AA132" i="52"/>
  <c r="AA49" i="52"/>
  <c r="AA54" i="52" s="1"/>
  <c r="M46" i="52"/>
  <c r="S147" i="52"/>
  <c r="AJ147" i="52" s="1"/>
  <c r="S248" i="52"/>
  <c r="AJ248" i="52" s="1"/>
  <c r="N37" i="52"/>
  <c r="C55" i="53"/>
  <c r="D55" i="53"/>
  <c r="G55" i="53"/>
  <c r="F55" i="53"/>
  <c r="B55" i="53"/>
  <c r="H55" i="53"/>
  <c r="E55" i="53"/>
  <c r="V392" i="52"/>
  <c r="AI366" i="52"/>
  <c r="AB367" i="52" s="1"/>
  <c r="Q47" i="52"/>
  <c r="S398" i="52"/>
  <c r="AJ398" i="52" s="1"/>
  <c r="O40" i="52"/>
  <c r="S433" i="52"/>
  <c r="AJ433" i="52" s="1"/>
  <c r="R50" i="52"/>
  <c r="N38" i="52"/>
  <c r="S435" i="52"/>
  <c r="AJ435" i="52" s="1"/>
  <c r="M43" i="52"/>
  <c r="S407" i="52"/>
  <c r="AJ407" i="52" s="1"/>
  <c r="N47" i="52"/>
  <c r="S347" i="52"/>
  <c r="AJ347" i="52" s="1"/>
  <c r="S230" i="52"/>
  <c r="AJ230" i="52" s="1"/>
  <c r="AF622" i="52"/>
  <c r="S150" i="52"/>
  <c r="AJ150" i="52" s="1"/>
  <c r="S251" i="52"/>
  <c r="AJ251" i="52" s="1"/>
  <c r="S328" i="52"/>
  <c r="AJ328" i="52" s="1"/>
  <c r="Y367" i="52"/>
  <c r="S415" i="52"/>
  <c r="AJ415" i="52" s="1"/>
  <c r="O39" i="52"/>
  <c r="AI309" i="52"/>
  <c r="S417" i="52"/>
  <c r="AJ417" i="52" s="1"/>
  <c r="L53" i="52"/>
  <c r="AH211" i="52"/>
  <c r="S383" i="52"/>
  <c r="AJ383" i="52" s="1"/>
  <c r="Q40" i="52"/>
  <c r="S172" i="52"/>
  <c r="AJ172" i="52" s="1"/>
  <c r="S140" i="52"/>
  <c r="AJ140" i="52" s="1"/>
  <c r="I131" i="42"/>
  <c r="B53" i="42"/>
  <c r="AI34" i="52"/>
  <c r="W132" i="52"/>
  <c r="AI44" i="52"/>
  <c r="AG341" i="52"/>
  <c r="I211" i="53"/>
  <c r="AI46" i="52"/>
  <c r="S189" i="52"/>
  <c r="S402" i="52"/>
  <c r="AJ402" i="52" s="1"/>
  <c r="S416" i="52"/>
  <c r="AJ416" i="52" s="1"/>
  <c r="M41" i="52"/>
  <c r="N45" i="52"/>
  <c r="S403" i="52"/>
  <c r="AJ403" i="52" s="1"/>
  <c r="AF610" i="52"/>
  <c r="S252" i="52"/>
  <c r="AJ252" i="52" s="1"/>
  <c r="S428" i="52"/>
  <c r="AJ428" i="52" s="1"/>
  <c r="O236" i="52"/>
  <c r="R44" i="52"/>
  <c r="S192" i="52"/>
  <c r="AJ192" i="52" s="1"/>
  <c r="O52" i="52"/>
  <c r="Q45" i="52"/>
  <c r="L35" i="52"/>
  <c r="S349" i="52"/>
  <c r="AJ349" i="52" s="1"/>
  <c r="S308" i="52"/>
  <c r="AJ308" i="52" s="1"/>
  <c r="S268" i="52"/>
  <c r="AJ268" i="52" s="1"/>
  <c r="S321" i="52"/>
  <c r="AJ321" i="52" s="1"/>
  <c r="Q44" i="52"/>
  <c r="S352" i="52"/>
  <c r="AJ352" i="52" s="1"/>
  <c r="Q43" i="52"/>
  <c r="N39" i="52"/>
  <c r="AI361" i="52"/>
  <c r="S244" i="52"/>
  <c r="AJ244" i="52" s="1"/>
  <c r="S414" i="52"/>
  <c r="AJ414" i="52" s="1"/>
  <c r="S142" i="52"/>
  <c r="AJ142" i="52" s="1"/>
  <c r="V444" i="52"/>
  <c r="AI439" i="52"/>
  <c r="S173" i="52"/>
  <c r="AJ173" i="52" s="1"/>
  <c r="S430" i="52"/>
  <c r="AJ430" i="52" s="1"/>
  <c r="AC211" i="52"/>
  <c r="S350" i="52"/>
  <c r="AJ350" i="52" s="1"/>
  <c r="S275" i="52"/>
  <c r="AJ275" i="52" s="1"/>
  <c r="R51" i="52"/>
  <c r="I237" i="53"/>
  <c r="I133" i="53"/>
  <c r="AI35" i="52"/>
  <c r="I367" i="53"/>
  <c r="S51" i="42"/>
  <c r="AJ51" i="42" s="1"/>
  <c r="AG132" i="52"/>
  <c r="AI53" i="52"/>
  <c r="S355" i="52"/>
  <c r="AJ355" i="52" s="1"/>
  <c r="O38" i="52"/>
  <c r="N33" i="52"/>
  <c r="N43" i="52"/>
  <c r="S432" i="52"/>
  <c r="AJ432" i="52" s="1"/>
  <c r="S327" i="52"/>
  <c r="AJ327" i="52" s="1"/>
  <c r="O46" i="52"/>
  <c r="G471" i="52"/>
  <c r="H471" i="52"/>
  <c r="E471" i="52"/>
  <c r="F471" i="52"/>
  <c r="D471" i="52"/>
  <c r="B471" i="52"/>
  <c r="C471" i="52"/>
  <c r="AI43" i="52"/>
  <c r="AC49" i="52"/>
  <c r="AC54" i="52" s="1"/>
  <c r="S128" i="52"/>
  <c r="AJ128" i="52" s="1"/>
  <c r="X132" i="52"/>
  <c r="X49" i="52"/>
  <c r="X54" i="52" s="1"/>
  <c r="AF605" i="52"/>
  <c r="V262" i="52"/>
  <c r="AI257" i="52"/>
  <c r="S228" i="52"/>
  <c r="AJ228" i="52" s="1"/>
  <c r="S307" i="52"/>
  <c r="AJ307" i="52" s="1"/>
  <c r="R48" i="52"/>
  <c r="S225" i="52"/>
  <c r="AJ225" i="52" s="1"/>
  <c r="S303" i="52"/>
  <c r="AJ303" i="52" s="1"/>
  <c r="S376" i="52"/>
  <c r="AJ376" i="52" s="1"/>
  <c r="S330" i="52"/>
  <c r="AJ330" i="52" s="1"/>
  <c r="M47" i="52"/>
  <c r="O48" i="52"/>
  <c r="S177" i="52"/>
  <c r="AJ177" i="52" s="1"/>
  <c r="AI205" i="52"/>
  <c r="L44" i="52"/>
  <c r="S304" i="52"/>
  <c r="AJ304" i="52" s="1"/>
  <c r="L46" i="52"/>
  <c r="S438" i="52"/>
  <c r="AJ438" i="52" s="1"/>
  <c r="N40" i="52"/>
  <c r="V184" i="52"/>
  <c r="AI179" i="52"/>
  <c r="S301" i="52"/>
  <c r="AJ301" i="52" s="1"/>
  <c r="S400" i="52"/>
  <c r="AJ400" i="52" s="1"/>
  <c r="S116" i="52"/>
  <c r="AJ116" i="52" s="1"/>
  <c r="L38" i="52"/>
  <c r="N44" i="52"/>
  <c r="Q46" i="52"/>
  <c r="O41" i="52"/>
  <c r="S198" i="52"/>
  <c r="AJ198" i="52" s="1"/>
  <c r="I497" i="52"/>
  <c r="V314" i="52"/>
  <c r="AI45" i="52"/>
  <c r="M34" i="52"/>
  <c r="O44" i="52"/>
  <c r="S151" i="52"/>
  <c r="AJ151" i="52" s="1"/>
  <c r="S166" i="52"/>
  <c r="AJ166" i="52" s="1"/>
  <c r="O37" i="52"/>
  <c r="R444" i="52"/>
  <c r="AC237" i="52"/>
  <c r="S163" i="52"/>
  <c r="S411" i="52"/>
  <c r="AJ411" i="52" s="1"/>
  <c r="S423" i="52"/>
  <c r="S137" i="52"/>
  <c r="S231" i="52"/>
  <c r="AJ231" i="52" s="1"/>
  <c r="R47" i="52"/>
  <c r="AH49" i="52"/>
  <c r="AH54" i="52" s="1"/>
  <c r="S170" i="52"/>
  <c r="AJ170" i="52" s="1"/>
  <c r="S281" i="52"/>
  <c r="AJ281" i="52" s="1"/>
  <c r="S250" i="52"/>
  <c r="AJ250" i="52" s="1"/>
  <c r="N36" i="52"/>
  <c r="Y132" i="52"/>
  <c r="Y49" i="52"/>
  <c r="Y54" i="52" s="1"/>
  <c r="S218" i="52"/>
  <c r="AJ218" i="52" s="1"/>
  <c r="S121" i="52"/>
  <c r="AJ121" i="52" s="1"/>
  <c r="L43" i="52"/>
  <c r="S199" i="52"/>
  <c r="AJ199" i="52" s="1"/>
  <c r="S271" i="52"/>
  <c r="AJ271" i="52" s="1"/>
  <c r="S371" i="52"/>
  <c r="S201" i="52"/>
  <c r="AJ201" i="52" s="1"/>
  <c r="Q236" i="52"/>
  <c r="M33" i="52"/>
  <c r="R35" i="52"/>
  <c r="AI153" i="52"/>
  <c r="S377" i="52"/>
  <c r="AJ377" i="52" s="1"/>
  <c r="M42" i="52"/>
  <c r="L40" i="52"/>
  <c r="S256" i="52"/>
  <c r="AJ256" i="52" s="1"/>
  <c r="S300" i="52"/>
  <c r="AJ300" i="52" s="1"/>
  <c r="O35" i="52"/>
  <c r="S279" i="52"/>
  <c r="AJ279" i="52" s="1"/>
  <c r="S408" i="52"/>
  <c r="AJ408" i="52" s="1"/>
  <c r="R39" i="52"/>
  <c r="Q34" i="52"/>
  <c r="S410" i="52"/>
  <c r="AJ410" i="52" s="1"/>
  <c r="M50" i="52"/>
  <c r="R52" i="52"/>
  <c r="S122" i="52"/>
  <c r="AJ122" i="52" s="1"/>
  <c r="R43" i="52"/>
  <c r="S267" i="52"/>
  <c r="S425" i="52"/>
  <c r="AJ425" i="52" s="1"/>
  <c r="N236" i="52"/>
  <c r="S194" i="52"/>
  <c r="AJ194" i="52" s="1"/>
  <c r="S431" i="52"/>
  <c r="AJ431" i="52" s="1"/>
  <c r="AI335" i="52"/>
  <c r="S278" i="52"/>
  <c r="AJ278" i="52" s="1"/>
  <c r="S273" i="52"/>
  <c r="AJ273" i="52" s="1"/>
  <c r="S270" i="52"/>
  <c r="AJ270" i="52" s="1"/>
  <c r="L45" i="52"/>
  <c r="S227" i="52"/>
  <c r="AJ227" i="52" s="1"/>
  <c r="N51" i="52"/>
  <c r="S384" i="52"/>
  <c r="AJ384" i="52" s="1"/>
  <c r="S386" i="52"/>
  <c r="AJ386" i="52" s="1"/>
  <c r="M37" i="52"/>
  <c r="B51" i="42"/>
  <c r="I129" i="42"/>
  <c r="AI52" i="52"/>
  <c r="AI36" i="52"/>
  <c r="F23" i="52"/>
  <c r="I75" i="52"/>
  <c r="I80" i="52" s="1"/>
  <c r="E523" i="52"/>
  <c r="C523" i="52"/>
  <c r="G523" i="52"/>
  <c r="B523" i="52"/>
  <c r="F523" i="52"/>
  <c r="D523" i="52"/>
  <c r="H523" i="52"/>
  <c r="I393" i="53"/>
  <c r="I445" i="53"/>
  <c r="S53" i="42"/>
  <c r="AJ53" i="42" s="1"/>
  <c r="AI48" i="52"/>
  <c r="I575" i="52"/>
  <c r="V418" i="52"/>
  <c r="L34" i="52"/>
  <c r="S112" i="52"/>
  <c r="AJ112" i="52" s="1"/>
  <c r="AD211" i="52"/>
  <c r="S241" i="52"/>
  <c r="L52" i="52"/>
  <c r="S130" i="52"/>
  <c r="AJ130" i="52" s="1"/>
  <c r="AI127" i="52"/>
  <c r="V49" i="52"/>
  <c r="AJ294" i="52"/>
  <c r="S215" i="52"/>
  <c r="L236" i="52"/>
  <c r="S331" i="52"/>
  <c r="AJ331" i="52" s="1"/>
  <c r="L37" i="52"/>
  <c r="S115" i="52"/>
  <c r="AJ115" i="52" s="1"/>
  <c r="S203" i="52"/>
  <c r="AJ203" i="52" s="1"/>
  <c r="R34" i="52"/>
  <c r="S229" i="52"/>
  <c r="AJ229" i="52" s="1"/>
  <c r="O50" i="52"/>
  <c r="S354" i="52"/>
  <c r="AJ354" i="52" s="1"/>
  <c r="Q48" i="52"/>
  <c r="S254" i="52"/>
  <c r="AJ254" i="52" s="1"/>
  <c r="AD132" i="52"/>
  <c r="AD49" i="52"/>
  <c r="AD54" i="52" s="1"/>
  <c r="O45" i="52"/>
  <c r="AE49" i="52"/>
  <c r="AE54" i="52" s="1"/>
  <c r="Z49" i="52"/>
  <c r="Z54" i="52" s="1"/>
  <c r="N48" i="52"/>
  <c r="M36" i="52"/>
  <c r="S249" i="52"/>
  <c r="AJ249" i="52" s="1"/>
  <c r="S399" i="52"/>
  <c r="AJ399" i="52" s="1"/>
  <c r="N42" i="52"/>
  <c r="S200" i="52"/>
  <c r="AJ200" i="52" s="1"/>
  <c r="S348" i="52"/>
  <c r="AJ348" i="52" s="1"/>
  <c r="S139" i="52"/>
  <c r="AJ139" i="52" s="1"/>
  <c r="S148" i="52"/>
  <c r="AJ148" i="52" s="1"/>
  <c r="S359" i="52"/>
  <c r="AJ359" i="52" s="1"/>
  <c r="S226" i="52"/>
  <c r="AJ226" i="52" s="1"/>
  <c r="AF609" i="52"/>
  <c r="S405" i="52"/>
  <c r="AJ405" i="52" s="1"/>
  <c r="S351" i="52"/>
  <c r="AJ351" i="52" s="1"/>
  <c r="AJ427" i="52"/>
  <c r="S217" i="52"/>
  <c r="AJ217" i="52" s="1"/>
  <c r="Q33" i="52"/>
  <c r="L39" i="52"/>
  <c r="S117" i="52"/>
  <c r="AJ117" i="52" s="1"/>
  <c r="O36" i="52"/>
  <c r="S193" i="52"/>
  <c r="AJ193" i="52" s="1"/>
  <c r="S345" i="52"/>
  <c r="S326" i="52"/>
  <c r="AJ326" i="52" s="1"/>
  <c r="Q42" i="52"/>
  <c r="S197" i="52"/>
  <c r="AJ197" i="52" s="1"/>
  <c r="S165" i="52"/>
  <c r="AJ165" i="52" s="1"/>
  <c r="AJ378" i="52"/>
  <c r="L51" i="52"/>
  <c r="S129" i="52"/>
  <c r="AJ129" i="52" s="1"/>
  <c r="S126" i="52"/>
  <c r="AJ126" i="52" s="1"/>
  <c r="L48" i="52"/>
  <c r="AF607" i="52"/>
  <c r="S373" i="52"/>
  <c r="AJ373" i="52" s="1"/>
  <c r="S409" i="52"/>
  <c r="AJ409" i="52" s="1"/>
  <c r="S436" i="52"/>
  <c r="AJ436" i="52" s="1"/>
  <c r="S113" i="52"/>
  <c r="AJ113" i="52" s="1"/>
  <c r="N35" i="52"/>
  <c r="S298" i="52"/>
  <c r="AJ298" i="52" s="1"/>
  <c r="S426" i="52"/>
  <c r="AJ426" i="52" s="1"/>
  <c r="S243" i="52"/>
  <c r="AJ243" i="52" s="1"/>
  <c r="O51" i="52"/>
  <c r="I437" i="52"/>
  <c r="S437" i="52"/>
  <c r="AJ437" i="52" s="1"/>
  <c r="R40" i="52"/>
  <c r="R46" i="52"/>
  <c r="S280" i="52"/>
  <c r="AJ280" i="52" s="1"/>
  <c r="R33" i="52"/>
  <c r="Q36" i="52"/>
  <c r="I128" i="42"/>
  <c r="I263" i="53"/>
  <c r="AH132" i="52"/>
  <c r="AI37" i="52"/>
  <c r="AI39" i="52"/>
  <c r="I159" i="53"/>
  <c r="P7" i="52"/>
  <c r="L41" i="52"/>
  <c r="AI38" i="52"/>
  <c r="Y237" i="52"/>
  <c r="Z132" i="52"/>
  <c r="R340" i="52"/>
  <c r="M366" i="52"/>
  <c r="Q158" i="52"/>
  <c r="I280" i="52"/>
  <c r="Q340" i="52"/>
  <c r="Q444" i="52"/>
  <c r="D51" i="52"/>
  <c r="R392" i="52"/>
  <c r="Q392" i="52"/>
  <c r="R418" i="52"/>
  <c r="M392" i="52"/>
  <c r="M444" i="52"/>
  <c r="M418" i="52"/>
  <c r="Q418" i="52"/>
  <c r="O418" i="52"/>
  <c r="N184" i="52"/>
  <c r="N210" i="52"/>
  <c r="O444" i="52"/>
  <c r="O184" i="52"/>
  <c r="O210" i="52"/>
  <c r="N444" i="52"/>
  <c r="N158" i="52"/>
  <c r="N418" i="52"/>
  <c r="O314" i="52"/>
  <c r="L418" i="52"/>
  <c r="O340" i="52"/>
  <c r="I329" i="52"/>
  <c r="N314" i="52"/>
  <c r="N262" i="52"/>
  <c r="N366" i="52"/>
  <c r="O392" i="52"/>
  <c r="O288" i="52"/>
  <c r="S232" i="52"/>
  <c r="AJ232" i="52" s="1"/>
  <c r="I271" i="52"/>
  <c r="N288" i="52"/>
  <c r="L288" i="52"/>
  <c r="O158" i="52"/>
  <c r="I377" i="52"/>
  <c r="O262" i="52"/>
  <c r="I144" i="52"/>
  <c r="O366" i="52"/>
  <c r="M132" i="52"/>
  <c r="I242" i="52"/>
  <c r="D52" i="52"/>
  <c r="I360" i="52"/>
  <c r="I149" i="52"/>
  <c r="C52" i="52"/>
  <c r="L158" i="52"/>
  <c r="N392" i="52"/>
  <c r="AG367" i="52" l="1"/>
  <c r="AF367" i="52"/>
  <c r="X367" i="52"/>
  <c r="X237" i="52"/>
  <c r="I375" i="52"/>
  <c r="I150" i="52"/>
  <c r="H41" i="52"/>
  <c r="I277" i="52"/>
  <c r="I171" i="52"/>
  <c r="I333" i="52"/>
  <c r="I404" i="52"/>
  <c r="I327" i="52"/>
  <c r="Y211" i="52"/>
  <c r="AA367" i="52"/>
  <c r="W211" i="52"/>
  <c r="Z237" i="52"/>
  <c r="AE367" i="52"/>
  <c r="Z211" i="52"/>
  <c r="I197" i="52"/>
  <c r="I224" i="52"/>
  <c r="AH237" i="52"/>
  <c r="AD237" i="52"/>
  <c r="I402" i="52"/>
  <c r="I249" i="52"/>
  <c r="I225" i="52"/>
  <c r="I203" i="52"/>
  <c r="AC367" i="52"/>
  <c r="AG237" i="52"/>
  <c r="L47" i="52"/>
  <c r="S47" i="52" s="1"/>
  <c r="AJ47" i="52" s="1"/>
  <c r="AF237" i="52"/>
  <c r="W367" i="52"/>
  <c r="AG211" i="52"/>
  <c r="I384" i="52"/>
  <c r="I428" i="52"/>
  <c r="I352" i="52"/>
  <c r="I374" i="52"/>
  <c r="I325" i="52"/>
  <c r="I168" i="52"/>
  <c r="AF211" i="52"/>
  <c r="AI132" i="52"/>
  <c r="I254" i="52"/>
  <c r="I220" i="52"/>
  <c r="C48" i="52"/>
  <c r="W159" i="52"/>
  <c r="I230" i="52"/>
  <c r="I330" i="52"/>
  <c r="I306" i="52"/>
  <c r="I346" i="52"/>
  <c r="I279" i="52"/>
  <c r="G41" i="52"/>
  <c r="H38" i="52"/>
  <c r="L444" i="52"/>
  <c r="AG159" i="52"/>
  <c r="I401" i="52"/>
  <c r="I405" i="52"/>
  <c r="I299" i="52"/>
  <c r="I148" i="52"/>
  <c r="I191" i="52"/>
  <c r="C44" i="52"/>
  <c r="D44" i="52"/>
  <c r="AF159" i="52"/>
  <c r="AD159" i="52"/>
  <c r="I380" i="52"/>
  <c r="D39" i="52"/>
  <c r="I278" i="52"/>
  <c r="H37" i="52"/>
  <c r="D236" i="52"/>
  <c r="I353" i="52"/>
  <c r="I303" i="52"/>
  <c r="I169" i="52"/>
  <c r="E236" i="52"/>
  <c r="I147" i="52"/>
  <c r="I175" i="52"/>
  <c r="C39" i="52"/>
  <c r="G48" i="52"/>
  <c r="I194" i="52"/>
  <c r="I436" i="52"/>
  <c r="E37" i="52"/>
  <c r="E39" i="52"/>
  <c r="E41" i="52"/>
  <c r="C35" i="52"/>
  <c r="H34" i="52"/>
  <c r="AI49" i="52"/>
  <c r="S138" i="52"/>
  <c r="AJ138" i="52" s="1"/>
  <c r="AH159" i="52"/>
  <c r="G35" i="52"/>
  <c r="C45" i="52"/>
  <c r="I349" i="52"/>
  <c r="I397" i="52"/>
  <c r="I165" i="52"/>
  <c r="I250" i="52"/>
  <c r="H236" i="52"/>
  <c r="I151" i="52"/>
  <c r="G45" i="52"/>
  <c r="E45" i="52"/>
  <c r="D36" i="52"/>
  <c r="I408" i="52"/>
  <c r="E47" i="52"/>
  <c r="H48" i="52"/>
  <c r="I202" i="52"/>
  <c r="I425" i="52"/>
  <c r="I323" i="52"/>
  <c r="I347" i="52"/>
  <c r="I217" i="52"/>
  <c r="I358" i="52"/>
  <c r="AE159" i="52"/>
  <c r="I139" i="52"/>
  <c r="I294" i="52"/>
  <c r="I253" i="52"/>
  <c r="H35" i="52"/>
  <c r="I412" i="52"/>
  <c r="C47" i="52"/>
  <c r="I324" i="52"/>
  <c r="I141" i="52"/>
  <c r="I231" i="52"/>
  <c r="I411" i="52"/>
  <c r="L184" i="52"/>
  <c r="D46" i="52"/>
  <c r="I386" i="52"/>
  <c r="G37" i="52"/>
  <c r="I273" i="52"/>
  <c r="AA159" i="52"/>
  <c r="G46" i="52"/>
  <c r="Y159" i="52"/>
  <c r="R132" i="52"/>
  <c r="AC159" i="52"/>
  <c r="C43" i="52"/>
  <c r="I351" i="52"/>
  <c r="I296" i="52"/>
  <c r="I305" i="52"/>
  <c r="I252" i="52"/>
  <c r="D47" i="52"/>
  <c r="I407" i="52"/>
  <c r="I334" i="52"/>
  <c r="X159" i="52"/>
  <c r="S118" i="52"/>
  <c r="AJ118" i="52" s="1"/>
  <c r="V159" i="52"/>
  <c r="AJ241" i="52"/>
  <c r="I319" i="52"/>
  <c r="R262" i="52"/>
  <c r="C41" i="52"/>
  <c r="G36" i="52"/>
  <c r="I116" i="52"/>
  <c r="B38" i="52"/>
  <c r="S41" i="52"/>
  <c r="AJ41" i="52" s="1"/>
  <c r="AI184" i="52"/>
  <c r="V185" i="52" s="1"/>
  <c r="I471" i="52"/>
  <c r="S35" i="52"/>
  <c r="AJ35" i="52" s="1"/>
  <c r="I53" i="42"/>
  <c r="AJ397" i="52"/>
  <c r="AJ293" i="52"/>
  <c r="C38" i="52"/>
  <c r="D41" i="52"/>
  <c r="I429" i="52"/>
  <c r="I267" i="52"/>
  <c r="I332" i="52"/>
  <c r="I378" i="52"/>
  <c r="I222" i="52"/>
  <c r="D38" i="52"/>
  <c r="I204" i="52"/>
  <c r="I163" i="52"/>
  <c r="I120" i="52"/>
  <c r="B42" i="52"/>
  <c r="G43" i="52"/>
  <c r="E38" i="52"/>
  <c r="G47" i="52"/>
  <c r="I167" i="52"/>
  <c r="I196" i="52"/>
  <c r="AF621" i="52"/>
  <c r="I427" i="52"/>
  <c r="I174" i="52"/>
  <c r="H47" i="52"/>
  <c r="C33" i="52"/>
  <c r="I381" i="52"/>
  <c r="I359" i="52"/>
  <c r="I399" i="52"/>
  <c r="E43" i="52"/>
  <c r="I216" i="52"/>
  <c r="I379" i="52"/>
  <c r="D40" i="52"/>
  <c r="H46" i="52"/>
  <c r="D37" i="52"/>
  <c r="I298" i="52"/>
  <c r="R288" i="52"/>
  <c r="I350" i="52"/>
  <c r="I142" i="52"/>
  <c r="S39" i="52"/>
  <c r="AJ39" i="52" s="1"/>
  <c r="S319" i="52"/>
  <c r="AJ215" i="52"/>
  <c r="S236" i="52"/>
  <c r="I241" i="52"/>
  <c r="AI418" i="52"/>
  <c r="V419" i="52" s="1"/>
  <c r="Y341" i="52"/>
  <c r="S40" i="52"/>
  <c r="AJ40" i="52" s="1"/>
  <c r="AJ137" i="52"/>
  <c r="AJ163" i="52"/>
  <c r="AI314" i="52"/>
  <c r="V315" i="52" s="1"/>
  <c r="S44" i="52"/>
  <c r="AJ44" i="52" s="1"/>
  <c r="AC341" i="52"/>
  <c r="AI392" i="52"/>
  <c r="R36" i="52"/>
  <c r="S36" i="52" s="1"/>
  <c r="AJ36" i="52" s="1"/>
  <c r="V54" i="52"/>
  <c r="AA341" i="52"/>
  <c r="L33" i="52"/>
  <c r="V341" i="52"/>
  <c r="Z367" i="52"/>
  <c r="M158" i="52"/>
  <c r="I193" i="52"/>
  <c r="I272" i="52"/>
  <c r="S387" i="52"/>
  <c r="AJ387" i="52" s="1"/>
  <c r="E40" i="52"/>
  <c r="I423" i="52"/>
  <c r="I121" i="52"/>
  <c r="B43" i="52"/>
  <c r="I117" i="52"/>
  <c r="B39" i="52"/>
  <c r="D45" i="52"/>
  <c r="I328" i="52"/>
  <c r="I269" i="52"/>
  <c r="I137" i="52"/>
  <c r="H45" i="52"/>
  <c r="I434" i="52"/>
  <c r="I123" i="52"/>
  <c r="B45" i="52"/>
  <c r="I170" i="52"/>
  <c r="I345" i="52"/>
  <c r="I145" i="52"/>
  <c r="I430" i="52"/>
  <c r="I431" i="52"/>
  <c r="I373" i="52"/>
  <c r="M288" i="52"/>
  <c r="I357" i="52"/>
  <c r="M340" i="52"/>
  <c r="R314" i="52"/>
  <c r="Q366" i="52"/>
  <c r="D35" i="52"/>
  <c r="I301" i="52"/>
  <c r="R158" i="52"/>
  <c r="S48" i="52"/>
  <c r="AJ48" i="52" s="1"/>
  <c r="I523" i="52"/>
  <c r="S45" i="52"/>
  <c r="AJ45" i="52" s="1"/>
  <c r="AJ423" i="52"/>
  <c r="AE341" i="52"/>
  <c r="I119" i="52"/>
  <c r="X341" i="52"/>
  <c r="AH341" i="52"/>
  <c r="AH367" i="52"/>
  <c r="AE237" i="52"/>
  <c r="S153" i="52"/>
  <c r="AJ153" i="52" s="1"/>
  <c r="L262" i="52"/>
  <c r="O49" i="52"/>
  <c r="O54" i="52" s="1"/>
  <c r="R184" i="52"/>
  <c r="C37" i="52"/>
  <c r="I256" i="52"/>
  <c r="I122" i="52"/>
  <c r="B44" i="52"/>
  <c r="I152" i="52"/>
  <c r="G42" i="52"/>
  <c r="I126" i="52"/>
  <c r="B48" i="52"/>
  <c r="I201" i="52"/>
  <c r="I356" i="52"/>
  <c r="H44" i="52"/>
  <c r="N132" i="52"/>
  <c r="I331" i="52"/>
  <c r="I221" i="52"/>
  <c r="I111" i="52"/>
  <c r="B33" i="52"/>
  <c r="G44" i="52"/>
  <c r="I307" i="52"/>
  <c r="I245" i="52"/>
  <c r="I143" i="52"/>
  <c r="I223" i="52"/>
  <c r="S439" i="52"/>
  <c r="AJ439" i="52" s="1"/>
  <c r="H444" i="52"/>
  <c r="Q288" i="52"/>
  <c r="I227" i="52"/>
  <c r="I282" i="52"/>
  <c r="I304" i="52"/>
  <c r="Q184" i="52"/>
  <c r="Q262" i="52"/>
  <c r="L366" i="52"/>
  <c r="L392" i="52"/>
  <c r="AI444" i="52"/>
  <c r="L210" i="52"/>
  <c r="I55" i="53"/>
  <c r="O132" i="52"/>
  <c r="I124" i="52"/>
  <c r="B46" i="52"/>
  <c r="M314" i="52"/>
  <c r="I177" i="52"/>
  <c r="R210" i="52"/>
  <c r="S38" i="52"/>
  <c r="AJ38" i="52" s="1"/>
  <c r="B41" i="52"/>
  <c r="H43" i="52"/>
  <c r="D48" i="52"/>
  <c r="I228" i="52"/>
  <c r="I113" i="52"/>
  <c r="B35" i="52"/>
  <c r="G34" i="52"/>
  <c r="I164" i="52"/>
  <c r="I276" i="52"/>
  <c r="I140" i="52"/>
  <c r="I118" i="52"/>
  <c r="B40" i="52"/>
  <c r="I433" i="52"/>
  <c r="D42" i="52"/>
  <c r="C236" i="52"/>
  <c r="E46" i="52"/>
  <c r="E33" i="52"/>
  <c r="I244" i="52"/>
  <c r="I400" i="52"/>
  <c r="I270" i="52"/>
  <c r="AJ345" i="52"/>
  <c r="AJ371" i="52"/>
  <c r="I198" i="52"/>
  <c r="AF341" i="52"/>
  <c r="I275" i="52"/>
  <c r="AJ189" i="52"/>
  <c r="I172" i="52"/>
  <c r="AD367" i="52"/>
  <c r="AI288" i="52"/>
  <c r="V289" i="52"/>
  <c r="I178" i="52"/>
  <c r="AJ111" i="52"/>
  <c r="L42" i="52"/>
  <c r="AB211" i="52"/>
  <c r="X211" i="52"/>
  <c r="G33" i="52"/>
  <c r="H33" i="52"/>
  <c r="I114" i="52"/>
  <c r="B36" i="52"/>
  <c r="I406" i="52"/>
  <c r="C34" i="52"/>
  <c r="Q132" i="52"/>
  <c r="S37" i="52"/>
  <c r="AJ37" i="52" s="1"/>
  <c r="AJ267" i="52"/>
  <c r="I410" i="52"/>
  <c r="I322" i="52"/>
  <c r="I348" i="52"/>
  <c r="C36" i="52"/>
  <c r="I229" i="52"/>
  <c r="I251" i="52"/>
  <c r="I435" i="52"/>
  <c r="I199" i="52"/>
  <c r="E34" i="52"/>
  <c r="I200" i="52"/>
  <c r="I192" i="52"/>
  <c r="I326" i="52"/>
  <c r="G38" i="52"/>
  <c r="I246" i="52"/>
  <c r="I382" i="52"/>
  <c r="I219" i="52"/>
  <c r="D33" i="52"/>
  <c r="I226" i="52"/>
  <c r="I247" i="52"/>
  <c r="E48" i="52"/>
  <c r="I385" i="52"/>
  <c r="E36" i="52"/>
  <c r="I398" i="52"/>
  <c r="I189" i="52"/>
  <c r="I424" i="52"/>
  <c r="G210" i="52"/>
  <c r="I138" i="52"/>
  <c r="G39" i="52"/>
  <c r="I308" i="52"/>
  <c r="I195" i="52"/>
  <c r="I218" i="52"/>
  <c r="I302" i="52"/>
  <c r="I321" i="52"/>
  <c r="S413" i="52"/>
  <c r="AJ413" i="52" s="1"/>
  <c r="I166" i="52"/>
  <c r="L314" i="52"/>
  <c r="S309" i="52"/>
  <c r="AJ309" i="52" s="1"/>
  <c r="I409" i="52"/>
  <c r="I383" i="52"/>
  <c r="I243" i="52"/>
  <c r="I146" i="52"/>
  <c r="M210" i="52"/>
  <c r="I248" i="52"/>
  <c r="E44" i="52"/>
  <c r="I372" i="52"/>
  <c r="N340" i="52"/>
  <c r="S51" i="52"/>
  <c r="AJ51" i="52" s="1"/>
  <c r="S124" i="52"/>
  <c r="AJ124" i="52" s="1"/>
  <c r="AI262" i="52"/>
  <c r="V263" i="52" s="1"/>
  <c r="V367" i="52"/>
  <c r="AE211" i="52"/>
  <c r="Z159" i="52"/>
  <c r="H40" i="52"/>
  <c r="S43" i="52"/>
  <c r="AJ43" i="52" s="1"/>
  <c r="I432" i="52"/>
  <c r="I112" i="52"/>
  <c r="B34" i="52"/>
  <c r="D43" i="52"/>
  <c r="I300" i="52"/>
  <c r="I376" i="52"/>
  <c r="E35" i="52"/>
  <c r="I295" i="52"/>
  <c r="C51" i="52"/>
  <c r="I51" i="52" s="1"/>
  <c r="I129" i="52"/>
  <c r="I255" i="52"/>
  <c r="I215" i="52"/>
  <c r="B236" i="52"/>
  <c r="D34" i="52"/>
  <c r="I268" i="52"/>
  <c r="I190" i="52"/>
  <c r="I125" i="52"/>
  <c r="B47" i="52"/>
  <c r="E42" i="52"/>
  <c r="I403" i="52"/>
  <c r="L132" i="52"/>
  <c r="S127" i="52"/>
  <c r="AJ127" i="52" s="1"/>
  <c r="L49" i="52"/>
  <c r="I176" i="52"/>
  <c r="I297" i="52"/>
  <c r="H39" i="52"/>
  <c r="I320" i="52"/>
  <c r="I371" i="52"/>
  <c r="I281" i="52"/>
  <c r="H42" i="52"/>
  <c r="G314" i="52"/>
  <c r="L340" i="52"/>
  <c r="I438" i="52"/>
  <c r="I426" i="52"/>
  <c r="C40" i="52"/>
  <c r="I293" i="52"/>
  <c r="R366" i="52"/>
  <c r="M262" i="52"/>
  <c r="C46" i="52"/>
  <c r="G236" i="52"/>
  <c r="I274" i="52"/>
  <c r="I115" i="52"/>
  <c r="B37" i="52"/>
  <c r="M184" i="52"/>
  <c r="I355" i="52"/>
  <c r="I173" i="52"/>
  <c r="H36" i="52"/>
  <c r="Z341" i="52"/>
  <c r="S52" i="52"/>
  <c r="AJ52" i="52" s="1"/>
  <c r="S34" i="52"/>
  <c r="AJ34" i="52" s="1"/>
  <c r="E81" i="52"/>
  <c r="G81" i="52"/>
  <c r="H81" i="52"/>
  <c r="D81" i="52"/>
  <c r="F81" i="52"/>
  <c r="B81" i="52"/>
  <c r="C81" i="52"/>
  <c r="I51" i="42"/>
  <c r="S46" i="52"/>
  <c r="AJ46" i="52" s="1"/>
  <c r="W341" i="52"/>
  <c r="G40" i="52"/>
  <c r="S53" i="52"/>
  <c r="AJ53" i="52" s="1"/>
  <c r="AB237" i="52"/>
  <c r="AA237" i="52"/>
  <c r="W237" i="52"/>
  <c r="E184" i="52"/>
  <c r="S310" i="52"/>
  <c r="AJ310" i="52" s="1"/>
  <c r="G158" i="52"/>
  <c r="H288" i="52"/>
  <c r="C314" i="52"/>
  <c r="H340" i="52"/>
  <c r="H158" i="52"/>
  <c r="E210" i="52"/>
  <c r="H366" i="52"/>
  <c r="G288" i="52"/>
  <c r="H314" i="52"/>
  <c r="S206" i="52"/>
  <c r="AJ206" i="52" s="1"/>
  <c r="C262" i="52"/>
  <c r="D392" i="52"/>
  <c r="C418" i="52"/>
  <c r="H418" i="52"/>
  <c r="G444" i="52"/>
  <c r="G418" i="52"/>
  <c r="E392" i="52"/>
  <c r="H392" i="52"/>
  <c r="G392" i="52"/>
  <c r="D444" i="52"/>
  <c r="E444" i="52"/>
  <c r="C444" i="52"/>
  <c r="D418" i="52"/>
  <c r="E418" i="52"/>
  <c r="C392" i="52"/>
  <c r="S180" i="52"/>
  <c r="AJ180" i="52" s="1"/>
  <c r="S440" i="52"/>
  <c r="AJ440" i="52" s="1"/>
  <c r="S336" i="52"/>
  <c r="AJ336" i="52" s="1"/>
  <c r="B314" i="52"/>
  <c r="E340" i="52"/>
  <c r="G132" i="52"/>
  <c r="S284" i="52"/>
  <c r="AJ284" i="52" s="1"/>
  <c r="B366" i="52"/>
  <c r="S362" i="52"/>
  <c r="AJ362" i="52" s="1"/>
  <c r="S258" i="52"/>
  <c r="AJ258" i="52" s="1"/>
  <c r="S388" i="52"/>
  <c r="AI367" i="52" l="1"/>
  <c r="S283" i="52"/>
  <c r="AJ283" i="52" s="1"/>
  <c r="I387" i="52"/>
  <c r="S392" i="52"/>
  <c r="AI237" i="52"/>
  <c r="R49" i="52"/>
  <c r="R54" i="52" s="1"/>
  <c r="AI159" i="52"/>
  <c r="AI211" i="52"/>
  <c r="I81" i="52"/>
  <c r="H210" i="52"/>
  <c r="H184" i="52"/>
  <c r="C210" i="52"/>
  <c r="I37" i="52"/>
  <c r="I127" i="52"/>
  <c r="I132" i="52" s="1"/>
  <c r="G340" i="52"/>
  <c r="D210" i="52"/>
  <c r="AB289" i="52"/>
  <c r="AE289" i="52"/>
  <c r="AG289" i="52"/>
  <c r="AH289" i="52"/>
  <c r="AD289" i="52"/>
  <c r="Y289" i="52"/>
  <c r="AA289" i="52"/>
  <c r="AC289" i="52"/>
  <c r="W289" i="52"/>
  <c r="Z289" i="52"/>
  <c r="AF289" i="52"/>
  <c r="X289" i="52"/>
  <c r="Q49" i="52"/>
  <c r="Q54" i="52" s="1"/>
  <c r="AB445" i="52"/>
  <c r="AF445" i="52"/>
  <c r="AH445" i="52"/>
  <c r="AC445" i="52"/>
  <c r="Y445" i="52"/>
  <c r="AE445" i="52"/>
  <c r="Z445" i="52"/>
  <c r="X445" i="52"/>
  <c r="W445" i="52"/>
  <c r="AD445" i="52"/>
  <c r="AG445" i="52"/>
  <c r="AA445" i="52"/>
  <c r="S205" i="52"/>
  <c r="I38" i="52"/>
  <c r="G366" i="52"/>
  <c r="D184" i="52"/>
  <c r="I33" i="52"/>
  <c r="S179" i="52"/>
  <c r="AB393" i="52"/>
  <c r="AD393" i="52"/>
  <c r="W393" i="52"/>
  <c r="Z393" i="52"/>
  <c r="AF393" i="52"/>
  <c r="Y393" i="52"/>
  <c r="AA393" i="52"/>
  <c r="AG393" i="52"/>
  <c r="AH393" i="52"/>
  <c r="X393" i="52"/>
  <c r="AC393" i="52"/>
  <c r="AE393" i="52"/>
  <c r="E132" i="52"/>
  <c r="I232" i="52"/>
  <c r="E262" i="52"/>
  <c r="C184" i="52"/>
  <c r="I40" i="52"/>
  <c r="I35" i="52"/>
  <c r="V445" i="52"/>
  <c r="I48" i="52"/>
  <c r="I39" i="52"/>
  <c r="AI341" i="52"/>
  <c r="S158" i="52"/>
  <c r="AB419" i="52"/>
  <c r="AG419" i="52"/>
  <c r="AD419" i="52"/>
  <c r="X419" i="52"/>
  <c r="AH419" i="52"/>
  <c r="AF419" i="52"/>
  <c r="W419" i="52"/>
  <c r="Y419" i="52"/>
  <c r="AE419" i="52"/>
  <c r="AC419" i="52"/>
  <c r="Z419" i="52"/>
  <c r="AA419" i="52"/>
  <c r="S314" i="52"/>
  <c r="B262" i="52"/>
  <c r="D262" i="52"/>
  <c r="G262" i="52"/>
  <c r="C158" i="52"/>
  <c r="B392" i="52"/>
  <c r="S288" i="52"/>
  <c r="S42" i="52"/>
  <c r="AJ42" i="52" s="1"/>
  <c r="N393" i="52"/>
  <c r="M393" i="52"/>
  <c r="Q393" i="52"/>
  <c r="R393" i="52"/>
  <c r="AJ392" i="52"/>
  <c r="O393" i="52"/>
  <c r="T392" i="52"/>
  <c r="L393" i="52"/>
  <c r="P393" i="52"/>
  <c r="N49" i="52"/>
  <c r="N54" i="52" s="1"/>
  <c r="I43" i="52"/>
  <c r="AJ236" i="52"/>
  <c r="T236" i="52"/>
  <c r="P237" i="52"/>
  <c r="L237" i="52"/>
  <c r="Q237" i="52"/>
  <c r="M237" i="52"/>
  <c r="R237" i="52"/>
  <c r="N237" i="52"/>
  <c r="O237" i="52"/>
  <c r="S418" i="52"/>
  <c r="I439" i="52"/>
  <c r="I444" i="52" s="1"/>
  <c r="I36" i="52"/>
  <c r="S444" i="52"/>
  <c r="S33" i="52"/>
  <c r="L54" i="52"/>
  <c r="D314" i="52"/>
  <c r="D158" i="52"/>
  <c r="E158" i="52"/>
  <c r="D288" i="52"/>
  <c r="I236" i="52"/>
  <c r="S132" i="52"/>
  <c r="S361" i="52"/>
  <c r="AI54" i="52"/>
  <c r="V55" i="52" s="1"/>
  <c r="B288" i="52"/>
  <c r="AB185" i="52"/>
  <c r="Z185" i="52"/>
  <c r="Y185" i="52"/>
  <c r="AE185" i="52"/>
  <c r="AD185" i="52"/>
  <c r="AF185" i="52"/>
  <c r="AC185" i="52"/>
  <c r="AH185" i="52"/>
  <c r="X185" i="52"/>
  <c r="AA185" i="52"/>
  <c r="AG185" i="52"/>
  <c r="W185" i="52"/>
  <c r="E366" i="52"/>
  <c r="E314" i="52"/>
  <c r="AB263" i="52"/>
  <c r="Y263" i="52"/>
  <c r="AD263" i="52"/>
  <c r="AA263" i="52"/>
  <c r="AG263" i="52"/>
  <c r="X263" i="52"/>
  <c r="W263" i="52"/>
  <c r="AF263" i="52"/>
  <c r="AC263" i="52"/>
  <c r="AE263" i="52"/>
  <c r="Z263" i="52"/>
  <c r="AH263" i="52"/>
  <c r="D132" i="52"/>
  <c r="B158" i="52"/>
  <c r="B418" i="52"/>
  <c r="I413" i="52"/>
  <c r="I418" i="52" s="1"/>
  <c r="G184" i="52"/>
  <c r="H262" i="52"/>
  <c r="C340" i="52"/>
  <c r="D340" i="52"/>
  <c r="D366" i="52"/>
  <c r="S335" i="52"/>
  <c r="AJ335" i="52" s="1"/>
  <c r="I34" i="52"/>
  <c r="H132" i="52"/>
  <c r="I44" i="52"/>
  <c r="S257" i="52"/>
  <c r="B444" i="52"/>
  <c r="AJ319" i="52"/>
  <c r="I392" i="52"/>
  <c r="S154" i="52"/>
  <c r="AJ154" i="52" s="1"/>
  <c r="L50" i="52"/>
  <c r="C288" i="52"/>
  <c r="E288" i="52"/>
  <c r="I47" i="52"/>
  <c r="M49" i="52"/>
  <c r="I41" i="52"/>
  <c r="I46" i="52"/>
  <c r="B132" i="52"/>
  <c r="I45" i="52"/>
  <c r="V393" i="52"/>
  <c r="AB315" i="52"/>
  <c r="AH315" i="52"/>
  <c r="AF315" i="52"/>
  <c r="Z315" i="52"/>
  <c r="AE315" i="52"/>
  <c r="AG315" i="52"/>
  <c r="AA315" i="52"/>
  <c r="Y315" i="52"/>
  <c r="AC315" i="52"/>
  <c r="X315" i="52"/>
  <c r="W315" i="52"/>
  <c r="AD315" i="52"/>
  <c r="C132" i="52"/>
  <c r="H52" i="52"/>
  <c r="E52" i="52"/>
  <c r="G52" i="52"/>
  <c r="B49" i="52" l="1"/>
  <c r="AI263" i="52"/>
  <c r="AI419" i="52"/>
  <c r="AI315" i="52"/>
  <c r="S49" i="52"/>
  <c r="AJ49" i="52" s="1"/>
  <c r="S340" i="52"/>
  <c r="O341" i="52" s="1"/>
  <c r="AI445" i="52"/>
  <c r="AI289" i="52"/>
  <c r="I284" i="52"/>
  <c r="AI185" i="52"/>
  <c r="H49" i="52"/>
  <c r="H54" i="52" s="1"/>
  <c r="B54" i="52"/>
  <c r="I361" i="52"/>
  <c r="F237" i="52"/>
  <c r="E237" i="52"/>
  <c r="D237" i="52"/>
  <c r="C237" i="52"/>
  <c r="B237" i="52"/>
  <c r="H237" i="52"/>
  <c r="G237" i="52"/>
  <c r="E49" i="52"/>
  <c r="E54" i="52" s="1"/>
  <c r="AJ179" i="52"/>
  <c r="S184" i="52"/>
  <c r="I362" i="52"/>
  <c r="I206" i="52"/>
  <c r="G49" i="52"/>
  <c r="G54" i="52" s="1"/>
  <c r="I180" i="52"/>
  <c r="C445" i="52"/>
  <c r="F445" i="52"/>
  <c r="E445" i="52"/>
  <c r="H445" i="52"/>
  <c r="B445" i="52"/>
  <c r="G445" i="52"/>
  <c r="D445" i="52"/>
  <c r="S237" i="52"/>
  <c r="AJ237" i="52" s="1"/>
  <c r="I257" i="52"/>
  <c r="I262" i="52" s="1"/>
  <c r="I335" i="52"/>
  <c r="I340" i="52" s="1"/>
  <c r="B340" i="52"/>
  <c r="AJ205" i="52"/>
  <c r="S210" i="52"/>
  <c r="F133" i="52"/>
  <c r="B133" i="52"/>
  <c r="G133" i="52"/>
  <c r="C133" i="52"/>
  <c r="H133" i="52"/>
  <c r="E133" i="52"/>
  <c r="D133" i="52"/>
  <c r="I388" i="52"/>
  <c r="D50" i="52"/>
  <c r="G50" i="52"/>
  <c r="G419" i="52"/>
  <c r="H419" i="52"/>
  <c r="E419" i="52"/>
  <c r="D419" i="52"/>
  <c r="F419" i="52"/>
  <c r="B419" i="52"/>
  <c r="C419" i="52"/>
  <c r="D49" i="52"/>
  <c r="D54" i="52" s="1"/>
  <c r="I309" i="52"/>
  <c r="I314" i="52" s="1"/>
  <c r="S393" i="52"/>
  <c r="AJ257" i="52"/>
  <c r="S262" i="52"/>
  <c r="R159" i="52"/>
  <c r="AJ158" i="52"/>
  <c r="N159" i="52"/>
  <c r="O159" i="52"/>
  <c r="L159" i="52"/>
  <c r="Q159" i="52"/>
  <c r="M159" i="52"/>
  <c r="T158" i="52"/>
  <c r="P159" i="52"/>
  <c r="AI393" i="52"/>
  <c r="P341" i="52"/>
  <c r="AB55" i="52"/>
  <c r="W55" i="52"/>
  <c r="AC55" i="52"/>
  <c r="AG55" i="52"/>
  <c r="AD55" i="52"/>
  <c r="Z55" i="52"/>
  <c r="AE55" i="52"/>
  <c r="Y55" i="52"/>
  <c r="AA55" i="52"/>
  <c r="X55" i="52"/>
  <c r="AH55" i="52"/>
  <c r="AF55" i="52"/>
  <c r="P419" i="52"/>
  <c r="M419" i="52"/>
  <c r="T418" i="52"/>
  <c r="L419" i="52"/>
  <c r="R419" i="52"/>
  <c r="AJ418" i="52"/>
  <c r="O419" i="52"/>
  <c r="Q419" i="52"/>
  <c r="N419" i="52"/>
  <c r="R315" i="52"/>
  <c r="M315" i="52"/>
  <c r="AJ314" i="52"/>
  <c r="O315" i="52"/>
  <c r="N315" i="52"/>
  <c r="P315" i="52"/>
  <c r="L315" i="52"/>
  <c r="T314" i="52"/>
  <c r="Q315" i="52"/>
  <c r="B52" i="52"/>
  <c r="I130" i="52"/>
  <c r="H50" i="52"/>
  <c r="L445" i="52"/>
  <c r="R445" i="52"/>
  <c r="O445" i="52"/>
  <c r="T444" i="52"/>
  <c r="M445" i="52"/>
  <c r="AJ444" i="52"/>
  <c r="Q445" i="52"/>
  <c r="P445" i="52"/>
  <c r="N445" i="52"/>
  <c r="E393" i="52"/>
  <c r="F393" i="52"/>
  <c r="C393" i="52"/>
  <c r="H393" i="52"/>
  <c r="D393" i="52"/>
  <c r="G393" i="52"/>
  <c r="B393" i="52"/>
  <c r="I205" i="52"/>
  <c r="I210" i="52" s="1"/>
  <c r="B210" i="52"/>
  <c r="I414" i="52"/>
  <c r="I154" i="52"/>
  <c r="B50" i="52"/>
  <c r="I440" i="52"/>
  <c r="C49" i="52"/>
  <c r="AJ361" i="52"/>
  <c r="S366" i="52"/>
  <c r="T288" i="52"/>
  <c r="Q289" i="52"/>
  <c r="L289" i="52"/>
  <c r="M289" i="52"/>
  <c r="O289" i="52"/>
  <c r="R289" i="52"/>
  <c r="N289" i="52"/>
  <c r="AJ288" i="52"/>
  <c r="P289" i="52"/>
  <c r="I283" i="52"/>
  <c r="I288" i="52" s="1"/>
  <c r="S50" i="52"/>
  <c r="AJ50" i="52" s="1"/>
  <c r="I310" i="52"/>
  <c r="I179" i="52"/>
  <c r="I184" i="52" s="1"/>
  <c r="B184" i="52"/>
  <c r="I336" i="52"/>
  <c r="C50" i="52"/>
  <c r="I258" i="52"/>
  <c r="E50" i="52"/>
  <c r="M54" i="52"/>
  <c r="I153" i="52"/>
  <c r="I158" i="52" s="1"/>
  <c r="AJ132" i="52"/>
  <c r="M133" i="52"/>
  <c r="O133" i="52"/>
  <c r="T132" i="52"/>
  <c r="R133" i="52"/>
  <c r="Q133" i="52"/>
  <c r="N133" i="52"/>
  <c r="L133" i="52"/>
  <c r="P133" i="52"/>
  <c r="AJ33" i="52"/>
  <c r="Q341" i="52" l="1"/>
  <c r="M341" i="52"/>
  <c r="AJ340" i="52"/>
  <c r="L341" i="52"/>
  <c r="T340" i="52"/>
  <c r="S54" i="52"/>
  <c r="Q55" i="52" s="1"/>
  <c r="R341" i="52"/>
  <c r="I49" i="52"/>
  <c r="N341" i="52"/>
  <c r="AI55" i="52"/>
  <c r="I52" i="52"/>
  <c r="I419" i="52"/>
  <c r="Q211" i="52"/>
  <c r="M211" i="52"/>
  <c r="P211" i="52"/>
  <c r="T210" i="52"/>
  <c r="N211" i="52"/>
  <c r="L211" i="52"/>
  <c r="R211" i="52"/>
  <c r="O211" i="52"/>
  <c r="AJ210" i="52"/>
  <c r="I445" i="52"/>
  <c r="I50" i="52"/>
  <c r="O185" i="52"/>
  <c r="P185" i="52"/>
  <c r="M185" i="52"/>
  <c r="R185" i="52"/>
  <c r="L185" i="52"/>
  <c r="Q185" i="52"/>
  <c r="AJ184" i="52"/>
  <c r="N185" i="52"/>
  <c r="T184" i="52"/>
  <c r="D289" i="52"/>
  <c r="G289" i="52"/>
  <c r="B289" i="52"/>
  <c r="F289" i="52"/>
  <c r="C289" i="52"/>
  <c r="E289" i="52"/>
  <c r="H289" i="52"/>
  <c r="S315" i="52"/>
  <c r="AJ315" i="52" s="1"/>
  <c r="B341" i="52"/>
  <c r="E341" i="52"/>
  <c r="G341" i="52"/>
  <c r="D341" i="52"/>
  <c r="H341" i="52"/>
  <c r="C341" i="52"/>
  <c r="F341" i="52"/>
  <c r="AJ393" i="52"/>
  <c r="G263" i="52"/>
  <c r="H263" i="52"/>
  <c r="C263" i="52"/>
  <c r="B263" i="52"/>
  <c r="F263" i="52"/>
  <c r="D263" i="52"/>
  <c r="E263" i="52"/>
  <c r="M367" i="52"/>
  <c r="Q367" i="52"/>
  <c r="N367" i="52"/>
  <c r="R367" i="52"/>
  <c r="T366" i="52"/>
  <c r="AJ366" i="52"/>
  <c r="P367" i="52"/>
  <c r="L367" i="52"/>
  <c r="O367" i="52"/>
  <c r="H211" i="52"/>
  <c r="D211" i="52"/>
  <c r="G211" i="52"/>
  <c r="C211" i="52"/>
  <c r="F211" i="52"/>
  <c r="B211" i="52"/>
  <c r="E211" i="52"/>
  <c r="S445" i="52"/>
  <c r="AJ445" i="52" s="1"/>
  <c r="S341" i="52"/>
  <c r="AJ341" i="52" s="1"/>
  <c r="S159" i="52"/>
  <c r="AJ159" i="52" s="1"/>
  <c r="B315" i="52"/>
  <c r="G315" i="52"/>
  <c r="E315" i="52"/>
  <c r="F315" i="52"/>
  <c r="H315" i="52"/>
  <c r="C315" i="52"/>
  <c r="D315" i="52"/>
  <c r="S289" i="52"/>
  <c r="AJ289" i="52" s="1"/>
  <c r="R263" i="52"/>
  <c r="Q263" i="52"/>
  <c r="O263" i="52"/>
  <c r="AJ262" i="52"/>
  <c r="P263" i="52"/>
  <c r="T262" i="52"/>
  <c r="N263" i="52"/>
  <c r="M263" i="52"/>
  <c r="L263" i="52"/>
  <c r="S133" i="52"/>
  <c r="D159" i="52"/>
  <c r="E159" i="52"/>
  <c r="B159" i="52"/>
  <c r="F159" i="52"/>
  <c r="H159" i="52"/>
  <c r="C159" i="52"/>
  <c r="G159" i="52"/>
  <c r="F185" i="52"/>
  <c r="E185" i="52"/>
  <c r="H185" i="52"/>
  <c r="D185" i="52"/>
  <c r="B185" i="52"/>
  <c r="C185" i="52"/>
  <c r="G185" i="52"/>
  <c r="I393" i="52"/>
  <c r="I133" i="52"/>
  <c r="I237" i="52"/>
  <c r="S419" i="52"/>
  <c r="AJ419" i="52" s="1"/>
  <c r="N55" i="52" l="1"/>
  <c r="M55" i="52"/>
  <c r="T54" i="52"/>
  <c r="R55" i="52"/>
  <c r="L55" i="52"/>
  <c r="S55" i="52" s="1"/>
  <c r="AJ55" i="52" s="1"/>
  <c r="P55" i="52"/>
  <c r="O55" i="52"/>
  <c r="AJ54" i="52"/>
  <c r="I159" i="52"/>
  <c r="S367" i="52"/>
  <c r="AJ367" i="52" s="1"/>
  <c r="I211" i="52"/>
  <c r="I263" i="52"/>
  <c r="S263" i="52"/>
  <c r="AJ263" i="52" s="1"/>
  <c r="I315" i="52"/>
  <c r="I289" i="52"/>
  <c r="S185" i="52"/>
  <c r="AJ185" i="52" s="1"/>
  <c r="I341" i="52"/>
  <c r="I185" i="52"/>
  <c r="S211" i="52"/>
  <c r="AJ211" i="52" s="1"/>
  <c r="I571" i="51"/>
  <c r="I568" i="51"/>
  <c r="I567" i="51"/>
  <c r="I566" i="51"/>
  <c r="I563" i="51"/>
  <c r="I562" i="51"/>
  <c r="I561" i="51"/>
  <c r="I560" i="51"/>
  <c r="I559" i="51"/>
  <c r="I558" i="51"/>
  <c r="I557" i="51"/>
  <c r="I555" i="51"/>
  <c r="I554" i="51"/>
  <c r="I547" i="51"/>
  <c r="I546" i="51"/>
  <c r="I545" i="51"/>
  <c r="I544" i="51"/>
  <c r="I541" i="51"/>
  <c r="I540" i="51"/>
  <c r="I539" i="51"/>
  <c r="I538" i="51"/>
  <c r="I537" i="51"/>
  <c r="I536" i="51"/>
  <c r="I535" i="51"/>
  <c r="I532" i="51"/>
  <c r="I531" i="51"/>
  <c r="I530" i="51"/>
  <c r="I529" i="51"/>
  <c r="I528" i="51"/>
  <c r="I520" i="51"/>
  <c r="I519" i="51"/>
  <c r="I516" i="51"/>
  <c r="I515" i="51"/>
  <c r="I514" i="51"/>
  <c r="I511" i="51"/>
  <c r="I510" i="51"/>
  <c r="I509" i="51"/>
  <c r="I508" i="51"/>
  <c r="I507" i="51"/>
  <c r="I506" i="51"/>
  <c r="I505" i="51"/>
  <c r="I502" i="51"/>
  <c r="I493" i="51"/>
  <c r="I492" i="51"/>
  <c r="I488" i="51"/>
  <c r="I487" i="51"/>
  <c r="I486" i="51"/>
  <c r="I485" i="51"/>
  <c r="I484" i="51"/>
  <c r="I483" i="51"/>
  <c r="I481" i="51"/>
  <c r="I480" i="51"/>
  <c r="I479" i="51"/>
  <c r="I478" i="51"/>
  <c r="I477" i="51"/>
  <c r="I476" i="51"/>
  <c r="I573" i="51"/>
  <c r="I572" i="51"/>
  <c r="I565" i="51"/>
  <c r="I564" i="51"/>
  <c r="I556" i="51"/>
  <c r="I542" i="51"/>
  <c r="I534" i="51"/>
  <c r="I533" i="51"/>
  <c r="I521" i="51"/>
  <c r="I513" i="51"/>
  <c r="I512" i="51"/>
  <c r="I504" i="51"/>
  <c r="I503" i="51"/>
  <c r="I494" i="51"/>
  <c r="I490" i="51"/>
  <c r="I489" i="51"/>
  <c r="I482" i="51"/>
  <c r="I455" i="51" l="1"/>
  <c r="F65" i="51"/>
  <c r="I464" i="51"/>
  <c r="F74" i="51"/>
  <c r="F66" i="51"/>
  <c r="I456" i="51"/>
  <c r="I466" i="51"/>
  <c r="I553" i="51"/>
  <c r="I452" i="51"/>
  <c r="F62" i="51"/>
  <c r="I457" i="51"/>
  <c r="F67" i="51"/>
  <c r="I467" i="51"/>
  <c r="F77" i="51"/>
  <c r="I527" i="51"/>
  <c r="F60" i="51"/>
  <c r="I450" i="51"/>
  <c r="F69" i="51"/>
  <c r="I459" i="51"/>
  <c r="F59" i="51"/>
  <c r="I475" i="51"/>
  <c r="I458" i="51"/>
  <c r="F68" i="51"/>
  <c r="I501" i="51"/>
  <c r="I469" i="51"/>
  <c r="F61" i="51"/>
  <c r="I451" i="51"/>
  <c r="F71" i="51"/>
  <c r="I461" i="51"/>
  <c r="I460" i="51"/>
  <c r="F70" i="51"/>
  <c r="I449" i="51"/>
  <c r="I453" i="51"/>
  <c r="F63" i="51"/>
  <c r="I462" i="51"/>
  <c r="F72" i="51"/>
  <c r="I468" i="51"/>
  <c r="F78" i="51"/>
  <c r="I454" i="51"/>
  <c r="F64" i="51"/>
  <c r="I463" i="51"/>
  <c r="F73" i="51"/>
  <c r="P104" i="51"/>
  <c r="P26" i="51" s="1"/>
  <c r="I491" i="51"/>
  <c r="I517" i="51"/>
  <c r="I522" i="51" s="1"/>
  <c r="I569" i="51"/>
  <c r="P103" i="51"/>
  <c r="P25" i="51" s="1"/>
  <c r="I495" i="51"/>
  <c r="I518" i="51"/>
  <c r="I570" i="51"/>
  <c r="P105" i="51"/>
  <c r="P27" i="51" s="1"/>
  <c r="AG53" i="51"/>
  <c r="F470" i="51"/>
  <c r="I543" i="51"/>
  <c r="I548" i="51" s="1"/>
  <c r="P86" i="51"/>
  <c r="P8" i="51" s="1"/>
  <c r="P87" i="51"/>
  <c r="P9" i="51" s="1"/>
  <c r="P88" i="51"/>
  <c r="P10" i="51" s="1"/>
  <c r="P89" i="51"/>
  <c r="P11" i="51" s="1"/>
  <c r="P90" i="51"/>
  <c r="P12" i="51" s="1"/>
  <c r="P93" i="51"/>
  <c r="P15" i="51" s="1"/>
  <c r="P95" i="51"/>
  <c r="P97" i="51"/>
  <c r="P19" i="51" s="1"/>
  <c r="P98" i="51"/>
  <c r="P20" i="51" s="1"/>
  <c r="P100" i="51"/>
  <c r="P22" i="51" s="1"/>
  <c r="I574" i="51" l="1"/>
  <c r="V40" i="51"/>
  <c r="AI195" i="51"/>
  <c r="AI118" i="51"/>
  <c r="AI428" i="51"/>
  <c r="AI410" i="51"/>
  <c r="AI398" i="51"/>
  <c r="AI388" i="51"/>
  <c r="AI379" i="51"/>
  <c r="AI408" i="51"/>
  <c r="AI383" i="51"/>
  <c r="AI381" i="51"/>
  <c r="AI359" i="51"/>
  <c r="AI356" i="51"/>
  <c r="AI331" i="51"/>
  <c r="AI347" i="51"/>
  <c r="AI327" i="51"/>
  <c r="AI312" i="51"/>
  <c r="AJ312" i="51" s="1"/>
  <c r="AI281" i="51"/>
  <c r="AI273" i="51"/>
  <c r="AI251" i="51"/>
  <c r="AI226" i="51"/>
  <c r="AI218" i="51"/>
  <c r="AI201" i="51"/>
  <c r="AI217" i="51"/>
  <c r="AI165" i="51"/>
  <c r="AI148" i="51"/>
  <c r="AI140" i="51"/>
  <c r="AE53" i="51"/>
  <c r="AD47" i="51"/>
  <c r="W46" i="51"/>
  <c r="Z44" i="51"/>
  <c r="Y41" i="51"/>
  <c r="AD39" i="51"/>
  <c r="Y33" i="51"/>
  <c r="AI178" i="51"/>
  <c r="AI175" i="51"/>
  <c r="AI145" i="51"/>
  <c r="AH48" i="51"/>
  <c r="X37" i="51"/>
  <c r="AG35" i="51"/>
  <c r="AI435" i="51"/>
  <c r="AI417" i="51"/>
  <c r="X40" i="51"/>
  <c r="AI363" i="51"/>
  <c r="AJ363" i="51" s="1"/>
  <c r="AI203" i="51"/>
  <c r="Z40" i="51"/>
  <c r="AI440" i="51"/>
  <c r="AH52" i="51"/>
  <c r="AI326" i="51"/>
  <c r="AI313" i="51"/>
  <c r="AJ313" i="51" s="1"/>
  <c r="AI348" i="51"/>
  <c r="AF37" i="51"/>
  <c r="AG51" i="51"/>
  <c r="AI407" i="51"/>
  <c r="AI303" i="51"/>
  <c r="AG50" i="51"/>
  <c r="AI274" i="51"/>
  <c r="AF42" i="51"/>
  <c r="AE34" i="51"/>
  <c r="AC47" i="51"/>
  <c r="Y43" i="51"/>
  <c r="AD34" i="51"/>
  <c r="AH47" i="51"/>
  <c r="AI443" i="51"/>
  <c r="AJ443" i="51" s="1"/>
  <c r="AI355" i="51"/>
  <c r="AI354" i="51"/>
  <c r="AI249" i="51"/>
  <c r="AI219" i="51"/>
  <c r="AI151" i="51"/>
  <c r="Z47" i="51"/>
  <c r="Z39" i="51"/>
  <c r="AI177" i="51"/>
  <c r="AA47" i="51"/>
  <c r="AA38" i="51"/>
  <c r="AH46" i="51"/>
  <c r="AG34" i="51"/>
  <c r="F10" i="51"/>
  <c r="I62" i="51"/>
  <c r="I66" i="51"/>
  <c r="F14" i="51"/>
  <c r="AI426" i="51"/>
  <c r="AF53" i="51"/>
  <c r="AI412" i="51"/>
  <c r="AF52" i="51"/>
  <c r="AI358" i="51"/>
  <c r="AI389" i="51"/>
  <c r="AJ389" i="51" s="1"/>
  <c r="AI380" i="51"/>
  <c r="AI376" i="51"/>
  <c r="AI329" i="51"/>
  <c r="AI307" i="51"/>
  <c r="AI339" i="51"/>
  <c r="AJ339" i="51" s="1"/>
  <c r="AI319" i="51"/>
  <c r="AI299" i="51"/>
  <c r="AI279" i="51"/>
  <c r="AI224" i="51"/>
  <c r="AI216" i="51"/>
  <c r="AI199" i="51"/>
  <c r="AI280" i="51"/>
  <c r="AI189" i="51"/>
  <c r="AI171" i="51"/>
  <c r="AI163" i="51"/>
  <c r="AI146" i="51"/>
  <c r="AI138" i="51"/>
  <c r="Z53" i="51"/>
  <c r="AC51" i="51"/>
  <c r="AE48" i="51"/>
  <c r="X47" i="51"/>
  <c r="AC45" i="51"/>
  <c r="V44" i="51"/>
  <c r="AI122" i="51"/>
  <c r="Z42" i="51"/>
  <c r="AE40" i="51"/>
  <c r="X39" i="51"/>
  <c r="AD37" i="51"/>
  <c r="AI114" i="51"/>
  <c r="V36" i="51"/>
  <c r="Z34" i="51"/>
  <c r="AI173" i="51"/>
  <c r="AI156" i="51"/>
  <c r="AJ156" i="51" s="1"/>
  <c r="AH50" i="51"/>
  <c r="AD48" i="51"/>
  <c r="Y47" i="51"/>
  <c r="AD45" i="51"/>
  <c r="Y44" i="51"/>
  <c r="AG42" i="51"/>
  <c r="AC41" i="51"/>
  <c r="Y38" i="51"/>
  <c r="AH36" i="51"/>
  <c r="AC35" i="51"/>
  <c r="Y34" i="51"/>
  <c r="AI415" i="51"/>
  <c r="AG184" i="51"/>
  <c r="AG40" i="51"/>
  <c r="AE52" i="51"/>
  <c r="AH41" i="51"/>
  <c r="AH33" i="51"/>
  <c r="AH132" i="51"/>
  <c r="Z52" i="51"/>
  <c r="AI377" i="51"/>
  <c r="I73" i="51"/>
  <c r="F21" i="51"/>
  <c r="I72" i="51"/>
  <c r="F20" i="51"/>
  <c r="F79" i="51"/>
  <c r="F496" i="51"/>
  <c r="F548" i="51"/>
  <c r="F549" i="51" s="1"/>
  <c r="AI338" i="51"/>
  <c r="AJ338" i="51" s="1"/>
  <c r="AI271" i="51"/>
  <c r="AG39" i="51"/>
  <c r="AH35" i="51"/>
  <c r="AI364" i="51"/>
  <c r="AJ364" i="51" s="1"/>
  <c r="AI334" i="51"/>
  <c r="AI221" i="51"/>
  <c r="AI143" i="51"/>
  <c r="X44" i="51"/>
  <c r="X36" i="51"/>
  <c r="AA44" i="51"/>
  <c r="AI115" i="51"/>
  <c r="V37" i="51"/>
  <c r="AH42" i="51"/>
  <c r="AI441" i="51"/>
  <c r="AJ441" i="51" s="1"/>
  <c r="AI416" i="51"/>
  <c r="AI437" i="51"/>
  <c r="AI430" i="51"/>
  <c r="AI375" i="51"/>
  <c r="AI405" i="51"/>
  <c r="AI401" i="51"/>
  <c r="AI390" i="51"/>
  <c r="AJ390" i="51" s="1"/>
  <c r="AI346" i="51"/>
  <c r="AI324" i="51"/>
  <c r="AI302" i="51"/>
  <c r="Y366" i="51"/>
  <c r="AI352" i="51"/>
  <c r="AI323" i="51"/>
  <c r="AI321" i="51"/>
  <c r="AI306" i="51"/>
  <c r="AI296" i="51"/>
  <c r="AI282" i="51"/>
  <c r="AI252" i="51"/>
  <c r="AI244" i="51"/>
  <c r="AI227" i="51"/>
  <c r="AI206" i="51"/>
  <c r="AI194" i="51"/>
  <c r="AI297" i="51"/>
  <c r="AI293" i="51"/>
  <c r="AI275" i="51"/>
  <c r="AI260" i="51"/>
  <c r="AJ260" i="51" s="1"/>
  <c r="AI228" i="51"/>
  <c r="AI207" i="51"/>
  <c r="AJ207" i="51" s="1"/>
  <c r="AI191" i="51"/>
  <c r="AI149" i="51"/>
  <c r="AC48" i="51"/>
  <c r="V47" i="51"/>
  <c r="AI125" i="51"/>
  <c r="Z45" i="51"/>
  <c r="AF43" i="51"/>
  <c r="X42" i="51"/>
  <c r="AC40" i="51"/>
  <c r="V39" i="51"/>
  <c r="AI117" i="51"/>
  <c r="AA37" i="51"/>
  <c r="AF35" i="51"/>
  <c r="X34" i="51"/>
  <c r="AI172" i="51"/>
  <c r="AI137" i="51"/>
  <c r="AH51" i="51"/>
  <c r="AF50" i="51"/>
  <c r="AA48" i="51"/>
  <c r="W47" i="51"/>
  <c r="AA45" i="51"/>
  <c r="W44" i="51"/>
  <c r="AE42" i="51"/>
  <c r="Z41" i="51"/>
  <c r="AA39" i="51"/>
  <c r="W38" i="51"/>
  <c r="AF36" i="51"/>
  <c r="Z35" i="51"/>
  <c r="W34" i="51"/>
  <c r="D549" i="51"/>
  <c r="C549" i="51"/>
  <c r="B549" i="51"/>
  <c r="G549" i="51"/>
  <c r="E549" i="51"/>
  <c r="H549" i="51"/>
  <c r="AG444" i="51"/>
  <c r="X51" i="51"/>
  <c r="AI154" i="51"/>
  <c r="AG45" i="51"/>
  <c r="AI248" i="51"/>
  <c r="AI130" i="51"/>
  <c r="X52" i="51"/>
  <c r="AI300" i="51"/>
  <c r="I70" i="51"/>
  <c r="F18" i="51"/>
  <c r="I496" i="51"/>
  <c r="AC314" i="51"/>
  <c r="Z36" i="51"/>
  <c r="W51" i="51"/>
  <c r="AE51" i="51"/>
  <c r="W41" i="51"/>
  <c r="AI174" i="51"/>
  <c r="Z51" i="51"/>
  <c r="W43" i="51"/>
  <c r="AA34" i="51"/>
  <c r="AI196" i="51"/>
  <c r="AI432" i="51"/>
  <c r="AI424" i="51"/>
  <c r="AF51" i="51"/>
  <c r="Y50" i="51"/>
  <c r="AI429" i="51"/>
  <c r="AI402" i="51"/>
  <c r="Y418" i="51"/>
  <c r="AI385" i="51"/>
  <c r="AI382" i="51"/>
  <c r="AI336" i="51"/>
  <c r="AI305" i="51"/>
  <c r="AI349" i="51"/>
  <c r="AI345" i="51"/>
  <c r="AI332" i="51"/>
  <c r="AI301" i="51"/>
  <c r="AI286" i="51"/>
  <c r="AJ286" i="51" s="1"/>
  <c r="AI277" i="51"/>
  <c r="AI255" i="51"/>
  <c r="AI247" i="51"/>
  <c r="AI234" i="51"/>
  <c r="AJ234" i="51" s="1"/>
  <c r="AI230" i="51"/>
  <c r="AI241" i="51"/>
  <c r="AI223" i="51"/>
  <c r="AI193" i="51"/>
  <c r="AI152" i="51"/>
  <c r="AI131" i="51"/>
  <c r="AJ131" i="51" s="1"/>
  <c r="V53" i="51"/>
  <c r="V51" i="51"/>
  <c r="AI129" i="51"/>
  <c r="Z48" i="51"/>
  <c r="AF46" i="51"/>
  <c r="X45" i="51"/>
  <c r="AD43" i="51"/>
  <c r="AI120" i="51"/>
  <c r="V42" i="51"/>
  <c r="AA40" i="51"/>
  <c r="AE38" i="51"/>
  <c r="Y37" i="51"/>
  <c r="AD35" i="51"/>
  <c r="AI112" i="51"/>
  <c r="V34" i="51"/>
  <c r="AI139" i="51"/>
  <c r="AH53" i="51"/>
  <c r="AD50" i="51"/>
  <c r="Y48" i="51"/>
  <c r="AG46" i="51"/>
  <c r="Y45" i="51"/>
  <c r="AG43" i="51"/>
  <c r="AC42" i="51"/>
  <c r="V41" i="51"/>
  <c r="AI119" i="51"/>
  <c r="Y39" i="51"/>
  <c r="AG37" i="51"/>
  <c r="AD36" i="51"/>
  <c r="X35" i="51"/>
  <c r="AG33" i="51"/>
  <c r="AI261" i="51"/>
  <c r="AJ261" i="51" s="1"/>
  <c r="AI169" i="51"/>
  <c r="AH39" i="51"/>
  <c r="Z46" i="51"/>
  <c r="X46" i="51"/>
  <c r="AI298" i="51"/>
  <c r="AI350" i="51"/>
  <c r="AI409" i="51"/>
  <c r="I64" i="51"/>
  <c r="F12" i="51"/>
  <c r="I63" i="51"/>
  <c r="F11" i="51"/>
  <c r="I59" i="51"/>
  <c r="F7" i="51"/>
  <c r="F574" i="51"/>
  <c r="F575" i="51" s="1"/>
  <c r="F22" i="51"/>
  <c r="I74" i="51"/>
  <c r="AI254" i="51"/>
  <c r="AI168" i="51"/>
  <c r="AH45" i="51"/>
  <c r="AD38" i="51"/>
  <c r="X33" i="51"/>
  <c r="I68" i="51"/>
  <c r="F16" i="51"/>
  <c r="AI374" i="51"/>
  <c r="AI276" i="51"/>
  <c r="AI229" i="51"/>
  <c r="AI155" i="51"/>
  <c r="AJ155" i="51" s="1"/>
  <c r="AE41" i="51"/>
  <c r="AI442" i="51"/>
  <c r="AJ442" i="51" s="1"/>
  <c r="AI427" i="51"/>
  <c r="Y53" i="51"/>
  <c r="Y52" i="51"/>
  <c r="AI378" i="51"/>
  <c r="AI373" i="51"/>
  <c r="AI397" i="51"/>
  <c r="AI330" i="51"/>
  <c r="AI322" i="51"/>
  <c r="AI308" i="51"/>
  <c r="AI353" i="51"/>
  <c r="AI294" i="51"/>
  <c r="AI272" i="51"/>
  <c r="X288" i="51"/>
  <c r="AI259" i="51"/>
  <c r="AJ259" i="51" s="1"/>
  <c r="AI250" i="51"/>
  <c r="AI242" i="51"/>
  <c r="AI225" i="51"/>
  <c r="AI200" i="51"/>
  <c r="AI192" i="51"/>
  <c r="AI285" i="51"/>
  <c r="AJ285" i="51" s="1"/>
  <c r="AI243" i="51"/>
  <c r="AI208" i="51"/>
  <c r="AJ208" i="51" s="1"/>
  <c r="AI181" i="51"/>
  <c r="AJ181" i="51" s="1"/>
  <c r="AI147" i="51"/>
  <c r="AE50" i="51"/>
  <c r="X48" i="51"/>
  <c r="AD46" i="51"/>
  <c r="V45" i="51"/>
  <c r="AI123" i="51"/>
  <c r="Z43" i="51"/>
  <c r="AF41" i="51"/>
  <c r="Y40" i="51"/>
  <c r="AC38" i="51"/>
  <c r="W37" i="51"/>
  <c r="AA35" i="51"/>
  <c r="AF33" i="51"/>
  <c r="AI141" i="51"/>
  <c r="AD51" i="51"/>
  <c r="AA50" i="51"/>
  <c r="W48" i="51"/>
  <c r="AE46" i="51"/>
  <c r="W45" i="51"/>
  <c r="AE43" i="51"/>
  <c r="AA42" i="51"/>
  <c r="AH40" i="51"/>
  <c r="W39" i="51"/>
  <c r="AE37" i="51"/>
  <c r="AA36" i="51"/>
  <c r="AI113" i="51"/>
  <c r="V35" i="51"/>
  <c r="AE33" i="51"/>
  <c r="AI414" i="51"/>
  <c r="AI365" i="51"/>
  <c r="AJ365" i="51" s="1"/>
  <c r="AI269" i="51"/>
  <c r="AI157" i="51"/>
  <c r="AJ157" i="51" s="1"/>
  <c r="AG52" i="51"/>
  <c r="AH43" i="51"/>
  <c r="AG38" i="51"/>
  <c r="X262" i="51"/>
  <c r="AI406" i="51"/>
  <c r="AI351" i="51"/>
  <c r="C575" i="51"/>
  <c r="G575" i="51"/>
  <c r="D575" i="51"/>
  <c r="E575" i="51"/>
  <c r="H575" i="51"/>
  <c r="B575" i="51"/>
  <c r="I77" i="51"/>
  <c r="F25" i="51"/>
  <c r="AI372" i="51"/>
  <c r="AI233" i="51"/>
  <c r="AJ233" i="51" s="1"/>
  <c r="AG41" i="51"/>
  <c r="AI183" i="51"/>
  <c r="AJ183" i="51" s="1"/>
  <c r="F8" i="51"/>
  <c r="I60" i="51"/>
  <c r="P85" i="51"/>
  <c r="P7" i="51" s="1"/>
  <c r="AI431" i="51"/>
  <c r="AC53" i="51"/>
  <c r="AE45" i="51"/>
  <c r="AC34" i="51"/>
  <c r="AF48" i="51"/>
  <c r="AE35" i="51"/>
  <c r="AI400" i="51"/>
  <c r="AI399" i="51"/>
  <c r="AI386" i="51"/>
  <c r="AI333" i="51"/>
  <c r="AI325" i="51"/>
  <c r="AI337" i="51"/>
  <c r="AJ337" i="51" s="1"/>
  <c r="AI311" i="51"/>
  <c r="AJ311" i="51" s="1"/>
  <c r="AI284" i="51"/>
  <c r="AI267" i="51"/>
  <c r="AI253" i="51"/>
  <c r="AI232" i="51"/>
  <c r="AI220" i="51"/>
  <c r="AI245" i="51"/>
  <c r="AI202" i="51"/>
  <c r="AI167" i="51"/>
  <c r="AI142" i="51"/>
  <c r="AD52" i="51"/>
  <c r="AC50" i="51"/>
  <c r="V48" i="51"/>
  <c r="AI126" i="51"/>
  <c r="AA46" i="51"/>
  <c r="AF44" i="51"/>
  <c r="X43" i="51"/>
  <c r="AD41" i="51"/>
  <c r="W40" i="51"/>
  <c r="Z38" i="51"/>
  <c r="AE36" i="51"/>
  <c r="Y35" i="51"/>
  <c r="AD33" i="51"/>
  <c r="AI164" i="51"/>
  <c r="AD53" i="51"/>
  <c r="AA51" i="51"/>
  <c r="AG47" i="51"/>
  <c r="AC46" i="51"/>
  <c r="AG44" i="51"/>
  <c r="AC43" i="51"/>
  <c r="Y42" i="51"/>
  <c r="AF40" i="51"/>
  <c r="AH38" i="51"/>
  <c r="AC37" i="51"/>
  <c r="Y36" i="51"/>
  <c r="AH34" i="51"/>
  <c r="AC33" i="51"/>
  <c r="X50" i="51"/>
  <c r="AI362" i="51"/>
  <c r="AI209" i="51"/>
  <c r="AJ209" i="51" s="1"/>
  <c r="AC52" i="51"/>
  <c r="AI180" i="51"/>
  <c r="AG48" i="51"/>
  <c r="AH37" i="51"/>
  <c r="D523" i="51"/>
  <c r="G523" i="51"/>
  <c r="B523" i="51"/>
  <c r="H523" i="51"/>
  <c r="E523" i="51"/>
  <c r="C523" i="51"/>
  <c r="X41" i="51"/>
  <c r="I71" i="51"/>
  <c r="F19" i="51"/>
  <c r="F522" i="51"/>
  <c r="F523" i="51" s="1"/>
  <c r="F17" i="51"/>
  <c r="I69" i="51"/>
  <c r="F76" i="51"/>
  <c r="I65" i="51"/>
  <c r="W52" i="51"/>
  <c r="AI116" i="51"/>
  <c r="V38" i="51"/>
  <c r="AC44" i="51"/>
  <c r="AH44" i="51"/>
  <c r="I78" i="51"/>
  <c r="F26" i="51"/>
  <c r="F9" i="51"/>
  <c r="I61" i="51"/>
  <c r="AI434" i="51"/>
  <c r="AI423" i="51"/>
  <c r="AI404" i="51"/>
  <c r="AI304" i="51"/>
  <c r="AI246" i="51"/>
  <c r="AI204" i="51"/>
  <c r="AI176" i="51"/>
  <c r="AI128" i="51"/>
  <c r="V50" i="51"/>
  <c r="AD42" i="51"/>
  <c r="W33" i="51"/>
  <c r="W53" i="51"/>
  <c r="AF45" i="51"/>
  <c r="AE39" i="51"/>
  <c r="V33" i="51"/>
  <c r="AI111" i="51"/>
  <c r="F75" i="51"/>
  <c r="F80" i="51" s="1"/>
  <c r="I465" i="51"/>
  <c r="I470" i="51" s="1"/>
  <c r="AI258" i="51"/>
  <c r="AI438" i="51"/>
  <c r="AI425" i="51"/>
  <c r="Y51" i="51"/>
  <c r="AI411" i="51"/>
  <c r="AI403" i="51"/>
  <c r="AI384" i="51"/>
  <c r="AC39" i="51"/>
  <c r="AI371" i="51"/>
  <c r="V392" i="51"/>
  <c r="AI360" i="51"/>
  <c r="AI357" i="51"/>
  <c r="AI328" i="51"/>
  <c r="AI320" i="51"/>
  <c r="AI287" i="51"/>
  <c r="AJ287" i="51" s="1"/>
  <c r="AI278" i="51"/>
  <c r="AI270" i="51"/>
  <c r="AI256" i="51"/>
  <c r="AD262" i="51"/>
  <c r="AI235" i="51"/>
  <c r="AJ235" i="51" s="1"/>
  <c r="AI198" i="51"/>
  <c r="AI190" i="51"/>
  <c r="AI295" i="51"/>
  <c r="AI268" i="51"/>
  <c r="AI215" i="51"/>
  <c r="AI197" i="51"/>
  <c r="AI170" i="51"/>
  <c r="AA52" i="51"/>
  <c r="Z50" i="51"/>
  <c r="AF47" i="51"/>
  <c r="Y46" i="51"/>
  <c r="AD44" i="51"/>
  <c r="V43" i="51"/>
  <c r="AI121" i="51"/>
  <c r="AA41" i="51"/>
  <c r="AF39" i="51"/>
  <c r="X38" i="51"/>
  <c r="AC36" i="51"/>
  <c r="W35" i="51"/>
  <c r="AA33" i="51"/>
  <c r="AI182" i="51"/>
  <c r="AJ182" i="51" s="1"/>
  <c r="AI166" i="51"/>
  <c r="AI150" i="51"/>
  <c r="AA53" i="51"/>
  <c r="W50" i="51"/>
  <c r="AE47" i="51"/>
  <c r="AI124" i="51"/>
  <c r="V46" i="51"/>
  <c r="AE44" i="51"/>
  <c r="AA43" i="51"/>
  <c r="W42" i="51"/>
  <c r="AD40" i="51"/>
  <c r="AF38" i="51"/>
  <c r="Z37" i="51"/>
  <c r="W36" i="51"/>
  <c r="AF34" i="51"/>
  <c r="Z33" i="51"/>
  <c r="X53" i="51"/>
  <c r="AI436" i="51"/>
  <c r="AI222" i="51"/>
  <c r="V52" i="51"/>
  <c r="AI310" i="51"/>
  <c r="AI144" i="51"/>
  <c r="AG36" i="51"/>
  <c r="AI391" i="51"/>
  <c r="AJ391" i="51" s="1"/>
  <c r="AI433" i="51"/>
  <c r="AG340" i="51"/>
  <c r="F15" i="51"/>
  <c r="I67" i="51"/>
  <c r="Q53" i="51"/>
  <c r="M53" i="51"/>
  <c r="R53" i="51"/>
  <c r="AF314" i="51"/>
  <c r="Z314" i="51"/>
  <c r="AE444" i="51"/>
  <c r="AA314" i="51"/>
  <c r="AE262" i="51"/>
  <c r="X314" i="51"/>
  <c r="AH444" i="51"/>
  <c r="AE392" i="51"/>
  <c r="Z444" i="51"/>
  <c r="AC184" i="51"/>
  <c r="W392" i="51"/>
  <c r="Z184" i="51"/>
  <c r="W262" i="51"/>
  <c r="Z262" i="51"/>
  <c r="AC418" i="51"/>
  <c r="AC366" i="51"/>
  <c r="AA262" i="51"/>
  <c r="X366" i="51"/>
  <c r="V314" i="51"/>
  <c r="Y262" i="51"/>
  <c r="AH314" i="51"/>
  <c r="Y314" i="51"/>
  <c r="AG314" i="51"/>
  <c r="AC262" i="51"/>
  <c r="AG262" i="51"/>
  <c r="AF366" i="51"/>
  <c r="W314" i="51"/>
  <c r="AE314" i="51"/>
  <c r="AF262" i="51"/>
  <c r="V262" i="51"/>
  <c r="AG366" i="51"/>
  <c r="AH262" i="51"/>
  <c r="AE418" i="51"/>
  <c r="W418" i="51"/>
  <c r="AE366" i="51"/>
  <c r="W366" i="51"/>
  <c r="AG418" i="51"/>
  <c r="X418" i="51"/>
  <c r="AH418" i="51"/>
  <c r="Y392" i="51"/>
  <c r="Z366" i="51"/>
  <c r="AG392" i="51"/>
  <c r="AH366" i="51"/>
  <c r="AF288" i="51"/>
  <c r="AG288" i="51"/>
  <c r="AF418" i="51"/>
  <c r="AD418" i="51"/>
  <c r="V366" i="51"/>
  <c r="AD366" i="51"/>
  <c r="AA288" i="51"/>
  <c r="AC288" i="51"/>
  <c r="AH288" i="51"/>
  <c r="Z418" i="51"/>
  <c r="V418" i="51"/>
  <c r="AE288" i="51"/>
  <c r="O53" i="51"/>
  <c r="AA418" i="51"/>
  <c r="AA366" i="51"/>
  <c r="Y288" i="51"/>
  <c r="Z288" i="51"/>
  <c r="AD288" i="51"/>
  <c r="W288" i="51"/>
  <c r="Z340" i="51"/>
  <c r="X444" i="51"/>
  <c r="AA444" i="51"/>
  <c r="P101" i="51"/>
  <c r="P23" i="51" s="1"/>
  <c r="Y184" i="51"/>
  <c r="W444" i="51"/>
  <c r="W184" i="51"/>
  <c r="AD392" i="51"/>
  <c r="W340" i="51"/>
  <c r="AE340" i="51"/>
  <c r="AD132" i="51"/>
  <c r="AD184" i="51"/>
  <c r="Y444" i="51"/>
  <c r="P102" i="51"/>
  <c r="P24" i="51" s="1"/>
  <c r="AC444" i="51"/>
  <c r="AA392" i="51"/>
  <c r="AC340" i="51"/>
  <c r="AE184" i="51"/>
  <c r="AA184" i="51"/>
  <c r="Z392" i="51"/>
  <c r="AD340" i="51"/>
  <c r="V184" i="51"/>
  <c r="AC132" i="51"/>
  <c r="X340" i="51"/>
  <c r="AC392" i="51"/>
  <c r="AG132" i="51"/>
  <c r="AF444" i="51"/>
  <c r="X392" i="51"/>
  <c r="AA340" i="51"/>
  <c r="AH184" i="51"/>
  <c r="Z132" i="51"/>
  <c r="AH392" i="51"/>
  <c r="AF340" i="51"/>
  <c r="X184" i="51"/>
  <c r="AH340" i="51"/>
  <c r="AD444" i="51"/>
  <c r="AF392" i="51"/>
  <c r="Y340" i="51"/>
  <c r="AF132" i="51"/>
  <c r="AF184" i="51"/>
  <c r="V132" i="51"/>
  <c r="N53" i="51"/>
  <c r="AH158" i="51"/>
  <c r="AF158" i="51"/>
  <c r="AD158" i="51"/>
  <c r="AA158" i="51"/>
  <c r="Y158" i="51"/>
  <c r="W158" i="51"/>
  <c r="AG158" i="51"/>
  <c r="AE158" i="51"/>
  <c r="AC158" i="51"/>
  <c r="Z158" i="51"/>
  <c r="X158" i="51"/>
  <c r="M52" i="51"/>
  <c r="O51" i="51"/>
  <c r="M50" i="51"/>
  <c r="AF625" i="51"/>
  <c r="AF612" i="51"/>
  <c r="S382" i="51"/>
  <c r="S324" i="51"/>
  <c r="AJ324" i="51" s="1"/>
  <c r="AH236" i="51"/>
  <c r="AF236" i="51"/>
  <c r="AD236" i="51"/>
  <c r="AA236" i="51"/>
  <c r="Y236" i="51"/>
  <c r="W236" i="51"/>
  <c r="AG236" i="51"/>
  <c r="AE236" i="51"/>
  <c r="AC236" i="51"/>
  <c r="Z236" i="51"/>
  <c r="X236" i="51"/>
  <c r="AH210" i="51"/>
  <c r="AF210" i="51"/>
  <c r="AD210" i="51"/>
  <c r="AA210" i="51"/>
  <c r="Y210" i="51"/>
  <c r="W210" i="51"/>
  <c r="AG210" i="51"/>
  <c r="AE210" i="51"/>
  <c r="AC210" i="51"/>
  <c r="Z210" i="51"/>
  <c r="X210" i="51"/>
  <c r="R52" i="51"/>
  <c r="O52" i="51"/>
  <c r="Q51" i="51"/>
  <c r="R50" i="51"/>
  <c r="O50" i="51"/>
  <c r="Q50" i="51" l="1"/>
  <c r="R34" i="51"/>
  <c r="M51" i="51"/>
  <c r="S143" i="51"/>
  <c r="AJ143" i="51" s="1"/>
  <c r="S296" i="51"/>
  <c r="AJ296" i="51" s="1"/>
  <c r="AI35" i="51"/>
  <c r="S275" i="51"/>
  <c r="AJ275" i="51" s="1"/>
  <c r="S353" i="51"/>
  <c r="AJ353" i="51" s="1"/>
  <c r="S320" i="51"/>
  <c r="AJ320" i="51" s="1"/>
  <c r="S402" i="51"/>
  <c r="AJ402" i="51" s="1"/>
  <c r="Q35" i="51"/>
  <c r="Q37" i="51"/>
  <c r="S166" i="51"/>
  <c r="AJ166" i="51" s="1"/>
  <c r="S253" i="51"/>
  <c r="AJ253" i="51" s="1"/>
  <c r="S273" i="51"/>
  <c r="AJ273" i="51" s="1"/>
  <c r="S334" i="51"/>
  <c r="AJ334" i="51" s="1"/>
  <c r="S360" i="51"/>
  <c r="AJ360" i="51" s="1"/>
  <c r="S405" i="51"/>
  <c r="AJ405" i="51" s="1"/>
  <c r="S384" i="51"/>
  <c r="AJ384" i="51" s="1"/>
  <c r="S411" i="51"/>
  <c r="AJ411" i="51" s="1"/>
  <c r="S428" i="51"/>
  <c r="AJ428" i="51" s="1"/>
  <c r="S350" i="51"/>
  <c r="AJ350" i="51" s="1"/>
  <c r="S144" i="51"/>
  <c r="AJ144" i="51" s="1"/>
  <c r="S177" i="51"/>
  <c r="AJ177" i="51" s="1"/>
  <c r="S254" i="51"/>
  <c r="AJ254" i="51" s="1"/>
  <c r="AI231" i="51"/>
  <c r="N52" i="51"/>
  <c r="N37" i="51"/>
  <c r="R45" i="51"/>
  <c r="Q42" i="51"/>
  <c r="S243" i="51"/>
  <c r="AJ243" i="51" s="1"/>
  <c r="S198" i="51"/>
  <c r="AJ198" i="51" s="1"/>
  <c r="S244" i="51"/>
  <c r="AJ244" i="51" s="1"/>
  <c r="S191" i="51"/>
  <c r="AJ191" i="51" s="1"/>
  <c r="S202" i="51"/>
  <c r="AJ202" i="51" s="1"/>
  <c r="Q52" i="51"/>
  <c r="AI41" i="51"/>
  <c r="S137" i="51"/>
  <c r="AJ137" i="51" s="1"/>
  <c r="S168" i="51"/>
  <c r="S218" i="51"/>
  <c r="AJ218" i="51" s="1"/>
  <c r="S298" i="51"/>
  <c r="AJ298" i="51" s="1"/>
  <c r="S295" i="51"/>
  <c r="AJ295" i="51" s="1"/>
  <c r="I523" i="51"/>
  <c r="M44" i="51"/>
  <c r="S306" i="51"/>
  <c r="AJ306" i="51" s="1"/>
  <c r="S305" i="51"/>
  <c r="AJ305" i="51" s="1"/>
  <c r="Q40" i="51"/>
  <c r="AI36" i="51"/>
  <c r="S220" i="51"/>
  <c r="AJ220" i="51" s="1"/>
  <c r="N50" i="51"/>
  <c r="R51" i="51"/>
  <c r="R42" i="51"/>
  <c r="S326" i="51"/>
  <c r="AJ326" i="51" s="1"/>
  <c r="AI48" i="51"/>
  <c r="R48" i="51"/>
  <c r="S172" i="51"/>
  <c r="AJ172" i="51" s="1"/>
  <c r="S147" i="51"/>
  <c r="AJ147" i="51" s="1"/>
  <c r="S194" i="51"/>
  <c r="AJ194" i="51" s="1"/>
  <c r="S250" i="51"/>
  <c r="AJ250" i="51" s="1"/>
  <c r="S351" i="51"/>
  <c r="AJ351" i="51" s="1"/>
  <c r="S302" i="51"/>
  <c r="AJ302" i="51" s="1"/>
  <c r="S430" i="51"/>
  <c r="AJ430" i="51" s="1"/>
  <c r="S148" i="51"/>
  <c r="AJ148" i="51" s="1"/>
  <c r="S245" i="51"/>
  <c r="AJ245" i="51" s="1"/>
  <c r="S271" i="51"/>
  <c r="AJ271" i="51" s="1"/>
  <c r="S281" i="51"/>
  <c r="AJ281" i="51" s="1"/>
  <c r="S345" i="51"/>
  <c r="AJ345" i="51" s="1"/>
  <c r="S331" i="51"/>
  <c r="AJ331" i="51" s="1"/>
  <c r="AF618" i="51"/>
  <c r="R38" i="51"/>
  <c r="S174" i="51"/>
  <c r="AJ174" i="51" s="1"/>
  <c r="AI40" i="51"/>
  <c r="S249" i="51"/>
  <c r="AJ249" i="51" s="1"/>
  <c r="AI184" i="51"/>
  <c r="AB185" i="51" s="1"/>
  <c r="AI314" i="51"/>
  <c r="AB315" i="51" s="1"/>
  <c r="AI366" i="51"/>
  <c r="AB367" i="51" s="1"/>
  <c r="AI262" i="51"/>
  <c r="AB263" i="51" s="1"/>
  <c r="L53" i="51"/>
  <c r="S417" i="51"/>
  <c r="AJ417" i="51" s="1"/>
  <c r="L38" i="51"/>
  <c r="S116" i="51"/>
  <c r="AJ116" i="51" s="1"/>
  <c r="V340" i="51"/>
  <c r="AI335" i="51"/>
  <c r="N35" i="51"/>
  <c r="S115" i="51"/>
  <c r="AJ115" i="51" s="1"/>
  <c r="L37" i="51"/>
  <c r="O45" i="51"/>
  <c r="O41" i="51"/>
  <c r="S121" i="51"/>
  <c r="AJ121" i="51" s="1"/>
  <c r="L43" i="51"/>
  <c r="S217" i="51"/>
  <c r="AJ217" i="51" s="1"/>
  <c r="AJ382" i="51"/>
  <c r="O39" i="51"/>
  <c r="S438" i="51"/>
  <c r="AJ438" i="51" s="1"/>
  <c r="S165" i="51"/>
  <c r="AJ165" i="51" s="1"/>
  <c r="S225" i="51"/>
  <c r="AJ225" i="51" s="1"/>
  <c r="S196" i="51"/>
  <c r="AJ196" i="51" s="1"/>
  <c r="S215" i="51"/>
  <c r="D471" i="51"/>
  <c r="C471" i="51"/>
  <c r="G471" i="51"/>
  <c r="F471" i="51"/>
  <c r="B471" i="51"/>
  <c r="H471" i="51"/>
  <c r="E471" i="51"/>
  <c r="O34" i="51"/>
  <c r="N41" i="51"/>
  <c r="O47" i="51"/>
  <c r="S145" i="51"/>
  <c r="AJ145" i="51" s="1"/>
  <c r="S164" i="51"/>
  <c r="AJ164" i="51" s="1"/>
  <c r="R33" i="51"/>
  <c r="R35" i="51"/>
  <c r="R37" i="51"/>
  <c r="S123" i="51"/>
  <c r="AJ123" i="51" s="1"/>
  <c r="L45" i="51"/>
  <c r="S149" i="51"/>
  <c r="AJ149" i="51" s="1"/>
  <c r="S224" i="51"/>
  <c r="AJ224" i="51" s="1"/>
  <c r="S242" i="51"/>
  <c r="AJ242" i="51" s="1"/>
  <c r="S252" i="51"/>
  <c r="AJ252" i="51" s="1"/>
  <c r="S276" i="51"/>
  <c r="AJ276" i="51" s="1"/>
  <c r="S301" i="51"/>
  <c r="AJ301" i="51" s="1"/>
  <c r="S304" i="51"/>
  <c r="AJ304" i="51" s="1"/>
  <c r="S383" i="51"/>
  <c r="AJ383" i="51" s="1"/>
  <c r="S371" i="51"/>
  <c r="S379" i="51"/>
  <c r="AJ379" i="51" s="1"/>
  <c r="S400" i="51"/>
  <c r="AJ400" i="51" s="1"/>
  <c r="S427" i="51"/>
  <c r="AJ427" i="51" s="1"/>
  <c r="L41" i="51"/>
  <c r="S119" i="51"/>
  <c r="AJ119" i="51" s="1"/>
  <c r="M43" i="51"/>
  <c r="M45" i="51"/>
  <c r="S178" i="51"/>
  <c r="AJ178" i="51" s="1"/>
  <c r="L34" i="51"/>
  <c r="S112" i="51"/>
  <c r="AJ112" i="51" s="1"/>
  <c r="Q39" i="51"/>
  <c r="Q43" i="51"/>
  <c r="AI153" i="51"/>
  <c r="S223" i="51"/>
  <c r="AJ223" i="51" s="1"/>
  <c r="S203" i="51"/>
  <c r="AJ203" i="51" s="1"/>
  <c r="S227" i="51"/>
  <c r="AJ227" i="51" s="1"/>
  <c r="S282" i="51"/>
  <c r="AJ282" i="51" s="1"/>
  <c r="S321" i="51"/>
  <c r="AJ321" i="51" s="1"/>
  <c r="S308" i="51"/>
  <c r="AJ308" i="51" s="1"/>
  <c r="S357" i="51"/>
  <c r="AJ357" i="51" s="1"/>
  <c r="S386" i="51"/>
  <c r="AJ386" i="51" s="1"/>
  <c r="S426" i="51"/>
  <c r="AJ426" i="51" s="1"/>
  <c r="AF606" i="51"/>
  <c r="AF614" i="51"/>
  <c r="S435" i="51"/>
  <c r="AJ435" i="51" s="1"/>
  <c r="S409" i="51"/>
  <c r="AJ409" i="51" s="1"/>
  <c r="X185" i="51"/>
  <c r="W132" i="51"/>
  <c r="W49" i="51"/>
  <c r="W54" i="51" s="1"/>
  <c r="W185" i="51"/>
  <c r="AF624" i="51"/>
  <c r="N40" i="51"/>
  <c r="I75" i="51"/>
  <c r="I80" i="51" s="1"/>
  <c r="F23" i="51"/>
  <c r="AI38" i="51"/>
  <c r="I575" i="51"/>
  <c r="AI34" i="51"/>
  <c r="O43" i="51"/>
  <c r="N39" i="51"/>
  <c r="S228" i="51"/>
  <c r="AJ228" i="51" s="1"/>
  <c r="S355" i="51"/>
  <c r="AJ355" i="51" s="1"/>
  <c r="M37" i="51"/>
  <c r="M41" i="51"/>
  <c r="R44" i="51"/>
  <c r="S138" i="51"/>
  <c r="AJ138" i="51" s="1"/>
  <c r="S197" i="51"/>
  <c r="AJ197" i="51" s="1"/>
  <c r="S293" i="51"/>
  <c r="S247" i="51"/>
  <c r="AJ247" i="51" s="1"/>
  <c r="S267" i="51"/>
  <c r="S307" i="51"/>
  <c r="AJ307" i="51" s="1"/>
  <c r="S377" i="51"/>
  <c r="AJ377" i="51" s="1"/>
  <c r="S378" i="51"/>
  <c r="AJ378" i="51" s="1"/>
  <c r="AC49" i="51"/>
  <c r="AC54" i="51" s="1"/>
  <c r="V444" i="51"/>
  <c r="AI439" i="51"/>
  <c r="AG315" i="51"/>
  <c r="AI418" i="51"/>
  <c r="AB419" i="51" s="1"/>
  <c r="AI33" i="51"/>
  <c r="L33" i="51"/>
  <c r="S111" i="51"/>
  <c r="Q34" i="51"/>
  <c r="Q36" i="51"/>
  <c r="Q38" i="51"/>
  <c r="R39" i="51"/>
  <c r="R41" i="51"/>
  <c r="N43" i="51"/>
  <c r="L47" i="51"/>
  <c r="S125" i="51"/>
  <c r="AJ125" i="51" s="1"/>
  <c r="N48" i="51"/>
  <c r="S176" i="51"/>
  <c r="AJ176" i="51" s="1"/>
  <c r="S216" i="51"/>
  <c r="AJ216" i="51" s="1"/>
  <c r="S226" i="51"/>
  <c r="AJ226" i="51" s="1"/>
  <c r="Q288" i="51"/>
  <c r="S278" i="51"/>
  <c r="AJ278" i="51" s="1"/>
  <c r="S352" i="51"/>
  <c r="AJ352" i="51" s="1"/>
  <c r="S328" i="51"/>
  <c r="AJ328" i="51" s="1"/>
  <c r="S356" i="51"/>
  <c r="AJ356" i="51" s="1"/>
  <c r="S376" i="51"/>
  <c r="AJ376" i="51" s="1"/>
  <c r="S415" i="51"/>
  <c r="AJ415" i="51" s="1"/>
  <c r="AF605" i="51"/>
  <c r="M39" i="51"/>
  <c r="S114" i="51"/>
  <c r="AJ114" i="51" s="1"/>
  <c r="L36" i="51"/>
  <c r="Q45" i="51"/>
  <c r="Q47" i="51"/>
  <c r="S140" i="51"/>
  <c r="AJ140" i="51" s="1"/>
  <c r="S167" i="51"/>
  <c r="AJ167" i="51" s="1"/>
  <c r="S204" i="51"/>
  <c r="AJ204" i="51" s="1"/>
  <c r="S251" i="51"/>
  <c r="AJ251" i="51" s="1"/>
  <c r="S407" i="51"/>
  <c r="AJ407" i="51" s="1"/>
  <c r="S333" i="51"/>
  <c r="AJ333" i="51" s="1"/>
  <c r="S404" i="51"/>
  <c r="AJ404" i="51" s="1"/>
  <c r="S410" i="51"/>
  <c r="AJ410" i="51" s="1"/>
  <c r="S437" i="51"/>
  <c r="AJ437" i="51" s="1"/>
  <c r="AF623" i="51"/>
  <c r="S348" i="51"/>
  <c r="AJ348" i="51" s="1"/>
  <c r="S436" i="51"/>
  <c r="AJ436" i="51" s="1"/>
  <c r="AF619" i="51"/>
  <c r="S414" i="51"/>
  <c r="AJ414" i="51" s="1"/>
  <c r="S169" i="51"/>
  <c r="AJ169" i="51" s="1"/>
  <c r="S222" i="51"/>
  <c r="AJ222" i="51" s="1"/>
  <c r="AE132" i="51"/>
  <c r="AE49" i="51"/>
  <c r="AE54" i="51" s="1"/>
  <c r="AA185" i="51"/>
  <c r="AD185" i="51"/>
  <c r="S406" i="51"/>
  <c r="AJ406" i="51" s="1"/>
  <c r="S433" i="51"/>
  <c r="AJ433" i="51" s="1"/>
  <c r="AI50" i="51"/>
  <c r="AI42" i="51"/>
  <c r="X263" i="51"/>
  <c r="AI45" i="51"/>
  <c r="AI44" i="51"/>
  <c r="S330" i="51"/>
  <c r="AJ330" i="51" s="1"/>
  <c r="S397" i="51"/>
  <c r="AA49" i="51"/>
  <c r="AA54" i="51" s="1"/>
  <c r="Z185" i="51"/>
  <c r="L46" i="51"/>
  <c r="S124" i="51"/>
  <c r="AJ124" i="51" s="1"/>
  <c r="AJ168" i="51"/>
  <c r="S274" i="51"/>
  <c r="AJ274" i="51" s="1"/>
  <c r="M40" i="51"/>
  <c r="R43" i="51"/>
  <c r="N45" i="51"/>
  <c r="N47" i="51"/>
  <c r="S152" i="51"/>
  <c r="AJ152" i="51" s="1"/>
  <c r="S190" i="51"/>
  <c r="AJ190" i="51" s="1"/>
  <c r="S200" i="51"/>
  <c r="AJ200" i="51" s="1"/>
  <c r="S270" i="51"/>
  <c r="AJ270" i="51" s="1"/>
  <c r="S294" i="51"/>
  <c r="AJ294" i="51" s="1"/>
  <c r="M366" i="51"/>
  <c r="S359" i="51"/>
  <c r="AJ359" i="51" s="1"/>
  <c r="S373" i="51"/>
  <c r="AJ373" i="51" s="1"/>
  <c r="S423" i="51"/>
  <c r="S431" i="51"/>
  <c r="AJ431" i="51" s="1"/>
  <c r="AF607" i="51"/>
  <c r="M48" i="51"/>
  <c r="S139" i="51"/>
  <c r="AJ139" i="51" s="1"/>
  <c r="S150" i="51"/>
  <c r="AJ150" i="51" s="1"/>
  <c r="N34" i="51"/>
  <c r="S122" i="51"/>
  <c r="AJ122" i="51" s="1"/>
  <c r="R47" i="51"/>
  <c r="L51" i="51"/>
  <c r="S129" i="51"/>
  <c r="AJ129" i="51" s="1"/>
  <c r="S142" i="51"/>
  <c r="AJ142" i="51" s="1"/>
  <c r="S195" i="51"/>
  <c r="AJ195" i="51" s="1"/>
  <c r="S230" i="51"/>
  <c r="AJ230" i="51" s="1"/>
  <c r="S323" i="51"/>
  <c r="AJ323" i="51" s="1"/>
  <c r="S347" i="51"/>
  <c r="AJ347" i="51" s="1"/>
  <c r="S412" i="51"/>
  <c r="AJ412" i="51" s="1"/>
  <c r="AF610" i="51"/>
  <c r="AF622" i="51"/>
  <c r="AI127" i="51"/>
  <c r="V49" i="51"/>
  <c r="Z49" i="51"/>
  <c r="Z54" i="51" s="1"/>
  <c r="AI179" i="51"/>
  <c r="Y185" i="51"/>
  <c r="Q46" i="51"/>
  <c r="V54" i="51"/>
  <c r="AI52" i="51"/>
  <c r="AI47" i="51"/>
  <c r="S151" i="51"/>
  <c r="AJ151" i="51" s="1"/>
  <c r="Q41" i="51"/>
  <c r="AH185" i="51"/>
  <c r="AG185" i="51"/>
  <c r="O36" i="51"/>
  <c r="N33" i="51"/>
  <c r="L35" i="51"/>
  <c r="S113" i="51"/>
  <c r="AJ113" i="51" s="1"/>
  <c r="O42" i="51"/>
  <c r="O44" i="51"/>
  <c r="Q44" i="51"/>
  <c r="S128" i="51"/>
  <c r="AJ128" i="51" s="1"/>
  <c r="L52" i="51"/>
  <c r="S130" i="51"/>
  <c r="AJ130" i="51" s="1"/>
  <c r="V210" i="51"/>
  <c r="AI205" i="51"/>
  <c r="S246" i="51"/>
  <c r="AJ246" i="51" s="1"/>
  <c r="S319" i="51"/>
  <c r="S332" i="51"/>
  <c r="AJ332" i="51" s="1"/>
  <c r="S322" i="51"/>
  <c r="AJ322" i="51" s="1"/>
  <c r="S385" i="51"/>
  <c r="AJ385" i="51" s="1"/>
  <c r="M418" i="51"/>
  <c r="S173" i="51"/>
  <c r="AJ173" i="51" s="1"/>
  <c r="N36" i="51"/>
  <c r="O40" i="51"/>
  <c r="N42" i="51"/>
  <c r="Q48" i="51"/>
  <c r="S163" i="51"/>
  <c r="S171" i="51"/>
  <c r="AJ171" i="51" s="1"/>
  <c r="S255" i="51"/>
  <c r="AJ255" i="51" s="1"/>
  <c r="S277" i="51"/>
  <c r="AJ277" i="51" s="1"/>
  <c r="S299" i="51"/>
  <c r="AJ299" i="51" s="1"/>
  <c r="S303" i="51"/>
  <c r="AJ303" i="51" s="1"/>
  <c r="S325" i="51"/>
  <c r="AJ325" i="51" s="1"/>
  <c r="X49" i="51"/>
  <c r="X54" i="51" s="1"/>
  <c r="S248" i="51"/>
  <c r="AJ248" i="51" s="1"/>
  <c r="S416" i="51"/>
  <c r="AJ416" i="51" s="1"/>
  <c r="S408" i="51"/>
  <c r="AJ408" i="51" s="1"/>
  <c r="AI46" i="51"/>
  <c r="AI387" i="51"/>
  <c r="N46" i="51"/>
  <c r="R36" i="51"/>
  <c r="L39" i="51"/>
  <c r="S117" i="51"/>
  <c r="AJ117" i="51" s="1"/>
  <c r="S192" i="51"/>
  <c r="AJ192" i="51" s="1"/>
  <c r="S272" i="51"/>
  <c r="AJ272" i="51" s="1"/>
  <c r="S354" i="51"/>
  <c r="AJ354" i="51" s="1"/>
  <c r="S346" i="51"/>
  <c r="AJ346" i="51" s="1"/>
  <c r="S380" i="51"/>
  <c r="AJ380" i="51" s="1"/>
  <c r="S358" i="51"/>
  <c r="AJ358" i="51" s="1"/>
  <c r="S375" i="51"/>
  <c r="AJ375" i="51" s="1"/>
  <c r="S432" i="51"/>
  <c r="AJ432" i="51" s="1"/>
  <c r="R40" i="51"/>
  <c r="M42" i="51"/>
  <c r="M33" i="51"/>
  <c r="N38" i="51"/>
  <c r="N44" i="51"/>
  <c r="O46" i="51"/>
  <c r="S193" i="51"/>
  <c r="AJ193" i="51" s="1"/>
  <c r="S280" i="51"/>
  <c r="AJ280" i="51" s="1"/>
  <c r="S199" i="51"/>
  <c r="AJ199" i="51" s="1"/>
  <c r="S221" i="51"/>
  <c r="AJ221" i="51" s="1"/>
  <c r="S256" i="51"/>
  <c r="AJ256" i="51" s="1"/>
  <c r="S279" i="51"/>
  <c r="AJ279" i="51" s="1"/>
  <c r="S300" i="51"/>
  <c r="AJ300" i="51" s="1"/>
  <c r="S349" i="51"/>
  <c r="AJ349" i="51" s="1"/>
  <c r="S401" i="51"/>
  <c r="AJ401" i="51" s="1"/>
  <c r="S429" i="51"/>
  <c r="AJ429" i="51" s="1"/>
  <c r="S434" i="51"/>
  <c r="AJ434" i="51" s="1"/>
  <c r="AF609" i="51"/>
  <c r="AF615" i="51"/>
  <c r="AF617" i="51"/>
  <c r="AF185" i="51"/>
  <c r="AG49" i="51"/>
  <c r="AG54" i="51" s="1"/>
  <c r="AI309" i="51"/>
  <c r="AC185" i="51"/>
  <c r="Y132" i="51"/>
  <c r="Y49" i="51"/>
  <c r="Y54" i="51" s="1"/>
  <c r="AA132" i="51"/>
  <c r="AI43" i="51"/>
  <c r="AI392" i="51"/>
  <c r="AB393" i="51" s="1"/>
  <c r="I76" i="51"/>
  <c r="F24" i="51"/>
  <c r="AH49" i="51"/>
  <c r="AH54" i="51" s="1"/>
  <c r="AI51" i="51"/>
  <c r="I549" i="51"/>
  <c r="AI39" i="51"/>
  <c r="L42" i="51"/>
  <c r="S120" i="51"/>
  <c r="AJ120" i="51" s="1"/>
  <c r="S189" i="51"/>
  <c r="S229" i="51"/>
  <c r="AJ229" i="51" s="1"/>
  <c r="AH263" i="51"/>
  <c r="O48" i="51"/>
  <c r="O38" i="51"/>
  <c r="S141" i="51"/>
  <c r="AJ141" i="51" s="1"/>
  <c r="O33" i="51"/>
  <c r="O35" i="51"/>
  <c r="O37" i="51"/>
  <c r="M46" i="51"/>
  <c r="L48" i="51"/>
  <c r="S126" i="51"/>
  <c r="AJ126" i="51" s="1"/>
  <c r="S170" i="51"/>
  <c r="AJ170" i="51" s="1"/>
  <c r="S268" i="51"/>
  <c r="AJ268" i="51" s="1"/>
  <c r="S327" i="51"/>
  <c r="AJ327" i="51" s="1"/>
  <c r="S372" i="51"/>
  <c r="AJ372" i="51" s="1"/>
  <c r="S381" i="51"/>
  <c r="AJ381" i="51" s="1"/>
  <c r="S399" i="51"/>
  <c r="AJ399" i="51" s="1"/>
  <c r="S398" i="51"/>
  <c r="AJ398" i="51" s="1"/>
  <c r="S425" i="51"/>
  <c r="AJ425" i="51" s="1"/>
  <c r="L40" i="51"/>
  <c r="S118" i="51"/>
  <c r="AJ118" i="51" s="1"/>
  <c r="M34" i="51"/>
  <c r="M36" i="51"/>
  <c r="M38" i="51"/>
  <c r="M47" i="51"/>
  <c r="S175" i="51"/>
  <c r="AJ175" i="51" s="1"/>
  <c r="M35" i="51"/>
  <c r="R46" i="51"/>
  <c r="N51" i="51"/>
  <c r="S146" i="51"/>
  <c r="AJ146" i="51" s="1"/>
  <c r="S219" i="51"/>
  <c r="AJ219" i="51" s="1"/>
  <c r="S297" i="51"/>
  <c r="AJ297" i="51" s="1"/>
  <c r="S201" i="51"/>
  <c r="AJ201" i="51" s="1"/>
  <c r="S329" i="51"/>
  <c r="AJ329" i="51" s="1"/>
  <c r="S374" i="51"/>
  <c r="AJ374" i="51" s="1"/>
  <c r="S403" i="51"/>
  <c r="AJ403" i="51" s="1"/>
  <c r="S424" i="51"/>
  <c r="AJ424" i="51" s="1"/>
  <c r="AF611" i="51"/>
  <c r="S269" i="51"/>
  <c r="AJ269" i="51" s="1"/>
  <c r="AF49" i="51"/>
  <c r="AF54" i="51" s="1"/>
  <c r="AE185" i="51"/>
  <c r="AI413" i="51"/>
  <c r="AI361" i="51"/>
  <c r="AI257" i="51"/>
  <c r="AI283" i="51"/>
  <c r="AD314" i="51"/>
  <c r="Q262" i="51"/>
  <c r="V236" i="51"/>
  <c r="V288" i="51"/>
  <c r="X132" i="51"/>
  <c r="AI53" i="51"/>
  <c r="E497" i="51"/>
  <c r="G497" i="51"/>
  <c r="C497" i="51"/>
  <c r="D497" i="51"/>
  <c r="B497" i="51"/>
  <c r="F497" i="51"/>
  <c r="H497" i="51"/>
  <c r="V158" i="51"/>
  <c r="AI37" i="51"/>
  <c r="I79" i="51"/>
  <c r="F27" i="51"/>
  <c r="M340" i="51"/>
  <c r="N444" i="51"/>
  <c r="M210" i="51"/>
  <c r="R236" i="51"/>
  <c r="R392" i="51"/>
  <c r="R340" i="51"/>
  <c r="Q340" i="51"/>
  <c r="M262" i="51"/>
  <c r="N184" i="51"/>
  <c r="R314" i="51"/>
  <c r="R210" i="51"/>
  <c r="M158" i="51"/>
  <c r="R184" i="51"/>
  <c r="M392" i="51"/>
  <c r="Q210" i="51"/>
  <c r="Q444" i="51"/>
  <c r="M288" i="51"/>
  <c r="Q366" i="51"/>
  <c r="R366" i="51"/>
  <c r="R444" i="51"/>
  <c r="M184" i="51"/>
  <c r="Q392" i="51"/>
  <c r="M444" i="51"/>
  <c r="Q418" i="51"/>
  <c r="M314" i="51"/>
  <c r="R418" i="51"/>
  <c r="N366" i="51"/>
  <c r="M236" i="51"/>
  <c r="R158" i="51"/>
  <c r="Q184" i="51"/>
  <c r="R288" i="51"/>
  <c r="O444" i="51"/>
  <c r="D52" i="51"/>
  <c r="O314" i="51"/>
  <c r="N418" i="51"/>
  <c r="O262" i="51"/>
  <c r="N262" i="51"/>
  <c r="O418" i="51"/>
  <c r="O366" i="51"/>
  <c r="N314" i="51"/>
  <c r="N288" i="51"/>
  <c r="O288" i="51"/>
  <c r="N340" i="51"/>
  <c r="L132" i="51"/>
  <c r="N392" i="51"/>
  <c r="O392" i="51"/>
  <c r="L444" i="51"/>
  <c r="O340" i="51"/>
  <c r="O184" i="51"/>
  <c r="O132" i="51"/>
  <c r="I164" i="51"/>
  <c r="I194" i="51"/>
  <c r="I220" i="51"/>
  <c r="I272" i="51"/>
  <c r="I352" i="51"/>
  <c r="I385" i="51"/>
  <c r="C52" i="51"/>
  <c r="Q158" i="51"/>
  <c r="I193" i="51"/>
  <c r="I219" i="51"/>
  <c r="I223" i="51"/>
  <c r="I405" i="51"/>
  <c r="I378" i="51"/>
  <c r="I434" i="51"/>
  <c r="I137" i="51"/>
  <c r="I143" i="51"/>
  <c r="N210" i="51"/>
  <c r="O210" i="51"/>
  <c r="L236" i="51"/>
  <c r="N236" i="51"/>
  <c r="O236" i="51"/>
  <c r="I150" i="51"/>
  <c r="I166" i="51"/>
  <c r="D51" i="51"/>
  <c r="N158" i="51"/>
  <c r="O158" i="51"/>
  <c r="I279" i="51"/>
  <c r="I323" i="51"/>
  <c r="AE367" i="51" l="1"/>
  <c r="Z367" i="51"/>
  <c r="Y367" i="51"/>
  <c r="AE263" i="51"/>
  <c r="Y419" i="51"/>
  <c r="AD367" i="51"/>
  <c r="V419" i="51"/>
  <c r="AA367" i="51"/>
  <c r="W263" i="51"/>
  <c r="Z263" i="51"/>
  <c r="AA263" i="51"/>
  <c r="AA419" i="51"/>
  <c r="X367" i="51"/>
  <c r="AC263" i="51"/>
  <c r="AC419" i="51"/>
  <c r="Y263" i="51"/>
  <c r="AC367" i="51"/>
  <c r="Z419" i="51"/>
  <c r="AF263" i="51"/>
  <c r="V185" i="51"/>
  <c r="I282" i="51"/>
  <c r="I204" i="51"/>
  <c r="C44" i="51"/>
  <c r="I431" i="51"/>
  <c r="I360" i="51"/>
  <c r="I197" i="51"/>
  <c r="G48" i="51"/>
  <c r="AG367" i="51"/>
  <c r="AD263" i="51"/>
  <c r="AF367" i="51"/>
  <c r="AG263" i="51"/>
  <c r="I384" i="51"/>
  <c r="I251" i="51"/>
  <c r="Q236" i="51"/>
  <c r="W367" i="51"/>
  <c r="AH367" i="51"/>
  <c r="AG419" i="51"/>
  <c r="I353" i="51"/>
  <c r="I228" i="51"/>
  <c r="H43" i="51"/>
  <c r="I325" i="51"/>
  <c r="S387" i="51"/>
  <c r="AJ387" i="51" s="1"/>
  <c r="S283" i="51"/>
  <c r="AJ283" i="51" s="1"/>
  <c r="V393" i="51"/>
  <c r="I355" i="51"/>
  <c r="I308" i="51"/>
  <c r="AI132" i="51"/>
  <c r="V263" i="51"/>
  <c r="AI263" i="51" s="1"/>
  <c r="I377" i="51"/>
  <c r="I221" i="51"/>
  <c r="H44" i="51"/>
  <c r="D34" i="51"/>
  <c r="I425" i="51"/>
  <c r="D43" i="51"/>
  <c r="I174" i="51"/>
  <c r="I199" i="51"/>
  <c r="I140" i="51"/>
  <c r="E44" i="51"/>
  <c r="I350" i="51"/>
  <c r="I409" i="51"/>
  <c r="G40" i="51"/>
  <c r="D40" i="51"/>
  <c r="I471" i="51"/>
  <c r="I404" i="51"/>
  <c r="I401" i="51"/>
  <c r="I326" i="51"/>
  <c r="H42" i="51"/>
  <c r="D38" i="51"/>
  <c r="I371" i="51"/>
  <c r="I322" i="51"/>
  <c r="I428" i="51"/>
  <c r="I273" i="51"/>
  <c r="I249" i="51"/>
  <c r="E40" i="51"/>
  <c r="I375" i="51"/>
  <c r="I301" i="51"/>
  <c r="D47" i="51"/>
  <c r="I303" i="51"/>
  <c r="I410" i="51"/>
  <c r="I305" i="51"/>
  <c r="I230" i="51"/>
  <c r="AA393" i="51"/>
  <c r="V367" i="51"/>
  <c r="I334" i="51"/>
  <c r="I426" i="51"/>
  <c r="I402" i="51"/>
  <c r="I218" i="51"/>
  <c r="Z393" i="51"/>
  <c r="I412" i="51"/>
  <c r="I429" i="51"/>
  <c r="I253" i="51"/>
  <c r="I293" i="51"/>
  <c r="I304" i="51"/>
  <c r="I254" i="51"/>
  <c r="I403" i="51"/>
  <c r="I255" i="51"/>
  <c r="X419" i="51"/>
  <c r="AJ215" i="51"/>
  <c r="D33" i="51"/>
  <c r="I229" i="51"/>
  <c r="I280" i="51"/>
  <c r="D39" i="51"/>
  <c r="E45" i="51"/>
  <c r="I171" i="51"/>
  <c r="B38" i="51"/>
  <c r="I116" i="51"/>
  <c r="I358" i="51"/>
  <c r="I250" i="51"/>
  <c r="I200" i="51"/>
  <c r="I152" i="51"/>
  <c r="H37" i="51"/>
  <c r="E47" i="51"/>
  <c r="L314" i="51"/>
  <c r="S40" i="51"/>
  <c r="AJ40" i="51" s="1"/>
  <c r="AC315" i="51"/>
  <c r="S46" i="51"/>
  <c r="AJ46" i="51" s="1"/>
  <c r="I374" i="51"/>
  <c r="G45" i="51"/>
  <c r="G43" i="51"/>
  <c r="C41" i="51"/>
  <c r="I114" i="51"/>
  <c r="B36" i="51"/>
  <c r="I118" i="51"/>
  <c r="B40" i="51"/>
  <c r="I427" i="51"/>
  <c r="I379" i="51"/>
  <c r="I359" i="51"/>
  <c r="I324" i="51"/>
  <c r="G288" i="51"/>
  <c r="L210" i="51"/>
  <c r="S205" i="51"/>
  <c r="AJ205" i="51" s="1"/>
  <c r="H33" i="51"/>
  <c r="I141" i="51"/>
  <c r="E48" i="51"/>
  <c r="H34" i="51"/>
  <c r="I437" i="51"/>
  <c r="I357" i="51"/>
  <c r="I347" i="51"/>
  <c r="I247" i="51"/>
  <c r="I203" i="51"/>
  <c r="I142" i="51"/>
  <c r="H46" i="51"/>
  <c r="I139" i="51"/>
  <c r="G37" i="51"/>
  <c r="G33" i="51"/>
  <c r="AF621" i="51"/>
  <c r="I398" i="51"/>
  <c r="I319" i="51"/>
  <c r="I278" i="51"/>
  <c r="I224" i="51"/>
  <c r="I198" i="51"/>
  <c r="I191" i="51"/>
  <c r="I274" i="51"/>
  <c r="H45" i="51"/>
  <c r="I113" i="51"/>
  <c r="B35" i="51"/>
  <c r="I269" i="51"/>
  <c r="I435" i="51"/>
  <c r="I248" i="51"/>
  <c r="I169" i="51"/>
  <c r="G41" i="51"/>
  <c r="AI236" i="51"/>
  <c r="V237" i="51" s="1"/>
  <c r="AJ189" i="51"/>
  <c r="AJ163" i="51"/>
  <c r="AF393" i="51"/>
  <c r="S51" i="51"/>
  <c r="AJ51" i="51" s="1"/>
  <c r="AA315" i="51"/>
  <c r="Q33" i="51"/>
  <c r="S33" i="51" s="1"/>
  <c r="AJ293" i="51"/>
  <c r="AF315" i="51"/>
  <c r="S34" i="51"/>
  <c r="AJ34" i="51" s="1"/>
  <c r="S37" i="51"/>
  <c r="AJ37" i="51" s="1"/>
  <c r="S38" i="51"/>
  <c r="AJ38" i="51" s="1"/>
  <c r="I165" i="51"/>
  <c r="I298" i="51"/>
  <c r="H41" i="51"/>
  <c r="G34" i="51"/>
  <c r="H48" i="51"/>
  <c r="E36" i="51"/>
  <c r="D46" i="51"/>
  <c r="I411" i="51"/>
  <c r="I281" i="51"/>
  <c r="B34" i="51"/>
  <c r="I112" i="51"/>
  <c r="C45" i="51"/>
  <c r="I294" i="51"/>
  <c r="I226" i="51"/>
  <c r="I275" i="51"/>
  <c r="D48" i="51"/>
  <c r="E33" i="51"/>
  <c r="L366" i="51"/>
  <c r="S361" i="51"/>
  <c r="AJ361" i="51" s="1"/>
  <c r="I348" i="51"/>
  <c r="AI288" i="51"/>
  <c r="V289" i="51" s="1"/>
  <c r="AI444" i="51"/>
  <c r="V445" i="51" s="1"/>
  <c r="I306" i="51"/>
  <c r="I201" i="51"/>
  <c r="I307" i="51"/>
  <c r="I225" i="51"/>
  <c r="I271" i="51"/>
  <c r="I163" i="51"/>
  <c r="H47" i="51"/>
  <c r="I332" i="51"/>
  <c r="I202" i="51"/>
  <c r="E41" i="51"/>
  <c r="I117" i="51"/>
  <c r="B39" i="51"/>
  <c r="E43" i="51"/>
  <c r="D35" i="51"/>
  <c r="I277" i="51"/>
  <c r="D36" i="51"/>
  <c r="I178" i="51"/>
  <c r="C43" i="51"/>
  <c r="C36" i="51"/>
  <c r="I430" i="51"/>
  <c r="I383" i="51"/>
  <c r="I356" i="51"/>
  <c r="I276" i="51"/>
  <c r="I246" i="51"/>
  <c r="I268" i="51"/>
  <c r="I149" i="51"/>
  <c r="I123" i="51"/>
  <c r="B45" i="51"/>
  <c r="E37" i="51"/>
  <c r="I177" i="51"/>
  <c r="E39" i="51"/>
  <c r="S439" i="51"/>
  <c r="AJ439" i="51" s="1"/>
  <c r="L49" i="51"/>
  <c r="M132" i="51"/>
  <c r="M49" i="51"/>
  <c r="Y393" i="51"/>
  <c r="AE393" i="51"/>
  <c r="AI54" i="51"/>
  <c r="AB55" i="51" s="1"/>
  <c r="AI49" i="51"/>
  <c r="X315" i="51"/>
  <c r="S47" i="51"/>
  <c r="AJ47" i="51" s="1"/>
  <c r="AJ111" i="51"/>
  <c r="X393" i="51"/>
  <c r="L392" i="51"/>
  <c r="Z315" i="51"/>
  <c r="V315" i="51"/>
  <c r="I189" i="51"/>
  <c r="N132" i="51"/>
  <c r="N49" i="51"/>
  <c r="N54" i="51" s="1"/>
  <c r="I144" i="51"/>
  <c r="G262" i="51"/>
  <c r="W55" i="51"/>
  <c r="I300" i="51"/>
  <c r="I256" i="51"/>
  <c r="I297" i="51"/>
  <c r="I438" i="51"/>
  <c r="I399" i="51"/>
  <c r="I327" i="51"/>
  <c r="S231" i="51"/>
  <c r="AJ231" i="51" s="1"/>
  <c r="I151" i="51"/>
  <c r="I126" i="51"/>
  <c r="B48" i="51"/>
  <c r="C40" i="51"/>
  <c r="G38" i="51"/>
  <c r="I172" i="51"/>
  <c r="I321" i="51"/>
  <c r="I195" i="51"/>
  <c r="I175" i="51"/>
  <c r="I382" i="51"/>
  <c r="I244" i="51"/>
  <c r="I176" i="51"/>
  <c r="G44" i="51"/>
  <c r="H35" i="51"/>
  <c r="H38" i="51"/>
  <c r="E34" i="51"/>
  <c r="R132" i="51"/>
  <c r="I406" i="51"/>
  <c r="I196" i="51"/>
  <c r="I222" i="51"/>
  <c r="AD315" i="51"/>
  <c r="M54" i="51"/>
  <c r="S39" i="51"/>
  <c r="AJ39" i="51" s="1"/>
  <c r="S35" i="51"/>
  <c r="AJ35" i="51" s="1"/>
  <c r="AD49" i="51"/>
  <c r="AD54" i="51" s="1"/>
  <c r="AD393" i="51"/>
  <c r="L44" i="51"/>
  <c r="AJ423" i="51"/>
  <c r="L418" i="51"/>
  <c r="AH315" i="51"/>
  <c r="W419" i="51"/>
  <c r="AI185" i="51"/>
  <c r="I115" i="51"/>
  <c r="B37" i="51"/>
  <c r="S42" i="51"/>
  <c r="AJ42" i="51" s="1"/>
  <c r="AJ371" i="51"/>
  <c r="S392" i="51"/>
  <c r="S53" i="51"/>
  <c r="AJ53" i="51" s="1"/>
  <c r="I397" i="51"/>
  <c r="I345" i="51"/>
  <c r="I299" i="51"/>
  <c r="L158" i="51"/>
  <c r="S153" i="51"/>
  <c r="AJ153" i="51" s="1"/>
  <c r="G47" i="51"/>
  <c r="D44" i="51"/>
  <c r="D42" i="51"/>
  <c r="C48" i="51"/>
  <c r="H40" i="51"/>
  <c r="I423" i="51"/>
  <c r="I346" i="51"/>
  <c r="I320" i="51"/>
  <c r="H39" i="51"/>
  <c r="I168" i="51"/>
  <c r="I124" i="51"/>
  <c r="B46" i="51"/>
  <c r="B33" i="51"/>
  <c r="I111" i="51"/>
  <c r="I333" i="51"/>
  <c r="I267" i="51"/>
  <c r="I245" i="51"/>
  <c r="I215" i="51"/>
  <c r="I138" i="51"/>
  <c r="G39" i="51"/>
  <c r="C35" i="51"/>
  <c r="G35" i="51"/>
  <c r="I373" i="51"/>
  <c r="I381" i="51"/>
  <c r="I192" i="51"/>
  <c r="I243" i="51"/>
  <c r="I170" i="51"/>
  <c r="B47" i="51"/>
  <c r="I125" i="51"/>
  <c r="E42" i="51"/>
  <c r="E38" i="51"/>
  <c r="O49" i="51"/>
  <c r="O54" i="51" s="1"/>
  <c r="L184" i="51"/>
  <c r="S179" i="51"/>
  <c r="AJ179" i="51" s="1"/>
  <c r="I436" i="51"/>
  <c r="R262" i="51"/>
  <c r="Q314" i="51"/>
  <c r="S48" i="51"/>
  <c r="AJ48" i="51" s="1"/>
  <c r="I408" i="51"/>
  <c r="AJ319" i="51"/>
  <c r="S52" i="51"/>
  <c r="AJ52" i="51" s="1"/>
  <c r="AH393" i="51"/>
  <c r="W393" i="51"/>
  <c r="AJ397" i="51"/>
  <c r="W315" i="51"/>
  <c r="Y315" i="51"/>
  <c r="AH419" i="51"/>
  <c r="S43" i="51"/>
  <c r="AJ43" i="51" s="1"/>
  <c r="AI210" i="51"/>
  <c r="V211" i="51" s="1"/>
  <c r="C37" i="51"/>
  <c r="C33" i="51"/>
  <c r="C418" i="51"/>
  <c r="I372" i="51"/>
  <c r="I330" i="51"/>
  <c r="I351" i="51"/>
  <c r="I147" i="51"/>
  <c r="D45" i="51"/>
  <c r="B43" i="51"/>
  <c r="I121" i="51"/>
  <c r="G36" i="51"/>
  <c r="C51" i="51"/>
  <c r="I51" i="51" s="1"/>
  <c r="I129" i="51"/>
  <c r="I407" i="51"/>
  <c r="I227" i="51"/>
  <c r="I148" i="51"/>
  <c r="I173" i="51"/>
  <c r="C47" i="51"/>
  <c r="C38" i="51"/>
  <c r="C34" i="51"/>
  <c r="I432" i="51"/>
  <c r="I380" i="51"/>
  <c r="I296" i="51"/>
  <c r="I270" i="51"/>
  <c r="I242" i="51"/>
  <c r="G42" i="51"/>
  <c r="E35" i="51"/>
  <c r="L340" i="51"/>
  <c r="S335" i="51"/>
  <c r="AJ335" i="51" s="1"/>
  <c r="S413" i="51"/>
  <c r="AJ413" i="51" s="1"/>
  <c r="S257" i="51"/>
  <c r="AJ257" i="51" s="1"/>
  <c r="G46" i="51"/>
  <c r="AI158" i="51"/>
  <c r="V159" i="51"/>
  <c r="AG393" i="51"/>
  <c r="L262" i="51"/>
  <c r="AI419" i="51"/>
  <c r="L288" i="51"/>
  <c r="B81" i="51"/>
  <c r="F81" i="51"/>
  <c r="H81" i="51"/>
  <c r="G81" i="51"/>
  <c r="D81" i="51"/>
  <c r="C81" i="51"/>
  <c r="E81" i="51"/>
  <c r="AE315" i="51"/>
  <c r="S41" i="51"/>
  <c r="AJ41" i="51" s="1"/>
  <c r="S45" i="51"/>
  <c r="AJ45" i="51" s="1"/>
  <c r="AD419" i="51"/>
  <c r="V341" i="51"/>
  <c r="AI340" i="51"/>
  <c r="I119" i="51"/>
  <c r="B41" i="51"/>
  <c r="I167" i="51"/>
  <c r="I386" i="51"/>
  <c r="I331" i="51"/>
  <c r="E46" i="51"/>
  <c r="I122" i="51"/>
  <c r="B44" i="51"/>
  <c r="I120" i="51"/>
  <c r="B42" i="51"/>
  <c r="C39" i="51"/>
  <c r="I328" i="51"/>
  <c r="I302" i="51"/>
  <c r="I145" i="51"/>
  <c r="H36" i="51"/>
  <c r="I424" i="51"/>
  <c r="I329" i="51"/>
  <c r="I349" i="51"/>
  <c r="I295" i="51"/>
  <c r="I241" i="51"/>
  <c r="I146" i="51"/>
  <c r="I400" i="51"/>
  <c r="I376" i="51"/>
  <c r="I252" i="51"/>
  <c r="I216" i="51"/>
  <c r="I190" i="51"/>
  <c r="I217" i="51"/>
  <c r="C46" i="51"/>
  <c r="D41" i="51"/>
  <c r="D37" i="51"/>
  <c r="I433" i="51"/>
  <c r="I497" i="51"/>
  <c r="S241" i="51"/>
  <c r="S36" i="51"/>
  <c r="AJ36" i="51" s="1"/>
  <c r="AJ267" i="51"/>
  <c r="S288" i="51"/>
  <c r="AF419" i="51"/>
  <c r="AE419" i="51"/>
  <c r="AC393" i="51"/>
  <c r="D392" i="51"/>
  <c r="B418" i="51"/>
  <c r="D288" i="51"/>
  <c r="E262" i="51"/>
  <c r="E444" i="51"/>
  <c r="C236" i="51"/>
  <c r="H236" i="51"/>
  <c r="B262" i="51"/>
  <c r="H418" i="51"/>
  <c r="C444" i="51"/>
  <c r="G366" i="51"/>
  <c r="H184" i="51"/>
  <c r="E392" i="51"/>
  <c r="D444" i="51"/>
  <c r="E210" i="51"/>
  <c r="C132" i="51"/>
  <c r="E184" i="51"/>
  <c r="D314" i="51"/>
  <c r="S388" i="51"/>
  <c r="B288" i="51"/>
  <c r="G184" i="51"/>
  <c r="H158" i="51"/>
  <c r="E366" i="51"/>
  <c r="G418" i="51"/>
  <c r="H314" i="51"/>
  <c r="D184" i="51"/>
  <c r="H340" i="51"/>
  <c r="E340" i="51"/>
  <c r="D366" i="51"/>
  <c r="H366" i="51"/>
  <c r="H262" i="51"/>
  <c r="C288" i="51"/>
  <c r="G132" i="51"/>
  <c r="H210" i="51"/>
  <c r="H392" i="51"/>
  <c r="G236" i="51"/>
  <c r="C340" i="51"/>
  <c r="E418" i="51"/>
  <c r="D340" i="51"/>
  <c r="E314" i="51"/>
  <c r="H288" i="51"/>
  <c r="E158" i="51"/>
  <c r="G340" i="51"/>
  <c r="E236" i="51"/>
  <c r="S180" i="51"/>
  <c r="AJ180" i="51" s="1"/>
  <c r="E288" i="51"/>
  <c r="D262" i="51"/>
  <c r="C314" i="51"/>
  <c r="G392" i="51"/>
  <c r="C184" i="51"/>
  <c r="H444" i="51"/>
  <c r="G444" i="51"/>
  <c r="G210" i="51"/>
  <c r="C392" i="51"/>
  <c r="C158" i="51"/>
  <c r="G314" i="51"/>
  <c r="C262" i="51"/>
  <c r="C210" i="51"/>
  <c r="S284" i="51"/>
  <c r="AJ284" i="51" s="1"/>
  <c r="S310" i="51"/>
  <c r="AJ310" i="51" s="1"/>
  <c r="S362" i="51"/>
  <c r="AJ362" i="51" s="1"/>
  <c r="S258" i="51"/>
  <c r="AJ258" i="51" s="1"/>
  <c r="B184" i="51"/>
  <c r="S440" i="51"/>
  <c r="AJ440" i="51" s="1"/>
  <c r="S336" i="51"/>
  <c r="AJ336" i="51" s="1"/>
  <c r="D236" i="51"/>
  <c r="S206" i="51"/>
  <c r="AJ206" i="51" s="1"/>
  <c r="G158" i="51"/>
  <c r="D158" i="51"/>
  <c r="S232" i="51"/>
  <c r="AJ232" i="51" s="1"/>
  <c r="D210" i="51"/>
  <c r="AI367" i="51" l="1"/>
  <c r="AI315" i="51"/>
  <c r="AI393" i="51"/>
  <c r="AJ33" i="51"/>
  <c r="B392" i="51"/>
  <c r="I387" i="51"/>
  <c r="I392" i="51" s="1"/>
  <c r="S444" i="51"/>
  <c r="I40" i="51"/>
  <c r="I439" i="51"/>
  <c r="I444" i="51" s="1"/>
  <c r="I335" i="51"/>
  <c r="I340" i="51" s="1"/>
  <c r="L289" i="51"/>
  <c r="P289" i="51"/>
  <c r="M289" i="51"/>
  <c r="R289" i="51"/>
  <c r="N289" i="51"/>
  <c r="AJ288" i="51"/>
  <c r="T288" i="51"/>
  <c r="Q289" i="51"/>
  <c r="O289" i="51"/>
  <c r="AH55" i="51"/>
  <c r="AB159" i="51"/>
  <c r="AF159" i="51"/>
  <c r="X159" i="51"/>
  <c r="AC159" i="51"/>
  <c r="AH159" i="51"/>
  <c r="W159" i="51"/>
  <c r="AA159" i="51"/>
  <c r="Y159" i="51"/>
  <c r="AD159" i="51"/>
  <c r="AE159" i="51"/>
  <c r="Z159" i="51"/>
  <c r="AG159" i="51"/>
  <c r="Q49" i="51"/>
  <c r="Q54" i="51" s="1"/>
  <c r="Q132" i="51"/>
  <c r="I37" i="51"/>
  <c r="S127" i="51"/>
  <c r="AB289" i="51"/>
  <c r="Y289" i="51"/>
  <c r="AA289" i="51"/>
  <c r="AG289" i="51"/>
  <c r="Z289" i="51"/>
  <c r="AH289" i="51"/>
  <c r="AE289" i="51"/>
  <c r="X289" i="51"/>
  <c r="W289" i="51"/>
  <c r="AC289" i="51"/>
  <c r="AD289" i="51"/>
  <c r="AF289" i="51"/>
  <c r="S309" i="51"/>
  <c r="B210" i="51"/>
  <c r="I205" i="51"/>
  <c r="I210" i="51" s="1"/>
  <c r="I41" i="51"/>
  <c r="I81" i="51"/>
  <c r="S418" i="51"/>
  <c r="S340" i="51"/>
  <c r="S44" i="51"/>
  <c r="AJ44" i="51" s="1"/>
  <c r="S366" i="51"/>
  <c r="L54" i="51"/>
  <c r="AC55" i="51"/>
  <c r="S184" i="51"/>
  <c r="I38" i="51"/>
  <c r="D132" i="51"/>
  <c r="B236" i="51"/>
  <c r="I231" i="51"/>
  <c r="I236" i="51" s="1"/>
  <c r="B158" i="51"/>
  <c r="I153" i="51"/>
  <c r="I158" i="51" s="1"/>
  <c r="G49" i="51"/>
  <c r="G54" i="51" s="1"/>
  <c r="I283" i="51"/>
  <c r="I288" i="51" s="1"/>
  <c r="S158" i="51"/>
  <c r="I47" i="51"/>
  <c r="B444" i="51"/>
  <c r="AD55" i="51"/>
  <c r="AF55" i="51"/>
  <c r="S210" i="51"/>
  <c r="S236" i="51"/>
  <c r="S154" i="51"/>
  <c r="AJ154" i="51" s="1"/>
  <c r="L50" i="51"/>
  <c r="E49" i="51"/>
  <c r="E54" i="51" s="1"/>
  <c r="D418" i="51"/>
  <c r="Z55" i="51"/>
  <c r="AB341" i="51"/>
  <c r="AG341" i="51"/>
  <c r="AD341" i="51"/>
  <c r="AC341" i="51"/>
  <c r="Y341" i="51"/>
  <c r="Z341" i="51"/>
  <c r="X341" i="51"/>
  <c r="W341" i="51"/>
  <c r="AH341" i="51"/>
  <c r="AE341" i="51"/>
  <c r="AA341" i="51"/>
  <c r="AF341" i="51"/>
  <c r="AA55" i="51"/>
  <c r="I33" i="51"/>
  <c r="N393" i="51"/>
  <c r="Q393" i="51"/>
  <c r="L393" i="51"/>
  <c r="R393" i="51"/>
  <c r="O393" i="51"/>
  <c r="T392" i="51"/>
  <c r="AJ392" i="51"/>
  <c r="P393" i="51"/>
  <c r="M393" i="51"/>
  <c r="E132" i="51"/>
  <c r="I34" i="51"/>
  <c r="I35" i="51"/>
  <c r="B340" i="51"/>
  <c r="B132" i="51"/>
  <c r="I127" i="51"/>
  <c r="I132" i="51" s="1"/>
  <c r="B49" i="51"/>
  <c r="I36" i="51"/>
  <c r="H132" i="51"/>
  <c r="H49" i="51"/>
  <c r="I361" i="51"/>
  <c r="I257" i="51"/>
  <c r="I262" i="51" s="1"/>
  <c r="AJ241" i="51"/>
  <c r="S262" i="51"/>
  <c r="I46" i="51"/>
  <c r="B366" i="51"/>
  <c r="I48" i="51"/>
  <c r="AB445" i="51"/>
  <c r="X445" i="51"/>
  <c r="Y445" i="51"/>
  <c r="Z445" i="51"/>
  <c r="AA445" i="51"/>
  <c r="AE445" i="51"/>
  <c r="AF445" i="51"/>
  <c r="AH445" i="51"/>
  <c r="AG445" i="51"/>
  <c r="AC445" i="51"/>
  <c r="W445" i="51"/>
  <c r="AD445" i="51"/>
  <c r="Y55" i="51"/>
  <c r="I44" i="51"/>
  <c r="I43" i="51"/>
  <c r="I179" i="51"/>
  <c r="I184" i="51" s="1"/>
  <c r="B314" i="51"/>
  <c r="I309" i="51"/>
  <c r="I314" i="51" s="1"/>
  <c r="C49" i="51"/>
  <c r="AG55" i="51"/>
  <c r="AB211" i="51"/>
  <c r="W211" i="51"/>
  <c r="AH211" i="51"/>
  <c r="AG211" i="51"/>
  <c r="AC211" i="51"/>
  <c r="Y211" i="51"/>
  <c r="AE211" i="51"/>
  <c r="AD211" i="51"/>
  <c r="AF211" i="51"/>
  <c r="AA211" i="51"/>
  <c r="X211" i="51"/>
  <c r="Z211" i="51"/>
  <c r="R49" i="51"/>
  <c r="V55" i="51"/>
  <c r="I45" i="51"/>
  <c r="I39" i="51"/>
  <c r="AE55" i="51"/>
  <c r="AB237" i="51"/>
  <c r="AF237" i="51"/>
  <c r="AC237" i="51"/>
  <c r="AE237" i="51"/>
  <c r="Y237" i="51"/>
  <c r="AH237" i="51"/>
  <c r="AA237" i="51"/>
  <c r="W237" i="51"/>
  <c r="AI237" i="51" s="1"/>
  <c r="AG237" i="51"/>
  <c r="AD237" i="51"/>
  <c r="X237" i="51"/>
  <c r="Z237" i="51"/>
  <c r="H54" i="51"/>
  <c r="X55" i="51"/>
  <c r="E52" i="51"/>
  <c r="G52" i="51"/>
  <c r="H52" i="51"/>
  <c r="E133" i="51" l="1"/>
  <c r="AI341" i="51"/>
  <c r="I232" i="51"/>
  <c r="G50" i="51"/>
  <c r="I388" i="51"/>
  <c r="AI211" i="51"/>
  <c r="I362" i="51"/>
  <c r="AI445" i="51"/>
  <c r="AI55" i="51"/>
  <c r="AI289" i="51"/>
  <c r="AI159" i="51"/>
  <c r="D50" i="51"/>
  <c r="B289" i="51"/>
  <c r="H289" i="51"/>
  <c r="E289" i="51"/>
  <c r="C289" i="51"/>
  <c r="D289" i="51"/>
  <c r="F289" i="51"/>
  <c r="G289" i="51"/>
  <c r="M367" i="51"/>
  <c r="T366" i="51"/>
  <c r="O367" i="51"/>
  <c r="AJ366" i="51"/>
  <c r="P367" i="51"/>
  <c r="R367" i="51"/>
  <c r="L367" i="51"/>
  <c r="Q367" i="51"/>
  <c r="N367" i="51"/>
  <c r="I206" i="51"/>
  <c r="E50" i="51"/>
  <c r="H133" i="51"/>
  <c r="C133" i="51"/>
  <c r="G133" i="51"/>
  <c r="F133" i="51"/>
  <c r="B133" i="51"/>
  <c r="S289" i="51"/>
  <c r="R445" i="51"/>
  <c r="T444" i="51"/>
  <c r="M445" i="51"/>
  <c r="P445" i="51"/>
  <c r="N445" i="51"/>
  <c r="Q445" i="51"/>
  <c r="O445" i="51"/>
  <c r="AJ444" i="51"/>
  <c r="L445" i="51"/>
  <c r="I440" i="51"/>
  <c r="B54" i="51"/>
  <c r="S393" i="51"/>
  <c r="AJ393" i="51" s="1"/>
  <c r="C50" i="51"/>
  <c r="I180" i="51"/>
  <c r="I336" i="51"/>
  <c r="I413" i="51"/>
  <c r="I418" i="51" s="1"/>
  <c r="G159" i="51"/>
  <c r="H159" i="51"/>
  <c r="C159" i="51"/>
  <c r="F159" i="51"/>
  <c r="B159" i="51"/>
  <c r="D159" i="51"/>
  <c r="E159" i="51"/>
  <c r="D49" i="51"/>
  <c r="D54" i="51" s="1"/>
  <c r="I310" i="51"/>
  <c r="H50" i="51"/>
  <c r="I284" i="51"/>
  <c r="I258" i="51"/>
  <c r="R54" i="51"/>
  <c r="F315" i="51"/>
  <c r="E315" i="51"/>
  <c r="C315" i="51"/>
  <c r="H315" i="51"/>
  <c r="D315" i="51"/>
  <c r="B315" i="51"/>
  <c r="G315" i="51"/>
  <c r="T262" i="51"/>
  <c r="Q263" i="51"/>
  <c r="N263" i="51"/>
  <c r="P263" i="51"/>
  <c r="M263" i="51"/>
  <c r="L263" i="51"/>
  <c r="O263" i="51"/>
  <c r="R263" i="51"/>
  <c r="AJ262" i="51"/>
  <c r="F237" i="51"/>
  <c r="D237" i="51"/>
  <c r="E237" i="51"/>
  <c r="G237" i="51"/>
  <c r="B237" i="51"/>
  <c r="C237" i="51"/>
  <c r="H237" i="51"/>
  <c r="P419" i="51"/>
  <c r="Q419" i="51"/>
  <c r="O419" i="51"/>
  <c r="N419" i="51"/>
  <c r="R419" i="51"/>
  <c r="L419" i="51"/>
  <c r="M419" i="51"/>
  <c r="AJ418" i="51"/>
  <c r="T418" i="51"/>
  <c r="H445" i="51"/>
  <c r="G445" i="51"/>
  <c r="D445" i="51"/>
  <c r="E445" i="51"/>
  <c r="F445" i="51"/>
  <c r="B445" i="51"/>
  <c r="C445" i="51"/>
  <c r="E393" i="51"/>
  <c r="G393" i="51"/>
  <c r="F393" i="51"/>
  <c r="C393" i="51"/>
  <c r="B393" i="51"/>
  <c r="D393" i="51"/>
  <c r="H393" i="51"/>
  <c r="AJ340" i="51"/>
  <c r="O341" i="51"/>
  <c r="T340" i="51"/>
  <c r="L341" i="51"/>
  <c r="Q341" i="51"/>
  <c r="R341" i="51"/>
  <c r="M341" i="51"/>
  <c r="P341" i="51"/>
  <c r="N341" i="51"/>
  <c r="AJ127" i="51"/>
  <c r="S132" i="51"/>
  <c r="R237" i="51"/>
  <c r="P237" i="51"/>
  <c r="L237" i="51"/>
  <c r="Q237" i="51"/>
  <c r="M237" i="51"/>
  <c r="T236" i="51"/>
  <c r="O237" i="51"/>
  <c r="N237" i="51"/>
  <c r="AJ236" i="51"/>
  <c r="AJ184" i="51"/>
  <c r="P185" i="51"/>
  <c r="O185" i="51"/>
  <c r="M185" i="51"/>
  <c r="L185" i="51"/>
  <c r="N185" i="51"/>
  <c r="Q185" i="51"/>
  <c r="T184" i="51"/>
  <c r="R185" i="51"/>
  <c r="E341" i="51"/>
  <c r="B341" i="51"/>
  <c r="D341" i="51"/>
  <c r="C341" i="51"/>
  <c r="F341" i="51"/>
  <c r="H341" i="51"/>
  <c r="G341" i="51"/>
  <c r="B52" i="51"/>
  <c r="I130" i="51"/>
  <c r="G185" i="51"/>
  <c r="D185" i="51"/>
  <c r="C185" i="51"/>
  <c r="H185" i="51"/>
  <c r="B185" i="51"/>
  <c r="F185" i="51"/>
  <c r="E185" i="51"/>
  <c r="C263" i="51"/>
  <c r="B263" i="51"/>
  <c r="D263" i="51"/>
  <c r="G263" i="51"/>
  <c r="E263" i="51"/>
  <c r="F263" i="51"/>
  <c r="H263" i="51"/>
  <c r="S50" i="51"/>
  <c r="AJ50" i="51" s="1"/>
  <c r="Q211" i="51"/>
  <c r="M211" i="51"/>
  <c r="O211" i="51"/>
  <c r="L211" i="51"/>
  <c r="R211" i="51"/>
  <c r="T210" i="51"/>
  <c r="N211" i="51"/>
  <c r="P211" i="51"/>
  <c r="AJ210" i="51"/>
  <c r="S49" i="51"/>
  <c r="AJ49" i="51" s="1"/>
  <c r="AJ309" i="51"/>
  <c r="S314" i="51"/>
  <c r="S54" i="51"/>
  <c r="E211" i="51"/>
  <c r="B211" i="51"/>
  <c r="F211" i="51"/>
  <c r="C211" i="51"/>
  <c r="G211" i="51"/>
  <c r="D211" i="51"/>
  <c r="H211" i="51"/>
  <c r="B50" i="51"/>
  <c r="I154" i="51"/>
  <c r="I414" i="51"/>
  <c r="N159" i="51"/>
  <c r="L159" i="51"/>
  <c r="R159" i="51"/>
  <c r="P159" i="51"/>
  <c r="Q159" i="51"/>
  <c r="M159" i="51"/>
  <c r="T158" i="51"/>
  <c r="AJ158" i="51"/>
  <c r="O159" i="51"/>
  <c r="D133" i="51"/>
  <c r="I49" i="51" l="1"/>
  <c r="S159" i="51"/>
  <c r="AJ159" i="51" s="1"/>
  <c r="I211" i="51"/>
  <c r="AJ289" i="51"/>
  <c r="I263" i="51"/>
  <c r="I341" i="51"/>
  <c r="S419" i="51"/>
  <c r="AJ419" i="51" s="1"/>
  <c r="I237" i="51"/>
  <c r="S263" i="51"/>
  <c r="AJ263" i="51" s="1"/>
  <c r="S367" i="51"/>
  <c r="AJ367" i="51" s="1"/>
  <c r="S237" i="51"/>
  <c r="AJ237" i="51" s="1"/>
  <c r="I393" i="51"/>
  <c r="I50" i="51"/>
  <c r="R55" i="51"/>
  <c r="M55" i="51"/>
  <c r="T54" i="51"/>
  <c r="N55" i="51"/>
  <c r="Q55" i="51"/>
  <c r="AJ54" i="51"/>
  <c r="O55" i="51"/>
  <c r="L55" i="51"/>
  <c r="P55" i="51"/>
  <c r="I185" i="51"/>
  <c r="M133" i="51"/>
  <c r="AJ132" i="51"/>
  <c r="L133" i="51"/>
  <c r="T132" i="51"/>
  <c r="O133" i="51"/>
  <c r="P133" i="51"/>
  <c r="Q133" i="51"/>
  <c r="R133" i="51"/>
  <c r="N133" i="51"/>
  <c r="D419" i="51"/>
  <c r="F419" i="51"/>
  <c r="G419" i="51"/>
  <c r="E419" i="51"/>
  <c r="B419" i="51"/>
  <c r="C419" i="51"/>
  <c r="H419" i="51"/>
  <c r="S341" i="51"/>
  <c r="AJ341" i="51" s="1"/>
  <c r="O315" i="51"/>
  <c r="R315" i="51"/>
  <c r="T314" i="51"/>
  <c r="AJ314" i="51"/>
  <c r="N315" i="51"/>
  <c r="Q315" i="51"/>
  <c r="M315" i="51"/>
  <c r="P315" i="51"/>
  <c r="L315" i="51"/>
  <c r="S211" i="51"/>
  <c r="AJ211" i="51" s="1"/>
  <c r="S445" i="51"/>
  <c r="AJ445" i="51" s="1"/>
  <c r="I289" i="51"/>
  <c r="S185" i="51"/>
  <c r="AJ185" i="51" s="1"/>
  <c r="I52" i="51"/>
  <c r="I445" i="51"/>
  <c r="I315" i="51"/>
  <c r="I159" i="51"/>
  <c r="I133" i="51"/>
  <c r="S315" i="51" l="1"/>
  <c r="AJ315" i="51" s="1"/>
  <c r="S133" i="51"/>
  <c r="AJ133" i="51" s="1"/>
  <c r="I419" i="51"/>
  <c r="S55" i="51"/>
  <c r="AJ55" i="51" s="1"/>
  <c r="I573" i="50" l="1"/>
  <c r="I572" i="50"/>
  <c r="I571" i="50"/>
  <c r="I570" i="50"/>
  <c r="I569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47" i="50"/>
  <c r="I546" i="50"/>
  <c r="I545" i="50"/>
  <c r="I544" i="50"/>
  <c r="I543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1" i="50"/>
  <c r="I520" i="50"/>
  <c r="I519" i="50"/>
  <c r="I518" i="50"/>
  <c r="I517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495" i="50"/>
  <c r="I494" i="50"/>
  <c r="I493" i="50"/>
  <c r="I492" i="50"/>
  <c r="I491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F61" i="50" l="1"/>
  <c r="I451" i="50"/>
  <c r="F65" i="50"/>
  <c r="I455" i="50"/>
  <c r="I459" i="50"/>
  <c r="F69" i="50"/>
  <c r="I463" i="50"/>
  <c r="F73" i="50"/>
  <c r="F77" i="50"/>
  <c r="I467" i="50"/>
  <c r="F66" i="50"/>
  <c r="I456" i="50"/>
  <c r="I468" i="50"/>
  <c r="F78" i="50"/>
  <c r="I553" i="50"/>
  <c r="I574" i="50" s="1"/>
  <c r="F574" i="50"/>
  <c r="I449" i="50"/>
  <c r="F470" i="50"/>
  <c r="F59" i="50"/>
  <c r="I453" i="50"/>
  <c r="F63" i="50"/>
  <c r="I457" i="50"/>
  <c r="F67" i="50"/>
  <c r="F71" i="50"/>
  <c r="I461" i="50"/>
  <c r="I465" i="50"/>
  <c r="F75" i="50"/>
  <c r="I469" i="50"/>
  <c r="F79" i="50"/>
  <c r="I527" i="50"/>
  <c r="I548" i="50" s="1"/>
  <c r="F548" i="50"/>
  <c r="F62" i="50"/>
  <c r="I452" i="50"/>
  <c r="F522" i="50"/>
  <c r="I501" i="50"/>
  <c r="I522" i="50" s="1"/>
  <c r="I460" i="50"/>
  <c r="F70" i="50"/>
  <c r="I450" i="50"/>
  <c r="F60" i="50"/>
  <c r="I454" i="50"/>
  <c r="F64" i="50"/>
  <c r="I458" i="50"/>
  <c r="F68" i="50"/>
  <c r="I462" i="50"/>
  <c r="F72" i="50"/>
  <c r="I466" i="50"/>
  <c r="F76" i="50"/>
  <c r="I475" i="50"/>
  <c r="I496" i="50" s="1"/>
  <c r="F496" i="50"/>
  <c r="I464" i="50"/>
  <c r="F74" i="50"/>
  <c r="P87" i="50"/>
  <c r="P9" i="50" s="1"/>
  <c r="P102" i="50"/>
  <c r="P24" i="50" s="1"/>
  <c r="P88" i="50"/>
  <c r="P10" i="50" s="1"/>
  <c r="P90" i="50"/>
  <c r="P12" i="50" s="1"/>
  <c r="P97" i="50"/>
  <c r="P19" i="50" s="1"/>
  <c r="P101" i="50"/>
  <c r="P23" i="50" s="1"/>
  <c r="P98" i="50"/>
  <c r="P20" i="50" s="1"/>
  <c r="P93" i="50"/>
  <c r="P15" i="50" s="1"/>
  <c r="P104" i="50"/>
  <c r="P26" i="50" s="1"/>
  <c r="P105" i="50"/>
  <c r="P27" i="50" s="1"/>
  <c r="P95" i="50"/>
  <c r="P86" i="50"/>
  <c r="P8" i="50" s="1"/>
  <c r="P89" i="50"/>
  <c r="P11" i="50" s="1"/>
  <c r="P103" i="50"/>
  <c r="P25" i="50" s="1"/>
  <c r="P100" i="50"/>
  <c r="P22" i="50" s="1"/>
  <c r="P96" i="50"/>
  <c r="AH46" i="50"/>
  <c r="AI156" i="50"/>
  <c r="AJ156" i="50" s="1"/>
  <c r="AI261" i="50"/>
  <c r="AJ261" i="50" s="1"/>
  <c r="AI295" i="50"/>
  <c r="AI225" i="50"/>
  <c r="AI246" i="50"/>
  <c r="AI248" i="50"/>
  <c r="AI312" i="50"/>
  <c r="AJ312" i="50" s="1"/>
  <c r="AI357" i="50"/>
  <c r="AI362" i="50"/>
  <c r="AI365" i="50"/>
  <c r="AJ365" i="50" s="1"/>
  <c r="AI377" i="50"/>
  <c r="AI381" i="50"/>
  <c r="AI405" i="50"/>
  <c r="AI410" i="50"/>
  <c r="AI390" i="50"/>
  <c r="AJ390" i="50" s="1"/>
  <c r="Y52" i="50"/>
  <c r="AI432" i="50"/>
  <c r="AI435" i="50"/>
  <c r="AI443" i="50"/>
  <c r="AJ443" i="50" s="1"/>
  <c r="AI440" i="50" l="1"/>
  <c r="AI222" i="50"/>
  <c r="AI209" i="50"/>
  <c r="AJ209" i="50" s="1"/>
  <c r="AF51" i="50"/>
  <c r="X158" i="50"/>
  <c r="AH37" i="50"/>
  <c r="AG34" i="50"/>
  <c r="AH35" i="50"/>
  <c r="AI399" i="50"/>
  <c r="AI374" i="50"/>
  <c r="AI154" i="50"/>
  <c r="AH41" i="50"/>
  <c r="AI386" i="50"/>
  <c r="AI273" i="50"/>
  <c r="AI254" i="50"/>
  <c r="AI149" i="50"/>
  <c r="AI177" i="50"/>
  <c r="AI166" i="50"/>
  <c r="AI434" i="50"/>
  <c r="AI413" i="50"/>
  <c r="AI429" i="50"/>
  <c r="AG418" i="50"/>
  <c r="AI391" i="50"/>
  <c r="AJ391" i="50" s="1"/>
  <c r="AI380" i="50"/>
  <c r="AI360" i="50"/>
  <c r="AI274" i="50"/>
  <c r="AG53" i="50"/>
  <c r="AH262" i="50"/>
  <c r="AI144" i="50"/>
  <c r="AH314" i="50"/>
  <c r="AI339" i="50"/>
  <c r="AJ339" i="50" s="1"/>
  <c r="AI323" i="50"/>
  <c r="AG48" i="50"/>
  <c r="AI252" i="50"/>
  <c r="AI194" i="50"/>
  <c r="AI170" i="50"/>
  <c r="AI190" i="50"/>
  <c r="AH51" i="50"/>
  <c r="AI404" i="50"/>
  <c r="AE418" i="50"/>
  <c r="AI383" i="50"/>
  <c r="AI441" i="50"/>
  <c r="AJ441" i="50" s="1"/>
  <c r="Z418" i="50"/>
  <c r="AI382" i="50"/>
  <c r="AI352" i="50"/>
  <c r="AH44" i="50"/>
  <c r="AI294" i="50"/>
  <c r="AI281" i="50"/>
  <c r="AI275" i="50"/>
  <c r="AI243" i="50"/>
  <c r="AI207" i="50"/>
  <c r="AJ207" i="50" s="1"/>
  <c r="AI401" i="50"/>
  <c r="AC418" i="50"/>
  <c r="AI376" i="50"/>
  <c r="AI372" i="50"/>
  <c r="AH52" i="50"/>
  <c r="AG51" i="50"/>
  <c r="AG210" i="50"/>
  <c r="Z53" i="50"/>
  <c r="AI414" i="50"/>
  <c r="AI302" i="50"/>
  <c r="AI191" i="50"/>
  <c r="AG38" i="50"/>
  <c r="AH39" i="50"/>
  <c r="AI244" i="50"/>
  <c r="AI283" i="50"/>
  <c r="Z158" i="50"/>
  <c r="Z38" i="50"/>
  <c r="X418" i="50"/>
  <c r="AI351" i="50"/>
  <c r="AG288" i="50"/>
  <c r="AI169" i="50"/>
  <c r="AG50" i="50"/>
  <c r="AG36" i="50"/>
  <c r="AI403" i="50"/>
  <c r="AC444" i="50"/>
  <c r="Y53" i="50"/>
  <c r="AA50" i="50"/>
  <c r="AI402" i="50"/>
  <c r="AI398" i="50"/>
  <c r="AI373" i="50"/>
  <c r="AI359" i="50"/>
  <c r="AD366" i="50"/>
  <c r="Y340" i="50"/>
  <c r="AI305" i="50"/>
  <c r="AI296" i="50"/>
  <c r="V288" i="50"/>
  <c r="AI267" i="50"/>
  <c r="Y262" i="50"/>
  <c r="AA236" i="50"/>
  <c r="AI204" i="50"/>
  <c r="AE314" i="50"/>
  <c r="AA288" i="50"/>
  <c r="AI257" i="50"/>
  <c r="AI249" i="50"/>
  <c r="AI233" i="50"/>
  <c r="AJ233" i="50" s="1"/>
  <c r="AI217" i="50"/>
  <c r="AE236" i="50"/>
  <c r="AI202" i="50"/>
  <c r="AE210" i="50"/>
  <c r="AI151" i="50"/>
  <c r="AI143" i="50"/>
  <c r="AC53" i="50"/>
  <c r="AE51" i="50"/>
  <c r="V50" i="50"/>
  <c r="AI128" i="50"/>
  <c r="Z48" i="50"/>
  <c r="AF46" i="50"/>
  <c r="X45" i="50"/>
  <c r="AD43" i="50"/>
  <c r="AI120" i="50"/>
  <c r="V42" i="50"/>
  <c r="AA40" i="50"/>
  <c r="AE38" i="50"/>
  <c r="Y37" i="50"/>
  <c r="AD35" i="50"/>
  <c r="AI112" i="50"/>
  <c r="V34" i="50"/>
  <c r="W210" i="50"/>
  <c r="AI180" i="50"/>
  <c r="AI172" i="50"/>
  <c r="AF184" i="50"/>
  <c r="AA53" i="50"/>
  <c r="V52" i="50"/>
  <c r="AI130" i="50"/>
  <c r="Z51" i="50"/>
  <c r="AA48" i="50"/>
  <c r="W47" i="50"/>
  <c r="AF45" i="50"/>
  <c r="AA44" i="50"/>
  <c r="W43" i="50"/>
  <c r="AE41" i="50"/>
  <c r="Z40" i="50"/>
  <c r="W39" i="50"/>
  <c r="AE37" i="50"/>
  <c r="AA36" i="50"/>
  <c r="AI113" i="50"/>
  <c r="V35" i="50"/>
  <c r="AE33" i="50"/>
  <c r="AE132" i="50"/>
  <c r="AH236" i="50"/>
  <c r="I74" i="50"/>
  <c r="F22" i="50"/>
  <c r="I68" i="50"/>
  <c r="F16" i="50"/>
  <c r="I62" i="50"/>
  <c r="F10" i="50"/>
  <c r="F23" i="50"/>
  <c r="I75" i="50"/>
  <c r="F7" i="50"/>
  <c r="I59" i="50"/>
  <c r="F80" i="50"/>
  <c r="I65" i="50"/>
  <c r="AI438" i="50"/>
  <c r="AI426" i="50"/>
  <c r="Z444" i="50"/>
  <c r="AI406" i="50"/>
  <c r="AF418" i="50"/>
  <c r="AI349" i="50"/>
  <c r="AE366" i="50"/>
  <c r="AI310" i="50"/>
  <c r="AI356" i="50"/>
  <c r="AI348" i="50"/>
  <c r="AA366" i="50"/>
  <c r="AI331" i="50"/>
  <c r="W340" i="50"/>
  <c r="AI299" i="50"/>
  <c r="AI286" i="50"/>
  <c r="AJ286" i="50" s="1"/>
  <c r="AI278" i="50"/>
  <c r="AI270" i="50"/>
  <c r="W262" i="50"/>
  <c r="AI220" i="50"/>
  <c r="Y236" i="50"/>
  <c r="AI199" i="50"/>
  <c r="AC314" i="50"/>
  <c r="Y288" i="50"/>
  <c r="AG262" i="50"/>
  <c r="AC236" i="50"/>
  <c r="AC210" i="50"/>
  <c r="AI167" i="50"/>
  <c r="AE184" i="50"/>
  <c r="AI146" i="50"/>
  <c r="AI138" i="50"/>
  <c r="AC51" i="50"/>
  <c r="X48" i="50"/>
  <c r="AD46" i="50"/>
  <c r="V45" i="50"/>
  <c r="AI123" i="50"/>
  <c r="Z43" i="50"/>
  <c r="AF41" i="50"/>
  <c r="Y40" i="50"/>
  <c r="AC38" i="50"/>
  <c r="W37" i="50"/>
  <c r="AA35" i="50"/>
  <c r="AF33" i="50"/>
  <c r="AF132" i="50"/>
  <c r="AD184" i="50"/>
  <c r="AI153" i="50"/>
  <c r="AI145" i="50"/>
  <c r="AG158" i="50"/>
  <c r="AH50" i="50"/>
  <c r="Y48" i="50"/>
  <c r="AG46" i="50"/>
  <c r="AD45" i="50"/>
  <c r="Y44" i="50"/>
  <c r="AG42" i="50"/>
  <c r="AC41" i="50"/>
  <c r="X40" i="50"/>
  <c r="AH38" i="50"/>
  <c r="AC37" i="50"/>
  <c r="Y36" i="50"/>
  <c r="AH34" i="50"/>
  <c r="AC33" i="50"/>
  <c r="AC132" i="50"/>
  <c r="AH158" i="50"/>
  <c r="D523" i="50"/>
  <c r="F523" i="50"/>
  <c r="E523" i="50"/>
  <c r="H523" i="50"/>
  <c r="B523" i="50"/>
  <c r="C523" i="50"/>
  <c r="G523" i="50"/>
  <c r="F14" i="50"/>
  <c r="I66" i="50"/>
  <c r="AC366" i="50"/>
  <c r="AI300" i="50"/>
  <c r="Z236" i="50"/>
  <c r="AF44" i="50"/>
  <c r="W40" i="50"/>
  <c r="AD33" i="50"/>
  <c r="AD132" i="50"/>
  <c r="AE158" i="50"/>
  <c r="AA45" i="50"/>
  <c r="AF38" i="50"/>
  <c r="Z33" i="50"/>
  <c r="Z132" i="50"/>
  <c r="I77" i="50"/>
  <c r="F25" i="50"/>
  <c r="AI436" i="50"/>
  <c r="AI363" i="50"/>
  <c r="AJ363" i="50" s="1"/>
  <c r="AI347" i="50"/>
  <c r="AI313" i="50"/>
  <c r="AJ313" i="50" s="1"/>
  <c r="W366" i="50"/>
  <c r="AI324" i="50"/>
  <c r="AI247" i="50"/>
  <c r="AI226" i="50"/>
  <c r="V53" i="50"/>
  <c r="AI131" i="50"/>
  <c r="AJ131" i="50" s="1"/>
  <c r="Y46" i="50"/>
  <c r="AI121" i="50"/>
  <c r="V43" i="50"/>
  <c r="W35" i="50"/>
  <c r="AG52" i="50"/>
  <c r="X41" i="50"/>
  <c r="AD34" i="50"/>
  <c r="AI437" i="50"/>
  <c r="AI430" i="50"/>
  <c r="AA444" i="50"/>
  <c r="AI417" i="50"/>
  <c r="AI400" i="50"/>
  <c r="Y418" i="50"/>
  <c r="AI388" i="50"/>
  <c r="AI375" i="50"/>
  <c r="AI371" i="50"/>
  <c r="AI358" i="50"/>
  <c r="X366" i="50"/>
  <c r="AI337" i="50"/>
  <c r="AJ337" i="50" s="1"/>
  <c r="AI321" i="50"/>
  <c r="Z340" i="50"/>
  <c r="AH340" i="50"/>
  <c r="AD314" i="50"/>
  <c r="AI287" i="50"/>
  <c r="AJ287" i="50" s="1"/>
  <c r="AI279" i="50"/>
  <c r="AE288" i="50"/>
  <c r="AI250" i="50"/>
  <c r="AI242" i="50"/>
  <c r="AI229" i="50"/>
  <c r="AI221" i="50"/>
  <c r="AI200" i="50"/>
  <c r="AI301" i="50"/>
  <c r="AI297" i="50"/>
  <c r="AI293" i="50"/>
  <c r="V314" i="50"/>
  <c r="AI280" i="50"/>
  <c r="AI268" i="50"/>
  <c r="Z262" i="50"/>
  <c r="AI231" i="50"/>
  <c r="AI223" i="50"/>
  <c r="AI219" i="50"/>
  <c r="AI215" i="50"/>
  <c r="V236" i="50"/>
  <c r="AI208" i="50"/>
  <c r="AJ208" i="50" s="1"/>
  <c r="AI196" i="50"/>
  <c r="V210" i="50"/>
  <c r="AI189" i="50"/>
  <c r="AI176" i="50"/>
  <c r="X184" i="50"/>
  <c r="AI155" i="50"/>
  <c r="AJ155" i="50" s="1"/>
  <c r="AI147" i="50"/>
  <c r="AA158" i="50"/>
  <c r="AE50" i="50"/>
  <c r="AD47" i="50"/>
  <c r="W46" i="50"/>
  <c r="Z44" i="50"/>
  <c r="AF42" i="50"/>
  <c r="Y41" i="50"/>
  <c r="AD39" i="50"/>
  <c r="V38" i="50"/>
  <c r="AI116" i="50"/>
  <c r="Z36" i="50"/>
  <c r="AE34" i="50"/>
  <c r="Y33" i="50"/>
  <c r="Y132" i="50"/>
  <c r="AF210" i="50"/>
  <c r="AI182" i="50"/>
  <c r="AJ182" i="50" s="1"/>
  <c r="AI178" i="50"/>
  <c r="AI174" i="50"/>
  <c r="W184" i="50"/>
  <c r="V158" i="50"/>
  <c r="AI137" i="50"/>
  <c r="AE52" i="50"/>
  <c r="AD51" i="50"/>
  <c r="AI127" i="50"/>
  <c r="AE47" i="50"/>
  <c r="Z46" i="50"/>
  <c r="W45" i="50"/>
  <c r="AE43" i="50"/>
  <c r="AA42" i="50"/>
  <c r="AI119" i="50"/>
  <c r="V41" i="50"/>
  <c r="AE39" i="50"/>
  <c r="AA38" i="50"/>
  <c r="AI115" i="50"/>
  <c r="V37" i="50"/>
  <c r="AE35" i="50"/>
  <c r="AA34" i="50"/>
  <c r="V132" i="50"/>
  <c r="AI111" i="50"/>
  <c r="V33" i="50"/>
  <c r="AG366" i="50"/>
  <c r="AH42" i="50"/>
  <c r="F24" i="50"/>
  <c r="I76" i="50"/>
  <c r="I60" i="50"/>
  <c r="F8" i="50"/>
  <c r="AH132" i="50"/>
  <c r="I67" i="50"/>
  <c r="F15" i="50"/>
  <c r="Y366" i="50"/>
  <c r="W236" i="50"/>
  <c r="AI271" i="50"/>
  <c r="AI258" i="50"/>
  <c r="AE262" i="50"/>
  <c r="AC184" i="50"/>
  <c r="X51" i="50"/>
  <c r="X43" i="50"/>
  <c r="AE36" i="50"/>
  <c r="AA184" i="50"/>
  <c r="AI139" i="50"/>
  <c r="AE42" i="50"/>
  <c r="AF34" i="50"/>
  <c r="AG184" i="50"/>
  <c r="AI427" i="50"/>
  <c r="AI378" i="50"/>
  <c r="AI255" i="50"/>
  <c r="X314" i="50"/>
  <c r="AD158" i="50"/>
  <c r="AF47" i="50"/>
  <c r="X38" i="50"/>
  <c r="AH210" i="50"/>
  <c r="AC158" i="50"/>
  <c r="AG47" i="50"/>
  <c r="AC42" i="50"/>
  <c r="AG35" i="50"/>
  <c r="V40" i="50"/>
  <c r="I73" i="50"/>
  <c r="F21" i="50"/>
  <c r="AI439" i="50"/>
  <c r="AF52" i="50"/>
  <c r="AI424" i="50"/>
  <c r="AI389" i="50"/>
  <c r="AJ389" i="50" s="1"/>
  <c r="AI408" i="50"/>
  <c r="W418" i="50"/>
  <c r="AI379" i="50"/>
  <c r="AI353" i="50"/>
  <c r="V366" i="50"/>
  <c r="AI345" i="50"/>
  <c r="AI332" i="50"/>
  <c r="X340" i="50"/>
  <c r="AI306" i="50"/>
  <c r="AI354" i="50"/>
  <c r="AI350" i="50"/>
  <c r="AI346" i="50"/>
  <c r="AI333" i="50"/>
  <c r="AI329" i="50"/>
  <c r="AI325" i="50"/>
  <c r="AF340" i="50"/>
  <c r="AI308" i="50"/>
  <c r="AI303" i="50"/>
  <c r="AA314" i="50"/>
  <c r="AI282" i="50"/>
  <c r="AC288" i="50"/>
  <c r="AI253" i="50"/>
  <c r="AF262" i="50"/>
  <c r="AI232" i="50"/>
  <c r="AI224" i="50"/>
  <c r="AI216" i="50"/>
  <c r="AI203" i="50"/>
  <c r="AI195" i="50"/>
  <c r="AH288" i="50"/>
  <c r="X262" i="50"/>
  <c r="AI179" i="50"/>
  <c r="AI171" i="50"/>
  <c r="V184" i="50"/>
  <c r="AI163" i="50"/>
  <c r="AI142" i="50"/>
  <c r="Y158" i="50"/>
  <c r="AD52" i="50"/>
  <c r="AC50" i="50"/>
  <c r="Z47" i="50"/>
  <c r="AE45" i="50"/>
  <c r="X44" i="50"/>
  <c r="AD42" i="50"/>
  <c r="W41" i="50"/>
  <c r="Z39" i="50"/>
  <c r="AF37" i="50"/>
  <c r="X36" i="50"/>
  <c r="AC34" i="50"/>
  <c r="W132" i="50"/>
  <c r="W33" i="50"/>
  <c r="AD210" i="50"/>
  <c r="AH53" i="50"/>
  <c r="AC52" i="50"/>
  <c r="AA51" i="50"/>
  <c r="Y50" i="50"/>
  <c r="AH48" i="50"/>
  <c r="AC47" i="50"/>
  <c r="X46" i="50"/>
  <c r="AG44" i="50"/>
  <c r="AC43" i="50"/>
  <c r="Y42" i="50"/>
  <c r="AH40" i="50"/>
  <c r="AC39" i="50"/>
  <c r="Y38" i="50"/>
  <c r="AH36" i="50"/>
  <c r="AC35" i="50"/>
  <c r="Y34" i="50"/>
  <c r="AH47" i="50"/>
  <c r="I70" i="50"/>
  <c r="F18" i="50"/>
  <c r="AH33" i="50"/>
  <c r="H549" i="50"/>
  <c r="F549" i="50"/>
  <c r="E549" i="50"/>
  <c r="G549" i="50"/>
  <c r="C549" i="50"/>
  <c r="B549" i="50"/>
  <c r="D549" i="50"/>
  <c r="AI397" i="50"/>
  <c r="F17" i="50"/>
  <c r="I69" i="50"/>
  <c r="AF444" i="50"/>
  <c r="X444" i="50"/>
  <c r="AD418" i="50"/>
  <c r="Z314" i="50"/>
  <c r="W288" i="50"/>
  <c r="AF158" i="50"/>
  <c r="AA46" i="50"/>
  <c r="AD41" i="50"/>
  <c r="Y35" i="50"/>
  <c r="AI173" i="50"/>
  <c r="AI157" i="50"/>
  <c r="AJ157" i="50" s="1"/>
  <c r="W53" i="50"/>
  <c r="W48" i="50"/>
  <c r="AE46" i="50"/>
  <c r="Z41" i="50"/>
  <c r="Z37" i="50"/>
  <c r="F12" i="50"/>
  <c r="I64" i="50"/>
  <c r="AI118" i="50"/>
  <c r="I470" i="50"/>
  <c r="AD444" i="50"/>
  <c r="V444" i="50"/>
  <c r="AI423" i="50"/>
  <c r="AI385" i="50"/>
  <c r="AI412" i="50"/>
  <c r="AI407" i="50"/>
  <c r="AA418" i="50"/>
  <c r="Z366" i="50"/>
  <c r="AI326" i="50"/>
  <c r="AI328" i="50"/>
  <c r="AF314" i="50"/>
  <c r="AI276" i="50"/>
  <c r="AI234" i="50"/>
  <c r="AJ234" i="50" s="1"/>
  <c r="AI218" i="50"/>
  <c r="X210" i="50"/>
  <c r="Z184" i="50"/>
  <c r="V51" i="50"/>
  <c r="AI129" i="50"/>
  <c r="AD44" i="50"/>
  <c r="AA41" i="50"/>
  <c r="AC36" i="50"/>
  <c r="AD50" i="50"/>
  <c r="AC46" i="50"/>
  <c r="AG43" i="50"/>
  <c r="AG39" i="50"/>
  <c r="X37" i="50"/>
  <c r="X33" i="50"/>
  <c r="X132" i="50"/>
  <c r="AG40" i="50"/>
  <c r="D497" i="50"/>
  <c r="E497" i="50"/>
  <c r="F497" i="50"/>
  <c r="C497" i="50"/>
  <c r="B497" i="50"/>
  <c r="H497" i="50"/>
  <c r="G497" i="50"/>
  <c r="F19" i="50"/>
  <c r="I71" i="50"/>
  <c r="AI442" i="50"/>
  <c r="AJ442" i="50" s="1"/>
  <c r="Y444" i="50"/>
  <c r="Y51" i="50"/>
  <c r="AI428" i="50"/>
  <c r="AF53" i="50"/>
  <c r="AI415" i="50"/>
  <c r="AI431" i="50"/>
  <c r="W444" i="50"/>
  <c r="AG444" i="50"/>
  <c r="X52" i="50"/>
  <c r="AF50" i="50"/>
  <c r="AI411" i="50"/>
  <c r="AI364" i="50"/>
  <c r="AJ364" i="50" s="1"/>
  <c r="AI361" i="50"/>
  <c r="AI335" i="50"/>
  <c r="AI327" i="50"/>
  <c r="V340" i="50"/>
  <c r="AI319" i="50"/>
  <c r="AI309" i="50"/>
  <c r="AH366" i="50"/>
  <c r="AD340" i="50"/>
  <c r="AI304" i="50"/>
  <c r="AI298" i="50"/>
  <c r="Y314" i="50"/>
  <c r="AI277" i="50"/>
  <c r="Z288" i="50"/>
  <c r="AI256" i="50"/>
  <c r="AD262" i="50"/>
  <c r="AI235" i="50"/>
  <c r="AJ235" i="50" s="1"/>
  <c r="AI227" i="50"/>
  <c r="AF236" i="50"/>
  <c r="AI206" i="50"/>
  <c r="AI198" i="50"/>
  <c r="AI285" i="50"/>
  <c r="AJ285" i="50" s="1"/>
  <c r="AI269" i="50"/>
  <c r="AF288" i="50"/>
  <c r="AI260" i="50"/>
  <c r="AJ260" i="50" s="1"/>
  <c r="AI245" i="50"/>
  <c r="AI241" i="50"/>
  <c r="V262" i="50"/>
  <c r="AI228" i="50"/>
  <c r="AI205" i="50"/>
  <c r="AI197" i="50"/>
  <c r="W158" i="50"/>
  <c r="AA52" i="50"/>
  <c r="Z50" i="50"/>
  <c r="AE48" i="50"/>
  <c r="X47" i="50"/>
  <c r="AC45" i="50"/>
  <c r="V44" i="50"/>
  <c r="AI122" i="50"/>
  <c r="Z42" i="50"/>
  <c r="AE40" i="50"/>
  <c r="X39" i="50"/>
  <c r="AD37" i="50"/>
  <c r="AI114" i="50"/>
  <c r="V36" i="50"/>
  <c r="Z34" i="50"/>
  <c r="AI193" i="50"/>
  <c r="AI192" i="50"/>
  <c r="AA210" i="50"/>
  <c r="AI183" i="50"/>
  <c r="AJ183" i="50" s="1"/>
  <c r="AI175" i="50"/>
  <c r="AI164" i="50"/>
  <c r="AI141" i="50"/>
  <c r="Z52" i="50"/>
  <c r="W50" i="50"/>
  <c r="AF48" i="50"/>
  <c r="AA47" i="50"/>
  <c r="AI124" i="50"/>
  <c r="V46" i="50"/>
  <c r="AE44" i="50"/>
  <c r="AA43" i="50"/>
  <c r="W42" i="50"/>
  <c r="AF40" i="50"/>
  <c r="AA39" i="50"/>
  <c r="W38" i="50"/>
  <c r="AF36" i="50"/>
  <c r="Z35" i="50"/>
  <c r="W34" i="50"/>
  <c r="AH444" i="50"/>
  <c r="AH418" i="50"/>
  <c r="AG45" i="50"/>
  <c r="AH43" i="50"/>
  <c r="AF625" i="47"/>
  <c r="AF625" i="50"/>
  <c r="AF625" i="48"/>
  <c r="AF625" i="43"/>
  <c r="AF625" i="42"/>
  <c r="AF625" i="46"/>
  <c r="F20" i="50"/>
  <c r="I72" i="50"/>
  <c r="F27" i="50"/>
  <c r="I79" i="50"/>
  <c r="I63" i="50"/>
  <c r="F11" i="50"/>
  <c r="V418" i="50"/>
  <c r="F26" i="50"/>
  <c r="I78" i="50"/>
  <c r="AE340" i="50"/>
  <c r="Z210" i="50"/>
  <c r="X53" i="50"/>
  <c r="V48" i="50"/>
  <c r="AI126" i="50"/>
  <c r="W44" i="50"/>
  <c r="W36" i="50"/>
  <c r="AI311" i="50"/>
  <c r="AJ311" i="50" s="1"/>
  <c r="I61" i="50"/>
  <c r="F9" i="50"/>
  <c r="AI433" i="50"/>
  <c r="AC340" i="50"/>
  <c r="AI336" i="50"/>
  <c r="AI320" i="50"/>
  <c r="AI307" i="50"/>
  <c r="AI284" i="50"/>
  <c r="AC262" i="50"/>
  <c r="X236" i="50"/>
  <c r="AI181" i="50"/>
  <c r="AJ181" i="50" s="1"/>
  <c r="AI165" i="50"/>
  <c r="AI152" i="50"/>
  <c r="AF39" i="50"/>
  <c r="AA33" i="50"/>
  <c r="AA132" i="50"/>
  <c r="Y184" i="50"/>
  <c r="AI150" i="50"/>
  <c r="Y45" i="50"/>
  <c r="AD38" i="50"/>
  <c r="C575" i="50"/>
  <c r="D575" i="50"/>
  <c r="E575" i="50"/>
  <c r="F575" i="50"/>
  <c r="B575" i="50"/>
  <c r="G575" i="50"/>
  <c r="H575" i="50"/>
  <c r="AI425" i="50"/>
  <c r="AE444" i="50"/>
  <c r="AI416" i="50"/>
  <c r="AI409" i="50"/>
  <c r="AI384" i="50"/>
  <c r="AI338" i="50"/>
  <c r="AJ338" i="50" s="1"/>
  <c r="AI355" i="50"/>
  <c r="AF366" i="50"/>
  <c r="AI334" i="50"/>
  <c r="AI330" i="50"/>
  <c r="AI322" i="50"/>
  <c r="AA340" i="50"/>
  <c r="W314" i="50"/>
  <c r="AI272" i="50"/>
  <c r="X288" i="50"/>
  <c r="AI259" i="50"/>
  <c r="AJ259" i="50" s="1"/>
  <c r="AI251" i="50"/>
  <c r="AA262" i="50"/>
  <c r="AI230" i="50"/>
  <c r="AD236" i="50"/>
  <c r="AI201" i="50"/>
  <c r="AG314" i="50"/>
  <c r="AD288" i="50"/>
  <c r="AG236" i="50"/>
  <c r="AI148" i="50"/>
  <c r="AI140" i="50"/>
  <c r="AE53" i="50"/>
  <c r="W52" i="50"/>
  <c r="X50" i="50"/>
  <c r="AC48" i="50"/>
  <c r="V47" i="50"/>
  <c r="AI125" i="50"/>
  <c r="Z45" i="50"/>
  <c r="AF43" i="50"/>
  <c r="X42" i="50"/>
  <c r="AC40" i="50"/>
  <c r="V39" i="50"/>
  <c r="AI117" i="50"/>
  <c r="AA37" i="50"/>
  <c r="AF35" i="50"/>
  <c r="X34" i="50"/>
  <c r="Y210" i="50"/>
  <c r="AI168" i="50"/>
  <c r="AH184" i="50"/>
  <c r="AD53" i="50"/>
  <c r="W51" i="50"/>
  <c r="AD48" i="50"/>
  <c r="Y47" i="50"/>
  <c r="AH45" i="50"/>
  <c r="AC44" i="50"/>
  <c r="Y43" i="50"/>
  <c r="AG41" i="50"/>
  <c r="AD40" i="50"/>
  <c r="Y39" i="50"/>
  <c r="AG37" i="50"/>
  <c r="AD36" i="50"/>
  <c r="X35" i="50"/>
  <c r="AG132" i="50"/>
  <c r="AG33" i="50"/>
  <c r="AG340" i="50"/>
  <c r="P85" i="50"/>
  <c r="P600" i="50"/>
  <c r="M53" i="50"/>
  <c r="R53" i="50"/>
  <c r="N53" i="50"/>
  <c r="Q53" i="50"/>
  <c r="O53" i="50"/>
  <c r="AF605" i="50"/>
  <c r="AG392" i="50"/>
  <c r="AE392" i="50"/>
  <c r="AC392" i="50"/>
  <c r="Z392" i="50"/>
  <c r="X49" i="50"/>
  <c r="V392" i="50"/>
  <c r="AH392" i="50"/>
  <c r="AF392" i="50"/>
  <c r="AD49" i="50"/>
  <c r="AA392" i="50"/>
  <c r="Y49" i="50"/>
  <c r="W49" i="50"/>
  <c r="S379" i="50"/>
  <c r="AJ379" i="50" s="1"/>
  <c r="R52" i="50"/>
  <c r="O52" i="50"/>
  <c r="Q51" i="50"/>
  <c r="N50" i="50"/>
  <c r="O51" i="50"/>
  <c r="AF617" i="50"/>
  <c r="AF622" i="50"/>
  <c r="AF618" i="50"/>
  <c r="AF624" i="50"/>
  <c r="AF623" i="50"/>
  <c r="S281" i="50"/>
  <c r="S201" i="50"/>
  <c r="Q50" i="50"/>
  <c r="N52" i="50"/>
  <c r="M51" i="50"/>
  <c r="R50" i="50"/>
  <c r="S153" i="50" l="1"/>
  <c r="AJ153" i="50" s="1"/>
  <c r="M52" i="50"/>
  <c r="AJ281" i="50"/>
  <c r="R38" i="50"/>
  <c r="S334" i="50"/>
  <c r="AJ334" i="50" s="1"/>
  <c r="S165" i="50"/>
  <c r="S218" i="50"/>
  <c r="S383" i="50"/>
  <c r="AJ383" i="50" s="1"/>
  <c r="S222" i="50"/>
  <c r="AJ222" i="50" s="1"/>
  <c r="AJ201" i="50"/>
  <c r="S372" i="50"/>
  <c r="AJ372" i="50" s="1"/>
  <c r="AA49" i="50"/>
  <c r="AA54" i="50"/>
  <c r="AI52" i="50"/>
  <c r="S174" i="50"/>
  <c r="AJ174" i="50" s="1"/>
  <c r="S274" i="50"/>
  <c r="AJ274" i="50" s="1"/>
  <c r="S306" i="50"/>
  <c r="S437" i="50"/>
  <c r="AJ437" i="50" s="1"/>
  <c r="M44" i="50"/>
  <c r="Q46" i="50"/>
  <c r="S192" i="50"/>
  <c r="AJ192" i="50" s="1"/>
  <c r="N210" i="50"/>
  <c r="S197" i="50"/>
  <c r="AJ197" i="50" s="1"/>
  <c r="S228" i="50"/>
  <c r="AJ228" i="50" s="1"/>
  <c r="S283" i="50"/>
  <c r="AJ283" i="50" s="1"/>
  <c r="S244" i="50"/>
  <c r="AJ244" i="50" s="1"/>
  <c r="S302" i="50"/>
  <c r="AJ302" i="50" s="1"/>
  <c r="S376" i="50"/>
  <c r="AJ376" i="50" s="1"/>
  <c r="S436" i="50"/>
  <c r="AJ436" i="50" s="1"/>
  <c r="N418" i="50"/>
  <c r="AF619" i="50"/>
  <c r="S386" i="50"/>
  <c r="AJ386" i="50" s="1"/>
  <c r="Q48" i="50"/>
  <c r="Q236" i="50"/>
  <c r="S323" i="50"/>
  <c r="AJ323" i="50" s="1"/>
  <c r="M184" i="50"/>
  <c r="S168" i="50"/>
  <c r="AJ168" i="50" s="1"/>
  <c r="S193" i="50"/>
  <c r="AJ193" i="50" s="1"/>
  <c r="M46" i="50"/>
  <c r="R158" i="50"/>
  <c r="S152" i="50"/>
  <c r="AJ152" i="50" s="1"/>
  <c r="AJ165" i="50"/>
  <c r="S205" i="50"/>
  <c r="AJ205" i="50" s="1"/>
  <c r="S223" i="50"/>
  <c r="AJ223" i="50" s="1"/>
  <c r="S254" i="50"/>
  <c r="AJ254" i="50" s="1"/>
  <c r="S271" i="50"/>
  <c r="AJ271" i="50" s="1"/>
  <c r="Q314" i="50"/>
  <c r="AJ218" i="50"/>
  <c r="S226" i="50"/>
  <c r="AJ226" i="50" s="1"/>
  <c r="S276" i="50"/>
  <c r="AJ276" i="50" s="1"/>
  <c r="S296" i="50"/>
  <c r="AJ296" i="50" s="1"/>
  <c r="S304" i="50"/>
  <c r="AJ304" i="50" s="1"/>
  <c r="O340" i="50"/>
  <c r="S333" i="50"/>
  <c r="AJ333" i="50" s="1"/>
  <c r="S326" i="50"/>
  <c r="AJ326" i="50" s="1"/>
  <c r="S352" i="50"/>
  <c r="AJ352" i="50" s="1"/>
  <c r="M418" i="50"/>
  <c r="M444" i="50"/>
  <c r="S381" i="50"/>
  <c r="AJ381" i="50" s="1"/>
  <c r="S415" i="50"/>
  <c r="AJ415" i="50" s="1"/>
  <c r="AI53" i="50"/>
  <c r="O34" i="50"/>
  <c r="N288" i="50"/>
  <c r="S225" i="50"/>
  <c r="AJ225" i="50" s="1"/>
  <c r="S350" i="50"/>
  <c r="AJ350" i="50" s="1"/>
  <c r="M47" i="50"/>
  <c r="N39" i="50"/>
  <c r="S191" i="50"/>
  <c r="AJ191" i="50" s="1"/>
  <c r="S329" i="50"/>
  <c r="AJ329" i="50" s="1"/>
  <c r="S399" i="50"/>
  <c r="AJ399" i="50" s="1"/>
  <c r="S403" i="50"/>
  <c r="AJ403" i="50" s="1"/>
  <c r="S409" i="50"/>
  <c r="AJ409" i="50" s="1"/>
  <c r="S175" i="50"/>
  <c r="AJ175" i="50" s="1"/>
  <c r="M35" i="50"/>
  <c r="S176" i="50"/>
  <c r="AJ176" i="50" s="1"/>
  <c r="S204" i="50"/>
  <c r="AJ204" i="50" s="1"/>
  <c r="S282" i="50"/>
  <c r="AJ282" i="50" s="1"/>
  <c r="Q444" i="50"/>
  <c r="S139" i="50"/>
  <c r="R42" i="50"/>
  <c r="S255" i="50"/>
  <c r="AJ255" i="50" s="1"/>
  <c r="S346" i="50"/>
  <c r="AJ346" i="50" s="1"/>
  <c r="S144" i="50"/>
  <c r="AJ144" i="50" s="1"/>
  <c r="R51" i="50"/>
  <c r="AF607" i="50"/>
  <c r="AD392" i="50"/>
  <c r="S332" i="50"/>
  <c r="AJ332" i="50" s="1"/>
  <c r="AF606" i="50"/>
  <c r="S277" i="50"/>
  <c r="AJ277" i="50" s="1"/>
  <c r="S359" i="50"/>
  <c r="AJ359" i="50" s="1"/>
  <c r="S145" i="50"/>
  <c r="AJ145" i="50" s="1"/>
  <c r="Q158" i="50"/>
  <c r="W392" i="50"/>
  <c r="S319" i="50"/>
  <c r="L340" i="50"/>
  <c r="S198" i="50"/>
  <c r="AJ198" i="50" s="1"/>
  <c r="L33" i="50"/>
  <c r="L132" i="50"/>
  <c r="S111" i="50"/>
  <c r="O38" i="50"/>
  <c r="R48" i="50"/>
  <c r="N36" i="50"/>
  <c r="O40" i="50"/>
  <c r="N314" i="50"/>
  <c r="S297" i="50"/>
  <c r="AJ297" i="50" s="1"/>
  <c r="S251" i="50"/>
  <c r="AJ251" i="50" s="1"/>
  <c r="AJ306" i="50"/>
  <c r="S321" i="50"/>
  <c r="AJ321" i="50" s="1"/>
  <c r="M34" i="50"/>
  <c r="M36" i="50"/>
  <c r="M38" i="50"/>
  <c r="Q40" i="50"/>
  <c r="M42" i="50"/>
  <c r="M48" i="50"/>
  <c r="Q44" i="50"/>
  <c r="S245" i="50"/>
  <c r="AJ245" i="50" s="1"/>
  <c r="S216" i="50"/>
  <c r="AJ216" i="50" s="1"/>
  <c r="S224" i="50"/>
  <c r="AJ224" i="50" s="1"/>
  <c r="S252" i="50"/>
  <c r="AJ252" i="50" s="1"/>
  <c r="S294" i="50"/>
  <c r="AJ294" i="50" s="1"/>
  <c r="O39" i="50"/>
  <c r="S431" i="50"/>
  <c r="AJ431" i="50" s="1"/>
  <c r="S354" i="50"/>
  <c r="AJ354" i="50" s="1"/>
  <c r="AI41" i="50"/>
  <c r="AI236" i="50"/>
  <c r="AB237" i="50" s="1"/>
  <c r="AI314" i="50"/>
  <c r="V315" i="50" s="1"/>
  <c r="I523" i="50"/>
  <c r="N35" i="50"/>
  <c r="L37" i="50"/>
  <c r="S115" i="50"/>
  <c r="AJ115" i="50" s="1"/>
  <c r="R40" i="50"/>
  <c r="R45" i="50"/>
  <c r="O47" i="50"/>
  <c r="S127" i="50"/>
  <c r="AJ127" i="50" s="1"/>
  <c r="S164" i="50"/>
  <c r="AJ164" i="50" s="1"/>
  <c r="N38" i="50"/>
  <c r="N42" i="50"/>
  <c r="S122" i="50"/>
  <c r="AJ122" i="50" s="1"/>
  <c r="L44" i="50"/>
  <c r="R47" i="50"/>
  <c r="S138" i="50"/>
  <c r="AJ138" i="50" s="1"/>
  <c r="S146" i="50"/>
  <c r="AJ146" i="50" s="1"/>
  <c r="M288" i="50"/>
  <c r="S203" i="50"/>
  <c r="AJ203" i="50" s="1"/>
  <c r="S221" i="50"/>
  <c r="AJ221" i="50" s="1"/>
  <c r="S253" i="50"/>
  <c r="AJ253" i="50" s="1"/>
  <c r="S299" i="50"/>
  <c r="AJ299" i="50" s="1"/>
  <c r="R366" i="50"/>
  <c r="S335" i="50"/>
  <c r="AJ335" i="50" s="1"/>
  <c r="S347" i="50"/>
  <c r="AJ347" i="50" s="1"/>
  <c r="O210" i="50"/>
  <c r="O35" i="50"/>
  <c r="O37" i="50"/>
  <c r="L39" i="50"/>
  <c r="S117" i="50"/>
  <c r="AJ117" i="50" s="1"/>
  <c r="S128" i="50"/>
  <c r="AJ128" i="50" s="1"/>
  <c r="O158" i="50"/>
  <c r="S151" i="50"/>
  <c r="AJ151" i="50" s="1"/>
  <c r="N262" i="50"/>
  <c r="O288" i="50"/>
  <c r="Q288" i="50"/>
  <c r="S351" i="50"/>
  <c r="AJ351" i="50" s="1"/>
  <c r="S322" i="50"/>
  <c r="AJ322" i="50" s="1"/>
  <c r="S328" i="50"/>
  <c r="AJ328" i="50" s="1"/>
  <c r="S371" i="50"/>
  <c r="S378" i="50"/>
  <c r="AJ378" i="50" s="1"/>
  <c r="S402" i="50"/>
  <c r="AJ402" i="50" s="1"/>
  <c r="S408" i="50"/>
  <c r="AJ408" i="50" s="1"/>
  <c r="S432" i="50"/>
  <c r="AJ432" i="50" s="1"/>
  <c r="S423" i="50"/>
  <c r="L444" i="50"/>
  <c r="S425" i="50"/>
  <c r="AJ425" i="50" s="1"/>
  <c r="AF614" i="50"/>
  <c r="AF612" i="50"/>
  <c r="S360" i="50"/>
  <c r="AJ360" i="50" s="1"/>
  <c r="S377" i="50"/>
  <c r="AJ377" i="50" s="1"/>
  <c r="S382" i="50"/>
  <c r="AJ382" i="50" s="1"/>
  <c r="AI40" i="50"/>
  <c r="Z49" i="50"/>
  <c r="Z54" i="50" s="1"/>
  <c r="AI132" i="50"/>
  <c r="AI43" i="50"/>
  <c r="Z237" i="50"/>
  <c r="AI35" i="50"/>
  <c r="L46" i="50"/>
  <c r="S124" i="50"/>
  <c r="AJ124" i="50" s="1"/>
  <c r="L48" i="50"/>
  <c r="S126" i="50"/>
  <c r="AJ126" i="50" s="1"/>
  <c r="W54" i="50"/>
  <c r="O42" i="50"/>
  <c r="O262" i="50"/>
  <c r="L366" i="50"/>
  <c r="S345" i="50"/>
  <c r="R37" i="50"/>
  <c r="S217" i="50"/>
  <c r="AJ217" i="50" s="1"/>
  <c r="S416" i="50"/>
  <c r="AJ416" i="50" s="1"/>
  <c r="Q418" i="50"/>
  <c r="I497" i="50"/>
  <c r="Q184" i="50"/>
  <c r="Q210" i="50"/>
  <c r="S295" i="50"/>
  <c r="AJ295" i="50" s="1"/>
  <c r="S195" i="50"/>
  <c r="AJ195" i="50" s="1"/>
  <c r="S227" i="50"/>
  <c r="AJ227" i="50" s="1"/>
  <c r="R262" i="50"/>
  <c r="S256" i="50"/>
  <c r="AJ256" i="50" s="1"/>
  <c r="S273" i="50"/>
  <c r="AJ273" i="50" s="1"/>
  <c r="Q35" i="50"/>
  <c r="Q37" i="50"/>
  <c r="M39" i="50"/>
  <c r="Q41" i="50"/>
  <c r="S150" i="50"/>
  <c r="AJ150" i="50" s="1"/>
  <c r="L45" i="50"/>
  <c r="S123" i="50"/>
  <c r="AJ123" i="50" s="1"/>
  <c r="S143" i="50"/>
  <c r="AJ143" i="50" s="1"/>
  <c r="S163" i="50"/>
  <c r="L184" i="50"/>
  <c r="S167" i="50"/>
  <c r="AJ167" i="50" s="1"/>
  <c r="S215" i="50"/>
  <c r="L236" i="50"/>
  <c r="S231" i="50"/>
  <c r="AJ231" i="50" s="1"/>
  <c r="S249" i="50"/>
  <c r="AJ249" i="50" s="1"/>
  <c r="R288" i="50"/>
  <c r="S280" i="50"/>
  <c r="AJ280" i="50" s="1"/>
  <c r="S200" i="50"/>
  <c r="AJ200" i="50" s="1"/>
  <c r="S220" i="50"/>
  <c r="AJ220" i="50" s="1"/>
  <c r="M262" i="50"/>
  <c r="S270" i="50"/>
  <c r="AJ270" i="50" s="1"/>
  <c r="S278" i="50"/>
  <c r="AJ278" i="50" s="1"/>
  <c r="S298" i="50"/>
  <c r="AJ298" i="50" s="1"/>
  <c r="S305" i="50"/>
  <c r="AJ305" i="50" s="1"/>
  <c r="R340" i="50"/>
  <c r="S324" i="50"/>
  <c r="AJ324" i="50" s="1"/>
  <c r="S373" i="50"/>
  <c r="AJ373" i="50" s="1"/>
  <c r="S384" i="50"/>
  <c r="AJ384" i="50" s="1"/>
  <c r="AI387" i="50"/>
  <c r="S385" i="50"/>
  <c r="AJ385" i="50" s="1"/>
  <c r="N444" i="50"/>
  <c r="S439" i="50"/>
  <c r="AJ439" i="50" s="1"/>
  <c r="AF609" i="50"/>
  <c r="S434" i="50"/>
  <c r="AJ434" i="50" s="1"/>
  <c r="S374" i="50"/>
  <c r="AJ374" i="50" s="1"/>
  <c r="L53" i="50"/>
  <c r="S417" i="50"/>
  <c r="AJ417" i="50" s="1"/>
  <c r="P69" i="50"/>
  <c r="S485" i="50"/>
  <c r="P7" i="50"/>
  <c r="AG49" i="50"/>
  <c r="AG54" i="50" s="1"/>
  <c r="AI47" i="50"/>
  <c r="AI48" i="50"/>
  <c r="AI44" i="50"/>
  <c r="AI444" i="50"/>
  <c r="AB445" i="50" s="1"/>
  <c r="AH49" i="50"/>
  <c r="AH54" i="50" s="1"/>
  <c r="AI37" i="50"/>
  <c r="AI158" i="50"/>
  <c r="AC49" i="50"/>
  <c r="AC54" i="50" s="1"/>
  <c r="AI42" i="50"/>
  <c r="M37" i="50"/>
  <c r="N44" i="50"/>
  <c r="L51" i="50"/>
  <c r="S129" i="50"/>
  <c r="AJ129" i="50" s="1"/>
  <c r="S438" i="50"/>
  <c r="AJ438" i="50" s="1"/>
  <c r="R35" i="50"/>
  <c r="S121" i="50"/>
  <c r="AJ121" i="50" s="1"/>
  <c r="L43" i="50"/>
  <c r="W237" i="50"/>
  <c r="Y54" i="50"/>
  <c r="N132" i="50"/>
  <c r="N33" i="50"/>
  <c r="N37" i="50"/>
  <c r="L34" i="50"/>
  <c r="S112" i="50"/>
  <c r="AJ112" i="50" s="1"/>
  <c r="Q39" i="50"/>
  <c r="R46" i="50"/>
  <c r="O36" i="50"/>
  <c r="N46" i="50"/>
  <c r="S166" i="50"/>
  <c r="AJ166" i="50" s="1"/>
  <c r="R44" i="50"/>
  <c r="Q262" i="50"/>
  <c r="O236" i="50"/>
  <c r="O314" i="50"/>
  <c r="S327" i="50"/>
  <c r="AJ327" i="50" s="1"/>
  <c r="R444" i="50"/>
  <c r="M50" i="50"/>
  <c r="S178" i="50"/>
  <c r="AJ178" i="50" s="1"/>
  <c r="S190" i="50"/>
  <c r="AJ190" i="50" s="1"/>
  <c r="Q34" i="50"/>
  <c r="Q36" i="50"/>
  <c r="Q38" i="50"/>
  <c r="R39" i="50"/>
  <c r="R41" i="50"/>
  <c r="N43" i="50"/>
  <c r="L47" i="50"/>
  <c r="S125" i="50"/>
  <c r="AJ125" i="50" s="1"/>
  <c r="N48" i="50"/>
  <c r="L210" i="50"/>
  <c r="S189" i="50"/>
  <c r="S243" i="50"/>
  <c r="AJ243" i="50" s="1"/>
  <c r="S268" i="50"/>
  <c r="AJ268" i="50" s="1"/>
  <c r="M236" i="50"/>
  <c r="M314" i="50"/>
  <c r="S330" i="50"/>
  <c r="AJ330" i="50" s="1"/>
  <c r="S356" i="50"/>
  <c r="AJ356" i="50" s="1"/>
  <c r="S309" i="50"/>
  <c r="AJ309" i="50" s="1"/>
  <c r="S358" i="50"/>
  <c r="AJ358" i="50" s="1"/>
  <c r="S405" i="50"/>
  <c r="AJ405" i="50" s="1"/>
  <c r="S398" i="50"/>
  <c r="AJ398" i="50" s="1"/>
  <c r="S406" i="50"/>
  <c r="AJ406" i="50" s="1"/>
  <c r="S427" i="50"/>
  <c r="AJ427" i="50" s="1"/>
  <c r="L40" i="50"/>
  <c r="S118" i="50"/>
  <c r="AJ118" i="50" s="1"/>
  <c r="S429" i="50"/>
  <c r="AJ429" i="50" s="1"/>
  <c r="S380" i="50"/>
  <c r="AJ380" i="50" s="1"/>
  <c r="S404" i="50"/>
  <c r="AJ404" i="50" s="1"/>
  <c r="S413" i="50"/>
  <c r="AJ413" i="50" s="1"/>
  <c r="AG315" i="50"/>
  <c r="AI36" i="50"/>
  <c r="AI340" i="50"/>
  <c r="AB341" i="50" s="1"/>
  <c r="AI50" i="50"/>
  <c r="AI210" i="50"/>
  <c r="AD211" i="50" s="1"/>
  <c r="AC237" i="50"/>
  <c r="AE49" i="50"/>
  <c r="AE54" i="50" s="1"/>
  <c r="AI288" i="50"/>
  <c r="Z289" i="50" s="1"/>
  <c r="AI418" i="50"/>
  <c r="AH419" i="50" s="1"/>
  <c r="AF315" i="50"/>
  <c r="X315" i="50"/>
  <c r="Y237" i="50"/>
  <c r="I80" i="50"/>
  <c r="AE237" i="50"/>
  <c r="O44" i="50"/>
  <c r="AJ139" i="50"/>
  <c r="M41" i="50"/>
  <c r="S140" i="50"/>
  <c r="AJ140" i="50" s="1"/>
  <c r="O444" i="50"/>
  <c r="M43" i="50"/>
  <c r="R210" i="50"/>
  <c r="S179" i="50"/>
  <c r="AJ179" i="50" s="1"/>
  <c r="S355" i="50"/>
  <c r="AJ355" i="50" s="1"/>
  <c r="S426" i="50"/>
  <c r="AJ426" i="50" s="1"/>
  <c r="S414" i="50"/>
  <c r="AJ414" i="50" s="1"/>
  <c r="AG237" i="50"/>
  <c r="AF341" i="50"/>
  <c r="AI45" i="50"/>
  <c r="R34" i="50"/>
  <c r="S119" i="50"/>
  <c r="AJ119" i="50" s="1"/>
  <c r="L41" i="50"/>
  <c r="S172" i="50"/>
  <c r="AJ172" i="50" s="1"/>
  <c r="S130" i="50"/>
  <c r="AJ130" i="50" s="1"/>
  <c r="L52" i="50"/>
  <c r="O184" i="50"/>
  <c r="S114" i="50"/>
  <c r="AJ114" i="50" s="1"/>
  <c r="L36" i="50"/>
  <c r="Q43" i="50"/>
  <c r="S142" i="50"/>
  <c r="AJ142" i="50" s="1"/>
  <c r="L314" i="50"/>
  <c r="S293" i="50"/>
  <c r="S300" i="50"/>
  <c r="AJ300" i="50" s="1"/>
  <c r="S307" i="50"/>
  <c r="AJ307" i="50" s="1"/>
  <c r="N340" i="50"/>
  <c r="O418" i="50"/>
  <c r="AF611" i="50"/>
  <c r="N158" i="50"/>
  <c r="L35" i="50"/>
  <c r="S113" i="50"/>
  <c r="AJ113" i="50" s="1"/>
  <c r="O43" i="50"/>
  <c r="O45" i="50"/>
  <c r="O48" i="50"/>
  <c r="O50" i="50"/>
  <c r="S137" i="50"/>
  <c r="L158" i="50"/>
  <c r="S173" i="50"/>
  <c r="AJ173" i="50" s="1"/>
  <c r="S177" i="50"/>
  <c r="AJ177" i="50" s="1"/>
  <c r="L38" i="50"/>
  <c r="S116" i="50"/>
  <c r="AJ116" i="50" s="1"/>
  <c r="N51" i="50"/>
  <c r="S301" i="50"/>
  <c r="AJ301" i="50" s="1"/>
  <c r="S199" i="50"/>
  <c r="AJ199" i="50" s="1"/>
  <c r="S229" i="50"/>
  <c r="AJ229" i="50" s="1"/>
  <c r="S247" i="50"/>
  <c r="AJ247" i="50" s="1"/>
  <c r="M340" i="50"/>
  <c r="N366" i="50"/>
  <c r="S353" i="50"/>
  <c r="AJ353" i="50" s="1"/>
  <c r="S435" i="50"/>
  <c r="AJ435" i="50" s="1"/>
  <c r="Q52" i="50"/>
  <c r="Q42" i="50"/>
  <c r="S147" i="50"/>
  <c r="AJ147" i="50" s="1"/>
  <c r="S202" i="50"/>
  <c r="AJ202" i="50" s="1"/>
  <c r="S219" i="50"/>
  <c r="AJ219" i="50" s="1"/>
  <c r="L262" i="50"/>
  <c r="S241" i="50"/>
  <c r="S257" i="50"/>
  <c r="AJ257" i="50" s="1"/>
  <c r="S275" i="50"/>
  <c r="AJ275" i="50" s="1"/>
  <c r="S194" i="50"/>
  <c r="AJ194" i="50" s="1"/>
  <c r="S242" i="50"/>
  <c r="AJ242" i="50" s="1"/>
  <c r="S250" i="50"/>
  <c r="AJ250" i="50" s="1"/>
  <c r="S272" i="50"/>
  <c r="AJ272" i="50" s="1"/>
  <c r="S308" i="50"/>
  <c r="AJ308" i="50" s="1"/>
  <c r="S320" i="50"/>
  <c r="AJ320" i="50" s="1"/>
  <c r="S325" i="50"/>
  <c r="AJ325" i="50" s="1"/>
  <c r="S410" i="50"/>
  <c r="AJ410" i="50" s="1"/>
  <c r="S375" i="50"/>
  <c r="AJ375" i="50" s="1"/>
  <c r="S412" i="50"/>
  <c r="AJ412" i="50" s="1"/>
  <c r="S433" i="50"/>
  <c r="AJ433" i="50" s="1"/>
  <c r="AF615" i="50"/>
  <c r="AF610" i="50"/>
  <c r="S357" i="50"/>
  <c r="AJ357" i="50" s="1"/>
  <c r="S401" i="50"/>
  <c r="AJ401" i="50" s="1"/>
  <c r="AI39" i="50"/>
  <c r="I575" i="50"/>
  <c r="X237" i="50"/>
  <c r="Z211" i="50"/>
  <c r="AI262" i="50"/>
  <c r="AF263" i="50" s="1"/>
  <c r="X211" i="50"/>
  <c r="X392" i="50"/>
  <c r="D471" i="50"/>
  <c r="B471" i="50"/>
  <c r="G471" i="50"/>
  <c r="C471" i="50"/>
  <c r="F471" i="50"/>
  <c r="E471" i="50"/>
  <c r="H471" i="50"/>
  <c r="I549" i="50"/>
  <c r="AH289" i="50"/>
  <c r="AI366" i="50"/>
  <c r="AB367" i="50" s="1"/>
  <c r="AH211" i="50"/>
  <c r="AI51" i="50"/>
  <c r="AD54" i="50"/>
  <c r="AF49" i="50"/>
  <c r="AF54" i="50" s="1"/>
  <c r="AH237" i="50"/>
  <c r="AI34" i="50"/>
  <c r="L418" i="50"/>
  <c r="S397" i="50"/>
  <c r="Q132" i="50"/>
  <c r="Q33" i="50"/>
  <c r="R132" i="50"/>
  <c r="R33" i="50"/>
  <c r="S246" i="50"/>
  <c r="AJ246" i="50" s="1"/>
  <c r="X54" i="50"/>
  <c r="AI184" i="50"/>
  <c r="AB185" i="50" s="1"/>
  <c r="AA237" i="50"/>
  <c r="O46" i="50"/>
  <c r="S148" i="50"/>
  <c r="AJ148" i="50" s="1"/>
  <c r="S303" i="50"/>
  <c r="AJ303" i="50" s="1"/>
  <c r="S349" i="50"/>
  <c r="AJ349" i="50" s="1"/>
  <c r="S430" i="50"/>
  <c r="AJ430" i="50" s="1"/>
  <c r="M45" i="50"/>
  <c r="O41" i="50"/>
  <c r="M366" i="50"/>
  <c r="R36" i="50"/>
  <c r="N40" i="50"/>
  <c r="N41" i="50"/>
  <c r="S141" i="50"/>
  <c r="AJ141" i="50" s="1"/>
  <c r="R184" i="50"/>
  <c r="M210" i="50"/>
  <c r="M132" i="50"/>
  <c r="M33" i="50"/>
  <c r="N34" i="50"/>
  <c r="L42" i="50"/>
  <c r="S120" i="50"/>
  <c r="AJ120" i="50" s="1"/>
  <c r="Q45" i="50"/>
  <c r="Q47" i="50"/>
  <c r="M158" i="50"/>
  <c r="S170" i="50"/>
  <c r="AJ170" i="50" s="1"/>
  <c r="S248" i="50"/>
  <c r="AJ248" i="50" s="1"/>
  <c r="R236" i="50"/>
  <c r="S230" i="50"/>
  <c r="AJ230" i="50" s="1"/>
  <c r="L288" i="50"/>
  <c r="S267" i="50"/>
  <c r="S279" i="50"/>
  <c r="AJ279" i="50" s="1"/>
  <c r="R314" i="50"/>
  <c r="O366" i="50"/>
  <c r="S348" i="50"/>
  <c r="AJ348" i="50" s="1"/>
  <c r="R418" i="50"/>
  <c r="S169" i="50"/>
  <c r="AJ169" i="50" s="1"/>
  <c r="O33" i="50"/>
  <c r="O132" i="50"/>
  <c r="M40" i="50"/>
  <c r="R43" i="50"/>
  <c r="N45" i="50"/>
  <c r="N47" i="50"/>
  <c r="S149" i="50"/>
  <c r="AJ149" i="50" s="1"/>
  <c r="N184" i="50"/>
  <c r="S171" i="50"/>
  <c r="AJ171" i="50" s="1"/>
  <c r="S196" i="50"/>
  <c r="AJ196" i="50" s="1"/>
  <c r="N236" i="50"/>
  <c r="S269" i="50"/>
  <c r="AJ269" i="50" s="1"/>
  <c r="S331" i="50"/>
  <c r="AJ331" i="50" s="1"/>
  <c r="Q340" i="50"/>
  <c r="Q366" i="50"/>
  <c r="S361" i="50"/>
  <c r="AJ361" i="50" s="1"/>
  <c r="S400" i="50"/>
  <c r="AJ400" i="50" s="1"/>
  <c r="S407" i="50"/>
  <c r="AJ407" i="50" s="1"/>
  <c r="S411" i="50"/>
  <c r="AJ411" i="50" s="1"/>
  <c r="S424" i="50"/>
  <c r="AJ424" i="50" s="1"/>
  <c r="S428" i="50"/>
  <c r="AJ428" i="50" s="1"/>
  <c r="AD237" i="50"/>
  <c r="AA341" i="50"/>
  <c r="AI46" i="50"/>
  <c r="AF237" i="50"/>
  <c r="Y159" i="50"/>
  <c r="AI33" i="50"/>
  <c r="V49" i="50"/>
  <c r="V54" i="50" s="1"/>
  <c r="AI38" i="50"/>
  <c r="Y419" i="50"/>
  <c r="Y289" i="50"/>
  <c r="AA289" i="50"/>
  <c r="Y392" i="50"/>
  <c r="Q49" i="50"/>
  <c r="I374" i="50"/>
  <c r="R49" i="50"/>
  <c r="M49" i="50"/>
  <c r="N392" i="50"/>
  <c r="O49" i="50"/>
  <c r="I173" i="50"/>
  <c r="C52" i="50"/>
  <c r="I227" i="50"/>
  <c r="I438" i="50"/>
  <c r="S154" i="50"/>
  <c r="AJ154" i="50" s="1"/>
  <c r="I190" i="50"/>
  <c r="I171" i="50"/>
  <c r="S180" i="50"/>
  <c r="AJ180" i="50" s="1"/>
  <c r="I191" i="50"/>
  <c r="I243" i="50"/>
  <c r="I320" i="50"/>
  <c r="I328" i="50"/>
  <c r="S310" i="50"/>
  <c r="AJ310" i="50" s="1"/>
  <c r="I402" i="50"/>
  <c r="I433" i="50"/>
  <c r="D52" i="50"/>
  <c r="D51" i="50"/>
  <c r="D288" i="50"/>
  <c r="I307" i="50"/>
  <c r="I359" i="50"/>
  <c r="S336" i="50"/>
  <c r="AJ336" i="50" s="1"/>
  <c r="I347" i="50"/>
  <c r="G36" i="50"/>
  <c r="G42" i="50"/>
  <c r="S206" i="50"/>
  <c r="AJ206" i="50" s="1"/>
  <c r="S232" i="50"/>
  <c r="AJ232" i="50" s="1"/>
  <c r="I254" i="50"/>
  <c r="S258" i="50"/>
  <c r="AJ258" i="50" s="1"/>
  <c r="S284" i="50"/>
  <c r="AJ284" i="50" s="1"/>
  <c r="I405" i="50"/>
  <c r="S362" i="50"/>
  <c r="AJ362" i="50" s="1"/>
  <c r="I411" i="50"/>
  <c r="S440" i="50"/>
  <c r="AJ440" i="50" s="1"/>
  <c r="I165" i="50" l="1"/>
  <c r="I430" i="50"/>
  <c r="I355" i="50"/>
  <c r="I404" i="50"/>
  <c r="AG367" i="50"/>
  <c r="AG445" i="50"/>
  <c r="AH341" i="50"/>
  <c r="V237" i="50"/>
  <c r="I249" i="50"/>
  <c r="I279" i="50"/>
  <c r="I166" i="50"/>
  <c r="I403" i="50"/>
  <c r="Y315" i="50"/>
  <c r="AA445" i="50"/>
  <c r="Y367" i="50"/>
  <c r="Z445" i="50"/>
  <c r="I400" i="50"/>
  <c r="I277" i="50"/>
  <c r="AE445" i="50"/>
  <c r="Y445" i="50"/>
  <c r="AD445" i="50"/>
  <c r="W445" i="50"/>
  <c r="AD315" i="50"/>
  <c r="I175" i="50"/>
  <c r="Z315" i="50"/>
  <c r="W315" i="50"/>
  <c r="I408" i="50"/>
  <c r="I373" i="50"/>
  <c r="I283" i="50"/>
  <c r="I197" i="50"/>
  <c r="C44" i="50"/>
  <c r="H444" i="50"/>
  <c r="E418" i="50"/>
  <c r="H262" i="50"/>
  <c r="I201" i="50"/>
  <c r="I170" i="50"/>
  <c r="H47" i="50"/>
  <c r="G43" i="50"/>
  <c r="D41" i="50"/>
  <c r="E39" i="50"/>
  <c r="I426" i="50"/>
  <c r="I378" i="50"/>
  <c r="H340" i="50"/>
  <c r="I304" i="50"/>
  <c r="I269" i="50"/>
  <c r="D262" i="50"/>
  <c r="D45" i="50"/>
  <c r="D366" i="50"/>
  <c r="I255" i="50"/>
  <c r="I199" i="50"/>
  <c r="G262" i="50"/>
  <c r="I142" i="50"/>
  <c r="H48" i="50"/>
  <c r="E38" i="50"/>
  <c r="I382" i="50"/>
  <c r="D418" i="50"/>
  <c r="AC263" i="50"/>
  <c r="AG185" i="50"/>
  <c r="Y263" i="50"/>
  <c r="W289" i="50"/>
  <c r="AA185" i="50"/>
  <c r="W263" i="50"/>
  <c r="AF367" i="50"/>
  <c r="AA263" i="50"/>
  <c r="O392" i="50"/>
  <c r="I331" i="50"/>
  <c r="I429" i="50"/>
  <c r="AH185" i="50"/>
  <c r="R392" i="50"/>
  <c r="AG263" i="50"/>
  <c r="AC211" i="50"/>
  <c r="N49" i="50"/>
  <c r="AD185" i="50"/>
  <c r="I385" i="50"/>
  <c r="I281" i="50"/>
  <c r="I303" i="50"/>
  <c r="I223" i="50"/>
  <c r="G418" i="50"/>
  <c r="Z263" i="50"/>
  <c r="AA315" i="50"/>
  <c r="H366" i="50"/>
  <c r="C35" i="50"/>
  <c r="G158" i="50"/>
  <c r="AE185" i="50"/>
  <c r="AH445" i="50"/>
  <c r="W367" i="50"/>
  <c r="AE315" i="50"/>
  <c r="X445" i="50"/>
  <c r="I375" i="50"/>
  <c r="I333" i="50"/>
  <c r="I219" i="50"/>
  <c r="I143" i="50"/>
  <c r="D47" i="50"/>
  <c r="I282" i="50"/>
  <c r="I427" i="50"/>
  <c r="I305" i="50"/>
  <c r="I203" i="50"/>
  <c r="I357" i="50"/>
  <c r="V185" i="50"/>
  <c r="V419" i="50"/>
  <c r="X263" i="50"/>
  <c r="AC315" i="50"/>
  <c r="B43" i="50"/>
  <c r="I121" i="50"/>
  <c r="I409" i="50"/>
  <c r="C418" i="50"/>
  <c r="G314" i="50"/>
  <c r="I202" i="50"/>
  <c r="G46" i="50"/>
  <c r="G40" i="50"/>
  <c r="G132" i="50"/>
  <c r="G33" i="50"/>
  <c r="H418" i="50"/>
  <c r="I253" i="50"/>
  <c r="I204" i="50"/>
  <c r="B44" i="50"/>
  <c r="I122" i="50"/>
  <c r="C37" i="50"/>
  <c r="C33" i="50"/>
  <c r="C132" i="50"/>
  <c r="E184" i="50"/>
  <c r="E42" i="50"/>
  <c r="D40" i="50"/>
  <c r="B444" i="50"/>
  <c r="I423" i="50"/>
  <c r="I352" i="50"/>
  <c r="B48" i="50"/>
  <c r="I126" i="50"/>
  <c r="I145" i="50"/>
  <c r="I169" i="50"/>
  <c r="AF621" i="50"/>
  <c r="I267" i="50"/>
  <c r="B288" i="50"/>
  <c r="C288" i="50"/>
  <c r="I146" i="50"/>
  <c r="H38" i="50"/>
  <c r="AJ241" i="50"/>
  <c r="S262" i="50"/>
  <c r="AJ189" i="50"/>
  <c r="S210" i="50"/>
  <c r="AB159" i="50"/>
  <c r="X159" i="50"/>
  <c r="Z159" i="50"/>
  <c r="D444" i="50"/>
  <c r="I322" i="50"/>
  <c r="I296" i="50"/>
  <c r="I272" i="50"/>
  <c r="I246" i="50"/>
  <c r="I226" i="50"/>
  <c r="I216" i="50"/>
  <c r="I271" i="50"/>
  <c r="I231" i="50"/>
  <c r="E158" i="50"/>
  <c r="G44" i="50"/>
  <c r="E37" i="50"/>
  <c r="G34" i="50"/>
  <c r="I168" i="50"/>
  <c r="C36" i="50"/>
  <c r="I349" i="50"/>
  <c r="I335" i="50"/>
  <c r="C340" i="50"/>
  <c r="D314" i="50"/>
  <c r="I176" i="50"/>
  <c r="G45" i="50"/>
  <c r="I120" i="50"/>
  <c r="B42" i="50"/>
  <c r="E47" i="50"/>
  <c r="E36" i="50"/>
  <c r="D33" i="50"/>
  <c r="D132" i="50"/>
  <c r="I436" i="50"/>
  <c r="I412" i="50"/>
  <c r="G366" i="50"/>
  <c r="I309" i="50"/>
  <c r="I329" i="50"/>
  <c r="C236" i="50"/>
  <c r="I196" i="50"/>
  <c r="I179" i="50"/>
  <c r="I149" i="50"/>
  <c r="C40" i="50"/>
  <c r="H33" i="50"/>
  <c r="H132" i="50"/>
  <c r="I178" i="50"/>
  <c r="I353" i="50"/>
  <c r="I346" i="50"/>
  <c r="E314" i="50"/>
  <c r="I230" i="50"/>
  <c r="H46" i="50"/>
  <c r="I174" i="50"/>
  <c r="I139" i="50"/>
  <c r="E45" i="50"/>
  <c r="I380" i="50"/>
  <c r="P70" i="50"/>
  <c r="S486" i="50"/>
  <c r="I360" i="50"/>
  <c r="AE367" i="50"/>
  <c r="AC185" i="50"/>
  <c r="AE341" i="50"/>
  <c r="Y185" i="50"/>
  <c r="AH367" i="50"/>
  <c r="S40" i="50"/>
  <c r="AJ40" i="50" s="1"/>
  <c r="AI392" i="50"/>
  <c r="X393" i="50" s="1"/>
  <c r="S48" i="50"/>
  <c r="AJ48" i="50" s="1"/>
  <c r="AD159" i="50"/>
  <c r="Y211" i="50"/>
  <c r="AJ423" i="50"/>
  <c r="S444" i="50"/>
  <c r="AE211" i="50"/>
  <c r="AE263" i="50"/>
  <c r="M54" i="50"/>
  <c r="S33" i="50"/>
  <c r="B158" i="50"/>
  <c r="I137" i="50"/>
  <c r="S38" i="50"/>
  <c r="AJ38" i="50" s="1"/>
  <c r="AJ163" i="50"/>
  <c r="S184" i="50"/>
  <c r="S44" i="50"/>
  <c r="AJ44" i="50" s="1"/>
  <c r="I294" i="50"/>
  <c r="I200" i="50"/>
  <c r="C39" i="50"/>
  <c r="I327" i="50"/>
  <c r="I301" i="50"/>
  <c r="H44" i="50"/>
  <c r="D46" i="50"/>
  <c r="I195" i="50"/>
  <c r="O54" i="50"/>
  <c r="S34" i="50"/>
  <c r="AJ34" i="50" s="1"/>
  <c r="S39" i="50"/>
  <c r="AJ39" i="50" s="1"/>
  <c r="I407" i="50"/>
  <c r="I245" i="50"/>
  <c r="C42" i="50"/>
  <c r="E444" i="50"/>
  <c r="H42" i="50"/>
  <c r="I164" i="50"/>
  <c r="H45" i="50"/>
  <c r="B37" i="50"/>
  <c r="I115" i="50"/>
  <c r="B132" i="50"/>
  <c r="B33" i="50"/>
  <c r="I111" i="50"/>
  <c r="C444" i="50"/>
  <c r="I425" i="50"/>
  <c r="I332" i="50"/>
  <c r="I399" i="50"/>
  <c r="E340" i="50"/>
  <c r="C314" i="50"/>
  <c r="I268" i="50"/>
  <c r="I217" i="50"/>
  <c r="H43" i="50"/>
  <c r="I437" i="50"/>
  <c r="I306" i="50"/>
  <c r="I251" i="50"/>
  <c r="H236" i="50"/>
  <c r="I300" i="50"/>
  <c r="I248" i="50"/>
  <c r="I140" i="50"/>
  <c r="D36" i="50"/>
  <c r="C210" i="50"/>
  <c r="I119" i="50"/>
  <c r="B41" i="50"/>
  <c r="D37" i="50"/>
  <c r="I413" i="50"/>
  <c r="I383" i="50"/>
  <c r="B40" i="50"/>
  <c r="I118" i="50"/>
  <c r="I377" i="50"/>
  <c r="AA159" i="50"/>
  <c r="AD419" i="50"/>
  <c r="Q54" i="50"/>
  <c r="AG159" i="50"/>
  <c r="V367" i="50"/>
  <c r="S35" i="50"/>
  <c r="AJ35" i="50" s="1"/>
  <c r="V211" i="50"/>
  <c r="Z367" i="50"/>
  <c r="S47" i="50"/>
  <c r="AJ47" i="50" s="1"/>
  <c r="AC341" i="50"/>
  <c r="P17" i="50"/>
  <c r="S69" i="50"/>
  <c r="AA367" i="50"/>
  <c r="AF185" i="50"/>
  <c r="AD367" i="50"/>
  <c r="X367" i="50"/>
  <c r="L392" i="50"/>
  <c r="S387" i="50"/>
  <c r="AJ387" i="50" s="1"/>
  <c r="I215" i="50"/>
  <c r="B236" i="50"/>
  <c r="B340" i="50"/>
  <c r="I319" i="50"/>
  <c r="B38" i="50"/>
  <c r="I116" i="50"/>
  <c r="S52" i="50"/>
  <c r="AJ52" i="50" s="1"/>
  <c r="I244" i="50"/>
  <c r="H288" i="50"/>
  <c r="G35" i="50"/>
  <c r="I229" i="50"/>
  <c r="D35" i="50"/>
  <c r="I354" i="50"/>
  <c r="C47" i="50"/>
  <c r="I222" i="50"/>
  <c r="E43" i="50"/>
  <c r="AB419" i="50"/>
  <c r="Z419" i="50"/>
  <c r="AC419" i="50"/>
  <c r="X419" i="50"/>
  <c r="AE419" i="50"/>
  <c r="AG419" i="50"/>
  <c r="S46" i="50"/>
  <c r="AJ46" i="50" s="1"/>
  <c r="C46" i="50"/>
  <c r="I302" i="50"/>
  <c r="I242" i="50"/>
  <c r="I280" i="50"/>
  <c r="I151" i="50"/>
  <c r="G38" i="50"/>
  <c r="D340" i="50"/>
  <c r="D44" i="50"/>
  <c r="D34" i="50"/>
  <c r="I326" i="50"/>
  <c r="I325" i="50"/>
  <c r="H210" i="50"/>
  <c r="I323" i="50"/>
  <c r="I350" i="50"/>
  <c r="E366" i="50"/>
  <c r="I293" i="50"/>
  <c r="B314" i="50"/>
  <c r="E40" i="50"/>
  <c r="I172" i="50"/>
  <c r="I381" i="50"/>
  <c r="AA419" i="50"/>
  <c r="S42" i="50"/>
  <c r="AJ42" i="50" s="1"/>
  <c r="X55" i="50"/>
  <c r="AH159" i="50"/>
  <c r="AB263" i="50"/>
  <c r="AH263" i="50"/>
  <c r="AG341" i="50"/>
  <c r="S41" i="50"/>
  <c r="AJ41" i="50" s="1"/>
  <c r="M392" i="50"/>
  <c r="AB289" i="50"/>
  <c r="AG289" i="50"/>
  <c r="AB211" i="50"/>
  <c r="AG211" i="50"/>
  <c r="Z185" i="50"/>
  <c r="S43" i="50"/>
  <c r="AJ43" i="50" s="1"/>
  <c r="AE159" i="50"/>
  <c r="AF159" i="50"/>
  <c r="X289" i="50"/>
  <c r="S45" i="50"/>
  <c r="AJ45" i="50" s="1"/>
  <c r="AC367" i="50"/>
  <c r="AE289" i="50"/>
  <c r="AF445" i="50"/>
  <c r="S37" i="50"/>
  <c r="AJ37" i="50" s="1"/>
  <c r="AB315" i="50"/>
  <c r="AH315" i="50"/>
  <c r="AJ319" i="50"/>
  <c r="S340" i="50"/>
  <c r="B47" i="50"/>
  <c r="I125" i="50"/>
  <c r="B35" i="50"/>
  <c r="I113" i="50"/>
  <c r="R54" i="50"/>
  <c r="I270" i="50"/>
  <c r="E132" i="50"/>
  <c r="E33" i="50"/>
  <c r="C184" i="50"/>
  <c r="G236" i="50"/>
  <c r="G184" i="50"/>
  <c r="C41" i="50"/>
  <c r="H158" i="50"/>
  <c r="H39" i="50"/>
  <c r="AJ267" i="50"/>
  <c r="S288" i="50"/>
  <c r="E81" i="50"/>
  <c r="C81" i="50"/>
  <c r="F81" i="50"/>
  <c r="G81" i="50"/>
  <c r="B81" i="50"/>
  <c r="D81" i="50"/>
  <c r="H81" i="50"/>
  <c r="S51" i="50"/>
  <c r="AJ51" i="50" s="1"/>
  <c r="W419" i="50"/>
  <c r="I384" i="50"/>
  <c r="I371" i="50"/>
  <c r="I228" i="50"/>
  <c r="D210" i="50"/>
  <c r="B184" i="50"/>
  <c r="I163" i="50"/>
  <c r="I376" i="50"/>
  <c r="I278" i="50"/>
  <c r="I252" i="50"/>
  <c r="I220" i="50"/>
  <c r="I198" i="50"/>
  <c r="I257" i="50"/>
  <c r="I205" i="50"/>
  <c r="D48" i="50"/>
  <c r="H35" i="50"/>
  <c r="I193" i="50"/>
  <c r="C38" i="50"/>
  <c r="C34" i="50"/>
  <c r="I345" i="50"/>
  <c r="B366" i="50"/>
  <c r="I225" i="50"/>
  <c r="I297" i="50"/>
  <c r="I274" i="50"/>
  <c r="G47" i="50"/>
  <c r="D38" i="50"/>
  <c r="H34" i="50"/>
  <c r="I410" i="50"/>
  <c r="B210" i="50"/>
  <c r="I189" i="50"/>
  <c r="D184" i="50"/>
  <c r="H41" i="50"/>
  <c r="D39" i="50"/>
  <c r="C45" i="50"/>
  <c r="I247" i="50"/>
  <c r="I432" i="50"/>
  <c r="I406" i="50"/>
  <c r="I379" i="50"/>
  <c r="I361" i="50"/>
  <c r="C366" i="50"/>
  <c r="C262" i="50"/>
  <c r="B262" i="50"/>
  <c r="I241" i="50"/>
  <c r="C48" i="50"/>
  <c r="G444" i="50"/>
  <c r="B418" i="50"/>
  <c r="I397" i="50"/>
  <c r="I299" i="50"/>
  <c r="I256" i="50"/>
  <c r="I221" i="50"/>
  <c r="G210" i="50"/>
  <c r="D42" i="50"/>
  <c r="H184" i="50"/>
  <c r="E44" i="50"/>
  <c r="H40" i="50"/>
  <c r="D158" i="50"/>
  <c r="I428" i="50"/>
  <c r="I424" i="50"/>
  <c r="I431" i="50"/>
  <c r="G340" i="50"/>
  <c r="I372" i="50"/>
  <c r="I324" i="50"/>
  <c r="I308" i="50"/>
  <c r="E288" i="50"/>
  <c r="D236" i="50"/>
  <c r="I150" i="50"/>
  <c r="I435" i="50"/>
  <c r="I273" i="50"/>
  <c r="E262" i="50"/>
  <c r="I148" i="50"/>
  <c r="I138" i="50"/>
  <c r="I177" i="50"/>
  <c r="I129" i="50"/>
  <c r="C51" i="50"/>
  <c r="I51" i="50" s="1"/>
  <c r="B46" i="50"/>
  <c r="I124" i="50"/>
  <c r="I386" i="50"/>
  <c r="AI49" i="50"/>
  <c r="Q392" i="50"/>
  <c r="AF289" i="50"/>
  <c r="AJ397" i="50"/>
  <c r="S418" i="50"/>
  <c r="AC289" i="50"/>
  <c r="V263" i="50"/>
  <c r="AJ137" i="50"/>
  <c r="S158" i="50"/>
  <c r="X185" i="50"/>
  <c r="V289" i="50"/>
  <c r="W185" i="50"/>
  <c r="AC445" i="50"/>
  <c r="V445" i="50"/>
  <c r="AD289" i="50"/>
  <c r="S53" i="50"/>
  <c r="AJ53" i="50" s="1"/>
  <c r="X341" i="50"/>
  <c r="AF419" i="50"/>
  <c r="AF211" i="50"/>
  <c r="AD341" i="50"/>
  <c r="AI237" i="50"/>
  <c r="I112" i="50"/>
  <c r="B34" i="50"/>
  <c r="N54" i="50"/>
  <c r="I351" i="50"/>
  <c r="I224" i="50"/>
  <c r="B36" i="50"/>
  <c r="I114" i="50"/>
  <c r="I153" i="50"/>
  <c r="E48" i="50"/>
  <c r="AJ293" i="50"/>
  <c r="S314" i="50"/>
  <c r="I439" i="50"/>
  <c r="I298" i="50"/>
  <c r="I276" i="50"/>
  <c r="I250" i="50"/>
  <c r="I218" i="50"/>
  <c r="I194" i="50"/>
  <c r="I275" i="50"/>
  <c r="I167" i="50"/>
  <c r="I147" i="50"/>
  <c r="B45" i="50"/>
  <c r="I123" i="50"/>
  <c r="H37" i="50"/>
  <c r="E35" i="50"/>
  <c r="I192" i="50"/>
  <c r="G41" i="50"/>
  <c r="G37" i="50"/>
  <c r="I334" i="50"/>
  <c r="I295" i="50"/>
  <c r="E46" i="50"/>
  <c r="H36" i="50"/>
  <c r="E34" i="50"/>
  <c r="I144" i="50"/>
  <c r="I398" i="50"/>
  <c r="I358" i="50"/>
  <c r="I356" i="50"/>
  <c r="I330" i="50"/>
  <c r="G288" i="50"/>
  <c r="I152" i="50"/>
  <c r="D43" i="50"/>
  <c r="E41" i="50"/>
  <c r="I117" i="50"/>
  <c r="B39" i="50"/>
  <c r="E210" i="50"/>
  <c r="C43" i="50"/>
  <c r="I321" i="50"/>
  <c r="I348" i="50"/>
  <c r="H314" i="50"/>
  <c r="E236" i="50"/>
  <c r="C158" i="50"/>
  <c r="G48" i="50"/>
  <c r="G39" i="50"/>
  <c r="I141" i="50"/>
  <c r="I127" i="50"/>
  <c r="I434" i="50"/>
  <c r="I401" i="50"/>
  <c r="AI54" i="50"/>
  <c r="AD55" i="50" s="1"/>
  <c r="Z341" i="50"/>
  <c r="I471" i="50"/>
  <c r="S36" i="50"/>
  <c r="AJ36" i="50" s="1"/>
  <c r="W211" i="50"/>
  <c r="AC159" i="50"/>
  <c r="V341" i="50"/>
  <c r="AD263" i="50"/>
  <c r="V159" i="50"/>
  <c r="AJ215" i="50"/>
  <c r="S236" i="50"/>
  <c r="AJ345" i="50"/>
  <c r="S366" i="50"/>
  <c r="W159" i="50"/>
  <c r="W341" i="50"/>
  <c r="AA211" i="50"/>
  <c r="AJ371" i="50"/>
  <c r="S392" i="50"/>
  <c r="L49" i="50"/>
  <c r="Y341" i="50"/>
  <c r="AJ111" i="50"/>
  <c r="S132" i="50"/>
  <c r="D49" i="50"/>
  <c r="G392" i="50"/>
  <c r="E49" i="50"/>
  <c r="C49" i="50"/>
  <c r="H49" i="50"/>
  <c r="G52" i="50"/>
  <c r="H52" i="50"/>
  <c r="E52" i="50"/>
  <c r="I180" i="50"/>
  <c r="B392" i="50"/>
  <c r="S388" i="50"/>
  <c r="I258" i="50"/>
  <c r="I154" i="50" l="1"/>
  <c r="W55" i="50"/>
  <c r="AG55" i="50"/>
  <c r="AI289" i="50"/>
  <c r="AC55" i="50"/>
  <c r="AI159" i="50"/>
  <c r="Y393" i="50"/>
  <c r="H392" i="50"/>
  <c r="L50" i="50"/>
  <c r="AI263" i="50"/>
  <c r="AI445" i="50"/>
  <c r="D392" i="50"/>
  <c r="AI315" i="50"/>
  <c r="I340" i="50"/>
  <c r="B341" i="50" s="1"/>
  <c r="AI185" i="50"/>
  <c r="AI419" i="50"/>
  <c r="B52" i="50"/>
  <c r="I130" i="50"/>
  <c r="I232" i="50"/>
  <c r="I81" i="50"/>
  <c r="E54" i="50"/>
  <c r="AI367" i="50"/>
  <c r="I40" i="50"/>
  <c r="I132" i="50"/>
  <c r="T444" i="50"/>
  <c r="N445" i="50"/>
  <c r="L445" i="50"/>
  <c r="O445" i="50"/>
  <c r="AJ444" i="50"/>
  <c r="P445" i="50"/>
  <c r="R445" i="50"/>
  <c r="Q445" i="50"/>
  <c r="M445" i="50"/>
  <c r="I42" i="50"/>
  <c r="S50" i="50"/>
  <c r="AJ50" i="50" s="1"/>
  <c r="I288" i="50"/>
  <c r="I44" i="50"/>
  <c r="L54" i="50"/>
  <c r="S49" i="50"/>
  <c r="AJ49" i="50" s="1"/>
  <c r="P237" i="50"/>
  <c r="Q237" i="50"/>
  <c r="L237" i="50"/>
  <c r="R237" i="50"/>
  <c r="T236" i="50"/>
  <c r="AJ236" i="50"/>
  <c r="N237" i="50"/>
  <c r="O237" i="50"/>
  <c r="M237" i="50"/>
  <c r="AF55" i="50"/>
  <c r="Y55" i="50"/>
  <c r="G49" i="50"/>
  <c r="G54" i="50" s="1"/>
  <c r="I47" i="50"/>
  <c r="I314" i="50"/>
  <c r="E392" i="50"/>
  <c r="I38" i="50"/>
  <c r="I33" i="50"/>
  <c r="I158" i="50"/>
  <c r="H54" i="50"/>
  <c r="Z55" i="50"/>
  <c r="AE55" i="50"/>
  <c r="O341" i="50"/>
  <c r="P341" i="50"/>
  <c r="AJ340" i="50"/>
  <c r="Q341" i="50"/>
  <c r="N341" i="50"/>
  <c r="M341" i="50"/>
  <c r="R341" i="50"/>
  <c r="L341" i="50"/>
  <c r="T340" i="50"/>
  <c r="C341" i="50"/>
  <c r="I362" i="50"/>
  <c r="C392" i="50"/>
  <c r="I210" i="50"/>
  <c r="I184" i="50"/>
  <c r="I41" i="50"/>
  <c r="I37" i="50"/>
  <c r="AJ184" i="50"/>
  <c r="P185" i="50"/>
  <c r="R185" i="50"/>
  <c r="Q185" i="50"/>
  <c r="L185" i="50"/>
  <c r="T184" i="50"/>
  <c r="M185" i="50"/>
  <c r="O185" i="50"/>
  <c r="N185" i="50"/>
  <c r="AJ33" i="50"/>
  <c r="N159" i="50"/>
  <c r="P159" i="50"/>
  <c r="Q159" i="50"/>
  <c r="R159" i="50"/>
  <c r="M159" i="50"/>
  <c r="AJ158" i="50"/>
  <c r="L159" i="50"/>
  <c r="O159" i="50"/>
  <c r="T158" i="50"/>
  <c r="I45" i="50"/>
  <c r="I36" i="50"/>
  <c r="AH55" i="50"/>
  <c r="AI211" i="50"/>
  <c r="D54" i="50"/>
  <c r="I48" i="50"/>
  <c r="C54" i="50"/>
  <c r="I43" i="50"/>
  <c r="I284" i="50"/>
  <c r="P393" i="50"/>
  <c r="T392" i="50"/>
  <c r="M393" i="50"/>
  <c r="L393" i="50"/>
  <c r="AJ392" i="50"/>
  <c r="Q393" i="50"/>
  <c r="R393" i="50"/>
  <c r="N393" i="50"/>
  <c r="O393" i="50"/>
  <c r="P263" i="50"/>
  <c r="O263" i="50"/>
  <c r="R263" i="50"/>
  <c r="Q263" i="50"/>
  <c r="M263" i="50"/>
  <c r="L263" i="50"/>
  <c r="AJ262" i="50"/>
  <c r="N263" i="50"/>
  <c r="T262" i="50"/>
  <c r="I418" i="50"/>
  <c r="P18" i="50"/>
  <c r="S70" i="50"/>
  <c r="I440" i="50"/>
  <c r="I206" i="50"/>
  <c r="B49" i="50"/>
  <c r="B54" i="50" s="1"/>
  <c r="I387" i="50"/>
  <c r="I392" i="50" s="1"/>
  <c r="O133" i="50"/>
  <c r="R133" i="50"/>
  <c r="Q133" i="50"/>
  <c r="AJ132" i="50"/>
  <c r="T132" i="50"/>
  <c r="M133" i="50"/>
  <c r="P133" i="50"/>
  <c r="L133" i="50"/>
  <c r="N133" i="50"/>
  <c r="AI341" i="50"/>
  <c r="V55" i="50"/>
  <c r="I46" i="50"/>
  <c r="I366" i="50"/>
  <c r="AJ288" i="50"/>
  <c r="P289" i="50"/>
  <c r="R289" i="50"/>
  <c r="M289" i="50"/>
  <c r="N289" i="50"/>
  <c r="T288" i="50"/>
  <c r="O289" i="50"/>
  <c r="Q289" i="50"/>
  <c r="L289" i="50"/>
  <c r="I236" i="50"/>
  <c r="AB393" i="50"/>
  <c r="AA393" i="50"/>
  <c r="W393" i="50"/>
  <c r="AE393" i="50"/>
  <c r="AD393" i="50"/>
  <c r="AG393" i="50"/>
  <c r="AC393" i="50"/>
  <c r="AH393" i="50"/>
  <c r="Z393" i="50"/>
  <c r="V393" i="50"/>
  <c r="AF393" i="50"/>
  <c r="I34" i="50"/>
  <c r="I336" i="50"/>
  <c r="I310" i="50"/>
  <c r="I414" i="50"/>
  <c r="AJ366" i="50"/>
  <c r="N367" i="50"/>
  <c r="L367" i="50"/>
  <c r="Q367" i="50"/>
  <c r="O367" i="50"/>
  <c r="R367" i="50"/>
  <c r="M367" i="50"/>
  <c r="P367" i="50"/>
  <c r="T366" i="50"/>
  <c r="AB55" i="50"/>
  <c r="AA55" i="50"/>
  <c r="I39" i="50"/>
  <c r="Q315" i="50"/>
  <c r="N315" i="50"/>
  <c r="M315" i="50"/>
  <c r="L315" i="50"/>
  <c r="R315" i="50"/>
  <c r="T314" i="50"/>
  <c r="P315" i="50"/>
  <c r="AJ314" i="50"/>
  <c r="O315" i="50"/>
  <c r="T418" i="50"/>
  <c r="AJ418" i="50"/>
  <c r="N419" i="50"/>
  <c r="O419" i="50"/>
  <c r="L419" i="50"/>
  <c r="M419" i="50"/>
  <c r="R419" i="50"/>
  <c r="Q419" i="50"/>
  <c r="P419" i="50"/>
  <c r="I262" i="50"/>
  <c r="I35" i="50"/>
  <c r="R211" i="50"/>
  <c r="O211" i="50"/>
  <c r="N211" i="50"/>
  <c r="T210" i="50"/>
  <c r="L211" i="50"/>
  <c r="Q211" i="50"/>
  <c r="AJ210" i="50"/>
  <c r="P211" i="50"/>
  <c r="M211" i="50"/>
  <c r="I444" i="50"/>
  <c r="G50" i="50"/>
  <c r="H50" i="50"/>
  <c r="E50" i="50"/>
  <c r="C50" i="50"/>
  <c r="D50" i="50"/>
  <c r="H341" i="50" l="1"/>
  <c r="E341" i="50"/>
  <c r="G341" i="50"/>
  <c r="S445" i="50"/>
  <c r="AJ445" i="50" s="1"/>
  <c r="F341" i="50"/>
  <c r="D341" i="50"/>
  <c r="I341" i="50" s="1"/>
  <c r="B50" i="50"/>
  <c r="I388" i="50"/>
  <c r="B237" i="50"/>
  <c r="C237" i="50"/>
  <c r="G237" i="50"/>
  <c r="E237" i="50"/>
  <c r="D237" i="50"/>
  <c r="F237" i="50"/>
  <c r="H237" i="50"/>
  <c r="S133" i="50"/>
  <c r="AJ133" i="50" s="1"/>
  <c r="C393" i="50"/>
  <c r="E393" i="50"/>
  <c r="G393" i="50"/>
  <c r="H393" i="50"/>
  <c r="F393" i="50"/>
  <c r="D393" i="50"/>
  <c r="B393" i="50"/>
  <c r="B159" i="50"/>
  <c r="E159" i="50"/>
  <c r="H159" i="50"/>
  <c r="F159" i="50"/>
  <c r="C159" i="50"/>
  <c r="D159" i="50"/>
  <c r="G159" i="50"/>
  <c r="C445" i="50"/>
  <c r="F445" i="50"/>
  <c r="E445" i="50"/>
  <c r="D445" i="50"/>
  <c r="B445" i="50"/>
  <c r="G445" i="50"/>
  <c r="H445" i="50"/>
  <c r="S289" i="50"/>
  <c r="AJ289" i="50" s="1"/>
  <c r="I49" i="50"/>
  <c r="S341" i="50"/>
  <c r="AJ341" i="50" s="1"/>
  <c r="S237" i="50"/>
  <c r="AJ237" i="50" s="1"/>
  <c r="S367" i="50"/>
  <c r="AJ367" i="50" s="1"/>
  <c r="S315" i="50"/>
  <c r="AJ315" i="50" s="1"/>
  <c r="AI55" i="50"/>
  <c r="S159" i="50"/>
  <c r="AJ159" i="50" s="1"/>
  <c r="S185" i="50"/>
  <c r="AJ185" i="50" s="1"/>
  <c r="H133" i="50"/>
  <c r="D133" i="50"/>
  <c r="F133" i="50"/>
  <c r="E133" i="50"/>
  <c r="G133" i="50"/>
  <c r="B133" i="50"/>
  <c r="C133" i="50"/>
  <c r="G367" i="50"/>
  <c r="E367" i="50"/>
  <c r="C367" i="50"/>
  <c r="F367" i="50"/>
  <c r="B367" i="50"/>
  <c r="H367" i="50"/>
  <c r="D367" i="50"/>
  <c r="S263" i="50"/>
  <c r="AJ263" i="50" s="1"/>
  <c r="I54" i="50"/>
  <c r="S211" i="50"/>
  <c r="AJ211" i="50" s="1"/>
  <c r="C263" i="50"/>
  <c r="H263" i="50"/>
  <c r="B263" i="50"/>
  <c r="D263" i="50"/>
  <c r="E263" i="50"/>
  <c r="F263" i="50"/>
  <c r="G263" i="50"/>
  <c r="AI393" i="50"/>
  <c r="G185" i="50"/>
  <c r="H185" i="50"/>
  <c r="E185" i="50"/>
  <c r="F185" i="50"/>
  <c r="D185" i="50"/>
  <c r="C185" i="50"/>
  <c r="B185" i="50"/>
  <c r="S419" i="50"/>
  <c r="AJ419" i="50" s="1"/>
  <c r="E419" i="50"/>
  <c r="G419" i="50"/>
  <c r="F419" i="50"/>
  <c r="D419" i="50"/>
  <c r="H419" i="50"/>
  <c r="C419" i="50"/>
  <c r="B419" i="50"/>
  <c r="S393" i="50"/>
  <c r="AJ393" i="50" s="1"/>
  <c r="S54" i="50"/>
  <c r="G211" i="50"/>
  <c r="E211" i="50"/>
  <c r="B211" i="50"/>
  <c r="D211" i="50"/>
  <c r="F211" i="50"/>
  <c r="C211" i="50"/>
  <c r="H211" i="50"/>
  <c r="D315" i="50"/>
  <c r="F315" i="50"/>
  <c r="H315" i="50"/>
  <c r="B315" i="50"/>
  <c r="E315" i="50"/>
  <c r="C315" i="50"/>
  <c r="G315" i="50"/>
  <c r="F289" i="50"/>
  <c r="D289" i="50"/>
  <c r="C289" i="50"/>
  <c r="B289" i="50"/>
  <c r="H289" i="50"/>
  <c r="E289" i="50"/>
  <c r="G289" i="50"/>
  <c r="I52" i="50"/>
  <c r="I445" i="50" l="1"/>
  <c r="I133" i="50"/>
  <c r="I315" i="50"/>
  <c r="I211" i="50"/>
  <c r="I289" i="50"/>
  <c r="I263" i="50"/>
  <c r="I367" i="50"/>
  <c r="I237" i="50"/>
  <c r="I419" i="50"/>
  <c r="I185" i="50"/>
  <c r="G55" i="50"/>
  <c r="B55" i="50"/>
  <c r="H55" i="50"/>
  <c r="F55" i="50"/>
  <c r="C55" i="50"/>
  <c r="E55" i="50"/>
  <c r="D55" i="50"/>
  <c r="I159" i="50"/>
  <c r="Q55" i="50"/>
  <c r="O55" i="50"/>
  <c r="T54" i="50"/>
  <c r="N55" i="50"/>
  <c r="AJ54" i="50"/>
  <c r="L55" i="50"/>
  <c r="M55" i="50"/>
  <c r="R55" i="50"/>
  <c r="P55" i="50"/>
  <c r="I393" i="50"/>
  <c r="I50" i="50"/>
  <c r="I573" i="48"/>
  <c r="I572" i="48"/>
  <c r="I571" i="48"/>
  <c r="I570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I547" i="48"/>
  <c r="I546" i="48"/>
  <c r="I545" i="48"/>
  <c r="I544" i="48"/>
  <c r="I543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I521" i="48"/>
  <c r="I520" i="48"/>
  <c r="I519" i="48"/>
  <c r="I518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I495" i="48"/>
  <c r="I494" i="48"/>
  <c r="I493" i="48"/>
  <c r="I492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S55" i="50" l="1"/>
  <c r="AJ55" i="50" s="1"/>
  <c r="F68" i="48"/>
  <c r="I458" i="48"/>
  <c r="F470" i="48"/>
  <c r="I449" i="48"/>
  <c r="F59" i="48"/>
  <c r="F63" i="48"/>
  <c r="I453" i="48"/>
  <c r="I457" i="48"/>
  <c r="F67" i="48"/>
  <c r="F71" i="48"/>
  <c r="I461" i="48"/>
  <c r="I465" i="48"/>
  <c r="I469" i="48"/>
  <c r="F79" i="48"/>
  <c r="I501" i="48"/>
  <c r="F64" i="48"/>
  <c r="I454" i="48"/>
  <c r="I475" i="48"/>
  <c r="F72" i="48"/>
  <c r="I462" i="48"/>
  <c r="F61" i="48"/>
  <c r="I451" i="48"/>
  <c r="F65" i="48"/>
  <c r="I455" i="48"/>
  <c r="I459" i="48"/>
  <c r="F69" i="48"/>
  <c r="I463" i="48"/>
  <c r="F73" i="48"/>
  <c r="F77" i="48"/>
  <c r="I467" i="48"/>
  <c r="F60" i="48"/>
  <c r="I450" i="48"/>
  <c r="I55" i="50"/>
  <c r="I553" i="48"/>
  <c r="F76" i="48"/>
  <c r="I466" i="48"/>
  <c r="I452" i="48"/>
  <c r="F62" i="48"/>
  <c r="F66" i="48"/>
  <c r="I456" i="48"/>
  <c r="F70" i="48"/>
  <c r="I460" i="48"/>
  <c r="F74" i="48"/>
  <c r="I464" i="48"/>
  <c r="F78" i="48"/>
  <c r="I468" i="48"/>
  <c r="F548" i="48"/>
  <c r="I527" i="48"/>
  <c r="I548" i="48" s="1"/>
  <c r="P87" i="48"/>
  <c r="P9" i="48" s="1"/>
  <c r="P95" i="48"/>
  <c r="P89" i="48"/>
  <c r="P11" i="48" s="1"/>
  <c r="P93" i="48"/>
  <c r="P15" i="48" s="1"/>
  <c r="P97" i="48"/>
  <c r="P19" i="48" s="1"/>
  <c r="P105" i="48"/>
  <c r="P27" i="48" s="1"/>
  <c r="P103" i="48"/>
  <c r="P25" i="48" s="1"/>
  <c r="P104" i="48"/>
  <c r="P26" i="48" s="1"/>
  <c r="I491" i="48"/>
  <c r="P86" i="48"/>
  <c r="P8" i="48" s="1"/>
  <c r="P88" i="48"/>
  <c r="P10" i="48" s="1"/>
  <c r="P90" i="48"/>
  <c r="P12" i="48" s="1"/>
  <c r="P98" i="48"/>
  <c r="P20" i="48" s="1"/>
  <c r="I517" i="48"/>
  <c r="I569" i="48"/>
  <c r="AI114" i="48"/>
  <c r="AH36" i="48"/>
  <c r="AG42" i="48"/>
  <c r="AG44" i="48"/>
  <c r="AH48" i="48"/>
  <c r="AH47" i="48"/>
  <c r="AI215" i="48"/>
  <c r="AI155" i="48"/>
  <c r="AJ155" i="48" s="1"/>
  <c r="AH50" i="48"/>
  <c r="AI285" i="48"/>
  <c r="AJ285" i="48" s="1"/>
  <c r="AI306" i="48"/>
  <c r="AH418" i="48"/>
  <c r="AI416" i="48"/>
  <c r="AJ416" i="48" s="1"/>
  <c r="AI441" i="48"/>
  <c r="AJ441" i="48" s="1"/>
  <c r="P100" i="48"/>
  <c r="P22" i="48" s="1"/>
  <c r="P102" i="48"/>
  <c r="P24" i="48" s="1"/>
  <c r="AI403" i="48" l="1"/>
  <c r="AI379" i="48"/>
  <c r="Z392" i="48"/>
  <c r="AI347" i="48"/>
  <c r="AI321" i="48"/>
  <c r="AH33" i="48"/>
  <c r="AD47" i="48"/>
  <c r="Z36" i="48"/>
  <c r="AI170" i="48"/>
  <c r="AI163" i="48"/>
  <c r="Z50" i="48"/>
  <c r="AI117" i="48"/>
  <c r="AI217" i="48"/>
  <c r="AI373" i="48"/>
  <c r="X392" i="48"/>
  <c r="AI273" i="48"/>
  <c r="AI319" i="48"/>
  <c r="AG40" i="48"/>
  <c r="AI176" i="48"/>
  <c r="AI345" i="48"/>
  <c r="AH41" i="48"/>
  <c r="AH37" i="48"/>
  <c r="AI191" i="48"/>
  <c r="AE288" i="48"/>
  <c r="AD42" i="48"/>
  <c r="AI112" i="48"/>
  <c r="Z288" i="48"/>
  <c r="AC45" i="48"/>
  <c r="Z42" i="48"/>
  <c r="X39" i="48"/>
  <c r="V36" i="48"/>
  <c r="Z34" i="48"/>
  <c r="AI209" i="48"/>
  <c r="AJ209" i="48" s="1"/>
  <c r="AI193" i="48"/>
  <c r="AI171" i="48"/>
  <c r="V50" i="48"/>
  <c r="F496" i="48"/>
  <c r="Z47" i="48"/>
  <c r="AI167" i="48"/>
  <c r="AH288" i="48"/>
  <c r="Z45" i="48"/>
  <c r="AF43" i="48"/>
  <c r="V39" i="48"/>
  <c r="X34" i="48"/>
  <c r="Z236" i="48"/>
  <c r="AH52" i="48"/>
  <c r="AI197" i="48"/>
  <c r="Z210" i="48"/>
  <c r="AG36" i="48"/>
  <c r="AI126" i="48"/>
  <c r="AI122" i="48"/>
  <c r="F574" i="48"/>
  <c r="I496" i="48"/>
  <c r="H497" i="48" s="1"/>
  <c r="AC288" i="48"/>
  <c r="X36" i="48"/>
  <c r="Z48" i="48"/>
  <c r="AD43" i="48"/>
  <c r="V42" i="48"/>
  <c r="X236" i="48"/>
  <c r="AH184" i="48"/>
  <c r="AC184" i="48"/>
  <c r="AI436" i="48"/>
  <c r="AI433" i="48"/>
  <c r="AH45" i="48"/>
  <c r="AI389" i="48"/>
  <c r="AJ389" i="48" s="1"/>
  <c r="AG444" i="48"/>
  <c r="AI363" i="48"/>
  <c r="AJ363" i="48" s="1"/>
  <c r="AI327" i="48"/>
  <c r="AI287" i="48"/>
  <c r="AJ287" i="48" s="1"/>
  <c r="X288" i="48"/>
  <c r="AI271" i="48"/>
  <c r="AI286" i="48"/>
  <c r="AJ286" i="48" s="1"/>
  <c r="AI281" i="48"/>
  <c r="AI220" i="48"/>
  <c r="AI181" i="48"/>
  <c r="AJ181" i="48" s="1"/>
  <c r="X48" i="48"/>
  <c r="AI202" i="48"/>
  <c r="AH210" i="48"/>
  <c r="X42" i="48"/>
  <c r="X47" i="48"/>
  <c r="Z184" i="48"/>
  <c r="AI165" i="48"/>
  <c r="AH158" i="48"/>
  <c r="Y53" i="48"/>
  <c r="AG418" i="48"/>
  <c r="AF42" i="48"/>
  <c r="AG236" i="48"/>
  <c r="AH42" i="48"/>
  <c r="X44" i="48"/>
  <c r="AI349" i="48"/>
  <c r="AF44" i="48"/>
  <c r="Z38" i="48"/>
  <c r="AE36" i="48"/>
  <c r="AG45" i="48"/>
  <c r="AE50" i="48"/>
  <c r="AG288" i="48"/>
  <c r="AE184" i="48"/>
  <c r="AI387" i="48"/>
  <c r="AI384" i="48"/>
  <c r="AH392" i="48"/>
  <c r="AI375" i="48"/>
  <c r="AI358" i="48"/>
  <c r="X45" i="48"/>
  <c r="AH43" i="48"/>
  <c r="AI353" i="48"/>
  <c r="AI332" i="48"/>
  <c r="AI324" i="48"/>
  <c r="AI320" i="48"/>
  <c r="AI269" i="48"/>
  <c r="AA288" i="48"/>
  <c r="AI248" i="48"/>
  <c r="AI219" i="48"/>
  <c r="AI299" i="48"/>
  <c r="AI276" i="48"/>
  <c r="AG262" i="48"/>
  <c r="Z43" i="48"/>
  <c r="AI250" i="48"/>
  <c r="AI242" i="48"/>
  <c r="AI229" i="48"/>
  <c r="AI221" i="48"/>
  <c r="AF47" i="48"/>
  <c r="AD44" i="48"/>
  <c r="AI147" i="48"/>
  <c r="X38" i="48"/>
  <c r="AC36" i="48"/>
  <c r="AF52" i="48"/>
  <c r="AI203" i="48"/>
  <c r="X43" i="48"/>
  <c r="AI196" i="48"/>
  <c r="AI182" i="48"/>
  <c r="AJ182" i="48" s="1"/>
  <c r="AI179" i="48"/>
  <c r="AH46" i="48"/>
  <c r="AE45" i="48"/>
  <c r="Z44" i="48"/>
  <c r="AG38" i="48"/>
  <c r="X184" i="48"/>
  <c r="AG34" i="48"/>
  <c r="AH51" i="48"/>
  <c r="AG47" i="48"/>
  <c r="AG43" i="48"/>
  <c r="AG52" i="48"/>
  <c r="W42" i="48"/>
  <c r="AH40" i="48"/>
  <c r="AC39" i="48"/>
  <c r="AE35" i="48"/>
  <c r="AH35" i="48"/>
  <c r="AI378" i="48"/>
  <c r="AI352" i="48"/>
  <c r="AI323" i="48"/>
  <c r="AI310" i="48"/>
  <c r="AG53" i="48"/>
  <c r="AI284" i="48"/>
  <c r="AF444" i="48"/>
  <c r="AI307" i="48"/>
  <c r="AF623" i="48"/>
  <c r="AF612" i="48"/>
  <c r="AI430" i="48"/>
  <c r="V444" i="48"/>
  <c r="AI423" i="48"/>
  <c r="AI410" i="48"/>
  <c r="X418" i="48"/>
  <c r="AI406" i="48"/>
  <c r="Y418" i="48"/>
  <c r="AI381" i="48"/>
  <c r="AA392" i="48"/>
  <c r="AI348" i="48"/>
  <c r="AI302" i="48"/>
  <c r="AF288" i="48"/>
  <c r="AI258" i="48"/>
  <c r="AI298" i="48"/>
  <c r="AI278" i="48"/>
  <c r="AI272" i="48"/>
  <c r="W262" i="48"/>
  <c r="AI232" i="48"/>
  <c r="AI224" i="48"/>
  <c r="AI149" i="48"/>
  <c r="AF158" i="48"/>
  <c r="X53" i="48"/>
  <c r="AF41" i="48"/>
  <c r="Y40" i="48"/>
  <c r="AD37" i="48"/>
  <c r="W35" i="48"/>
  <c r="AI216" i="48"/>
  <c r="AI194" i="48"/>
  <c r="AI190" i="48"/>
  <c r="AI172" i="48"/>
  <c r="AF184" i="48"/>
  <c r="AC158" i="48"/>
  <c r="Y52" i="48"/>
  <c r="AD50" i="48"/>
  <c r="AE47" i="48"/>
  <c r="AC46" i="48"/>
  <c r="W45" i="48"/>
  <c r="AE43" i="48"/>
  <c r="AA42" i="48"/>
  <c r="X41" i="48"/>
  <c r="AG39" i="48"/>
  <c r="AD38" i="48"/>
  <c r="Z37" i="48"/>
  <c r="AF34" i="48"/>
  <c r="AC33" i="48"/>
  <c r="AC132" i="48"/>
  <c r="AI443" i="48"/>
  <c r="AJ443" i="48" s="1"/>
  <c r="AI326" i="48"/>
  <c r="AG51" i="48"/>
  <c r="AC210" i="48"/>
  <c r="X51" i="48"/>
  <c r="F14" i="48"/>
  <c r="I66" i="48"/>
  <c r="F24" i="48"/>
  <c r="I76" i="48"/>
  <c r="F8" i="48"/>
  <c r="I60" i="48"/>
  <c r="V45" i="48"/>
  <c r="I470" i="48"/>
  <c r="V34" i="48"/>
  <c r="AI425" i="48"/>
  <c r="AI413" i="48"/>
  <c r="AI405" i="48"/>
  <c r="V418" i="48"/>
  <c r="AI397" i="48"/>
  <c r="AH444" i="48"/>
  <c r="W418" i="48"/>
  <c r="AI337" i="48"/>
  <c r="AJ337" i="48" s="1"/>
  <c r="AI383" i="48"/>
  <c r="AI374" i="48"/>
  <c r="Y392" i="48"/>
  <c r="AI365" i="48"/>
  <c r="AJ365" i="48" s="1"/>
  <c r="AI360" i="48"/>
  <c r="AI356" i="48"/>
  <c r="AI336" i="48"/>
  <c r="AI331" i="48"/>
  <c r="AI295" i="48"/>
  <c r="AI274" i="48"/>
  <c r="AD288" i="48"/>
  <c r="AI261" i="48"/>
  <c r="AJ261" i="48" s="1"/>
  <c r="AI245" i="48"/>
  <c r="AE262" i="48"/>
  <c r="AI277" i="48"/>
  <c r="AI253" i="48"/>
  <c r="AI208" i="48"/>
  <c r="AJ208" i="48" s="1"/>
  <c r="AI152" i="48"/>
  <c r="AD158" i="48"/>
  <c r="AI131" i="48"/>
  <c r="AJ131" i="48" s="1"/>
  <c r="V53" i="48"/>
  <c r="AD41" i="48"/>
  <c r="W40" i="48"/>
  <c r="AA37" i="48"/>
  <c r="AE34" i="48"/>
  <c r="AH236" i="48"/>
  <c r="AI198" i="48"/>
  <c r="AF210" i="48"/>
  <c r="AI177" i="48"/>
  <c r="AI169" i="48"/>
  <c r="AD184" i="48"/>
  <c r="AI156" i="48"/>
  <c r="AJ156" i="48" s="1"/>
  <c r="AI144" i="48"/>
  <c r="Z158" i="48"/>
  <c r="W53" i="48"/>
  <c r="AF51" i="48"/>
  <c r="AA50" i="48"/>
  <c r="AI127" i="48"/>
  <c r="AC47" i="48"/>
  <c r="Z46" i="48"/>
  <c r="AC43" i="48"/>
  <c r="Y42" i="48"/>
  <c r="V41" i="48"/>
  <c r="AI119" i="48"/>
  <c r="AE39" i="48"/>
  <c r="AA38" i="48"/>
  <c r="X37" i="48"/>
  <c r="AG35" i="48"/>
  <c r="AD34" i="48"/>
  <c r="Z33" i="48"/>
  <c r="Z132" i="48"/>
  <c r="AF614" i="48"/>
  <c r="AI440" i="48"/>
  <c r="AI339" i="48"/>
  <c r="AJ339" i="48" s="1"/>
  <c r="AC51" i="48"/>
  <c r="AG50" i="48"/>
  <c r="F10" i="48"/>
  <c r="I62" i="48"/>
  <c r="I72" i="48"/>
  <c r="F20" i="48"/>
  <c r="AI123" i="48"/>
  <c r="P85" i="48"/>
  <c r="Y37" i="48"/>
  <c r="AA47" i="48"/>
  <c r="X132" i="48"/>
  <c r="X33" i="48"/>
  <c r="I65" i="48"/>
  <c r="X210" i="48"/>
  <c r="AI437" i="48"/>
  <c r="AI424" i="48"/>
  <c r="Y41" i="48"/>
  <c r="AI178" i="48"/>
  <c r="AI157" i="48"/>
  <c r="AJ157" i="48" s="1"/>
  <c r="AA51" i="48"/>
  <c r="AC44" i="48"/>
  <c r="W38" i="48"/>
  <c r="AH132" i="48"/>
  <c r="AH44" i="48"/>
  <c r="AE444" i="48"/>
  <c r="AA444" i="48"/>
  <c r="AI338" i="48"/>
  <c r="AJ338" i="48" s="1"/>
  <c r="AI350" i="48"/>
  <c r="AI346" i="48"/>
  <c r="AI325" i="48"/>
  <c r="AI308" i="48"/>
  <c r="AI304" i="48"/>
  <c r="AI283" i="48"/>
  <c r="AI275" i="48"/>
  <c r="W288" i="48"/>
  <c r="AI254" i="48"/>
  <c r="X262" i="48"/>
  <c r="AI233" i="48"/>
  <c r="AJ233" i="48" s="1"/>
  <c r="AI294" i="48"/>
  <c r="AI267" i="48"/>
  <c r="V288" i="48"/>
  <c r="AI251" i="48"/>
  <c r="AI247" i="48"/>
  <c r="AF262" i="48"/>
  <c r="AI234" i="48"/>
  <c r="AJ234" i="48" s="1"/>
  <c r="AI230" i="48"/>
  <c r="AI226" i="48"/>
  <c r="AI218" i="48"/>
  <c r="W158" i="48"/>
  <c r="AA52" i="48"/>
  <c r="AD46" i="48"/>
  <c r="W41" i="48"/>
  <c r="Z39" i="48"/>
  <c r="AF35" i="48"/>
  <c r="AD132" i="48"/>
  <c r="AD33" i="48"/>
  <c r="AA236" i="48"/>
  <c r="AI204" i="48"/>
  <c r="AI192" i="48"/>
  <c r="Y210" i="48"/>
  <c r="AI183" i="48"/>
  <c r="AJ183" i="48" s="1"/>
  <c r="AI174" i="48"/>
  <c r="W184" i="48"/>
  <c r="AH53" i="48"/>
  <c r="AC52" i="48"/>
  <c r="Y51" i="48"/>
  <c r="AA48" i="48"/>
  <c r="W47" i="48"/>
  <c r="AF45" i="48"/>
  <c r="AA44" i="48"/>
  <c r="W43" i="48"/>
  <c r="AG41" i="48"/>
  <c r="AD40" i="48"/>
  <c r="Y39" i="48"/>
  <c r="AD36" i="48"/>
  <c r="Z35" i="48"/>
  <c r="W34" i="48"/>
  <c r="AF624" i="48"/>
  <c r="AF609" i="48"/>
  <c r="AE392" i="48"/>
  <c r="AI417" i="48"/>
  <c r="AJ417" i="48" s="1"/>
  <c r="AC236" i="48"/>
  <c r="AI300" i="48"/>
  <c r="AG48" i="48"/>
  <c r="F22" i="48"/>
  <c r="I74" i="48"/>
  <c r="I574" i="48"/>
  <c r="AI121" i="48"/>
  <c r="F25" i="48"/>
  <c r="I77" i="48"/>
  <c r="I61" i="48"/>
  <c r="F9" i="48"/>
  <c r="AI116" i="48"/>
  <c r="I522" i="48"/>
  <c r="I68" i="48"/>
  <c r="F16" i="48"/>
  <c r="AC262" i="48"/>
  <c r="AI246" i="48"/>
  <c r="AA158" i="48"/>
  <c r="AF39" i="48"/>
  <c r="AF236" i="48"/>
  <c r="AI195" i="48"/>
  <c r="X158" i="48"/>
  <c r="Y50" i="48"/>
  <c r="X46" i="48"/>
  <c r="AA43" i="48"/>
  <c r="AA34" i="48"/>
  <c r="AF617" i="48"/>
  <c r="AD444" i="48"/>
  <c r="AI398" i="48"/>
  <c r="AI293" i="48"/>
  <c r="AH262" i="48"/>
  <c r="AE236" i="48"/>
  <c r="AI142" i="48"/>
  <c r="AF46" i="48"/>
  <c r="AF33" i="48"/>
  <c r="AF132" i="48"/>
  <c r="AI199" i="48"/>
  <c r="AI166" i="48"/>
  <c r="AI153" i="48"/>
  <c r="W50" i="48"/>
  <c r="V46" i="48"/>
  <c r="AI124" i="48"/>
  <c r="AF40" i="48"/>
  <c r="Y34" i="48"/>
  <c r="AF619" i="48"/>
  <c r="X50" i="48"/>
  <c r="C497" i="48"/>
  <c r="AI439" i="48"/>
  <c r="AI431" i="48"/>
  <c r="AI412" i="48"/>
  <c r="AI402" i="48"/>
  <c r="AF418" i="48"/>
  <c r="AI312" i="48"/>
  <c r="AJ312" i="48" s="1"/>
  <c r="AI376" i="48"/>
  <c r="AI372" i="48"/>
  <c r="AI354" i="48"/>
  <c r="AI333" i="48"/>
  <c r="AI329" i="48"/>
  <c r="AI257" i="48"/>
  <c r="AI249" i="48"/>
  <c r="V262" i="48"/>
  <c r="AI241" i="48"/>
  <c r="AI228" i="48"/>
  <c r="AI296" i="48"/>
  <c r="AI259" i="48"/>
  <c r="AJ259" i="48" s="1"/>
  <c r="AI255" i="48"/>
  <c r="AD262" i="48"/>
  <c r="AI148" i="48"/>
  <c r="AI140" i="48"/>
  <c r="AE53" i="48"/>
  <c r="W52" i="48"/>
  <c r="AA46" i="48"/>
  <c r="AE40" i="48"/>
  <c r="AE38" i="48"/>
  <c r="AD35" i="48"/>
  <c r="AA132" i="48"/>
  <c r="AA33" i="48"/>
  <c r="Y236" i="48"/>
  <c r="AI200" i="48"/>
  <c r="W210" i="48"/>
  <c r="AI154" i="48"/>
  <c r="AI150" i="48"/>
  <c r="AF53" i="48"/>
  <c r="Z52" i="48"/>
  <c r="W51" i="48"/>
  <c r="Y48" i="48"/>
  <c r="AD45" i="48"/>
  <c r="Y44" i="48"/>
  <c r="AE41" i="48"/>
  <c r="Z40" i="48"/>
  <c r="W39" i="48"/>
  <c r="AG37" i="48"/>
  <c r="AA36" i="48"/>
  <c r="X35" i="48"/>
  <c r="AF615" i="48"/>
  <c r="AI414" i="48"/>
  <c r="AI388" i="48"/>
  <c r="AG392" i="48"/>
  <c r="AE48" i="48"/>
  <c r="AG184" i="48"/>
  <c r="V43" i="48"/>
  <c r="I73" i="48"/>
  <c r="F21" i="48"/>
  <c r="AI120" i="48"/>
  <c r="V48" i="48"/>
  <c r="V44" i="48"/>
  <c r="V38" i="48"/>
  <c r="I64" i="48"/>
  <c r="F12" i="48"/>
  <c r="I79" i="48"/>
  <c r="F27" i="48"/>
  <c r="AI189" i="48"/>
  <c r="AI225" i="48"/>
  <c r="AC34" i="48"/>
  <c r="AI173" i="48"/>
  <c r="AA184" i="48"/>
  <c r="AF48" i="48"/>
  <c r="AE44" i="48"/>
  <c r="V51" i="48"/>
  <c r="AI129" i="48"/>
  <c r="I78" i="48"/>
  <c r="F26" i="48"/>
  <c r="AI128" i="48"/>
  <c r="AI125" i="48"/>
  <c r="V236" i="48"/>
  <c r="F19" i="48"/>
  <c r="I71" i="48"/>
  <c r="AI434" i="48"/>
  <c r="AI426" i="48"/>
  <c r="AI390" i="48"/>
  <c r="AJ390" i="48" s="1"/>
  <c r="AI364" i="48"/>
  <c r="AJ364" i="48" s="1"/>
  <c r="AI362" i="48"/>
  <c r="AI357" i="48"/>
  <c r="AI280" i="48"/>
  <c r="Z262" i="48"/>
  <c r="AD52" i="48"/>
  <c r="AD39" i="48"/>
  <c r="AD236" i="48"/>
  <c r="AA210" i="48"/>
  <c r="Y184" i="48"/>
  <c r="AI141" i="48"/>
  <c r="AE52" i="48"/>
  <c r="Y47" i="48"/>
  <c r="AA39" i="48"/>
  <c r="AC35" i="48"/>
  <c r="AI111" i="48"/>
  <c r="V132" i="48"/>
  <c r="V33" i="48"/>
  <c r="AI311" i="48"/>
  <c r="AJ311" i="48" s="1"/>
  <c r="V47" i="48"/>
  <c r="I67" i="48"/>
  <c r="F15" i="48"/>
  <c r="AI400" i="48"/>
  <c r="AI435" i="48"/>
  <c r="AI442" i="48"/>
  <c r="AJ442" i="48" s="1"/>
  <c r="AI427" i="48"/>
  <c r="AC444" i="48"/>
  <c r="AI401" i="48"/>
  <c r="AE418" i="48"/>
  <c r="Y444" i="48"/>
  <c r="AI409" i="48"/>
  <c r="AI429" i="48"/>
  <c r="Z444" i="48"/>
  <c r="AI404" i="48"/>
  <c r="AC418" i="48"/>
  <c r="AI391" i="48"/>
  <c r="AJ391" i="48" s="1"/>
  <c r="W444" i="48"/>
  <c r="AI411" i="48"/>
  <c r="AI408" i="48"/>
  <c r="AD418" i="48"/>
  <c r="AI386" i="48"/>
  <c r="AI380" i="48"/>
  <c r="AF392" i="48"/>
  <c r="AI351" i="48"/>
  <c r="AI322" i="48"/>
  <c r="AI305" i="48"/>
  <c r="AI260" i="48"/>
  <c r="AJ260" i="48" s="1"/>
  <c r="AI231" i="48"/>
  <c r="AI223" i="48"/>
  <c r="AI301" i="48"/>
  <c r="AI252" i="48"/>
  <c r="AI244" i="48"/>
  <c r="AA262" i="48"/>
  <c r="AI235" i="48"/>
  <c r="AJ235" i="48" s="1"/>
  <c r="AI227" i="48"/>
  <c r="AI207" i="48"/>
  <c r="AJ207" i="48" s="1"/>
  <c r="AI151" i="48"/>
  <c r="AI143" i="48"/>
  <c r="AC53" i="48"/>
  <c r="Y46" i="48"/>
  <c r="AC40" i="48"/>
  <c r="AC38" i="48"/>
  <c r="AA35" i="48"/>
  <c r="Y33" i="48"/>
  <c r="Y132" i="48"/>
  <c r="W236" i="48"/>
  <c r="AI180" i="48"/>
  <c r="AI175" i="48"/>
  <c r="AG158" i="48"/>
  <c r="AD53" i="48"/>
  <c r="X52" i="48"/>
  <c r="Z51" i="48"/>
  <c r="W48" i="48"/>
  <c r="AG46" i="48"/>
  <c r="AA45" i="48"/>
  <c r="W44" i="48"/>
  <c r="AE42" i="48"/>
  <c r="AC41" i="48"/>
  <c r="X40" i="48"/>
  <c r="AH38" i="48"/>
  <c r="AE37" i="48"/>
  <c r="Y36" i="48"/>
  <c r="V35" i="48"/>
  <c r="AI113" i="48"/>
  <c r="AG33" i="48"/>
  <c r="AG132" i="48"/>
  <c r="AF618" i="48"/>
  <c r="AC392" i="48"/>
  <c r="AG210" i="48"/>
  <c r="AC48" i="48"/>
  <c r="F18" i="48"/>
  <c r="I70" i="48"/>
  <c r="V392" i="48"/>
  <c r="I63" i="48"/>
  <c r="F11" i="48"/>
  <c r="V210" i="48"/>
  <c r="AH39" i="48"/>
  <c r="AI382" i="48"/>
  <c r="W392" i="48"/>
  <c r="AI303" i="48"/>
  <c r="AA41" i="48"/>
  <c r="AD210" i="48"/>
  <c r="AD51" i="48"/>
  <c r="Y38" i="48"/>
  <c r="V37" i="48"/>
  <c r="AI115" i="48"/>
  <c r="AC50" i="48"/>
  <c r="AI438" i="48"/>
  <c r="AI328" i="48"/>
  <c r="Y288" i="48"/>
  <c r="AI243" i="48"/>
  <c r="AI222" i="48"/>
  <c r="Y158" i="48"/>
  <c r="W37" i="48"/>
  <c r="AI145" i="48"/>
  <c r="AI137" i="48"/>
  <c r="V158" i="48"/>
  <c r="AD48" i="48"/>
  <c r="Y43" i="48"/>
  <c r="AF36" i="48"/>
  <c r="F522" i="48"/>
  <c r="AF611" i="48"/>
  <c r="AI432" i="48"/>
  <c r="AI428" i="48"/>
  <c r="X444" i="48"/>
  <c r="AI415" i="48"/>
  <c r="AJ415" i="48" s="1"/>
  <c r="AI399" i="48"/>
  <c r="Z418" i="48"/>
  <c r="AI407" i="48"/>
  <c r="AA418" i="48"/>
  <c r="AI385" i="48"/>
  <c r="AI377" i="48"/>
  <c r="AD392" i="48"/>
  <c r="AI359" i="48"/>
  <c r="AI355" i="48"/>
  <c r="AI334" i="48"/>
  <c r="AI330" i="48"/>
  <c r="AI297" i="48"/>
  <c r="AI268" i="48"/>
  <c r="AI282" i="48"/>
  <c r="AI279" i="48"/>
  <c r="AI270" i="48"/>
  <c r="AI256" i="48"/>
  <c r="Y262" i="48"/>
  <c r="AI146" i="48"/>
  <c r="AI138" i="48"/>
  <c r="Z53" i="48"/>
  <c r="W46" i="48"/>
  <c r="AA40" i="48"/>
  <c r="AF37" i="48"/>
  <c r="Y35" i="48"/>
  <c r="W33" i="48"/>
  <c r="W132" i="48"/>
  <c r="AI206" i="48"/>
  <c r="AI201" i="48"/>
  <c r="AI168" i="48"/>
  <c r="AI164" i="48"/>
  <c r="AI139" i="48"/>
  <c r="AE158" i="48"/>
  <c r="AA53" i="48"/>
  <c r="V52" i="48"/>
  <c r="AI130" i="48"/>
  <c r="AF50" i="48"/>
  <c r="AE46" i="48"/>
  <c r="Y45" i="48"/>
  <c r="AC42" i="48"/>
  <c r="Z41" i="48"/>
  <c r="V40" i="48"/>
  <c r="AI118" i="48"/>
  <c r="AF38" i="48"/>
  <c r="AC37" i="48"/>
  <c r="W36" i="48"/>
  <c r="AH34" i="48"/>
  <c r="AE132" i="48"/>
  <c r="AE33" i="48"/>
  <c r="AF607" i="48"/>
  <c r="AF610" i="48"/>
  <c r="AI313" i="48"/>
  <c r="AJ313" i="48" s="1"/>
  <c r="AE210" i="48"/>
  <c r="AE51" i="48"/>
  <c r="AI205" i="48"/>
  <c r="B549" i="48"/>
  <c r="C549" i="48"/>
  <c r="F549" i="48"/>
  <c r="G549" i="48"/>
  <c r="H549" i="48"/>
  <c r="E549" i="48"/>
  <c r="D549" i="48"/>
  <c r="F17" i="48"/>
  <c r="I69" i="48"/>
  <c r="AI371" i="48"/>
  <c r="F75" i="48"/>
  <c r="F80" i="48" s="1"/>
  <c r="F7" i="48"/>
  <c r="I59" i="48"/>
  <c r="V184" i="48"/>
  <c r="Q50" i="48"/>
  <c r="Q51" i="48"/>
  <c r="R47" i="48"/>
  <c r="N50" i="48"/>
  <c r="P101" i="48"/>
  <c r="P23" i="48" s="1"/>
  <c r="AF622" i="48"/>
  <c r="AG366" i="48"/>
  <c r="AE366" i="48"/>
  <c r="AC366" i="48"/>
  <c r="Z366" i="48"/>
  <c r="X366" i="48"/>
  <c r="V366" i="48"/>
  <c r="AH366" i="48"/>
  <c r="AF366" i="48"/>
  <c r="AD366" i="48"/>
  <c r="AA366" i="48"/>
  <c r="Y366" i="48"/>
  <c r="W366" i="48"/>
  <c r="R52" i="48"/>
  <c r="O52" i="48"/>
  <c r="S141" i="48"/>
  <c r="AJ141" i="48" s="1"/>
  <c r="N52" i="48"/>
  <c r="R51" i="48"/>
  <c r="O51" i="48"/>
  <c r="R50" i="48"/>
  <c r="O50" i="48"/>
  <c r="S375" i="48"/>
  <c r="AJ375" i="48" s="1"/>
  <c r="S427" i="48"/>
  <c r="AJ427" i="48" s="1"/>
  <c r="S384" i="48"/>
  <c r="AJ384" i="48" s="1"/>
  <c r="AG340" i="48"/>
  <c r="AE340" i="48"/>
  <c r="AC340" i="48"/>
  <c r="Z340" i="48"/>
  <c r="X340" i="48"/>
  <c r="AH340" i="48"/>
  <c r="AF340" i="48"/>
  <c r="AD340" i="48"/>
  <c r="AA340" i="48"/>
  <c r="Y340" i="48"/>
  <c r="W340" i="48"/>
  <c r="AG49" i="48"/>
  <c r="AE314" i="48"/>
  <c r="AC314" i="48"/>
  <c r="Z314" i="48"/>
  <c r="X314" i="48"/>
  <c r="AH314" i="48"/>
  <c r="AF314" i="48"/>
  <c r="AD49" i="48"/>
  <c r="AA314" i="48"/>
  <c r="Y314" i="48"/>
  <c r="W314" i="48"/>
  <c r="S138" i="48"/>
  <c r="AJ138" i="48" s="1"/>
  <c r="M52" i="48"/>
  <c r="Q52" i="48"/>
  <c r="M51" i="48"/>
  <c r="N51" i="48"/>
  <c r="M50" i="48"/>
  <c r="N288" i="48" l="1"/>
  <c r="Q36" i="48"/>
  <c r="AI39" i="48"/>
  <c r="B497" i="48"/>
  <c r="S201" i="48"/>
  <c r="AJ201" i="48" s="1"/>
  <c r="S148" i="48"/>
  <c r="AJ148" i="48" s="1"/>
  <c r="S358" i="48"/>
  <c r="F497" i="48"/>
  <c r="N45" i="48"/>
  <c r="E497" i="48"/>
  <c r="S279" i="48"/>
  <c r="S171" i="48"/>
  <c r="AJ171" i="48" s="1"/>
  <c r="Q44" i="48"/>
  <c r="Q47" i="48"/>
  <c r="D497" i="48"/>
  <c r="S301" i="48"/>
  <c r="AJ301" i="48" s="1"/>
  <c r="S332" i="48"/>
  <c r="AJ332" i="48" s="1"/>
  <c r="Q48" i="48"/>
  <c r="R44" i="48"/>
  <c r="G497" i="48"/>
  <c r="S170" i="48"/>
  <c r="AJ170" i="48" s="1"/>
  <c r="AI36" i="48"/>
  <c r="W49" i="48"/>
  <c r="AI42" i="48"/>
  <c r="S146" i="48"/>
  <c r="AJ146" i="48" s="1"/>
  <c r="S278" i="48"/>
  <c r="AJ278" i="48" s="1"/>
  <c r="S298" i="48"/>
  <c r="AJ298" i="48" s="1"/>
  <c r="S231" i="48"/>
  <c r="AJ231" i="48" s="1"/>
  <c r="S400" i="48"/>
  <c r="AJ400" i="48" s="1"/>
  <c r="S202" i="48"/>
  <c r="AJ202" i="48" s="1"/>
  <c r="S176" i="48"/>
  <c r="AJ176" i="48" s="1"/>
  <c r="S143" i="48"/>
  <c r="AJ143" i="48" s="1"/>
  <c r="S230" i="48"/>
  <c r="AJ230" i="48" s="1"/>
  <c r="S256" i="48"/>
  <c r="AJ256" i="48" s="1"/>
  <c r="S304" i="48"/>
  <c r="AJ304" i="48" s="1"/>
  <c r="S353" i="48"/>
  <c r="AJ353" i="48" s="1"/>
  <c r="S193" i="48"/>
  <c r="AJ193" i="48" s="1"/>
  <c r="N38" i="48"/>
  <c r="Z49" i="48"/>
  <c r="Z54" i="48" s="1"/>
  <c r="AI48" i="48"/>
  <c r="AD54" i="48"/>
  <c r="S410" i="48"/>
  <c r="AJ410" i="48" s="1"/>
  <c r="S426" i="48"/>
  <c r="AJ426" i="48" s="1"/>
  <c r="AJ358" i="48"/>
  <c r="Q43" i="48"/>
  <c r="R42" i="48"/>
  <c r="AD314" i="48"/>
  <c r="AI51" i="48"/>
  <c r="N35" i="48"/>
  <c r="O210" i="48"/>
  <c r="S218" i="48"/>
  <c r="AJ218" i="48" s="1"/>
  <c r="S299" i="48"/>
  <c r="AJ299" i="48" s="1"/>
  <c r="AI309" i="48"/>
  <c r="S356" i="48"/>
  <c r="AJ356" i="48" s="1"/>
  <c r="S306" i="48"/>
  <c r="AJ306" i="48" s="1"/>
  <c r="S432" i="48"/>
  <c r="AJ432" i="48" s="1"/>
  <c r="R36" i="48"/>
  <c r="M35" i="48"/>
  <c r="M41" i="48"/>
  <c r="S246" i="48"/>
  <c r="AJ246" i="48" s="1"/>
  <c r="S270" i="48"/>
  <c r="AJ270" i="48" s="1"/>
  <c r="S296" i="48"/>
  <c r="AJ296" i="48" s="1"/>
  <c r="S280" i="48"/>
  <c r="AJ280" i="48" s="1"/>
  <c r="S408" i="48"/>
  <c r="AJ408" i="48" s="1"/>
  <c r="S373" i="48"/>
  <c r="AJ373" i="48" s="1"/>
  <c r="S321" i="48"/>
  <c r="AJ321" i="48" s="1"/>
  <c r="Q39" i="48"/>
  <c r="Q392" i="48"/>
  <c r="AI47" i="48"/>
  <c r="AI50" i="48"/>
  <c r="Q210" i="48"/>
  <c r="O44" i="48"/>
  <c r="N42" i="48"/>
  <c r="Q45" i="48"/>
  <c r="S227" i="48"/>
  <c r="AJ227" i="48" s="1"/>
  <c r="Q262" i="48"/>
  <c r="S308" i="48"/>
  <c r="AJ308" i="48" s="1"/>
  <c r="S334" i="48"/>
  <c r="AJ334" i="48" s="1"/>
  <c r="S374" i="48"/>
  <c r="AJ374" i="48" s="1"/>
  <c r="S430" i="48"/>
  <c r="AJ430" i="48" s="1"/>
  <c r="M46" i="48"/>
  <c r="S434" i="48"/>
  <c r="AJ434" i="48" s="1"/>
  <c r="N34" i="48"/>
  <c r="S307" i="48"/>
  <c r="AJ307" i="48" s="1"/>
  <c r="S411" i="48"/>
  <c r="AJ411" i="48" s="1"/>
  <c r="S435" i="48"/>
  <c r="AJ435" i="48" s="1"/>
  <c r="S165" i="48"/>
  <c r="AJ165" i="48" s="1"/>
  <c r="N236" i="48"/>
  <c r="Q38" i="48"/>
  <c r="R43" i="48"/>
  <c r="AI40" i="48"/>
  <c r="AI52" i="48"/>
  <c r="AG54" i="48"/>
  <c r="S425" i="48"/>
  <c r="AJ425" i="48" s="1"/>
  <c r="N43" i="48"/>
  <c r="Q288" i="48"/>
  <c r="N47" i="48"/>
  <c r="Q184" i="48"/>
  <c r="N36" i="48"/>
  <c r="Q42" i="48"/>
  <c r="Q236" i="48"/>
  <c r="AE49" i="48"/>
  <c r="AE54" i="48" s="1"/>
  <c r="AG314" i="48"/>
  <c r="S243" i="48"/>
  <c r="AJ243" i="48" s="1"/>
  <c r="N44" i="48"/>
  <c r="AI366" i="48"/>
  <c r="AB367" i="48" s="1"/>
  <c r="L34" i="48"/>
  <c r="S112" i="48"/>
  <c r="AJ112" i="48" s="1"/>
  <c r="S371" i="48"/>
  <c r="L392" i="48"/>
  <c r="S149" i="48"/>
  <c r="AJ149" i="48" s="1"/>
  <c r="L236" i="48"/>
  <c r="S215" i="48"/>
  <c r="O45" i="48"/>
  <c r="S178" i="48"/>
  <c r="AJ178" i="48" s="1"/>
  <c r="S200" i="48"/>
  <c r="AJ200" i="48" s="1"/>
  <c r="S225" i="48"/>
  <c r="AJ225" i="48" s="1"/>
  <c r="O288" i="48"/>
  <c r="S297" i="48"/>
  <c r="AJ297" i="48" s="1"/>
  <c r="S354" i="48"/>
  <c r="AJ354" i="48" s="1"/>
  <c r="S372" i="48"/>
  <c r="AJ372" i="48" s="1"/>
  <c r="S381" i="48"/>
  <c r="AJ381" i="48" s="1"/>
  <c r="M444" i="48"/>
  <c r="S404" i="48"/>
  <c r="AJ404" i="48" s="1"/>
  <c r="S431" i="48"/>
  <c r="AJ431" i="48" s="1"/>
  <c r="S429" i="48"/>
  <c r="AJ429" i="48" s="1"/>
  <c r="O36" i="48"/>
  <c r="R38" i="48"/>
  <c r="M43" i="48"/>
  <c r="S139" i="48"/>
  <c r="AJ139" i="48" s="1"/>
  <c r="O40" i="48"/>
  <c r="S244" i="48"/>
  <c r="AJ244" i="48" s="1"/>
  <c r="S385" i="48"/>
  <c r="AJ385" i="48" s="1"/>
  <c r="N444" i="48"/>
  <c r="AF606" i="48"/>
  <c r="S196" i="48"/>
  <c r="AJ196" i="48" s="1"/>
  <c r="AI210" i="48"/>
  <c r="X211" i="48" s="1"/>
  <c r="W54" i="48"/>
  <c r="AI38" i="48"/>
  <c r="AI46" i="48"/>
  <c r="N184" i="48"/>
  <c r="AI288" i="48"/>
  <c r="AD289" i="48" s="1"/>
  <c r="AI418" i="48"/>
  <c r="AF419" i="48" s="1"/>
  <c r="L39" i="48"/>
  <c r="S117" i="48"/>
  <c r="AJ117" i="48" s="1"/>
  <c r="S217" i="48"/>
  <c r="AJ217" i="48" s="1"/>
  <c r="N37" i="48"/>
  <c r="Q41" i="48"/>
  <c r="O48" i="48"/>
  <c r="R184" i="48"/>
  <c r="S216" i="48"/>
  <c r="AJ216" i="48" s="1"/>
  <c r="N39" i="48"/>
  <c r="R41" i="48"/>
  <c r="M158" i="48"/>
  <c r="S226" i="48"/>
  <c r="AJ226" i="48" s="1"/>
  <c r="S255" i="48"/>
  <c r="AJ255" i="48" s="1"/>
  <c r="S281" i="48"/>
  <c r="AJ281" i="48" s="1"/>
  <c r="R288" i="48"/>
  <c r="S283" i="48"/>
  <c r="AJ283" i="48" s="1"/>
  <c r="S346" i="48"/>
  <c r="AJ346" i="48" s="1"/>
  <c r="S355" i="48"/>
  <c r="AJ355" i="48" s="1"/>
  <c r="S382" i="48"/>
  <c r="AJ382" i="48" s="1"/>
  <c r="O39" i="48"/>
  <c r="N46" i="48"/>
  <c r="S129" i="48"/>
  <c r="AJ129" i="48" s="1"/>
  <c r="L51" i="48"/>
  <c r="S153" i="48"/>
  <c r="AJ153" i="48" s="1"/>
  <c r="S168" i="48"/>
  <c r="AJ168" i="48" s="1"/>
  <c r="S192" i="48"/>
  <c r="AJ192" i="48" s="1"/>
  <c r="S147" i="48"/>
  <c r="AJ147" i="48" s="1"/>
  <c r="L262" i="48"/>
  <c r="S241" i="48"/>
  <c r="S249" i="48"/>
  <c r="AJ249" i="48" s="1"/>
  <c r="S274" i="48"/>
  <c r="AJ274" i="48" s="1"/>
  <c r="S305" i="48"/>
  <c r="AJ305" i="48" s="1"/>
  <c r="S324" i="48"/>
  <c r="AJ324" i="48" s="1"/>
  <c r="S333" i="48"/>
  <c r="AJ333" i="48" s="1"/>
  <c r="AG367" i="48"/>
  <c r="O418" i="48"/>
  <c r="S406" i="48"/>
  <c r="AJ406" i="48" s="1"/>
  <c r="L418" i="48"/>
  <c r="S397" i="48"/>
  <c r="S405" i="48"/>
  <c r="AJ405" i="48" s="1"/>
  <c r="S205" i="48"/>
  <c r="AJ205" i="48" s="1"/>
  <c r="L45" i="48"/>
  <c r="S123" i="48"/>
  <c r="AJ123" i="48" s="1"/>
  <c r="S319" i="48"/>
  <c r="N392" i="48"/>
  <c r="S273" i="48"/>
  <c r="AJ273" i="48" s="1"/>
  <c r="I549" i="48"/>
  <c r="AI35" i="48"/>
  <c r="AA263" i="48"/>
  <c r="AI44" i="48"/>
  <c r="X49" i="48"/>
  <c r="X54" i="48" s="1"/>
  <c r="O262" i="48"/>
  <c r="O392" i="48"/>
  <c r="AF49" i="48"/>
  <c r="AF54" i="48" s="1"/>
  <c r="O34" i="48"/>
  <c r="O35" i="48"/>
  <c r="S293" i="48"/>
  <c r="L40" i="48"/>
  <c r="S118" i="48"/>
  <c r="AJ118" i="48" s="1"/>
  <c r="S128" i="48"/>
  <c r="AJ128" i="48" s="1"/>
  <c r="S169" i="48"/>
  <c r="AJ169" i="48" s="1"/>
  <c r="S257" i="48"/>
  <c r="AJ257" i="48" s="1"/>
  <c r="S413" i="48"/>
  <c r="AJ413" i="48" s="1"/>
  <c r="S326" i="48"/>
  <c r="AJ326" i="48" s="1"/>
  <c r="AI392" i="48"/>
  <c r="AG393" i="48" s="1"/>
  <c r="Q34" i="48"/>
  <c r="M36" i="48"/>
  <c r="M39" i="48"/>
  <c r="O43" i="48"/>
  <c r="S173" i="48"/>
  <c r="AJ173" i="48" s="1"/>
  <c r="R210" i="48"/>
  <c r="S140" i="48"/>
  <c r="AJ140" i="48" s="1"/>
  <c r="S220" i="48"/>
  <c r="AJ220" i="48" s="1"/>
  <c r="S229" i="48"/>
  <c r="AJ229" i="48" s="1"/>
  <c r="S294" i="48"/>
  <c r="AJ294" i="48" s="1"/>
  <c r="S219" i="48"/>
  <c r="AJ219" i="48" s="1"/>
  <c r="S248" i="48"/>
  <c r="AJ248" i="48" s="1"/>
  <c r="S376" i="48"/>
  <c r="AJ376" i="48" s="1"/>
  <c r="S386" i="48"/>
  <c r="AJ386" i="48" s="1"/>
  <c r="S409" i="48"/>
  <c r="AJ409" i="48" s="1"/>
  <c r="S387" i="48"/>
  <c r="AJ387" i="48" s="1"/>
  <c r="S438" i="48"/>
  <c r="AJ438" i="48" s="1"/>
  <c r="S436" i="48"/>
  <c r="AJ436" i="48" s="1"/>
  <c r="S379" i="48"/>
  <c r="AJ379" i="48" s="1"/>
  <c r="S323" i="48"/>
  <c r="AJ323" i="48" s="1"/>
  <c r="M34" i="48"/>
  <c r="Q37" i="48"/>
  <c r="M45" i="48"/>
  <c r="S144" i="48"/>
  <c r="AJ144" i="48" s="1"/>
  <c r="S177" i="48"/>
  <c r="AJ177" i="48" s="1"/>
  <c r="O33" i="48"/>
  <c r="O132" i="48"/>
  <c r="O37" i="48"/>
  <c r="O46" i="48"/>
  <c r="S151" i="48"/>
  <c r="AJ151" i="48" s="1"/>
  <c r="S247" i="48"/>
  <c r="AJ247" i="48" s="1"/>
  <c r="S277" i="48"/>
  <c r="AJ277" i="48" s="1"/>
  <c r="N262" i="48"/>
  <c r="S328" i="48"/>
  <c r="AJ328" i="48" s="1"/>
  <c r="S360" i="48"/>
  <c r="AJ360" i="48" s="1"/>
  <c r="AI361" i="48"/>
  <c r="R392" i="48"/>
  <c r="R418" i="48"/>
  <c r="O444" i="48"/>
  <c r="N418" i="48"/>
  <c r="S167" i="48"/>
  <c r="AJ167" i="48" s="1"/>
  <c r="S347" i="48"/>
  <c r="AJ347" i="48" s="1"/>
  <c r="L47" i="48"/>
  <c r="S125" i="48"/>
  <c r="AJ125" i="48" s="1"/>
  <c r="AC49" i="48"/>
  <c r="AC54" i="48" s="1"/>
  <c r="AI236" i="48"/>
  <c r="AE237" i="48" s="1"/>
  <c r="AI34" i="48"/>
  <c r="V340" i="48"/>
  <c r="AI335" i="48"/>
  <c r="V49" i="48"/>
  <c r="V54" i="48" s="1"/>
  <c r="O42" i="48"/>
  <c r="S172" i="48"/>
  <c r="AJ172" i="48" s="1"/>
  <c r="S269" i="48"/>
  <c r="AJ269" i="48" s="1"/>
  <c r="M47" i="48"/>
  <c r="S403" i="48"/>
  <c r="AJ403" i="48" s="1"/>
  <c r="AH49" i="48"/>
  <c r="AH54" i="48" s="1"/>
  <c r="V314" i="48"/>
  <c r="Q33" i="48"/>
  <c r="Q132" i="48"/>
  <c r="Q46" i="48"/>
  <c r="Q158" i="48"/>
  <c r="S272" i="48"/>
  <c r="AJ272" i="48" s="1"/>
  <c r="S350" i="48"/>
  <c r="AJ350" i="48" s="1"/>
  <c r="S424" i="48"/>
  <c r="AJ424" i="48" s="1"/>
  <c r="S327" i="48"/>
  <c r="AJ327" i="48" s="1"/>
  <c r="N40" i="48"/>
  <c r="N41" i="48"/>
  <c r="S145" i="48"/>
  <c r="AJ145" i="48" s="1"/>
  <c r="S164" i="48"/>
  <c r="AJ164" i="48" s="1"/>
  <c r="M210" i="48"/>
  <c r="S195" i="48"/>
  <c r="AJ195" i="48" s="1"/>
  <c r="R46" i="48"/>
  <c r="O158" i="48"/>
  <c r="S152" i="48"/>
  <c r="AJ152" i="48" s="1"/>
  <c r="R262" i="48"/>
  <c r="S250" i="48"/>
  <c r="AJ250" i="48" s="1"/>
  <c r="AJ279" i="48"/>
  <c r="S222" i="48"/>
  <c r="AJ222" i="48" s="1"/>
  <c r="S300" i="48"/>
  <c r="AJ300" i="48" s="1"/>
  <c r="S320" i="48"/>
  <c r="AJ320" i="48" s="1"/>
  <c r="S329" i="48"/>
  <c r="AJ329" i="48" s="1"/>
  <c r="S398" i="48"/>
  <c r="AJ398" i="48" s="1"/>
  <c r="S399" i="48"/>
  <c r="AJ399" i="48" s="1"/>
  <c r="S423" i="48"/>
  <c r="L444" i="48"/>
  <c r="S437" i="48"/>
  <c r="AJ437" i="48" s="1"/>
  <c r="S179" i="48"/>
  <c r="AJ179" i="48" s="1"/>
  <c r="S349" i="48"/>
  <c r="AJ349" i="48" s="1"/>
  <c r="N210" i="48"/>
  <c r="N48" i="48"/>
  <c r="AE211" i="48"/>
  <c r="AI33" i="48"/>
  <c r="AI262" i="48"/>
  <c r="AC263" i="48" s="1"/>
  <c r="B575" i="48"/>
  <c r="G575" i="48"/>
  <c r="H575" i="48"/>
  <c r="E575" i="48"/>
  <c r="C575" i="48"/>
  <c r="F575" i="48"/>
  <c r="D575" i="48"/>
  <c r="AI41" i="48"/>
  <c r="Y49" i="48"/>
  <c r="Y54" i="48" s="1"/>
  <c r="H471" i="48"/>
  <c r="G471" i="48"/>
  <c r="E471" i="48"/>
  <c r="C471" i="48"/>
  <c r="F471" i="48"/>
  <c r="B471" i="48"/>
  <c r="D471" i="48"/>
  <c r="AI444" i="48"/>
  <c r="AA445" i="48" s="1"/>
  <c r="L42" i="48"/>
  <c r="S120" i="48"/>
  <c r="AJ120" i="48" s="1"/>
  <c r="AF367" i="48"/>
  <c r="L48" i="48"/>
  <c r="S126" i="48"/>
  <c r="AJ126" i="48" s="1"/>
  <c r="AI158" i="48"/>
  <c r="AD159" i="48" s="1"/>
  <c r="L210" i="48"/>
  <c r="S189" i="48"/>
  <c r="R45" i="48"/>
  <c r="S204" i="48"/>
  <c r="AJ204" i="48" s="1"/>
  <c r="S357" i="48"/>
  <c r="AJ357" i="48" s="1"/>
  <c r="S407" i="48"/>
  <c r="AJ407" i="48" s="1"/>
  <c r="Q444" i="48"/>
  <c r="S433" i="48"/>
  <c r="AJ433" i="48" s="1"/>
  <c r="M184" i="48"/>
  <c r="S194" i="48"/>
  <c r="AJ194" i="48" s="1"/>
  <c r="S325" i="48"/>
  <c r="AJ325" i="48" s="1"/>
  <c r="S121" i="48"/>
  <c r="AJ121" i="48" s="1"/>
  <c r="L43" i="48"/>
  <c r="AI184" i="48"/>
  <c r="V185" i="48" s="1"/>
  <c r="R34" i="48"/>
  <c r="S174" i="48"/>
  <c r="AJ174" i="48" s="1"/>
  <c r="O236" i="48"/>
  <c r="R35" i="48"/>
  <c r="M40" i="48"/>
  <c r="M262" i="48"/>
  <c r="S254" i="48"/>
  <c r="AJ254" i="48" s="1"/>
  <c r="S271" i="48"/>
  <c r="AJ271" i="48" s="1"/>
  <c r="S359" i="48"/>
  <c r="AJ359" i="48" s="1"/>
  <c r="S428" i="48"/>
  <c r="AJ428" i="48" s="1"/>
  <c r="S114" i="48"/>
  <c r="AJ114" i="48" s="1"/>
  <c r="L36" i="48"/>
  <c r="L184" i="48"/>
  <c r="S163" i="48"/>
  <c r="S115" i="48"/>
  <c r="AJ115" i="48" s="1"/>
  <c r="L37" i="48"/>
  <c r="O47" i="48"/>
  <c r="S175" i="48"/>
  <c r="AJ175" i="48" s="1"/>
  <c r="S198" i="48"/>
  <c r="AJ198" i="48" s="1"/>
  <c r="M132" i="48"/>
  <c r="M33" i="48"/>
  <c r="S142" i="48"/>
  <c r="AJ142" i="48" s="1"/>
  <c r="S221" i="48"/>
  <c r="AJ221" i="48" s="1"/>
  <c r="S223" i="48"/>
  <c r="AJ223" i="48" s="1"/>
  <c r="S295" i="48"/>
  <c r="AJ295" i="48" s="1"/>
  <c r="M392" i="48"/>
  <c r="S377" i="48"/>
  <c r="AJ377" i="48" s="1"/>
  <c r="M418" i="48"/>
  <c r="S412" i="48"/>
  <c r="AJ412" i="48" s="1"/>
  <c r="Q418" i="48"/>
  <c r="S439" i="48"/>
  <c r="AJ439" i="48" s="1"/>
  <c r="Q35" i="48"/>
  <c r="O38" i="48"/>
  <c r="L46" i="48"/>
  <c r="S124" i="48"/>
  <c r="AJ124" i="48" s="1"/>
  <c r="M48" i="48"/>
  <c r="S130" i="48"/>
  <c r="AJ130" i="48" s="1"/>
  <c r="L52" i="48"/>
  <c r="N158" i="48"/>
  <c r="S203" i="48"/>
  <c r="AJ203" i="48" s="1"/>
  <c r="R37" i="48"/>
  <c r="R158" i="48"/>
  <c r="S242" i="48"/>
  <c r="AJ242" i="48" s="1"/>
  <c r="S251" i="48"/>
  <c r="AJ251" i="48" s="1"/>
  <c r="S228" i="48"/>
  <c r="AJ228" i="48" s="1"/>
  <c r="M288" i="48"/>
  <c r="S302" i="48"/>
  <c r="AJ302" i="48" s="1"/>
  <c r="S330" i="48"/>
  <c r="AJ330" i="48" s="1"/>
  <c r="S383" i="48"/>
  <c r="AJ383" i="48" s="1"/>
  <c r="R444" i="48"/>
  <c r="AF605" i="48"/>
  <c r="S352" i="48"/>
  <c r="AJ352" i="48" s="1"/>
  <c r="L44" i="48"/>
  <c r="S122" i="48"/>
  <c r="AJ122" i="48" s="1"/>
  <c r="AI132" i="48"/>
  <c r="AI43" i="48"/>
  <c r="AD445" i="48"/>
  <c r="E523" i="48"/>
  <c r="D523" i="48"/>
  <c r="H523" i="48"/>
  <c r="B523" i="48"/>
  <c r="G523" i="48"/>
  <c r="C523" i="48"/>
  <c r="F523" i="48"/>
  <c r="AI53" i="48"/>
  <c r="AJ53" i="48" s="1"/>
  <c r="AH445" i="48"/>
  <c r="AI45" i="48"/>
  <c r="L288" i="48"/>
  <c r="S267" i="48"/>
  <c r="S119" i="48"/>
  <c r="AJ119" i="48" s="1"/>
  <c r="L41" i="48"/>
  <c r="AH263" i="48"/>
  <c r="AF445" i="48"/>
  <c r="S345" i="48"/>
  <c r="M38" i="48"/>
  <c r="R48" i="48"/>
  <c r="R39" i="48"/>
  <c r="S348" i="48"/>
  <c r="AJ348" i="48" s="1"/>
  <c r="L132" i="48"/>
  <c r="L33" i="48"/>
  <c r="S111" i="48"/>
  <c r="M44" i="48"/>
  <c r="S137" i="48"/>
  <c r="L158" i="48"/>
  <c r="L38" i="48"/>
  <c r="S116" i="48"/>
  <c r="AJ116" i="48" s="1"/>
  <c r="S113" i="48"/>
  <c r="AJ113" i="48" s="1"/>
  <c r="L35" i="48"/>
  <c r="Q40" i="48"/>
  <c r="O184" i="48"/>
  <c r="S199" i="48"/>
  <c r="AJ199" i="48" s="1"/>
  <c r="R236" i="48"/>
  <c r="M37" i="48"/>
  <c r="O41" i="48"/>
  <c r="S224" i="48"/>
  <c r="AJ224" i="48" s="1"/>
  <c r="S253" i="48"/>
  <c r="AJ253" i="48" s="1"/>
  <c r="S276" i="48"/>
  <c r="AJ276" i="48" s="1"/>
  <c r="S275" i="48"/>
  <c r="AJ275" i="48" s="1"/>
  <c r="S351" i="48"/>
  <c r="AJ351" i="48" s="1"/>
  <c r="S380" i="48"/>
  <c r="AJ380" i="48" s="1"/>
  <c r="N132" i="48"/>
  <c r="N33" i="48"/>
  <c r="R40" i="48"/>
  <c r="M42" i="48"/>
  <c r="S127" i="48"/>
  <c r="AJ127" i="48" s="1"/>
  <c r="S150" i="48"/>
  <c r="AJ150" i="48" s="1"/>
  <c r="S166" i="48"/>
  <c r="AJ166" i="48" s="1"/>
  <c r="S190" i="48"/>
  <c r="AJ190" i="48" s="1"/>
  <c r="M236" i="48"/>
  <c r="R33" i="48"/>
  <c r="R132" i="48"/>
  <c r="S252" i="48"/>
  <c r="AJ252" i="48" s="1"/>
  <c r="S282" i="48"/>
  <c r="AJ282" i="48" s="1"/>
  <c r="S245" i="48"/>
  <c r="AJ245" i="48" s="1"/>
  <c r="S268" i="48"/>
  <c r="AJ268" i="48" s="1"/>
  <c r="S303" i="48"/>
  <c r="AJ303" i="48" s="1"/>
  <c r="S322" i="48"/>
  <c r="AJ322" i="48" s="1"/>
  <c r="S331" i="48"/>
  <c r="AJ331" i="48" s="1"/>
  <c r="S402" i="48"/>
  <c r="AJ402" i="48" s="1"/>
  <c r="S401" i="48"/>
  <c r="AJ401" i="48" s="1"/>
  <c r="S197" i="48"/>
  <c r="AJ197" i="48" s="1"/>
  <c r="S191" i="48"/>
  <c r="AJ191" i="48" s="1"/>
  <c r="S378" i="48"/>
  <c r="AJ378" i="48" s="1"/>
  <c r="F23" i="48"/>
  <c r="I75" i="48"/>
  <c r="I80" i="48" s="1"/>
  <c r="AI37" i="48"/>
  <c r="AG211" i="48"/>
  <c r="I497" i="48"/>
  <c r="P7" i="48"/>
  <c r="AA49" i="48"/>
  <c r="AA54" i="48" s="1"/>
  <c r="R314" i="48"/>
  <c r="M366" i="48"/>
  <c r="Q314" i="48"/>
  <c r="R340" i="48"/>
  <c r="Q366" i="48"/>
  <c r="M314" i="48"/>
  <c r="M340" i="48"/>
  <c r="R366" i="48"/>
  <c r="S206" i="48"/>
  <c r="AJ206" i="48" s="1"/>
  <c r="Q340" i="48"/>
  <c r="I167" i="48"/>
  <c r="S180" i="48"/>
  <c r="AJ180" i="48" s="1"/>
  <c r="I191" i="48"/>
  <c r="AF621" i="48"/>
  <c r="D51" i="48"/>
  <c r="I283" i="48"/>
  <c r="S284" i="48"/>
  <c r="AJ284" i="48" s="1"/>
  <c r="S440" i="48"/>
  <c r="AJ440" i="48" s="1"/>
  <c r="D52" i="48"/>
  <c r="S154" i="48"/>
  <c r="AJ154" i="48" s="1"/>
  <c r="I203" i="48"/>
  <c r="S258" i="48"/>
  <c r="AJ258" i="48" s="1"/>
  <c r="S414" i="48"/>
  <c r="AJ414" i="48" s="1"/>
  <c r="C52" i="48"/>
  <c r="I281" i="48"/>
  <c r="S232" i="48"/>
  <c r="AJ232" i="48" s="1"/>
  <c r="L314" i="48"/>
  <c r="L340" i="48"/>
  <c r="I359" i="48"/>
  <c r="S388" i="48"/>
  <c r="I383" i="48"/>
  <c r="O314" i="48"/>
  <c r="N314" i="48"/>
  <c r="O340" i="48"/>
  <c r="N340" i="48"/>
  <c r="O366" i="48"/>
  <c r="N366" i="48"/>
  <c r="I304" i="48" l="1"/>
  <c r="G418" i="48"/>
  <c r="I377" i="48"/>
  <c r="I164" i="48"/>
  <c r="I431" i="48"/>
  <c r="AH237" i="48"/>
  <c r="AA367" i="48"/>
  <c r="I411" i="48"/>
  <c r="C43" i="48"/>
  <c r="I386" i="48"/>
  <c r="I296" i="48"/>
  <c r="I299" i="48"/>
  <c r="AH367" i="48"/>
  <c r="V289" i="48"/>
  <c r="Z263" i="48"/>
  <c r="W289" i="48"/>
  <c r="AA419" i="48"/>
  <c r="AF289" i="48"/>
  <c r="Y289" i="48"/>
  <c r="AD367" i="48"/>
  <c r="Y367" i="48"/>
  <c r="I400" i="48"/>
  <c r="I255" i="48"/>
  <c r="AD263" i="48"/>
  <c r="X367" i="48"/>
  <c r="I251" i="48"/>
  <c r="I190" i="48"/>
  <c r="Z367" i="48"/>
  <c r="AC237" i="48"/>
  <c r="W367" i="48"/>
  <c r="AD211" i="48"/>
  <c r="AF211" i="48"/>
  <c r="AC367" i="48"/>
  <c r="AE367" i="48"/>
  <c r="D38" i="48"/>
  <c r="G36" i="48"/>
  <c r="Y185" i="48"/>
  <c r="I280" i="48"/>
  <c r="H36" i="48"/>
  <c r="I429" i="48"/>
  <c r="I223" i="48"/>
  <c r="H39" i="48"/>
  <c r="I204" i="48"/>
  <c r="I279" i="48"/>
  <c r="I166" i="48"/>
  <c r="I332" i="48"/>
  <c r="I253" i="48"/>
  <c r="I225" i="48"/>
  <c r="I349" i="48"/>
  <c r="I373" i="48"/>
  <c r="H47" i="48"/>
  <c r="G43" i="48"/>
  <c r="G288" i="48"/>
  <c r="G210" i="48"/>
  <c r="G236" i="48"/>
  <c r="D45" i="48"/>
  <c r="G184" i="48"/>
  <c r="V159" i="48"/>
  <c r="AF185" i="48"/>
  <c r="AE263" i="48"/>
  <c r="AG159" i="48"/>
  <c r="E418" i="48"/>
  <c r="E46" i="48"/>
  <c r="C158" i="48"/>
  <c r="I216" i="48"/>
  <c r="I277" i="48"/>
  <c r="I247" i="48"/>
  <c r="H158" i="48"/>
  <c r="C210" i="48"/>
  <c r="C44" i="48"/>
  <c r="I323" i="48"/>
  <c r="I436" i="48"/>
  <c r="I425" i="48"/>
  <c r="I404" i="48"/>
  <c r="I248" i="48"/>
  <c r="C262" i="48"/>
  <c r="I221" i="48"/>
  <c r="I140" i="48"/>
  <c r="I205" i="48"/>
  <c r="I319" i="48"/>
  <c r="I352" i="48"/>
  <c r="G45" i="48"/>
  <c r="G38" i="48"/>
  <c r="G42" i="48"/>
  <c r="G39" i="48"/>
  <c r="G392" i="48"/>
  <c r="H43" i="48"/>
  <c r="I471" i="48"/>
  <c r="Y263" i="48"/>
  <c r="V211" i="48"/>
  <c r="I437" i="48"/>
  <c r="I412" i="48"/>
  <c r="I219" i="48"/>
  <c r="H184" i="48"/>
  <c r="I298" i="48"/>
  <c r="E44" i="48"/>
  <c r="C38" i="48"/>
  <c r="H34" i="48"/>
  <c r="G48" i="48"/>
  <c r="D34" i="48"/>
  <c r="G34" i="48"/>
  <c r="D36" i="48"/>
  <c r="D42" i="48"/>
  <c r="D44" i="48"/>
  <c r="H42" i="48"/>
  <c r="Z159" i="48"/>
  <c r="AC159" i="48"/>
  <c r="W159" i="48"/>
  <c r="D47" i="48"/>
  <c r="I331" i="48"/>
  <c r="I322" i="48"/>
  <c r="C288" i="48"/>
  <c r="E37" i="48"/>
  <c r="H38" i="48"/>
  <c r="I350" i="48"/>
  <c r="I201" i="48"/>
  <c r="I151" i="48"/>
  <c r="E38" i="48"/>
  <c r="I375" i="48"/>
  <c r="I435" i="48"/>
  <c r="H418" i="48"/>
  <c r="I270" i="48"/>
  <c r="I230" i="48"/>
  <c r="I385" i="48"/>
  <c r="I320" i="48"/>
  <c r="I297" i="48"/>
  <c r="D184" i="48"/>
  <c r="D43" i="48"/>
  <c r="AF263" i="48"/>
  <c r="V263" i="48"/>
  <c r="AA159" i="48"/>
  <c r="I276" i="48"/>
  <c r="I269" i="48"/>
  <c r="D37" i="48"/>
  <c r="G44" i="48"/>
  <c r="D236" i="48"/>
  <c r="H44" i="48"/>
  <c r="L49" i="48"/>
  <c r="L54" i="48" s="1"/>
  <c r="Y159" i="48"/>
  <c r="AD185" i="48"/>
  <c r="G47" i="48"/>
  <c r="I402" i="48"/>
  <c r="D288" i="48"/>
  <c r="AG185" i="48"/>
  <c r="AA185" i="48"/>
  <c r="I398" i="48"/>
  <c r="I324" i="48"/>
  <c r="I305" i="48"/>
  <c r="I222" i="48"/>
  <c r="H37" i="48"/>
  <c r="I144" i="48"/>
  <c r="C444" i="48"/>
  <c r="I381" i="48"/>
  <c r="E288" i="48"/>
  <c r="I148" i="48"/>
  <c r="I173" i="48"/>
  <c r="I120" i="48"/>
  <c r="B42" i="48"/>
  <c r="I189" i="48"/>
  <c r="B210" i="48"/>
  <c r="I257" i="48"/>
  <c r="I149" i="48"/>
  <c r="C236" i="48"/>
  <c r="I434" i="48"/>
  <c r="I426" i="48"/>
  <c r="I142" i="48"/>
  <c r="G41" i="48"/>
  <c r="G132" i="48"/>
  <c r="G33" i="48"/>
  <c r="I347" i="48"/>
  <c r="B44" i="48"/>
  <c r="I122" i="48"/>
  <c r="S41" i="48"/>
  <c r="AJ41" i="48" s="1"/>
  <c r="S48" i="48"/>
  <c r="AJ48" i="48" s="1"/>
  <c r="W419" i="48"/>
  <c r="AI340" i="48"/>
  <c r="AB237" i="48"/>
  <c r="X237" i="48"/>
  <c r="Z237" i="48"/>
  <c r="AG237" i="48"/>
  <c r="Q49" i="48"/>
  <c r="Q54" i="48" s="1"/>
  <c r="W237" i="48"/>
  <c r="Y393" i="48"/>
  <c r="Y419" i="48"/>
  <c r="E444" i="48"/>
  <c r="E392" i="48"/>
  <c r="I333" i="48"/>
  <c r="I274" i="48"/>
  <c r="H262" i="48"/>
  <c r="I141" i="48"/>
  <c r="I127" i="48"/>
  <c r="C45" i="48"/>
  <c r="E36" i="48"/>
  <c r="I327" i="48"/>
  <c r="C418" i="48"/>
  <c r="I380" i="48"/>
  <c r="C392" i="48"/>
  <c r="I351" i="48"/>
  <c r="S335" i="48"/>
  <c r="AJ335" i="48" s="1"/>
  <c r="I308" i="48"/>
  <c r="I146" i="48"/>
  <c r="C46" i="48"/>
  <c r="E35" i="48"/>
  <c r="E210" i="48"/>
  <c r="I172" i="48"/>
  <c r="I129" i="48"/>
  <c r="C51" i="48"/>
  <c r="I51" i="48" s="1"/>
  <c r="C39" i="48"/>
  <c r="I413" i="48"/>
  <c r="B418" i="48"/>
  <c r="I397" i="48"/>
  <c r="I241" i="48"/>
  <c r="B262" i="48"/>
  <c r="I250" i="48"/>
  <c r="E262" i="48"/>
  <c r="I150" i="48"/>
  <c r="D46" i="48"/>
  <c r="H40" i="48"/>
  <c r="D132" i="48"/>
  <c r="D33" i="48"/>
  <c r="I176" i="48"/>
  <c r="I432" i="48"/>
  <c r="I410" i="48"/>
  <c r="I275" i="48"/>
  <c r="I254" i="48"/>
  <c r="I224" i="48"/>
  <c r="H45" i="48"/>
  <c r="G40" i="48"/>
  <c r="I217" i="48"/>
  <c r="I197" i="48"/>
  <c r="B43" i="48"/>
  <c r="I121" i="48"/>
  <c r="I179" i="48"/>
  <c r="AD237" i="48"/>
  <c r="S35" i="48"/>
  <c r="AJ35" i="48" s="1"/>
  <c r="AJ137" i="48"/>
  <c r="S158" i="48"/>
  <c r="AD419" i="48"/>
  <c r="S36" i="48"/>
  <c r="AJ36" i="48" s="1"/>
  <c r="W185" i="48"/>
  <c r="AB263" i="48"/>
  <c r="AG263" i="48"/>
  <c r="AE159" i="48"/>
  <c r="V393" i="48"/>
  <c r="AE445" i="48"/>
  <c r="AJ397" i="48"/>
  <c r="S418" i="48"/>
  <c r="V419" i="48"/>
  <c r="AA237" i="48"/>
  <c r="I115" i="48"/>
  <c r="B37" i="48"/>
  <c r="D444" i="48"/>
  <c r="I303" i="48"/>
  <c r="I139" i="48"/>
  <c r="D39" i="48"/>
  <c r="I405" i="48"/>
  <c r="I246" i="48"/>
  <c r="I145" i="48"/>
  <c r="I202" i="48"/>
  <c r="S46" i="48"/>
  <c r="AJ46" i="48" s="1"/>
  <c r="F81" i="48"/>
  <c r="D81" i="48"/>
  <c r="E81" i="48"/>
  <c r="G81" i="48"/>
  <c r="C81" i="48"/>
  <c r="H81" i="48"/>
  <c r="B81" i="48"/>
  <c r="C35" i="48"/>
  <c r="G35" i="48"/>
  <c r="I409" i="48"/>
  <c r="I278" i="48"/>
  <c r="H236" i="48"/>
  <c r="I200" i="48"/>
  <c r="E184" i="48"/>
  <c r="I345" i="48"/>
  <c r="H46" i="48"/>
  <c r="I194" i="48"/>
  <c r="I177" i="48"/>
  <c r="C184" i="48"/>
  <c r="I111" i="48"/>
  <c r="B132" i="48"/>
  <c r="B33" i="48"/>
  <c r="I379" i="48"/>
  <c r="I428" i="48"/>
  <c r="I293" i="48"/>
  <c r="B288" i="48"/>
  <c r="I267" i="48"/>
  <c r="I229" i="48"/>
  <c r="I138" i="48"/>
  <c r="H48" i="48"/>
  <c r="E34" i="48"/>
  <c r="I378" i="48"/>
  <c r="I170" i="48"/>
  <c r="I273" i="48"/>
  <c r="S33" i="48"/>
  <c r="AF393" i="48"/>
  <c r="AJ189" i="48"/>
  <c r="S210" i="48"/>
  <c r="S42" i="48"/>
  <c r="AJ42" i="48" s="1"/>
  <c r="AI54" i="48"/>
  <c r="V55" i="48" s="1"/>
  <c r="AI314" i="48"/>
  <c r="V315" i="48" s="1"/>
  <c r="X263" i="48"/>
  <c r="S47" i="48"/>
  <c r="AJ47" i="48" s="1"/>
  <c r="O49" i="48"/>
  <c r="O54" i="48" s="1"/>
  <c r="X445" i="48"/>
  <c r="AJ319" i="48"/>
  <c r="AJ241" i="48"/>
  <c r="S262" i="48"/>
  <c r="N49" i="48"/>
  <c r="N54" i="48" s="1"/>
  <c r="W211" i="48"/>
  <c r="S34" i="48"/>
  <c r="AJ34" i="48" s="1"/>
  <c r="I117" i="48"/>
  <c r="B39" i="48"/>
  <c r="AB393" i="48"/>
  <c r="Z393" i="48"/>
  <c r="X393" i="48"/>
  <c r="AH393" i="48"/>
  <c r="AC393" i="48"/>
  <c r="AJ371" i="48"/>
  <c r="S392" i="48"/>
  <c r="G262" i="48"/>
  <c r="I195" i="48"/>
  <c r="I439" i="48"/>
  <c r="I271" i="48"/>
  <c r="I220" i="48"/>
  <c r="M49" i="48"/>
  <c r="AJ423" i="48"/>
  <c r="S444" i="48"/>
  <c r="I408" i="48"/>
  <c r="I302" i="48"/>
  <c r="C41" i="48"/>
  <c r="I357" i="48"/>
  <c r="I360" i="48"/>
  <c r="I387" i="48"/>
  <c r="E41" i="48"/>
  <c r="C37" i="48"/>
  <c r="I199" i="48"/>
  <c r="I175" i="48"/>
  <c r="E45" i="48"/>
  <c r="C36" i="48"/>
  <c r="I116" i="48"/>
  <c r="B38" i="48"/>
  <c r="I423" i="48"/>
  <c r="B444" i="48"/>
  <c r="I401" i="48"/>
  <c r="I245" i="48"/>
  <c r="I256" i="48"/>
  <c r="I244" i="48"/>
  <c r="H132" i="48"/>
  <c r="H33" i="48"/>
  <c r="I169" i="48"/>
  <c r="I137" i="48"/>
  <c r="B158" i="48"/>
  <c r="I118" i="48"/>
  <c r="B40" i="48"/>
  <c r="I424" i="48"/>
  <c r="I227" i="48"/>
  <c r="I218" i="48"/>
  <c r="E48" i="48"/>
  <c r="E42" i="48"/>
  <c r="I112" i="48"/>
  <c r="B34" i="48"/>
  <c r="B45" i="48"/>
  <c r="I123" i="48"/>
  <c r="I326" i="48"/>
  <c r="I321" i="48"/>
  <c r="I196" i="48"/>
  <c r="S44" i="48"/>
  <c r="AJ44" i="48" s="1"/>
  <c r="AB159" i="48"/>
  <c r="AH159" i="48"/>
  <c r="V445" i="48"/>
  <c r="AH55" i="48"/>
  <c r="AE393" i="48"/>
  <c r="AJ293" i="48"/>
  <c r="AD393" i="48"/>
  <c r="S40" i="48"/>
  <c r="AJ40" i="48" s="1"/>
  <c r="AB419" i="48"/>
  <c r="AH419" i="48"/>
  <c r="AG419" i="48"/>
  <c r="L366" i="48"/>
  <c r="S361" i="48"/>
  <c r="AJ361" i="48" s="1"/>
  <c r="C48" i="48"/>
  <c r="I376" i="48"/>
  <c r="E47" i="48"/>
  <c r="I249" i="48"/>
  <c r="I163" i="48"/>
  <c r="B184" i="48"/>
  <c r="D392" i="48"/>
  <c r="AJ345" i="48"/>
  <c r="AC419" i="48"/>
  <c r="AB211" i="48"/>
  <c r="Z211" i="48"/>
  <c r="AH211" i="48"/>
  <c r="I330" i="48"/>
  <c r="I147" i="48"/>
  <c r="B41" i="48"/>
  <c r="I119" i="48"/>
  <c r="I348" i="48"/>
  <c r="C34" i="48"/>
  <c r="I301" i="48"/>
  <c r="E40" i="48"/>
  <c r="G37" i="48"/>
  <c r="B36" i="48"/>
  <c r="I114" i="48"/>
  <c r="I231" i="48"/>
  <c r="I198" i="48"/>
  <c r="I168" i="48"/>
  <c r="I371" i="48"/>
  <c r="B392" i="48"/>
  <c r="I438" i="48"/>
  <c r="I427" i="48"/>
  <c r="C33" i="48"/>
  <c r="C132" i="48"/>
  <c r="I171" i="48"/>
  <c r="D210" i="48"/>
  <c r="I125" i="48"/>
  <c r="B47" i="48"/>
  <c r="AF237" i="48"/>
  <c r="Y237" i="48"/>
  <c r="AA393" i="48"/>
  <c r="AB185" i="48"/>
  <c r="AH185" i="48"/>
  <c r="Z185" i="48"/>
  <c r="AC185" i="48"/>
  <c r="X185" i="48"/>
  <c r="AE185" i="48"/>
  <c r="X419" i="48"/>
  <c r="AB445" i="48"/>
  <c r="AG445" i="48"/>
  <c r="I575" i="48"/>
  <c r="Z445" i="48"/>
  <c r="R49" i="48"/>
  <c r="AI49" i="48"/>
  <c r="AF159" i="48"/>
  <c r="AE419" i="48"/>
  <c r="S45" i="48"/>
  <c r="AJ45" i="48" s="1"/>
  <c r="AJ215" i="48"/>
  <c r="S236" i="48"/>
  <c r="V367" i="48"/>
  <c r="I358" i="48"/>
  <c r="S37" i="48"/>
  <c r="AJ37" i="48" s="1"/>
  <c r="S51" i="48"/>
  <c r="AJ51" i="48" s="1"/>
  <c r="I334" i="48"/>
  <c r="H41" i="48"/>
  <c r="I178" i="48"/>
  <c r="D40" i="48"/>
  <c r="I403" i="48"/>
  <c r="D48" i="48"/>
  <c r="AJ111" i="48"/>
  <c r="S132" i="48"/>
  <c r="AJ267" i="48"/>
  <c r="S288" i="48"/>
  <c r="Z419" i="48"/>
  <c r="AF55" i="48"/>
  <c r="D262" i="48"/>
  <c r="D418" i="48"/>
  <c r="I406" i="48"/>
  <c r="I329" i="48"/>
  <c r="I300" i="48"/>
  <c r="I143" i="48"/>
  <c r="D158" i="48"/>
  <c r="I433" i="48"/>
  <c r="I374" i="48"/>
  <c r="I328" i="48"/>
  <c r="E158" i="48"/>
  <c r="E33" i="48"/>
  <c r="E132" i="48"/>
  <c r="I124" i="48"/>
  <c r="B46" i="48"/>
  <c r="I407" i="48"/>
  <c r="I306" i="48"/>
  <c r="I356" i="48"/>
  <c r="I346" i="48"/>
  <c r="I295" i="48"/>
  <c r="I272" i="48"/>
  <c r="E236" i="48"/>
  <c r="G158" i="48"/>
  <c r="I268" i="48"/>
  <c r="I282" i="48"/>
  <c r="I152" i="48"/>
  <c r="I192" i="48"/>
  <c r="I153" i="48"/>
  <c r="D41" i="48"/>
  <c r="G444" i="48"/>
  <c r="H444" i="48"/>
  <c r="H392" i="48"/>
  <c r="I325" i="48"/>
  <c r="I307" i="48"/>
  <c r="I228" i="48"/>
  <c r="I430" i="48"/>
  <c r="I384" i="48"/>
  <c r="I382" i="48"/>
  <c r="I372" i="48"/>
  <c r="I355" i="48"/>
  <c r="S309" i="48"/>
  <c r="AJ309" i="48" s="1"/>
  <c r="I294" i="48"/>
  <c r="C40" i="48"/>
  <c r="H35" i="48"/>
  <c r="H210" i="48"/>
  <c r="I174" i="48"/>
  <c r="E43" i="48"/>
  <c r="D35" i="48"/>
  <c r="I399" i="48"/>
  <c r="I243" i="48"/>
  <c r="I252" i="48"/>
  <c r="I242" i="48"/>
  <c r="C47" i="48"/>
  <c r="E39" i="48"/>
  <c r="H288" i="48"/>
  <c r="I226" i="48"/>
  <c r="G46" i="48"/>
  <c r="I113" i="48"/>
  <c r="B35" i="48"/>
  <c r="B236" i="48"/>
  <c r="I215" i="48"/>
  <c r="I165" i="48"/>
  <c r="I193" i="48"/>
  <c r="I126" i="48"/>
  <c r="B48" i="48"/>
  <c r="I353" i="48"/>
  <c r="S38" i="48"/>
  <c r="AJ38" i="48" s="1"/>
  <c r="AC211" i="48"/>
  <c r="I523" i="48"/>
  <c r="AA211" i="48"/>
  <c r="S52" i="48"/>
  <c r="AJ52" i="48" s="1"/>
  <c r="AJ163" i="48"/>
  <c r="S184" i="48"/>
  <c r="S43" i="48"/>
  <c r="AJ43" i="48" s="1"/>
  <c r="W263" i="48"/>
  <c r="Y211" i="48"/>
  <c r="X159" i="48"/>
  <c r="W393" i="48"/>
  <c r="V237" i="48"/>
  <c r="AC445" i="48"/>
  <c r="X55" i="48"/>
  <c r="W445" i="48"/>
  <c r="S39" i="48"/>
  <c r="AJ39" i="48" s="1"/>
  <c r="AB289" i="48"/>
  <c r="AG289" i="48"/>
  <c r="AA289" i="48"/>
  <c r="AE289" i="48"/>
  <c r="Z289" i="48"/>
  <c r="AH289" i="48"/>
  <c r="X289" i="48"/>
  <c r="AC289" i="48"/>
  <c r="Y445" i="48"/>
  <c r="G366" i="48"/>
  <c r="H314" i="48"/>
  <c r="H366" i="48"/>
  <c r="D314" i="48"/>
  <c r="E340" i="48"/>
  <c r="E366" i="48"/>
  <c r="G340" i="48"/>
  <c r="D340" i="48"/>
  <c r="H340" i="48"/>
  <c r="G314" i="48"/>
  <c r="C340" i="48"/>
  <c r="D366" i="48"/>
  <c r="S362" i="48"/>
  <c r="AJ362" i="48" s="1"/>
  <c r="G52" i="48"/>
  <c r="S336" i="48"/>
  <c r="AJ336" i="48" s="1"/>
  <c r="S310" i="48"/>
  <c r="AJ310" i="48" s="1"/>
  <c r="B314" i="48"/>
  <c r="H52" i="48"/>
  <c r="E52" i="48"/>
  <c r="S49" i="48" l="1"/>
  <c r="AJ49" i="48" s="1"/>
  <c r="S340" i="48"/>
  <c r="AI159" i="48"/>
  <c r="AI211" i="48"/>
  <c r="AI367" i="48"/>
  <c r="I392" i="48"/>
  <c r="H393" i="48" s="1"/>
  <c r="AI185" i="48"/>
  <c r="D49" i="48"/>
  <c r="D54" i="48" s="1"/>
  <c r="Y55" i="48"/>
  <c r="W55" i="48"/>
  <c r="S366" i="48"/>
  <c r="M54" i="48"/>
  <c r="E49" i="48"/>
  <c r="E54" i="48" s="1"/>
  <c r="AI263" i="48"/>
  <c r="C49" i="48"/>
  <c r="AI289" i="48"/>
  <c r="I284" i="48"/>
  <c r="AJ132" i="48"/>
  <c r="P133" i="48"/>
  <c r="O133" i="48"/>
  <c r="R133" i="48"/>
  <c r="N133" i="48"/>
  <c r="T132" i="48"/>
  <c r="Q133" i="48"/>
  <c r="L133" i="48"/>
  <c r="M133" i="48"/>
  <c r="I45" i="48"/>
  <c r="Q445" i="48"/>
  <c r="T444" i="48"/>
  <c r="O445" i="48"/>
  <c r="L445" i="48"/>
  <c r="AJ444" i="48"/>
  <c r="P445" i="48"/>
  <c r="N445" i="48"/>
  <c r="M445" i="48"/>
  <c r="R445" i="48"/>
  <c r="R393" i="48"/>
  <c r="L393" i="48"/>
  <c r="T392" i="48"/>
  <c r="AJ392" i="48"/>
  <c r="Q393" i="48"/>
  <c r="M393" i="48"/>
  <c r="N393" i="48"/>
  <c r="P393" i="48"/>
  <c r="O393" i="48"/>
  <c r="O211" i="48"/>
  <c r="M211" i="48"/>
  <c r="R211" i="48"/>
  <c r="AJ210" i="48"/>
  <c r="Q211" i="48"/>
  <c r="P211" i="48"/>
  <c r="T210" i="48"/>
  <c r="N211" i="48"/>
  <c r="L211" i="48"/>
  <c r="AI393" i="48"/>
  <c r="I309" i="48"/>
  <c r="I314" i="48" s="1"/>
  <c r="I361" i="48"/>
  <c r="I444" i="48"/>
  <c r="G49" i="48"/>
  <c r="G54" i="48" s="1"/>
  <c r="AJ262" i="48"/>
  <c r="T262" i="48"/>
  <c r="M263" i="48"/>
  <c r="N263" i="48"/>
  <c r="L263" i="48"/>
  <c r="O263" i="48"/>
  <c r="R263" i="48"/>
  <c r="Q263" i="48"/>
  <c r="P263" i="48"/>
  <c r="I37" i="48"/>
  <c r="AC55" i="48"/>
  <c r="L159" i="48"/>
  <c r="R159" i="48"/>
  <c r="N159" i="48"/>
  <c r="M159" i="48"/>
  <c r="Q159" i="48"/>
  <c r="AJ158" i="48"/>
  <c r="O159" i="48"/>
  <c r="T158" i="48"/>
  <c r="P159" i="48"/>
  <c r="I43" i="48"/>
  <c r="I210" i="48"/>
  <c r="C393" i="48"/>
  <c r="G393" i="48"/>
  <c r="E393" i="48"/>
  <c r="I206" i="48"/>
  <c r="I236" i="48"/>
  <c r="N367" i="48"/>
  <c r="R367" i="48"/>
  <c r="L367" i="48"/>
  <c r="O367" i="48"/>
  <c r="T366" i="48"/>
  <c r="Q367" i="48"/>
  <c r="AJ366" i="48"/>
  <c r="M367" i="48"/>
  <c r="P367" i="48"/>
  <c r="I39" i="48"/>
  <c r="R185" i="48"/>
  <c r="N185" i="48"/>
  <c r="AJ184" i="48"/>
  <c r="T184" i="48"/>
  <c r="O185" i="48"/>
  <c r="L185" i="48"/>
  <c r="Q185" i="48"/>
  <c r="P185" i="48"/>
  <c r="M185" i="48"/>
  <c r="I41" i="48"/>
  <c r="AI445" i="48"/>
  <c r="I34" i="48"/>
  <c r="I40" i="48"/>
  <c r="T340" i="48"/>
  <c r="Q341" i="48"/>
  <c r="O341" i="48"/>
  <c r="R341" i="48"/>
  <c r="M341" i="48"/>
  <c r="N341" i="48"/>
  <c r="L341" i="48"/>
  <c r="P341" i="48"/>
  <c r="AJ340" i="48"/>
  <c r="B49" i="48"/>
  <c r="I154" i="48"/>
  <c r="AB315" i="48"/>
  <c r="W315" i="48"/>
  <c r="Z315" i="48"/>
  <c r="Y315" i="48"/>
  <c r="AE315" i="48"/>
  <c r="AH315" i="48"/>
  <c r="AD315" i="48"/>
  <c r="AG315" i="48"/>
  <c r="AF315" i="48"/>
  <c r="AC315" i="48"/>
  <c r="X315" i="48"/>
  <c r="AA315" i="48"/>
  <c r="I258" i="48"/>
  <c r="AI237" i="48"/>
  <c r="I35" i="48"/>
  <c r="R54" i="48"/>
  <c r="I47" i="48"/>
  <c r="I36" i="48"/>
  <c r="E314" i="48"/>
  <c r="AB55" i="48"/>
  <c r="AD55" i="48"/>
  <c r="AG55" i="48"/>
  <c r="Z55" i="48"/>
  <c r="AE55" i="48"/>
  <c r="AI419" i="48"/>
  <c r="AB341" i="48"/>
  <c r="Y341" i="48"/>
  <c r="AA341" i="48"/>
  <c r="AH341" i="48"/>
  <c r="W341" i="48"/>
  <c r="AC341" i="48"/>
  <c r="AE341" i="48"/>
  <c r="AD341" i="48"/>
  <c r="Z341" i="48"/>
  <c r="AG341" i="48"/>
  <c r="AF341" i="48"/>
  <c r="X341" i="48"/>
  <c r="I132" i="48"/>
  <c r="I180" i="48"/>
  <c r="L50" i="48"/>
  <c r="R237" i="48"/>
  <c r="N237" i="48"/>
  <c r="O237" i="48"/>
  <c r="M237" i="48"/>
  <c r="T236" i="48"/>
  <c r="L237" i="48"/>
  <c r="Q237" i="48"/>
  <c r="AJ236" i="48"/>
  <c r="P237" i="48"/>
  <c r="I414" i="48"/>
  <c r="I440" i="48"/>
  <c r="B340" i="48"/>
  <c r="I335" i="48"/>
  <c r="I340" i="48" s="1"/>
  <c r="B52" i="48"/>
  <c r="I130" i="48"/>
  <c r="I388" i="48"/>
  <c r="I46" i="48"/>
  <c r="S314" i="48"/>
  <c r="C314" i="48"/>
  <c r="AJ33" i="48"/>
  <c r="S54" i="48"/>
  <c r="I33" i="48"/>
  <c r="B54" i="48"/>
  <c r="B366" i="48"/>
  <c r="M419" i="48"/>
  <c r="P419" i="48"/>
  <c r="N419" i="48"/>
  <c r="AJ418" i="48"/>
  <c r="R419" i="48"/>
  <c r="T418" i="48"/>
  <c r="O419" i="48"/>
  <c r="Q419" i="48"/>
  <c r="L419" i="48"/>
  <c r="V341" i="48"/>
  <c r="I44" i="48"/>
  <c r="I158" i="48"/>
  <c r="I418" i="48"/>
  <c r="I38" i="48"/>
  <c r="I232" i="48"/>
  <c r="I48" i="48"/>
  <c r="H49" i="48"/>
  <c r="M289" i="48"/>
  <c r="O289" i="48"/>
  <c r="T288" i="48"/>
  <c r="R289" i="48"/>
  <c r="N289" i="48"/>
  <c r="Q289" i="48"/>
  <c r="AJ288" i="48"/>
  <c r="L289" i="48"/>
  <c r="P289" i="48"/>
  <c r="I184" i="48"/>
  <c r="I288" i="48"/>
  <c r="I81" i="48"/>
  <c r="AA55" i="48"/>
  <c r="I262" i="48"/>
  <c r="G50" i="48"/>
  <c r="D50" i="48"/>
  <c r="AB51" i="46"/>
  <c r="B393" i="48" l="1"/>
  <c r="D393" i="48"/>
  <c r="H50" i="48"/>
  <c r="AI55" i="48"/>
  <c r="F393" i="48"/>
  <c r="I393" i="48" s="1"/>
  <c r="B50" i="48"/>
  <c r="I50" i="48" s="1"/>
  <c r="E50" i="48"/>
  <c r="S185" i="48"/>
  <c r="AJ185" i="48" s="1"/>
  <c r="AI341" i="48"/>
  <c r="AI315" i="48"/>
  <c r="S289" i="48"/>
  <c r="AJ289" i="48" s="1"/>
  <c r="C50" i="48"/>
  <c r="H54" i="48"/>
  <c r="G185" i="48"/>
  <c r="D185" i="48"/>
  <c r="B185" i="48"/>
  <c r="C185" i="48"/>
  <c r="H185" i="48"/>
  <c r="E185" i="48"/>
  <c r="F185" i="48"/>
  <c r="S445" i="48"/>
  <c r="AJ445" i="48" s="1"/>
  <c r="S419" i="48"/>
  <c r="AJ419" i="48" s="1"/>
  <c r="R315" i="48"/>
  <c r="L315" i="48"/>
  <c r="Q315" i="48"/>
  <c r="M315" i="48"/>
  <c r="O315" i="48"/>
  <c r="AJ314" i="48"/>
  <c r="T314" i="48"/>
  <c r="P315" i="48"/>
  <c r="N315" i="48"/>
  <c r="I52" i="48"/>
  <c r="S211" i="48"/>
  <c r="AJ211" i="48" s="1"/>
  <c r="S393" i="48"/>
  <c r="AJ393" i="48" s="1"/>
  <c r="F445" i="48"/>
  <c r="B445" i="48"/>
  <c r="H445" i="48"/>
  <c r="E445" i="48"/>
  <c r="D445" i="48"/>
  <c r="C445" i="48"/>
  <c r="G445" i="48"/>
  <c r="I336" i="48"/>
  <c r="H159" i="48"/>
  <c r="E159" i="48"/>
  <c r="F159" i="48"/>
  <c r="D159" i="48"/>
  <c r="G159" i="48"/>
  <c r="C159" i="48"/>
  <c r="B159" i="48"/>
  <c r="S237" i="48"/>
  <c r="AJ237" i="48" s="1"/>
  <c r="E133" i="48"/>
  <c r="G133" i="48"/>
  <c r="C133" i="48"/>
  <c r="B133" i="48"/>
  <c r="F133" i="48"/>
  <c r="H133" i="48"/>
  <c r="D133" i="48"/>
  <c r="I49" i="48"/>
  <c r="E211" i="48"/>
  <c r="H211" i="48"/>
  <c r="C211" i="48"/>
  <c r="G211" i="48"/>
  <c r="D211" i="48"/>
  <c r="F211" i="48"/>
  <c r="B211" i="48"/>
  <c r="B419" i="48"/>
  <c r="C419" i="48"/>
  <c r="F419" i="48"/>
  <c r="E419" i="48"/>
  <c r="H419" i="48"/>
  <c r="G419" i="48"/>
  <c r="D419" i="48"/>
  <c r="S367" i="48"/>
  <c r="AJ367" i="48" s="1"/>
  <c r="S159" i="48"/>
  <c r="AJ159" i="48" s="1"/>
  <c r="S263" i="48"/>
  <c r="AJ263" i="48" s="1"/>
  <c r="S50" i="48"/>
  <c r="AJ50" i="48" s="1"/>
  <c r="F263" i="48"/>
  <c r="D263" i="48"/>
  <c r="C263" i="48"/>
  <c r="G263" i="48"/>
  <c r="B263" i="48"/>
  <c r="H263" i="48"/>
  <c r="E263" i="48"/>
  <c r="I362" i="48"/>
  <c r="Q55" i="48"/>
  <c r="M55" i="48"/>
  <c r="N55" i="48"/>
  <c r="O55" i="48"/>
  <c r="P55" i="48"/>
  <c r="R55" i="48"/>
  <c r="T54" i="48"/>
  <c r="L55" i="48"/>
  <c r="AJ54" i="48"/>
  <c r="C237" i="48"/>
  <c r="F237" i="48"/>
  <c r="E237" i="48"/>
  <c r="G237" i="48"/>
  <c r="D237" i="48"/>
  <c r="B237" i="48"/>
  <c r="H237" i="48"/>
  <c r="F341" i="48"/>
  <c r="C341" i="48"/>
  <c r="B341" i="48"/>
  <c r="D341" i="48"/>
  <c r="G341" i="48"/>
  <c r="H341" i="48"/>
  <c r="E341" i="48"/>
  <c r="I310" i="48"/>
  <c r="F289" i="48"/>
  <c r="G289" i="48"/>
  <c r="H289" i="48"/>
  <c r="D289" i="48"/>
  <c r="C289" i="48"/>
  <c r="B289" i="48"/>
  <c r="E289" i="48"/>
  <c r="S341" i="48"/>
  <c r="AJ341" i="48" s="1"/>
  <c r="F315" i="48"/>
  <c r="B315" i="48"/>
  <c r="C315" i="48"/>
  <c r="H315" i="48"/>
  <c r="E315" i="48"/>
  <c r="G315" i="48"/>
  <c r="D315" i="48"/>
  <c r="S133" i="48"/>
  <c r="AJ133" i="48" s="1"/>
  <c r="M52" i="46"/>
  <c r="N52" i="46"/>
  <c r="I237" i="48" l="1"/>
  <c r="I445" i="48"/>
  <c r="I419" i="48"/>
  <c r="I289" i="48"/>
  <c r="S55" i="48"/>
  <c r="AJ55" i="48" s="1"/>
  <c r="I211" i="48"/>
  <c r="I159" i="48"/>
  <c r="I315" i="48"/>
  <c r="S315" i="48"/>
  <c r="AJ315" i="48" s="1"/>
  <c r="I341" i="48"/>
  <c r="I263" i="48"/>
  <c r="I133" i="48"/>
  <c r="I185" i="48"/>
  <c r="D52" i="46"/>
  <c r="AF623" i="46" l="1"/>
  <c r="AF624" i="46"/>
  <c r="AF612" i="46"/>
  <c r="AF611" i="46"/>
  <c r="AF614" i="46"/>
  <c r="AF618" i="46" l="1"/>
  <c r="AF609" i="46"/>
  <c r="AF610" i="46"/>
  <c r="AF615" i="46"/>
  <c r="AF607" i="46"/>
  <c r="AF605" i="46"/>
  <c r="AF619" i="46"/>
  <c r="AF617" i="46"/>
  <c r="AF622" i="46"/>
  <c r="AF606" i="46" l="1"/>
  <c r="AF621" i="46"/>
  <c r="AF607" i="47" l="1"/>
  <c r="AF617" i="47" l="1"/>
  <c r="AF614" i="47"/>
  <c r="AF611" i="47"/>
  <c r="AF610" i="47"/>
  <c r="AF612" i="47"/>
  <c r="AF622" i="47"/>
  <c r="AF618" i="47"/>
  <c r="AF605" i="47"/>
  <c r="AF623" i="47"/>
  <c r="AF624" i="47"/>
  <c r="AF619" i="47"/>
  <c r="AF615" i="47"/>
  <c r="AF609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F59" i="47" l="1"/>
  <c r="I449" i="47"/>
  <c r="F470" i="47"/>
  <c r="I453" i="47"/>
  <c r="F63" i="47"/>
  <c r="I457" i="47"/>
  <c r="F67" i="47"/>
  <c r="I461" i="47"/>
  <c r="F71" i="47"/>
  <c r="F75" i="47"/>
  <c r="I465" i="47"/>
  <c r="F79" i="47"/>
  <c r="I469" i="47"/>
  <c r="F72" i="47"/>
  <c r="I462" i="47"/>
  <c r="F61" i="47"/>
  <c r="I451" i="47"/>
  <c r="I455" i="47"/>
  <c r="F65" i="47"/>
  <c r="F69" i="47"/>
  <c r="I459" i="47"/>
  <c r="I463" i="47"/>
  <c r="F73" i="47"/>
  <c r="I467" i="47"/>
  <c r="F77" i="47"/>
  <c r="F574" i="47"/>
  <c r="I553" i="47"/>
  <c r="I574" i="47" s="1"/>
  <c r="I450" i="47"/>
  <c r="F60" i="47"/>
  <c r="I527" i="47"/>
  <c r="I548" i="47" s="1"/>
  <c r="F548" i="47"/>
  <c r="AF606" i="47"/>
  <c r="I454" i="47"/>
  <c r="F64" i="47"/>
  <c r="I466" i="47"/>
  <c r="F76" i="47"/>
  <c r="I452" i="47"/>
  <c r="F62" i="47"/>
  <c r="F66" i="47"/>
  <c r="I456" i="47"/>
  <c r="F70" i="47"/>
  <c r="I460" i="47"/>
  <c r="F74" i="47"/>
  <c r="I464" i="47"/>
  <c r="F78" i="47"/>
  <c r="I468" i="47"/>
  <c r="I501" i="47"/>
  <c r="I522" i="47" s="1"/>
  <c r="F522" i="47"/>
  <c r="F68" i="47"/>
  <c r="I458" i="47"/>
  <c r="F496" i="47"/>
  <c r="I475" i="47"/>
  <c r="I496" i="47" s="1"/>
  <c r="AF621" i="47"/>
  <c r="Q52" i="47"/>
  <c r="P86" i="47"/>
  <c r="P8" i="47" s="1"/>
  <c r="P87" i="47"/>
  <c r="P9" i="47" s="1"/>
  <c r="P88" i="47"/>
  <c r="P10" i="47" s="1"/>
  <c r="P89" i="47"/>
  <c r="P11" i="47" s="1"/>
  <c r="P90" i="47"/>
  <c r="P12" i="47" s="1"/>
  <c r="P93" i="47"/>
  <c r="P95" i="47"/>
  <c r="P97" i="47"/>
  <c r="P98" i="47"/>
  <c r="P100" i="47"/>
  <c r="P22" i="47" s="1"/>
  <c r="P102" i="47"/>
  <c r="P24" i="47" s="1"/>
  <c r="P103" i="47"/>
  <c r="P25" i="47" s="1"/>
  <c r="P104" i="47"/>
  <c r="P26" i="47" s="1"/>
  <c r="P105" i="47"/>
  <c r="P27" i="47" s="1"/>
  <c r="P101" i="47"/>
  <c r="P23" i="47" s="1"/>
  <c r="AG52" i="47"/>
  <c r="AI232" i="47" l="1"/>
  <c r="AI339" i="47"/>
  <c r="AJ339" i="47" s="1"/>
  <c r="AG53" i="47"/>
  <c r="AG51" i="47"/>
  <c r="AI388" i="47"/>
  <c r="X52" i="47"/>
  <c r="AI284" i="47"/>
  <c r="V52" i="47"/>
  <c r="AI286" i="47"/>
  <c r="AJ286" i="47" s="1"/>
  <c r="AI233" i="47"/>
  <c r="AJ233" i="47" s="1"/>
  <c r="AC52" i="47"/>
  <c r="AC50" i="47"/>
  <c r="AI259" i="47"/>
  <c r="AJ259" i="47" s="1"/>
  <c r="AH50" i="47"/>
  <c r="AI183" i="47"/>
  <c r="AJ183" i="47" s="1"/>
  <c r="AI180" i="47"/>
  <c r="AI440" i="47"/>
  <c r="AI415" i="47"/>
  <c r="AJ415" i="47" s="1"/>
  <c r="AI365" i="47"/>
  <c r="AJ365" i="47" s="1"/>
  <c r="AI285" i="47"/>
  <c r="AJ285" i="47" s="1"/>
  <c r="AI235" i="47"/>
  <c r="AJ235" i="47" s="1"/>
  <c r="AI209" i="47"/>
  <c r="AJ209" i="47" s="1"/>
  <c r="AI258" i="47"/>
  <c r="AI154" i="47"/>
  <c r="AG50" i="47"/>
  <c r="AI157" i="47"/>
  <c r="AJ157" i="47" s="1"/>
  <c r="AI287" i="47"/>
  <c r="AJ287" i="47" s="1"/>
  <c r="AE52" i="47"/>
  <c r="AH52" i="47"/>
  <c r="AI208" i="47"/>
  <c r="AJ208" i="47" s="1"/>
  <c r="AA53" i="47"/>
  <c r="C523" i="47"/>
  <c r="E523" i="47"/>
  <c r="F523" i="47"/>
  <c r="H523" i="47"/>
  <c r="G523" i="47"/>
  <c r="B523" i="47"/>
  <c r="D523" i="47"/>
  <c r="F14" i="47"/>
  <c r="I66" i="47"/>
  <c r="F24" i="47"/>
  <c r="I76" i="47"/>
  <c r="F25" i="47"/>
  <c r="I77" i="47"/>
  <c r="I63" i="47"/>
  <c r="F11" i="47"/>
  <c r="AI414" i="47"/>
  <c r="AI389" i="47"/>
  <c r="AJ389" i="47" s="1"/>
  <c r="AI362" i="47"/>
  <c r="AI336" i="47"/>
  <c r="AA52" i="47"/>
  <c r="Z50" i="47"/>
  <c r="Y53" i="47"/>
  <c r="AF50" i="47"/>
  <c r="F10" i="47"/>
  <c r="I62" i="47"/>
  <c r="F9" i="47"/>
  <c r="I61" i="47"/>
  <c r="I79" i="47"/>
  <c r="F27" i="47"/>
  <c r="H497" i="47"/>
  <c r="G497" i="47"/>
  <c r="E497" i="47"/>
  <c r="F497" i="47"/>
  <c r="B497" i="47"/>
  <c r="D497" i="47"/>
  <c r="C497" i="47"/>
  <c r="F8" i="47"/>
  <c r="I60" i="47"/>
  <c r="AI441" i="47"/>
  <c r="AJ441" i="47" s="1"/>
  <c r="AI363" i="47"/>
  <c r="AJ363" i="47" s="1"/>
  <c r="AH51" i="47"/>
  <c r="AI390" i="47"/>
  <c r="AJ390" i="47" s="1"/>
  <c r="AI312" i="47"/>
  <c r="AJ312" i="47" s="1"/>
  <c r="AI338" i="47"/>
  <c r="AJ338" i="47" s="1"/>
  <c r="AI181" i="47"/>
  <c r="AJ181" i="47" s="1"/>
  <c r="AI313" i="47"/>
  <c r="AJ313" i="47" s="1"/>
  <c r="AC53" i="47"/>
  <c r="AC51" i="47"/>
  <c r="AI155" i="47"/>
  <c r="AJ155" i="47" s="1"/>
  <c r="AF51" i="47"/>
  <c r="Y50" i="47"/>
  <c r="Z53" i="47"/>
  <c r="I74" i="47"/>
  <c r="F22" i="47"/>
  <c r="F19" i="47"/>
  <c r="I71" i="47"/>
  <c r="F80" i="47"/>
  <c r="I59" i="47"/>
  <c r="F7" i="47"/>
  <c r="W52" i="47"/>
  <c r="W53" i="47"/>
  <c r="I73" i="47"/>
  <c r="F21" i="47"/>
  <c r="AI443" i="47"/>
  <c r="AJ443" i="47" s="1"/>
  <c r="AE51" i="47"/>
  <c r="I470" i="47"/>
  <c r="AI416" i="47"/>
  <c r="AJ416" i="47" s="1"/>
  <c r="AI364" i="47"/>
  <c r="AJ364" i="47" s="1"/>
  <c r="AI310" i="47"/>
  <c r="AI234" i="47"/>
  <c r="AJ234" i="47" s="1"/>
  <c r="X53" i="47"/>
  <c r="X51" i="47"/>
  <c r="AH53" i="47"/>
  <c r="AD51" i="47"/>
  <c r="W50" i="47"/>
  <c r="P85" i="47"/>
  <c r="I68" i="47"/>
  <c r="F16" i="47"/>
  <c r="F17" i="47"/>
  <c r="I69" i="47"/>
  <c r="X50" i="47"/>
  <c r="AD50" i="47"/>
  <c r="I78" i="47"/>
  <c r="F26" i="47"/>
  <c r="AE53" i="47"/>
  <c r="AI206" i="47"/>
  <c r="F23" i="47"/>
  <c r="I75" i="47"/>
  <c r="AI442" i="47"/>
  <c r="AJ442" i="47" s="1"/>
  <c r="AI260" i="47"/>
  <c r="AJ260" i="47" s="1"/>
  <c r="AI131" i="47"/>
  <c r="AJ131" i="47" s="1"/>
  <c r="V53" i="47"/>
  <c r="AI182" i="47"/>
  <c r="AJ182" i="47" s="1"/>
  <c r="AF53" i="47"/>
  <c r="AA51" i="47"/>
  <c r="F18" i="47"/>
  <c r="I70" i="47"/>
  <c r="D575" i="47"/>
  <c r="F575" i="47"/>
  <c r="G575" i="47"/>
  <c r="B575" i="47"/>
  <c r="C575" i="47"/>
  <c r="H575" i="47"/>
  <c r="E575" i="47"/>
  <c r="I65" i="47"/>
  <c r="I72" i="47"/>
  <c r="F20" i="47"/>
  <c r="I67" i="47"/>
  <c r="F15" i="47"/>
  <c r="F12" i="47"/>
  <c r="I64" i="47"/>
  <c r="AI207" i="47"/>
  <c r="AJ207" i="47" s="1"/>
  <c r="AI128" i="47"/>
  <c r="V50" i="47"/>
  <c r="AA50" i="47"/>
  <c r="AI417" i="47"/>
  <c r="AJ417" i="47" s="1"/>
  <c r="AI391" i="47"/>
  <c r="AJ391" i="47" s="1"/>
  <c r="AI337" i="47"/>
  <c r="AJ337" i="47" s="1"/>
  <c r="AI156" i="47"/>
  <c r="AJ156" i="47" s="1"/>
  <c r="AF52" i="47"/>
  <c r="AE50" i="47"/>
  <c r="AD53" i="47"/>
  <c r="W51" i="47"/>
  <c r="AI261" i="47"/>
  <c r="AJ261" i="47" s="1"/>
  <c r="B549" i="47"/>
  <c r="G549" i="47"/>
  <c r="E549" i="47"/>
  <c r="F549" i="47"/>
  <c r="C549" i="47"/>
  <c r="H549" i="47"/>
  <c r="D549" i="47"/>
  <c r="Q50" i="47"/>
  <c r="R51" i="47"/>
  <c r="O51" i="47"/>
  <c r="R50" i="47"/>
  <c r="O50" i="47"/>
  <c r="R52" i="47"/>
  <c r="O52" i="47"/>
  <c r="Q51" i="47"/>
  <c r="N50" i="47"/>
  <c r="M50" i="47"/>
  <c r="AI50" i="47" l="1"/>
  <c r="L52" i="47"/>
  <c r="I575" i="47"/>
  <c r="F471" i="47"/>
  <c r="G471" i="47"/>
  <c r="C471" i="47"/>
  <c r="E471" i="47"/>
  <c r="D471" i="47"/>
  <c r="B471" i="47"/>
  <c r="H471" i="47"/>
  <c r="I80" i="47"/>
  <c r="I497" i="47"/>
  <c r="AI53" i="47"/>
  <c r="AJ53" i="47" s="1"/>
  <c r="S128" i="47"/>
  <c r="AJ128" i="47" s="1"/>
  <c r="L51" i="47"/>
  <c r="I549" i="47"/>
  <c r="P7" i="47"/>
  <c r="I523" i="47"/>
  <c r="H81" i="47" l="1"/>
  <c r="G81" i="47"/>
  <c r="F81" i="47"/>
  <c r="D81" i="47"/>
  <c r="C81" i="47"/>
  <c r="B81" i="47"/>
  <c r="E81" i="47"/>
  <c r="I471" i="47"/>
  <c r="I81" i="47" l="1"/>
  <c r="I573" i="46" l="1"/>
  <c r="I572" i="46"/>
  <c r="I571" i="46"/>
  <c r="I570" i="46"/>
  <c r="I569" i="46"/>
  <c r="I568" i="46"/>
  <c r="I567" i="46"/>
  <c r="I566" i="46"/>
  <c r="I565" i="46"/>
  <c r="I564" i="46"/>
  <c r="I563" i="46"/>
  <c r="I562" i="46"/>
  <c r="I561" i="46"/>
  <c r="I560" i="46"/>
  <c r="I559" i="46"/>
  <c r="I558" i="46"/>
  <c r="I557" i="46"/>
  <c r="I556" i="46"/>
  <c r="I555" i="46"/>
  <c r="I554" i="46"/>
  <c r="I547" i="46"/>
  <c r="I546" i="46"/>
  <c r="I545" i="46"/>
  <c r="I544" i="46"/>
  <c r="I543" i="46"/>
  <c r="I542" i="46"/>
  <c r="I541" i="46"/>
  <c r="I540" i="46"/>
  <c r="I539" i="46"/>
  <c r="I538" i="46"/>
  <c r="I537" i="46"/>
  <c r="I536" i="46"/>
  <c r="I535" i="46"/>
  <c r="I534" i="46"/>
  <c r="I533" i="46"/>
  <c r="I532" i="46"/>
  <c r="I531" i="46"/>
  <c r="I530" i="46"/>
  <c r="I529" i="46"/>
  <c r="I528" i="46"/>
  <c r="I521" i="46"/>
  <c r="I520" i="46"/>
  <c r="I519" i="46"/>
  <c r="I518" i="46"/>
  <c r="I517" i="46"/>
  <c r="I516" i="46"/>
  <c r="I515" i="46"/>
  <c r="I514" i="46"/>
  <c r="I513" i="46"/>
  <c r="I512" i="46"/>
  <c r="I511" i="46"/>
  <c r="I510" i="46"/>
  <c r="I509" i="46"/>
  <c r="I508" i="46"/>
  <c r="I507" i="46"/>
  <c r="I506" i="46"/>
  <c r="I505" i="46"/>
  <c r="I504" i="46"/>
  <c r="I503" i="46"/>
  <c r="I502" i="46"/>
  <c r="I495" i="46"/>
  <c r="I494" i="46"/>
  <c r="I493" i="46"/>
  <c r="I492" i="46"/>
  <c r="I491" i="46"/>
  <c r="I490" i="46"/>
  <c r="I489" i="46"/>
  <c r="I488" i="46"/>
  <c r="I487" i="46"/>
  <c r="I486" i="46"/>
  <c r="I485" i="46"/>
  <c r="I484" i="46"/>
  <c r="I483" i="46"/>
  <c r="I482" i="46"/>
  <c r="I481" i="46"/>
  <c r="I480" i="46"/>
  <c r="I479" i="46"/>
  <c r="I478" i="46"/>
  <c r="I477" i="46"/>
  <c r="I476" i="46"/>
  <c r="P51" i="46"/>
  <c r="I450" i="46" l="1"/>
  <c r="F60" i="46"/>
  <c r="I454" i="46"/>
  <c r="F64" i="46"/>
  <c r="I458" i="46"/>
  <c r="F68" i="46"/>
  <c r="F72" i="46"/>
  <c r="I462" i="46"/>
  <c r="I466" i="46"/>
  <c r="F76" i="46"/>
  <c r="F496" i="46"/>
  <c r="I475" i="46"/>
  <c r="I496" i="46" s="1"/>
  <c r="F73" i="46"/>
  <c r="I463" i="46"/>
  <c r="F574" i="46"/>
  <c r="I553" i="46"/>
  <c r="I574" i="46" s="1"/>
  <c r="F62" i="46"/>
  <c r="I452" i="46"/>
  <c r="F66" i="46"/>
  <c r="I456" i="46"/>
  <c r="F70" i="46"/>
  <c r="I460" i="46"/>
  <c r="F74" i="46"/>
  <c r="I464" i="46"/>
  <c r="F78" i="46"/>
  <c r="I468" i="46"/>
  <c r="I501" i="46"/>
  <c r="I522" i="46" s="1"/>
  <c r="F522" i="46"/>
  <c r="I455" i="46"/>
  <c r="F65" i="46"/>
  <c r="F61" i="46"/>
  <c r="I451" i="46"/>
  <c r="F470" i="46"/>
  <c r="F59" i="46"/>
  <c r="I449" i="46"/>
  <c r="F63" i="46"/>
  <c r="I453" i="46"/>
  <c r="F67" i="46"/>
  <c r="I457" i="46"/>
  <c r="I461" i="46"/>
  <c r="F71" i="46"/>
  <c r="I465" i="46"/>
  <c r="F75" i="46"/>
  <c r="F79" i="46"/>
  <c r="I469" i="46"/>
  <c r="I459" i="46"/>
  <c r="F69" i="46"/>
  <c r="F77" i="46"/>
  <c r="I467" i="46"/>
  <c r="F548" i="46"/>
  <c r="I527" i="46"/>
  <c r="I548" i="46" s="1"/>
  <c r="P104" i="46"/>
  <c r="P26" i="46" s="1"/>
  <c r="P105" i="46"/>
  <c r="P27" i="46" s="1"/>
  <c r="P86" i="46"/>
  <c r="P8" i="46" s="1"/>
  <c r="P87" i="46"/>
  <c r="P9" i="46" s="1"/>
  <c r="P88" i="46"/>
  <c r="P10" i="46" s="1"/>
  <c r="P89" i="46"/>
  <c r="P11" i="46" s="1"/>
  <c r="P90" i="46"/>
  <c r="P12" i="46" s="1"/>
  <c r="P93" i="46"/>
  <c r="P95" i="46"/>
  <c r="P97" i="46"/>
  <c r="P98" i="46"/>
  <c r="P100" i="46"/>
  <c r="P22" i="46" s="1"/>
  <c r="P102" i="46"/>
  <c r="P24" i="46" s="1"/>
  <c r="P101" i="46"/>
  <c r="P23" i="46" s="1"/>
  <c r="AI138" i="46"/>
  <c r="AI147" i="46"/>
  <c r="AI151" i="46"/>
  <c r="AI194" i="46"/>
  <c r="AI274" i="46"/>
  <c r="AI336" i="46"/>
  <c r="P103" i="46"/>
  <c r="P25" i="46" s="1"/>
  <c r="AG35" i="46" l="1"/>
  <c r="AI339" i="46"/>
  <c r="AI321" i="46"/>
  <c r="AI281" i="46"/>
  <c r="AI363" i="46"/>
  <c r="AI258" i="46"/>
  <c r="AI242" i="46"/>
  <c r="AI200" i="46"/>
  <c r="AF51" i="46"/>
  <c r="AH392" i="46"/>
  <c r="AI349" i="46"/>
  <c r="AH366" i="46"/>
  <c r="AI170" i="46"/>
  <c r="AI148" i="46"/>
  <c r="AH45" i="46"/>
  <c r="AG41" i="46"/>
  <c r="AH53" i="46"/>
  <c r="AH444" i="46"/>
  <c r="AI443" i="46"/>
  <c r="AI437" i="46"/>
  <c r="AI415" i="46"/>
  <c r="AI427" i="46"/>
  <c r="AI414" i="46"/>
  <c r="AI381" i="46"/>
  <c r="AI350" i="46"/>
  <c r="AE366" i="46"/>
  <c r="AI337" i="46"/>
  <c r="AI327" i="46"/>
  <c r="AI297" i="46"/>
  <c r="AI279" i="46"/>
  <c r="AI347" i="46"/>
  <c r="AI331" i="46"/>
  <c r="AI302" i="46"/>
  <c r="AI298" i="46"/>
  <c r="AI294" i="46"/>
  <c r="AI285" i="46"/>
  <c r="AI277" i="46"/>
  <c r="AI269" i="46"/>
  <c r="AI256" i="46"/>
  <c r="AI248" i="46"/>
  <c r="Z262" i="46"/>
  <c r="AD262" i="46"/>
  <c r="AI235" i="46"/>
  <c r="AI219" i="46"/>
  <c r="AI206" i="46"/>
  <c r="AI198" i="46"/>
  <c r="AC262" i="46"/>
  <c r="AH262" i="46"/>
  <c r="AI226" i="46"/>
  <c r="AI218" i="46"/>
  <c r="AI205" i="46"/>
  <c r="AG44" i="46"/>
  <c r="AE184" i="46"/>
  <c r="AI156" i="46"/>
  <c r="AD45" i="46"/>
  <c r="W44" i="46"/>
  <c r="AG184" i="46"/>
  <c r="AI157" i="46"/>
  <c r="AI154" i="46"/>
  <c r="AI152" i="46"/>
  <c r="AI143" i="46"/>
  <c r="AG37" i="46"/>
  <c r="AG48" i="46"/>
  <c r="X42" i="46"/>
  <c r="AG40" i="46"/>
  <c r="AG36" i="46"/>
  <c r="AD35" i="46"/>
  <c r="X34" i="46"/>
  <c r="AI388" i="46"/>
  <c r="AG52" i="46"/>
  <c r="AG46" i="46"/>
  <c r="Z366" i="46"/>
  <c r="AE262" i="46"/>
  <c r="AH51" i="46"/>
  <c r="AI167" i="46"/>
  <c r="AG47" i="46"/>
  <c r="AG236" i="46"/>
  <c r="AI407" i="46"/>
  <c r="X366" i="46"/>
  <c r="AI362" i="46"/>
  <c r="AG314" i="46"/>
  <c r="AH210" i="46"/>
  <c r="AI192" i="46"/>
  <c r="AI171" i="46"/>
  <c r="AH48" i="46"/>
  <c r="AI149" i="46"/>
  <c r="AG39" i="46"/>
  <c r="AI140" i="46"/>
  <c r="AH184" i="46"/>
  <c r="AC366" i="46"/>
  <c r="AH38" i="46"/>
  <c r="AG33" i="46"/>
  <c r="AH34" i="46"/>
  <c r="AI429" i="46"/>
  <c r="AI365" i="46"/>
  <c r="AI287" i="46"/>
  <c r="AG42" i="46"/>
  <c r="AD51" i="46"/>
  <c r="X184" i="46"/>
  <c r="AI433" i="46"/>
  <c r="AG340" i="46"/>
  <c r="AH50" i="46"/>
  <c r="AI146" i="46"/>
  <c r="AG366" i="46"/>
  <c r="X262" i="46"/>
  <c r="AG418" i="46"/>
  <c r="AI360" i="46"/>
  <c r="AI334" i="46"/>
  <c r="AI313" i="46"/>
  <c r="AI284" i="46"/>
  <c r="AE288" i="46"/>
  <c r="AI232" i="46"/>
  <c r="AI249" i="46"/>
  <c r="AG262" i="46"/>
  <c r="AG43" i="46"/>
  <c r="AI190" i="46"/>
  <c r="AC184" i="46"/>
  <c r="AI165" i="46"/>
  <c r="AH40" i="46"/>
  <c r="AI432" i="46"/>
  <c r="AD444" i="46"/>
  <c r="P85" i="46"/>
  <c r="AI431" i="46"/>
  <c r="AI426" i="46"/>
  <c r="Z444" i="46"/>
  <c r="AI417" i="46"/>
  <c r="AI409" i="46"/>
  <c r="X418" i="46"/>
  <c r="AI383" i="46"/>
  <c r="AF392" i="46"/>
  <c r="AD418" i="46"/>
  <c r="AD366" i="46"/>
  <c r="Z340" i="46"/>
  <c r="AI330" i="46"/>
  <c r="AI322" i="46"/>
  <c r="AA340" i="46"/>
  <c r="AI305" i="46"/>
  <c r="W314" i="46"/>
  <c r="AI250" i="46"/>
  <c r="AI259" i="46"/>
  <c r="AI243" i="46"/>
  <c r="AI229" i="46"/>
  <c r="AI225" i="46"/>
  <c r="AI221" i="46"/>
  <c r="AF236" i="46"/>
  <c r="AI208" i="46"/>
  <c r="AF210" i="46"/>
  <c r="Z52" i="46"/>
  <c r="AA53" i="46"/>
  <c r="AF50" i="46"/>
  <c r="AC47" i="46"/>
  <c r="AI124" i="46"/>
  <c r="V46" i="46"/>
  <c r="AA44" i="46"/>
  <c r="AE42" i="46"/>
  <c r="X41" i="46"/>
  <c r="AC39" i="46"/>
  <c r="W38" i="46"/>
  <c r="AA36" i="46"/>
  <c r="AF34" i="46"/>
  <c r="X33" i="46"/>
  <c r="X132" i="46"/>
  <c r="AI193" i="46"/>
  <c r="AI189" i="46"/>
  <c r="V210" i="46"/>
  <c r="AI172" i="46"/>
  <c r="AF184" i="46"/>
  <c r="AI150" i="46"/>
  <c r="AI137" i="46"/>
  <c r="V158" i="46"/>
  <c r="AF52" i="46"/>
  <c r="AC50" i="46"/>
  <c r="AH47" i="46"/>
  <c r="AD46" i="46"/>
  <c r="X45" i="46"/>
  <c r="AH43" i="46"/>
  <c r="AD42" i="46"/>
  <c r="Y41" i="46"/>
  <c r="AH39" i="46"/>
  <c r="AC38" i="46"/>
  <c r="Y37" i="46"/>
  <c r="AH35" i="46"/>
  <c r="AC34" i="46"/>
  <c r="Y33" i="46"/>
  <c r="Y132" i="46"/>
  <c r="F18" i="46"/>
  <c r="I70" i="46"/>
  <c r="AG132" i="46"/>
  <c r="AH36" i="46"/>
  <c r="AI440" i="46"/>
  <c r="AA444" i="46"/>
  <c r="AI441" i="46"/>
  <c r="X444" i="46"/>
  <c r="AI405" i="46"/>
  <c r="V418" i="46"/>
  <c r="AI397" i="46"/>
  <c r="AI386" i="46"/>
  <c r="AD392" i="46"/>
  <c r="AI400" i="46"/>
  <c r="AA418" i="46"/>
  <c r="AI391" i="46"/>
  <c r="AI387" i="46"/>
  <c r="AI379" i="46"/>
  <c r="AG392" i="46"/>
  <c r="AI355" i="46"/>
  <c r="AA366" i="46"/>
  <c r="AI332" i="46"/>
  <c r="AI345" i="46"/>
  <c r="V366" i="46"/>
  <c r="AI310" i="46"/>
  <c r="AI261" i="46"/>
  <c r="AI253" i="46"/>
  <c r="AF262" i="46"/>
  <c r="AI203" i="46"/>
  <c r="AI195" i="46"/>
  <c r="W288" i="46"/>
  <c r="AI245" i="46"/>
  <c r="AD236" i="46"/>
  <c r="AD210" i="46"/>
  <c r="X52" i="46"/>
  <c r="AF158" i="46"/>
  <c r="Y53" i="46"/>
  <c r="AD50" i="46"/>
  <c r="AI127" i="46"/>
  <c r="AA47" i="46"/>
  <c r="AF45" i="46"/>
  <c r="Y44" i="46"/>
  <c r="AC42" i="46"/>
  <c r="V41" i="46"/>
  <c r="AI119" i="46"/>
  <c r="AA39" i="46"/>
  <c r="AE37" i="46"/>
  <c r="Y36" i="46"/>
  <c r="AD34" i="46"/>
  <c r="AI111" i="46"/>
  <c r="V132" i="46"/>
  <c r="V33" i="46"/>
  <c r="AI169" i="46"/>
  <c r="AD184" i="46"/>
  <c r="AE51" i="46"/>
  <c r="AG53" i="46"/>
  <c r="AD52" i="46"/>
  <c r="Z50" i="46"/>
  <c r="W49" i="46"/>
  <c r="AF47" i="46"/>
  <c r="AA46" i="46"/>
  <c r="AI123" i="46"/>
  <c r="V45" i="46"/>
  <c r="AF43" i="46"/>
  <c r="Z42" i="46"/>
  <c r="W41" i="46"/>
  <c r="AF39" i="46"/>
  <c r="Z38" i="46"/>
  <c r="W37" i="46"/>
  <c r="AF35" i="46"/>
  <c r="Z34" i="46"/>
  <c r="W33" i="46"/>
  <c r="W132" i="46"/>
  <c r="E549" i="46"/>
  <c r="B549" i="46"/>
  <c r="F549" i="46"/>
  <c r="C549" i="46"/>
  <c r="G549" i="46"/>
  <c r="D549" i="46"/>
  <c r="H549" i="46"/>
  <c r="F15" i="46"/>
  <c r="I67" i="46"/>
  <c r="D497" i="46"/>
  <c r="E497" i="46"/>
  <c r="G497" i="46"/>
  <c r="B497" i="46"/>
  <c r="C497" i="46"/>
  <c r="F497" i="46"/>
  <c r="H497" i="46"/>
  <c r="F12" i="46"/>
  <c r="I64" i="46"/>
  <c r="AI373" i="46"/>
  <c r="Y47" i="46"/>
  <c r="AF40" i="46"/>
  <c r="X50" i="46"/>
  <c r="AI378" i="46"/>
  <c r="F14" i="46"/>
  <c r="I66" i="46"/>
  <c r="AI442" i="46"/>
  <c r="W418" i="46"/>
  <c r="W366" i="46"/>
  <c r="AC314" i="46"/>
  <c r="AI364" i="46"/>
  <c r="AH314" i="46"/>
  <c r="AI272" i="46"/>
  <c r="Y210" i="46"/>
  <c r="AE52" i="46"/>
  <c r="AE43" i="46"/>
  <c r="Z37" i="46"/>
  <c r="AI182" i="46"/>
  <c r="AI166" i="46"/>
  <c r="Z47" i="46"/>
  <c r="Z39" i="46"/>
  <c r="F27" i="46"/>
  <c r="I79" i="46"/>
  <c r="F11" i="46"/>
  <c r="I63" i="46"/>
  <c r="AI435" i="46"/>
  <c r="AI413" i="46"/>
  <c r="AI428" i="46"/>
  <c r="AI424" i="46"/>
  <c r="AI411" i="46"/>
  <c r="W392" i="46"/>
  <c r="AI384" i="46"/>
  <c r="Z392" i="46"/>
  <c r="AI356" i="46"/>
  <c r="AI348" i="46"/>
  <c r="AI295" i="46"/>
  <c r="Z314" i="46"/>
  <c r="AI328" i="46"/>
  <c r="AI324" i="46"/>
  <c r="AI320" i="46"/>
  <c r="AI303" i="46"/>
  <c r="AI299" i="46"/>
  <c r="AF314" i="46"/>
  <c r="V288" i="46"/>
  <c r="AI267" i="46"/>
  <c r="AI246" i="46"/>
  <c r="Y262" i="46"/>
  <c r="AI233" i="46"/>
  <c r="AI217" i="46"/>
  <c r="Z236" i="46"/>
  <c r="AI204" i="46"/>
  <c r="AI271" i="46"/>
  <c r="AH288" i="46"/>
  <c r="AI257" i="46"/>
  <c r="AI227" i="46"/>
  <c r="W236" i="46"/>
  <c r="AI197" i="46"/>
  <c r="W210" i="46"/>
  <c r="AC52" i="46"/>
  <c r="W50" i="46"/>
  <c r="AA48" i="46"/>
  <c r="AE46" i="46"/>
  <c r="Y45" i="46"/>
  <c r="AC43" i="46"/>
  <c r="W42" i="46"/>
  <c r="Z40" i="46"/>
  <c r="AF38" i="46"/>
  <c r="X37" i="46"/>
  <c r="AC35" i="46"/>
  <c r="W34" i="46"/>
  <c r="AI191" i="46"/>
  <c r="AE210" i="46"/>
  <c r="AI178" i="46"/>
  <c r="AI174" i="46"/>
  <c r="W184" i="46"/>
  <c r="AI144" i="46"/>
  <c r="AI139" i="46"/>
  <c r="Z53" i="46"/>
  <c r="X51" i="46"/>
  <c r="AH49" i="46"/>
  <c r="AC48" i="46"/>
  <c r="X47" i="46"/>
  <c r="AG45" i="46"/>
  <c r="AD44" i="46"/>
  <c r="X43" i="46"/>
  <c r="AH41" i="46"/>
  <c r="AC40" i="46"/>
  <c r="X39" i="46"/>
  <c r="AH37" i="46"/>
  <c r="AC36" i="46"/>
  <c r="Y35" i="46"/>
  <c r="AH33" i="46"/>
  <c r="AH132" i="46"/>
  <c r="AG51" i="46"/>
  <c r="F23" i="46"/>
  <c r="I75" i="46"/>
  <c r="I470" i="46"/>
  <c r="I61" i="46"/>
  <c r="F9" i="46"/>
  <c r="I65" i="46"/>
  <c r="I78" i="46"/>
  <c r="F26" i="46"/>
  <c r="I62" i="46"/>
  <c r="F10" i="46"/>
  <c r="Y444" i="46"/>
  <c r="Y418" i="46"/>
  <c r="Y366" i="46"/>
  <c r="AF48" i="46"/>
  <c r="AA42" i="46"/>
  <c r="AA34" i="46"/>
  <c r="AI173" i="46"/>
  <c r="AE53" i="46"/>
  <c r="AD47" i="46"/>
  <c r="X38" i="46"/>
  <c r="AA51" i="46"/>
  <c r="W444" i="46"/>
  <c r="AI376" i="46"/>
  <c r="AC392" i="46"/>
  <c r="AI251" i="46"/>
  <c r="AC236" i="46"/>
  <c r="AI268" i="46"/>
  <c r="AD48" i="46"/>
  <c r="AD40" i="46"/>
  <c r="AE35" i="46"/>
  <c r="AC53" i="46"/>
  <c r="AI128" i="46"/>
  <c r="V50" i="46"/>
  <c r="Z43" i="46"/>
  <c r="AI116" i="46"/>
  <c r="V38" i="46"/>
  <c r="V34" i="46"/>
  <c r="AI112" i="46"/>
  <c r="I76" i="46"/>
  <c r="F24" i="46"/>
  <c r="AI439" i="46"/>
  <c r="AE418" i="46"/>
  <c r="AI382" i="46"/>
  <c r="AI374" i="46"/>
  <c r="AI406" i="46"/>
  <c r="AI402" i="46"/>
  <c r="AI398" i="46"/>
  <c r="AI389" i="46"/>
  <c r="X392" i="46"/>
  <c r="AI359" i="46"/>
  <c r="AI351" i="46"/>
  <c r="AI338" i="46"/>
  <c r="AI306" i="46"/>
  <c r="X314" i="46"/>
  <c r="AI286" i="46"/>
  <c r="AI358" i="46"/>
  <c r="AI308" i="46"/>
  <c r="AD314" i="46"/>
  <c r="AI280" i="46"/>
  <c r="AI278" i="46"/>
  <c r="AI270" i="46"/>
  <c r="W262" i="46"/>
  <c r="AI228" i="46"/>
  <c r="X236" i="46"/>
  <c r="AI199" i="46"/>
  <c r="AF288" i="46"/>
  <c r="AI254" i="46"/>
  <c r="AI234" i="46"/>
  <c r="W158" i="46"/>
  <c r="AI130" i="46"/>
  <c r="V52" i="46"/>
  <c r="Y48" i="46"/>
  <c r="AC46" i="46"/>
  <c r="W45" i="46"/>
  <c r="AA43" i="46"/>
  <c r="AE41" i="46"/>
  <c r="X40" i="46"/>
  <c r="AD38" i="46"/>
  <c r="V37" i="46"/>
  <c r="AI115" i="46"/>
  <c r="Z35" i="46"/>
  <c r="AE132" i="46"/>
  <c r="AE33" i="46"/>
  <c r="AC210" i="46"/>
  <c r="AI155" i="46"/>
  <c r="AC158" i="46"/>
  <c r="X53" i="46"/>
  <c r="AI129" i="46"/>
  <c r="V51" i="46"/>
  <c r="AF49" i="46"/>
  <c r="Z48" i="46"/>
  <c r="V47" i="46"/>
  <c r="AI125" i="46"/>
  <c r="AE45" i="46"/>
  <c r="Z44" i="46"/>
  <c r="V43" i="46"/>
  <c r="AI121" i="46"/>
  <c r="AF41" i="46"/>
  <c r="AA40" i="46"/>
  <c r="V39" i="46"/>
  <c r="AI117" i="46"/>
  <c r="AF37" i="46"/>
  <c r="Z36" i="46"/>
  <c r="W35" i="46"/>
  <c r="AF33" i="46"/>
  <c r="AF132" i="46"/>
  <c r="F80" i="46"/>
  <c r="F7" i="46"/>
  <c r="I59" i="46"/>
  <c r="I73" i="46"/>
  <c r="F21" i="46"/>
  <c r="AE392" i="46"/>
  <c r="AI230" i="46"/>
  <c r="AI209" i="46"/>
  <c r="AC37" i="46"/>
  <c r="AC51" i="46"/>
  <c r="AA52" i="46"/>
  <c r="AH44" i="46"/>
  <c r="AI311" i="46"/>
  <c r="F523" i="46"/>
  <c r="G523" i="46"/>
  <c r="H523" i="46"/>
  <c r="D523" i="46"/>
  <c r="C523" i="46"/>
  <c r="B523" i="46"/>
  <c r="E523" i="46"/>
  <c r="AI410" i="46"/>
  <c r="AI438" i="46"/>
  <c r="Y392" i="46"/>
  <c r="AI282" i="46"/>
  <c r="AI361" i="46"/>
  <c r="AI307" i="46"/>
  <c r="AI202" i="46"/>
  <c r="W47" i="46"/>
  <c r="Y42" i="46"/>
  <c r="Y34" i="46"/>
  <c r="Z51" i="46"/>
  <c r="W46" i="46"/>
  <c r="V42" i="46"/>
  <c r="AI120" i="46"/>
  <c r="AA35" i="46"/>
  <c r="AI416" i="46"/>
  <c r="AI434" i="46"/>
  <c r="AG444" i="46"/>
  <c r="AI425" i="46"/>
  <c r="AE444" i="46"/>
  <c r="AI412" i="46"/>
  <c r="AI408" i="46"/>
  <c r="AI404" i="46"/>
  <c r="AI377" i="46"/>
  <c r="AH418" i="46"/>
  <c r="AI375" i="46"/>
  <c r="V392" i="46"/>
  <c r="AI371" i="46"/>
  <c r="AI354" i="46"/>
  <c r="AI346" i="46"/>
  <c r="AI323" i="46"/>
  <c r="AE340" i="46"/>
  <c r="AI309" i="46"/>
  <c r="AI301" i="46"/>
  <c r="V314" i="46"/>
  <c r="AI293" i="46"/>
  <c r="AI353" i="46"/>
  <c r="AI333" i="46"/>
  <c r="AI329" i="46"/>
  <c r="AI325" i="46"/>
  <c r="AF340" i="46"/>
  <c r="AI312" i="46"/>
  <c r="AI304" i="46"/>
  <c r="AI296" i="46"/>
  <c r="AA314" i="46"/>
  <c r="AI273" i="46"/>
  <c r="AI260" i="46"/>
  <c r="AI252" i="46"/>
  <c r="AI244" i="46"/>
  <c r="AI231" i="46"/>
  <c r="AI223" i="46"/>
  <c r="AI215" i="46"/>
  <c r="V236" i="46"/>
  <c r="AI224" i="46"/>
  <c r="AI220" i="46"/>
  <c r="AI216" i="46"/>
  <c r="AI207" i="46"/>
  <c r="AI181" i="46"/>
  <c r="AF53" i="46"/>
  <c r="Y51" i="46"/>
  <c r="W48" i="46"/>
  <c r="Z46" i="46"/>
  <c r="AE44" i="46"/>
  <c r="Y43" i="46"/>
  <c r="AC41" i="46"/>
  <c r="V40" i="46"/>
  <c r="AI118" i="46"/>
  <c r="AA38" i="46"/>
  <c r="AF36" i="46"/>
  <c r="X35" i="46"/>
  <c r="AC132" i="46"/>
  <c r="AC33" i="46"/>
  <c r="Z210" i="46"/>
  <c r="AI183" i="46"/>
  <c r="AI175" i="46"/>
  <c r="AI145" i="46"/>
  <c r="AI142" i="46"/>
  <c r="V53" i="46"/>
  <c r="AI131" i="46"/>
  <c r="AG50" i="46"/>
  <c r="X48" i="46"/>
  <c r="AH46" i="46"/>
  <c r="AC45" i="46"/>
  <c r="X44" i="46"/>
  <c r="AH42" i="46"/>
  <c r="AD41" i="46"/>
  <c r="Y40" i="46"/>
  <c r="AG38" i="46"/>
  <c r="AD37" i="46"/>
  <c r="X36" i="46"/>
  <c r="AG34" i="46"/>
  <c r="AD33" i="46"/>
  <c r="AD132" i="46"/>
  <c r="AI196" i="46"/>
  <c r="F25" i="46"/>
  <c r="I77" i="46"/>
  <c r="F19" i="46"/>
  <c r="I71" i="46"/>
  <c r="I74" i="46"/>
  <c r="F22" i="46"/>
  <c r="I72" i="46"/>
  <c r="F20" i="46"/>
  <c r="V444" i="46"/>
  <c r="AI423" i="46"/>
  <c r="AA392" i="46"/>
  <c r="V340" i="46"/>
  <c r="AI319" i="46"/>
  <c r="AE314" i="46"/>
  <c r="W340" i="46"/>
  <c r="Z288" i="46"/>
  <c r="AE236" i="46"/>
  <c r="AA236" i="46"/>
  <c r="AA210" i="46"/>
  <c r="W53" i="46"/>
  <c r="AA50" i="46"/>
  <c r="Y39" i="46"/>
  <c r="W36" i="46"/>
  <c r="AI177" i="46"/>
  <c r="AA184" i="46"/>
  <c r="Y46" i="46"/>
  <c r="AD43" i="46"/>
  <c r="AD39" i="46"/>
  <c r="G575" i="46"/>
  <c r="E575" i="46"/>
  <c r="H575" i="46"/>
  <c r="D575" i="46"/>
  <c r="B575" i="46"/>
  <c r="C575" i="46"/>
  <c r="F575" i="46"/>
  <c r="AI163" i="46"/>
  <c r="AI300" i="46"/>
  <c r="AA262" i="46"/>
  <c r="AI222" i="46"/>
  <c r="AI201" i="46"/>
  <c r="Y236" i="46"/>
  <c r="Y50" i="46"/>
  <c r="AA45" i="46"/>
  <c r="W39" i="46"/>
  <c r="AG210" i="46"/>
  <c r="Y184" i="46"/>
  <c r="W52" i="46"/>
  <c r="AE48" i="46"/>
  <c r="AF44" i="46"/>
  <c r="AE40" i="46"/>
  <c r="AE36" i="46"/>
  <c r="AI352" i="46"/>
  <c r="I60" i="46"/>
  <c r="F8" i="46"/>
  <c r="AI401" i="46"/>
  <c r="AC418" i="46"/>
  <c r="AI385" i="46"/>
  <c r="AI436" i="46"/>
  <c r="AF444" i="46"/>
  <c r="AC444" i="46"/>
  <c r="AI399" i="46"/>
  <c r="Z418" i="46"/>
  <c r="AI380" i="46"/>
  <c r="AI372" i="46"/>
  <c r="AI403" i="46"/>
  <c r="AF418" i="46"/>
  <c r="AI390" i="46"/>
  <c r="AI357" i="46"/>
  <c r="AF366" i="46"/>
  <c r="AI326" i="46"/>
  <c r="Y314" i="46"/>
  <c r="AI276" i="46"/>
  <c r="AI255" i="46"/>
  <c r="AI247" i="46"/>
  <c r="AI275" i="46"/>
  <c r="AA288" i="46"/>
  <c r="AI241" i="46"/>
  <c r="V262" i="46"/>
  <c r="AH236" i="46"/>
  <c r="AD53" i="46"/>
  <c r="W51" i="46"/>
  <c r="AE47" i="46"/>
  <c r="X46" i="46"/>
  <c r="AC44" i="46"/>
  <c r="W43" i="46"/>
  <c r="Z41" i="46"/>
  <c r="AE39" i="46"/>
  <c r="Y38" i="46"/>
  <c r="AD36" i="46"/>
  <c r="V35" i="46"/>
  <c r="AI113" i="46"/>
  <c r="Z33" i="46"/>
  <c r="Z132" i="46"/>
  <c r="X210" i="46"/>
  <c r="AI180" i="46"/>
  <c r="AI168" i="46"/>
  <c r="AI164" i="46"/>
  <c r="Y52" i="46"/>
  <c r="AI141" i="46"/>
  <c r="X158" i="46"/>
  <c r="AH52" i="46"/>
  <c r="AE50" i="46"/>
  <c r="V48" i="46"/>
  <c r="AI126" i="46"/>
  <c r="AF46" i="46"/>
  <c r="Z45" i="46"/>
  <c r="AI122" i="46"/>
  <c r="V44" i="46"/>
  <c r="AF42" i="46"/>
  <c r="AA41" i="46"/>
  <c r="W40" i="46"/>
  <c r="AE38" i="46"/>
  <c r="AA37" i="46"/>
  <c r="V36" i="46"/>
  <c r="AI114" i="46"/>
  <c r="AE34" i="46"/>
  <c r="AA132" i="46"/>
  <c r="AA33" i="46"/>
  <c r="AI430" i="46"/>
  <c r="AI176" i="46"/>
  <c r="I69" i="46"/>
  <c r="F17" i="46"/>
  <c r="I68" i="46"/>
  <c r="F16" i="46"/>
  <c r="AA158" i="46"/>
  <c r="AH158" i="46"/>
  <c r="AC340" i="46"/>
  <c r="X340" i="46"/>
  <c r="AD288" i="46"/>
  <c r="Y288" i="46"/>
  <c r="AH340" i="46"/>
  <c r="AD340" i="46"/>
  <c r="Y340" i="46"/>
  <c r="AG288" i="46"/>
  <c r="AC288" i="46"/>
  <c r="X288" i="46"/>
  <c r="AD158" i="46"/>
  <c r="AI153" i="46"/>
  <c r="AE158" i="46"/>
  <c r="Z158" i="46"/>
  <c r="V184" i="46"/>
  <c r="Z184" i="46"/>
  <c r="S142" i="46"/>
  <c r="S243" i="46"/>
  <c r="Q52" i="46"/>
  <c r="R51" i="46"/>
  <c r="O51" i="46"/>
  <c r="M50" i="46"/>
  <c r="Q51" i="46"/>
  <c r="Q50" i="46"/>
  <c r="S146" i="46"/>
  <c r="M51" i="46"/>
  <c r="R50" i="46"/>
  <c r="O50" i="46"/>
  <c r="R52" i="46"/>
  <c r="O52" i="46"/>
  <c r="N51" i="46"/>
  <c r="N50" i="46"/>
  <c r="Q34" i="46" l="1"/>
  <c r="S324" i="46"/>
  <c r="S167" i="46"/>
  <c r="S143" i="46"/>
  <c r="S334" i="46"/>
  <c r="S198" i="46"/>
  <c r="S270" i="46"/>
  <c r="S436" i="46"/>
  <c r="AI35" i="46"/>
  <c r="AC49" i="46"/>
  <c r="S296" i="46"/>
  <c r="S221" i="46"/>
  <c r="I549" i="46"/>
  <c r="S249" i="46"/>
  <c r="M41" i="46"/>
  <c r="S177" i="46"/>
  <c r="M45" i="46"/>
  <c r="S298" i="46"/>
  <c r="S308" i="46"/>
  <c r="S322" i="46"/>
  <c r="S331" i="46"/>
  <c r="S358" i="46"/>
  <c r="S348" i="46"/>
  <c r="S377" i="46"/>
  <c r="S148" i="46"/>
  <c r="R35" i="46"/>
  <c r="M34" i="46"/>
  <c r="R45" i="46"/>
  <c r="M236" i="46"/>
  <c r="S257" i="46"/>
  <c r="N236" i="46"/>
  <c r="S273" i="46"/>
  <c r="S347" i="46"/>
  <c r="S332" i="46"/>
  <c r="S380" i="46"/>
  <c r="S426" i="46"/>
  <c r="M444" i="46"/>
  <c r="N366" i="46"/>
  <c r="Q262" i="46"/>
  <c r="AI43" i="46"/>
  <c r="S193" i="46"/>
  <c r="M39" i="46"/>
  <c r="O314" i="46"/>
  <c r="S197" i="46"/>
  <c r="S346" i="46"/>
  <c r="M37" i="46"/>
  <c r="Q45" i="46"/>
  <c r="S139" i="46"/>
  <c r="O34" i="46"/>
  <c r="R36" i="46"/>
  <c r="R236" i="46"/>
  <c r="S247" i="46"/>
  <c r="Q38" i="46"/>
  <c r="Q42" i="46"/>
  <c r="S144" i="46"/>
  <c r="R184" i="46"/>
  <c r="R34" i="46"/>
  <c r="S226" i="46"/>
  <c r="S228" i="46"/>
  <c r="S253" i="46"/>
  <c r="R314" i="46"/>
  <c r="S299" i="46"/>
  <c r="S333" i="46"/>
  <c r="S361" i="46"/>
  <c r="S350" i="46"/>
  <c r="S383" i="46"/>
  <c r="S408" i="46"/>
  <c r="S410" i="46"/>
  <c r="S176" i="46"/>
  <c r="Q210" i="46"/>
  <c r="Q40" i="46"/>
  <c r="S230" i="46"/>
  <c r="S204" i="46"/>
  <c r="M262" i="46"/>
  <c r="S252" i="46"/>
  <c r="S353" i="46"/>
  <c r="S359" i="46"/>
  <c r="S372" i="46"/>
  <c r="S427" i="46"/>
  <c r="S435" i="46"/>
  <c r="S165" i="46"/>
  <c r="AG49" i="46"/>
  <c r="AG54" i="46" s="1"/>
  <c r="S172" i="46"/>
  <c r="S196" i="46"/>
  <c r="Q184" i="46"/>
  <c r="N262" i="46"/>
  <c r="S255" i="46"/>
  <c r="S354" i="46"/>
  <c r="S306" i="46"/>
  <c r="Q366" i="46"/>
  <c r="L39" i="46"/>
  <c r="S117" i="46"/>
  <c r="S434" i="46"/>
  <c r="L46" i="46"/>
  <c r="S124" i="46"/>
  <c r="S272" i="46"/>
  <c r="M314" i="46"/>
  <c r="S429" i="46"/>
  <c r="I80" i="46"/>
  <c r="AG158" i="46"/>
  <c r="S129" i="46"/>
  <c r="L51" i="46"/>
  <c r="S227" i="46"/>
  <c r="S297" i="46"/>
  <c r="N44" i="46"/>
  <c r="S242" i="46"/>
  <c r="S360" i="46"/>
  <c r="AI42" i="46"/>
  <c r="R49" i="46"/>
  <c r="S191" i="46"/>
  <c r="R38" i="46"/>
  <c r="S280" i="46"/>
  <c r="S305" i="46"/>
  <c r="S349" i="46"/>
  <c r="R392" i="46"/>
  <c r="R444" i="46"/>
  <c r="O35" i="46"/>
  <c r="N38" i="46"/>
  <c r="O40" i="46"/>
  <c r="R43" i="46"/>
  <c r="L45" i="46"/>
  <c r="S123" i="46"/>
  <c r="R46" i="46"/>
  <c r="M38" i="46"/>
  <c r="S202" i="46"/>
  <c r="S199" i="46"/>
  <c r="S281" i="46"/>
  <c r="S351" i="46"/>
  <c r="S406" i="46"/>
  <c r="S376" i="46"/>
  <c r="S425" i="46"/>
  <c r="S431" i="46"/>
  <c r="S413" i="46"/>
  <c r="AG289" i="46"/>
  <c r="S147" i="46"/>
  <c r="I575" i="46"/>
  <c r="AI444" i="46"/>
  <c r="V445" i="46" s="1"/>
  <c r="AI335" i="46"/>
  <c r="AI38" i="46"/>
  <c r="W393" i="46"/>
  <c r="S128" i="46"/>
  <c r="S224" i="46"/>
  <c r="L132" i="46"/>
  <c r="S111" i="46"/>
  <c r="L33" i="46"/>
  <c r="S327" i="46"/>
  <c r="L35" i="46"/>
  <c r="S113" i="46"/>
  <c r="S397" i="46"/>
  <c r="L418" i="46"/>
  <c r="AF445" i="46"/>
  <c r="M132" i="46"/>
  <c r="M33" i="46"/>
  <c r="N48" i="46"/>
  <c r="Q35" i="46"/>
  <c r="O210" i="46"/>
  <c r="S275" i="46"/>
  <c r="S302" i="46"/>
  <c r="S345" i="46"/>
  <c r="L366" i="46"/>
  <c r="L38" i="46"/>
  <c r="S116" i="46"/>
  <c r="O43" i="46"/>
  <c r="S219" i="46"/>
  <c r="S300" i="46"/>
  <c r="S402" i="46"/>
  <c r="S405" i="46"/>
  <c r="S140" i="46"/>
  <c r="Z49" i="46"/>
  <c r="Z54" i="46" s="1"/>
  <c r="AI184" i="46"/>
  <c r="V185" i="46" s="1"/>
  <c r="Q36" i="46"/>
  <c r="Q44" i="46"/>
  <c r="S175" i="46"/>
  <c r="O36" i="46"/>
  <c r="R40" i="46"/>
  <c r="O44" i="46"/>
  <c r="L262" i="46"/>
  <c r="S241" i="46"/>
  <c r="S200" i="46"/>
  <c r="R262" i="46"/>
  <c r="S320" i="46"/>
  <c r="S329" i="46"/>
  <c r="S321" i="46"/>
  <c r="L392" i="46"/>
  <c r="S371" i="46"/>
  <c r="O184" i="46"/>
  <c r="Q41" i="46"/>
  <c r="M47" i="46"/>
  <c r="R288" i="46"/>
  <c r="Q236" i="46"/>
  <c r="S330" i="46"/>
  <c r="N314" i="46"/>
  <c r="S309" i="46"/>
  <c r="S384" i="46"/>
  <c r="Q418" i="46"/>
  <c r="Q444" i="46"/>
  <c r="S149" i="46"/>
  <c r="R132" i="46"/>
  <c r="R33" i="46"/>
  <c r="O37" i="46"/>
  <c r="N42" i="46"/>
  <c r="L47" i="46"/>
  <c r="S125" i="46"/>
  <c r="M184" i="46"/>
  <c r="S169" i="46"/>
  <c r="M36" i="46"/>
  <c r="N41" i="46"/>
  <c r="O45" i="46"/>
  <c r="M48" i="46"/>
  <c r="S201" i="46"/>
  <c r="S231" i="46"/>
  <c r="S246" i="46"/>
  <c r="S282" i="46"/>
  <c r="S326" i="46"/>
  <c r="S355" i="46"/>
  <c r="S379" i="46"/>
  <c r="S398" i="46"/>
  <c r="S407" i="46"/>
  <c r="S399" i="46"/>
  <c r="S423" i="46"/>
  <c r="L444" i="46"/>
  <c r="S163" i="46"/>
  <c r="S151" i="46"/>
  <c r="AI44" i="46"/>
  <c r="AI262" i="46"/>
  <c r="AF263" i="46" s="1"/>
  <c r="V263" i="46"/>
  <c r="AF54" i="46"/>
  <c r="AI51" i="46"/>
  <c r="Y419" i="46"/>
  <c r="AI33" i="46"/>
  <c r="AI41" i="46"/>
  <c r="S323" i="46"/>
  <c r="S357" i="46"/>
  <c r="AA263" i="46"/>
  <c r="AI53" i="46"/>
  <c r="AJ53" i="46" s="1"/>
  <c r="Y445" i="46"/>
  <c r="AI132" i="46"/>
  <c r="X49" i="46"/>
  <c r="X54" i="46" s="1"/>
  <c r="P7" i="46"/>
  <c r="M46" i="46"/>
  <c r="S189" i="46"/>
  <c r="L210" i="46"/>
  <c r="Q37" i="46"/>
  <c r="O48" i="46"/>
  <c r="R158" i="46"/>
  <c r="S216" i="46"/>
  <c r="S225" i="46"/>
  <c r="S245" i="46"/>
  <c r="S268" i="46"/>
  <c r="S222" i="46"/>
  <c r="S251" i="46"/>
  <c r="S295" i="46"/>
  <c r="N392" i="46"/>
  <c r="M418" i="46"/>
  <c r="S381" i="46"/>
  <c r="S404" i="46"/>
  <c r="S432" i="46"/>
  <c r="S112" i="46"/>
  <c r="L34" i="46"/>
  <c r="R37" i="46"/>
  <c r="O41" i="46"/>
  <c r="R42" i="46"/>
  <c r="L44" i="46"/>
  <c r="S122" i="46"/>
  <c r="N45" i="46"/>
  <c r="N47" i="46"/>
  <c r="S164" i="46"/>
  <c r="S115" i="46"/>
  <c r="L37" i="46"/>
  <c r="M42" i="46"/>
  <c r="S203" i="46"/>
  <c r="S217" i="46"/>
  <c r="S250" i="46"/>
  <c r="S277" i="46"/>
  <c r="Q314" i="46"/>
  <c r="S387" i="46"/>
  <c r="S400" i="46"/>
  <c r="M392" i="46"/>
  <c r="S382" i="46"/>
  <c r="S401" i="46"/>
  <c r="S438" i="46"/>
  <c r="S138" i="46"/>
  <c r="V49" i="46"/>
  <c r="AI179" i="46"/>
  <c r="AI36" i="46"/>
  <c r="AC445" i="46"/>
  <c r="AI283" i="46"/>
  <c r="I523" i="46"/>
  <c r="AI37" i="46"/>
  <c r="AE49" i="46"/>
  <c r="AE54" i="46" s="1"/>
  <c r="AI50" i="46"/>
  <c r="E471" i="46"/>
  <c r="F471" i="46"/>
  <c r="D471" i="46"/>
  <c r="H471" i="46"/>
  <c r="B471" i="46"/>
  <c r="C471" i="46"/>
  <c r="G471" i="46"/>
  <c r="Y158" i="46"/>
  <c r="AI158" i="46" s="1"/>
  <c r="AB159" i="46" s="1"/>
  <c r="AI288" i="46"/>
  <c r="AF289" i="46" s="1"/>
  <c r="V289" i="46"/>
  <c r="AD211" i="46"/>
  <c r="Y49" i="46"/>
  <c r="Y54" i="46" s="1"/>
  <c r="AI210" i="46"/>
  <c r="AA211" i="46" s="1"/>
  <c r="AD445" i="46"/>
  <c r="S178" i="46"/>
  <c r="S127" i="46"/>
  <c r="Q33" i="46"/>
  <c r="Q132" i="46"/>
  <c r="O42" i="46"/>
  <c r="O366" i="46"/>
  <c r="S218" i="46"/>
  <c r="S373" i="46"/>
  <c r="O132" i="46"/>
  <c r="O33" i="46"/>
  <c r="R41" i="46"/>
  <c r="Q158" i="46"/>
  <c r="S271" i="46"/>
  <c r="S430" i="46"/>
  <c r="AC54" i="46"/>
  <c r="O39" i="46"/>
  <c r="Q39" i="46"/>
  <c r="Q47" i="46"/>
  <c r="N40" i="46"/>
  <c r="S294" i="46"/>
  <c r="S293" i="46"/>
  <c r="L314" i="46"/>
  <c r="M366" i="46"/>
  <c r="S385" i="46"/>
  <c r="S269" i="46"/>
  <c r="N34" i="46"/>
  <c r="R39" i="46"/>
  <c r="N43" i="46"/>
  <c r="Q48" i="46"/>
  <c r="N132" i="46"/>
  <c r="N33" i="46"/>
  <c r="N37" i="46"/>
  <c r="L41" i="46"/>
  <c r="S119" i="46"/>
  <c r="M210" i="46"/>
  <c r="S307" i="46"/>
  <c r="S279" i="46"/>
  <c r="R366" i="46"/>
  <c r="S374" i="46"/>
  <c r="S424" i="46"/>
  <c r="S428" i="46"/>
  <c r="S437" i="46"/>
  <c r="S433" i="46"/>
  <c r="X289" i="46"/>
  <c r="AD289" i="46"/>
  <c r="AI48" i="46"/>
  <c r="AE445" i="46"/>
  <c r="AI39" i="46"/>
  <c r="AI47" i="46"/>
  <c r="AC211" i="46"/>
  <c r="W263" i="46"/>
  <c r="W445" i="46"/>
  <c r="AI45" i="46"/>
  <c r="W289" i="46"/>
  <c r="X445" i="46"/>
  <c r="Z341" i="46"/>
  <c r="Z445" i="46"/>
  <c r="L48" i="46"/>
  <c r="S126" i="46"/>
  <c r="L40" i="46"/>
  <c r="S118" i="46"/>
  <c r="S319" i="46"/>
  <c r="L36" i="46"/>
  <c r="S114" i="46"/>
  <c r="N39" i="46"/>
  <c r="L43" i="46"/>
  <c r="S121" i="46"/>
  <c r="N444" i="46"/>
  <c r="AI52" i="46"/>
  <c r="AI418" i="46"/>
  <c r="W419" i="46" s="1"/>
  <c r="S378" i="46"/>
  <c r="S145" i="46"/>
  <c r="R48" i="46"/>
  <c r="S205" i="46"/>
  <c r="S254" i="46"/>
  <c r="S409" i="46"/>
  <c r="S190" i="46"/>
  <c r="O46" i="46"/>
  <c r="S166" i="46"/>
  <c r="Q46" i="46"/>
  <c r="S267" i="46"/>
  <c r="O418" i="46"/>
  <c r="S439" i="46"/>
  <c r="AI340" i="46"/>
  <c r="Y341" i="46" s="1"/>
  <c r="V341" i="46"/>
  <c r="AI236" i="46"/>
  <c r="AH237" i="46" s="1"/>
  <c r="V237" i="46"/>
  <c r="AH54" i="46"/>
  <c r="W54" i="46"/>
  <c r="AI366" i="46"/>
  <c r="AF367" i="46" s="1"/>
  <c r="S274" i="46"/>
  <c r="M35" i="46"/>
  <c r="Q43" i="46"/>
  <c r="S137" i="46"/>
  <c r="S173" i="46"/>
  <c r="N210" i="46"/>
  <c r="O38" i="46"/>
  <c r="M43" i="46"/>
  <c r="S130" i="46"/>
  <c r="L52" i="46"/>
  <c r="S276" i="46"/>
  <c r="S303" i="46"/>
  <c r="S325" i="46"/>
  <c r="O444" i="46"/>
  <c r="S192" i="46"/>
  <c r="S248" i="46"/>
  <c r="S352" i="46"/>
  <c r="M40" i="46"/>
  <c r="R47" i="46"/>
  <c r="S150" i="46"/>
  <c r="S174" i="46"/>
  <c r="N46" i="46"/>
  <c r="R210" i="46"/>
  <c r="O236" i="46"/>
  <c r="S220" i="46"/>
  <c r="S229" i="46"/>
  <c r="O288" i="46"/>
  <c r="O262" i="46"/>
  <c r="S256" i="46"/>
  <c r="S278" i="46"/>
  <c r="S304" i="46"/>
  <c r="R340" i="46"/>
  <c r="S328" i="46"/>
  <c r="S301" i="46"/>
  <c r="N340" i="46"/>
  <c r="S356" i="46"/>
  <c r="S375" i="46"/>
  <c r="O392" i="46"/>
  <c r="S386" i="46"/>
  <c r="S411" i="46"/>
  <c r="S194" i="46"/>
  <c r="N36" i="46"/>
  <c r="L42" i="46"/>
  <c r="S120" i="46"/>
  <c r="R44" i="46"/>
  <c r="S141" i="46"/>
  <c r="S168" i="46"/>
  <c r="N35" i="46"/>
  <c r="M44" i="46"/>
  <c r="O47" i="46"/>
  <c r="S195" i="46"/>
  <c r="L236" i="46"/>
  <c r="S215" i="46"/>
  <c r="S223" i="46"/>
  <c r="S244" i="46"/>
  <c r="Q392" i="46"/>
  <c r="R418" i="46"/>
  <c r="S403" i="46"/>
  <c r="N418" i="46"/>
  <c r="S412" i="46"/>
  <c r="S152" i="46"/>
  <c r="S171" i="46"/>
  <c r="AC289" i="46"/>
  <c r="S170" i="46"/>
  <c r="AA49" i="46"/>
  <c r="AA54" i="46" s="1"/>
  <c r="AC419" i="46"/>
  <c r="AD49" i="46"/>
  <c r="AD54" i="46" s="1"/>
  <c r="AI40" i="46"/>
  <c r="AI314" i="46"/>
  <c r="AF315" i="46" s="1"/>
  <c r="AI392" i="46"/>
  <c r="Z393" i="46" s="1"/>
  <c r="Y393" i="46"/>
  <c r="AI34" i="46"/>
  <c r="W367" i="46"/>
  <c r="I497" i="46"/>
  <c r="AI46" i="46"/>
  <c r="Q288" i="46"/>
  <c r="M340" i="46"/>
  <c r="N158" i="46"/>
  <c r="N288" i="46"/>
  <c r="N184" i="46"/>
  <c r="Q340" i="46"/>
  <c r="M288" i="46"/>
  <c r="M158" i="46"/>
  <c r="O340" i="46"/>
  <c r="O158" i="46"/>
  <c r="C52" i="46"/>
  <c r="D51" i="46"/>
  <c r="S362" i="46"/>
  <c r="I408" i="46"/>
  <c r="S232" i="46"/>
  <c r="S206" i="46"/>
  <c r="I216" i="46"/>
  <c r="I224" i="46"/>
  <c r="I324" i="46"/>
  <c r="I330" i="46"/>
  <c r="S310" i="46"/>
  <c r="I146" i="46"/>
  <c r="S258" i="46"/>
  <c r="S388" i="46"/>
  <c r="S440" i="46"/>
  <c r="S414" i="46"/>
  <c r="S314" i="46" l="1"/>
  <c r="I431" i="46"/>
  <c r="I425" i="46"/>
  <c r="I304" i="46"/>
  <c r="I294" i="46"/>
  <c r="I225" i="46"/>
  <c r="AA445" i="46"/>
  <c r="I437" i="46"/>
  <c r="I278" i="46"/>
  <c r="S236" i="46"/>
  <c r="I401" i="46"/>
  <c r="I276" i="46"/>
  <c r="AG445" i="46"/>
  <c r="I145" i="46"/>
  <c r="I359" i="46"/>
  <c r="I195" i="46"/>
  <c r="I139" i="46"/>
  <c r="AD185" i="46"/>
  <c r="S392" i="46"/>
  <c r="Y263" i="46"/>
  <c r="G262" i="46"/>
  <c r="O49" i="46"/>
  <c r="V419" i="46"/>
  <c r="AA289" i="46"/>
  <c r="Z185" i="46"/>
  <c r="E47" i="46"/>
  <c r="I373" i="46"/>
  <c r="H210" i="46"/>
  <c r="I172" i="46"/>
  <c r="I378" i="46"/>
  <c r="H45" i="46"/>
  <c r="C34" i="46"/>
  <c r="G210" i="46"/>
  <c r="E41" i="46"/>
  <c r="I143" i="46"/>
  <c r="I410" i="46"/>
  <c r="I381" i="46"/>
  <c r="I350" i="46"/>
  <c r="I327" i="46"/>
  <c r="E262" i="46"/>
  <c r="H288" i="46"/>
  <c r="H236" i="46"/>
  <c r="C45" i="46"/>
  <c r="E38" i="46"/>
  <c r="E34" i="46"/>
  <c r="D210" i="46"/>
  <c r="G36" i="46"/>
  <c r="S335" i="46"/>
  <c r="S340" i="46" s="1"/>
  <c r="D366" i="46"/>
  <c r="I171" i="46"/>
  <c r="D262" i="46"/>
  <c r="I151" i="46"/>
  <c r="I406" i="46"/>
  <c r="I250" i="46"/>
  <c r="I196" i="46"/>
  <c r="I295" i="46"/>
  <c r="I198" i="46"/>
  <c r="I403" i="46"/>
  <c r="I382" i="46"/>
  <c r="I231" i="46"/>
  <c r="I164" i="46"/>
  <c r="I140" i="46"/>
  <c r="G184" i="46"/>
  <c r="AA341" i="46"/>
  <c r="X393" i="46"/>
  <c r="AH289" i="46"/>
  <c r="AE393" i="46"/>
  <c r="AF419" i="46"/>
  <c r="H418" i="46"/>
  <c r="I334" i="46"/>
  <c r="I201" i="46"/>
  <c r="E43" i="46"/>
  <c r="G444" i="46"/>
  <c r="H47" i="46"/>
  <c r="I413" i="46"/>
  <c r="I271" i="46"/>
  <c r="I248" i="46"/>
  <c r="H392" i="46"/>
  <c r="I149" i="46"/>
  <c r="G366" i="46"/>
  <c r="V393" i="46"/>
  <c r="V211" i="46"/>
  <c r="AI49" i="46"/>
  <c r="W185" i="46"/>
  <c r="AF185" i="46"/>
  <c r="AH419" i="46"/>
  <c r="S262" i="46"/>
  <c r="P263" i="46" s="1"/>
  <c r="I328" i="46"/>
  <c r="Y185" i="46"/>
  <c r="N49" i="46"/>
  <c r="N54" i="46" s="1"/>
  <c r="S444" i="46"/>
  <c r="Y289" i="46"/>
  <c r="I229" i="46"/>
  <c r="I254" i="46"/>
  <c r="AE341" i="46"/>
  <c r="Z419" i="46"/>
  <c r="Q237" i="46"/>
  <c r="L237" i="46"/>
  <c r="R237" i="46"/>
  <c r="N237" i="46"/>
  <c r="P237" i="46"/>
  <c r="T236" i="46"/>
  <c r="O237" i="46"/>
  <c r="M237" i="46"/>
  <c r="Q263" i="46"/>
  <c r="O263" i="46"/>
  <c r="M263" i="46"/>
  <c r="Q393" i="46"/>
  <c r="M393" i="46"/>
  <c r="L393" i="46"/>
  <c r="O393" i="46"/>
  <c r="T392" i="46"/>
  <c r="P393" i="46"/>
  <c r="N393" i="46"/>
  <c r="R393" i="46"/>
  <c r="Q315" i="46"/>
  <c r="L315" i="46"/>
  <c r="N315" i="46"/>
  <c r="O315" i="46"/>
  <c r="P315" i="46"/>
  <c r="M315" i="46"/>
  <c r="T314" i="46"/>
  <c r="R315" i="46"/>
  <c r="B210" i="46"/>
  <c r="I189" i="46"/>
  <c r="L288" i="46"/>
  <c r="S283" i="46"/>
  <c r="S288" i="46" s="1"/>
  <c r="P445" i="46"/>
  <c r="M445" i="46"/>
  <c r="L445" i="46"/>
  <c r="AJ444" i="46"/>
  <c r="N445" i="46"/>
  <c r="O445" i="46"/>
  <c r="T444" i="46"/>
  <c r="R445" i="46"/>
  <c r="Q445" i="46"/>
  <c r="G392" i="46"/>
  <c r="E40" i="46"/>
  <c r="I272" i="46"/>
  <c r="G41" i="46"/>
  <c r="C38" i="46"/>
  <c r="G33" i="46"/>
  <c r="G132" i="46"/>
  <c r="G39" i="46"/>
  <c r="I438" i="46"/>
  <c r="H42" i="46"/>
  <c r="D36" i="46"/>
  <c r="I190" i="46"/>
  <c r="I354" i="46"/>
  <c r="I227" i="46"/>
  <c r="C47" i="46"/>
  <c r="D48" i="46"/>
  <c r="I219" i="46"/>
  <c r="G40" i="46"/>
  <c r="B132" i="46"/>
  <c r="B33" i="46"/>
  <c r="I111" i="46"/>
  <c r="I141" i="46"/>
  <c r="D34" i="46"/>
  <c r="C366" i="46"/>
  <c r="I358" i="46"/>
  <c r="G47" i="46"/>
  <c r="S210" i="46"/>
  <c r="S34" i="46"/>
  <c r="AJ34" i="46" s="1"/>
  <c r="AA315" i="46"/>
  <c r="AF237" i="46"/>
  <c r="C444" i="46"/>
  <c r="I426" i="46"/>
  <c r="I372" i="46"/>
  <c r="I398" i="46"/>
  <c r="I357" i="46"/>
  <c r="G314" i="46"/>
  <c r="I347" i="46"/>
  <c r="I204" i="46"/>
  <c r="C48" i="46"/>
  <c r="C44" i="46"/>
  <c r="D44" i="46"/>
  <c r="D42" i="46"/>
  <c r="B38" i="46"/>
  <c r="I116" i="46"/>
  <c r="I375" i="46"/>
  <c r="D340" i="46"/>
  <c r="I297" i="46"/>
  <c r="I333" i="46"/>
  <c r="I305" i="46"/>
  <c r="I296" i="46"/>
  <c r="I280" i="46"/>
  <c r="I222" i="46"/>
  <c r="I197" i="46"/>
  <c r="I174" i="46"/>
  <c r="I399" i="46"/>
  <c r="I355" i="46"/>
  <c r="I273" i="46"/>
  <c r="I242" i="46"/>
  <c r="B35" i="46"/>
  <c r="I113" i="46"/>
  <c r="B45" i="46"/>
  <c r="I123" i="46"/>
  <c r="I114" i="46"/>
  <c r="B36" i="46"/>
  <c r="I176" i="46"/>
  <c r="E444" i="46"/>
  <c r="I404" i="46"/>
  <c r="I319" i="46"/>
  <c r="I251" i="46"/>
  <c r="I268" i="46"/>
  <c r="I245" i="46"/>
  <c r="I124" i="46"/>
  <c r="B46" i="46"/>
  <c r="E42" i="46"/>
  <c r="H38" i="46"/>
  <c r="H34" i="46"/>
  <c r="I191" i="46"/>
  <c r="G42" i="46"/>
  <c r="S153" i="46"/>
  <c r="S158" i="46" s="1"/>
  <c r="I163" i="46"/>
  <c r="I429" i="46"/>
  <c r="AA419" i="46"/>
  <c r="AB393" i="46"/>
  <c r="AH393" i="46"/>
  <c r="S418" i="46"/>
  <c r="L158" i="46"/>
  <c r="AF211" i="46"/>
  <c r="AA393" i="46"/>
  <c r="S41" i="46"/>
  <c r="AJ41" i="46" s="1"/>
  <c r="Y211" i="46"/>
  <c r="X159" i="46"/>
  <c r="AD393" i="46"/>
  <c r="Z211" i="46"/>
  <c r="X211" i="46"/>
  <c r="S366" i="46"/>
  <c r="S45" i="46"/>
  <c r="AJ45" i="46" s="1"/>
  <c r="AC159" i="46"/>
  <c r="B44" i="46"/>
  <c r="I122" i="46"/>
  <c r="O54" i="46"/>
  <c r="Y159" i="46"/>
  <c r="I282" i="46"/>
  <c r="I243" i="46"/>
  <c r="I253" i="46"/>
  <c r="E184" i="46"/>
  <c r="I352" i="46"/>
  <c r="B236" i="46"/>
  <c r="I215" i="46"/>
  <c r="I377" i="46"/>
  <c r="B314" i="46"/>
  <c r="I293" i="46"/>
  <c r="I147" i="46"/>
  <c r="I326" i="46"/>
  <c r="C236" i="46"/>
  <c r="G48" i="46"/>
  <c r="H44" i="46"/>
  <c r="D39" i="46"/>
  <c r="I386" i="46"/>
  <c r="I228" i="46"/>
  <c r="I218" i="46"/>
  <c r="H158" i="46"/>
  <c r="G37" i="46"/>
  <c r="I277" i="46"/>
  <c r="I168" i="46"/>
  <c r="I255" i="46"/>
  <c r="C37" i="46"/>
  <c r="I129" i="46"/>
  <c r="C51" i="46"/>
  <c r="I51" i="46" s="1"/>
  <c r="I167" i="46"/>
  <c r="I430" i="46"/>
  <c r="AB367" i="46"/>
  <c r="Z367" i="46"/>
  <c r="AH367" i="46"/>
  <c r="X367" i="46"/>
  <c r="AE367" i="46"/>
  <c r="AC367" i="46"/>
  <c r="AG367" i="46"/>
  <c r="Q49" i="46"/>
  <c r="Q54" i="46" s="1"/>
  <c r="AE315" i="46"/>
  <c r="AD315" i="46"/>
  <c r="S132" i="46"/>
  <c r="AG159" i="46"/>
  <c r="I434" i="46"/>
  <c r="B418" i="46"/>
  <c r="I397" i="46"/>
  <c r="I407" i="46"/>
  <c r="I379" i="46"/>
  <c r="H366" i="46"/>
  <c r="I252" i="46"/>
  <c r="I249" i="46"/>
  <c r="I202" i="46"/>
  <c r="B37" i="46"/>
  <c r="I115" i="46"/>
  <c r="B47" i="46"/>
  <c r="I125" i="46"/>
  <c r="B34" i="46"/>
  <c r="I112" i="46"/>
  <c r="E33" i="46"/>
  <c r="E132" i="46"/>
  <c r="I383" i="46"/>
  <c r="I331" i="46"/>
  <c r="I322" i="46"/>
  <c r="I256" i="46"/>
  <c r="I200" i="46"/>
  <c r="I226" i="46"/>
  <c r="D46" i="46"/>
  <c r="G35" i="46"/>
  <c r="I173" i="46"/>
  <c r="I137" i="46"/>
  <c r="C33" i="46"/>
  <c r="C132" i="46"/>
  <c r="I412" i="46"/>
  <c r="D418" i="46"/>
  <c r="I351" i="46"/>
  <c r="I217" i="46"/>
  <c r="E39" i="46"/>
  <c r="I166" i="46"/>
  <c r="G158" i="46"/>
  <c r="H41" i="46"/>
  <c r="I269" i="46"/>
  <c r="I148" i="46"/>
  <c r="I385" i="46"/>
  <c r="I349" i="46"/>
  <c r="I247" i="46"/>
  <c r="H40" i="46"/>
  <c r="G45" i="46"/>
  <c r="C41" i="46"/>
  <c r="I152" i="46"/>
  <c r="I138" i="46"/>
  <c r="I165" i="46"/>
  <c r="I170" i="46"/>
  <c r="V315" i="46"/>
  <c r="S42" i="46"/>
  <c r="AJ42" i="46" s="1"/>
  <c r="S43" i="46"/>
  <c r="AJ43" i="46" s="1"/>
  <c r="S40" i="46"/>
  <c r="AJ40" i="46" s="1"/>
  <c r="V159" i="46"/>
  <c r="X315" i="46"/>
  <c r="X419" i="46"/>
  <c r="AB289" i="46"/>
  <c r="AE289" i="46"/>
  <c r="Z315" i="46"/>
  <c r="AD341" i="46"/>
  <c r="AA367" i="46"/>
  <c r="AB263" i="46"/>
  <c r="AC263" i="46"/>
  <c r="AE263" i="46"/>
  <c r="X263" i="46"/>
  <c r="AH263" i="46"/>
  <c r="AD263" i="46"/>
  <c r="Z263" i="46"/>
  <c r="AG263" i="46"/>
  <c r="AA159" i="46"/>
  <c r="S38" i="46"/>
  <c r="AJ38" i="46" s="1"/>
  <c r="AB445" i="46"/>
  <c r="AI445" i="46" s="1"/>
  <c r="AH445" i="46"/>
  <c r="E81" i="46"/>
  <c r="B81" i="46"/>
  <c r="C81" i="46"/>
  <c r="G81" i="46"/>
  <c r="H81" i="46"/>
  <c r="F81" i="46"/>
  <c r="D81" i="46"/>
  <c r="S39" i="46"/>
  <c r="AJ39" i="46" s="1"/>
  <c r="S52" i="46"/>
  <c r="AJ52" i="46" s="1"/>
  <c r="C262" i="46"/>
  <c r="E46" i="46"/>
  <c r="H48" i="46"/>
  <c r="H340" i="46"/>
  <c r="AB237" i="46"/>
  <c r="AG237" i="46"/>
  <c r="AF159" i="46"/>
  <c r="I439" i="46"/>
  <c r="E418" i="46"/>
  <c r="G46" i="46"/>
  <c r="H37" i="46"/>
  <c r="C418" i="46"/>
  <c r="I309" i="46"/>
  <c r="D314" i="46"/>
  <c r="I329" i="46"/>
  <c r="I302" i="46"/>
  <c r="H314" i="46"/>
  <c r="I221" i="46"/>
  <c r="E210" i="46"/>
  <c r="C46" i="46"/>
  <c r="I274" i="46"/>
  <c r="I405" i="46"/>
  <c r="I380" i="46"/>
  <c r="I306" i="46"/>
  <c r="I246" i="46"/>
  <c r="D33" i="46"/>
  <c r="D132" i="46"/>
  <c r="I178" i="46"/>
  <c r="D47" i="46"/>
  <c r="H35" i="46"/>
  <c r="I436" i="46"/>
  <c r="I411" i="46"/>
  <c r="E392" i="46"/>
  <c r="I348" i="46"/>
  <c r="I323" i="46"/>
  <c r="I361" i="46"/>
  <c r="E288" i="46"/>
  <c r="E44" i="46"/>
  <c r="D40" i="46"/>
  <c r="H36" i="46"/>
  <c r="H184" i="46"/>
  <c r="I126" i="46"/>
  <c r="B48" i="46"/>
  <c r="G44" i="46"/>
  <c r="L184" i="46"/>
  <c r="S179" i="46"/>
  <c r="S184" i="46" s="1"/>
  <c r="D35" i="46"/>
  <c r="W237" i="46"/>
  <c r="AB419" i="46"/>
  <c r="AG419" i="46"/>
  <c r="S36" i="46"/>
  <c r="AJ36" i="46" s="1"/>
  <c r="Z237" i="46"/>
  <c r="AB211" i="46"/>
  <c r="AH211" i="46"/>
  <c r="AC341" i="46"/>
  <c r="W341" i="46"/>
  <c r="AF341" i="46"/>
  <c r="S35" i="46"/>
  <c r="AJ35" i="46" s="1"/>
  <c r="Y367" i="46"/>
  <c r="AA185" i="46"/>
  <c r="AH159" i="46"/>
  <c r="I267" i="46"/>
  <c r="AB315" i="46"/>
  <c r="AG315" i="46"/>
  <c r="C36" i="46"/>
  <c r="I320" i="46"/>
  <c r="E236" i="46"/>
  <c r="C35" i="46"/>
  <c r="AD237" i="46"/>
  <c r="AE237" i="46"/>
  <c r="Z159" i="46"/>
  <c r="I428" i="46"/>
  <c r="I402" i="46"/>
  <c r="G418" i="46"/>
  <c r="D392" i="46"/>
  <c r="I279" i="46"/>
  <c r="I307" i="46"/>
  <c r="D236" i="46"/>
  <c r="I230" i="46"/>
  <c r="D45" i="46"/>
  <c r="D43" i="46"/>
  <c r="H39" i="46"/>
  <c r="E37" i="46"/>
  <c r="H33" i="46"/>
  <c r="H132" i="46"/>
  <c r="I194" i="46"/>
  <c r="B366" i="46"/>
  <c r="I345" i="46"/>
  <c r="I299" i="46"/>
  <c r="I270" i="46"/>
  <c r="H262" i="46"/>
  <c r="I220" i="46"/>
  <c r="I205" i="46"/>
  <c r="E48" i="46"/>
  <c r="B40" i="46"/>
  <c r="I118" i="46"/>
  <c r="I177" i="46"/>
  <c r="I150" i="46"/>
  <c r="H49" i="46"/>
  <c r="C392" i="46"/>
  <c r="I300" i="46"/>
  <c r="I223" i="46"/>
  <c r="I203" i="46"/>
  <c r="I119" i="46"/>
  <c r="B41" i="46"/>
  <c r="D37" i="46"/>
  <c r="C184" i="46"/>
  <c r="H46" i="46"/>
  <c r="B43" i="46"/>
  <c r="I121" i="46"/>
  <c r="I117" i="46"/>
  <c r="B39" i="46"/>
  <c r="E35" i="46"/>
  <c r="H444" i="46"/>
  <c r="I409" i="46"/>
  <c r="G236" i="46"/>
  <c r="G43" i="46"/>
  <c r="I128" i="46"/>
  <c r="AA237" i="46"/>
  <c r="AB341" i="46"/>
  <c r="AG341" i="46"/>
  <c r="AH315" i="46"/>
  <c r="L340" i="46"/>
  <c r="S48" i="46"/>
  <c r="AJ48" i="46" s="1"/>
  <c r="AE159" i="46"/>
  <c r="I471" i="46"/>
  <c r="AH341" i="46"/>
  <c r="S37" i="46"/>
  <c r="AJ37" i="46" s="1"/>
  <c r="AC237" i="46"/>
  <c r="AF393" i="46"/>
  <c r="Z289" i="46"/>
  <c r="AD159" i="46"/>
  <c r="R54" i="46"/>
  <c r="AC393" i="46"/>
  <c r="AE211" i="46"/>
  <c r="S51" i="46"/>
  <c r="AJ51" i="46" s="1"/>
  <c r="S47" i="46"/>
  <c r="AJ47" i="46" s="1"/>
  <c r="E366" i="46"/>
  <c r="C210" i="46"/>
  <c r="H43" i="46"/>
  <c r="I303" i="46"/>
  <c r="I241" i="46"/>
  <c r="B262" i="46"/>
  <c r="I432" i="46"/>
  <c r="W159" i="46"/>
  <c r="L49" i="46"/>
  <c r="S44" i="46"/>
  <c r="AJ44" i="46" s="1"/>
  <c r="I424" i="46"/>
  <c r="I376" i="46"/>
  <c r="C42" i="46"/>
  <c r="I435" i="46"/>
  <c r="I427" i="46"/>
  <c r="D444" i="46"/>
  <c r="I374" i="46"/>
  <c r="I400" i="46"/>
  <c r="I387" i="46"/>
  <c r="I360" i="46"/>
  <c r="I332" i="46"/>
  <c r="I353" i="46"/>
  <c r="C314" i="46"/>
  <c r="I257" i="46"/>
  <c r="I127" i="46"/>
  <c r="E45" i="46"/>
  <c r="D41" i="46"/>
  <c r="I384" i="46"/>
  <c r="I356" i="46"/>
  <c r="I301" i="46"/>
  <c r="I325" i="46"/>
  <c r="I308" i="46"/>
  <c r="I298" i="46"/>
  <c r="E314" i="46"/>
  <c r="I175" i="46"/>
  <c r="C40" i="46"/>
  <c r="B444" i="46"/>
  <c r="I423" i="46"/>
  <c r="I281" i="46"/>
  <c r="I244" i="46"/>
  <c r="I199" i="46"/>
  <c r="I169" i="46"/>
  <c r="I120" i="46"/>
  <c r="B42" i="46"/>
  <c r="D38" i="46"/>
  <c r="I192" i="46"/>
  <c r="B392" i="46"/>
  <c r="I371" i="46"/>
  <c r="I346" i="46"/>
  <c r="I321" i="46"/>
  <c r="I275" i="46"/>
  <c r="C43" i="46"/>
  <c r="C39" i="46"/>
  <c r="E36" i="46"/>
  <c r="I193" i="46"/>
  <c r="I144" i="46"/>
  <c r="G38" i="46"/>
  <c r="G34" i="46"/>
  <c r="I142" i="46"/>
  <c r="I433" i="46"/>
  <c r="AD367" i="46"/>
  <c r="Y237" i="46"/>
  <c r="M49" i="46"/>
  <c r="M54" i="46" s="1"/>
  <c r="V367" i="46"/>
  <c r="AC315" i="46"/>
  <c r="W211" i="46"/>
  <c r="AG393" i="46"/>
  <c r="AE419" i="46"/>
  <c r="AG211" i="46"/>
  <c r="W315" i="46"/>
  <c r="V54" i="46"/>
  <c r="AB185" i="46"/>
  <c r="AC185" i="46"/>
  <c r="AE185" i="46"/>
  <c r="AH185" i="46"/>
  <c r="X185" i="46"/>
  <c r="AG185" i="46"/>
  <c r="X237" i="46"/>
  <c r="S33" i="46"/>
  <c r="AD419" i="46"/>
  <c r="Y315" i="46"/>
  <c r="S46" i="46"/>
  <c r="AJ46" i="46" s="1"/>
  <c r="X341" i="46"/>
  <c r="B288" i="46"/>
  <c r="S284" i="46"/>
  <c r="C288" i="46"/>
  <c r="G288" i="46"/>
  <c r="E340" i="46"/>
  <c r="G340" i="46"/>
  <c r="C158" i="46"/>
  <c r="D288" i="46"/>
  <c r="E158" i="46"/>
  <c r="C340" i="46"/>
  <c r="D184" i="46"/>
  <c r="D158" i="46"/>
  <c r="S336" i="46"/>
  <c r="B340" i="46"/>
  <c r="S180" i="46"/>
  <c r="E52" i="46"/>
  <c r="H52" i="46"/>
  <c r="I232" i="46"/>
  <c r="G52" i="46"/>
  <c r="S445" i="46" l="1"/>
  <c r="I362" i="46"/>
  <c r="I388" i="46"/>
  <c r="AI367" i="46"/>
  <c r="N263" i="46"/>
  <c r="AI341" i="46"/>
  <c r="L263" i="46"/>
  <c r="AI419" i="46"/>
  <c r="I366" i="46"/>
  <c r="AI237" i="46"/>
  <c r="I418" i="46"/>
  <c r="AI263" i="46"/>
  <c r="AI393" i="46"/>
  <c r="AI185" i="46"/>
  <c r="R263" i="46"/>
  <c r="AI211" i="46"/>
  <c r="AI289" i="46"/>
  <c r="T262" i="46"/>
  <c r="I153" i="46"/>
  <c r="S393" i="46"/>
  <c r="T184" i="46"/>
  <c r="Q185" i="46"/>
  <c r="N185" i="46"/>
  <c r="L185" i="46"/>
  <c r="R185" i="46"/>
  <c r="P185" i="46"/>
  <c r="M185" i="46"/>
  <c r="O185" i="46"/>
  <c r="L159" i="46"/>
  <c r="Q159" i="46"/>
  <c r="R159" i="46"/>
  <c r="P159" i="46"/>
  <c r="M159" i="46"/>
  <c r="O159" i="46"/>
  <c r="N159" i="46"/>
  <c r="T158" i="46"/>
  <c r="I130" i="46"/>
  <c r="B52" i="46"/>
  <c r="I48" i="46"/>
  <c r="I45" i="46"/>
  <c r="I310" i="46"/>
  <c r="I335" i="46"/>
  <c r="I340" i="46" s="1"/>
  <c r="AJ33" i="46"/>
  <c r="B49" i="46"/>
  <c r="B54" i="46" s="1"/>
  <c r="I262" i="46"/>
  <c r="I34" i="46"/>
  <c r="I132" i="46"/>
  <c r="I440" i="46"/>
  <c r="S154" i="46"/>
  <c r="L50" i="46"/>
  <c r="C49" i="46"/>
  <c r="AI315" i="46"/>
  <c r="T210" i="46"/>
  <c r="L211" i="46"/>
  <c r="Q211" i="46"/>
  <c r="M211" i="46"/>
  <c r="N211" i="46"/>
  <c r="P211" i="46"/>
  <c r="O211" i="46"/>
  <c r="R211" i="46"/>
  <c r="I33" i="46"/>
  <c r="H367" i="46"/>
  <c r="C367" i="46"/>
  <c r="F367" i="46"/>
  <c r="E367" i="46"/>
  <c r="D367" i="46"/>
  <c r="G367" i="46"/>
  <c r="B367" i="46"/>
  <c r="F419" i="46"/>
  <c r="D419" i="46"/>
  <c r="G419" i="46"/>
  <c r="C419" i="46"/>
  <c r="B419" i="46"/>
  <c r="E419" i="46"/>
  <c r="H419" i="46"/>
  <c r="AI54" i="46"/>
  <c r="V55" i="46" s="1"/>
  <c r="I392" i="46"/>
  <c r="AI159" i="46"/>
  <c r="I36" i="46"/>
  <c r="I444" i="46"/>
  <c r="I41" i="46"/>
  <c r="B158" i="46"/>
  <c r="I47" i="46"/>
  <c r="I236" i="46"/>
  <c r="M367" i="46"/>
  <c r="Q367" i="46"/>
  <c r="O367" i="46"/>
  <c r="R367" i="46"/>
  <c r="L367" i="46"/>
  <c r="N367" i="46"/>
  <c r="P367" i="46"/>
  <c r="T366" i="46"/>
  <c r="N419" i="46"/>
  <c r="L419" i="46"/>
  <c r="M419" i="46"/>
  <c r="T418" i="46"/>
  <c r="R419" i="46"/>
  <c r="O419" i="46"/>
  <c r="Q419" i="46"/>
  <c r="P419" i="46"/>
  <c r="L289" i="46"/>
  <c r="P289" i="46"/>
  <c r="O289" i="46"/>
  <c r="R289" i="46"/>
  <c r="N289" i="46"/>
  <c r="Q289" i="46"/>
  <c r="M289" i="46"/>
  <c r="T288" i="46"/>
  <c r="I39" i="46"/>
  <c r="D49" i="46"/>
  <c r="D54" i="46" s="1"/>
  <c r="I158" i="46"/>
  <c r="I40" i="46"/>
  <c r="I210" i="46"/>
  <c r="S315" i="46"/>
  <c r="E49" i="46"/>
  <c r="E54" i="46" s="1"/>
  <c r="I35" i="46"/>
  <c r="Q341" i="46"/>
  <c r="M341" i="46"/>
  <c r="T340" i="46"/>
  <c r="R341" i="46"/>
  <c r="L341" i="46"/>
  <c r="O341" i="46"/>
  <c r="N341" i="46"/>
  <c r="P341" i="46"/>
  <c r="I258" i="46"/>
  <c r="B184" i="46"/>
  <c r="I179" i="46"/>
  <c r="I184" i="46" s="1"/>
  <c r="H50" i="46"/>
  <c r="I283" i="46"/>
  <c r="I288" i="46" s="1"/>
  <c r="G49" i="46"/>
  <c r="G54" i="46" s="1"/>
  <c r="I43" i="46"/>
  <c r="I44" i="46"/>
  <c r="I46" i="46"/>
  <c r="I38" i="46"/>
  <c r="S237" i="46"/>
  <c r="L54" i="46"/>
  <c r="S49" i="46"/>
  <c r="AJ49" i="46" s="1"/>
  <c r="I42" i="46"/>
  <c r="I37" i="46"/>
  <c r="I206" i="46"/>
  <c r="I414" i="46"/>
  <c r="H54" i="46"/>
  <c r="I81" i="46"/>
  <c r="L133" i="46"/>
  <c r="M133" i="46"/>
  <c r="R133" i="46"/>
  <c r="Q133" i="46"/>
  <c r="O133" i="46"/>
  <c r="P133" i="46"/>
  <c r="N133" i="46"/>
  <c r="T132" i="46"/>
  <c r="I314" i="46"/>
  <c r="G50" i="46"/>
  <c r="I180" i="46"/>
  <c r="S263" i="46" l="1"/>
  <c r="I367" i="46"/>
  <c r="C50" i="46"/>
  <c r="E50" i="46"/>
  <c r="G211" i="46"/>
  <c r="D211" i="46"/>
  <c r="C211" i="46"/>
  <c r="B211" i="46"/>
  <c r="F211" i="46"/>
  <c r="H211" i="46"/>
  <c r="E211" i="46"/>
  <c r="S419" i="46"/>
  <c r="F393" i="46"/>
  <c r="B393" i="46"/>
  <c r="C393" i="46"/>
  <c r="H393" i="46"/>
  <c r="D393" i="46"/>
  <c r="G393" i="46"/>
  <c r="E393" i="46"/>
  <c r="G133" i="46"/>
  <c r="D133" i="46"/>
  <c r="F133" i="46"/>
  <c r="H133" i="46"/>
  <c r="C133" i="46"/>
  <c r="E133" i="46"/>
  <c r="B133" i="46"/>
  <c r="I154" i="46"/>
  <c r="B50" i="46"/>
  <c r="H289" i="46"/>
  <c r="F289" i="46"/>
  <c r="C289" i="46"/>
  <c r="G289" i="46"/>
  <c r="D289" i="46"/>
  <c r="E289" i="46"/>
  <c r="B289" i="46"/>
  <c r="S289" i="46"/>
  <c r="C445" i="46"/>
  <c r="D445" i="46"/>
  <c r="G445" i="46"/>
  <c r="B445" i="46"/>
  <c r="H445" i="46"/>
  <c r="F445" i="46"/>
  <c r="E445" i="46"/>
  <c r="I336" i="46"/>
  <c r="C54" i="46"/>
  <c r="F341" i="46"/>
  <c r="E341" i="46"/>
  <c r="B341" i="46"/>
  <c r="D341" i="46"/>
  <c r="G341" i="46"/>
  <c r="H341" i="46"/>
  <c r="C341" i="46"/>
  <c r="S341" i="46"/>
  <c r="H237" i="46"/>
  <c r="E237" i="46"/>
  <c r="C237" i="46"/>
  <c r="G237" i="46"/>
  <c r="D237" i="46"/>
  <c r="F237" i="46"/>
  <c r="B237" i="46"/>
  <c r="AB55" i="46"/>
  <c r="AG55" i="46"/>
  <c r="AE55" i="46"/>
  <c r="Z55" i="46"/>
  <c r="AH55" i="46"/>
  <c r="AD55" i="46"/>
  <c r="X55" i="46"/>
  <c r="AC55" i="46"/>
  <c r="AA55" i="46"/>
  <c r="Y55" i="46"/>
  <c r="W55" i="46"/>
  <c r="AF55" i="46"/>
  <c r="S185" i="46"/>
  <c r="I284" i="46"/>
  <c r="S367" i="46"/>
  <c r="I419" i="46"/>
  <c r="S50" i="46"/>
  <c r="AJ50" i="46" s="1"/>
  <c r="I49" i="46"/>
  <c r="I54" i="46" s="1"/>
  <c r="S211" i="46"/>
  <c r="D159" i="46"/>
  <c r="F159" i="46"/>
  <c r="H159" i="46"/>
  <c r="G159" i="46"/>
  <c r="B159" i="46"/>
  <c r="E159" i="46"/>
  <c r="C159" i="46"/>
  <c r="S54" i="46"/>
  <c r="I52" i="46"/>
  <c r="F185" i="46"/>
  <c r="D185" i="46"/>
  <c r="H185" i="46"/>
  <c r="C185" i="46"/>
  <c r="G185" i="46"/>
  <c r="E185" i="46"/>
  <c r="B185" i="46"/>
  <c r="C263" i="46"/>
  <c r="B263" i="46"/>
  <c r="F263" i="46"/>
  <c r="E263" i="46"/>
  <c r="D263" i="46"/>
  <c r="H263" i="46"/>
  <c r="G263" i="46"/>
  <c r="D50" i="46"/>
  <c r="E315" i="46"/>
  <c r="H315" i="46"/>
  <c r="C315" i="46"/>
  <c r="F315" i="46"/>
  <c r="D315" i="46"/>
  <c r="B315" i="46"/>
  <c r="G315" i="46"/>
  <c r="S133" i="46"/>
  <c r="S159" i="46"/>
  <c r="AI55" i="46" l="1"/>
  <c r="I445" i="46"/>
  <c r="I211" i="46"/>
  <c r="I185" i="46"/>
  <c r="I289" i="46"/>
  <c r="I315" i="46"/>
  <c r="L55" i="46"/>
  <c r="Q55" i="46"/>
  <c r="T54" i="46"/>
  <c r="N55" i="46"/>
  <c r="R55" i="46"/>
  <c r="P55" i="46"/>
  <c r="AJ54" i="46"/>
  <c r="O55" i="46"/>
  <c r="M55" i="46"/>
  <c r="I133" i="46"/>
  <c r="I341" i="46"/>
  <c r="I159" i="46"/>
  <c r="I393" i="46"/>
  <c r="I263" i="46"/>
  <c r="I237" i="46"/>
  <c r="B55" i="46"/>
  <c r="E55" i="46"/>
  <c r="C55" i="46"/>
  <c r="F55" i="46"/>
  <c r="G55" i="46"/>
  <c r="H55" i="46"/>
  <c r="D55" i="46"/>
  <c r="I50" i="46"/>
  <c r="S55" i="46" l="1"/>
  <c r="AJ55" i="46" s="1"/>
  <c r="I55" i="46"/>
  <c r="AF625" i="40" l="1"/>
  <c r="AF610" i="43" l="1"/>
  <c r="AF618" i="42"/>
  <c r="AF624" i="42"/>
  <c r="AF622" i="41"/>
  <c r="AF614" i="41"/>
  <c r="AF611" i="40"/>
  <c r="AF617" i="43"/>
  <c r="AF609" i="43"/>
  <c r="AF622" i="40"/>
  <c r="AF618" i="40"/>
  <c r="AF610" i="40"/>
  <c r="AF619" i="43"/>
  <c r="AF607" i="43"/>
  <c r="AF612" i="42"/>
  <c r="AF622" i="42"/>
  <c r="AF617" i="42"/>
  <c r="AF605" i="40"/>
  <c r="AF623" i="40"/>
  <c r="AF607" i="41"/>
  <c r="AF614" i="43"/>
  <c r="AF609" i="40"/>
  <c r="AF619" i="42"/>
  <c r="AF617" i="41"/>
  <c r="AF624" i="40"/>
  <c r="AF615" i="43"/>
  <c r="AF614" i="42"/>
  <c r="AF624" i="41"/>
  <c r="AF617" i="40"/>
  <c r="AF607" i="40"/>
  <c r="AF611" i="43"/>
  <c r="AF607" i="42"/>
  <c r="AF611" i="41"/>
  <c r="AF624" i="43"/>
  <c r="AF618" i="41"/>
  <c r="AF610" i="41"/>
  <c r="AF612" i="40"/>
  <c r="AF623" i="42"/>
  <c r="AF619" i="41"/>
  <c r="AF615" i="40"/>
  <c r="AF622" i="43"/>
  <c r="AF610" i="42"/>
  <c r="AF615" i="41"/>
  <c r="AF625" i="41"/>
  <c r="AF619" i="40"/>
  <c r="AF623" i="43"/>
  <c r="AF612" i="43"/>
  <c r="AF609" i="42"/>
  <c r="AF623" i="41"/>
  <c r="AF612" i="41"/>
  <c r="AF615" i="42"/>
  <c r="AF614" i="40"/>
  <c r="AF618" i="43"/>
  <c r="AF605" i="43"/>
  <c r="AF611" i="42"/>
  <c r="AF609" i="41"/>
  <c r="AF621" i="43" l="1"/>
  <c r="AF606" i="41"/>
  <c r="AF621" i="41"/>
  <c r="AF605" i="42"/>
  <c r="AF621" i="40"/>
  <c r="AF606" i="43"/>
  <c r="AF605" i="41"/>
  <c r="AF606" i="42"/>
  <c r="AF606" i="40"/>
  <c r="AF621" i="42"/>
  <c r="I573" i="2" l="1"/>
  <c r="I572" i="2"/>
  <c r="I570" i="2"/>
  <c r="I569" i="2"/>
  <c r="I568" i="2"/>
  <c r="I567" i="2"/>
  <c r="I566" i="2"/>
  <c r="I565" i="2"/>
  <c r="I564" i="2"/>
  <c r="I563" i="2"/>
  <c r="I562" i="2"/>
  <c r="I561" i="2"/>
  <c r="I559" i="2"/>
  <c r="I557" i="2"/>
  <c r="I556" i="2"/>
  <c r="I555" i="2"/>
  <c r="I554" i="2"/>
  <c r="I547" i="2"/>
  <c r="I546" i="2"/>
  <c r="I544" i="2"/>
  <c r="I543" i="2"/>
  <c r="I542" i="2"/>
  <c r="I541" i="2"/>
  <c r="I540" i="2"/>
  <c r="I539" i="2"/>
  <c r="I538" i="2"/>
  <c r="I537" i="2"/>
  <c r="I536" i="2"/>
  <c r="I535" i="2"/>
  <c r="I533" i="2"/>
  <c r="I531" i="2"/>
  <c r="I530" i="2"/>
  <c r="I529" i="2"/>
  <c r="I528" i="2"/>
  <c r="I521" i="2"/>
  <c r="I520" i="2"/>
  <c r="I518" i="2"/>
  <c r="I517" i="2"/>
  <c r="I516" i="2"/>
  <c r="I515" i="2"/>
  <c r="I514" i="2"/>
  <c r="I513" i="2"/>
  <c r="I512" i="2"/>
  <c r="I511" i="2"/>
  <c r="I510" i="2"/>
  <c r="I509" i="2"/>
  <c r="I507" i="2"/>
  <c r="I505" i="2"/>
  <c r="I504" i="2"/>
  <c r="I503" i="2"/>
  <c r="I502" i="2"/>
  <c r="I495" i="2"/>
  <c r="I494" i="2"/>
  <c r="I492" i="2"/>
  <c r="I491" i="2"/>
  <c r="I490" i="2"/>
  <c r="I489" i="2"/>
  <c r="I488" i="2"/>
  <c r="I487" i="2"/>
  <c r="I486" i="2"/>
  <c r="I485" i="2"/>
  <c r="I484" i="2"/>
  <c r="I483" i="2"/>
  <c r="I481" i="2"/>
  <c r="I479" i="2"/>
  <c r="I478" i="2"/>
  <c r="I477" i="2"/>
  <c r="I476" i="2"/>
  <c r="I139" i="2" l="1"/>
  <c r="I151" i="2"/>
  <c r="I164" i="2"/>
  <c r="I194" i="2"/>
  <c r="I203" i="2"/>
  <c r="I207" i="2"/>
  <c r="I347" i="2"/>
  <c r="I200" i="2"/>
  <c r="I116" i="2"/>
  <c r="I458" i="2"/>
  <c r="F68" i="2"/>
  <c r="I68" i="2" s="1"/>
  <c r="F76" i="2"/>
  <c r="I466" i="2"/>
  <c r="I112" i="2"/>
  <c r="I176" i="2"/>
  <c r="I180" i="2"/>
  <c r="I282" i="2"/>
  <c r="I298" i="2"/>
  <c r="I307" i="2"/>
  <c r="I459" i="2"/>
  <c r="F69" i="2"/>
  <c r="I468" i="2"/>
  <c r="F78" i="2"/>
  <c r="I78" i="2" s="1"/>
  <c r="I115" i="2"/>
  <c r="I127" i="2"/>
  <c r="I138" i="2"/>
  <c r="I150" i="2"/>
  <c r="I193" i="2"/>
  <c r="I202" i="2"/>
  <c r="I285" i="2"/>
  <c r="I346" i="2"/>
  <c r="I359" i="2"/>
  <c r="H392" i="2"/>
  <c r="I375" i="2"/>
  <c r="I450" i="2"/>
  <c r="F60" i="2"/>
  <c r="I460" i="2"/>
  <c r="F70" i="2"/>
  <c r="I70" i="2" s="1"/>
  <c r="I297" i="2"/>
  <c r="I385" i="2"/>
  <c r="I469" i="2"/>
  <c r="F79" i="2"/>
  <c r="I122" i="2"/>
  <c r="I126" i="2"/>
  <c r="I155" i="2"/>
  <c r="I226" i="2"/>
  <c r="I284" i="2"/>
  <c r="I349" i="2"/>
  <c r="I358" i="2"/>
  <c r="I382" i="2"/>
  <c r="F62" i="2"/>
  <c r="I62" i="2" s="1"/>
  <c r="I452" i="2"/>
  <c r="I462" i="2"/>
  <c r="F72" i="2"/>
  <c r="I72" i="2" s="1"/>
  <c r="I129" i="2"/>
  <c r="I278" i="2"/>
  <c r="I461" i="2"/>
  <c r="F71" i="2"/>
  <c r="I178" i="2"/>
  <c r="I280" i="2"/>
  <c r="I384" i="2"/>
  <c r="I453" i="2"/>
  <c r="F63" i="2"/>
  <c r="I463" i="2"/>
  <c r="F73" i="2"/>
  <c r="I73" i="2" s="1"/>
  <c r="H132" i="2"/>
  <c r="I118" i="2"/>
  <c r="I304" i="2"/>
  <c r="I165" i="2"/>
  <c r="H288" i="2"/>
  <c r="I348" i="2"/>
  <c r="I455" i="2"/>
  <c r="F65" i="2"/>
  <c r="I464" i="2"/>
  <c r="F74" i="2"/>
  <c r="I74" i="2" s="1"/>
  <c r="I616" i="57"/>
  <c r="I179" i="2"/>
  <c r="I219" i="2"/>
  <c r="I281" i="2"/>
  <c r="I306" i="2"/>
  <c r="F61" i="2"/>
  <c r="I451" i="2"/>
  <c r="I475" i="2"/>
  <c r="I113" i="2"/>
  <c r="I177" i="2"/>
  <c r="I181" i="2"/>
  <c r="I457" i="2"/>
  <c r="F67" i="2"/>
  <c r="I465" i="2"/>
  <c r="F75" i="2"/>
  <c r="I75" i="2" s="1"/>
  <c r="I607" i="51"/>
  <c r="F105" i="2"/>
  <c r="E49" i="2"/>
  <c r="I140" i="2"/>
  <c r="I190" i="2"/>
  <c r="I195" i="2"/>
  <c r="I208" i="2"/>
  <c r="G43" i="2"/>
  <c r="I166" i="2"/>
  <c r="I283" i="2"/>
  <c r="I173" i="2"/>
  <c r="I295" i="2"/>
  <c r="H49" i="2"/>
  <c r="H51" i="2"/>
  <c r="I309" i="2"/>
  <c r="I355" i="2"/>
  <c r="I436" i="2"/>
  <c r="I437" i="2"/>
  <c r="G35" i="2"/>
  <c r="G45" i="2"/>
  <c r="I286" i="2"/>
  <c r="I152" i="2"/>
  <c r="G184" i="2"/>
  <c r="I224" i="2"/>
  <c r="I373" i="2"/>
  <c r="I141" i="2"/>
  <c r="I142" i="2"/>
  <c r="I143" i="2"/>
  <c r="I145" i="2"/>
  <c r="I147" i="2"/>
  <c r="I148" i="2"/>
  <c r="I153" i="2"/>
  <c r="I154" i="2"/>
  <c r="G158" i="2"/>
  <c r="I167" i="2"/>
  <c r="I168" i="2"/>
  <c r="I169" i="2"/>
  <c r="I174" i="2"/>
  <c r="I191" i="2"/>
  <c r="I192" i="2"/>
  <c r="I216" i="2"/>
  <c r="I217" i="2"/>
  <c r="I218" i="2"/>
  <c r="I221" i="2"/>
  <c r="I228" i="2"/>
  <c r="I229" i="2"/>
  <c r="I231" i="2"/>
  <c r="I232" i="2"/>
  <c r="I233" i="2"/>
  <c r="G236" i="2"/>
  <c r="I268" i="2"/>
  <c r="I269" i="2"/>
  <c r="I270" i="2"/>
  <c r="I271" i="2"/>
  <c r="I273" i="2"/>
  <c r="I296" i="2"/>
  <c r="I299" i="2"/>
  <c r="I310" i="2"/>
  <c r="I356" i="2"/>
  <c r="I363" i="2"/>
  <c r="G366" i="2"/>
  <c r="I372" i="2"/>
  <c r="I374" i="2"/>
  <c r="I377" i="2"/>
  <c r="I379" i="2"/>
  <c r="I387" i="2"/>
  <c r="I388" i="2"/>
  <c r="I389" i="2"/>
  <c r="G392" i="2"/>
  <c r="F87" i="2"/>
  <c r="F89" i="2"/>
  <c r="F91" i="2"/>
  <c r="F93" i="2"/>
  <c r="F95" i="2"/>
  <c r="F97" i="2"/>
  <c r="I111" i="2"/>
  <c r="I371" i="2"/>
  <c r="I609" i="53" l="1"/>
  <c r="G40" i="2"/>
  <c r="I612" i="2"/>
  <c r="H37" i="2"/>
  <c r="D51" i="2"/>
  <c r="H41" i="2"/>
  <c r="G48" i="2"/>
  <c r="D35" i="2"/>
  <c r="E35" i="2"/>
  <c r="E52" i="2"/>
  <c r="I613" i="2"/>
  <c r="H47" i="2"/>
  <c r="I345" i="2"/>
  <c r="I351" i="2"/>
  <c r="I616" i="2"/>
  <c r="D47" i="2"/>
  <c r="D38" i="2"/>
  <c r="E48" i="2"/>
  <c r="G47" i="2"/>
  <c r="B36" i="2"/>
  <c r="H39" i="2"/>
  <c r="D37" i="2"/>
  <c r="G34" i="2"/>
  <c r="G46" i="2"/>
  <c r="G44" i="2"/>
  <c r="E47" i="2"/>
  <c r="H52" i="2"/>
  <c r="I625" i="53"/>
  <c r="I624" i="53"/>
  <c r="H40" i="2"/>
  <c r="I611" i="2"/>
  <c r="I255" i="2"/>
  <c r="I245" i="2"/>
  <c r="E34" i="2"/>
  <c r="G49" i="2"/>
  <c r="E39" i="2"/>
  <c r="E37" i="2"/>
  <c r="H44" i="2"/>
  <c r="G39" i="2"/>
  <c r="H48" i="2"/>
  <c r="C37" i="2"/>
  <c r="H45" i="2"/>
  <c r="I608" i="51"/>
  <c r="C36" i="2"/>
  <c r="G51" i="2"/>
  <c r="H46" i="2"/>
  <c r="H35" i="2"/>
  <c r="G37" i="2"/>
  <c r="H50" i="2"/>
  <c r="E42" i="2"/>
  <c r="I608" i="53"/>
  <c r="I607" i="53"/>
  <c r="D44" i="2"/>
  <c r="H42" i="2"/>
  <c r="C51" i="2"/>
  <c r="G38" i="2"/>
  <c r="I337" i="2"/>
  <c r="G41" i="2"/>
  <c r="E36" i="2"/>
  <c r="E50" i="2"/>
  <c r="I400" i="2"/>
  <c r="H43" i="2"/>
  <c r="I189" i="2"/>
  <c r="G42" i="2"/>
  <c r="C38" i="2"/>
  <c r="H34" i="2"/>
  <c r="G50" i="2"/>
  <c r="E41" i="2"/>
  <c r="G52" i="2"/>
  <c r="I614" i="2"/>
  <c r="H36" i="2"/>
  <c r="H38" i="2"/>
  <c r="G36" i="2"/>
  <c r="E51" i="2"/>
  <c r="E46" i="2"/>
  <c r="I411" i="2"/>
  <c r="I620" i="51"/>
  <c r="I614" i="51"/>
  <c r="I622" i="53"/>
  <c r="I615" i="53"/>
  <c r="F17" i="2"/>
  <c r="I69" i="2"/>
  <c r="I76" i="2"/>
  <c r="F24" i="2"/>
  <c r="I333" i="2"/>
  <c r="I294" i="2"/>
  <c r="I610" i="2"/>
  <c r="I501" i="2"/>
  <c r="I205" i="2"/>
  <c r="I553" i="2"/>
  <c r="I332" i="2"/>
  <c r="I622" i="48"/>
  <c r="I613" i="48"/>
  <c r="I63" i="2"/>
  <c r="F11" i="2"/>
  <c r="I60" i="2"/>
  <c r="I293" i="2"/>
  <c r="I527" i="2"/>
  <c r="F59" i="2"/>
  <c r="I449" i="2"/>
  <c r="I398" i="2"/>
  <c r="I614" i="53"/>
  <c r="I620" i="53"/>
  <c r="I65" i="2"/>
  <c r="F13" i="2"/>
  <c r="I114" i="2"/>
  <c r="I611" i="53"/>
  <c r="F27" i="2"/>
  <c r="I79" i="2"/>
  <c r="I606" i="2"/>
  <c r="F85" i="2"/>
  <c r="H340" i="2"/>
  <c r="I610" i="51"/>
  <c r="I615" i="51"/>
  <c r="I613" i="51"/>
  <c r="I612" i="51"/>
  <c r="I605" i="53"/>
  <c r="I610" i="53"/>
  <c r="I618" i="53"/>
  <c r="I613" i="53"/>
  <c r="I67" i="2"/>
  <c r="F15" i="2"/>
  <c r="I163" i="2"/>
  <c r="H626" i="2"/>
  <c r="I267" i="2"/>
  <c r="I390" i="2"/>
  <c r="I71" i="2"/>
  <c r="F19" i="2"/>
  <c r="C626" i="2"/>
  <c r="I619" i="2"/>
  <c r="I252" i="2"/>
  <c r="I614" i="48"/>
  <c r="I605" i="57"/>
  <c r="I61" i="2"/>
  <c r="F9" i="2"/>
  <c r="I137" i="2"/>
  <c r="B47" i="2"/>
  <c r="I608" i="57"/>
  <c r="I425" i="2"/>
  <c r="I434" i="2"/>
  <c r="I323" i="2"/>
  <c r="I618" i="2"/>
  <c r="I609" i="2"/>
  <c r="I624" i="51"/>
  <c r="I611" i="51"/>
  <c r="I622" i="51"/>
  <c r="I625" i="51"/>
  <c r="I618" i="51"/>
  <c r="I612" i="53"/>
  <c r="I619" i="53"/>
  <c r="I117" i="2"/>
  <c r="I215" i="2"/>
  <c r="I414" i="2"/>
  <c r="I428" i="2"/>
  <c r="C46" i="2"/>
  <c r="I620" i="48"/>
  <c r="I625" i="48"/>
  <c r="I615" i="48"/>
  <c r="I609" i="48"/>
  <c r="I610" i="57"/>
  <c r="H626" i="53"/>
  <c r="B210" i="2"/>
  <c r="I612" i="55"/>
  <c r="I619" i="55"/>
  <c r="I617" i="53"/>
  <c r="I625" i="55"/>
  <c r="I615" i="55"/>
  <c r="I624" i="55"/>
  <c r="I622" i="55"/>
  <c r="I607" i="55"/>
  <c r="I614" i="55"/>
  <c r="I610" i="55"/>
  <c r="I618" i="55"/>
  <c r="I613" i="55"/>
  <c r="I611" i="55"/>
  <c r="I608" i="55"/>
  <c r="I609" i="55"/>
  <c r="I620" i="55"/>
  <c r="H210" i="2"/>
  <c r="G210" i="2"/>
  <c r="I156" i="2"/>
  <c r="I607" i="2"/>
  <c r="C43" i="2"/>
  <c r="I279" i="2"/>
  <c r="I619" i="51"/>
  <c r="I609" i="51"/>
  <c r="I623" i="51"/>
  <c r="I609" i="52"/>
  <c r="I619" i="52"/>
  <c r="I610" i="52"/>
  <c r="I615" i="52"/>
  <c r="I613" i="52"/>
  <c r="I612" i="52"/>
  <c r="I622" i="52"/>
  <c r="I625" i="52"/>
  <c r="I624" i="52"/>
  <c r="I617" i="51"/>
  <c r="I608" i="52"/>
  <c r="I620" i="52"/>
  <c r="I607" i="52"/>
  <c r="I614" i="52"/>
  <c r="I611" i="52"/>
  <c r="I618" i="52"/>
  <c r="I172" i="2"/>
  <c r="F88" i="2"/>
  <c r="F10" i="2" s="1"/>
  <c r="I381" i="2"/>
  <c r="F104" i="2"/>
  <c r="F26" i="2" s="1"/>
  <c r="F94" i="2"/>
  <c r="F16" i="2" s="1"/>
  <c r="F99" i="2"/>
  <c r="F21" i="2" s="1"/>
  <c r="G288" i="2"/>
  <c r="I182" i="2"/>
  <c r="I621" i="2"/>
  <c r="I230" i="2"/>
  <c r="F101" i="2"/>
  <c r="F23" i="2" s="1"/>
  <c r="H314" i="2"/>
  <c r="I234" i="2"/>
  <c r="I199" i="2"/>
  <c r="I615" i="2"/>
  <c r="H366" i="2"/>
  <c r="S607" i="51"/>
  <c r="AG607" i="51" s="1"/>
  <c r="F98" i="2"/>
  <c r="F20" i="2" s="1"/>
  <c r="I617" i="2"/>
  <c r="I277" i="2"/>
  <c r="I206" i="2"/>
  <c r="H184" i="2"/>
  <c r="F100" i="2"/>
  <c r="F22" i="2" s="1"/>
  <c r="C288" i="2"/>
  <c r="I416" i="2"/>
  <c r="H236" i="2"/>
  <c r="I386" i="2"/>
  <c r="H444" i="2"/>
  <c r="I354" i="2"/>
  <c r="D46" i="2"/>
  <c r="I301" i="2"/>
  <c r="I426" i="2"/>
  <c r="I321" i="2"/>
  <c r="I611" i="40"/>
  <c r="I608" i="40"/>
  <c r="I624" i="48"/>
  <c r="I619" i="48"/>
  <c r="I612" i="48"/>
  <c r="I618" i="48"/>
  <c r="I611" i="48"/>
  <c r="I610" i="48"/>
  <c r="I608" i="48"/>
  <c r="I607" i="48"/>
  <c r="I624" i="50"/>
  <c r="I613" i="50"/>
  <c r="I618" i="50"/>
  <c r="I611" i="50"/>
  <c r="I619" i="50"/>
  <c r="I608" i="50"/>
  <c r="I610" i="50"/>
  <c r="I612" i="50"/>
  <c r="I607" i="50"/>
  <c r="H626" i="48"/>
  <c r="I614" i="50"/>
  <c r="I617" i="48"/>
  <c r="I620" i="50"/>
  <c r="I625" i="50"/>
  <c r="I615" i="50"/>
  <c r="I609" i="50"/>
  <c r="F96" i="2"/>
  <c r="F18" i="2" s="1"/>
  <c r="I380" i="2"/>
  <c r="I615" i="47"/>
  <c r="I608" i="47"/>
  <c r="I614" i="47"/>
  <c r="I609" i="47"/>
  <c r="I610" i="47"/>
  <c r="I611" i="47"/>
  <c r="I625" i="47"/>
  <c r="I607" i="47"/>
  <c r="I622" i="47"/>
  <c r="I619" i="47"/>
  <c r="I618" i="47"/>
  <c r="I620" i="47"/>
  <c r="I624" i="47"/>
  <c r="I613" i="47"/>
  <c r="I612" i="47"/>
  <c r="F86" i="2"/>
  <c r="F8" i="2" s="1"/>
  <c r="I620" i="2"/>
  <c r="I608" i="2"/>
  <c r="I308" i="2"/>
  <c r="C236" i="2"/>
  <c r="I412" i="2"/>
  <c r="I622" i="46"/>
  <c r="I611" i="46"/>
  <c r="I241" i="2"/>
  <c r="C392" i="2"/>
  <c r="G314" i="2"/>
  <c r="I201" i="2"/>
  <c r="I413" i="2"/>
  <c r="I407" i="2"/>
  <c r="I320" i="2"/>
  <c r="I244" i="2"/>
  <c r="I623" i="40"/>
  <c r="I427" i="2"/>
  <c r="I415" i="2"/>
  <c r="I408" i="2"/>
  <c r="I399" i="2"/>
  <c r="H418" i="2"/>
  <c r="G33" i="2"/>
  <c r="C35" i="2"/>
  <c r="C39" i="2"/>
  <c r="I410" i="2"/>
  <c r="I403" i="2"/>
  <c r="I401" i="2"/>
  <c r="B33" i="2"/>
  <c r="I325" i="2"/>
  <c r="I322" i="2"/>
  <c r="I254" i="2"/>
  <c r="B40" i="2"/>
  <c r="D39" i="2"/>
  <c r="C132" i="2" l="1"/>
  <c r="I247" i="2"/>
  <c r="I620" i="40"/>
  <c r="I364" i="2"/>
  <c r="I623" i="48"/>
  <c r="S615" i="51"/>
  <c r="AG615" i="51" s="1"/>
  <c r="S622" i="51"/>
  <c r="AG622" i="51" s="1"/>
  <c r="B158" i="2"/>
  <c r="I360" i="2"/>
  <c r="I227" i="2"/>
  <c r="I198" i="2"/>
  <c r="I619" i="56"/>
  <c r="I611" i="57"/>
  <c r="I197" i="2"/>
  <c r="I275" i="2"/>
  <c r="S612" i="53"/>
  <c r="AG612" i="53" s="1"/>
  <c r="S615" i="53"/>
  <c r="AG615" i="53" s="1"/>
  <c r="I611" i="56"/>
  <c r="I625" i="57"/>
  <c r="I614" i="57"/>
  <c r="I607" i="57"/>
  <c r="I620" i="57"/>
  <c r="H626" i="51"/>
  <c r="D314" i="2"/>
  <c r="S614" i="48"/>
  <c r="AG614" i="48" s="1"/>
  <c r="H626" i="40"/>
  <c r="I175" i="2"/>
  <c r="D366" i="2"/>
  <c r="D33" i="2"/>
  <c r="S625" i="51"/>
  <c r="AG625" i="51" s="1"/>
  <c r="S611" i="53"/>
  <c r="AG611" i="53" s="1"/>
  <c r="I619" i="57"/>
  <c r="I612" i="57"/>
  <c r="I242" i="2"/>
  <c r="I313" i="2"/>
  <c r="I637" i="2"/>
  <c r="I608" i="46"/>
  <c r="I651" i="2"/>
  <c r="I647" i="2"/>
  <c r="I640" i="2"/>
  <c r="S614" i="53"/>
  <c r="AG614" i="53" s="1"/>
  <c r="S609" i="53"/>
  <c r="AG609" i="53" s="1"/>
  <c r="S625" i="53"/>
  <c r="AG625" i="53" s="1"/>
  <c r="I606" i="55"/>
  <c r="I615" i="56"/>
  <c r="I624" i="57"/>
  <c r="B46" i="2"/>
  <c r="I46" i="2" s="1"/>
  <c r="I612" i="40"/>
  <c r="D210" i="2"/>
  <c r="D236" i="2"/>
  <c r="S610" i="53"/>
  <c r="AG610" i="53" s="1"/>
  <c r="I609" i="56"/>
  <c r="I353" i="2"/>
  <c r="C210" i="2"/>
  <c r="S624" i="51"/>
  <c r="AG624" i="51" s="1"/>
  <c r="I622" i="56"/>
  <c r="I429" i="2"/>
  <c r="I618" i="57"/>
  <c r="I615" i="57"/>
  <c r="I302" i="2"/>
  <c r="I391" i="2"/>
  <c r="I633" i="2"/>
  <c r="I362" i="2"/>
  <c r="S619" i="53"/>
  <c r="AG619" i="53" s="1"/>
  <c r="B39" i="2"/>
  <c r="I235" i="2"/>
  <c r="D132" i="2"/>
  <c r="C366" i="2"/>
  <c r="S613" i="51"/>
  <c r="AG613" i="51" s="1"/>
  <c r="I618" i="56"/>
  <c r="B44" i="2"/>
  <c r="I622" i="57"/>
  <c r="D36" i="2"/>
  <c r="I36" i="2" s="1"/>
  <c r="I606" i="57"/>
  <c r="I609" i="57"/>
  <c r="G626" i="57"/>
  <c r="I623" i="57"/>
  <c r="S620" i="48"/>
  <c r="AG620" i="48" s="1"/>
  <c r="I635" i="2"/>
  <c r="I643" i="2"/>
  <c r="H626" i="47"/>
  <c r="S613" i="48"/>
  <c r="AG613" i="48" s="1"/>
  <c r="I623" i="50"/>
  <c r="S614" i="51"/>
  <c r="AG614" i="51" s="1"/>
  <c r="I621" i="51"/>
  <c r="C184" i="2"/>
  <c r="B392" i="2"/>
  <c r="H99" i="2"/>
  <c r="H21" i="2" s="1"/>
  <c r="H104" i="2"/>
  <c r="H26" i="2" s="1"/>
  <c r="I157" i="2"/>
  <c r="I606" i="48"/>
  <c r="I645" i="2"/>
  <c r="I634" i="2"/>
  <c r="I623" i="55"/>
  <c r="I606" i="53"/>
  <c r="I614" i="56"/>
  <c r="I625" i="56"/>
  <c r="Q626" i="57"/>
  <c r="AB630" i="57" s="1"/>
  <c r="S608" i="57"/>
  <c r="AG608" i="57" s="1"/>
  <c r="S623" i="57"/>
  <c r="AG623" i="57" s="1"/>
  <c r="B37" i="2"/>
  <c r="B366" i="2"/>
  <c r="D34" i="2"/>
  <c r="I225" i="2"/>
  <c r="E626" i="57"/>
  <c r="I605" i="2"/>
  <c r="I397" i="2"/>
  <c r="B34" i="2"/>
  <c r="I424" i="2"/>
  <c r="C34" i="2"/>
  <c r="I613" i="40"/>
  <c r="H626" i="46"/>
  <c r="I632" i="2"/>
  <c r="I606" i="47"/>
  <c r="I606" i="50"/>
  <c r="I287" i="2"/>
  <c r="S608" i="51"/>
  <c r="AG608" i="51" s="1"/>
  <c r="S618" i="51"/>
  <c r="AG618" i="51" s="1"/>
  <c r="G91" i="2"/>
  <c r="G13" i="2" s="1"/>
  <c r="I605" i="51"/>
  <c r="S608" i="53"/>
  <c r="AG608" i="53" s="1"/>
  <c r="I123" i="2"/>
  <c r="E132" i="2"/>
  <c r="H626" i="55"/>
  <c r="I623" i="53"/>
  <c r="I209" i="2"/>
  <c r="I608" i="56"/>
  <c r="S610" i="57"/>
  <c r="AG610" i="57" s="1"/>
  <c r="S622" i="57"/>
  <c r="AG622" i="57" s="1"/>
  <c r="I613" i="57"/>
  <c r="B288" i="2"/>
  <c r="C626" i="53"/>
  <c r="I223" i="2"/>
  <c r="F7" i="2"/>
  <c r="I59" i="2"/>
  <c r="I39" i="2"/>
  <c r="H158" i="2"/>
  <c r="I605" i="55"/>
  <c r="C626" i="51"/>
  <c r="D288" i="2"/>
  <c r="I365" i="2"/>
  <c r="I631" i="2"/>
  <c r="I639" i="2"/>
  <c r="C47" i="2"/>
  <c r="I125" i="2"/>
  <c r="I624" i="2"/>
  <c r="I621" i="47"/>
  <c r="S611" i="51"/>
  <c r="AG611" i="51" s="1"/>
  <c r="I383" i="2"/>
  <c r="I644" i="2"/>
  <c r="H626" i="52"/>
  <c r="S624" i="53"/>
  <c r="AG624" i="53" s="1"/>
  <c r="S607" i="53"/>
  <c r="AG607" i="53" s="1"/>
  <c r="S613" i="53"/>
  <c r="AG613" i="53" s="1"/>
  <c r="S620" i="53"/>
  <c r="AG620" i="53" s="1"/>
  <c r="I119" i="2"/>
  <c r="I621" i="53"/>
  <c r="I120" i="2"/>
  <c r="I612" i="56"/>
  <c r="I610" i="56"/>
  <c r="S609" i="57"/>
  <c r="AG609" i="57" s="1"/>
  <c r="S606" i="57"/>
  <c r="AG606" i="57" s="1"/>
  <c r="S607" i="57"/>
  <c r="AG607" i="57" s="1"/>
  <c r="D184" i="2"/>
  <c r="I121" i="2"/>
  <c r="C626" i="48"/>
  <c r="C158" i="2"/>
  <c r="I243" i="2"/>
  <c r="E33" i="2"/>
  <c r="I124" i="2"/>
  <c r="C314" i="2"/>
  <c r="I204" i="2"/>
  <c r="I646" i="2"/>
  <c r="I146" i="2"/>
  <c r="G132" i="2"/>
  <c r="I623" i="52"/>
  <c r="I613" i="56"/>
  <c r="S614" i="57"/>
  <c r="AG614" i="57" s="1"/>
  <c r="I624" i="40"/>
  <c r="I623" i="47"/>
  <c r="G86" i="2"/>
  <c r="G8" i="2" s="1"/>
  <c r="S622" i="48"/>
  <c r="AG622" i="48" s="1"/>
  <c r="S625" i="48"/>
  <c r="AG625" i="48" s="1"/>
  <c r="H626" i="50"/>
  <c r="I621" i="48"/>
  <c r="I149" i="2"/>
  <c r="S612" i="51"/>
  <c r="AG612" i="51" s="1"/>
  <c r="I605" i="52"/>
  <c r="I606" i="51"/>
  <c r="I303" i="2"/>
  <c r="I620" i="56"/>
  <c r="S624" i="57"/>
  <c r="AG624" i="57" s="1"/>
  <c r="S613" i="57"/>
  <c r="AG613" i="57" s="1"/>
  <c r="H626" i="57"/>
  <c r="I47" i="2"/>
  <c r="B35" i="2"/>
  <c r="I319" i="2"/>
  <c r="C33" i="2"/>
  <c r="C44" i="2"/>
  <c r="H33" i="2"/>
  <c r="G88" i="2"/>
  <c r="G10" i="2" s="1"/>
  <c r="I361" i="2"/>
  <c r="G100" i="2"/>
  <c r="G22" i="2" s="1"/>
  <c r="S610" i="51"/>
  <c r="AG610" i="51" s="1"/>
  <c r="I312" i="2"/>
  <c r="C52" i="2"/>
  <c r="I606" i="52"/>
  <c r="S622" i="53"/>
  <c r="AG622" i="53" s="1"/>
  <c r="S605" i="53"/>
  <c r="I171" i="2"/>
  <c r="I357" i="2"/>
  <c r="I305" i="2"/>
  <c r="I131" i="2"/>
  <c r="I624" i="56"/>
  <c r="S625" i="57"/>
  <c r="AG625" i="57" s="1"/>
  <c r="S618" i="57"/>
  <c r="AG618" i="57" s="1"/>
  <c r="B236" i="2"/>
  <c r="D392" i="2"/>
  <c r="B184" i="2"/>
  <c r="I423" i="2"/>
  <c r="I621" i="52"/>
  <c r="I128" i="2"/>
  <c r="S611" i="57"/>
  <c r="AG611" i="57" s="1"/>
  <c r="S615" i="57"/>
  <c r="AG615" i="57" s="1"/>
  <c r="C98" i="2"/>
  <c r="C20" i="2" s="1"/>
  <c r="S615" i="48"/>
  <c r="AG615" i="48" s="1"/>
  <c r="E96" i="2"/>
  <c r="B132" i="2"/>
  <c r="I130" i="2"/>
  <c r="I621" i="56"/>
  <c r="I605" i="56"/>
  <c r="S619" i="57"/>
  <c r="AG619" i="57" s="1"/>
  <c r="I605" i="48"/>
  <c r="I641" i="2"/>
  <c r="H95" i="2"/>
  <c r="H17" i="2" s="1"/>
  <c r="I183" i="2"/>
  <c r="I605" i="47"/>
  <c r="S609" i="48"/>
  <c r="AG609" i="48" s="1"/>
  <c r="I642" i="2"/>
  <c r="I605" i="50"/>
  <c r="I621" i="50"/>
  <c r="I622" i="50"/>
  <c r="S620" i="51"/>
  <c r="AG620" i="51" s="1"/>
  <c r="I276" i="2"/>
  <c r="I650" i="2"/>
  <c r="S618" i="53"/>
  <c r="AG618" i="53" s="1"/>
  <c r="I621" i="55"/>
  <c r="I607" i="56"/>
  <c r="S612" i="57"/>
  <c r="AG612" i="57" s="1"/>
  <c r="S620" i="57"/>
  <c r="AG620" i="57" s="1"/>
  <c r="B38" i="2"/>
  <c r="S619" i="56"/>
  <c r="AG619" i="56" s="1"/>
  <c r="S620" i="55"/>
  <c r="AG620" i="55" s="1"/>
  <c r="S615" i="55"/>
  <c r="AG615" i="55" s="1"/>
  <c r="S618" i="55"/>
  <c r="AG618" i="55" s="1"/>
  <c r="S607" i="55"/>
  <c r="AG607" i="55" s="1"/>
  <c r="S624" i="55"/>
  <c r="AG624" i="55" s="1"/>
  <c r="S609" i="55"/>
  <c r="AG609" i="55" s="1"/>
  <c r="S625" i="55"/>
  <c r="AG625" i="55" s="1"/>
  <c r="S610" i="55"/>
  <c r="AG610" i="55" s="1"/>
  <c r="S619" i="55"/>
  <c r="AG619" i="55" s="1"/>
  <c r="S608" i="55"/>
  <c r="AG608" i="55" s="1"/>
  <c r="I617" i="55"/>
  <c r="S612" i="55"/>
  <c r="AG612" i="55" s="1"/>
  <c r="S611" i="55"/>
  <c r="AG611" i="55" s="1"/>
  <c r="S613" i="55"/>
  <c r="AG613" i="55" s="1"/>
  <c r="S614" i="55"/>
  <c r="AG614" i="55" s="1"/>
  <c r="S622" i="55"/>
  <c r="AG622" i="55" s="1"/>
  <c r="S623" i="51"/>
  <c r="AG623" i="51" s="1"/>
  <c r="S619" i="51"/>
  <c r="AG619" i="51" s="1"/>
  <c r="S618" i="48"/>
  <c r="AG618" i="48" s="1"/>
  <c r="I327" i="2"/>
  <c r="S617" i="53"/>
  <c r="AG617" i="53" s="1"/>
  <c r="S609" i="51"/>
  <c r="AG609" i="51" s="1"/>
  <c r="S613" i="52"/>
  <c r="AG613" i="52" s="1"/>
  <c r="I617" i="52"/>
  <c r="S622" i="52"/>
  <c r="AG622" i="52" s="1"/>
  <c r="S619" i="52"/>
  <c r="AG619" i="52" s="1"/>
  <c r="S612" i="52"/>
  <c r="AG612" i="52" s="1"/>
  <c r="S620" i="52"/>
  <c r="AG620" i="52" s="1"/>
  <c r="S607" i="52"/>
  <c r="AG607" i="52" s="1"/>
  <c r="S614" i="52"/>
  <c r="AG614" i="52" s="1"/>
  <c r="S615" i="52"/>
  <c r="AG615" i="52" s="1"/>
  <c r="S611" i="52"/>
  <c r="AG611" i="52" s="1"/>
  <c r="S608" i="52"/>
  <c r="AG608" i="52" s="1"/>
  <c r="S625" i="52"/>
  <c r="AG625" i="52" s="1"/>
  <c r="S610" i="52"/>
  <c r="AG610" i="52" s="1"/>
  <c r="E99" i="51"/>
  <c r="E21" i="51" s="1"/>
  <c r="E99" i="52"/>
  <c r="E21" i="52" s="1"/>
  <c r="S618" i="52"/>
  <c r="AG618" i="52" s="1"/>
  <c r="S624" i="52"/>
  <c r="AG624" i="52" s="1"/>
  <c r="S609" i="52"/>
  <c r="AG609" i="52" s="1"/>
  <c r="I433" i="2"/>
  <c r="E94" i="2"/>
  <c r="E16" i="2" s="1"/>
  <c r="E44" i="2"/>
  <c r="E91" i="2"/>
  <c r="E13" i="2" s="1"/>
  <c r="G340" i="2"/>
  <c r="C93" i="2"/>
  <c r="D93" i="2"/>
  <c r="S617" i="51"/>
  <c r="AG617" i="51" s="1"/>
  <c r="S608" i="40"/>
  <c r="AG608" i="40" s="1"/>
  <c r="S611" i="40"/>
  <c r="AG611" i="40" s="1"/>
  <c r="S610" i="48"/>
  <c r="AG610" i="48" s="1"/>
  <c r="S624" i="48"/>
  <c r="AG624" i="48" s="1"/>
  <c r="R626" i="48"/>
  <c r="S619" i="48"/>
  <c r="AG619" i="48" s="1"/>
  <c r="E97" i="2"/>
  <c r="S612" i="48"/>
  <c r="AG612" i="48" s="1"/>
  <c r="D97" i="2"/>
  <c r="S611" i="48"/>
  <c r="AG611" i="48" s="1"/>
  <c r="C97" i="2"/>
  <c r="D87" i="2"/>
  <c r="D9" i="2" s="1"/>
  <c r="G418" i="2"/>
  <c r="C94" i="2"/>
  <c r="D94" i="2"/>
  <c r="D86" i="2"/>
  <c r="G444" i="2"/>
  <c r="S608" i="48"/>
  <c r="AG608" i="48" s="1"/>
  <c r="S607" i="48"/>
  <c r="AG607" i="48" s="1"/>
  <c r="S609" i="50"/>
  <c r="AG609" i="50" s="1"/>
  <c r="S612" i="50"/>
  <c r="AG612" i="50" s="1"/>
  <c r="S619" i="50"/>
  <c r="AG619" i="50" s="1"/>
  <c r="S618" i="50"/>
  <c r="AG618" i="50" s="1"/>
  <c r="S615" i="50"/>
  <c r="AG615" i="50" s="1"/>
  <c r="S620" i="50"/>
  <c r="AG620" i="50" s="1"/>
  <c r="S610" i="50"/>
  <c r="AG610" i="50" s="1"/>
  <c r="S625" i="50"/>
  <c r="AG625" i="50" s="1"/>
  <c r="I617" i="50"/>
  <c r="S614" i="50"/>
  <c r="AG614" i="50" s="1"/>
  <c r="S608" i="50"/>
  <c r="AG608" i="50" s="1"/>
  <c r="S624" i="50"/>
  <c r="AG624" i="50" s="1"/>
  <c r="E99" i="48"/>
  <c r="E21" i="48" s="1"/>
  <c r="E99" i="50"/>
  <c r="E21" i="50" s="1"/>
  <c r="S607" i="50"/>
  <c r="AG607" i="50" s="1"/>
  <c r="S613" i="50"/>
  <c r="AG613" i="50" s="1"/>
  <c r="S611" i="50"/>
  <c r="AG611" i="50" s="1"/>
  <c r="S617" i="48"/>
  <c r="AG617" i="48" s="1"/>
  <c r="S624" i="47"/>
  <c r="AG624" i="47" s="1"/>
  <c r="S620" i="47"/>
  <c r="AG620" i="47" s="1"/>
  <c r="S618" i="47"/>
  <c r="AG618" i="47" s="1"/>
  <c r="S619" i="47"/>
  <c r="AG619" i="47" s="1"/>
  <c r="S622" i="47"/>
  <c r="AG622" i="47" s="1"/>
  <c r="I617" i="47"/>
  <c r="C626" i="46"/>
  <c r="S612" i="47"/>
  <c r="AG612" i="47" s="1"/>
  <c r="S613" i="47"/>
  <c r="AG613" i="47" s="1"/>
  <c r="S607" i="47"/>
  <c r="AG607" i="47" s="1"/>
  <c r="S625" i="47"/>
  <c r="AG625" i="47" s="1"/>
  <c r="S611" i="47"/>
  <c r="AG611" i="47" s="1"/>
  <c r="S610" i="47"/>
  <c r="AG610" i="47" s="1"/>
  <c r="S609" i="47"/>
  <c r="AG609" i="47" s="1"/>
  <c r="S614" i="47"/>
  <c r="AG614" i="47" s="1"/>
  <c r="S608" i="47"/>
  <c r="AG608" i="47" s="1"/>
  <c r="S615" i="47"/>
  <c r="AG615" i="47" s="1"/>
  <c r="E45" i="2"/>
  <c r="E99" i="46"/>
  <c r="E21" i="46" s="1"/>
  <c r="E99" i="47"/>
  <c r="S622" i="46"/>
  <c r="AG622" i="46" s="1"/>
  <c r="S611" i="46"/>
  <c r="AG611" i="46" s="1"/>
  <c r="I612" i="46"/>
  <c r="I624" i="46"/>
  <c r="I620" i="46"/>
  <c r="I613" i="46"/>
  <c r="I623" i="46"/>
  <c r="I440" i="2"/>
  <c r="D49" i="2"/>
  <c r="I329" i="2"/>
  <c r="C50" i="2"/>
  <c r="D50" i="2"/>
  <c r="H262" i="2"/>
  <c r="G262" i="2"/>
  <c r="E53" i="2"/>
  <c r="S613" i="40"/>
  <c r="AG613" i="40" s="1"/>
  <c r="S623" i="40"/>
  <c r="AG623" i="40" s="1"/>
  <c r="S620" i="40"/>
  <c r="AG620" i="40" s="1"/>
  <c r="C626" i="40"/>
  <c r="I338" i="2"/>
  <c r="D444" i="2" l="1"/>
  <c r="D41" i="2"/>
  <c r="D15" i="2" s="1"/>
  <c r="R626" i="51"/>
  <c r="R626" i="53"/>
  <c r="D43" i="2"/>
  <c r="S624" i="40"/>
  <c r="AG624" i="40" s="1"/>
  <c r="B52" i="2"/>
  <c r="B48" i="2"/>
  <c r="O626" i="57"/>
  <c r="Y630" i="57" s="1"/>
  <c r="S612" i="40"/>
  <c r="AG612" i="40" s="1"/>
  <c r="B53" i="2"/>
  <c r="C49" i="2"/>
  <c r="D418" i="2"/>
  <c r="I44" i="2"/>
  <c r="I409" i="2"/>
  <c r="I253" i="2"/>
  <c r="C444" i="2"/>
  <c r="C262" i="2"/>
  <c r="D262" i="2"/>
  <c r="S623" i="47"/>
  <c r="AG623" i="47" s="1"/>
  <c r="C418" i="2"/>
  <c r="S623" i="48"/>
  <c r="AG623" i="48" s="1"/>
  <c r="I406" i="2"/>
  <c r="R626" i="52"/>
  <c r="S623" i="52"/>
  <c r="AG623" i="52" s="1"/>
  <c r="S605" i="55"/>
  <c r="AG605" i="55" s="1"/>
  <c r="I606" i="56"/>
  <c r="D53" i="2"/>
  <c r="S606" i="50"/>
  <c r="AG606" i="50" s="1"/>
  <c r="E102" i="2"/>
  <c r="E24" i="2" s="1"/>
  <c r="C45" i="2"/>
  <c r="C19" i="2" s="1"/>
  <c r="I621" i="57"/>
  <c r="D48" i="2"/>
  <c r="I258" i="2"/>
  <c r="I328" i="2"/>
  <c r="E43" i="2"/>
  <c r="R626" i="50"/>
  <c r="S606" i="48"/>
  <c r="AG606" i="48" s="1"/>
  <c r="R626" i="57"/>
  <c r="S623" i="50"/>
  <c r="AG623" i="50" s="1"/>
  <c r="S623" i="55"/>
  <c r="AG623" i="55" s="1"/>
  <c r="C53" i="2"/>
  <c r="I132" i="2"/>
  <c r="B133" i="2" s="1"/>
  <c r="I330" i="2"/>
  <c r="I249" i="2"/>
  <c r="D45" i="2"/>
  <c r="D19" i="2" s="1"/>
  <c r="B418" i="2"/>
  <c r="C41" i="2"/>
  <c r="C15" i="2" s="1"/>
  <c r="S621" i="50"/>
  <c r="AG621" i="50" s="1"/>
  <c r="R626" i="40"/>
  <c r="H626" i="56"/>
  <c r="I623" i="56"/>
  <c r="F133" i="2"/>
  <c r="G133" i="2"/>
  <c r="E133" i="2"/>
  <c r="D133" i="2"/>
  <c r="C99" i="2"/>
  <c r="S605" i="50"/>
  <c r="E87" i="2"/>
  <c r="E9" i="2" s="1"/>
  <c r="D89" i="2"/>
  <c r="D11" i="2" s="1"/>
  <c r="H89" i="2"/>
  <c r="H11" i="2" s="1"/>
  <c r="S625" i="56"/>
  <c r="AG625" i="56" s="1"/>
  <c r="M626" i="51"/>
  <c r="E99" i="2"/>
  <c r="E21" i="2" s="1"/>
  <c r="D91" i="2"/>
  <c r="D13" i="2" s="1"/>
  <c r="I339" i="2"/>
  <c r="S606" i="56"/>
  <c r="AG606" i="56" s="1"/>
  <c r="E19" i="2"/>
  <c r="C42" i="2"/>
  <c r="C16" i="2" s="1"/>
  <c r="I250" i="2"/>
  <c r="I257" i="2"/>
  <c r="B49" i="2"/>
  <c r="I432" i="2"/>
  <c r="R626" i="46"/>
  <c r="D99" i="2"/>
  <c r="D21" i="2" s="1"/>
  <c r="R626" i="47"/>
  <c r="I443" i="2"/>
  <c r="H86" i="2"/>
  <c r="H8" i="2" s="1"/>
  <c r="C86" i="2"/>
  <c r="I439" i="2"/>
  <c r="G104" i="2"/>
  <c r="G26" i="2" s="1"/>
  <c r="B104" i="2"/>
  <c r="H101" i="2"/>
  <c r="H23" i="2" s="1"/>
  <c r="I335" i="2"/>
  <c r="S621" i="51"/>
  <c r="AG621" i="51" s="1"/>
  <c r="S620" i="56"/>
  <c r="AG620" i="56" s="1"/>
  <c r="S607" i="56"/>
  <c r="AG607" i="56" s="1"/>
  <c r="S606" i="53"/>
  <c r="AG606" i="53" s="1"/>
  <c r="S623" i="56"/>
  <c r="AG623" i="56" s="1"/>
  <c r="S605" i="56"/>
  <c r="S617" i="57"/>
  <c r="AG617" i="57" s="1"/>
  <c r="C626" i="47"/>
  <c r="I33" i="2"/>
  <c r="S605" i="57"/>
  <c r="C626" i="52"/>
  <c r="D52" i="2"/>
  <c r="E93" i="2"/>
  <c r="E15" i="2" s="1"/>
  <c r="E88" i="2"/>
  <c r="E10" i="2" s="1"/>
  <c r="C91" i="2"/>
  <c r="C13" i="2" s="1"/>
  <c r="B50" i="2"/>
  <c r="I431" i="2"/>
  <c r="I334" i="2"/>
  <c r="I251" i="2"/>
  <c r="B43" i="2"/>
  <c r="G99" i="2"/>
  <c r="G21" i="2" s="1"/>
  <c r="H102" i="2"/>
  <c r="H24" i="2" s="1"/>
  <c r="S605" i="47"/>
  <c r="I435" i="2"/>
  <c r="H100" i="2"/>
  <c r="H22" i="2" s="1"/>
  <c r="G102" i="2"/>
  <c r="G24" i="2" s="1"/>
  <c r="I438" i="2"/>
  <c r="E98" i="2"/>
  <c r="E20" i="2" s="1"/>
  <c r="I442" i="2"/>
  <c r="S606" i="52"/>
  <c r="AG606" i="52" s="1"/>
  <c r="S621" i="48"/>
  <c r="AG621" i="48" s="1"/>
  <c r="S606" i="55"/>
  <c r="AG606" i="55" s="1"/>
  <c r="R626" i="56"/>
  <c r="S612" i="56"/>
  <c r="AG612" i="56" s="1"/>
  <c r="S622" i="56"/>
  <c r="AG622" i="56" s="1"/>
  <c r="M626" i="57"/>
  <c r="I35" i="2"/>
  <c r="C21" i="2"/>
  <c r="C48" i="2"/>
  <c r="S605" i="51"/>
  <c r="S615" i="56"/>
  <c r="AG615" i="56" s="1"/>
  <c r="B97" i="2"/>
  <c r="S618" i="56"/>
  <c r="AG618" i="56" s="1"/>
  <c r="S624" i="56"/>
  <c r="AG624" i="56" s="1"/>
  <c r="G53" i="2"/>
  <c r="I260" i="2"/>
  <c r="G95" i="2"/>
  <c r="G17" i="2" s="1"/>
  <c r="E89" i="2"/>
  <c r="E11" i="2" s="1"/>
  <c r="E86" i="2"/>
  <c r="E8" i="2" s="1"/>
  <c r="I417" i="2"/>
  <c r="G97" i="2"/>
  <c r="G19" i="2" s="1"/>
  <c r="C102" i="2"/>
  <c r="C24" i="2" s="1"/>
  <c r="E100" i="2"/>
  <c r="E22" i="2" s="1"/>
  <c r="I405" i="2"/>
  <c r="G98" i="2"/>
  <c r="G20" i="2" s="1"/>
  <c r="E104" i="2"/>
  <c r="E26" i="2" s="1"/>
  <c r="D98" i="2"/>
  <c r="D20" i="2" s="1"/>
  <c r="G89" i="2"/>
  <c r="G11" i="2" s="1"/>
  <c r="C100" i="2"/>
  <c r="G94" i="2"/>
  <c r="G16" i="2" s="1"/>
  <c r="I331" i="2"/>
  <c r="S614" i="56"/>
  <c r="AG614" i="56" s="1"/>
  <c r="S613" i="56"/>
  <c r="AG613" i="56" s="1"/>
  <c r="S621" i="56"/>
  <c r="AG621" i="56" s="1"/>
  <c r="C626" i="50"/>
  <c r="I617" i="57"/>
  <c r="C626" i="57"/>
  <c r="D340" i="2"/>
  <c r="B45" i="2"/>
  <c r="B340" i="2"/>
  <c r="C626" i="55"/>
  <c r="S621" i="57"/>
  <c r="AG621" i="57" s="1"/>
  <c r="H87" i="2"/>
  <c r="H9" i="2" s="1"/>
  <c r="G96" i="2"/>
  <c r="G18" i="2" s="1"/>
  <c r="S608" i="56"/>
  <c r="AG608" i="56" s="1"/>
  <c r="S606" i="47"/>
  <c r="AG606" i="47" s="1"/>
  <c r="G87" i="2"/>
  <c r="G9" i="2" s="1"/>
  <c r="D104" i="2"/>
  <c r="D42" i="2"/>
  <c r="D16" i="2" s="1"/>
  <c r="I256" i="2"/>
  <c r="S605" i="48"/>
  <c r="D8" i="2"/>
  <c r="B94" i="2"/>
  <c r="H96" i="2"/>
  <c r="H18" i="2" s="1"/>
  <c r="C101" i="2"/>
  <c r="C23" i="2" s="1"/>
  <c r="G93" i="2"/>
  <c r="G15" i="2" s="1"/>
  <c r="H88" i="2"/>
  <c r="H10" i="2" s="1"/>
  <c r="H91" i="2"/>
  <c r="H13" i="2" s="1"/>
  <c r="C89" i="2"/>
  <c r="C11" i="2" s="1"/>
  <c r="S621" i="52"/>
  <c r="AG621" i="52" s="1"/>
  <c r="S606" i="51"/>
  <c r="AG606" i="51" s="1"/>
  <c r="R626" i="55"/>
  <c r="AG605" i="53"/>
  <c r="B42" i="2"/>
  <c r="I37" i="2"/>
  <c r="E101" i="2"/>
  <c r="E23" i="2" s="1"/>
  <c r="D96" i="2"/>
  <c r="D18" i="2" s="1"/>
  <c r="B101" i="2"/>
  <c r="C88" i="2"/>
  <c r="C10" i="2" s="1"/>
  <c r="C87" i="2"/>
  <c r="C9" i="2" s="1"/>
  <c r="S608" i="46"/>
  <c r="AG608" i="46" s="1"/>
  <c r="G101" i="2"/>
  <c r="G23" i="2" s="1"/>
  <c r="S610" i="56"/>
  <c r="AG610" i="56" s="1"/>
  <c r="I336" i="2"/>
  <c r="M626" i="48"/>
  <c r="I261" i="2"/>
  <c r="B93" i="2"/>
  <c r="S621" i="47"/>
  <c r="AG621" i="47" s="1"/>
  <c r="S622" i="50"/>
  <c r="AG622" i="50" s="1"/>
  <c r="D88" i="2"/>
  <c r="D10" i="2" s="1"/>
  <c r="H94" i="2"/>
  <c r="H16" i="2" s="1"/>
  <c r="C96" i="2"/>
  <c r="C18" i="2" s="1"/>
  <c r="H93" i="2"/>
  <c r="H15" i="2" s="1"/>
  <c r="H98" i="2"/>
  <c r="H20" i="2" s="1"/>
  <c r="H97" i="2"/>
  <c r="H19" i="2" s="1"/>
  <c r="E18" i="2"/>
  <c r="S605" i="52"/>
  <c r="S621" i="55"/>
  <c r="AG621" i="55" s="1"/>
  <c r="S609" i="56"/>
  <c r="AG609" i="56" s="1"/>
  <c r="S611" i="56"/>
  <c r="AG611" i="56" s="1"/>
  <c r="S623" i="53"/>
  <c r="AG623" i="53" s="1"/>
  <c r="S621" i="53"/>
  <c r="AG621" i="53" s="1"/>
  <c r="S616" i="57"/>
  <c r="AG616" i="57" s="1"/>
  <c r="M626" i="53"/>
  <c r="B41" i="2"/>
  <c r="H53" i="2"/>
  <c r="H54" i="2" s="1"/>
  <c r="I34" i="2"/>
  <c r="C8" i="2"/>
  <c r="G93" i="57"/>
  <c r="G15" i="57" s="1"/>
  <c r="G100" i="57"/>
  <c r="G22" i="57" s="1"/>
  <c r="H94" i="57"/>
  <c r="H16" i="57" s="1"/>
  <c r="E88" i="57"/>
  <c r="E10" i="57" s="1"/>
  <c r="G87" i="57"/>
  <c r="G9" i="57" s="1"/>
  <c r="H104" i="57"/>
  <c r="H26" i="57" s="1"/>
  <c r="H97" i="57"/>
  <c r="H19" i="57" s="1"/>
  <c r="S617" i="56"/>
  <c r="AG617" i="56" s="1"/>
  <c r="C87" i="55"/>
  <c r="C9" i="55" s="1"/>
  <c r="G87" i="55"/>
  <c r="G9" i="55" s="1"/>
  <c r="G90" i="55"/>
  <c r="G12" i="55" s="1"/>
  <c r="H87" i="55"/>
  <c r="H9" i="55" s="1"/>
  <c r="G100" i="55"/>
  <c r="G22" i="55" s="1"/>
  <c r="H90" i="55"/>
  <c r="H12" i="55" s="1"/>
  <c r="H97" i="55"/>
  <c r="H19" i="55" s="1"/>
  <c r="C93" i="55"/>
  <c r="C15" i="55" s="1"/>
  <c r="O99" i="51"/>
  <c r="O21" i="51" s="1"/>
  <c r="C104" i="2"/>
  <c r="C26" i="2" s="1"/>
  <c r="G93" i="53"/>
  <c r="G15" i="53" s="1"/>
  <c r="C98" i="53"/>
  <c r="C20" i="53" s="1"/>
  <c r="H97" i="53"/>
  <c r="H19" i="53" s="1"/>
  <c r="H104" i="53"/>
  <c r="H26" i="53" s="1"/>
  <c r="G100" i="53"/>
  <c r="G22" i="53" s="1"/>
  <c r="H94" i="53"/>
  <c r="H16" i="53" s="1"/>
  <c r="E88" i="53"/>
  <c r="E10" i="53" s="1"/>
  <c r="G87" i="53"/>
  <c r="G9" i="53" s="1"/>
  <c r="E90" i="53"/>
  <c r="E12" i="53" s="1"/>
  <c r="G93" i="52"/>
  <c r="G15" i="52" s="1"/>
  <c r="G100" i="52"/>
  <c r="G22" i="52" s="1"/>
  <c r="D97" i="52"/>
  <c r="D19" i="52" s="1"/>
  <c r="S617" i="52"/>
  <c r="AG617" i="52" s="1"/>
  <c r="G98" i="52"/>
  <c r="G20" i="52" s="1"/>
  <c r="H90" i="52"/>
  <c r="H12" i="52" s="1"/>
  <c r="E100" i="52"/>
  <c r="E22" i="52" s="1"/>
  <c r="G105" i="52"/>
  <c r="G27" i="52" s="1"/>
  <c r="H97" i="52"/>
  <c r="H19" i="52" s="1"/>
  <c r="E97" i="52"/>
  <c r="E19" i="52" s="1"/>
  <c r="G89" i="52"/>
  <c r="G11" i="52" s="1"/>
  <c r="E88" i="52"/>
  <c r="E10" i="52" s="1"/>
  <c r="G87" i="52"/>
  <c r="G9" i="52" s="1"/>
  <c r="O99" i="52"/>
  <c r="O21" i="52" s="1"/>
  <c r="H94" i="52"/>
  <c r="H16" i="52" s="1"/>
  <c r="H104" i="52"/>
  <c r="H26" i="52" s="1"/>
  <c r="H104" i="40"/>
  <c r="H104" i="51"/>
  <c r="H26" i="51" s="1"/>
  <c r="E104" i="48"/>
  <c r="E26" i="48" s="1"/>
  <c r="D100" i="2"/>
  <c r="H97" i="46"/>
  <c r="H19" i="46" s="1"/>
  <c r="H97" i="50"/>
  <c r="H19" i="50" s="1"/>
  <c r="H105" i="2"/>
  <c r="H27" i="2" s="1"/>
  <c r="H97" i="51"/>
  <c r="H19" i="51" s="1"/>
  <c r="H97" i="48"/>
  <c r="H19" i="48" s="1"/>
  <c r="H97" i="47"/>
  <c r="D101" i="2"/>
  <c r="D23" i="2" s="1"/>
  <c r="E97" i="50"/>
  <c r="E19" i="50" s="1"/>
  <c r="C95" i="2"/>
  <c r="C17" i="2" s="1"/>
  <c r="E95" i="2"/>
  <c r="E17" i="2" s="1"/>
  <c r="H104" i="46"/>
  <c r="H26" i="46" s="1"/>
  <c r="H104" i="48"/>
  <c r="H26" i="48" s="1"/>
  <c r="H104" i="50"/>
  <c r="H26" i="50" s="1"/>
  <c r="D87" i="50"/>
  <c r="D9" i="50" s="1"/>
  <c r="D105" i="2"/>
  <c r="D27" i="2" s="1"/>
  <c r="G97" i="46"/>
  <c r="G19" i="46" s="1"/>
  <c r="H104" i="47"/>
  <c r="D95" i="2"/>
  <c r="C103" i="46"/>
  <c r="C25" i="46" s="1"/>
  <c r="E88" i="47"/>
  <c r="C103" i="48"/>
  <c r="C25" i="48" s="1"/>
  <c r="E88" i="40"/>
  <c r="H94" i="51"/>
  <c r="H16" i="51" s="1"/>
  <c r="G93" i="51"/>
  <c r="G15" i="51" s="1"/>
  <c r="G100" i="51"/>
  <c r="G22" i="51" s="1"/>
  <c r="E88" i="51"/>
  <c r="E10" i="51" s="1"/>
  <c r="G95" i="51"/>
  <c r="G17" i="51" s="1"/>
  <c r="G94" i="51"/>
  <c r="G16" i="51" s="1"/>
  <c r="G87" i="50"/>
  <c r="G9" i="50" s="1"/>
  <c r="G87" i="51"/>
  <c r="G9" i="51" s="1"/>
  <c r="G98" i="46"/>
  <c r="G20" i="46" s="1"/>
  <c r="C98" i="47"/>
  <c r="E88" i="48"/>
  <c r="E10" i="48" s="1"/>
  <c r="H88" i="47"/>
  <c r="E88" i="46"/>
  <c r="E10" i="46" s="1"/>
  <c r="M626" i="46"/>
  <c r="O99" i="48"/>
  <c r="O21" i="48" s="1"/>
  <c r="D88" i="46"/>
  <c r="D10" i="46" s="1"/>
  <c r="D88" i="50"/>
  <c r="D10" i="50" s="1"/>
  <c r="O99" i="50"/>
  <c r="O21" i="50" s="1"/>
  <c r="H88" i="40"/>
  <c r="O99" i="46"/>
  <c r="O21" i="46" s="1"/>
  <c r="E98" i="47"/>
  <c r="G98" i="48"/>
  <c r="G20" i="48" s="1"/>
  <c r="E88" i="50"/>
  <c r="E10" i="50" s="1"/>
  <c r="C98" i="46"/>
  <c r="C20" i="46" s="1"/>
  <c r="C88" i="47"/>
  <c r="G87" i="48"/>
  <c r="G9" i="48" s="1"/>
  <c r="G100" i="40"/>
  <c r="E87" i="47"/>
  <c r="G87" i="46"/>
  <c r="G9" i="46" s="1"/>
  <c r="G87" i="47"/>
  <c r="H94" i="50"/>
  <c r="H16" i="50" s="1"/>
  <c r="G93" i="50"/>
  <c r="G15" i="50" s="1"/>
  <c r="S617" i="50"/>
  <c r="AG617" i="50" s="1"/>
  <c r="G100" i="50"/>
  <c r="G22" i="50" s="1"/>
  <c r="G104" i="46"/>
  <c r="G26" i="46" s="1"/>
  <c r="G100" i="46"/>
  <c r="G22" i="46" s="1"/>
  <c r="G100" i="47"/>
  <c r="H94" i="48"/>
  <c r="H16" i="48" s="1"/>
  <c r="G93" i="48"/>
  <c r="G15" i="48" s="1"/>
  <c r="G100" i="48"/>
  <c r="G22" i="48" s="1"/>
  <c r="E105" i="48"/>
  <c r="E27" i="48" s="1"/>
  <c r="S617" i="47"/>
  <c r="AG617" i="47" s="1"/>
  <c r="C104" i="46"/>
  <c r="C26" i="46" s="1"/>
  <c r="D104" i="40"/>
  <c r="H94" i="47"/>
  <c r="G93" i="40"/>
  <c r="G93" i="47"/>
  <c r="O99" i="47"/>
  <c r="H94" i="46"/>
  <c r="H16" i="46" s="1"/>
  <c r="G93" i="46"/>
  <c r="G15" i="46" s="1"/>
  <c r="I614" i="46"/>
  <c r="I610" i="46"/>
  <c r="S623" i="46"/>
  <c r="AG623" i="46" s="1"/>
  <c r="S613" i="46"/>
  <c r="AG613" i="46" s="1"/>
  <c r="S620" i="46"/>
  <c r="AG620" i="46" s="1"/>
  <c r="S624" i="46"/>
  <c r="AG624" i="46" s="1"/>
  <c r="S612" i="46"/>
  <c r="AG612" i="46" s="1"/>
  <c r="I607" i="46"/>
  <c r="I625" i="46"/>
  <c r="I609" i="46"/>
  <c r="I606" i="46"/>
  <c r="I615" i="46"/>
  <c r="I621" i="46"/>
  <c r="M626" i="40"/>
  <c r="D22" i="2" l="1"/>
  <c r="E90" i="47"/>
  <c r="G104" i="50"/>
  <c r="G26" i="50" s="1"/>
  <c r="C88" i="46"/>
  <c r="C10" i="46" s="1"/>
  <c r="H98" i="52"/>
  <c r="H20" i="52" s="1"/>
  <c r="G90" i="52"/>
  <c r="G12" i="52" s="1"/>
  <c r="G94" i="53"/>
  <c r="G16" i="53" s="1"/>
  <c r="C98" i="50"/>
  <c r="C20" i="50" s="1"/>
  <c r="E98" i="50"/>
  <c r="E20" i="50" s="1"/>
  <c r="D104" i="50"/>
  <c r="D26" i="50" s="1"/>
  <c r="D89" i="50"/>
  <c r="D11" i="50" s="1"/>
  <c r="E105" i="47"/>
  <c r="E27" i="47" s="1"/>
  <c r="G104" i="40"/>
  <c r="H89" i="48"/>
  <c r="H11" i="48" s="1"/>
  <c r="H88" i="50"/>
  <c r="H10" i="50" s="1"/>
  <c r="D97" i="47"/>
  <c r="G89" i="46"/>
  <c r="G11" i="46" s="1"/>
  <c r="H95" i="55"/>
  <c r="H17" i="55" s="1"/>
  <c r="I626" i="57"/>
  <c r="I617" i="46"/>
  <c r="E98" i="48"/>
  <c r="E20" i="48" s="1"/>
  <c r="D88" i="47"/>
  <c r="D87" i="51"/>
  <c r="D9" i="51" s="1"/>
  <c r="D17" i="2"/>
  <c r="H98" i="50"/>
  <c r="H20" i="50" s="1"/>
  <c r="D97" i="48"/>
  <c r="D19" i="48" s="1"/>
  <c r="C100" i="52"/>
  <c r="C22" i="52" s="1"/>
  <c r="H95" i="52"/>
  <c r="H17" i="52" s="1"/>
  <c r="E90" i="52"/>
  <c r="E12" i="52" s="1"/>
  <c r="G104" i="53"/>
  <c r="G26" i="53" s="1"/>
  <c r="H93" i="55"/>
  <c r="H15" i="55" s="1"/>
  <c r="I49" i="2"/>
  <c r="G94" i="46"/>
  <c r="G16" i="46" s="1"/>
  <c r="E90" i="50"/>
  <c r="E12" i="50" s="1"/>
  <c r="G88" i="48"/>
  <c r="G10" i="48" s="1"/>
  <c r="E104" i="47"/>
  <c r="I644" i="46"/>
  <c r="E97" i="48"/>
  <c r="E19" i="48" s="1"/>
  <c r="D104" i="52"/>
  <c r="D26" i="52" s="1"/>
  <c r="H103" i="53"/>
  <c r="H25" i="53" s="1"/>
  <c r="H88" i="55"/>
  <c r="H10" i="55" s="1"/>
  <c r="G94" i="47"/>
  <c r="H89" i="47"/>
  <c r="C88" i="51"/>
  <c r="C10" i="51" s="1"/>
  <c r="C88" i="53"/>
  <c r="C10" i="53" s="1"/>
  <c r="M626" i="52"/>
  <c r="I93" i="2"/>
  <c r="C104" i="47"/>
  <c r="E100" i="48"/>
  <c r="E22" i="48" s="1"/>
  <c r="H88" i="46"/>
  <c r="H10" i="46" s="1"/>
  <c r="C104" i="50"/>
  <c r="C26" i="50" s="1"/>
  <c r="C98" i="51"/>
  <c r="C20" i="51" s="1"/>
  <c r="G90" i="46"/>
  <c r="G12" i="46" s="1"/>
  <c r="G88" i="46"/>
  <c r="G10" i="46" s="1"/>
  <c r="E104" i="50"/>
  <c r="E26" i="50" s="1"/>
  <c r="G88" i="50"/>
  <c r="G10" i="50" s="1"/>
  <c r="C93" i="50"/>
  <c r="C15" i="50" s="1"/>
  <c r="I644" i="48"/>
  <c r="H105" i="40"/>
  <c r="H27" i="40" s="1"/>
  <c r="C100" i="40"/>
  <c r="D93" i="46"/>
  <c r="D15" i="46" s="1"/>
  <c r="C105" i="50"/>
  <c r="C27" i="50" s="1"/>
  <c r="E103" i="47"/>
  <c r="E25" i="47" s="1"/>
  <c r="H98" i="51"/>
  <c r="H20" i="51" s="1"/>
  <c r="G98" i="47"/>
  <c r="G89" i="53"/>
  <c r="G11" i="53" s="1"/>
  <c r="E105" i="53"/>
  <c r="E27" i="53" s="1"/>
  <c r="H90" i="53"/>
  <c r="H12" i="53" s="1"/>
  <c r="C100" i="53"/>
  <c r="C22" i="53" s="1"/>
  <c r="D97" i="53"/>
  <c r="D19" i="53" s="1"/>
  <c r="E98" i="53"/>
  <c r="E20" i="53" s="1"/>
  <c r="D104" i="48"/>
  <c r="D26" i="48" s="1"/>
  <c r="C103" i="50"/>
  <c r="C25" i="50" s="1"/>
  <c r="E98" i="46"/>
  <c r="E20" i="46" s="1"/>
  <c r="C98" i="48"/>
  <c r="C20" i="48" s="1"/>
  <c r="D93" i="55"/>
  <c r="D15" i="55" s="1"/>
  <c r="D104" i="47"/>
  <c r="H88" i="51"/>
  <c r="H10" i="51" s="1"/>
  <c r="C133" i="2"/>
  <c r="I635" i="50"/>
  <c r="I635" i="48"/>
  <c r="E100" i="50"/>
  <c r="E22" i="50" s="1"/>
  <c r="D88" i="51"/>
  <c r="D10" i="51" s="1"/>
  <c r="E105" i="51"/>
  <c r="E27" i="51" s="1"/>
  <c r="H89" i="50"/>
  <c r="H11" i="50" s="1"/>
  <c r="H100" i="48"/>
  <c r="H22" i="48" s="1"/>
  <c r="D103" i="47"/>
  <c r="E93" i="46"/>
  <c r="E15" i="46" s="1"/>
  <c r="G95" i="50"/>
  <c r="G17" i="50" s="1"/>
  <c r="H95" i="50"/>
  <c r="H17" i="50" s="1"/>
  <c r="D87" i="46"/>
  <c r="D9" i="46" s="1"/>
  <c r="H87" i="48"/>
  <c r="H9" i="48" s="1"/>
  <c r="H93" i="46"/>
  <c r="H15" i="46" s="1"/>
  <c r="D97" i="46"/>
  <c r="D19" i="46" s="1"/>
  <c r="C87" i="48"/>
  <c r="C9" i="48" s="1"/>
  <c r="C100" i="46"/>
  <c r="C22" i="46" s="1"/>
  <c r="H87" i="50"/>
  <c r="H9" i="50" s="1"/>
  <c r="H88" i="52"/>
  <c r="H10" i="52" s="1"/>
  <c r="G104" i="52"/>
  <c r="G26" i="52" s="1"/>
  <c r="E98" i="52"/>
  <c r="E20" i="52" s="1"/>
  <c r="C93" i="51"/>
  <c r="C15" i="51" s="1"/>
  <c r="H100" i="51"/>
  <c r="H22" i="51" s="1"/>
  <c r="C87" i="51"/>
  <c r="C9" i="51" s="1"/>
  <c r="G88" i="51"/>
  <c r="G10" i="51" s="1"/>
  <c r="C98" i="52"/>
  <c r="C20" i="52" s="1"/>
  <c r="G104" i="55"/>
  <c r="C105" i="53"/>
  <c r="C27" i="53" s="1"/>
  <c r="D87" i="53"/>
  <c r="D9" i="53" s="1"/>
  <c r="E97" i="55"/>
  <c r="E19" i="55" s="1"/>
  <c r="E100" i="55"/>
  <c r="E22" i="55" s="1"/>
  <c r="G95" i="55"/>
  <c r="G17" i="55" s="1"/>
  <c r="G98" i="55"/>
  <c r="G20" i="55" s="1"/>
  <c r="H133" i="2"/>
  <c r="C104" i="40"/>
  <c r="C88" i="50"/>
  <c r="C10" i="50" s="1"/>
  <c r="G95" i="48"/>
  <c r="G17" i="48" s="1"/>
  <c r="E105" i="50"/>
  <c r="E27" i="50" s="1"/>
  <c r="H90" i="48"/>
  <c r="H12" i="48" s="1"/>
  <c r="G88" i="47"/>
  <c r="C93" i="48"/>
  <c r="C15" i="48" s="1"/>
  <c r="D93" i="48"/>
  <c r="D15" i="48" s="1"/>
  <c r="G105" i="46"/>
  <c r="G27" i="46" s="1"/>
  <c r="D105" i="46"/>
  <c r="D27" i="46" s="1"/>
  <c r="C100" i="50"/>
  <c r="C22" i="50" s="1"/>
  <c r="G103" i="40"/>
  <c r="C105" i="40"/>
  <c r="C27" i="40" s="1"/>
  <c r="H88" i="48"/>
  <c r="H10" i="48" s="1"/>
  <c r="H89" i="52"/>
  <c r="H11" i="52" s="1"/>
  <c r="H95" i="53"/>
  <c r="H17" i="53" s="1"/>
  <c r="E100" i="53"/>
  <c r="E22" i="53" s="1"/>
  <c r="G98" i="53"/>
  <c r="G20" i="53" s="1"/>
  <c r="C98" i="55"/>
  <c r="C20" i="55" s="1"/>
  <c r="C22" i="2"/>
  <c r="B104" i="57"/>
  <c r="I598" i="57"/>
  <c r="I599" i="40"/>
  <c r="B95" i="2"/>
  <c r="I95" i="2" s="1"/>
  <c r="I589" i="2"/>
  <c r="I598" i="46"/>
  <c r="I582" i="53"/>
  <c r="H100" i="56"/>
  <c r="H22" i="56" s="1"/>
  <c r="G104" i="57"/>
  <c r="G26" i="57" s="1"/>
  <c r="I646" i="40"/>
  <c r="I580" i="2"/>
  <c r="B86" i="2"/>
  <c r="I582" i="51"/>
  <c r="B105" i="2"/>
  <c r="I582" i="2"/>
  <c r="B88" i="2"/>
  <c r="I582" i="48"/>
  <c r="B88" i="48"/>
  <c r="I587" i="50"/>
  <c r="G95" i="52"/>
  <c r="G17" i="52" s="1"/>
  <c r="D87" i="52"/>
  <c r="D9" i="52" s="1"/>
  <c r="E105" i="56"/>
  <c r="E27" i="56" s="1"/>
  <c r="G89" i="56"/>
  <c r="G11" i="56" s="1"/>
  <c r="R97" i="56"/>
  <c r="R19" i="56" s="1"/>
  <c r="H97" i="56"/>
  <c r="H19" i="56" s="1"/>
  <c r="D105" i="57"/>
  <c r="D27" i="57" s="1"/>
  <c r="C93" i="57"/>
  <c r="C15" i="57" s="1"/>
  <c r="I588" i="2"/>
  <c r="I97" i="2"/>
  <c r="M626" i="47"/>
  <c r="D87" i="48"/>
  <c r="D9" i="48" s="1"/>
  <c r="C88" i="48"/>
  <c r="C10" i="48" s="1"/>
  <c r="C105" i="2"/>
  <c r="C27" i="2" s="1"/>
  <c r="D88" i="48"/>
  <c r="D10" i="48" s="1"/>
  <c r="B104" i="40"/>
  <c r="I598" i="40"/>
  <c r="E98" i="51"/>
  <c r="E20" i="51" s="1"/>
  <c r="D104" i="51"/>
  <c r="D26" i="51" s="1"/>
  <c r="G95" i="47"/>
  <c r="E87" i="50"/>
  <c r="E9" i="50" s="1"/>
  <c r="B104" i="48"/>
  <c r="I642" i="48"/>
  <c r="G90" i="50"/>
  <c r="G12" i="50" s="1"/>
  <c r="H90" i="46"/>
  <c r="H12" i="46" s="1"/>
  <c r="H98" i="48"/>
  <c r="H20" i="48" s="1"/>
  <c r="H98" i="47"/>
  <c r="H95" i="48"/>
  <c r="H17" i="48" s="1"/>
  <c r="H103" i="47"/>
  <c r="H25" i="47" s="1"/>
  <c r="H103" i="50"/>
  <c r="H25" i="50" s="1"/>
  <c r="E104" i="51"/>
  <c r="E26" i="51" s="1"/>
  <c r="G105" i="47"/>
  <c r="G27" i="47" s="1"/>
  <c r="C87" i="47"/>
  <c r="I643" i="51"/>
  <c r="E97" i="46"/>
  <c r="E19" i="46" s="1"/>
  <c r="E97" i="47"/>
  <c r="I594" i="2"/>
  <c r="B100" i="2"/>
  <c r="G89" i="48"/>
  <c r="G11" i="48" s="1"/>
  <c r="H98" i="46"/>
  <c r="H20" i="46" s="1"/>
  <c r="E97" i="51"/>
  <c r="E19" i="51" s="1"/>
  <c r="G97" i="52"/>
  <c r="G19" i="52" s="1"/>
  <c r="D88" i="52"/>
  <c r="D10" i="52" s="1"/>
  <c r="D93" i="47"/>
  <c r="H90" i="51"/>
  <c r="H12" i="51" s="1"/>
  <c r="D97" i="51"/>
  <c r="D19" i="51" s="1"/>
  <c r="I582" i="50"/>
  <c r="B88" i="50"/>
  <c r="I599" i="52"/>
  <c r="G90" i="53"/>
  <c r="G12" i="53" s="1"/>
  <c r="G105" i="55"/>
  <c r="G88" i="55"/>
  <c r="G10" i="55" s="1"/>
  <c r="R104" i="56"/>
  <c r="R26" i="56" s="1"/>
  <c r="H104" i="56"/>
  <c r="H26" i="56" s="1"/>
  <c r="G105" i="56"/>
  <c r="G27" i="56" s="1"/>
  <c r="E90" i="56"/>
  <c r="E12" i="56" s="1"/>
  <c r="C99" i="52"/>
  <c r="C21" i="52" s="1"/>
  <c r="I648" i="2"/>
  <c r="C87" i="56"/>
  <c r="C9" i="56" s="1"/>
  <c r="G88" i="56"/>
  <c r="G10" i="56" s="1"/>
  <c r="G104" i="56"/>
  <c r="G26" i="56" s="1"/>
  <c r="D104" i="57"/>
  <c r="D26" i="57" s="1"/>
  <c r="O105" i="57"/>
  <c r="O27" i="57" s="1"/>
  <c r="E105" i="57"/>
  <c r="E27" i="57" s="1"/>
  <c r="H90" i="57"/>
  <c r="H12" i="57" s="1"/>
  <c r="N93" i="57"/>
  <c r="N15" i="57" s="1"/>
  <c r="D93" i="57"/>
  <c r="D15" i="57" s="1"/>
  <c r="I94" i="2"/>
  <c r="I591" i="2"/>
  <c r="AG605" i="51"/>
  <c r="B26" i="2"/>
  <c r="I104" i="2"/>
  <c r="I590" i="2"/>
  <c r="B96" i="2"/>
  <c r="I133" i="2"/>
  <c r="I650" i="48"/>
  <c r="G89" i="51"/>
  <c r="G11" i="51" s="1"/>
  <c r="D87" i="56"/>
  <c r="D9" i="56" s="1"/>
  <c r="H95" i="57"/>
  <c r="H17" i="57" s="1"/>
  <c r="B23" i="2"/>
  <c r="I23" i="2" s="1"/>
  <c r="I101" i="2"/>
  <c r="B85" i="2"/>
  <c r="E87" i="51"/>
  <c r="E9" i="51" s="1"/>
  <c r="H100" i="50"/>
  <c r="H22" i="50" s="1"/>
  <c r="H93" i="48"/>
  <c r="H15" i="48" s="1"/>
  <c r="G88" i="40"/>
  <c r="B88" i="47"/>
  <c r="I88" i="47" s="1"/>
  <c r="I582" i="47"/>
  <c r="G90" i="51"/>
  <c r="G12" i="51" s="1"/>
  <c r="D93" i="52"/>
  <c r="D15" i="52" s="1"/>
  <c r="C87" i="53"/>
  <c r="C9" i="53" s="1"/>
  <c r="C88" i="55"/>
  <c r="C10" i="55" s="1"/>
  <c r="O88" i="56"/>
  <c r="O10" i="56" s="1"/>
  <c r="E88" i="56"/>
  <c r="E10" i="56" s="1"/>
  <c r="D105" i="55"/>
  <c r="C104" i="57"/>
  <c r="C26" i="57" s="1"/>
  <c r="I598" i="2"/>
  <c r="C103" i="40"/>
  <c r="C103" i="47"/>
  <c r="E105" i="46"/>
  <c r="E27" i="46" s="1"/>
  <c r="H89" i="46"/>
  <c r="H11" i="46" s="1"/>
  <c r="H89" i="51"/>
  <c r="H11" i="51" s="1"/>
  <c r="I633" i="46"/>
  <c r="H100" i="47"/>
  <c r="H90" i="47"/>
  <c r="I582" i="40"/>
  <c r="B88" i="40"/>
  <c r="G97" i="47"/>
  <c r="C93" i="47"/>
  <c r="E103" i="50"/>
  <c r="E25" i="50" s="1"/>
  <c r="H100" i="46"/>
  <c r="H22" i="46" s="1"/>
  <c r="H87" i="47"/>
  <c r="H93" i="50"/>
  <c r="H15" i="50" s="1"/>
  <c r="G105" i="40"/>
  <c r="G27" i="40" s="1"/>
  <c r="C100" i="47"/>
  <c r="D105" i="51"/>
  <c r="D27" i="51" s="1"/>
  <c r="D105" i="47"/>
  <c r="D27" i="47" s="1"/>
  <c r="G105" i="50"/>
  <c r="G27" i="50" s="1"/>
  <c r="I644" i="47"/>
  <c r="C87" i="46"/>
  <c r="C9" i="46" s="1"/>
  <c r="I643" i="47"/>
  <c r="B87" i="2"/>
  <c r="I581" i="2"/>
  <c r="G103" i="46"/>
  <c r="G25" i="46" s="1"/>
  <c r="C105" i="51"/>
  <c r="C27" i="51" s="1"/>
  <c r="B103" i="47"/>
  <c r="I597" i="47"/>
  <c r="B103" i="40"/>
  <c r="B103" i="46"/>
  <c r="G97" i="51"/>
  <c r="G19" i="51" s="1"/>
  <c r="D88" i="40"/>
  <c r="C93" i="52"/>
  <c r="C15" i="52" s="1"/>
  <c r="H100" i="52"/>
  <c r="H22" i="52" s="1"/>
  <c r="C87" i="52"/>
  <c r="C9" i="52" s="1"/>
  <c r="G88" i="52"/>
  <c r="G10" i="52" s="1"/>
  <c r="G94" i="52"/>
  <c r="G16" i="52" s="1"/>
  <c r="C88" i="52"/>
  <c r="C10" i="52" s="1"/>
  <c r="D105" i="53"/>
  <c r="D27" i="53" s="1"/>
  <c r="H98" i="53"/>
  <c r="H20" i="53" s="1"/>
  <c r="D93" i="53"/>
  <c r="D15" i="53" s="1"/>
  <c r="C105" i="55"/>
  <c r="D87" i="55"/>
  <c r="D9" i="55" s="1"/>
  <c r="G105" i="53"/>
  <c r="G27" i="53" s="1"/>
  <c r="H105" i="55"/>
  <c r="I597" i="53"/>
  <c r="B103" i="53"/>
  <c r="G88" i="53"/>
  <c r="G10" i="53" s="1"/>
  <c r="Q100" i="56"/>
  <c r="Q22" i="56" s="1"/>
  <c r="G100" i="56"/>
  <c r="G22" i="56" s="1"/>
  <c r="H87" i="56"/>
  <c r="H9" i="56" s="1"/>
  <c r="H105" i="56"/>
  <c r="H27" i="56" s="1"/>
  <c r="G90" i="56"/>
  <c r="G12" i="56" s="1"/>
  <c r="H89" i="55"/>
  <c r="H11" i="55" s="1"/>
  <c r="H88" i="56"/>
  <c r="H10" i="56" s="1"/>
  <c r="E100" i="56"/>
  <c r="E22" i="56" s="1"/>
  <c r="H98" i="56"/>
  <c r="H20" i="56" s="1"/>
  <c r="Q98" i="57"/>
  <c r="Q20" i="57" s="1"/>
  <c r="G98" i="57"/>
  <c r="G20" i="57" s="1"/>
  <c r="N105" i="57"/>
  <c r="N27" i="57" s="1"/>
  <c r="M88" i="57"/>
  <c r="M10" i="57" s="1"/>
  <c r="C88" i="57"/>
  <c r="C10" i="57" s="1"/>
  <c r="AG605" i="52"/>
  <c r="I595" i="2"/>
  <c r="B89" i="2"/>
  <c r="I583" i="2"/>
  <c r="D26" i="2"/>
  <c r="I642" i="46"/>
  <c r="H105" i="53"/>
  <c r="H27" i="53" s="1"/>
  <c r="E105" i="55"/>
  <c r="I633" i="50"/>
  <c r="I649" i="47"/>
  <c r="C105" i="47"/>
  <c r="C27" i="47" s="1"/>
  <c r="E104" i="52"/>
  <c r="E26" i="52" s="1"/>
  <c r="H105" i="52"/>
  <c r="H27" i="52" s="1"/>
  <c r="G93" i="55"/>
  <c r="G15" i="55" s="1"/>
  <c r="G94" i="56"/>
  <c r="G16" i="56" s="1"/>
  <c r="O90" i="57"/>
  <c r="O12" i="57" s="1"/>
  <c r="E90" i="57"/>
  <c r="E12" i="57" s="1"/>
  <c r="N87" i="57"/>
  <c r="N9" i="57" s="1"/>
  <c r="D87" i="57"/>
  <c r="D9" i="57" s="1"/>
  <c r="H100" i="57"/>
  <c r="H22" i="57" s="1"/>
  <c r="G94" i="48"/>
  <c r="G16" i="48" s="1"/>
  <c r="I649" i="40"/>
  <c r="I634" i="48"/>
  <c r="I634" i="40"/>
  <c r="D87" i="47"/>
  <c r="H95" i="47"/>
  <c r="H103" i="48"/>
  <c r="H25" i="48" s="1"/>
  <c r="G97" i="48"/>
  <c r="G19" i="48" s="1"/>
  <c r="C105" i="48"/>
  <c r="C27" i="48" s="1"/>
  <c r="H87" i="46"/>
  <c r="H9" i="46" s="1"/>
  <c r="G105" i="48"/>
  <c r="G27" i="48" s="1"/>
  <c r="G103" i="50"/>
  <c r="G25" i="50" s="1"/>
  <c r="I643" i="46"/>
  <c r="G103" i="47"/>
  <c r="G25" i="47" s="1"/>
  <c r="H105" i="50"/>
  <c r="H27" i="50" s="1"/>
  <c r="I650" i="51"/>
  <c r="G89" i="47"/>
  <c r="G89" i="50"/>
  <c r="G11" i="50" s="1"/>
  <c r="D93" i="50"/>
  <c r="D15" i="50" s="1"/>
  <c r="C100" i="51"/>
  <c r="C22" i="51" s="1"/>
  <c r="E87" i="52"/>
  <c r="E9" i="52" s="1"/>
  <c r="H93" i="52"/>
  <c r="H15" i="52" s="1"/>
  <c r="E104" i="46"/>
  <c r="E26" i="46" s="1"/>
  <c r="H95" i="51"/>
  <c r="H17" i="51" s="1"/>
  <c r="C105" i="52"/>
  <c r="C27" i="52" s="1"/>
  <c r="H105" i="47"/>
  <c r="H27" i="47" s="1"/>
  <c r="H89" i="53"/>
  <c r="H11" i="53" s="1"/>
  <c r="G97" i="53"/>
  <c r="G19" i="53" s="1"/>
  <c r="D105" i="48"/>
  <c r="D27" i="48" s="1"/>
  <c r="E104" i="55"/>
  <c r="E87" i="55"/>
  <c r="E9" i="55" s="1"/>
  <c r="D104" i="55"/>
  <c r="G95" i="53"/>
  <c r="G17" i="53" s="1"/>
  <c r="H93" i="53"/>
  <c r="H15" i="53" s="1"/>
  <c r="D88" i="55"/>
  <c r="D10" i="55" s="1"/>
  <c r="C104" i="56"/>
  <c r="C26" i="56" s="1"/>
  <c r="H98" i="55"/>
  <c r="H20" i="55" s="1"/>
  <c r="H89" i="56"/>
  <c r="H11" i="56" s="1"/>
  <c r="G94" i="55"/>
  <c r="G16" i="55" s="1"/>
  <c r="R94" i="56"/>
  <c r="R16" i="56" s="1"/>
  <c r="H94" i="56"/>
  <c r="H16" i="56" s="1"/>
  <c r="H95" i="56"/>
  <c r="H17" i="56" s="1"/>
  <c r="G95" i="56"/>
  <c r="G17" i="56" s="1"/>
  <c r="G97" i="57"/>
  <c r="G19" i="57" s="1"/>
  <c r="M98" i="57"/>
  <c r="I597" i="57"/>
  <c r="O87" i="57"/>
  <c r="O9" i="57" s="1"/>
  <c r="H93" i="57"/>
  <c r="H15" i="57" s="1"/>
  <c r="B15" i="2"/>
  <c r="I15" i="2" s="1"/>
  <c r="I41" i="2"/>
  <c r="I587" i="2"/>
  <c r="C98" i="57"/>
  <c r="C20" i="57" s="1"/>
  <c r="I53" i="2"/>
  <c r="G54" i="2"/>
  <c r="B98" i="2"/>
  <c r="I592" i="2"/>
  <c r="I43" i="2"/>
  <c r="B17" i="2"/>
  <c r="E88" i="55"/>
  <c r="E10" i="55" s="1"/>
  <c r="AG605" i="56"/>
  <c r="H104" i="55"/>
  <c r="AG605" i="50"/>
  <c r="I582" i="46"/>
  <c r="B88" i="46"/>
  <c r="H90" i="56"/>
  <c r="H12" i="56" s="1"/>
  <c r="C93" i="56"/>
  <c r="C15" i="56" s="1"/>
  <c r="O98" i="57"/>
  <c r="O20" i="57" s="1"/>
  <c r="E98" i="57"/>
  <c r="E20" i="57" s="1"/>
  <c r="N88" i="57"/>
  <c r="N10" i="57" s="1"/>
  <c r="D88" i="57"/>
  <c r="D10" i="57" s="1"/>
  <c r="I42" i="2"/>
  <c r="B16" i="2"/>
  <c r="I16" i="2" s="1"/>
  <c r="C93" i="40"/>
  <c r="B103" i="50"/>
  <c r="I597" i="50"/>
  <c r="H105" i="46"/>
  <c r="H27" i="46" s="1"/>
  <c r="E97" i="53"/>
  <c r="E19" i="53" s="1"/>
  <c r="E87" i="56"/>
  <c r="E9" i="56" s="1"/>
  <c r="E90" i="55"/>
  <c r="E12" i="55" s="1"/>
  <c r="I582" i="57"/>
  <c r="I45" i="2"/>
  <c r="B19" i="2"/>
  <c r="I19" i="2" s="1"/>
  <c r="E87" i="57"/>
  <c r="E9" i="57" s="1"/>
  <c r="D85" i="2"/>
  <c r="G104" i="47"/>
  <c r="E90" i="48"/>
  <c r="E12" i="48" s="1"/>
  <c r="I633" i="48"/>
  <c r="I642" i="50"/>
  <c r="I635" i="46"/>
  <c r="E100" i="46"/>
  <c r="E22" i="46" s="1"/>
  <c r="E87" i="48"/>
  <c r="E9" i="48" s="1"/>
  <c r="I634" i="50"/>
  <c r="I634" i="47"/>
  <c r="B104" i="47"/>
  <c r="I598" i="47"/>
  <c r="I598" i="50"/>
  <c r="G98" i="51"/>
  <c r="G20" i="51" s="1"/>
  <c r="G94" i="50"/>
  <c r="G16" i="50" s="1"/>
  <c r="E90" i="51"/>
  <c r="E12" i="51" s="1"/>
  <c r="I642" i="47"/>
  <c r="E103" i="40"/>
  <c r="G95" i="46"/>
  <c r="G17" i="46" s="1"/>
  <c r="H103" i="46"/>
  <c r="H25" i="46" s="1"/>
  <c r="H93" i="40"/>
  <c r="D103" i="40"/>
  <c r="D93" i="40"/>
  <c r="H93" i="47"/>
  <c r="G103" i="48"/>
  <c r="G25" i="48" s="1"/>
  <c r="H105" i="48"/>
  <c r="H27" i="48" s="1"/>
  <c r="H105" i="51"/>
  <c r="H27" i="51" s="1"/>
  <c r="I587" i="46"/>
  <c r="H90" i="50"/>
  <c r="H12" i="50" s="1"/>
  <c r="B103" i="48"/>
  <c r="H87" i="52"/>
  <c r="H9" i="52" s="1"/>
  <c r="E87" i="46"/>
  <c r="E9" i="46" s="1"/>
  <c r="H93" i="51"/>
  <c r="H15" i="51" s="1"/>
  <c r="D104" i="46"/>
  <c r="D26" i="46" s="1"/>
  <c r="G105" i="51"/>
  <c r="G27" i="51" s="1"/>
  <c r="C105" i="46"/>
  <c r="C27" i="46" s="1"/>
  <c r="D105" i="52"/>
  <c r="D27" i="52" s="1"/>
  <c r="E105" i="52"/>
  <c r="E27" i="52" s="1"/>
  <c r="M626" i="55"/>
  <c r="S617" i="55"/>
  <c r="AG617" i="55" s="1"/>
  <c r="E104" i="53"/>
  <c r="E26" i="53" s="1"/>
  <c r="E87" i="53"/>
  <c r="E9" i="53" s="1"/>
  <c r="D104" i="53"/>
  <c r="D26" i="53" s="1"/>
  <c r="H88" i="53"/>
  <c r="H10" i="53" s="1"/>
  <c r="D88" i="53"/>
  <c r="D10" i="53" s="1"/>
  <c r="H100" i="55"/>
  <c r="H22" i="55" s="1"/>
  <c r="D104" i="56"/>
  <c r="D26" i="56" s="1"/>
  <c r="C100" i="56"/>
  <c r="C22" i="56" s="1"/>
  <c r="C105" i="56"/>
  <c r="C27" i="56" s="1"/>
  <c r="C104" i="55"/>
  <c r="C88" i="56"/>
  <c r="C10" i="56" s="1"/>
  <c r="G89" i="55"/>
  <c r="G11" i="55" s="1"/>
  <c r="Q93" i="56"/>
  <c r="Q15" i="56" s="1"/>
  <c r="G93" i="56"/>
  <c r="G15" i="56" s="1"/>
  <c r="G98" i="56"/>
  <c r="G20" i="56" s="1"/>
  <c r="R100" i="57"/>
  <c r="R22" i="57" s="1"/>
  <c r="G89" i="57"/>
  <c r="G11" i="57" s="1"/>
  <c r="Q90" i="57"/>
  <c r="Q12" i="57" s="1"/>
  <c r="G90" i="57"/>
  <c r="G12" i="57" s="1"/>
  <c r="R87" i="57"/>
  <c r="R9" i="57" s="1"/>
  <c r="H87" i="57"/>
  <c r="H9" i="57" s="1"/>
  <c r="G88" i="57"/>
  <c r="G10" i="57" s="1"/>
  <c r="Q95" i="57"/>
  <c r="Q17" i="57" s="1"/>
  <c r="G95" i="57"/>
  <c r="G17" i="57" s="1"/>
  <c r="I617" i="56"/>
  <c r="C626" i="56"/>
  <c r="B91" i="2"/>
  <c r="I585" i="2"/>
  <c r="M626" i="56"/>
  <c r="M626" i="50"/>
  <c r="I48" i="2"/>
  <c r="D97" i="56"/>
  <c r="D19" i="56" s="1"/>
  <c r="R105" i="57"/>
  <c r="R27" i="57" s="1"/>
  <c r="H105" i="57"/>
  <c r="H27" i="57" s="1"/>
  <c r="H89" i="57"/>
  <c r="H11" i="57" s="1"/>
  <c r="I50" i="2"/>
  <c r="I643" i="50"/>
  <c r="D97" i="50"/>
  <c r="D19" i="50" s="1"/>
  <c r="C93" i="53"/>
  <c r="C15" i="53" s="1"/>
  <c r="D93" i="56"/>
  <c r="D15" i="56" s="1"/>
  <c r="E97" i="56"/>
  <c r="E19" i="56" s="1"/>
  <c r="C98" i="56"/>
  <c r="C20" i="56" s="1"/>
  <c r="E97" i="57"/>
  <c r="E19" i="57" s="1"/>
  <c r="R95" i="57"/>
  <c r="R17" i="57" s="1"/>
  <c r="AG605" i="48"/>
  <c r="G105" i="57"/>
  <c r="G27" i="57" s="1"/>
  <c r="I618" i="46"/>
  <c r="E105" i="40"/>
  <c r="E27" i="40" s="1"/>
  <c r="C88" i="40"/>
  <c r="E100" i="40"/>
  <c r="E100" i="51"/>
  <c r="E22" i="51" s="1"/>
  <c r="G98" i="50"/>
  <c r="G20" i="50" s="1"/>
  <c r="E90" i="46"/>
  <c r="E12" i="46" s="1"/>
  <c r="H100" i="40"/>
  <c r="I634" i="46"/>
  <c r="G90" i="47"/>
  <c r="G90" i="48"/>
  <c r="G12" i="48" s="1"/>
  <c r="I635" i="47"/>
  <c r="C93" i="46"/>
  <c r="C15" i="46" s="1"/>
  <c r="E104" i="40"/>
  <c r="H95" i="46"/>
  <c r="H17" i="46" s="1"/>
  <c r="G97" i="50"/>
  <c r="G19" i="50" s="1"/>
  <c r="C87" i="50"/>
  <c r="C9" i="50" s="1"/>
  <c r="I643" i="48"/>
  <c r="C100" i="48"/>
  <c r="C22" i="48" s="1"/>
  <c r="D93" i="51"/>
  <c r="D15" i="51" s="1"/>
  <c r="I650" i="40"/>
  <c r="H87" i="51"/>
  <c r="H9" i="51" s="1"/>
  <c r="E100" i="47"/>
  <c r="D105" i="50"/>
  <c r="D27" i="50" s="1"/>
  <c r="I650" i="47"/>
  <c r="C104" i="52"/>
  <c r="C26" i="52" s="1"/>
  <c r="H87" i="53"/>
  <c r="H9" i="53" s="1"/>
  <c r="C100" i="55"/>
  <c r="C22" i="55" s="1"/>
  <c r="D97" i="55"/>
  <c r="D19" i="55" s="1"/>
  <c r="E98" i="55"/>
  <c r="E20" i="55" s="1"/>
  <c r="H100" i="53"/>
  <c r="H22" i="53" s="1"/>
  <c r="G97" i="55"/>
  <c r="G19" i="55" s="1"/>
  <c r="E98" i="56"/>
  <c r="E20" i="56" s="1"/>
  <c r="E104" i="56"/>
  <c r="E26" i="56" s="1"/>
  <c r="Q87" i="56"/>
  <c r="Q9" i="56" s="1"/>
  <c r="G87" i="56"/>
  <c r="G9" i="56" s="1"/>
  <c r="D88" i="56"/>
  <c r="D10" i="56" s="1"/>
  <c r="D105" i="56"/>
  <c r="D27" i="56" s="1"/>
  <c r="H93" i="56"/>
  <c r="H15" i="56" s="1"/>
  <c r="N97" i="57"/>
  <c r="N19" i="57" s="1"/>
  <c r="D97" i="57"/>
  <c r="D19" i="57" s="1"/>
  <c r="C105" i="57"/>
  <c r="C27" i="57" s="1"/>
  <c r="R90" i="57"/>
  <c r="R12" i="57" s="1"/>
  <c r="M87" i="57"/>
  <c r="C87" i="57"/>
  <c r="C9" i="57" s="1"/>
  <c r="R88" i="57"/>
  <c r="R10" i="57" s="1"/>
  <c r="H88" i="57"/>
  <c r="H10" i="57" s="1"/>
  <c r="Q94" i="57"/>
  <c r="Q16" i="57" s="1"/>
  <c r="G94" i="57"/>
  <c r="G16" i="57" s="1"/>
  <c r="C100" i="57"/>
  <c r="C22" i="57" s="1"/>
  <c r="Q104" i="57"/>
  <c r="Q26" i="57" s="1"/>
  <c r="I593" i="2"/>
  <c r="B99" i="2"/>
  <c r="C627" i="57"/>
  <c r="G627" i="57"/>
  <c r="B627" i="57"/>
  <c r="E627" i="57"/>
  <c r="D627" i="57"/>
  <c r="H627" i="57"/>
  <c r="F627" i="57"/>
  <c r="AF631" i="57"/>
  <c r="AG605" i="47"/>
  <c r="H94" i="55"/>
  <c r="H16" i="55" s="1"/>
  <c r="S626" i="57"/>
  <c r="AG605" i="57"/>
  <c r="H98" i="57"/>
  <c r="H20" i="57" s="1"/>
  <c r="I52" i="2"/>
  <c r="D95" i="57"/>
  <c r="D17" i="57" s="1"/>
  <c r="C86" i="57"/>
  <c r="C8" i="57" s="1"/>
  <c r="C103" i="57"/>
  <c r="C25" i="57" s="1"/>
  <c r="O88" i="57"/>
  <c r="O10" i="57" s="1"/>
  <c r="C99" i="57"/>
  <c r="C21" i="57" s="1"/>
  <c r="C90" i="57"/>
  <c r="C12" i="57" s="1"/>
  <c r="G86" i="57"/>
  <c r="C95" i="56"/>
  <c r="C17" i="56" s="1"/>
  <c r="C89" i="56"/>
  <c r="C11" i="56" s="1"/>
  <c r="G97" i="56"/>
  <c r="G19" i="56" s="1"/>
  <c r="C96" i="55"/>
  <c r="C18" i="55" s="1"/>
  <c r="C96" i="56"/>
  <c r="C18" i="56" s="1"/>
  <c r="R95" i="53"/>
  <c r="R17" i="53" s="1"/>
  <c r="O97" i="53"/>
  <c r="O19" i="53" s="1"/>
  <c r="D90" i="55"/>
  <c r="D12" i="55" s="1"/>
  <c r="I643" i="55"/>
  <c r="I635" i="55"/>
  <c r="I650" i="55"/>
  <c r="I640" i="55"/>
  <c r="C95" i="55"/>
  <c r="C17" i="55" s="1"/>
  <c r="Q95" i="55"/>
  <c r="Q17" i="55" s="1"/>
  <c r="D89" i="55"/>
  <c r="D11" i="55" s="1"/>
  <c r="O98" i="55"/>
  <c r="O20" i="55" s="1"/>
  <c r="C103" i="55"/>
  <c r="O88" i="55"/>
  <c r="O10" i="55" s="1"/>
  <c r="R104" i="55"/>
  <c r="I644" i="55"/>
  <c r="E89" i="55"/>
  <c r="E11" i="55" s="1"/>
  <c r="I633" i="55"/>
  <c r="O97" i="55"/>
  <c r="O19" i="55" s="1"/>
  <c r="R94" i="55"/>
  <c r="R16" i="55" s="1"/>
  <c r="I641" i="55"/>
  <c r="R95" i="55"/>
  <c r="R17" i="55" s="1"/>
  <c r="R93" i="55"/>
  <c r="R15" i="55" s="1"/>
  <c r="G99" i="55"/>
  <c r="G21" i="55" s="1"/>
  <c r="M93" i="55"/>
  <c r="M15" i="55" s="1"/>
  <c r="R90" i="55"/>
  <c r="R12" i="55" s="1"/>
  <c r="O87" i="55"/>
  <c r="O9" i="55" s="1"/>
  <c r="N104" i="55"/>
  <c r="E93" i="55"/>
  <c r="E15" i="55" s="1"/>
  <c r="I642" i="55"/>
  <c r="G86" i="55"/>
  <c r="G8" i="55" s="1"/>
  <c r="I651" i="55"/>
  <c r="I636" i="55"/>
  <c r="N93" i="55"/>
  <c r="N15" i="55" s="1"/>
  <c r="D103" i="55"/>
  <c r="N87" i="55"/>
  <c r="N9" i="55" s="1"/>
  <c r="Q104" i="55"/>
  <c r="C89" i="55"/>
  <c r="C11" i="55" s="1"/>
  <c r="G103" i="55"/>
  <c r="I646" i="55"/>
  <c r="I634" i="55"/>
  <c r="C90" i="55"/>
  <c r="C12" i="55" s="1"/>
  <c r="I639" i="55"/>
  <c r="Q87" i="50"/>
  <c r="Q9" i="50" s="1"/>
  <c r="C97" i="57"/>
  <c r="C19" i="57" s="1"/>
  <c r="O88" i="51"/>
  <c r="O10" i="51" s="1"/>
  <c r="R97" i="51"/>
  <c r="R19" i="51" s="1"/>
  <c r="R104" i="51"/>
  <c r="R26" i="51" s="1"/>
  <c r="Q87" i="52"/>
  <c r="Q9" i="52" s="1"/>
  <c r="R98" i="47"/>
  <c r="M88" i="52"/>
  <c r="M10" i="52" s="1"/>
  <c r="R104" i="46"/>
  <c r="R26" i="46" s="1"/>
  <c r="Q89" i="46"/>
  <c r="Q11" i="46" s="1"/>
  <c r="Q97" i="47"/>
  <c r="Q100" i="52"/>
  <c r="Q22" i="52" s="1"/>
  <c r="N97" i="48"/>
  <c r="N19" i="48" s="1"/>
  <c r="Q97" i="51"/>
  <c r="Q19" i="51" s="1"/>
  <c r="O98" i="48"/>
  <c r="O20" i="48" s="1"/>
  <c r="R87" i="51"/>
  <c r="R9" i="51" s="1"/>
  <c r="Q93" i="52"/>
  <c r="Q15" i="52" s="1"/>
  <c r="R94" i="51"/>
  <c r="R16" i="51" s="1"/>
  <c r="R104" i="48"/>
  <c r="R26" i="48" s="1"/>
  <c r="R97" i="46"/>
  <c r="R19" i="46" s="1"/>
  <c r="R97" i="52"/>
  <c r="R19" i="52" s="1"/>
  <c r="N97" i="51"/>
  <c r="N19" i="51" s="1"/>
  <c r="O90" i="52"/>
  <c r="O12" i="52" s="1"/>
  <c r="R104" i="50"/>
  <c r="R26" i="50" s="1"/>
  <c r="R97" i="47"/>
  <c r="O88" i="40"/>
  <c r="C89" i="53"/>
  <c r="C11" i="53" s="1"/>
  <c r="D95" i="53"/>
  <c r="D17" i="53" s="1"/>
  <c r="D89" i="53"/>
  <c r="D11" i="53" s="1"/>
  <c r="E89" i="53"/>
  <c r="E11" i="53" s="1"/>
  <c r="C95" i="53"/>
  <c r="C17" i="53" s="1"/>
  <c r="D90" i="53"/>
  <c r="D12" i="53" s="1"/>
  <c r="R97" i="48"/>
  <c r="R19" i="48" s="1"/>
  <c r="I633" i="53"/>
  <c r="D103" i="53"/>
  <c r="D25" i="53" s="1"/>
  <c r="R97" i="53"/>
  <c r="R19" i="53" s="1"/>
  <c r="I639" i="53"/>
  <c r="C90" i="53"/>
  <c r="C12" i="53" s="1"/>
  <c r="I635" i="53"/>
  <c r="E103" i="53"/>
  <c r="E25" i="53" s="1"/>
  <c r="O90" i="53"/>
  <c r="O12" i="53" s="1"/>
  <c r="Q100" i="53"/>
  <c r="Q22" i="53" s="1"/>
  <c r="E95" i="53"/>
  <c r="E17" i="53" s="1"/>
  <c r="I644" i="53"/>
  <c r="G86" i="53"/>
  <c r="G8" i="53" s="1"/>
  <c r="I650" i="53"/>
  <c r="I643" i="53"/>
  <c r="C104" i="53"/>
  <c r="C26" i="53" s="1"/>
  <c r="R98" i="53"/>
  <c r="R20" i="53" s="1"/>
  <c r="Q93" i="53"/>
  <c r="Q15" i="53" s="1"/>
  <c r="G103" i="53"/>
  <c r="G25" i="53" s="1"/>
  <c r="I641" i="53"/>
  <c r="I634" i="53"/>
  <c r="I646" i="53"/>
  <c r="I642" i="53"/>
  <c r="I651" i="53"/>
  <c r="C103" i="53"/>
  <c r="C25" i="53" s="1"/>
  <c r="I636" i="53"/>
  <c r="C96" i="52"/>
  <c r="C18" i="52" s="1"/>
  <c r="C96" i="53"/>
  <c r="C18" i="53" s="1"/>
  <c r="Q87" i="53"/>
  <c r="Q9" i="53" s="1"/>
  <c r="I640" i="53"/>
  <c r="R103" i="53"/>
  <c r="R25" i="53" s="1"/>
  <c r="R104" i="47"/>
  <c r="R26" i="47" s="1"/>
  <c r="D90" i="52"/>
  <c r="D12" i="52" s="1"/>
  <c r="E95" i="52"/>
  <c r="E17" i="52" s="1"/>
  <c r="O97" i="52"/>
  <c r="O19" i="52" s="1"/>
  <c r="D103" i="52"/>
  <c r="D25" i="52" s="1"/>
  <c r="Q88" i="52"/>
  <c r="Q10" i="52" s="1"/>
  <c r="R94" i="52"/>
  <c r="R16" i="52" s="1"/>
  <c r="D95" i="52"/>
  <c r="D17" i="52" s="1"/>
  <c r="C90" i="52"/>
  <c r="C12" i="52" s="1"/>
  <c r="Q104" i="52"/>
  <c r="Q26" i="52" s="1"/>
  <c r="I651" i="52"/>
  <c r="O100" i="52"/>
  <c r="O22" i="52" s="1"/>
  <c r="R100" i="52"/>
  <c r="R22" i="52" s="1"/>
  <c r="I644" i="52"/>
  <c r="I636" i="52"/>
  <c r="I650" i="52"/>
  <c r="I640" i="52"/>
  <c r="G86" i="52"/>
  <c r="G8" i="52" s="1"/>
  <c r="M93" i="52"/>
  <c r="M15" i="52" s="1"/>
  <c r="C95" i="52"/>
  <c r="C17" i="52" s="1"/>
  <c r="I642" i="52"/>
  <c r="I639" i="52"/>
  <c r="Q97" i="52"/>
  <c r="Q19" i="52" s="1"/>
  <c r="I643" i="52"/>
  <c r="I634" i="52"/>
  <c r="E89" i="52"/>
  <c r="E11" i="52" s="1"/>
  <c r="O88" i="52"/>
  <c r="O10" i="52" s="1"/>
  <c r="I641" i="52"/>
  <c r="C89" i="52"/>
  <c r="C11" i="52" s="1"/>
  <c r="E93" i="52"/>
  <c r="E15" i="52" s="1"/>
  <c r="M105" i="52"/>
  <c r="M27" i="52" s="1"/>
  <c r="N93" i="52"/>
  <c r="N15" i="52" s="1"/>
  <c r="I635" i="52"/>
  <c r="H99" i="52"/>
  <c r="H21" i="52" s="1"/>
  <c r="I633" i="52"/>
  <c r="Q98" i="52"/>
  <c r="Q20" i="52" s="1"/>
  <c r="I646" i="52"/>
  <c r="R104" i="52"/>
  <c r="R26" i="52" s="1"/>
  <c r="C103" i="52"/>
  <c r="C25" i="52" s="1"/>
  <c r="Q90" i="52"/>
  <c r="Q12" i="52" s="1"/>
  <c r="R95" i="52"/>
  <c r="R17" i="52" s="1"/>
  <c r="D89" i="52"/>
  <c r="D11" i="52" s="1"/>
  <c r="R97" i="50"/>
  <c r="R19" i="50" s="1"/>
  <c r="R104" i="40"/>
  <c r="I650" i="46"/>
  <c r="O104" i="51"/>
  <c r="O26" i="51" s="1"/>
  <c r="E93" i="50"/>
  <c r="E15" i="50" s="1"/>
  <c r="D100" i="46"/>
  <c r="D22" i="46" s="1"/>
  <c r="I644" i="50"/>
  <c r="C94" i="50"/>
  <c r="C16" i="50" s="1"/>
  <c r="E103" i="46"/>
  <c r="E25" i="46" s="1"/>
  <c r="I644" i="51"/>
  <c r="E93" i="48"/>
  <c r="E15" i="48" s="1"/>
  <c r="E93" i="51"/>
  <c r="E15" i="51" s="1"/>
  <c r="D103" i="48"/>
  <c r="D25" i="48" s="1"/>
  <c r="H103" i="40"/>
  <c r="I650" i="50"/>
  <c r="H96" i="46"/>
  <c r="H18" i="46" s="1"/>
  <c r="Q98" i="48"/>
  <c r="Q20" i="48" s="1"/>
  <c r="C96" i="46"/>
  <c r="C18" i="46" s="1"/>
  <c r="N88" i="50"/>
  <c r="N10" i="50" s="1"/>
  <c r="E103" i="48"/>
  <c r="E25" i="48" s="1"/>
  <c r="I649" i="50"/>
  <c r="C90" i="47"/>
  <c r="C96" i="47"/>
  <c r="O88" i="47"/>
  <c r="G86" i="51"/>
  <c r="G8" i="51" s="1"/>
  <c r="D95" i="46"/>
  <c r="D17" i="46" s="1"/>
  <c r="E103" i="51"/>
  <c r="E25" i="51" s="1"/>
  <c r="G103" i="51"/>
  <c r="G25" i="51" s="1"/>
  <c r="Q98" i="51"/>
  <c r="Q20" i="51" s="1"/>
  <c r="C95" i="51"/>
  <c r="C17" i="51" s="1"/>
  <c r="I642" i="51"/>
  <c r="I635" i="51"/>
  <c r="C104" i="51"/>
  <c r="C26" i="51" s="1"/>
  <c r="N104" i="51"/>
  <c r="N26" i="51" s="1"/>
  <c r="D90" i="51"/>
  <c r="D12" i="51" s="1"/>
  <c r="E95" i="51"/>
  <c r="E17" i="51" s="1"/>
  <c r="M88" i="51"/>
  <c r="M10" i="51" s="1"/>
  <c r="Q95" i="51"/>
  <c r="Q17" i="51" s="1"/>
  <c r="R89" i="51"/>
  <c r="R11" i="51" s="1"/>
  <c r="D89" i="51"/>
  <c r="D11" i="51" s="1"/>
  <c r="G104" i="51"/>
  <c r="G26" i="51" s="1"/>
  <c r="I639" i="51"/>
  <c r="Q93" i="51"/>
  <c r="Q15" i="51" s="1"/>
  <c r="D95" i="51"/>
  <c r="D17" i="51" s="1"/>
  <c r="C96" i="50"/>
  <c r="C18" i="50" s="1"/>
  <c r="C96" i="51"/>
  <c r="C18" i="51" s="1"/>
  <c r="O100" i="51"/>
  <c r="O22" i="51" s="1"/>
  <c r="C103" i="51"/>
  <c r="C25" i="51" s="1"/>
  <c r="H103" i="51"/>
  <c r="H25" i="51" s="1"/>
  <c r="D103" i="51"/>
  <c r="D25" i="51" s="1"/>
  <c r="I633" i="51"/>
  <c r="Q87" i="51"/>
  <c r="Q9" i="51" s="1"/>
  <c r="I651" i="51"/>
  <c r="I636" i="51"/>
  <c r="I641" i="51"/>
  <c r="M98" i="51"/>
  <c r="M20" i="51" s="1"/>
  <c r="R88" i="51"/>
  <c r="R10" i="51" s="1"/>
  <c r="N87" i="51"/>
  <c r="N9" i="51" s="1"/>
  <c r="O87" i="51"/>
  <c r="O9" i="51" s="1"/>
  <c r="I634" i="51"/>
  <c r="I646" i="51"/>
  <c r="Q100" i="51"/>
  <c r="Q22" i="51" s="1"/>
  <c r="I640" i="51"/>
  <c r="C90" i="51"/>
  <c r="C12" i="51" s="1"/>
  <c r="E89" i="51"/>
  <c r="E11" i="51" s="1"/>
  <c r="C89" i="51"/>
  <c r="C11" i="51" s="1"/>
  <c r="M98" i="46"/>
  <c r="M20" i="46" s="1"/>
  <c r="Q98" i="46"/>
  <c r="Q20" i="46" s="1"/>
  <c r="M103" i="46"/>
  <c r="M25" i="46" s="1"/>
  <c r="R94" i="47"/>
  <c r="Q87" i="48"/>
  <c r="Q9" i="48" s="1"/>
  <c r="O88" i="48"/>
  <c r="O10" i="48" s="1"/>
  <c r="D103" i="46"/>
  <c r="D25" i="46" s="1"/>
  <c r="Q93" i="47"/>
  <c r="M98" i="50"/>
  <c r="M20" i="50" s="1"/>
  <c r="O88" i="50"/>
  <c r="O10" i="50" s="1"/>
  <c r="R88" i="47"/>
  <c r="Q100" i="50"/>
  <c r="Q22" i="50" s="1"/>
  <c r="M103" i="48"/>
  <c r="M25" i="48" s="1"/>
  <c r="Q100" i="47"/>
  <c r="O88" i="46"/>
  <c r="O10" i="46" s="1"/>
  <c r="R94" i="48"/>
  <c r="R16" i="48" s="1"/>
  <c r="Q100" i="46"/>
  <c r="Q22" i="46" s="1"/>
  <c r="Q87" i="46"/>
  <c r="Q9" i="46" s="1"/>
  <c r="Q104" i="40"/>
  <c r="Q93" i="50"/>
  <c r="Q15" i="50" s="1"/>
  <c r="Q93" i="40"/>
  <c r="N104" i="40"/>
  <c r="Q87" i="47"/>
  <c r="R88" i="46"/>
  <c r="R10" i="46" s="1"/>
  <c r="C96" i="48"/>
  <c r="C18" i="48" s="1"/>
  <c r="O90" i="47"/>
  <c r="Q100" i="40"/>
  <c r="N88" i="48"/>
  <c r="N10" i="48" s="1"/>
  <c r="I633" i="47"/>
  <c r="D95" i="50"/>
  <c r="D17" i="50" s="1"/>
  <c r="M104" i="40"/>
  <c r="C95" i="46"/>
  <c r="C17" i="46" s="1"/>
  <c r="D95" i="47"/>
  <c r="C89" i="50"/>
  <c r="C11" i="50" s="1"/>
  <c r="E95" i="47"/>
  <c r="D90" i="50"/>
  <c r="D12" i="50" s="1"/>
  <c r="I639" i="40"/>
  <c r="I651" i="40"/>
  <c r="I646" i="46"/>
  <c r="G86" i="48"/>
  <c r="G8" i="48" s="1"/>
  <c r="G86" i="47"/>
  <c r="I646" i="47"/>
  <c r="G86" i="46"/>
  <c r="G8" i="46" s="1"/>
  <c r="D90" i="46"/>
  <c r="D12" i="46" s="1"/>
  <c r="E95" i="50"/>
  <c r="E17" i="50" s="1"/>
  <c r="E89" i="50"/>
  <c r="E11" i="50" s="1"/>
  <c r="C95" i="50"/>
  <c r="C17" i="50" s="1"/>
  <c r="C90" i="50"/>
  <c r="C12" i="50" s="1"/>
  <c r="Q104" i="50"/>
  <c r="Q26" i="50" s="1"/>
  <c r="I651" i="50"/>
  <c r="I646" i="50"/>
  <c r="I636" i="50"/>
  <c r="I639" i="50"/>
  <c r="R94" i="50"/>
  <c r="R16" i="50" s="1"/>
  <c r="R103" i="50"/>
  <c r="R25" i="50" s="1"/>
  <c r="I640" i="50"/>
  <c r="S642" i="50"/>
  <c r="I641" i="50"/>
  <c r="G86" i="50"/>
  <c r="G8" i="50" s="1"/>
  <c r="H99" i="48"/>
  <c r="H21" i="48" s="1"/>
  <c r="E95" i="46"/>
  <c r="E17" i="46" s="1"/>
  <c r="E95" i="48"/>
  <c r="E17" i="48" s="1"/>
  <c r="I646" i="48"/>
  <c r="Q100" i="48"/>
  <c r="Q22" i="48" s="1"/>
  <c r="G104" i="48"/>
  <c r="G26" i="48" s="1"/>
  <c r="C90" i="48"/>
  <c r="C12" i="48" s="1"/>
  <c r="E89" i="48"/>
  <c r="E11" i="48" s="1"/>
  <c r="D95" i="48"/>
  <c r="D17" i="48" s="1"/>
  <c r="C104" i="48"/>
  <c r="C26" i="48" s="1"/>
  <c r="I651" i="48"/>
  <c r="I636" i="48"/>
  <c r="I641" i="48"/>
  <c r="I639" i="48"/>
  <c r="Q93" i="48"/>
  <c r="Q15" i="48" s="1"/>
  <c r="I640" i="48"/>
  <c r="C95" i="48"/>
  <c r="C17" i="48" s="1"/>
  <c r="D90" i="48"/>
  <c r="D12" i="48" s="1"/>
  <c r="D89" i="48"/>
  <c r="D11" i="48" s="1"/>
  <c r="C89" i="48"/>
  <c r="C11" i="48" s="1"/>
  <c r="C90" i="46"/>
  <c r="C12" i="46" s="1"/>
  <c r="D90" i="47"/>
  <c r="C95" i="47"/>
  <c r="R103" i="47"/>
  <c r="R25" i="47" s="1"/>
  <c r="I636" i="47"/>
  <c r="I641" i="47"/>
  <c r="S644" i="47"/>
  <c r="I651" i="47"/>
  <c r="M103" i="47"/>
  <c r="I639" i="47"/>
  <c r="I640" i="47"/>
  <c r="E89" i="47"/>
  <c r="D89" i="47"/>
  <c r="C89" i="47"/>
  <c r="S615" i="46"/>
  <c r="AG615" i="46" s="1"/>
  <c r="S606" i="46"/>
  <c r="AG606" i="46" s="1"/>
  <c r="S609" i="46"/>
  <c r="AG609" i="46" s="1"/>
  <c r="S625" i="46"/>
  <c r="AG625" i="46" s="1"/>
  <c r="S610" i="46"/>
  <c r="AG610" i="46" s="1"/>
  <c r="S614" i="46"/>
  <c r="AG614" i="46" s="1"/>
  <c r="I640" i="46"/>
  <c r="C89" i="46"/>
  <c r="C11" i="46" s="1"/>
  <c r="S621" i="46"/>
  <c r="AG621" i="46" s="1"/>
  <c r="I651" i="46"/>
  <c r="I636" i="46"/>
  <c r="I641" i="46"/>
  <c r="S607" i="46"/>
  <c r="AG607" i="46" s="1"/>
  <c r="S618" i="46"/>
  <c r="AG618" i="46" s="1"/>
  <c r="S617" i="46"/>
  <c r="AG617" i="46" s="1"/>
  <c r="I639" i="46"/>
  <c r="Q93" i="46"/>
  <c r="Q15" i="46" s="1"/>
  <c r="R94" i="46"/>
  <c r="R16" i="46" s="1"/>
  <c r="E89" i="46"/>
  <c r="E11" i="46" s="1"/>
  <c r="D89" i="46"/>
  <c r="D11" i="46" s="1"/>
  <c r="M103" i="40"/>
  <c r="Q103" i="40"/>
  <c r="G103" i="52" l="1"/>
  <c r="G25" i="52" s="1"/>
  <c r="Q94" i="53"/>
  <c r="Q16" i="53" s="1"/>
  <c r="Q94" i="52"/>
  <c r="Q16" i="52" s="1"/>
  <c r="R105" i="55"/>
  <c r="Q98" i="55"/>
  <c r="Q20" i="55" s="1"/>
  <c r="C90" i="56"/>
  <c r="C12" i="56" s="1"/>
  <c r="I640" i="56"/>
  <c r="I635" i="56"/>
  <c r="I17" i="2"/>
  <c r="Q105" i="57"/>
  <c r="Q27" i="57" s="1"/>
  <c r="N104" i="57"/>
  <c r="N26" i="57" s="1"/>
  <c r="N89" i="50"/>
  <c r="N11" i="50" s="1"/>
  <c r="H99" i="46"/>
  <c r="H21" i="46" s="1"/>
  <c r="Q103" i="50"/>
  <c r="Q25" i="50" s="1"/>
  <c r="H99" i="50"/>
  <c r="H21" i="50" s="1"/>
  <c r="Q104" i="47"/>
  <c r="Q26" i="47" s="1"/>
  <c r="R89" i="48"/>
  <c r="R11" i="48" s="1"/>
  <c r="O98" i="47"/>
  <c r="H99" i="51"/>
  <c r="H21" i="51" s="1"/>
  <c r="R90" i="52"/>
  <c r="R12" i="52" s="1"/>
  <c r="R105" i="52"/>
  <c r="R27" i="52" s="1"/>
  <c r="I599" i="55"/>
  <c r="Q88" i="57"/>
  <c r="Q10" i="57" s="1"/>
  <c r="I579" i="2"/>
  <c r="H99" i="47"/>
  <c r="Q104" i="46"/>
  <c r="Q26" i="46" s="1"/>
  <c r="Q105" i="52"/>
  <c r="Q27" i="52" s="1"/>
  <c r="O87" i="52"/>
  <c r="O9" i="52" s="1"/>
  <c r="N88" i="52"/>
  <c r="N10" i="52" s="1"/>
  <c r="G99" i="53"/>
  <c r="G21" i="53" s="1"/>
  <c r="M88" i="53"/>
  <c r="M10" i="53" s="1"/>
  <c r="O105" i="53"/>
  <c r="O27" i="53" s="1"/>
  <c r="C96" i="57"/>
  <c r="C18" i="57" s="1"/>
  <c r="M105" i="57"/>
  <c r="M27" i="57" s="1"/>
  <c r="M98" i="52"/>
  <c r="M20" i="52" s="1"/>
  <c r="N93" i="53"/>
  <c r="N15" i="53" s="1"/>
  <c r="N88" i="51"/>
  <c r="N10" i="51" s="1"/>
  <c r="Q89" i="53"/>
  <c r="Q11" i="53" s="1"/>
  <c r="R100" i="55"/>
  <c r="R22" i="55" s="1"/>
  <c r="B104" i="46"/>
  <c r="Q94" i="48"/>
  <c r="Q16" i="48" s="1"/>
  <c r="S634" i="48"/>
  <c r="S642" i="48"/>
  <c r="I632" i="48"/>
  <c r="O105" i="46"/>
  <c r="O27" i="46" s="1"/>
  <c r="H86" i="50"/>
  <c r="H8" i="50" s="1"/>
  <c r="S582" i="51"/>
  <c r="H86" i="51"/>
  <c r="H8" i="51" s="1"/>
  <c r="H86" i="46"/>
  <c r="H8" i="46" s="1"/>
  <c r="Q97" i="48"/>
  <c r="Q19" i="48" s="1"/>
  <c r="R93" i="50"/>
  <c r="R15" i="50" s="1"/>
  <c r="O104" i="47"/>
  <c r="O26" i="47" s="1"/>
  <c r="R98" i="51"/>
  <c r="R20" i="51" s="1"/>
  <c r="R105" i="46"/>
  <c r="R27" i="46" s="1"/>
  <c r="N93" i="48"/>
  <c r="N15" i="48" s="1"/>
  <c r="O105" i="52"/>
  <c r="O27" i="52" s="1"/>
  <c r="M87" i="48"/>
  <c r="M9" i="48" s="1"/>
  <c r="M105" i="51"/>
  <c r="M27" i="51" s="1"/>
  <c r="M87" i="55"/>
  <c r="M9" i="55" s="1"/>
  <c r="I641" i="56"/>
  <c r="I644" i="57"/>
  <c r="M100" i="40"/>
  <c r="R95" i="46"/>
  <c r="R17" i="46" s="1"/>
  <c r="M88" i="46"/>
  <c r="M10" i="46" s="1"/>
  <c r="O97" i="57"/>
  <c r="O19" i="57" s="1"/>
  <c r="N97" i="47"/>
  <c r="O97" i="48"/>
  <c r="O19" i="48" s="1"/>
  <c r="R88" i="52"/>
  <c r="R10" i="52" s="1"/>
  <c r="Q97" i="53"/>
  <c r="Q19" i="53" s="1"/>
  <c r="Q88" i="46"/>
  <c r="Q10" i="46" s="1"/>
  <c r="R88" i="55"/>
  <c r="R10" i="55" s="1"/>
  <c r="M98" i="55"/>
  <c r="M20" i="55" s="1"/>
  <c r="I633" i="57"/>
  <c r="M100" i="57"/>
  <c r="M22" i="57" s="1"/>
  <c r="I587" i="51"/>
  <c r="I104" i="47"/>
  <c r="B88" i="51"/>
  <c r="N87" i="52"/>
  <c r="N9" i="52" s="1"/>
  <c r="C86" i="48"/>
  <c r="C8" i="48" s="1"/>
  <c r="N93" i="40"/>
  <c r="Q98" i="50"/>
  <c r="Q20" i="50" s="1"/>
  <c r="Q95" i="47"/>
  <c r="Q89" i="51"/>
  <c r="Q11" i="51" s="1"/>
  <c r="R103" i="48"/>
  <c r="R25" i="48" s="1"/>
  <c r="R98" i="46"/>
  <c r="R20" i="46" s="1"/>
  <c r="M105" i="40"/>
  <c r="Q88" i="47"/>
  <c r="M104" i="52"/>
  <c r="M26" i="52" s="1"/>
  <c r="R93" i="46"/>
  <c r="R15" i="46" s="1"/>
  <c r="R100" i="48"/>
  <c r="R22" i="48" s="1"/>
  <c r="R95" i="48"/>
  <c r="R17" i="48" s="1"/>
  <c r="R100" i="51"/>
  <c r="R22" i="51" s="1"/>
  <c r="M93" i="46"/>
  <c r="M15" i="46" s="1"/>
  <c r="I644" i="56"/>
  <c r="D95" i="56"/>
  <c r="D17" i="56" s="1"/>
  <c r="B93" i="50"/>
  <c r="B15" i="50" s="1"/>
  <c r="I15" i="50" s="1"/>
  <c r="S644" i="46"/>
  <c r="N104" i="48"/>
  <c r="N26" i="48" s="1"/>
  <c r="M104" i="46"/>
  <c r="M26" i="46" s="1"/>
  <c r="N88" i="46"/>
  <c r="N10" i="46" s="1"/>
  <c r="R89" i="46"/>
  <c r="R11" i="46" s="1"/>
  <c r="O87" i="48"/>
  <c r="O9" i="48" s="1"/>
  <c r="N104" i="47"/>
  <c r="Q94" i="46"/>
  <c r="Q16" i="46" s="1"/>
  <c r="O87" i="47"/>
  <c r="O104" i="52"/>
  <c r="O26" i="52" s="1"/>
  <c r="O98" i="52"/>
  <c r="O20" i="52" s="1"/>
  <c r="M98" i="53"/>
  <c r="M20" i="53" s="1"/>
  <c r="N88" i="40"/>
  <c r="R105" i="51"/>
  <c r="R27" i="51" s="1"/>
  <c r="R93" i="40"/>
  <c r="O97" i="50"/>
  <c r="O19" i="50" s="1"/>
  <c r="O100" i="47"/>
  <c r="R93" i="48"/>
  <c r="R15" i="48" s="1"/>
  <c r="Q90" i="46"/>
  <c r="Q12" i="46" s="1"/>
  <c r="Q90" i="48"/>
  <c r="Q12" i="48" s="1"/>
  <c r="M104" i="50"/>
  <c r="M26" i="50" s="1"/>
  <c r="E89" i="56"/>
  <c r="E11" i="56" s="1"/>
  <c r="N104" i="53"/>
  <c r="N26" i="53" s="1"/>
  <c r="E95" i="56"/>
  <c r="E17" i="56" s="1"/>
  <c r="S643" i="48"/>
  <c r="S633" i="50"/>
  <c r="S635" i="50"/>
  <c r="O100" i="48"/>
  <c r="O22" i="48" s="1"/>
  <c r="O105" i="47"/>
  <c r="O27" i="47" s="1"/>
  <c r="E86" i="46"/>
  <c r="E8" i="46" s="1"/>
  <c r="R98" i="48"/>
  <c r="R20" i="48" s="1"/>
  <c r="H86" i="52"/>
  <c r="H8" i="52" s="1"/>
  <c r="C86" i="47"/>
  <c r="N104" i="52"/>
  <c r="N26" i="52" s="1"/>
  <c r="C86" i="52"/>
  <c r="C8" i="52" s="1"/>
  <c r="R90" i="51"/>
  <c r="R12" i="51" s="1"/>
  <c r="Q97" i="57"/>
  <c r="Q19" i="57" s="1"/>
  <c r="B93" i="53"/>
  <c r="B105" i="52"/>
  <c r="I105" i="52" s="1"/>
  <c r="S649" i="40"/>
  <c r="S635" i="46"/>
  <c r="S650" i="48"/>
  <c r="N87" i="50"/>
  <c r="N9" i="50" s="1"/>
  <c r="Q90" i="55"/>
  <c r="Q12" i="55" s="1"/>
  <c r="N97" i="55"/>
  <c r="N19" i="55" s="1"/>
  <c r="I642" i="56"/>
  <c r="S650" i="40"/>
  <c r="S634" i="46"/>
  <c r="N87" i="48"/>
  <c r="N9" i="48" s="1"/>
  <c r="O98" i="46"/>
  <c r="O20" i="46" s="1"/>
  <c r="Q90" i="53"/>
  <c r="Q12" i="53" s="1"/>
  <c r="Q98" i="53"/>
  <c r="Q20" i="53" s="1"/>
  <c r="R98" i="57"/>
  <c r="R20" i="57" s="1"/>
  <c r="G8" i="57"/>
  <c r="M9" i="57"/>
  <c r="L88" i="46"/>
  <c r="S582" i="46"/>
  <c r="I605" i="46"/>
  <c r="I631" i="47"/>
  <c r="L104" i="48"/>
  <c r="E85" i="47"/>
  <c r="C85" i="52"/>
  <c r="R88" i="40"/>
  <c r="N97" i="56"/>
  <c r="N19" i="56" s="1"/>
  <c r="B105" i="55"/>
  <c r="O90" i="51"/>
  <c r="O12" i="51" s="1"/>
  <c r="I598" i="51"/>
  <c r="B104" i="51"/>
  <c r="S587" i="46"/>
  <c r="B105" i="50"/>
  <c r="I599" i="50"/>
  <c r="M88" i="48"/>
  <c r="M10" i="48" s="1"/>
  <c r="M100" i="52"/>
  <c r="M22" i="52" s="1"/>
  <c r="R93" i="52"/>
  <c r="R15" i="52" s="1"/>
  <c r="O97" i="47"/>
  <c r="L88" i="50"/>
  <c r="S582" i="50"/>
  <c r="Q89" i="47"/>
  <c r="O87" i="46"/>
  <c r="O9" i="46" s="1"/>
  <c r="Q105" i="40"/>
  <c r="R90" i="46"/>
  <c r="R12" i="46" s="1"/>
  <c r="O93" i="46"/>
  <c r="O15" i="46" s="1"/>
  <c r="O104" i="50"/>
  <c r="O26" i="50" s="1"/>
  <c r="O100" i="55"/>
  <c r="O22" i="55" s="1"/>
  <c r="B95" i="55"/>
  <c r="Q94" i="56"/>
  <c r="Q16" i="56" s="1"/>
  <c r="R94" i="53"/>
  <c r="R16" i="53" s="1"/>
  <c r="Q105" i="56"/>
  <c r="Q27" i="56" s="1"/>
  <c r="R90" i="53"/>
  <c r="R12" i="53" s="1"/>
  <c r="R90" i="56"/>
  <c r="R12" i="56" s="1"/>
  <c r="N105" i="56"/>
  <c r="N27" i="56" s="1"/>
  <c r="B89" i="57"/>
  <c r="I635" i="57"/>
  <c r="Q89" i="57"/>
  <c r="Q11" i="57" s="1"/>
  <c r="L104" i="57"/>
  <c r="C95" i="57"/>
  <c r="C17" i="57" s="1"/>
  <c r="I87" i="2"/>
  <c r="B9" i="2"/>
  <c r="I9" i="2" s="1"/>
  <c r="S646" i="40"/>
  <c r="I631" i="46"/>
  <c r="L103" i="46"/>
  <c r="S650" i="47"/>
  <c r="G85" i="47"/>
  <c r="S644" i="48"/>
  <c r="M103" i="50"/>
  <c r="M25" i="50" s="1"/>
  <c r="E86" i="48"/>
  <c r="E8" i="48" s="1"/>
  <c r="Q94" i="47"/>
  <c r="I632" i="51"/>
  <c r="O98" i="51"/>
  <c r="O20" i="51" s="1"/>
  <c r="S650" i="51"/>
  <c r="S643" i="51"/>
  <c r="E86" i="51"/>
  <c r="E8" i="51" s="1"/>
  <c r="H86" i="48"/>
  <c r="H8" i="48" s="1"/>
  <c r="M87" i="52"/>
  <c r="M9" i="52" s="1"/>
  <c r="N105" i="52"/>
  <c r="N27" i="52" s="1"/>
  <c r="G99" i="52"/>
  <c r="G21" i="52" s="1"/>
  <c r="B93" i="52"/>
  <c r="I587" i="52"/>
  <c r="R87" i="52"/>
  <c r="R9" i="52" s="1"/>
  <c r="C86" i="46"/>
  <c r="C8" i="46" s="1"/>
  <c r="R89" i="53"/>
  <c r="R11" i="53" s="1"/>
  <c r="B90" i="53"/>
  <c r="I584" i="53"/>
  <c r="Q103" i="48"/>
  <c r="Q25" i="48" s="1"/>
  <c r="S598" i="50"/>
  <c r="O103" i="50"/>
  <c r="O25" i="50" s="1"/>
  <c r="O87" i="50"/>
  <c r="O9" i="50" s="1"/>
  <c r="M93" i="48"/>
  <c r="M15" i="48" s="1"/>
  <c r="O100" i="40"/>
  <c r="R100" i="46"/>
  <c r="R22" i="46" s="1"/>
  <c r="N104" i="50"/>
  <c r="N26" i="50" s="1"/>
  <c r="R87" i="50"/>
  <c r="R9" i="50" s="1"/>
  <c r="N97" i="46"/>
  <c r="N19" i="46" s="1"/>
  <c r="R88" i="50"/>
  <c r="R10" i="50" s="1"/>
  <c r="N88" i="47"/>
  <c r="Q88" i="51"/>
  <c r="Q10" i="51" s="1"/>
  <c r="M100" i="51"/>
  <c r="M22" i="51" s="1"/>
  <c r="N93" i="51"/>
  <c r="N15" i="51" s="1"/>
  <c r="M87" i="50"/>
  <c r="M9" i="50" s="1"/>
  <c r="O104" i="40"/>
  <c r="B93" i="55"/>
  <c r="I587" i="55"/>
  <c r="M103" i="56"/>
  <c r="M25" i="56" s="1"/>
  <c r="C103" i="56"/>
  <c r="C25" i="56" s="1"/>
  <c r="I651" i="56"/>
  <c r="M87" i="56"/>
  <c r="M9" i="56" s="1"/>
  <c r="Q98" i="56"/>
  <c r="Q20" i="56" s="1"/>
  <c r="S643" i="56"/>
  <c r="I643" i="56"/>
  <c r="B103" i="56"/>
  <c r="I597" i="56"/>
  <c r="R88" i="56"/>
  <c r="R10" i="56" s="1"/>
  <c r="R87" i="53"/>
  <c r="R9" i="53" s="1"/>
  <c r="R105" i="53"/>
  <c r="R27" i="53" s="1"/>
  <c r="O97" i="56"/>
  <c r="O19" i="56" s="1"/>
  <c r="R88" i="53"/>
  <c r="R10" i="53" s="1"/>
  <c r="Q88" i="53"/>
  <c r="Q10" i="53" s="1"/>
  <c r="M105" i="53"/>
  <c r="M27" i="53" s="1"/>
  <c r="R93" i="53"/>
  <c r="R15" i="53" s="1"/>
  <c r="Q93" i="55"/>
  <c r="Q15" i="55" s="1"/>
  <c r="D90" i="56"/>
  <c r="D12" i="56" s="1"/>
  <c r="Q103" i="57"/>
  <c r="Q25" i="57" s="1"/>
  <c r="G103" i="57"/>
  <c r="G25" i="57" s="1"/>
  <c r="I641" i="57"/>
  <c r="Q87" i="57"/>
  <c r="Q9" i="57" s="1"/>
  <c r="I627" i="57"/>
  <c r="I99" i="2"/>
  <c r="B21" i="2"/>
  <c r="I21" i="2" s="1"/>
  <c r="B93" i="51"/>
  <c r="I597" i="48"/>
  <c r="D7" i="2"/>
  <c r="I88" i="46"/>
  <c r="B10" i="46"/>
  <c r="I10" i="46" s="1"/>
  <c r="R98" i="55"/>
  <c r="R20" i="55" s="1"/>
  <c r="I597" i="40"/>
  <c r="I88" i="40"/>
  <c r="I26" i="2"/>
  <c r="I104" i="40"/>
  <c r="I599" i="2"/>
  <c r="L88" i="40"/>
  <c r="C85" i="50"/>
  <c r="L103" i="40"/>
  <c r="R99" i="56"/>
  <c r="R21" i="56" s="1"/>
  <c r="H99" i="56"/>
  <c r="H21" i="56" s="1"/>
  <c r="E85" i="55"/>
  <c r="G85" i="56"/>
  <c r="E104" i="57"/>
  <c r="E26" i="57" s="1"/>
  <c r="O103" i="57"/>
  <c r="O25" i="57" s="1"/>
  <c r="E103" i="57"/>
  <c r="E25" i="57" s="1"/>
  <c r="R104" i="57"/>
  <c r="R26" i="57" s="1"/>
  <c r="I88" i="51"/>
  <c r="B10" i="51"/>
  <c r="I10" i="51" s="1"/>
  <c r="B26" i="57"/>
  <c r="S643" i="46"/>
  <c r="S649" i="47"/>
  <c r="I599" i="46"/>
  <c r="B105" i="46"/>
  <c r="I631" i="51"/>
  <c r="Q94" i="51"/>
  <c r="Q16" i="51" s="1"/>
  <c r="I631" i="53"/>
  <c r="R87" i="47"/>
  <c r="R89" i="50"/>
  <c r="R11" i="50" s="1"/>
  <c r="O103" i="47"/>
  <c r="O25" i="47" s="1"/>
  <c r="R87" i="55"/>
  <c r="R9" i="55" s="1"/>
  <c r="I582" i="55"/>
  <c r="B88" i="55"/>
  <c r="R89" i="56"/>
  <c r="R11" i="56" s="1"/>
  <c r="E86" i="56"/>
  <c r="E8" i="56" s="1"/>
  <c r="N87" i="53"/>
  <c r="N9" i="53" s="1"/>
  <c r="R103" i="57"/>
  <c r="R25" i="57" s="1"/>
  <c r="C89" i="57"/>
  <c r="C11" i="57" s="1"/>
  <c r="H600" i="2"/>
  <c r="H85" i="2"/>
  <c r="B25" i="46"/>
  <c r="I25" i="46" s="1"/>
  <c r="I103" i="46"/>
  <c r="I104" i="46"/>
  <c r="B26" i="46"/>
  <c r="I26" i="46" s="1"/>
  <c r="S634" i="40"/>
  <c r="S633" i="46"/>
  <c r="C99" i="46"/>
  <c r="C21" i="46" s="1"/>
  <c r="I631" i="48"/>
  <c r="C99" i="50"/>
  <c r="C21" i="50" s="1"/>
  <c r="I632" i="47"/>
  <c r="Q95" i="48"/>
  <c r="Q17" i="48" s="1"/>
  <c r="E85" i="50"/>
  <c r="E86" i="50"/>
  <c r="E8" i="50" s="1"/>
  <c r="Q88" i="48"/>
  <c r="Q10" i="48" s="1"/>
  <c r="O97" i="46"/>
  <c r="O19" i="46" s="1"/>
  <c r="E103" i="52"/>
  <c r="E25" i="52" s="1"/>
  <c r="I582" i="52"/>
  <c r="B88" i="52"/>
  <c r="I632" i="52"/>
  <c r="Q95" i="52"/>
  <c r="Q17" i="52" s="1"/>
  <c r="Q89" i="52"/>
  <c r="Q11" i="52" s="1"/>
  <c r="H103" i="52"/>
  <c r="H25" i="52" s="1"/>
  <c r="I631" i="52"/>
  <c r="H85" i="52"/>
  <c r="G85" i="52"/>
  <c r="E86" i="52"/>
  <c r="E8" i="52" s="1"/>
  <c r="R93" i="47"/>
  <c r="R90" i="47"/>
  <c r="Q103" i="46"/>
  <c r="Q25" i="46" s="1"/>
  <c r="R100" i="47"/>
  <c r="M98" i="48"/>
  <c r="M20" i="48" s="1"/>
  <c r="Q90" i="51"/>
  <c r="Q12" i="51" s="1"/>
  <c r="N97" i="50"/>
  <c r="N19" i="50" s="1"/>
  <c r="N105" i="46"/>
  <c r="N27" i="46" s="1"/>
  <c r="M88" i="40"/>
  <c r="M93" i="47"/>
  <c r="O98" i="50"/>
  <c r="O20" i="50" s="1"/>
  <c r="M100" i="46"/>
  <c r="M22" i="46" s="1"/>
  <c r="N103" i="47"/>
  <c r="R89" i="47"/>
  <c r="M87" i="47"/>
  <c r="R105" i="40"/>
  <c r="M93" i="50"/>
  <c r="M15" i="50" s="1"/>
  <c r="Q97" i="46"/>
  <c r="Q19" i="46" s="1"/>
  <c r="M87" i="51"/>
  <c r="M9" i="51" s="1"/>
  <c r="M100" i="48"/>
  <c r="M22" i="48" s="1"/>
  <c r="Q88" i="55"/>
  <c r="Q10" i="55" s="1"/>
  <c r="C99" i="55"/>
  <c r="C21" i="55" s="1"/>
  <c r="H86" i="55"/>
  <c r="H8" i="55" s="1"/>
  <c r="O95" i="55"/>
  <c r="O17" i="55" s="1"/>
  <c r="E95" i="55"/>
  <c r="E17" i="55" s="1"/>
  <c r="H86" i="53"/>
  <c r="H8" i="53" s="1"/>
  <c r="O87" i="56"/>
  <c r="O9" i="56" s="1"/>
  <c r="N88" i="53"/>
  <c r="N10" i="53" s="1"/>
  <c r="Q94" i="55"/>
  <c r="Q16" i="55" s="1"/>
  <c r="I634" i="56"/>
  <c r="I631" i="56"/>
  <c r="Q100" i="55"/>
  <c r="Q22" i="55" s="1"/>
  <c r="R105" i="56"/>
  <c r="R27" i="56" s="1"/>
  <c r="O104" i="56"/>
  <c r="O26" i="56" s="1"/>
  <c r="M87" i="53"/>
  <c r="M9" i="53" s="1"/>
  <c r="M100" i="53"/>
  <c r="M22" i="53" s="1"/>
  <c r="I646" i="56"/>
  <c r="B105" i="56"/>
  <c r="I599" i="56"/>
  <c r="Q95" i="53"/>
  <c r="Q17" i="53" s="1"/>
  <c r="R104" i="53"/>
  <c r="R26" i="53" s="1"/>
  <c r="I639" i="56"/>
  <c r="Q86" i="56"/>
  <c r="Q8" i="56" s="1"/>
  <c r="G86" i="56"/>
  <c r="G8" i="56" s="1"/>
  <c r="S597" i="57"/>
  <c r="I643" i="57"/>
  <c r="Q93" i="57"/>
  <c r="Q15" i="57" s="1"/>
  <c r="S599" i="57"/>
  <c r="M104" i="57"/>
  <c r="M26" i="57" s="1"/>
  <c r="I91" i="2"/>
  <c r="B13" i="2"/>
  <c r="I13" i="2" s="1"/>
  <c r="B25" i="48"/>
  <c r="I25" i="48" s="1"/>
  <c r="I103" i="48"/>
  <c r="B93" i="47"/>
  <c r="R93" i="57"/>
  <c r="R15" i="57" s="1"/>
  <c r="I103" i="40"/>
  <c r="B7" i="2"/>
  <c r="I88" i="50"/>
  <c r="B10" i="50"/>
  <c r="I10" i="50" s="1"/>
  <c r="I598" i="48"/>
  <c r="B27" i="2"/>
  <c r="H85" i="47"/>
  <c r="B104" i="52"/>
  <c r="I598" i="52"/>
  <c r="I598" i="55"/>
  <c r="B104" i="55"/>
  <c r="I104" i="55" s="1"/>
  <c r="N87" i="56"/>
  <c r="N9" i="56" s="1"/>
  <c r="R94" i="57"/>
  <c r="R16" i="57" s="1"/>
  <c r="D90" i="57"/>
  <c r="D12" i="57" s="1"/>
  <c r="H103" i="57"/>
  <c r="H25" i="57" s="1"/>
  <c r="I599" i="48"/>
  <c r="B105" i="48"/>
  <c r="B95" i="53"/>
  <c r="I589" i="53"/>
  <c r="C86" i="53"/>
  <c r="C8" i="53" s="1"/>
  <c r="N88" i="56"/>
  <c r="N10" i="56" s="1"/>
  <c r="B93" i="56"/>
  <c r="I636" i="56"/>
  <c r="Q97" i="55"/>
  <c r="Q19" i="55" s="1"/>
  <c r="G85" i="55"/>
  <c r="Q100" i="57"/>
  <c r="I103" i="53"/>
  <c r="B25" i="53"/>
  <c r="I25" i="53" s="1"/>
  <c r="B15" i="53"/>
  <c r="O103" i="40"/>
  <c r="G99" i="46"/>
  <c r="G21" i="46" s="1"/>
  <c r="I599" i="47"/>
  <c r="B105" i="47"/>
  <c r="M88" i="50"/>
  <c r="M10" i="50" s="1"/>
  <c r="O90" i="48"/>
  <c r="O12" i="48" s="1"/>
  <c r="O105" i="51"/>
  <c r="O27" i="51" s="1"/>
  <c r="G99" i="51"/>
  <c r="G21" i="51" s="1"/>
  <c r="G85" i="50"/>
  <c r="C86" i="51"/>
  <c r="C8" i="51" s="1"/>
  <c r="N97" i="52"/>
  <c r="N19" i="52" s="1"/>
  <c r="I649" i="52"/>
  <c r="H99" i="53"/>
  <c r="H21" i="53" s="1"/>
  <c r="N105" i="53"/>
  <c r="N27" i="53" s="1"/>
  <c r="S582" i="53"/>
  <c r="R90" i="50"/>
  <c r="R12" i="50" s="1"/>
  <c r="R103" i="46"/>
  <c r="R25" i="46" s="1"/>
  <c r="N93" i="50"/>
  <c r="N15" i="50" s="1"/>
  <c r="Q105" i="48"/>
  <c r="Q27" i="48" s="1"/>
  <c r="Q94" i="50"/>
  <c r="Q16" i="50" s="1"/>
  <c r="R105" i="47"/>
  <c r="R27" i="47" s="1"/>
  <c r="R98" i="50"/>
  <c r="R20" i="50" s="1"/>
  <c r="M87" i="46"/>
  <c r="M9" i="46" s="1"/>
  <c r="N105" i="50"/>
  <c r="N27" i="50" s="1"/>
  <c r="N87" i="46"/>
  <c r="N9" i="46" s="1"/>
  <c r="O105" i="50"/>
  <c r="O27" i="50" s="1"/>
  <c r="Q90" i="50"/>
  <c r="Q12" i="50" s="1"/>
  <c r="M105" i="50"/>
  <c r="M27" i="50" s="1"/>
  <c r="M93" i="51"/>
  <c r="M15" i="51" s="1"/>
  <c r="Q90" i="47"/>
  <c r="O90" i="46"/>
  <c r="O12" i="46" s="1"/>
  <c r="I649" i="55"/>
  <c r="H99" i="55"/>
  <c r="H21" i="55" s="1"/>
  <c r="M105" i="55"/>
  <c r="B88" i="56"/>
  <c r="I582" i="56"/>
  <c r="H85" i="55"/>
  <c r="H103" i="56"/>
  <c r="H25" i="56" s="1"/>
  <c r="O104" i="53"/>
  <c r="O26" i="53" s="1"/>
  <c r="R93" i="56"/>
  <c r="R15" i="56" s="1"/>
  <c r="O88" i="53"/>
  <c r="O10" i="53" s="1"/>
  <c r="C85" i="55"/>
  <c r="O90" i="56"/>
  <c r="O12" i="56" s="1"/>
  <c r="M88" i="56"/>
  <c r="M10" i="56" s="1"/>
  <c r="R98" i="56"/>
  <c r="R20" i="56" s="1"/>
  <c r="Q105" i="55"/>
  <c r="M105" i="56"/>
  <c r="M27" i="56" s="1"/>
  <c r="M104" i="56"/>
  <c r="M26" i="56" s="1"/>
  <c r="R97" i="55"/>
  <c r="R19" i="55" s="1"/>
  <c r="R89" i="52"/>
  <c r="R11" i="52" s="1"/>
  <c r="G103" i="56"/>
  <c r="G25" i="56" s="1"/>
  <c r="M104" i="55"/>
  <c r="E86" i="55"/>
  <c r="E8" i="55" s="1"/>
  <c r="R97" i="57"/>
  <c r="R19" i="57" s="1"/>
  <c r="I642" i="57"/>
  <c r="G99" i="57"/>
  <c r="G21" i="57" s="1"/>
  <c r="E85" i="57"/>
  <c r="E95" i="57"/>
  <c r="D103" i="50"/>
  <c r="D25" i="50" s="1"/>
  <c r="R89" i="55"/>
  <c r="R11" i="55" s="1"/>
  <c r="R89" i="57"/>
  <c r="R11" i="57" s="1"/>
  <c r="I88" i="48"/>
  <c r="B10" i="48"/>
  <c r="I10" i="48" s="1"/>
  <c r="L88" i="47"/>
  <c r="S582" i="47"/>
  <c r="O100" i="53"/>
  <c r="O22" i="53" s="1"/>
  <c r="M100" i="56"/>
  <c r="M22" i="56" s="1"/>
  <c r="B95" i="57"/>
  <c r="B17" i="57" s="1"/>
  <c r="G600" i="2"/>
  <c r="G85" i="2"/>
  <c r="I597" i="52"/>
  <c r="B103" i="52"/>
  <c r="S597" i="50"/>
  <c r="L103" i="50"/>
  <c r="R87" i="48"/>
  <c r="R9" i="48" s="1"/>
  <c r="I632" i="55"/>
  <c r="M100" i="55"/>
  <c r="M22" i="55" s="1"/>
  <c r="B90" i="55"/>
  <c r="I584" i="55"/>
  <c r="R100" i="56"/>
  <c r="R22" i="56" s="1"/>
  <c r="N103" i="57"/>
  <c r="N25" i="57" s="1"/>
  <c r="D103" i="57"/>
  <c r="D25" i="57" s="1"/>
  <c r="B25" i="47"/>
  <c r="I103" i="47"/>
  <c r="E85" i="2"/>
  <c r="I93" i="50"/>
  <c r="S598" i="46"/>
  <c r="S643" i="47"/>
  <c r="L103" i="48"/>
  <c r="S643" i="50"/>
  <c r="G99" i="50"/>
  <c r="G21" i="50" s="1"/>
  <c r="N103" i="40"/>
  <c r="G99" i="47"/>
  <c r="S634" i="47"/>
  <c r="I632" i="46"/>
  <c r="S582" i="48"/>
  <c r="L88" i="48"/>
  <c r="S635" i="48"/>
  <c r="G99" i="48"/>
  <c r="G21" i="48" s="1"/>
  <c r="O90" i="50"/>
  <c r="O12" i="50" s="1"/>
  <c r="I631" i="50"/>
  <c r="I632" i="50"/>
  <c r="B90" i="46"/>
  <c r="I584" i="46"/>
  <c r="O100" i="46"/>
  <c r="O22" i="46" s="1"/>
  <c r="S597" i="47"/>
  <c r="L103" i="47"/>
  <c r="M98" i="47"/>
  <c r="M104" i="47"/>
  <c r="L104" i="40"/>
  <c r="B105" i="51"/>
  <c r="I599" i="51"/>
  <c r="I649" i="51"/>
  <c r="H86" i="47"/>
  <c r="R98" i="52"/>
  <c r="R20" i="52" s="1"/>
  <c r="B90" i="52"/>
  <c r="I584" i="52"/>
  <c r="C86" i="50"/>
  <c r="C8" i="50" s="1"/>
  <c r="C99" i="53"/>
  <c r="C21" i="53" s="1"/>
  <c r="I649" i="53"/>
  <c r="S597" i="53"/>
  <c r="I632" i="53"/>
  <c r="E85" i="52"/>
  <c r="B105" i="53"/>
  <c r="I599" i="53"/>
  <c r="R88" i="48"/>
  <c r="R10" i="48" s="1"/>
  <c r="Q95" i="46"/>
  <c r="Q17" i="46" s="1"/>
  <c r="Q89" i="48"/>
  <c r="Q11" i="48" s="1"/>
  <c r="N93" i="47"/>
  <c r="R105" i="50"/>
  <c r="R27" i="50" s="1"/>
  <c r="R87" i="46"/>
  <c r="R9" i="46" s="1"/>
  <c r="R95" i="47"/>
  <c r="Q105" i="51"/>
  <c r="Q27" i="51" s="1"/>
  <c r="N105" i="51"/>
  <c r="N27" i="51" s="1"/>
  <c r="Q98" i="47"/>
  <c r="Q105" i="46"/>
  <c r="Q27" i="46" s="1"/>
  <c r="M93" i="40"/>
  <c r="Q105" i="50"/>
  <c r="Q27" i="50" s="1"/>
  <c r="Q105" i="47"/>
  <c r="Q27" i="47" s="1"/>
  <c r="O97" i="51"/>
  <c r="O19" i="51" s="1"/>
  <c r="R95" i="50"/>
  <c r="R17" i="50" s="1"/>
  <c r="N104" i="46"/>
  <c r="N26" i="46" s="1"/>
  <c r="N93" i="46"/>
  <c r="N15" i="46" s="1"/>
  <c r="R100" i="50"/>
  <c r="R22" i="50" s="1"/>
  <c r="B103" i="55"/>
  <c r="I597" i="55"/>
  <c r="S599" i="55"/>
  <c r="E103" i="55"/>
  <c r="O104" i="55"/>
  <c r="D103" i="56"/>
  <c r="D25" i="56" s="1"/>
  <c r="N104" i="56"/>
  <c r="N26" i="56" s="1"/>
  <c r="I650" i="56"/>
  <c r="O105" i="56"/>
  <c r="O27" i="56" s="1"/>
  <c r="M88" i="55"/>
  <c r="M10" i="55" s="1"/>
  <c r="E103" i="56"/>
  <c r="E25" i="56" s="1"/>
  <c r="O98" i="53"/>
  <c r="O20" i="53" s="1"/>
  <c r="Q104" i="53"/>
  <c r="Q26" i="53" s="1"/>
  <c r="Q89" i="56"/>
  <c r="Q11" i="56" s="1"/>
  <c r="M93" i="56"/>
  <c r="M15" i="56" s="1"/>
  <c r="Q88" i="56"/>
  <c r="Q10" i="56" s="1"/>
  <c r="B95" i="56"/>
  <c r="I589" i="56"/>
  <c r="E93" i="56"/>
  <c r="E15" i="56" s="1"/>
  <c r="I640" i="57"/>
  <c r="H99" i="57"/>
  <c r="H21" i="57" s="1"/>
  <c r="I636" i="57"/>
  <c r="D89" i="57"/>
  <c r="D11" i="57" s="1"/>
  <c r="E86" i="57"/>
  <c r="E8" i="57" s="1"/>
  <c r="N627" i="57"/>
  <c r="L627" i="57"/>
  <c r="M627" i="57"/>
  <c r="P627" i="57"/>
  <c r="Q627" i="57"/>
  <c r="O627" i="57"/>
  <c r="R627" i="57"/>
  <c r="AG626" i="57"/>
  <c r="AF630" i="57"/>
  <c r="B93" i="48"/>
  <c r="B104" i="53"/>
  <c r="B25" i="50"/>
  <c r="I103" i="50"/>
  <c r="I98" i="2"/>
  <c r="B20" i="2"/>
  <c r="I20" i="2" s="1"/>
  <c r="M20" i="57"/>
  <c r="I89" i="2"/>
  <c r="B11" i="2"/>
  <c r="I11" i="2" s="1"/>
  <c r="I649" i="48"/>
  <c r="C600" i="2"/>
  <c r="C85" i="2"/>
  <c r="B105" i="57"/>
  <c r="I599" i="57"/>
  <c r="I96" i="2"/>
  <c r="B18" i="2"/>
  <c r="I18" i="2" s="1"/>
  <c r="M93" i="57"/>
  <c r="M15" i="57" s="1"/>
  <c r="B93" i="40"/>
  <c r="B88" i="53"/>
  <c r="L104" i="47"/>
  <c r="S598" i="47"/>
  <c r="M88" i="47"/>
  <c r="R87" i="56"/>
  <c r="R9" i="56" s="1"/>
  <c r="N93" i="56"/>
  <c r="N15" i="56" s="1"/>
  <c r="O105" i="55"/>
  <c r="O98" i="56"/>
  <c r="O20" i="56" s="1"/>
  <c r="S582" i="57"/>
  <c r="I104" i="48"/>
  <c r="B26" i="48"/>
  <c r="I26" i="48" s="1"/>
  <c r="S634" i="50"/>
  <c r="Q95" i="56"/>
  <c r="Q17" i="56" s="1"/>
  <c r="I633" i="56"/>
  <c r="O87" i="53"/>
  <c r="O9" i="53" s="1"/>
  <c r="O100" i="56"/>
  <c r="O22" i="56" s="1"/>
  <c r="I589" i="47"/>
  <c r="B95" i="47"/>
  <c r="I95" i="47" s="1"/>
  <c r="C86" i="55"/>
  <c r="C8" i="55" s="1"/>
  <c r="Q89" i="55"/>
  <c r="Q11" i="55" s="1"/>
  <c r="B93" i="46"/>
  <c r="S635" i="47"/>
  <c r="O105" i="48"/>
  <c r="O27" i="48" s="1"/>
  <c r="S642" i="46"/>
  <c r="Q103" i="47"/>
  <c r="Q25" i="47" s="1"/>
  <c r="C99" i="47"/>
  <c r="S642" i="47"/>
  <c r="S633" i="48"/>
  <c r="C85" i="47"/>
  <c r="C99" i="48"/>
  <c r="C21" i="48" s="1"/>
  <c r="O100" i="50"/>
  <c r="O22" i="50" s="1"/>
  <c r="O105" i="40"/>
  <c r="C99" i="51"/>
  <c r="C21" i="51" s="1"/>
  <c r="H85" i="50"/>
  <c r="B95" i="46"/>
  <c r="I589" i="46"/>
  <c r="B103" i="51"/>
  <c r="I597" i="51"/>
  <c r="E86" i="47"/>
  <c r="S599" i="52"/>
  <c r="R105" i="48"/>
  <c r="R27" i="48" s="1"/>
  <c r="N87" i="47"/>
  <c r="Q89" i="50"/>
  <c r="Q11" i="50" s="1"/>
  <c r="M105" i="48"/>
  <c r="M27" i="48" s="1"/>
  <c r="R93" i="51"/>
  <c r="R15" i="51" s="1"/>
  <c r="M100" i="47"/>
  <c r="R95" i="51"/>
  <c r="R17" i="51" s="1"/>
  <c r="M100" i="50"/>
  <c r="M22" i="50" s="1"/>
  <c r="M105" i="47"/>
  <c r="M27" i="47" s="1"/>
  <c r="R90" i="48"/>
  <c r="R12" i="48" s="1"/>
  <c r="M105" i="46"/>
  <c r="M27" i="46" s="1"/>
  <c r="N105" i="47"/>
  <c r="N27" i="47" s="1"/>
  <c r="O104" i="48"/>
  <c r="O26" i="48" s="1"/>
  <c r="Q95" i="50"/>
  <c r="Q17" i="50" s="1"/>
  <c r="O104" i="46"/>
  <c r="O26" i="46" s="1"/>
  <c r="Q88" i="40"/>
  <c r="Q88" i="50"/>
  <c r="Q10" i="50" s="1"/>
  <c r="N105" i="48"/>
  <c r="N27" i="48" s="1"/>
  <c r="Q97" i="50"/>
  <c r="Q19" i="50" s="1"/>
  <c r="R100" i="40"/>
  <c r="N88" i="55"/>
  <c r="N10" i="55" s="1"/>
  <c r="H103" i="55"/>
  <c r="I631" i="55"/>
  <c r="E86" i="53"/>
  <c r="E8" i="53" s="1"/>
  <c r="Q104" i="56"/>
  <c r="Q26" i="56" s="1"/>
  <c r="R95" i="56"/>
  <c r="R17" i="56" s="1"/>
  <c r="Q105" i="53"/>
  <c r="Q27" i="53" s="1"/>
  <c r="N105" i="55"/>
  <c r="B104" i="56"/>
  <c r="I598" i="56"/>
  <c r="R100" i="53"/>
  <c r="R22" i="53" s="1"/>
  <c r="Q87" i="55"/>
  <c r="Q9" i="55" s="1"/>
  <c r="Q90" i="56"/>
  <c r="Q12" i="56" s="1"/>
  <c r="M98" i="56"/>
  <c r="M20" i="56" s="1"/>
  <c r="O90" i="55"/>
  <c r="O12" i="55" s="1"/>
  <c r="M93" i="53"/>
  <c r="M15" i="53" s="1"/>
  <c r="N97" i="53"/>
  <c r="N19" i="53" s="1"/>
  <c r="D89" i="56"/>
  <c r="D11" i="56" s="1"/>
  <c r="C85" i="57"/>
  <c r="H85" i="57"/>
  <c r="I651" i="57"/>
  <c r="B90" i="57"/>
  <c r="E89" i="57"/>
  <c r="E11" i="57" s="1"/>
  <c r="I587" i="48"/>
  <c r="I598" i="53"/>
  <c r="B104" i="50"/>
  <c r="I597" i="46"/>
  <c r="B22" i="2"/>
  <c r="I22" i="2" s="1"/>
  <c r="I100" i="2"/>
  <c r="I88" i="2"/>
  <c r="B10" i="2"/>
  <c r="I10" i="2" s="1"/>
  <c r="I86" i="2"/>
  <c r="B8" i="2"/>
  <c r="I8" i="2" s="1"/>
  <c r="I649" i="46"/>
  <c r="H86" i="57"/>
  <c r="H8" i="57" s="1"/>
  <c r="D96" i="57"/>
  <c r="D18" i="57" s="1"/>
  <c r="D94" i="57"/>
  <c r="D16" i="57" s="1"/>
  <c r="E94" i="57"/>
  <c r="E16" i="57" s="1"/>
  <c r="D98" i="57"/>
  <c r="D20" i="57" s="1"/>
  <c r="E96" i="57"/>
  <c r="E18" i="57" s="1"/>
  <c r="O89" i="53"/>
  <c r="O11" i="53" s="1"/>
  <c r="Q99" i="55"/>
  <c r="Q21" i="55" s="1"/>
  <c r="S650" i="56"/>
  <c r="N90" i="55"/>
  <c r="N12" i="55" s="1"/>
  <c r="M96" i="55"/>
  <c r="M18" i="55" s="1"/>
  <c r="M95" i="53"/>
  <c r="M17" i="53" s="1"/>
  <c r="N95" i="53"/>
  <c r="N17" i="53" s="1"/>
  <c r="D94" i="56"/>
  <c r="D16" i="56" s="1"/>
  <c r="D100" i="56"/>
  <c r="D22" i="56" s="1"/>
  <c r="N90" i="53"/>
  <c r="N12" i="53" s="1"/>
  <c r="E94" i="56"/>
  <c r="E16" i="56" s="1"/>
  <c r="Q103" i="53"/>
  <c r="Q25" i="53" s="1"/>
  <c r="M89" i="53"/>
  <c r="M11" i="53" s="1"/>
  <c r="S651" i="56"/>
  <c r="C94" i="56"/>
  <c r="C16" i="56" s="1"/>
  <c r="N89" i="53"/>
  <c r="N11" i="53" s="1"/>
  <c r="D94" i="55"/>
  <c r="D16" i="55" s="1"/>
  <c r="C97" i="52"/>
  <c r="C19" i="52" s="1"/>
  <c r="M89" i="55"/>
  <c r="M11" i="55" s="1"/>
  <c r="O93" i="55"/>
  <c r="O15" i="55" s="1"/>
  <c r="C97" i="55"/>
  <c r="C19" i="55" s="1"/>
  <c r="O103" i="55"/>
  <c r="M95" i="55"/>
  <c r="M17" i="55" s="1"/>
  <c r="E94" i="55"/>
  <c r="E16" i="55" s="1"/>
  <c r="S640" i="55"/>
  <c r="C97" i="48"/>
  <c r="C19" i="48" s="1"/>
  <c r="S641" i="55"/>
  <c r="C97" i="47"/>
  <c r="C97" i="51"/>
  <c r="C19" i="51" s="1"/>
  <c r="S636" i="55"/>
  <c r="C97" i="50"/>
  <c r="C19" i="50" s="1"/>
  <c r="M90" i="55"/>
  <c r="M12" i="55" s="1"/>
  <c r="S634" i="55"/>
  <c r="S642" i="55"/>
  <c r="D98" i="55"/>
  <c r="D20" i="55" s="1"/>
  <c r="S644" i="55"/>
  <c r="N89" i="55"/>
  <c r="N11" i="55" s="1"/>
  <c r="M103" i="55"/>
  <c r="C94" i="55"/>
  <c r="C16" i="55" s="1"/>
  <c r="D100" i="55"/>
  <c r="D22" i="55" s="1"/>
  <c r="N103" i="55"/>
  <c r="S650" i="55"/>
  <c r="S635" i="55"/>
  <c r="O89" i="55"/>
  <c r="O11" i="55" s="1"/>
  <c r="C97" i="46"/>
  <c r="C19" i="46" s="1"/>
  <c r="C97" i="53"/>
  <c r="C19" i="53" s="1"/>
  <c r="D95" i="55"/>
  <c r="D17" i="55" s="1"/>
  <c r="Q103" i="55"/>
  <c r="R99" i="51"/>
  <c r="R21" i="51" s="1"/>
  <c r="Q86" i="51"/>
  <c r="Q8" i="51" s="1"/>
  <c r="O103" i="46"/>
  <c r="O25" i="46" s="1"/>
  <c r="O93" i="50"/>
  <c r="O15" i="50" s="1"/>
  <c r="O103" i="51"/>
  <c r="O25" i="51" s="1"/>
  <c r="M96" i="52"/>
  <c r="M18" i="52" s="1"/>
  <c r="M96" i="48"/>
  <c r="M18" i="48" s="1"/>
  <c r="M95" i="46"/>
  <c r="M17" i="46" s="1"/>
  <c r="M96" i="50"/>
  <c r="M18" i="50" s="1"/>
  <c r="Q86" i="52"/>
  <c r="Q8" i="52" s="1"/>
  <c r="R86" i="47"/>
  <c r="S649" i="48"/>
  <c r="M103" i="52"/>
  <c r="M25" i="52" s="1"/>
  <c r="R99" i="52"/>
  <c r="R21" i="52" s="1"/>
  <c r="S646" i="47"/>
  <c r="N103" i="51"/>
  <c r="N25" i="51" s="1"/>
  <c r="R103" i="40"/>
  <c r="M86" i="46"/>
  <c r="M8" i="46" s="1"/>
  <c r="R96" i="46"/>
  <c r="R18" i="46" s="1"/>
  <c r="S644" i="51"/>
  <c r="M86" i="52"/>
  <c r="M8" i="52" s="1"/>
  <c r="N95" i="47"/>
  <c r="R86" i="48"/>
  <c r="R8" i="48" s="1"/>
  <c r="Q99" i="52"/>
  <c r="Q21" i="52" s="1"/>
  <c r="M99" i="51"/>
  <c r="M21" i="51" s="1"/>
  <c r="M96" i="46"/>
  <c r="M18" i="46" s="1"/>
  <c r="O93" i="51"/>
  <c r="O15" i="51" s="1"/>
  <c r="O93" i="48"/>
  <c r="O15" i="48" s="1"/>
  <c r="S650" i="46"/>
  <c r="M86" i="51"/>
  <c r="M8" i="51" s="1"/>
  <c r="H96" i="53"/>
  <c r="H18" i="53" s="1"/>
  <c r="S643" i="53"/>
  <c r="M96" i="53"/>
  <c r="M18" i="53" s="1"/>
  <c r="S646" i="53"/>
  <c r="S641" i="53"/>
  <c r="S639" i="53"/>
  <c r="D100" i="53"/>
  <c r="D22" i="53" s="1"/>
  <c r="E94" i="53"/>
  <c r="E16" i="53" s="1"/>
  <c r="M104" i="53"/>
  <c r="M26" i="53" s="1"/>
  <c r="C94" i="53"/>
  <c r="C16" i="53" s="1"/>
  <c r="S640" i="53"/>
  <c r="Q99" i="53"/>
  <c r="Q21" i="53" s="1"/>
  <c r="M103" i="53"/>
  <c r="M25" i="53" s="1"/>
  <c r="S650" i="53"/>
  <c r="Q86" i="53"/>
  <c r="Q8" i="53" s="1"/>
  <c r="S644" i="53"/>
  <c r="R99" i="53"/>
  <c r="R21" i="53" s="1"/>
  <c r="D94" i="53"/>
  <c r="D16" i="53" s="1"/>
  <c r="O95" i="53"/>
  <c r="O17" i="53" s="1"/>
  <c r="M90" i="53"/>
  <c r="M12" i="53" s="1"/>
  <c r="S633" i="53"/>
  <c r="S636" i="53"/>
  <c r="S651" i="53"/>
  <c r="S634" i="53"/>
  <c r="S635" i="53"/>
  <c r="D98" i="47"/>
  <c r="S642" i="53"/>
  <c r="D98" i="53"/>
  <c r="D20" i="53" s="1"/>
  <c r="D100" i="50"/>
  <c r="D22" i="50" s="1"/>
  <c r="D100" i="51"/>
  <c r="D22" i="51" s="1"/>
  <c r="D98" i="51"/>
  <c r="D20" i="51" s="1"/>
  <c r="D98" i="52"/>
  <c r="D20" i="52" s="1"/>
  <c r="D98" i="50"/>
  <c r="D20" i="50" s="1"/>
  <c r="D98" i="48"/>
  <c r="D20" i="48" s="1"/>
  <c r="E94" i="51"/>
  <c r="E16" i="51" s="1"/>
  <c r="N90" i="52"/>
  <c r="N12" i="52" s="1"/>
  <c r="D98" i="46"/>
  <c r="D20" i="46" s="1"/>
  <c r="G600" i="52"/>
  <c r="E94" i="52"/>
  <c r="E16" i="52" s="1"/>
  <c r="R86" i="52"/>
  <c r="R8" i="52" s="1"/>
  <c r="M99" i="52"/>
  <c r="M21" i="52" s="1"/>
  <c r="S646" i="52"/>
  <c r="S639" i="52"/>
  <c r="M95" i="52"/>
  <c r="M17" i="52" s="1"/>
  <c r="S650" i="52"/>
  <c r="N95" i="52"/>
  <c r="N17" i="52" s="1"/>
  <c r="D94" i="52"/>
  <c r="D16" i="52" s="1"/>
  <c r="S642" i="52"/>
  <c r="D100" i="52"/>
  <c r="D22" i="52" s="1"/>
  <c r="Q103" i="52"/>
  <c r="Q25" i="52" s="1"/>
  <c r="O93" i="52"/>
  <c r="O15" i="52" s="1"/>
  <c r="S641" i="52"/>
  <c r="M90" i="52"/>
  <c r="M12" i="52" s="1"/>
  <c r="M89" i="52"/>
  <c r="M11" i="52" s="1"/>
  <c r="S640" i="52"/>
  <c r="N103" i="48"/>
  <c r="N25" i="48" s="1"/>
  <c r="S635" i="52"/>
  <c r="S643" i="52"/>
  <c r="N103" i="52"/>
  <c r="N25" i="52" s="1"/>
  <c r="N89" i="52"/>
  <c r="N11" i="52" s="1"/>
  <c r="S634" i="52"/>
  <c r="S651" i="52"/>
  <c r="S633" i="52"/>
  <c r="O89" i="52"/>
  <c r="O11" i="52" s="1"/>
  <c r="C94" i="52"/>
  <c r="S636" i="52"/>
  <c r="S644" i="52"/>
  <c r="D100" i="47"/>
  <c r="S649" i="50"/>
  <c r="E94" i="47"/>
  <c r="D94" i="51"/>
  <c r="D16" i="51" s="1"/>
  <c r="M94" i="50"/>
  <c r="M16" i="50" s="1"/>
  <c r="D94" i="47"/>
  <c r="D94" i="46"/>
  <c r="D16" i="46" s="1"/>
  <c r="S644" i="50"/>
  <c r="D100" i="48"/>
  <c r="D22" i="48" s="1"/>
  <c r="Q86" i="48"/>
  <c r="Q8" i="48" s="1"/>
  <c r="C94" i="48"/>
  <c r="E94" i="48"/>
  <c r="E16" i="48" s="1"/>
  <c r="D94" i="48"/>
  <c r="D16" i="48" s="1"/>
  <c r="E94" i="50"/>
  <c r="E16" i="50" s="1"/>
  <c r="C94" i="46"/>
  <c r="C16" i="46" s="1"/>
  <c r="E94" i="46"/>
  <c r="E16" i="46" s="1"/>
  <c r="C94" i="51"/>
  <c r="C94" i="47"/>
  <c r="D94" i="50"/>
  <c r="D16" i="50" s="1"/>
  <c r="S650" i="50"/>
  <c r="H96" i="51"/>
  <c r="H18" i="51" s="1"/>
  <c r="H96" i="50"/>
  <c r="H18" i="50" s="1"/>
  <c r="H96" i="47"/>
  <c r="H96" i="48"/>
  <c r="H18" i="48" s="1"/>
  <c r="M96" i="47"/>
  <c r="M90" i="47"/>
  <c r="N95" i="46"/>
  <c r="N17" i="46" s="1"/>
  <c r="O89" i="51"/>
  <c r="O11" i="51" s="1"/>
  <c r="M90" i="51"/>
  <c r="M12" i="51" s="1"/>
  <c r="S640" i="51"/>
  <c r="S646" i="51"/>
  <c r="S636" i="51"/>
  <c r="R103" i="51"/>
  <c r="R25" i="51" s="1"/>
  <c r="M96" i="51"/>
  <c r="M18" i="51" s="1"/>
  <c r="Q104" i="51"/>
  <c r="Q26" i="51" s="1"/>
  <c r="N89" i="51"/>
  <c r="N11" i="51" s="1"/>
  <c r="O95" i="51"/>
  <c r="O17" i="51" s="1"/>
  <c r="M104" i="51"/>
  <c r="M26" i="51" s="1"/>
  <c r="S635" i="51"/>
  <c r="M89" i="51"/>
  <c r="M11" i="51" s="1"/>
  <c r="S641" i="51"/>
  <c r="S651" i="51"/>
  <c r="S633" i="51"/>
  <c r="M103" i="51"/>
  <c r="M25" i="51" s="1"/>
  <c r="N95" i="51"/>
  <c r="N17" i="51" s="1"/>
  <c r="S639" i="51"/>
  <c r="N90" i="51"/>
  <c r="N12" i="51" s="1"/>
  <c r="S642" i="51"/>
  <c r="M95" i="51"/>
  <c r="M17" i="51" s="1"/>
  <c r="Q103" i="51"/>
  <c r="Q25" i="51" s="1"/>
  <c r="Q86" i="47"/>
  <c r="M89" i="50"/>
  <c r="M11" i="50" s="1"/>
  <c r="M95" i="47"/>
  <c r="R99" i="50"/>
  <c r="R21" i="50" s="1"/>
  <c r="N90" i="50"/>
  <c r="N12" i="50" s="1"/>
  <c r="N95" i="50"/>
  <c r="N17" i="50" s="1"/>
  <c r="N100" i="46"/>
  <c r="N22" i="46" s="1"/>
  <c r="M90" i="46"/>
  <c r="M12" i="46" s="1"/>
  <c r="S646" i="46"/>
  <c r="N103" i="46"/>
  <c r="N25" i="46" s="1"/>
  <c r="O95" i="50"/>
  <c r="O17" i="50" s="1"/>
  <c r="Q86" i="46"/>
  <c r="Q8" i="46" s="1"/>
  <c r="O95" i="46"/>
  <c r="O17" i="46" s="1"/>
  <c r="O95" i="47"/>
  <c r="D85" i="50"/>
  <c r="S639" i="40"/>
  <c r="S651" i="40"/>
  <c r="N90" i="46"/>
  <c r="N12" i="46" s="1"/>
  <c r="N90" i="47"/>
  <c r="O89" i="50"/>
  <c r="O11" i="50" s="1"/>
  <c r="M90" i="50"/>
  <c r="M12" i="50" s="1"/>
  <c r="M95" i="50"/>
  <c r="M17" i="50" s="1"/>
  <c r="S646" i="50"/>
  <c r="Q86" i="50"/>
  <c r="Q8" i="50" s="1"/>
  <c r="S639" i="50"/>
  <c r="S636" i="50"/>
  <c r="S640" i="50"/>
  <c r="S641" i="50"/>
  <c r="S651" i="50"/>
  <c r="Q99" i="50"/>
  <c r="Q21" i="50" s="1"/>
  <c r="M99" i="50"/>
  <c r="M21" i="50" s="1"/>
  <c r="N90" i="48"/>
  <c r="N12" i="48" s="1"/>
  <c r="S639" i="48"/>
  <c r="S636" i="48"/>
  <c r="S651" i="48"/>
  <c r="N95" i="48"/>
  <c r="N17" i="48" s="1"/>
  <c r="O89" i="48"/>
  <c r="O11" i="48" s="1"/>
  <c r="M90" i="48"/>
  <c r="M12" i="48" s="1"/>
  <c r="Q104" i="48"/>
  <c r="Q26" i="48" s="1"/>
  <c r="O95" i="48"/>
  <c r="O17" i="48" s="1"/>
  <c r="M89" i="48"/>
  <c r="M11" i="48" s="1"/>
  <c r="N89" i="48"/>
  <c r="N11" i="48" s="1"/>
  <c r="M95" i="48"/>
  <c r="M17" i="48" s="1"/>
  <c r="S640" i="48"/>
  <c r="S641" i="48"/>
  <c r="M104" i="48"/>
  <c r="M26" i="48" s="1"/>
  <c r="S646" i="48"/>
  <c r="R99" i="48"/>
  <c r="R21" i="48" s="1"/>
  <c r="E85" i="48"/>
  <c r="S640" i="47"/>
  <c r="S651" i="47"/>
  <c r="R99" i="47"/>
  <c r="Q85" i="47"/>
  <c r="S636" i="47"/>
  <c r="M89" i="47"/>
  <c r="N89" i="47"/>
  <c r="O89" i="47"/>
  <c r="S639" i="47"/>
  <c r="S641" i="47"/>
  <c r="D85" i="46"/>
  <c r="O89" i="46"/>
  <c r="O11" i="46" s="1"/>
  <c r="S639" i="46"/>
  <c r="S641" i="46"/>
  <c r="N89" i="46"/>
  <c r="N11" i="46" s="1"/>
  <c r="S636" i="46"/>
  <c r="S651" i="46"/>
  <c r="M89" i="46"/>
  <c r="M11" i="46" s="1"/>
  <c r="S640" i="46"/>
  <c r="R99" i="46"/>
  <c r="R21" i="46" s="1"/>
  <c r="Q99" i="46"/>
  <c r="Q21" i="46" s="1"/>
  <c r="I26" i="57" l="1"/>
  <c r="M99" i="46"/>
  <c r="M21" i="46" s="1"/>
  <c r="S649" i="56"/>
  <c r="I104" i="57"/>
  <c r="L93" i="47"/>
  <c r="S646" i="55"/>
  <c r="Q99" i="47"/>
  <c r="S639" i="55"/>
  <c r="I584" i="57"/>
  <c r="L93" i="51"/>
  <c r="S632" i="51"/>
  <c r="M86" i="53"/>
  <c r="M8" i="53" s="1"/>
  <c r="I632" i="56"/>
  <c r="C86" i="56"/>
  <c r="C8" i="56" s="1"/>
  <c r="B27" i="52"/>
  <c r="I27" i="52" s="1"/>
  <c r="S632" i="52"/>
  <c r="S651" i="55"/>
  <c r="L93" i="46"/>
  <c r="S93" i="46" s="1"/>
  <c r="S632" i="47"/>
  <c r="L104" i="46"/>
  <c r="S104" i="46" s="1"/>
  <c r="S649" i="46"/>
  <c r="H600" i="47"/>
  <c r="I632" i="57"/>
  <c r="O86" i="46"/>
  <c r="O8" i="46" s="1"/>
  <c r="S88" i="47"/>
  <c r="S632" i="48"/>
  <c r="M86" i="48"/>
  <c r="M8" i="48" s="1"/>
  <c r="M99" i="47"/>
  <c r="S632" i="53"/>
  <c r="I649" i="56"/>
  <c r="S587" i="51"/>
  <c r="I583" i="57"/>
  <c r="S631" i="48"/>
  <c r="B94" i="51"/>
  <c r="I588" i="51"/>
  <c r="S582" i="55"/>
  <c r="L88" i="55"/>
  <c r="O103" i="53"/>
  <c r="O25" i="53" s="1"/>
  <c r="H600" i="46"/>
  <c r="H85" i="46"/>
  <c r="B95" i="48"/>
  <c r="I589" i="48"/>
  <c r="C85" i="48"/>
  <c r="C600" i="48"/>
  <c r="Q99" i="51"/>
  <c r="Q21" i="51" s="1"/>
  <c r="I590" i="51"/>
  <c r="G600" i="50"/>
  <c r="B95" i="52"/>
  <c r="I589" i="52"/>
  <c r="I592" i="46"/>
  <c r="B98" i="46"/>
  <c r="L105" i="53"/>
  <c r="S599" i="53"/>
  <c r="S584" i="53"/>
  <c r="L90" i="53"/>
  <c r="B85" i="53"/>
  <c r="L90" i="55"/>
  <c r="S584" i="55"/>
  <c r="B97" i="48"/>
  <c r="I591" i="48"/>
  <c r="Q85" i="55"/>
  <c r="I594" i="55"/>
  <c r="B100" i="55"/>
  <c r="Q85" i="56"/>
  <c r="M96" i="56"/>
  <c r="M18" i="56" s="1"/>
  <c r="Q103" i="56"/>
  <c r="Q25" i="56" s="1"/>
  <c r="R99" i="57"/>
  <c r="R21" i="57" s="1"/>
  <c r="D85" i="57"/>
  <c r="I104" i="50"/>
  <c r="B26" i="50"/>
  <c r="I26" i="50" s="1"/>
  <c r="H7" i="50"/>
  <c r="I103" i="55"/>
  <c r="B27" i="51"/>
  <c r="I27" i="51" s="1"/>
  <c r="I105" i="51"/>
  <c r="L25" i="48"/>
  <c r="E7" i="2"/>
  <c r="I90" i="55"/>
  <c r="B12" i="55"/>
  <c r="I12" i="55" s="1"/>
  <c r="L25" i="50"/>
  <c r="I95" i="57"/>
  <c r="E17" i="57"/>
  <c r="I17" i="57" s="1"/>
  <c r="G7" i="50"/>
  <c r="I95" i="53"/>
  <c r="B17" i="53"/>
  <c r="I17" i="53" s="1"/>
  <c r="N90" i="57"/>
  <c r="I88" i="52"/>
  <c r="B10" i="52"/>
  <c r="I10" i="52" s="1"/>
  <c r="L93" i="48"/>
  <c r="C7" i="52"/>
  <c r="L95" i="47"/>
  <c r="S95" i="47" s="1"/>
  <c r="S589" i="47"/>
  <c r="M85" i="47"/>
  <c r="S632" i="50"/>
  <c r="S631" i="50"/>
  <c r="B90" i="50"/>
  <c r="I584" i="50"/>
  <c r="I583" i="48"/>
  <c r="B89" i="48"/>
  <c r="O86" i="48"/>
  <c r="O8" i="48" s="1"/>
  <c r="G600" i="51"/>
  <c r="G85" i="51"/>
  <c r="G600" i="47"/>
  <c r="O85" i="52"/>
  <c r="R103" i="52"/>
  <c r="R25" i="52" s="1"/>
  <c r="R85" i="52"/>
  <c r="S649" i="52"/>
  <c r="C600" i="53"/>
  <c r="C85" i="53"/>
  <c r="O86" i="51"/>
  <c r="O8" i="51" s="1"/>
  <c r="M86" i="47"/>
  <c r="L103" i="55"/>
  <c r="S597" i="55"/>
  <c r="S643" i="55"/>
  <c r="B97" i="50"/>
  <c r="I591" i="50"/>
  <c r="O95" i="56"/>
  <c r="O17" i="56" s="1"/>
  <c r="M95" i="56"/>
  <c r="M17" i="56" s="1"/>
  <c r="S582" i="56"/>
  <c r="E85" i="56"/>
  <c r="L105" i="56"/>
  <c r="S599" i="56"/>
  <c r="Q86" i="55"/>
  <c r="Q8" i="55" s="1"/>
  <c r="O85" i="57"/>
  <c r="M96" i="57"/>
  <c r="M18" i="57" s="1"/>
  <c r="S631" i="57"/>
  <c r="D86" i="57"/>
  <c r="D8" i="57" s="1"/>
  <c r="N89" i="56"/>
  <c r="N11" i="56" s="1"/>
  <c r="I25" i="50"/>
  <c r="N89" i="57"/>
  <c r="N11" i="57" s="1"/>
  <c r="N103" i="50"/>
  <c r="N25" i="50" s="1"/>
  <c r="I105" i="53"/>
  <c r="B27" i="53"/>
  <c r="I27" i="53" s="1"/>
  <c r="M86" i="56"/>
  <c r="M8" i="56" s="1"/>
  <c r="L93" i="53"/>
  <c r="G7" i="55"/>
  <c r="I105" i="48"/>
  <c r="B27" i="48"/>
  <c r="I27" i="48" s="1"/>
  <c r="I104" i="52"/>
  <c r="B26" i="52"/>
  <c r="I26" i="52" s="1"/>
  <c r="E7" i="50"/>
  <c r="I646" i="57"/>
  <c r="E100" i="57"/>
  <c r="E22" i="57" s="1"/>
  <c r="I88" i="55"/>
  <c r="B10" i="55"/>
  <c r="I10" i="55" s="1"/>
  <c r="G7" i="56"/>
  <c r="C600" i="50"/>
  <c r="L104" i="50"/>
  <c r="L104" i="53"/>
  <c r="M95" i="57"/>
  <c r="M17" i="57" s="1"/>
  <c r="I589" i="55"/>
  <c r="O103" i="48"/>
  <c r="O25" i="48" s="1"/>
  <c r="I650" i="57"/>
  <c r="I581" i="46"/>
  <c r="B87" i="46"/>
  <c r="O89" i="56"/>
  <c r="O11" i="56" s="1"/>
  <c r="B25" i="52"/>
  <c r="I25" i="52" s="1"/>
  <c r="I103" i="52"/>
  <c r="H7" i="55"/>
  <c r="I89" i="57"/>
  <c r="B11" i="57"/>
  <c r="I11" i="57" s="1"/>
  <c r="M90" i="57"/>
  <c r="M12" i="57" s="1"/>
  <c r="S635" i="57"/>
  <c r="S642" i="57"/>
  <c r="G7" i="52"/>
  <c r="I583" i="47"/>
  <c r="B89" i="47"/>
  <c r="I89" i="47" s="1"/>
  <c r="R85" i="50"/>
  <c r="S599" i="50"/>
  <c r="L105" i="50"/>
  <c r="S649" i="51"/>
  <c r="L104" i="51"/>
  <c r="S598" i="51"/>
  <c r="S631" i="51"/>
  <c r="B94" i="50"/>
  <c r="I588" i="50"/>
  <c r="S587" i="52"/>
  <c r="L93" i="52"/>
  <c r="I592" i="51"/>
  <c r="B98" i="51"/>
  <c r="E93" i="53"/>
  <c r="I587" i="53"/>
  <c r="E85" i="53"/>
  <c r="S597" i="51"/>
  <c r="L103" i="51"/>
  <c r="O86" i="47"/>
  <c r="R86" i="51"/>
  <c r="R8" i="51" s="1"/>
  <c r="R86" i="50"/>
  <c r="R8" i="50" s="1"/>
  <c r="S587" i="55"/>
  <c r="L93" i="55"/>
  <c r="R85" i="55"/>
  <c r="B90" i="56"/>
  <c r="I584" i="56"/>
  <c r="L95" i="55"/>
  <c r="S633" i="56"/>
  <c r="S641" i="56"/>
  <c r="N103" i="56"/>
  <c r="N25" i="56" s="1"/>
  <c r="M86" i="55"/>
  <c r="M8" i="55" s="1"/>
  <c r="S644" i="57"/>
  <c r="M99" i="57"/>
  <c r="M21" i="57" s="1"/>
  <c r="I104" i="56"/>
  <c r="B26" i="56"/>
  <c r="I26" i="56" s="1"/>
  <c r="I103" i="51"/>
  <c r="B25" i="51"/>
  <c r="I25" i="51" s="1"/>
  <c r="C7" i="2"/>
  <c r="I93" i="48"/>
  <c r="B15" i="48"/>
  <c r="I15" i="48" s="1"/>
  <c r="O93" i="56"/>
  <c r="O15" i="56" s="1"/>
  <c r="E7" i="52"/>
  <c r="E93" i="57"/>
  <c r="E15" i="57" s="1"/>
  <c r="I587" i="57"/>
  <c r="G7" i="2"/>
  <c r="C99" i="56"/>
  <c r="C21" i="56" s="1"/>
  <c r="I93" i="52"/>
  <c r="B15" i="52"/>
  <c r="I15" i="52" s="1"/>
  <c r="S597" i="46"/>
  <c r="S598" i="57"/>
  <c r="I105" i="55"/>
  <c r="S598" i="48"/>
  <c r="C85" i="51"/>
  <c r="C600" i="51"/>
  <c r="L104" i="55"/>
  <c r="S104" i="55" s="1"/>
  <c r="S598" i="55"/>
  <c r="H7" i="2"/>
  <c r="S599" i="48"/>
  <c r="L105" i="48"/>
  <c r="B100" i="50"/>
  <c r="I594" i="50"/>
  <c r="N95" i="56"/>
  <c r="N17" i="56" s="1"/>
  <c r="S635" i="56"/>
  <c r="S636" i="57"/>
  <c r="H7" i="57"/>
  <c r="L105" i="55"/>
  <c r="S105" i="55" s="1"/>
  <c r="B27" i="46"/>
  <c r="I27" i="46" s="1"/>
  <c r="I105" i="46"/>
  <c r="E85" i="46"/>
  <c r="I589" i="50"/>
  <c r="B95" i="50"/>
  <c r="B89" i="46"/>
  <c r="I583" i="46"/>
  <c r="I581" i="50"/>
  <c r="B87" i="50"/>
  <c r="E93" i="47"/>
  <c r="I93" i="47" s="1"/>
  <c r="I587" i="47"/>
  <c r="M85" i="52"/>
  <c r="L90" i="52"/>
  <c r="S584" i="52"/>
  <c r="O103" i="52"/>
  <c r="O25" i="52" s="1"/>
  <c r="B100" i="48"/>
  <c r="I594" i="48"/>
  <c r="H85" i="53"/>
  <c r="H600" i="53"/>
  <c r="S631" i="53"/>
  <c r="R86" i="46"/>
  <c r="R8" i="46" s="1"/>
  <c r="O85" i="55"/>
  <c r="R103" i="55"/>
  <c r="M85" i="55"/>
  <c r="B89" i="55"/>
  <c r="I583" i="55"/>
  <c r="B97" i="51"/>
  <c r="I591" i="51"/>
  <c r="I592" i="55"/>
  <c r="B98" i="55"/>
  <c r="N103" i="53"/>
  <c r="N25" i="53" s="1"/>
  <c r="C85" i="56"/>
  <c r="R86" i="53"/>
  <c r="R8" i="53" s="1"/>
  <c r="S632" i="56"/>
  <c r="S636" i="56"/>
  <c r="O86" i="55"/>
  <c r="O8" i="55" s="1"/>
  <c r="M89" i="56"/>
  <c r="M11" i="56" s="1"/>
  <c r="L104" i="56"/>
  <c r="S598" i="56"/>
  <c r="H96" i="56"/>
  <c r="H18" i="56" s="1"/>
  <c r="M86" i="57"/>
  <c r="S641" i="57"/>
  <c r="O89" i="57"/>
  <c r="O11" i="57" s="1"/>
  <c r="C600" i="47"/>
  <c r="S587" i="50"/>
  <c r="I88" i="53"/>
  <c r="B10" i="53"/>
  <c r="I10" i="53" s="1"/>
  <c r="C600" i="55"/>
  <c r="L88" i="53"/>
  <c r="I587" i="56"/>
  <c r="I105" i="56"/>
  <c r="B27" i="56"/>
  <c r="I27" i="56" s="1"/>
  <c r="H86" i="56"/>
  <c r="H8" i="56" s="1"/>
  <c r="G99" i="56"/>
  <c r="G21" i="56" s="1"/>
  <c r="I103" i="56"/>
  <c r="B25" i="56"/>
  <c r="I25" i="56" s="1"/>
  <c r="I90" i="53"/>
  <c r="B12" i="53"/>
  <c r="I12" i="53" s="1"/>
  <c r="S103" i="46"/>
  <c r="L25" i="46"/>
  <c r="S25" i="46" s="1"/>
  <c r="I639" i="57"/>
  <c r="B93" i="57"/>
  <c r="S104" i="48"/>
  <c r="L26" i="48"/>
  <c r="S26" i="48" s="1"/>
  <c r="G85" i="46"/>
  <c r="G600" i="46"/>
  <c r="S631" i="47"/>
  <c r="L88" i="51"/>
  <c r="S634" i="51"/>
  <c r="L88" i="52"/>
  <c r="S582" i="52"/>
  <c r="L104" i="52"/>
  <c r="S598" i="52"/>
  <c r="S633" i="47"/>
  <c r="B97" i="53"/>
  <c r="I591" i="53"/>
  <c r="M99" i="53"/>
  <c r="M21" i="53" s="1"/>
  <c r="S634" i="56"/>
  <c r="B87" i="56"/>
  <c r="I581" i="56"/>
  <c r="S104" i="47"/>
  <c r="L26" i="47"/>
  <c r="S88" i="48"/>
  <c r="L10" i="48"/>
  <c r="S10" i="48" s="1"/>
  <c r="T10" i="48" s="1"/>
  <c r="C7" i="50"/>
  <c r="C85" i="46"/>
  <c r="C600" i="46"/>
  <c r="E7" i="48"/>
  <c r="S599" i="46"/>
  <c r="L105" i="46"/>
  <c r="S631" i="55"/>
  <c r="S642" i="56"/>
  <c r="S646" i="56"/>
  <c r="N95" i="57"/>
  <c r="N17" i="57" s="1"/>
  <c r="O95" i="57"/>
  <c r="O17" i="57" s="1"/>
  <c r="L26" i="57"/>
  <c r="D7" i="46"/>
  <c r="R85" i="47"/>
  <c r="H85" i="48"/>
  <c r="H600" i="48"/>
  <c r="O85" i="50"/>
  <c r="S599" i="47"/>
  <c r="L105" i="47"/>
  <c r="S632" i="46"/>
  <c r="E85" i="51"/>
  <c r="I590" i="48"/>
  <c r="Q85" i="52"/>
  <c r="B98" i="50"/>
  <c r="I592" i="50"/>
  <c r="B94" i="52"/>
  <c r="I588" i="52"/>
  <c r="B89" i="53"/>
  <c r="I583" i="53"/>
  <c r="O86" i="52"/>
  <c r="O8" i="52" s="1"/>
  <c r="B97" i="46"/>
  <c r="I591" i="46"/>
  <c r="Q97" i="56"/>
  <c r="Q19" i="56" s="1"/>
  <c r="S631" i="56"/>
  <c r="O86" i="56"/>
  <c r="O8" i="56" s="1"/>
  <c r="S640" i="57"/>
  <c r="M103" i="57"/>
  <c r="M25" i="57" s="1"/>
  <c r="R85" i="57"/>
  <c r="S643" i="57"/>
  <c r="Q85" i="57"/>
  <c r="Q7" i="57" s="1"/>
  <c r="I634" i="57"/>
  <c r="B88" i="57"/>
  <c r="C7" i="57"/>
  <c r="I95" i="46"/>
  <c r="B17" i="46"/>
  <c r="I17" i="46" s="1"/>
  <c r="L93" i="40"/>
  <c r="I93" i="46"/>
  <c r="B15" i="46"/>
  <c r="I15" i="46" s="1"/>
  <c r="L93" i="50"/>
  <c r="I95" i="56"/>
  <c r="B17" i="56"/>
  <c r="I17" i="56" s="1"/>
  <c r="L103" i="53"/>
  <c r="I90" i="52"/>
  <c r="B12" i="52"/>
  <c r="I12" i="52" s="1"/>
  <c r="C7" i="55"/>
  <c r="I88" i="56"/>
  <c r="B10" i="56"/>
  <c r="I10" i="56" s="1"/>
  <c r="Q22" i="57"/>
  <c r="I93" i="56"/>
  <c r="B15" i="56"/>
  <c r="I15" i="56" s="1"/>
  <c r="I85" i="2"/>
  <c r="R86" i="57"/>
  <c r="R8" i="57" s="1"/>
  <c r="R86" i="56"/>
  <c r="R8" i="56" s="1"/>
  <c r="E7" i="55"/>
  <c r="I93" i="51"/>
  <c r="B15" i="51"/>
  <c r="I15" i="51" s="1"/>
  <c r="S88" i="50"/>
  <c r="L10" i="50"/>
  <c r="S10" i="50" s="1"/>
  <c r="T10" i="50" s="1"/>
  <c r="I105" i="50"/>
  <c r="B27" i="50"/>
  <c r="I27" i="50" s="1"/>
  <c r="I104" i="51"/>
  <c r="B26" i="51"/>
  <c r="I26" i="51" s="1"/>
  <c r="B97" i="52"/>
  <c r="I591" i="52"/>
  <c r="S644" i="56"/>
  <c r="D100" i="57"/>
  <c r="D22" i="57" s="1"/>
  <c r="I649" i="57"/>
  <c r="B103" i="57"/>
  <c r="L26" i="46"/>
  <c r="S26" i="46" s="1"/>
  <c r="E7" i="57"/>
  <c r="S598" i="53"/>
  <c r="B17" i="55"/>
  <c r="I17" i="55" s="1"/>
  <c r="I95" i="55"/>
  <c r="L95" i="46"/>
  <c r="S589" i="46"/>
  <c r="O85" i="47"/>
  <c r="I589" i="51"/>
  <c r="B95" i="51"/>
  <c r="B94" i="48"/>
  <c r="I588" i="48"/>
  <c r="I583" i="52"/>
  <c r="B89" i="52"/>
  <c r="B97" i="47"/>
  <c r="I97" i="47" s="1"/>
  <c r="I591" i="47"/>
  <c r="R103" i="56"/>
  <c r="R25" i="56" s="1"/>
  <c r="O95" i="52"/>
  <c r="O17" i="52" s="1"/>
  <c r="L103" i="56"/>
  <c r="S633" i="57"/>
  <c r="I105" i="57"/>
  <c r="B27" i="57"/>
  <c r="I27" i="57" s="1"/>
  <c r="I104" i="53"/>
  <c r="B26" i="53"/>
  <c r="I26" i="53" s="1"/>
  <c r="I90" i="46"/>
  <c r="B12" i="46"/>
  <c r="I12" i="46" s="1"/>
  <c r="I105" i="47"/>
  <c r="B27" i="47"/>
  <c r="I27" i="47" s="1"/>
  <c r="L15" i="51"/>
  <c r="S15" i="51" s="1"/>
  <c r="S93" i="51"/>
  <c r="I93" i="55"/>
  <c r="B15" i="55"/>
  <c r="I15" i="55" s="1"/>
  <c r="S88" i="46"/>
  <c r="L10" i="46"/>
  <c r="S10" i="46" s="1"/>
  <c r="T10" i="46" s="1"/>
  <c r="B90" i="47"/>
  <c r="I90" i="47" s="1"/>
  <c r="I584" i="47"/>
  <c r="D7" i="50"/>
  <c r="S605" i="46"/>
  <c r="Q85" i="50"/>
  <c r="S584" i="46"/>
  <c r="L90" i="46"/>
  <c r="L105" i="51"/>
  <c r="S599" i="51"/>
  <c r="S631" i="46"/>
  <c r="Q99" i="48"/>
  <c r="Q21" i="48" s="1"/>
  <c r="I584" i="48"/>
  <c r="B90" i="48"/>
  <c r="M99" i="48"/>
  <c r="M21" i="48" s="1"/>
  <c r="G600" i="48"/>
  <c r="G85" i="48"/>
  <c r="M85" i="50"/>
  <c r="B89" i="50"/>
  <c r="I583" i="50"/>
  <c r="H600" i="51"/>
  <c r="H85" i="51"/>
  <c r="B90" i="51"/>
  <c r="I584" i="51"/>
  <c r="I583" i="51"/>
  <c r="B89" i="51"/>
  <c r="I590" i="47"/>
  <c r="I590" i="50"/>
  <c r="I588" i="46"/>
  <c r="B94" i="46"/>
  <c r="I588" i="47"/>
  <c r="B94" i="47"/>
  <c r="I94" i="47" s="1"/>
  <c r="S631" i="52"/>
  <c r="L103" i="52"/>
  <c r="S597" i="52"/>
  <c r="G85" i="53"/>
  <c r="G600" i="53"/>
  <c r="S589" i="53"/>
  <c r="L95" i="53"/>
  <c r="M86" i="50"/>
  <c r="M8" i="50" s="1"/>
  <c r="O86" i="50"/>
  <c r="O8" i="50" s="1"/>
  <c r="S633" i="55"/>
  <c r="M99" i="55"/>
  <c r="M21" i="55" s="1"/>
  <c r="S649" i="55"/>
  <c r="O103" i="56"/>
  <c r="O25" i="56" s="1"/>
  <c r="M90" i="56"/>
  <c r="M12" i="56" s="1"/>
  <c r="B89" i="56"/>
  <c r="I583" i="56"/>
  <c r="H85" i="56"/>
  <c r="S640" i="56"/>
  <c r="O86" i="53"/>
  <c r="O8" i="53" s="1"/>
  <c r="S639" i="56"/>
  <c r="B94" i="56"/>
  <c r="I588" i="56"/>
  <c r="N90" i="56"/>
  <c r="N12" i="56" s="1"/>
  <c r="C97" i="56"/>
  <c r="C19" i="56" s="1"/>
  <c r="M85" i="57"/>
  <c r="Q86" i="57"/>
  <c r="Q8" i="57" s="1"/>
  <c r="M97" i="57"/>
  <c r="M19" i="57" s="1"/>
  <c r="D98" i="56"/>
  <c r="D20" i="56" s="1"/>
  <c r="B12" i="57"/>
  <c r="I12" i="57" s="1"/>
  <c r="I90" i="57"/>
  <c r="L105" i="52"/>
  <c r="H600" i="50"/>
  <c r="S627" i="57"/>
  <c r="O86" i="57"/>
  <c r="O8" i="57" s="1"/>
  <c r="S103" i="47"/>
  <c r="L25" i="47"/>
  <c r="S597" i="48"/>
  <c r="I589" i="57"/>
  <c r="I631" i="57"/>
  <c r="H7" i="52"/>
  <c r="S587" i="48"/>
  <c r="M89" i="57"/>
  <c r="M11" i="57" s="1"/>
  <c r="C600" i="52"/>
  <c r="G85" i="57"/>
  <c r="R96" i="53"/>
  <c r="R18" i="53" s="1"/>
  <c r="D86" i="56"/>
  <c r="D8" i="56" s="1"/>
  <c r="N94" i="55"/>
  <c r="N16" i="55" s="1"/>
  <c r="M97" i="48"/>
  <c r="M19" i="48" s="1"/>
  <c r="M97" i="51"/>
  <c r="M19" i="51" s="1"/>
  <c r="N98" i="55"/>
  <c r="N20" i="55" s="1"/>
  <c r="M97" i="55"/>
  <c r="M19" i="55" s="1"/>
  <c r="N100" i="55"/>
  <c r="N22" i="55" s="1"/>
  <c r="M94" i="55"/>
  <c r="M16" i="55" s="1"/>
  <c r="N95" i="55"/>
  <c r="N17" i="55" s="1"/>
  <c r="O94" i="55"/>
  <c r="O16" i="55" s="1"/>
  <c r="O94" i="46"/>
  <c r="O16" i="46" s="1"/>
  <c r="N94" i="51"/>
  <c r="N16" i="51" s="1"/>
  <c r="N100" i="50"/>
  <c r="N22" i="50" s="1"/>
  <c r="M94" i="48"/>
  <c r="M16" i="48" s="1"/>
  <c r="N98" i="51"/>
  <c r="N20" i="51" s="1"/>
  <c r="N98" i="47"/>
  <c r="N94" i="50"/>
  <c r="N16" i="50" s="1"/>
  <c r="N98" i="52"/>
  <c r="N20" i="52" s="1"/>
  <c r="N100" i="51"/>
  <c r="N22" i="51" s="1"/>
  <c r="N94" i="48"/>
  <c r="N16" i="48" s="1"/>
  <c r="N98" i="46"/>
  <c r="N20" i="46" s="1"/>
  <c r="R96" i="50"/>
  <c r="R18" i="50" s="1"/>
  <c r="M94" i="51"/>
  <c r="M16" i="51" s="1"/>
  <c r="D86" i="51"/>
  <c r="D8" i="51" s="1"/>
  <c r="D86" i="48"/>
  <c r="D8" i="48" s="1"/>
  <c r="D86" i="47"/>
  <c r="N94" i="53"/>
  <c r="N16" i="53" s="1"/>
  <c r="D86" i="53"/>
  <c r="D8" i="53" s="1"/>
  <c r="O94" i="53"/>
  <c r="O16" i="53" s="1"/>
  <c r="N98" i="53"/>
  <c r="N20" i="53" s="1"/>
  <c r="M94" i="53"/>
  <c r="M16" i="53" s="1"/>
  <c r="N100" i="53"/>
  <c r="N22" i="53" s="1"/>
  <c r="O94" i="51"/>
  <c r="O16" i="51" s="1"/>
  <c r="D86" i="46"/>
  <c r="D8" i="46" s="1"/>
  <c r="N98" i="48"/>
  <c r="N20" i="48" s="1"/>
  <c r="O94" i="52"/>
  <c r="O16" i="52" s="1"/>
  <c r="N98" i="50"/>
  <c r="N20" i="50" s="1"/>
  <c r="B86" i="50"/>
  <c r="B8" i="50" s="1"/>
  <c r="D86" i="52"/>
  <c r="D8" i="52" s="1"/>
  <c r="O94" i="47"/>
  <c r="N100" i="47"/>
  <c r="N100" i="52"/>
  <c r="N22" i="52" s="1"/>
  <c r="M94" i="52"/>
  <c r="M16" i="52" s="1"/>
  <c r="N94" i="52"/>
  <c r="N16" i="52" s="1"/>
  <c r="O94" i="48"/>
  <c r="O16" i="48" s="1"/>
  <c r="N100" i="48"/>
  <c r="N22" i="48" s="1"/>
  <c r="N94" i="47"/>
  <c r="M94" i="46"/>
  <c r="M16" i="46" s="1"/>
  <c r="R96" i="51"/>
  <c r="R18" i="51" s="1"/>
  <c r="R96" i="48"/>
  <c r="R18" i="48" s="1"/>
  <c r="N94" i="46"/>
  <c r="N16" i="46" s="1"/>
  <c r="O94" i="50"/>
  <c r="O16" i="50" s="1"/>
  <c r="R96" i="47"/>
  <c r="L97" i="50"/>
  <c r="L94" i="47"/>
  <c r="S587" i="56" l="1"/>
  <c r="L15" i="46"/>
  <c r="L89" i="57"/>
  <c r="S89" i="57" s="1"/>
  <c r="I7" i="2"/>
  <c r="T15" i="51"/>
  <c r="H600" i="56"/>
  <c r="S589" i="55"/>
  <c r="L93" i="56"/>
  <c r="Q85" i="46"/>
  <c r="Q600" i="46"/>
  <c r="Q85" i="48"/>
  <c r="Q600" i="48"/>
  <c r="L95" i="51"/>
  <c r="S589" i="51"/>
  <c r="B87" i="48"/>
  <c r="I581" i="48"/>
  <c r="S90" i="46"/>
  <c r="L12" i="46"/>
  <c r="S12" i="46" s="1"/>
  <c r="T12" i="46" s="1"/>
  <c r="B85" i="46"/>
  <c r="I579" i="46"/>
  <c r="S583" i="47"/>
  <c r="L89" i="47"/>
  <c r="S89" i="47" s="1"/>
  <c r="I579" i="47"/>
  <c r="B85" i="47"/>
  <c r="S584" i="50"/>
  <c r="L90" i="50"/>
  <c r="S584" i="51"/>
  <c r="L90" i="51"/>
  <c r="S592" i="51"/>
  <c r="L98" i="51"/>
  <c r="S588" i="51"/>
  <c r="L94" i="51"/>
  <c r="B87" i="47"/>
  <c r="I87" i="47" s="1"/>
  <c r="I581" i="47"/>
  <c r="I594" i="51"/>
  <c r="B100" i="51"/>
  <c r="H96" i="52"/>
  <c r="H18" i="52" s="1"/>
  <c r="H600" i="52"/>
  <c r="I592" i="52"/>
  <c r="B98" i="52"/>
  <c r="L94" i="52"/>
  <c r="S588" i="52"/>
  <c r="I580" i="46"/>
  <c r="B86" i="46"/>
  <c r="B86" i="52"/>
  <c r="I580" i="52"/>
  <c r="B98" i="47"/>
  <c r="I98" i="47" s="1"/>
  <c r="I592" i="47"/>
  <c r="I590" i="53"/>
  <c r="B100" i="53"/>
  <c r="I594" i="53"/>
  <c r="B87" i="55"/>
  <c r="I581" i="55"/>
  <c r="I579" i="55"/>
  <c r="B85" i="55"/>
  <c r="D85" i="56"/>
  <c r="O85" i="56"/>
  <c r="M97" i="52"/>
  <c r="M19" i="52" s="1"/>
  <c r="I594" i="56"/>
  <c r="B100" i="56"/>
  <c r="R85" i="56"/>
  <c r="I591" i="57"/>
  <c r="B97" i="57"/>
  <c r="B98" i="57"/>
  <c r="I592" i="57"/>
  <c r="G96" i="57"/>
  <c r="G18" i="57" s="1"/>
  <c r="G600" i="57"/>
  <c r="S103" i="56"/>
  <c r="L25" i="56"/>
  <c r="S25" i="56" s="1"/>
  <c r="I97" i="52"/>
  <c r="B19" i="52"/>
  <c r="I19" i="52" s="1"/>
  <c r="N94" i="57"/>
  <c r="N16" i="57" s="1"/>
  <c r="I89" i="53"/>
  <c r="B11" i="53"/>
  <c r="I11" i="53" s="1"/>
  <c r="S88" i="53"/>
  <c r="L10" i="53"/>
  <c r="S10" i="53" s="1"/>
  <c r="T10" i="53" s="1"/>
  <c r="C600" i="56"/>
  <c r="H7" i="53"/>
  <c r="C7" i="51"/>
  <c r="S103" i="51"/>
  <c r="L25" i="51"/>
  <c r="S25" i="51" s="1"/>
  <c r="I98" i="51"/>
  <c r="B20" i="51"/>
  <c r="I20" i="51" s="1"/>
  <c r="S25" i="48"/>
  <c r="N96" i="57"/>
  <c r="N18" i="57" s="1"/>
  <c r="S105" i="56"/>
  <c r="L27" i="56"/>
  <c r="S27" i="56" s="1"/>
  <c r="S632" i="55"/>
  <c r="R7" i="52"/>
  <c r="I89" i="48"/>
  <c r="B11" i="48"/>
  <c r="I11" i="48" s="1"/>
  <c r="S93" i="48"/>
  <c r="L15" i="48"/>
  <c r="S15" i="48" s="1"/>
  <c r="T15" i="48" s="1"/>
  <c r="I97" i="48"/>
  <c r="B19" i="48"/>
  <c r="I19" i="48" s="1"/>
  <c r="I94" i="51"/>
  <c r="B16" i="51"/>
  <c r="D85" i="47"/>
  <c r="B85" i="48"/>
  <c r="I579" i="48"/>
  <c r="L94" i="50"/>
  <c r="S588" i="50"/>
  <c r="D85" i="51"/>
  <c r="I579" i="51"/>
  <c r="B85" i="51"/>
  <c r="I590" i="52"/>
  <c r="Q85" i="53"/>
  <c r="Q600" i="53"/>
  <c r="M85" i="53"/>
  <c r="L100" i="55"/>
  <c r="S594" i="55"/>
  <c r="I590" i="55"/>
  <c r="L98" i="55"/>
  <c r="S592" i="55"/>
  <c r="M97" i="53"/>
  <c r="M19" i="53" s="1"/>
  <c r="S591" i="47"/>
  <c r="L87" i="56"/>
  <c r="S581" i="56"/>
  <c r="C94" i="57"/>
  <c r="C16" i="57" s="1"/>
  <c r="C600" i="57"/>
  <c r="B94" i="57"/>
  <c r="I588" i="57"/>
  <c r="N85" i="57"/>
  <c r="N7" i="57" s="1"/>
  <c r="B86" i="57"/>
  <c r="I580" i="57"/>
  <c r="O96" i="57"/>
  <c r="O18" i="57" s="1"/>
  <c r="N100" i="57"/>
  <c r="N22" i="57" s="1"/>
  <c r="N98" i="56"/>
  <c r="N20" i="56" s="1"/>
  <c r="G7" i="53"/>
  <c r="S105" i="51"/>
  <c r="L27" i="51"/>
  <c r="S27" i="51" s="1"/>
  <c r="I89" i="52"/>
  <c r="B11" i="52"/>
  <c r="I11" i="52" s="1"/>
  <c r="I103" i="57"/>
  <c r="B25" i="57"/>
  <c r="I25" i="57" s="1"/>
  <c r="R86" i="55"/>
  <c r="R8" i="55" s="1"/>
  <c r="S105" i="47"/>
  <c r="L27" i="47"/>
  <c r="S27" i="47" s="1"/>
  <c r="L27" i="46"/>
  <c r="S27" i="46" s="1"/>
  <c r="S105" i="46"/>
  <c r="C7" i="56"/>
  <c r="I89" i="55"/>
  <c r="B11" i="55"/>
  <c r="I11" i="55" s="1"/>
  <c r="O7" i="55"/>
  <c r="R99" i="55"/>
  <c r="R21" i="55" s="1"/>
  <c r="S95" i="55"/>
  <c r="L17" i="55"/>
  <c r="S17" i="55" s="1"/>
  <c r="T17" i="55" s="1"/>
  <c r="R7" i="55"/>
  <c r="D7" i="57"/>
  <c r="Q7" i="56"/>
  <c r="S90" i="53"/>
  <c r="L12" i="53"/>
  <c r="S12" i="53" s="1"/>
  <c r="T12" i="53" s="1"/>
  <c r="I95" i="52"/>
  <c r="B17" i="52"/>
  <c r="I17" i="52" s="1"/>
  <c r="S588" i="48"/>
  <c r="L94" i="48"/>
  <c r="B97" i="56"/>
  <c r="I591" i="56"/>
  <c r="I90" i="48"/>
  <c r="B12" i="48"/>
  <c r="I12" i="48" s="1"/>
  <c r="I100" i="48"/>
  <c r="B22" i="48"/>
  <c r="I22" i="48" s="1"/>
  <c r="S104" i="51"/>
  <c r="L26" i="51"/>
  <c r="S26" i="51" s="1"/>
  <c r="B85" i="50"/>
  <c r="I579" i="50"/>
  <c r="L97" i="46"/>
  <c r="L97" i="51"/>
  <c r="S591" i="51"/>
  <c r="L87" i="50"/>
  <c r="S581" i="50"/>
  <c r="L95" i="52"/>
  <c r="S589" i="52"/>
  <c r="I580" i="53"/>
  <c r="B86" i="53"/>
  <c r="D85" i="53"/>
  <c r="I590" i="56"/>
  <c r="D86" i="55"/>
  <c r="D8" i="55" s="1"/>
  <c r="I94" i="46"/>
  <c r="B16" i="46"/>
  <c r="I16" i="46" s="1"/>
  <c r="S632" i="57"/>
  <c r="O7" i="52"/>
  <c r="S649" i="53"/>
  <c r="L94" i="46"/>
  <c r="S588" i="46"/>
  <c r="M85" i="51"/>
  <c r="M600" i="51"/>
  <c r="S581" i="46"/>
  <c r="L87" i="46"/>
  <c r="D85" i="52"/>
  <c r="S591" i="52"/>
  <c r="L97" i="52"/>
  <c r="L97" i="53"/>
  <c r="B98" i="53"/>
  <c r="I592" i="53"/>
  <c r="B86" i="51"/>
  <c r="I580" i="51"/>
  <c r="D85" i="55"/>
  <c r="M94" i="56"/>
  <c r="M16" i="56" s="1"/>
  <c r="L94" i="56"/>
  <c r="S589" i="57"/>
  <c r="M97" i="56"/>
  <c r="M19" i="56" s="1"/>
  <c r="I94" i="56"/>
  <c r="B16" i="56"/>
  <c r="I16" i="56" s="1"/>
  <c r="S103" i="52"/>
  <c r="L25" i="52"/>
  <c r="S25" i="52" s="1"/>
  <c r="E7" i="51"/>
  <c r="O7" i="50"/>
  <c r="S583" i="57"/>
  <c r="S88" i="52"/>
  <c r="L10" i="52"/>
  <c r="S10" i="52" s="1"/>
  <c r="T10" i="52" s="1"/>
  <c r="S104" i="56"/>
  <c r="L26" i="56"/>
  <c r="S26" i="56" s="1"/>
  <c r="I98" i="55"/>
  <c r="B20" i="55"/>
  <c r="I20" i="55" s="1"/>
  <c r="M7" i="55"/>
  <c r="I100" i="50"/>
  <c r="B22" i="50"/>
  <c r="I22" i="50" s="1"/>
  <c r="I90" i="56"/>
  <c r="B12" i="56"/>
  <c r="I12" i="56" s="1"/>
  <c r="R600" i="50"/>
  <c r="S650" i="57"/>
  <c r="O104" i="57"/>
  <c r="S584" i="57"/>
  <c r="S104" i="53"/>
  <c r="L26" i="53"/>
  <c r="S26" i="53" s="1"/>
  <c r="O7" i="57"/>
  <c r="E7" i="56"/>
  <c r="S103" i="55"/>
  <c r="S103" i="48"/>
  <c r="C7" i="48"/>
  <c r="B100" i="46"/>
  <c r="I594" i="46"/>
  <c r="I580" i="50"/>
  <c r="D86" i="50"/>
  <c r="S583" i="56"/>
  <c r="L89" i="56"/>
  <c r="M7" i="57"/>
  <c r="I89" i="51"/>
  <c r="B11" i="51"/>
  <c r="I11" i="51" s="1"/>
  <c r="I97" i="46"/>
  <c r="B19" i="46"/>
  <c r="I19" i="46" s="1"/>
  <c r="S104" i="52"/>
  <c r="L26" i="52"/>
  <c r="S26" i="52" s="1"/>
  <c r="O93" i="57"/>
  <c r="O15" i="57" s="1"/>
  <c r="S587" i="57"/>
  <c r="O94" i="57"/>
  <c r="O16" i="57" s="1"/>
  <c r="S105" i="52"/>
  <c r="L27" i="52"/>
  <c r="S27" i="52" s="1"/>
  <c r="I90" i="50"/>
  <c r="B12" i="50"/>
  <c r="I12" i="50" s="1"/>
  <c r="L19" i="50"/>
  <c r="S19" i="50" s="1"/>
  <c r="L97" i="48"/>
  <c r="S591" i="48"/>
  <c r="B87" i="51"/>
  <c r="I581" i="51"/>
  <c r="S583" i="52"/>
  <c r="L89" i="52"/>
  <c r="B98" i="48"/>
  <c r="I592" i="48"/>
  <c r="R85" i="53"/>
  <c r="R600" i="53"/>
  <c r="L89" i="53"/>
  <c r="S583" i="53"/>
  <c r="O93" i="47"/>
  <c r="S93" i="47" s="1"/>
  <c r="S587" i="47"/>
  <c r="S583" i="55"/>
  <c r="L89" i="55"/>
  <c r="S591" i="50"/>
  <c r="M97" i="50"/>
  <c r="M19" i="50" s="1"/>
  <c r="O94" i="56"/>
  <c r="O16" i="56" s="1"/>
  <c r="N100" i="56"/>
  <c r="N22" i="56" s="1"/>
  <c r="B100" i="57"/>
  <c r="I594" i="57"/>
  <c r="L95" i="57"/>
  <c r="H7" i="56"/>
  <c r="S95" i="53"/>
  <c r="L17" i="53"/>
  <c r="S17" i="53" s="1"/>
  <c r="T17" i="53" s="1"/>
  <c r="I90" i="51"/>
  <c r="B12" i="51"/>
  <c r="I12" i="51" s="1"/>
  <c r="M600" i="50"/>
  <c r="Q600" i="50"/>
  <c r="I94" i="48"/>
  <c r="B16" i="48"/>
  <c r="R7" i="57"/>
  <c r="I98" i="50"/>
  <c r="B20" i="50"/>
  <c r="I20" i="50" s="1"/>
  <c r="I97" i="53"/>
  <c r="B19" i="53"/>
  <c r="I19" i="53" s="1"/>
  <c r="S639" i="57"/>
  <c r="L93" i="57"/>
  <c r="I87" i="50"/>
  <c r="B9" i="50"/>
  <c r="I9" i="50" s="1"/>
  <c r="I89" i="46"/>
  <c r="B11" i="46"/>
  <c r="I11" i="46" s="1"/>
  <c r="S649" i="57"/>
  <c r="L103" i="57"/>
  <c r="E7" i="53"/>
  <c r="I94" i="50"/>
  <c r="B16" i="50"/>
  <c r="I16" i="50" s="1"/>
  <c r="R7" i="50"/>
  <c r="L90" i="57"/>
  <c r="I87" i="46"/>
  <c r="B9" i="46"/>
  <c r="I9" i="46" s="1"/>
  <c r="S104" i="50"/>
  <c r="L26" i="50"/>
  <c r="S26" i="50" s="1"/>
  <c r="Q99" i="57"/>
  <c r="Q21" i="57" s="1"/>
  <c r="L88" i="56"/>
  <c r="I97" i="50"/>
  <c r="B19" i="50"/>
  <c r="I19" i="50" s="1"/>
  <c r="S25" i="50"/>
  <c r="Q7" i="55"/>
  <c r="S105" i="53"/>
  <c r="L27" i="53"/>
  <c r="S27" i="53" s="1"/>
  <c r="H7" i="46"/>
  <c r="S583" i="46"/>
  <c r="L89" i="46"/>
  <c r="I581" i="53"/>
  <c r="B87" i="53"/>
  <c r="O85" i="53"/>
  <c r="M7" i="52"/>
  <c r="S93" i="55"/>
  <c r="L15" i="55"/>
  <c r="S15" i="55" s="1"/>
  <c r="T15" i="55" s="1"/>
  <c r="S105" i="50"/>
  <c r="L27" i="50"/>
  <c r="S27" i="50" s="1"/>
  <c r="L89" i="50"/>
  <c r="S583" i="50"/>
  <c r="O85" i="51"/>
  <c r="I579" i="57"/>
  <c r="B85" i="57"/>
  <c r="I89" i="50"/>
  <c r="B11" i="50"/>
  <c r="I11" i="50" s="1"/>
  <c r="L11" i="57"/>
  <c r="S11" i="57" s="1"/>
  <c r="T11" i="57" s="1"/>
  <c r="G7" i="46"/>
  <c r="E7" i="46"/>
  <c r="S90" i="55"/>
  <c r="L12" i="55"/>
  <c r="S12" i="55" s="1"/>
  <c r="T12" i="55" s="1"/>
  <c r="N85" i="46"/>
  <c r="L97" i="47"/>
  <c r="L90" i="48"/>
  <c r="S584" i="48"/>
  <c r="L100" i="50"/>
  <c r="S594" i="50"/>
  <c r="R85" i="48"/>
  <c r="R600" i="48"/>
  <c r="B85" i="52"/>
  <c r="I579" i="52"/>
  <c r="I588" i="53"/>
  <c r="B94" i="53"/>
  <c r="L85" i="53"/>
  <c r="S588" i="47"/>
  <c r="M94" i="47"/>
  <c r="S94" i="47" s="1"/>
  <c r="G600" i="55"/>
  <c r="H96" i="55"/>
  <c r="H18" i="55" s="1"/>
  <c r="H600" i="55"/>
  <c r="I580" i="56"/>
  <c r="B86" i="56"/>
  <c r="L90" i="56"/>
  <c r="S584" i="56"/>
  <c r="I592" i="56"/>
  <c r="B98" i="56"/>
  <c r="R96" i="56"/>
  <c r="R18" i="56" s="1"/>
  <c r="N98" i="57"/>
  <c r="N20" i="57" s="1"/>
  <c r="I581" i="57"/>
  <c r="B87" i="57"/>
  <c r="S93" i="56"/>
  <c r="L15" i="56"/>
  <c r="S15" i="56" s="1"/>
  <c r="T15" i="56" s="1"/>
  <c r="M7" i="50"/>
  <c r="Q7" i="50"/>
  <c r="S93" i="50"/>
  <c r="L15" i="50"/>
  <c r="S15" i="50" s="1"/>
  <c r="T15" i="50" s="1"/>
  <c r="I88" i="57"/>
  <c r="B10" i="57"/>
  <c r="I10" i="57" s="1"/>
  <c r="Q600" i="52"/>
  <c r="H7" i="48"/>
  <c r="C7" i="46"/>
  <c r="S88" i="51"/>
  <c r="L10" i="51"/>
  <c r="S10" i="51" s="1"/>
  <c r="T10" i="51" s="1"/>
  <c r="I93" i="57"/>
  <c r="B15" i="57"/>
  <c r="I15" i="57" s="1"/>
  <c r="S90" i="52"/>
  <c r="L12" i="52"/>
  <c r="S12" i="52" s="1"/>
  <c r="T12" i="52" s="1"/>
  <c r="I95" i="50"/>
  <c r="B17" i="50"/>
  <c r="I17" i="50" s="1"/>
  <c r="S589" i="56"/>
  <c r="L27" i="48"/>
  <c r="S27" i="48" s="1"/>
  <c r="S105" i="48"/>
  <c r="L15" i="53"/>
  <c r="S103" i="50"/>
  <c r="S651" i="57"/>
  <c r="L105" i="57"/>
  <c r="I579" i="53"/>
  <c r="I98" i="46"/>
  <c r="B20" i="46"/>
  <c r="I20" i="46" s="1"/>
  <c r="S583" i="48"/>
  <c r="L89" i="48"/>
  <c r="I588" i="55"/>
  <c r="B94" i="55"/>
  <c r="M97" i="46"/>
  <c r="M19" i="46" s="1"/>
  <c r="B85" i="56"/>
  <c r="I579" i="56"/>
  <c r="N86" i="57"/>
  <c r="N8" i="57" s="1"/>
  <c r="G7" i="57"/>
  <c r="AG605" i="46"/>
  <c r="I94" i="52"/>
  <c r="B16" i="52"/>
  <c r="Q99" i="56"/>
  <c r="Q21" i="56" s="1"/>
  <c r="S93" i="52"/>
  <c r="L15" i="52"/>
  <c r="S15" i="52" s="1"/>
  <c r="T15" i="52" s="1"/>
  <c r="S634" i="57"/>
  <c r="L88" i="57"/>
  <c r="I100" i="55"/>
  <c r="B22" i="55"/>
  <c r="I22" i="55" s="1"/>
  <c r="S88" i="55"/>
  <c r="L10" i="55"/>
  <c r="S10" i="55" s="1"/>
  <c r="T10" i="55" s="1"/>
  <c r="I590" i="46"/>
  <c r="B100" i="47"/>
  <c r="I100" i="47" s="1"/>
  <c r="I594" i="47"/>
  <c r="I594" i="52"/>
  <c r="B100" i="52"/>
  <c r="B87" i="52"/>
  <c r="I581" i="52"/>
  <c r="I580" i="47"/>
  <c r="B86" i="47"/>
  <c r="I86" i="47" s="1"/>
  <c r="N85" i="50"/>
  <c r="B97" i="55"/>
  <c r="I591" i="55"/>
  <c r="N94" i="56"/>
  <c r="N16" i="56" s="1"/>
  <c r="S103" i="53"/>
  <c r="L25" i="53"/>
  <c r="S25" i="53" s="1"/>
  <c r="M600" i="55"/>
  <c r="M99" i="56"/>
  <c r="M21" i="56" s="1"/>
  <c r="C7" i="53"/>
  <c r="G7" i="51"/>
  <c r="N12" i="57"/>
  <c r="O85" i="46"/>
  <c r="L100" i="48"/>
  <c r="S594" i="48"/>
  <c r="R600" i="46"/>
  <c r="R85" i="46"/>
  <c r="L95" i="48"/>
  <c r="S589" i="48"/>
  <c r="O85" i="48"/>
  <c r="L90" i="47"/>
  <c r="S90" i="47" s="1"/>
  <c r="S584" i="47"/>
  <c r="M85" i="46"/>
  <c r="L95" i="50"/>
  <c r="S589" i="50"/>
  <c r="R85" i="51"/>
  <c r="R600" i="51"/>
  <c r="S583" i="51"/>
  <c r="L89" i="51"/>
  <c r="M85" i="48"/>
  <c r="M600" i="48"/>
  <c r="D85" i="48"/>
  <c r="S590" i="50"/>
  <c r="S592" i="46"/>
  <c r="L98" i="46"/>
  <c r="Q600" i="51"/>
  <c r="Q85" i="51"/>
  <c r="O93" i="53"/>
  <c r="O15" i="53" s="1"/>
  <c r="S587" i="53"/>
  <c r="S592" i="50"/>
  <c r="L98" i="50"/>
  <c r="Q600" i="47"/>
  <c r="B86" i="55"/>
  <c r="I580" i="55"/>
  <c r="M600" i="56"/>
  <c r="M85" i="56"/>
  <c r="G600" i="56"/>
  <c r="I590" i="57"/>
  <c r="B96" i="57"/>
  <c r="H96" i="57"/>
  <c r="H18" i="57" s="1"/>
  <c r="H600" i="57"/>
  <c r="O100" i="57"/>
  <c r="O22" i="57" s="1"/>
  <c r="S646" i="57"/>
  <c r="I89" i="56"/>
  <c r="B11" i="56"/>
  <c r="I11" i="56" s="1"/>
  <c r="H7" i="51"/>
  <c r="G7" i="48"/>
  <c r="S597" i="56"/>
  <c r="I95" i="51"/>
  <c r="B17" i="51"/>
  <c r="I17" i="51" s="1"/>
  <c r="S95" i="46"/>
  <c r="L17" i="46"/>
  <c r="Q7" i="52"/>
  <c r="R600" i="47"/>
  <c r="I87" i="56"/>
  <c r="B9" i="56"/>
  <c r="I9" i="56" s="1"/>
  <c r="M8" i="57"/>
  <c r="I97" i="51"/>
  <c r="B19" i="51"/>
  <c r="I19" i="51" s="1"/>
  <c r="L95" i="56"/>
  <c r="E15" i="53"/>
  <c r="I15" i="53" s="1"/>
  <c r="I93" i="53"/>
  <c r="B7" i="53"/>
  <c r="I95" i="48"/>
  <c r="B17" i="48"/>
  <c r="I17" i="48" s="1"/>
  <c r="N86" i="55"/>
  <c r="N8" i="55" s="1"/>
  <c r="M94" i="57"/>
  <c r="M16" i="57" s="1"/>
  <c r="N86" i="50"/>
  <c r="N8" i="50" s="1"/>
  <c r="N86" i="51"/>
  <c r="N8" i="51" s="1"/>
  <c r="N86" i="47"/>
  <c r="N86" i="48"/>
  <c r="N8" i="48" s="1"/>
  <c r="N86" i="46"/>
  <c r="N8" i="46" s="1"/>
  <c r="N86" i="52"/>
  <c r="N8" i="52" s="1"/>
  <c r="N86" i="53"/>
  <c r="N8" i="53" s="1"/>
  <c r="N85" i="53"/>
  <c r="S97" i="50" l="1"/>
  <c r="M600" i="52"/>
  <c r="M600" i="53"/>
  <c r="M600" i="46"/>
  <c r="S591" i="53"/>
  <c r="S93" i="53"/>
  <c r="S579" i="46"/>
  <c r="L85" i="46"/>
  <c r="S581" i="48"/>
  <c r="L87" i="48"/>
  <c r="S581" i="55"/>
  <c r="L87" i="55"/>
  <c r="S590" i="55"/>
  <c r="Q600" i="56"/>
  <c r="M7" i="48"/>
  <c r="S95" i="50"/>
  <c r="L17" i="50"/>
  <c r="S17" i="50" s="1"/>
  <c r="T17" i="50" s="1"/>
  <c r="S95" i="48"/>
  <c r="L17" i="48"/>
  <c r="L10" i="57"/>
  <c r="S10" i="57" s="1"/>
  <c r="T10" i="57" s="1"/>
  <c r="S88" i="57"/>
  <c r="S90" i="56"/>
  <c r="L12" i="56"/>
  <c r="S12" i="56" s="1"/>
  <c r="T12" i="56" s="1"/>
  <c r="I100" i="57"/>
  <c r="B22" i="57"/>
  <c r="I22" i="57" s="1"/>
  <c r="S89" i="55"/>
  <c r="L11" i="55"/>
  <c r="S11" i="55" s="1"/>
  <c r="T11" i="55" s="1"/>
  <c r="I98" i="53"/>
  <c r="B20" i="53"/>
  <c r="I20" i="53" s="1"/>
  <c r="S87" i="46"/>
  <c r="L9" i="46"/>
  <c r="S9" i="46" s="1"/>
  <c r="T9" i="46" s="1"/>
  <c r="S87" i="50"/>
  <c r="L9" i="50"/>
  <c r="S9" i="50" s="1"/>
  <c r="T9" i="50" s="1"/>
  <c r="S94" i="48"/>
  <c r="L16" i="48"/>
  <c r="S98" i="55"/>
  <c r="L20" i="55"/>
  <c r="S20" i="55" s="1"/>
  <c r="T20" i="55" s="1"/>
  <c r="I85" i="51"/>
  <c r="B7" i="51"/>
  <c r="I85" i="48"/>
  <c r="B7" i="48"/>
  <c r="I85" i="55"/>
  <c r="B7" i="55"/>
  <c r="I98" i="52"/>
  <c r="B20" i="52"/>
  <c r="I20" i="52" s="1"/>
  <c r="S94" i="51"/>
  <c r="L16" i="51"/>
  <c r="S579" i="47"/>
  <c r="L85" i="47"/>
  <c r="S594" i="46"/>
  <c r="L100" i="46"/>
  <c r="L86" i="47"/>
  <c r="S86" i="47" s="1"/>
  <c r="S580" i="47"/>
  <c r="Q600" i="55"/>
  <c r="S588" i="55"/>
  <c r="L94" i="55"/>
  <c r="S591" i="55"/>
  <c r="L97" i="55"/>
  <c r="L86" i="56"/>
  <c r="S588" i="57"/>
  <c r="L94" i="57"/>
  <c r="S98" i="46"/>
  <c r="L20" i="46"/>
  <c r="M7" i="46"/>
  <c r="R7" i="46"/>
  <c r="N7" i="50"/>
  <c r="I85" i="56"/>
  <c r="B7" i="56"/>
  <c r="S15" i="53"/>
  <c r="T15" i="53" s="1"/>
  <c r="I86" i="56"/>
  <c r="B8" i="56"/>
  <c r="I8" i="56" s="1"/>
  <c r="S100" i="50"/>
  <c r="L22" i="50"/>
  <c r="S22" i="50" s="1"/>
  <c r="T22" i="50" s="1"/>
  <c r="O7" i="51"/>
  <c r="R7" i="53"/>
  <c r="S97" i="48"/>
  <c r="L19" i="48"/>
  <c r="S19" i="48" s="1"/>
  <c r="T19" i="48" s="1"/>
  <c r="I100" i="46"/>
  <c r="B22" i="46"/>
  <c r="I22" i="46" s="1"/>
  <c r="S87" i="56"/>
  <c r="L9" i="56"/>
  <c r="S9" i="56" s="1"/>
  <c r="T9" i="56" s="1"/>
  <c r="M7" i="53"/>
  <c r="I85" i="46"/>
  <c r="B7" i="46"/>
  <c r="Q7" i="48"/>
  <c r="L15" i="57"/>
  <c r="S15" i="57" s="1"/>
  <c r="T15" i="57" s="1"/>
  <c r="S93" i="57"/>
  <c r="S97" i="51"/>
  <c r="L19" i="51"/>
  <c r="S19" i="51" s="1"/>
  <c r="T19" i="51" s="1"/>
  <c r="I98" i="57"/>
  <c r="B20" i="57"/>
  <c r="I20" i="57" s="1"/>
  <c r="N7" i="53"/>
  <c r="S90" i="48"/>
  <c r="L12" i="48"/>
  <c r="S12" i="48" s="1"/>
  <c r="T12" i="48" s="1"/>
  <c r="M7" i="51"/>
  <c r="Q7" i="53"/>
  <c r="I97" i="57"/>
  <c r="B19" i="57"/>
  <c r="I19" i="57" s="1"/>
  <c r="I87" i="55"/>
  <c r="B9" i="55"/>
  <c r="I9" i="55" s="1"/>
  <c r="L87" i="47"/>
  <c r="S87" i="47" s="1"/>
  <c r="S581" i="47"/>
  <c r="N85" i="52"/>
  <c r="S580" i="52"/>
  <c r="L86" i="52"/>
  <c r="L100" i="56"/>
  <c r="S594" i="56"/>
  <c r="L98" i="57"/>
  <c r="S592" i="57"/>
  <c r="R96" i="57"/>
  <c r="R18" i="57" s="1"/>
  <c r="R600" i="57"/>
  <c r="S100" i="48"/>
  <c r="L22" i="48"/>
  <c r="S22" i="48" s="1"/>
  <c r="T22" i="48" s="1"/>
  <c r="B86" i="48"/>
  <c r="I580" i="48"/>
  <c r="I94" i="55"/>
  <c r="B16" i="55"/>
  <c r="I16" i="55" s="1"/>
  <c r="O7" i="53"/>
  <c r="S88" i="56"/>
  <c r="L10" i="56"/>
  <c r="S10" i="56" s="1"/>
  <c r="T10" i="56" s="1"/>
  <c r="S89" i="52"/>
  <c r="L11" i="52"/>
  <c r="S11" i="52" s="1"/>
  <c r="T11" i="52" s="1"/>
  <c r="S89" i="56"/>
  <c r="L11" i="56"/>
  <c r="S11" i="56" s="1"/>
  <c r="T11" i="56" s="1"/>
  <c r="S97" i="52"/>
  <c r="L19" i="52"/>
  <c r="S19" i="52" s="1"/>
  <c r="T19" i="52" s="1"/>
  <c r="S591" i="46"/>
  <c r="S100" i="55"/>
  <c r="L22" i="55"/>
  <c r="S22" i="55" s="1"/>
  <c r="T22" i="55" s="1"/>
  <c r="O7" i="56"/>
  <c r="I86" i="46"/>
  <c r="B8" i="46"/>
  <c r="I8" i="46" s="1"/>
  <c r="I100" i="51"/>
  <c r="B22" i="51"/>
  <c r="I22" i="51" s="1"/>
  <c r="S90" i="51"/>
  <c r="L12" i="51"/>
  <c r="S12" i="51" s="1"/>
  <c r="T12" i="51" s="1"/>
  <c r="S98" i="51"/>
  <c r="L20" i="51"/>
  <c r="S20" i="51" s="1"/>
  <c r="T20" i="51" s="1"/>
  <c r="L98" i="47"/>
  <c r="S98" i="47" s="1"/>
  <c r="S592" i="47"/>
  <c r="N86" i="56"/>
  <c r="N8" i="56" s="1"/>
  <c r="S590" i="56"/>
  <c r="I85" i="57"/>
  <c r="B7" i="57"/>
  <c r="S97" i="46"/>
  <c r="L19" i="46"/>
  <c r="I85" i="47"/>
  <c r="S579" i="51"/>
  <c r="L85" i="51"/>
  <c r="L98" i="53"/>
  <c r="S592" i="53"/>
  <c r="R96" i="55"/>
  <c r="R18" i="55" s="1"/>
  <c r="R600" i="55"/>
  <c r="S591" i="56"/>
  <c r="L97" i="56"/>
  <c r="S591" i="57"/>
  <c r="L97" i="57"/>
  <c r="L85" i="57"/>
  <c r="S579" i="57"/>
  <c r="Q96" i="57"/>
  <c r="Q600" i="57"/>
  <c r="S95" i="56"/>
  <c r="L17" i="56"/>
  <c r="S17" i="56" s="1"/>
  <c r="T17" i="56" s="1"/>
  <c r="I86" i="55"/>
  <c r="B8" i="55"/>
  <c r="I8" i="55" s="1"/>
  <c r="L86" i="48"/>
  <c r="S580" i="48"/>
  <c r="I87" i="52"/>
  <c r="B9" i="52"/>
  <c r="I9" i="52" s="1"/>
  <c r="S105" i="57"/>
  <c r="L27" i="57"/>
  <c r="S27" i="57" s="1"/>
  <c r="I98" i="56"/>
  <c r="B20" i="56"/>
  <c r="I20" i="56" s="1"/>
  <c r="S579" i="53"/>
  <c r="I85" i="52"/>
  <c r="B7" i="52"/>
  <c r="I87" i="53"/>
  <c r="B9" i="53"/>
  <c r="I9" i="53" s="1"/>
  <c r="O26" i="57"/>
  <c r="S26" i="57" s="1"/>
  <c r="S104" i="57"/>
  <c r="S94" i="56"/>
  <c r="L16" i="56"/>
  <c r="S94" i="46"/>
  <c r="L16" i="46"/>
  <c r="S94" i="50"/>
  <c r="L16" i="50"/>
  <c r="R600" i="56"/>
  <c r="D7" i="56"/>
  <c r="I100" i="53"/>
  <c r="B22" i="53"/>
  <c r="I22" i="53" s="1"/>
  <c r="I87" i="48"/>
  <c r="B9" i="48"/>
  <c r="I9" i="48" s="1"/>
  <c r="L85" i="50"/>
  <c r="S579" i="50"/>
  <c r="R96" i="52"/>
  <c r="R18" i="52" s="1"/>
  <c r="R600" i="52"/>
  <c r="M7" i="56"/>
  <c r="S103" i="57"/>
  <c r="L25" i="57"/>
  <c r="S25" i="57" s="1"/>
  <c r="N85" i="55"/>
  <c r="S89" i="50"/>
  <c r="L11" i="50"/>
  <c r="S11" i="50" s="1"/>
  <c r="T11" i="50" s="1"/>
  <c r="S90" i="57"/>
  <c r="L12" i="57"/>
  <c r="S12" i="57" s="1"/>
  <c r="T12" i="57" s="1"/>
  <c r="I98" i="48"/>
  <c r="B20" i="48"/>
  <c r="I20" i="48" s="1"/>
  <c r="I86" i="53"/>
  <c r="B8" i="53"/>
  <c r="I8" i="53" s="1"/>
  <c r="M97" i="47"/>
  <c r="S97" i="47" s="1"/>
  <c r="M600" i="47"/>
  <c r="L85" i="48"/>
  <c r="S579" i="48"/>
  <c r="L87" i="51"/>
  <c r="S581" i="51"/>
  <c r="L100" i="47"/>
  <c r="S100" i="47" s="1"/>
  <c r="S594" i="47"/>
  <c r="L87" i="53"/>
  <c r="S581" i="53"/>
  <c r="L86" i="51"/>
  <c r="S580" i="51"/>
  <c r="S579" i="55"/>
  <c r="L85" i="55"/>
  <c r="L98" i="56"/>
  <c r="S592" i="56"/>
  <c r="L85" i="56"/>
  <c r="S579" i="56"/>
  <c r="L100" i="57"/>
  <c r="S594" i="57"/>
  <c r="L86" i="57"/>
  <c r="S580" i="57"/>
  <c r="I96" i="57"/>
  <c r="B18" i="57"/>
  <c r="I18" i="57" s="1"/>
  <c r="D7" i="48"/>
  <c r="R7" i="51"/>
  <c r="O7" i="48"/>
  <c r="O7" i="46"/>
  <c r="I100" i="52"/>
  <c r="B22" i="52"/>
  <c r="I22" i="52" s="1"/>
  <c r="S85" i="53"/>
  <c r="L7" i="53"/>
  <c r="S95" i="57"/>
  <c r="L17" i="57"/>
  <c r="S17" i="57" s="1"/>
  <c r="T17" i="57" s="1"/>
  <c r="I86" i="50"/>
  <c r="D8" i="50"/>
  <c r="I8" i="50" s="1"/>
  <c r="S588" i="56"/>
  <c r="I86" i="51"/>
  <c r="B8" i="51"/>
  <c r="I8" i="51" s="1"/>
  <c r="S95" i="52"/>
  <c r="L17" i="52"/>
  <c r="R7" i="56"/>
  <c r="S90" i="50"/>
  <c r="L12" i="50"/>
  <c r="S12" i="50" s="1"/>
  <c r="T12" i="50" s="1"/>
  <c r="L96" i="57"/>
  <c r="S590" i="57"/>
  <c r="L87" i="57"/>
  <c r="S581" i="57"/>
  <c r="S98" i="50"/>
  <c r="L20" i="50"/>
  <c r="S20" i="50" s="1"/>
  <c r="T20" i="50" s="1"/>
  <c r="T19" i="50"/>
  <c r="D7" i="55"/>
  <c r="S97" i="53"/>
  <c r="L19" i="53"/>
  <c r="S19" i="53" s="1"/>
  <c r="T19" i="53" s="1"/>
  <c r="I85" i="53"/>
  <c r="D7" i="53"/>
  <c r="N85" i="47"/>
  <c r="N85" i="51"/>
  <c r="N85" i="56"/>
  <c r="S89" i="51"/>
  <c r="L11" i="51"/>
  <c r="S11" i="51" s="1"/>
  <c r="T11" i="51" s="1"/>
  <c r="I94" i="57"/>
  <c r="B16" i="57"/>
  <c r="I16" i="57" s="1"/>
  <c r="D7" i="51"/>
  <c r="I86" i="52"/>
  <c r="B8" i="52"/>
  <c r="I8" i="52" s="1"/>
  <c r="Q7" i="46"/>
  <c r="N85" i="48"/>
  <c r="L86" i="53"/>
  <c r="S580" i="53"/>
  <c r="L98" i="52"/>
  <c r="S592" i="52"/>
  <c r="S594" i="51"/>
  <c r="L100" i="51"/>
  <c r="L100" i="52"/>
  <c r="S594" i="52"/>
  <c r="S579" i="52"/>
  <c r="L85" i="52"/>
  <c r="S580" i="50"/>
  <c r="L86" i="50"/>
  <c r="S581" i="52"/>
  <c r="L87" i="52"/>
  <c r="L100" i="53"/>
  <c r="S594" i="53"/>
  <c r="L94" i="53"/>
  <c r="S588" i="53"/>
  <c r="L86" i="46"/>
  <c r="S580" i="46"/>
  <c r="S580" i="55"/>
  <c r="L86" i="55"/>
  <c r="I7" i="53"/>
  <c r="Q7" i="51"/>
  <c r="I97" i="55"/>
  <c r="B19" i="55"/>
  <c r="I19" i="55" s="1"/>
  <c r="S89" i="48"/>
  <c r="L11" i="48"/>
  <c r="S11" i="48" s="1"/>
  <c r="T11" i="48" s="1"/>
  <c r="I87" i="57"/>
  <c r="B9" i="57"/>
  <c r="I9" i="57" s="1"/>
  <c r="I94" i="53"/>
  <c r="B16" i="53"/>
  <c r="I16" i="53" s="1"/>
  <c r="R7" i="48"/>
  <c r="N7" i="46"/>
  <c r="S89" i="46"/>
  <c r="L11" i="46"/>
  <c r="S11" i="46" s="1"/>
  <c r="T11" i="46" s="1"/>
  <c r="S89" i="53"/>
  <c r="L11" i="53"/>
  <c r="S11" i="53" s="1"/>
  <c r="T11" i="53" s="1"/>
  <c r="I87" i="51"/>
  <c r="B9" i="51"/>
  <c r="I9" i="51" s="1"/>
  <c r="D7" i="52"/>
  <c r="I85" i="50"/>
  <c r="B7" i="50"/>
  <c r="I97" i="56"/>
  <c r="B19" i="56"/>
  <c r="I19" i="56" s="1"/>
  <c r="M600" i="57"/>
  <c r="I86" i="57"/>
  <c r="B8" i="57"/>
  <c r="I8" i="57" s="1"/>
  <c r="I100" i="56"/>
  <c r="B22" i="56"/>
  <c r="I22" i="56" s="1"/>
  <c r="S94" i="52"/>
  <c r="L16" i="52"/>
  <c r="S95" i="51"/>
  <c r="L17" i="51"/>
  <c r="S86" i="46" l="1"/>
  <c r="L8" i="46"/>
  <c r="S8" i="46" s="1"/>
  <c r="T8" i="46" s="1"/>
  <c r="S85" i="56"/>
  <c r="L7" i="56"/>
  <c r="N7" i="55"/>
  <c r="S85" i="47"/>
  <c r="S87" i="55"/>
  <c r="L9" i="55"/>
  <c r="S9" i="55" s="1"/>
  <c r="T9" i="55" s="1"/>
  <c r="I7" i="50"/>
  <c r="S98" i="52"/>
  <c r="L20" i="52"/>
  <c r="S20" i="52" s="1"/>
  <c r="T20" i="52" s="1"/>
  <c r="N7" i="56"/>
  <c r="S86" i="51"/>
  <c r="L8" i="51"/>
  <c r="S8" i="51" s="1"/>
  <c r="T8" i="51" s="1"/>
  <c r="S86" i="48"/>
  <c r="L8" i="48"/>
  <c r="S8" i="48" s="1"/>
  <c r="I86" i="48"/>
  <c r="B8" i="48"/>
  <c r="I8" i="48" s="1"/>
  <c r="S100" i="56"/>
  <c r="L22" i="56"/>
  <c r="S22" i="56" s="1"/>
  <c r="T22" i="56" s="1"/>
  <c r="S580" i="56"/>
  <c r="I7" i="48"/>
  <c r="S7" i="53"/>
  <c r="P67" i="46"/>
  <c r="S483" i="46"/>
  <c r="S100" i="53"/>
  <c r="L22" i="53"/>
  <c r="S22" i="53" s="1"/>
  <c r="T22" i="53" s="1"/>
  <c r="N7" i="51"/>
  <c r="S85" i="55"/>
  <c r="L7" i="55"/>
  <c r="S85" i="51"/>
  <c r="L7" i="51"/>
  <c r="I7" i="56"/>
  <c r="I7" i="51"/>
  <c r="S85" i="52"/>
  <c r="L7" i="52"/>
  <c r="S85" i="48"/>
  <c r="L7" i="48"/>
  <c r="I7" i="57"/>
  <c r="S87" i="53"/>
  <c r="L9" i="53"/>
  <c r="S9" i="53" s="1"/>
  <c r="T9" i="53" s="1"/>
  <c r="S97" i="55"/>
  <c r="L19" i="55"/>
  <c r="S19" i="55" s="1"/>
  <c r="T19" i="55" s="1"/>
  <c r="S484" i="56"/>
  <c r="P68" i="56"/>
  <c r="S86" i="55"/>
  <c r="L8" i="55"/>
  <c r="S8" i="55" s="1"/>
  <c r="T8" i="55" s="1"/>
  <c r="S87" i="52"/>
  <c r="L9" i="52"/>
  <c r="S9" i="52" s="1"/>
  <c r="T9" i="52" s="1"/>
  <c r="S100" i="52"/>
  <c r="L22" i="52"/>
  <c r="S22" i="52" s="1"/>
  <c r="T22" i="52" s="1"/>
  <c r="N7" i="48"/>
  <c r="L18" i="57"/>
  <c r="S96" i="57"/>
  <c r="L22" i="57"/>
  <c r="S22" i="57" s="1"/>
  <c r="T22" i="57" s="1"/>
  <c r="S100" i="57"/>
  <c r="S97" i="56"/>
  <c r="L19" i="56"/>
  <c r="S19" i="56" s="1"/>
  <c r="T19" i="56" s="1"/>
  <c r="L16" i="55"/>
  <c r="S94" i="55"/>
  <c r="S85" i="46"/>
  <c r="L7" i="46"/>
  <c r="S94" i="53"/>
  <c r="L16" i="53"/>
  <c r="S98" i="56"/>
  <c r="L20" i="56"/>
  <c r="S20" i="56" s="1"/>
  <c r="T20" i="56" s="1"/>
  <c r="S85" i="50"/>
  <c r="L7" i="50"/>
  <c r="S85" i="57"/>
  <c r="L7" i="57"/>
  <c r="S86" i="56"/>
  <c r="L8" i="56"/>
  <c r="S8" i="56" s="1"/>
  <c r="T8" i="56" s="1"/>
  <c r="L8" i="53"/>
  <c r="S8" i="53" s="1"/>
  <c r="T8" i="53" s="1"/>
  <c r="S86" i="53"/>
  <c r="S100" i="51"/>
  <c r="L22" i="51"/>
  <c r="S22" i="51" s="1"/>
  <c r="T22" i="51" s="1"/>
  <c r="L98" i="48"/>
  <c r="S592" i="48"/>
  <c r="I7" i="52"/>
  <c r="N7" i="52"/>
  <c r="I7" i="46"/>
  <c r="I7" i="55"/>
  <c r="S98" i="53"/>
  <c r="L20" i="53"/>
  <c r="S20" i="53" s="1"/>
  <c r="T20" i="53" s="1"/>
  <c r="S87" i="48"/>
  <c r="L9" i="48"/>
  <c r="S9" i="48" s="1"/>
  <c r="T9" i="48" s="1"/>
  <c r="L9" i="57"/>
  <c r="S9" i="57" s="1"/>
  <c r="T9" i="57" s="1"/>
  <c r="S87" i="57"/>
  <c r="L8" i="57"/>
  <c r="S8" i="57" s="1"/>
  <c r="T8" i="57" s="1"/>
  <c r="S86" i="57"/>
  <c r="S97" i="57"/>
  <c r="L19" i="57"/>
  <c r="S19" i="57" s="1"/>
  <c r="T19" i="57" s="1"/>
  <c r="S86" i="52"/>
  <c r="L8" i="52"/>
  <c r="S8" i="52" s="1"/>
  <c r="T8" i="52" s="1"/>
  <c r="S100" i="46"/>
  <c r="L22" i="46"/>
  <c r="S22" i="46" s="1"/>
  <c r="T22" i="46" s="1"/>
  <c r="S86" i="50"/>
  <c r="L8" i="50"/>
  <c r="S8" i="50" s="1"/>
  <c r="T8" i="50" s="1"/>
  <c r="S87" i="51"/>
  <c r="L9" i="51"/>
  <c r="S9" i="51" s="1"/>
  <c r="T9" i="51" s="1"/>
  <c r="Q18" i="57"/>
  <c r="L20" i="57"/>
  <c r="S20" i="57" s="1"/>
  <c r="T20" i="57" s="1"/>
  <c r="S98" i="57"/>
  <c r="S94" i="57"/>
  <c r="L16" i="57"/>
  <c r="S7" i="52" l="1"/>
  <c r="T8" i="48"/>
  <c r="T7" i="53"/>
  <c r="P68" i="53"/>
  <c r="S484" i="53"/>
  <c r="S98" i="48"/>
  <c r="L20" i="48"/>
  <c r="S20" i="48" s="1"/>
  <c r="T20" i="48" s="1"/>
  <c r="S7" i="56"/>
  <c r="S484" i="50"/>
  <c r="P68" i="50"/>
  <c r="P71" i="46"/>
  <c r="S487" i="46"/>
  <c r="S7" i="50"/>
  <c r="S488" i="46"/>
  <c r="P72" i="46"/>
  <c r="S484" i="57"/>
  <c r="P68" i="57"/>
  <c r="P68" i="55"/>
  <c r="S484" i="55"/>
  <c r="S18" i="57"/>
  <c r="T18" i="57" s="1"/>
  <c r="S7" i="55"/>
  <c r="P15" i="46"/>
  <c r="S15" i="46" s="1"/>
  <c r="T15" i="46" s="1"/>
  <c r="S67" i="46"/>
  <c r="S7" i="57"/>
  <c r="T7" i="52"/>
  <c r="S7" i="51"/>
  <c r="S7" i="46"/>
  <c r="P16" i="56"/>
  <c r="S16" i="56" s="1"/>
  <c r="T16" i="56" s="1"/>
  <c r="S68" i="56"/>
  <c r="S7" i="48"/>
  <c r="P19" i="46" l="1"/>
  <c r="S19" i="46" s="1"/>
  <c r="T19" i="46" s="1"/>
  <c r="S71" i="46"/>
  <c r="S68" i="55"/>
  <c r="P16" i="55"/>
  <c r="S16" i="55" s="1"/>
  <c r="T16" i="55" s="1"/>
  <c r="T7" i="50"/>
  <c r="S68" i="50"/>
  <c r="P16" i="50"/>
  <c r="S16" i="50" s="1"/>
  <c r="T16" i="50" s="1"/>
  <c r="T7" i="57"/>
  <c r="T7" i="46"/>
  <c r="S68" i="57"/>
  <c r="P16" i="57"/>
  <c r="S16" i="57" s="1"/>
  <c r="T16" i="57" s="1"/>
  <c r="P16" i="53"/>
  <c r="S16" i="53" s="1"/>
  <c r="T16" i="53" s="1"/>
  <c r="S68" i="53"/>
  <c r="T7" i="51"/>
  <c r="T7" i="48"/>
  <c r="T7" i="55"/>
  <c r="T7" i="56"/>
  <c r="S72" i="46"/>
  <c r="P20" i="46"/>
  <c r="S20" i="46" s="1"/>
  <c r="T20" i="46" s="1"/>
  <c r="I504" i="32" l="1"/>
  <c r="I556" i="32"/>
  <c r="I547" i="3"/>
  <c r="I495" i="3"/>
  <c r="I572" i="3"/>
  <c r="I520" i="3"/>
  <c r="I569" i="3"/>
  <c r="I517" i="3"/>
  <c r="I543" i="4"/>
  <c r="I491" i="4"/>
  <c r="I568" i="3"/>
  <c r="I516" i="3"/>
  <c r="I542" i="4"/>
  <c r="I490" i="4"/>
  <c r="I567" i="3"/>
  <c r="I515" i="3"/>
  <c r="I541" i="4"/>
  <c r="I489" i="4"/>
  <c r="I565" i="3"/>
  <c r="I513" i="3"/>
  <c r="I539" i="4"/>
  <c r="I487" i="4"/>
  <c r="I564" i="3"/>
  <c r="I512" i="3"/>
  <c r="I538" i="4"/>
  <c r="I486" i="4"/>
  <c r="I559" i="3"/>
  <c r="I507" i="3"/>
  <c r="I533" i="4"/>
  <c r="I481" i="4"/>
  <c r="I559" i="5"/>
  <c r="I507" i="5"/>
  <c r="I556" i="3"/>
  <c r="I504" i="3"/>
  <c r="I530" i="4"/>
  <c r="I478" i="4"/>
  <c r="I556" i="5"/>
  <c r="I504" i="5"/>
  <c r="F86" i="3"/>
  <c r="I554" i="3"/>
  <c r="I528" i="3"/>
  <c r="I502" i="3"/>
  <c r="I476" i="3"/>
  <c r="F87" i="3"/>
  <c r="I555" i="3"/>
  <c r="I529" i="3"/>
  <c r="I503" i="3"/>
  <c r="I477" i="3"/>
  <c r="F88" i="3"/>
  <c r="I530" i="3"/>
  <c r="I478" i="3"/>
  <c r="F89" i="3"/>
  <c r="I557" i="3"/>
  <c r="I531" i="3"/>
  <c r="I505" i="3"/>
  <c r="I479" i="3"/>
  <c r="F90" i="3"/>
  <c r="F91" i="3"/>
  <c r="I533" i="3"/>
  <c r="I481" i="3"/>
  <c r="F93" i="3"/>
  <c r="I561" i="3"/>
  <c r="I535" i="3"/>
  <c r="I509" i="3"/>
  <c r="I483" i="3"/>
  <c r="F94" i="3"/>
  <c r="I562" i="3"/>
  <c r="I536" i="3"/>
  <c r="I510" i="3"/>
  <c r="I484" i="3"/>
  <c r="F95" i="3"/>
  <c r="I563" i="3"/>
  <c r="I537" i="3"/>
  <c r="I511" i="3"/>
  <c r="I485" i="3"/>
  <c r="F96" i="3"/>
  <c r="I538" i="3"/>
  <c r="I486" i="3"/>
  <c r="F97" i="3"/>
  <c r="I539" i="3"/>
  <c r="I487" i="3"/>
  <c r="F98" i="3"/>
  <c r="I566" i="3"/>
  <c r="I540" i="3"/>
  <c r="I514" i="3"/>
  <c r="I488" i="3"/>
  <c r="F99" i="3"/>
  <c r="I541" i="3"/>
  <c r="I489" i="3"/>
  <c r="F100" i="3"/>
  <c r="I542" i="3"/>
  <c r="I490" i="3"/>
  <c r="F101" i="3"/>
  <c r="I543" i="3"/>
  <c r="I491" i="3"/>
  <c r="I570" i="3"/>
  <c r="I544" i="3"/>
  <c r="I518" i="3"/>
  <c r="I492" i="3"/>
  <c r="F103" i="3"/>
  <c r="F104" i="3"/>
  <c r="I546" i="3"/>
  <c r="I494" i="3"/>
  <c r="F105" i="3"/>
  <c r="I573" i="3"/>
  <c r="I521" i="3"/>
  <c r="F86" i="4"/>
  <c r="I554" i="4"/>
  <c r="I528" i="4"/>
  <c r="I502" i="4"/>
  <c r="I476" i="4"/>
  <c r="F87" i="4"/>
  <c r="I555" i="4"/>
  <c r="I529" i="4"/>
  <c r="I503" i="4"/>
  <c r="I477" i="4"/>
  <c r="F88" i="4"/>
  <c r="I556" i="4"/>
  <c r="I504" i="4"/>
  <c r="F89" i="4"/>
  <c r="I557" i="4"/>
  <c r="I531" i="4"/>
  <c r="I505" i="4"/>
  <c r="I479" i="4"/>
  <c r="F90" i="4"/>
  <c r="F91" i="4"/>
  <c r="I559" i="4"/>
  <c r="I507" i="4"/>
  <c r="F93" i="4"/>
  <c r="I561" i="4"/>
  <c r="I535" i="4"/>
  <c r="I509" i="4"/>
  <c r="I483" i="4"/>
  <c r="F94" i="4"/>
  <c r="I562" i="4"/>
  <c r="I536" i="4"/>
  <c r="I510" i="4"/>
  <c r="I484" i="4"/>
  <c r="F95" i="4"/>
  <c r="I563" i="4"/>
  <c r="I537" i="4"/>
  <c r="I511" i="4"/>
  <c r="I485" i="4"/>
  <c r="F96" i="4"/>
  <c r="I564" i="4"/>
  <c r="I512" i="4"/>
  <c r="F97" i="4"/>
  <c r="I565" i="4"/>
  <c r="I513" i="4"/>
  <c r="F98" i="4"/>
  <c r="I566" i="4"/>
  <c r="I540" i="4"/>
  <c r="I514" i="4"/>
  <c r="I488" i="4"/>
  <c r="F99" i="4"/>
  <c r="I567" i="4"/>
  <c r="I515" i="4"/>
  <c r="F100" i="4"/>
  <c r="I568" i="4"/>
  <c r="I516" i="4"/>
  <c r="F101" i="4"/>
  <c r="I569" i="4"/>
  <c r="I517" i="4"/>
  <c r="I570" i="4"/>
  <c r="I544" i="4"/>
  <c r="I518" i="4"/>
  <c r="I492" i="4"/>
  <c r="F103" i="4"/>
  <c r="F104" i="4"/>
  <c r="I572" i="4"/>
  <c r="I546" i="4"/>
  <c r="I520" i="4"/>
  <c r="I494" i="4"/>
  <c r="F105" i="4"/>
  <c r="I573" i="4"/>
  <c r="I547" i="4"/>
  <c r="I521" i="4"/>
  <c r="I495" i="4"/>
  <c r="F86" i="5"/>
  <c r="I554" i="5"/>
  <c r="I528" i="5"/>
  <c r="I502" i="5"/>
  <c r="I476" i="5"/>
  <c r="F87" i="5"/>
  <c r="I555" i="5"/>
  <c r="I529" i="5"/>
  <c r="I503" i="5"/>
  <c r="I477" i="5"/>
  <c r="F88" i="5"/>
  <c r="I530" i="5"/>
  <c r="I478" i="5"/>
  <c r="F89" i="5"/>
  <c r="I557" i="5"/>
  <c r="I531" i="5"/>
  <c r="I505" i="5"/>
  <c r="I479" i="5"/>
  <c r="F90" i="5"/>
  <c r="F91" i="5"/>
  <c r="I533" i="5"/>
  <c r="I481" i="5"/>
  <c r="F93" i="5"/>
  <c r="I561" i="5"/>
  <c r="I535" i="5"/>
  <c r="I509" i="5"/>
  <c r="I483" i="5"/>
  <c r="F94" i="5"/>
  <c r="I562" i="5"/>
  <c r="I536" i="5"/>
  <c r="I510" i="5"/>
  <c r="I484" i="5"/>
  <c r="F95" i="5"/>
  <c r="I563" i="5"/>
  <c r="I537" i="5"/>
  <c r="I511" i="5"/>
  <c r="I485" i="5"/>
  <c r="F96" i="5"/>
  <c r="I564" i="5"/>
  <c r="I538" i="5"/>
  <c r="I512" i="5"/>
  <c r="I486" i="5"/>
  <c r="F97" i="5"/>
  <c r="I565" i="5"/>
  <c r="I539" i="5"/>
  <c r="I513" i="5"/>
  <c r="I487" i="5"/>
  <c r="F98" i="5"/>
  <c r="I566" i="5"/>
  <c r="I540" i="5"/>
  <c r="I514" i="5"/>
  <c r="I488" i="5"/>
  <c r="F99" i="5"/>
  <c r="I567" i="5"/>
  <c r="I541" i="5"/>
  <c r="I515" i="5"/>
  <c r="I489" i="5"/>
  <c r="F100" i="5"/>
  <c r="I568" i="5"/>
  <c r="I542" i="5"/>
  <c r="I516" i="5"/>
  <c r="I490" i="5"/>
  <c r="F101" i="5"/>
  <c r="I569" i="5"/>
  <c r="I543" i="5"/>
  <c r="I517" i="5"/>
  <c r="I491" i="5"/>
  <c r="I570" i="5"/>
  <c r="I544" i="5"/>
  <c r="I518" i="5"/>
  <c r="I492" i="5"/>
  <c r="F103" i="5"/>
  <c r="F104" i="5"/>
  <c r="I572" i="5"/>
  <c r="I546" i="5"/>
  <c r="I520" i="5"/>
  <c r="I494" i="5"/>
  <c r="F105" i="5"/>
  <c r="I573" i="5"/>
  <c r="I547" i="5"/>
  <c r="I521" i="5"/>
  <c r="I495" i="5"/>
  <c r="F86" i="6"/>
  <c r="I554" i="6"/>
  <c r="I528" i="6"/>
  <c r="I502" i="6"/>
  <c r="I476" i="6"/>
  <c r="F87" i="6"/>
  <c r="I555" i="6"/>
  <c r="I529" i="6"/>
  <c r="I503" i="6"/>
  <c r="I477" i="6"/>
  <c r="F88" i="6"/>
  <c r="I556" i="6"/>
  <c r="I530" i="6"/>
  <c r="I504" i="6"/>
  <c r="I478" i="6"/>
  <c r="F89" i="6"/>
  <c r="I557" i="6"/>
  <c r="I531" i="6"/>
  <c r="I505" i="6"/>
  <c r="I479" i="6"/>
  <c r="F90" i="6"/>
  <c r="F91" i="6"/>
  <c r="I559" i="6"/>
  <c r="I533" i="6"/>
  <c r="I507" i="6"/>
  <c r="I481" i="6"/>
  <c r="F93" i="6"/>
  <c r="I561" i="6"/>
  <c r="I535" i="6"/>
  <c r="I509" i="6"/>
  <c r="I483" i="6"/>
  <c r="F94" i="6"/>
  <c r="I562" i="6"/>
  <c r="I536" i="6"/>
  <c r="I510" i="6"/>
  <c r="I484" i="6"/>
  <c r="F95" i="6"/>
  <c r="I563" i="6"/>
  <c r="I537" i="6"/>
  <c r="I511" i="6"/>
  <c r="I485" i="6"/>
  <c r="F96" i="6"/>
  <c r="I564" i="6"/>
  <c r="I538" i="6"/>
  <c r="I512" i="6"/>
  <c r="I486" i="6"/>
  <c r="F97" i="6"/>
  <c r="I565" i="6"/>
  <c r="I539" i="6"/>
  <c r="I513" i="6"/>
  <c r="I487" i="6"/>
  <c r="F98" i="6"/>
  <c r="I566" i="6"/>
  <c r="I540" i="6"/>
  <c r="I514" i="6"/>
  <c r="I488" i="6"/>
  <c r="F99" i="6"/>
  <c r="I567" i="6"/>
  <c r="I541" i="6"/>
  <c r="I515" i="6"/>
  <c r="I489" i="6"/>
  <c r="F100" i="6"/>
  <c r="I568" i="6"/>
  <c r="I542" i="6"/>
  <c r="I516" i="6"/>
  <c r="I490" i="6"/>
  <c r="F101" i="6"/>
  <c r="I569" i="6"/>
  <c r="I543" i="6"/>
  <c r="I517" i="6"/>
  <c r="I491" i="6"/>
  <c r="I570" i="6"/>
  <c r="I544" i="6"/>
  <c r="I518" i="6"/>
  <c r="I492" i="6"/>
  <c r="F103" i="6"/>
  <c r="F104" i="6"/>
  <c r="I572" i="6"/>
  <c r="I546" i="6"/>
  <c r="I520" i="6"/>
  <c r="I494" i="6"/>
  <c r="F105" i="6"/>
  <c r="I573" i="6"/>
  <c r="I547" i="6"/>
  <c r="I521" i="6"/>
  <c r="I495" i="6"/>
  <c r="I554" i="7"/>
  <c r="I528" i="7"/>
  <c r="I502" i="7"/>
  <c r="I476" i="7"/>
  <c r="I555" i="7"/>
  <c r="I529" i="7"/>
  <c r="I503" i="7"/>
  <c r="I477" i="7"/>
  <c r="I556" i="7"/>
  <c r="I530" i="7"/>
  <c r="I504" i="7"/>
  <c r="I478" i="7"/>
  <c r="I557" i="7"/>
  <c r="I531" i="7"/>
  <c r="I505" i="7"/>
  <c r="I479" i="7"/>
  <c r="I559" i="7"/>
  <c r="I533" i="7"/>
  <c r="I507" i="7"/>
  <c r="I481" i="7"/>
  <c r="I561" i="7"/>
  <c r="I535" i="7"/>
  <c r="I509" i="7"/>
  <c r="I483" i="7"/>
  <c r="I562" i="7"/>
  <c r="I536" i="7"/>
  <c r="I510" i="7"/>
  <c r="I484" i="7"/>
  <c r="I563" i="7"/>
  <c r="I537" i="7"/>
  <c r="I511" i="7"/>
  <c r="I485" i="7"/>
  <c r="I564" i="7"/>
  <c r="I538" i="7"/>
  <c r="I512" i="7"/>
  <c r="I486" i="7"/>
  <c r="I565" i="7"/>
  <c r="I539" i="7"/>
  <c r="I513" i="7"/>
  <c r="I487" i="7"/>
  <c r="I566" i="7"/>
  <c r="I540" i="7"/>
  <c r="I514" i="7"/>
  <c r="I488" i="7"/>
  <c r="I567" i="7"/>
  <c r="I541" i="7"/>
  <c r="I515" i="7"/>
  <c r="I489" i="7"/>
  <c r="I568" i="7"/>
  <c r="I542" i="7"/>
  <c r="I516" i="7"/>
  <c r="I490" i="7"/>
  <c r="I569" i="7"/>
  <c r="I543" i="7"/>
  <c r="I517" i="7"/>
  <c r="I491" i="7"/>
  <c r="I570" i="7"/>
  <c r="I544" i="7"/>
  <c r="I518" i="7"/>
  <c r="I492" i="7"/>
  <c r="I572" i="7"/>
  <c r="I546" i="7"/>
  <c r="I520" i="7"/>
  <c r="I494" i="7"/>
  <c r="I573" i="7"/>
  <c r="I547" i="7"/>
  <c r="I521" i="7"/>
  <c r="I495" i="7"/>
  <c r="I153" i="4" l="1"/>
  <c r="I382" i="7"/>
  <c r="I611" i="7"/>
  <c r="I610" i="6"/>
  <c r="I345" i="7"/>
  <c r="I117" i="4"/>
  <c r="F63" i="5"/>
  <c r="I453" i="5"/>
  <c r="I501" i="4"/>
  <c r="I468" i="3"/>
  <c r="F78" i="3"/>
  <c r="I115" i="3"/>
  <c r="I117" i="5"/>
  <c r="I346" i="3"/>
  <c r="I455" i="7"/>
  <c r="F65" i="7"/>
  <c r="I449" i="7"/>
  <c r="F59" i="7"/>
  <c r="I464" i="6"/>
  <c r="F74" i="6"/>
  <c r="F73" i="6"/>
  <c r="I463" i="6"/>
  <c r="F59" i="6"/>
  <c r="I449" i="6"/>
  <c r="I468" i="4"/>
  <c r="F78" i="4"/>
  <c r="I475" i="3"/>
  <c r="I501" i="3"/>
  <c r="F75" i="3"/>
  <c r="I465" i="3"/>
  <c r="I345" i="6"/>
  <c r="I153" i="7"/>
  <c r="I115" i="6"/>
  <c r="I112" i="6"/>
  <c r="I113" i="7"/>
  <c r="I382" i="5"/>
  <c r="I463" i="7"/>
  <c r="F73" i="7"/>
  <c r="I347" i="7"/>
  <c r="I475" i="7"/>
  <c r="I475" i="6"/>
  <c r="I464" i="5"/>
  <c r="F74" i="5"/>
  <c r="I463" i="5"/>
  <c r="F73" i="5"/>
  <c r="I459" i="5"/>
  <c r="F69" i="5"/>
  <c r="I610" i="5"/>
  <c r="I457" i="4"/>
  <c r="F67" i="4"/>
  <c r="I453" i="4"/>
  <c r="F63" i="4"/>
  <c r="I451" i="4"/>
  <c r="F61" i="4"/>
  <c r="I164" i="4"/>
  <c r="F68" i="3"/>
  <c r="I458" i="3"/>
  <c r="I527" i="3"/>
  <c r="I553" i="3"/>
  <c r="I461" i="3"/>
  <c r="F71" i="3"/>
  <c r="I527" i="7"/>
  <c r="I111" i="4"/>
  <c r="I122" i="4"/>
  <c r="I113" i="3"/>
  <c r="F75" i="7"/>
  <c r="I465" i="7"/>
  <c r="I459" i="6"/>
  <c r="F69" i="6"/>
  <c r="I468" i="5"/>
  <c r="F78" i="5"/>
  <c r="I461" i="5"/>
  <c r="F71" i="5"/>
  <c r="I611" i="5"/>
  <c r="I345" i="4"/>
  <c r="I153" i="6"/>
  <c r="I115" i="4"/>
  <c r="I117" i="6"/>
  <c r="I112" i="7"/>
  <c r="I113" i="5"/>
  <c r="I464" i="7"/>
  <c r="F74" i="7"/>
  <c r="I460" i="7"/>
  <c r="F70" i="7"/>
  <c r="I458" i="7"/>
  <c r="F68" i="7"/>
  <c r="I501" i="7"/>
  <c r="I611" i="6"/>
  <c r="I165" i="6"/>
  <c r="I501" i="6"/>
  <c r="I451" i="5"/>
  <c r="F61" i="5"/>
  <c r="I164" i="5"/>
  <c r="I461" i="4"/>
  <c r="F71" i="4"/>
  <c r="F62" i="4"/>
  <c r="I452" i="4"/>
  <c r="F59" i="4"/>
  <c r="I449" i="4"/>
  <c r="I451" i="3"/>
  <c r="F61" i="3"/>
  <c r="F85" i="3"/>
  <c r="I449" i="5"/>
  <c r="F59" i="5"/>
  <c r="F62" i="5"/>
  <c r="I452" i="5"/>
  <c r="F65" i="5"/>
  <c r="I455" i="5"/>
  <c r="I457" i="6"/>
  <c r="F67" i="6"/>
  <c r="I610" i="3"/>
  <c r="I464" i="3"/>
  <c r="F74" i="3"/>
  <c r="I345" i="5"/>
  <c r="I111" i="7"/>
  <c r="I122" i="7"/>
  <c r="I468" i="7"/>
  <c r="F78" i="7"/>
  <c r="I462" i="6"/>
  <c r="F72" i="6"/>
  <c r="I460" i="6"/>
  <c r="F70" i="6"/>
  <c r="I450" i="6"/>
  <c r="F60" i="6"/>
  <c r="I553" i="6"/>
  <c r="I527" i="5"/>
  <c r="I452" i="8"/>
  <c r="I345" i="3"/>
  <c r="I111" i="5"/>
  <c r="I153" i="3"/>
  <c r="I122" i="5"/>
  <c r="I346" i="6"/>
  <c r="I112" i="3"/>
  <c r="I382" i="3"/>
  <c r="I469" i="7"/>
  <c r="F79" i="7"/>
  <c r="I459" i="7"/>
  <c r="F69" i="7"/>
  <c r="I453" i="7"/>
  <c r="F63" i="7"/>
  <c r="I452" i="7"/>
  <c r="F62" i="7"/>
  <c r="F61" i="7"/>
  <c r="I451" i="7"/>
  <c r="I465" i="6"/>
  <c r="F75" i="6"/>
  <c r="I453" i="6"/>
  <c r="F63" i="6"/>
  <c r="F85" i="6"/>
  <c r="I462" i="5"/>
  <c r="F72" i="5"/>
  <c r="F70" i="5"/>
  <c r="I460" i="5"/>
  <c r="I165" i="5"/>
  <c r="F85" i="5"/>
  <c r="I463" i="4"/>
  <c r="F73" i="4"/>
  <c r="I460" i="4"/>
  <c r="F70" i="4"/>
  <c r="F85" i="4"/>
  <c r="I453" i="3"/>
  <c r="F63" i="3"/>
  <c r="I450" i="3"/>
  <c r="F60" i="3"/>
  <c r="I475" i="4"/>
  <c r="I612" i="41"/>
  <c r="I527" i="6"/>
  <c r="I346" i="7"/>
  <c r="I553" i="7"/>
  <c r="I347" i="6"/>
  <c r="F68" i="4"/>
  <c r="I458" i="4"/>
  <c r="I553" i="4"/>
  <c r="I553" i="5"/>
  <c r="I111" i="3"/>
  <c r="I115" i="7"/>
  <c r="I122" i="3"/>
  <c r="I346" i="4"/>
  <c r="I113" i="6"/>
  <c r="I382" i="4"/>
  <c r="I382" i="6"/>
  <c r="I466" i="7"/>
  <c r="F76" i="7"/>
  <c r="I461" i="7"/>
  <c r="F71" i="7"/>
  <c r="I457" i="7"/>
  <c r="F67" i="7"/>
  <c r="I469" i="6"/>
  <c r="F79" i="6"/>
  <c r="F68" i="6"/>
  <c r="I458" i="6"/>
  <c r="I455" i="6"/>
  <c r="F65" i="6"/>
  <c r="F62" i="6"/>
  <c r="I452" i="6"/>
  <c r="I465" i="5"/>
  <c r="F75" i="5"/>
  <c r="I465" i="4"/>
  <c r="F75" i="4"/>
  <c r="I611" i="4"/>
  <c r="I347" i="4"/>
  <c r="I450" i="4"/>
  <c r="F60" i="4"/>
  <c r="F72" i="3"/>
  <c r="I462" i="3"/>
  <c r="I527" i="4"/>
  <c r="I463" i="3"/>
  <c r="F73" i="3"/>
  <c r="I112" i="5"/>
  <c r="I610" i="7"/>
  <c r="I466" i="6"/>
  <c r="F76" i="6"/>
  <c r="I475" i="5"/>
  <c r="F69" i="3"/>
  <c r="I459" i="3"/>
  <c r="I501" i="5"/>
  <c r="I153" i="5"/>
  <c r="I112" i="4"/>
  <c r="I462" i="7"/>
  <c r="F72" i="7"/>
  <c r="I466" i="5"/>
  <c r="F76" i="5"/>
  <c r="I457" i="5"/>
  <c r="F67" i="5"/>
  <c r="F76" i="4"/>
  <c r="I466" i="4"/>
  <c r="I455" i="4"/>
  <c r="F65" i="4"/>
  <c r="I165" i="4"/>
  <c r="F67" i="3"/>
  <c r="I457" i="3"/>
  <c r="I460" i="3"/>
  <c r="F70" i="3"/>
  <c r="I111" i="6"/>
  <c r="I115" i="5"/>
  <c r="I117" i="7"/>
  <c r="I122" i="6"/>
  <c r="I346" i="5"/>
  <c r="I113" i="4"/>
  <c r="I165" i="7"/>
  <c r="I450" i="7"/>
  <c r="F60" i="7"/>
  <c r="I164" i="7"/>
  <c r="F78" i="6"/>
  <c r="I468" i="6"/>
  <c r="I461" i="6"/>
  <c r="F71" i="6"/>
  <c r="I451" i="6"/>
  <c r="F61" i="6"/>
  <c r="I164" i="6"/>
  <c r="I469" i="5"/>
  <c r="F79" i="5"/>
  <c r="I458" i="5"/>
  <c r="F68" i="5"/>
  <c r="I347" i="5"/>
  <c r="I450" i="5"/>
  <c r="F60" i="5"/>
  <c r="I469" i="4"/>
  <c r="F79" i="4"/>
  <c r="I464" i="4"/>
  <c r="F74" i="4"/>
  <c r="I462" i="4"/>
  <c r="F72" i="4"/>
  <c r="F69" i="4"/>
  <c r="I459" i="4"/>
  <c r="I610" i="4"/>
  <c r="I469" i="3"/>
  <c r="F79" i="3"/>
  <c r="I466" i="3"/>
  <c r="F76" i="3"/>
  <c r="I611" i="3"/>
  <c r="I164" i="3"/>
  <c r="F59" i="3"/>
  <c r="I449" i="3"/>
  <c r="I452" i="3"/>
  <c r="F62" i="3"/>
  <c r="I455" i="3"/>
  <c r="F65" i="3"/>
  <c r="I613" i="41"/>
  <c r="I168" i="7"/>
  <c r="I168" i="4"/>
  <c r="I168" i="5"/>
  <c r="I168" i="6"/>
  <c r="I163" i="3"/>
  <c r="I163" i="4"/>
  <c r="I163" i="6"/>
  <c r="I174" i="3"/>
  <c r="I174" i="4"/>
  <c r="I174" i="5"/>
  <c r="I174" i="6"/>
  <c r="I174" i="7"/>
  <c r="I267" i="4"/>
  <c r="I165" i="3"/>
  <c r="I117" i="3"/>
  <c r="I349" i="7"/>
  <c r="I363" i="6"/>
  <c r="I349" i="5"/>
  <c r="I181" i="4"/>
  <c r="I181" i="7"/>
  <c r="I181" i="3"/>
  <c r="I181" i="5"/>
  <c r="I181" i="6"/>
  <c r="I221" i="5"/>
  <c r="I221" i="7"/>
  <c r="I221" i="4"/>
  <c r="I221" i="6"/>
  <c r="I270" i="3"/>
  <c r="I270" i="5"/>
  <c r="I270" i="7"/>
  <c r="I270" i="4"/>
  <c r="I270" i="6"/>
  <c r="I195" i="3"/>
  <c r="I195" i="4"/>
  <c r="I195" i="5"/>
  <c r="I195" i="6"/>
  <c r="I195" i="7"/>
  <c r="I177" i="5"/>
  <c r="I178" i="4"/>
  <c r="I304" i="6"/>
  <c r="I304" i="7"/>
  <c r="I216" i="3"/>
  <c r="I216" i="7"/>
  <c r="I216" i="6"/>
  <c r="I207" i="3"/>
  <c r="I202" i="4"/>
  <c r="I202" i="5"/>
  <c r="I202" i="6"/>
  <c r="I202" i="7"/>
  <c r="I202" i="3"/>
  <c r="I155" i="5"/>
  <c r="I155" i="6"/>
  <c r="I155" i="7"/>
  <c r="I155" i="3"/>
  <c r="I155" i="4"/>
  <c r="I359" i="4"/>
  <c r="I359" i="5"/>
  <c r="I356" i="6"/>
  <c r="I280" i="6"/>
  <c r="I269" i="3"/>
  <c r="I612" i="3"/>
  <c r="I612" i="4"/>
  <c r="I612" i="5"/>
  <c r="I612" i="6"/>
  <c r="C626" i="4"/>
  <c r="H626" i="41"/>
  <c r="I278" i="3"/>
  <c r="I278" i="4"/>
  <c r="I278" i="5"/>
  <c r="I278" i="7"/>
  <c r="I226" i="3"/>
  <c r="I226" i="4"/>
  <c r="I226" i="5"/>
  <c r="I226" i="6"/>
  <c r="I226" i="7"/>
  <c r="I176" i="6"/>
  <c r="I176" i="7"/>
  <c r="I307" i="6"/>
  <c r="I307" i="7"/>
  <c r="I217" i="3"/>
  <c r="I217" i="4"/>
  <c r="I217" i="5"/>
  <c r="I217" i="6"/>
  <c r="I217" i="7"/>
  <c r="I215" i="3"/>
  <c r="I215" i="4"/>
  <c r="I215" i="5"/>
  <c r="I203" i="4"/>
  <c r="I203" i="5"/>
  <c r="I203" i="6"/>
  <c r="I203" i="7"/>
  <c r="I151" i="4"/>
  <c r="I151" i="5"/>
  <c r="I151" i="6"/>
  <c r="I151" i="7"/>
  <c r="I139" i="5"/>
  <c r="I358" i="4"/>
  <c r="I358" i="5"/>
  <c r="I358" i="6"/>
  <c r="I358" i="7"/>
  <c r="I271" i="3"/>
  <c r="I271" i="4"/>
  <c r="I271" i="5"/>
  <c r="I271" i="6"/>
  <c r="I271" i="7"/>
  <c r="I281" i="3"/>
  <c r="I281" i="6"/>
  <c r="I268" i="5"/>
  <c r="I268" i="7"/>
  <c r="I219" i="3"/>
  <c r="I219" i="4"/>
  <c r="I219" i="5"/>
  <c r="I219" i="6"/>
  <c r="I219" i="7"/>
  <c r="I191" i="5"/>
  <c r="I191" i="6"/>
  <c r="I191" i="7"/>
  <c r="I141" i="4"/>
  <c r="I141" i="5"/>
  <c r="I141" i="7"/>
  <c r="I143" i="3"/>
  <c r="I143" i="4"/>
  <c r="I143" i="5"/>
  <c r="I143" i="6"/>
  <c r="I143" i="7"/>
  <c r="I282" i="7"/>
  <c r="I282" i="6"/>
  <c r="I282" i="5"/>
  <c r="I282" i="4" l="1"/>
  <c r="H626" i="6"/>
  <c r="C626" i="3"/>
  <c r="I359" i="7"/>
  <c r="I150" i="3"/>
  <c r="I193" i="5"/>
  <c r="I221" i="3"/>
  <c r="I176" i="4"/>
  <c r="I278" i="6"/>
  <c r="I142" i="6"/>
  <c r="I193" i="4"/>
  <c r="I267" i="5"/>
  <c r="I228" i="7"/>
  <c r="I207" i="5"/>
  <c r="I177" i="6"/>
  <c r="G48" i="3"/>
  <c r="I193" i="3"/>
  <c r="I267" i="6"/>
  <c r="H626" i="3"/>
  <c r="I269" i="7"/>
  <c r="I150" i="7"/>
  <c r="I304" i="4"/>
  <c r="I177" i="4"/>
  <c r="I363" i="5"/>
  <c r="I298" i="3"/>
  <c r="I282" i="3"/>
  <c r="I616" i="6"/>
  <c r="I616" i="5"/>
  <c r="I356" i="4"/>
  <c r="I148" i="4"/>
  <c r="I138" i="5"/>
  <c r="I148" i="7"/>
  <c r="H626" i="7"/>
  <c r="I138" i="4"/>
  <c r="I304" i="5"/>
  <c r="I177" i="7"/>
  <c r="I193" i="7"/>
  <c r="I616" i="7"/>
  <c r="I140" i="4"/>
  <c r="I356" i="5"/>
  <c r="I349" i="3"/>
  <c r="I139" i="4"/>
  <c r="I150" i="6"/>
  <c r="I304" i="3"/>
  <c r="I349" i="6"/>
  <c r="I616" i="4"/>
  <c r="I297" i="7"/>
  <c r="I148" i="5"/>
  <c r="I150" i="5"/>
  <c r="I616" i="3"/>
  <c r="I191" i="4"/>
  <c r="I613" i="43"/>
  <c r="I228" i="3"/>
  <c r="I281" i="7"/>
  <c r="I215" i="6"/>
  <c r="I140" i="6"/>
  <c r="C626" i="7"/>
  <c r="I142" i="7"/>
  <c r="H626" i="4"/>
  <c r="I269" i="4"/>
  <c r="I285" i="5"/>
  <c r="I306" i="6"/>
  <c r="I297" i="4"/>
  <c r="I150" i="4"/>
  <c r="I178" i="3"/>
  <c r="I178" i="6"/>
  <c r="I178" i="7"/>
  <c r="I193" i="6"/>
  <c r="I179" i="6"/>
  <c r="I298" i="4"/>
  <c r="I349" i="4"/>
  <c r="I611" i="43"/>
  <c r="I619" i="3"/>
  <c r="I608" i="41"/>
  <c r="I618" i="7"/>
  <c r="I140" i="5"/>
  <c r="I168" i="3"/>
  <c r="I151" i="3"/>
  <c r="I176" i="5"/>
  <c r="H626" i="5"/>
  <c r="C626" i="6"/>
  <c r="I297" i="3"/>
  <c r="I207" i="7"/>
  <c r="I178" i="5"/>
  <c r="I203" i="3"/>
  <c r="I612" i="43"/>
  <c r="I363" i="4"/>
  <c r="I619" i="5"/>
  <c r="I194" i="7"/>
  <c r="I359" i="3"/>
  <c r="I281" i="5"/>
  <c r="C626" i="5"/>
  <c r="I138" i="6"/>
  <c r="I207" i="6"/>
  <c r="G48" i="4"/>
  <c r="I363" i="3"/>
  <c r="I191" i="3"/>
  <c r="I228" i="5"/>
  <c r="I307" i="5"/>
  <c r="I613" i="8"/>
  <c r="I619" i="7"/>
  <c r="F20" i="7"/>
  <c r="I72" i="7"/>
  <c r="I63" i="6"/>
  <c r="F11" i="6"/>
  <c r="F13" i="5"/>
  <c r="I65" i="5"/>
  <c r="I63" i="5"/>
  <c r="F11" i="5"/>
  <c r="I608" i="43"/>
  <c r="I228" i="4"/>
  <c r="I358" i="3"/>
  <c r="I307" i="4"/>
  <c r="I269" i="6"/>
  <c r="I280" i="5"/>
  <c r="I285" i="7"/>
  <c r="I297" i="6"/>
  <c r="I216" i="5"/>
  <c r="I298" i="6"/>
  <c r="I619" i="6"/>
  <c r="I618" i="6"/>
  <c r="I167" i="4"/>
  <c r="I163" i="7"/>
  <c r="I79" i="6"/>
  <c r="F27" i="6"/>
  <c r="I138" i="7"/>
  <c r="I63" i="3"/>
  <c r="F11" i="3"/>
  <c r="I72" i="5"/>
  <c r="F20" i="5"/>
  <c r="F10" i="7"/>
  <c r="I62" i="7"/>
  <c r="F20" i="6"/>
  <c r="I72" i="6"/>
  <c r="I74" i="3"/>
  <c r="F22" i="3"/>
  <c r="G48" i="6"/>
  <c r="I63" i="4"/>
  <c r="F11" i="4"/>
  <c r="I142" i="3"/>
  <c r="G48" i="5"/>
  <c r="I127" i="5"/>
  <c r="I78" i="3"/>
  <c r="F26" i="3"/>
  <c r="I268" i="4"/>
  <c r="I167" i="6"/>
  <c r="F20" i="4"/>
  <c r="I72" i="4"/>
  <c r="I142" i="4"/>
  <c r="I70" i="5"/>
  <c r="F18" i="5"/>
  <c r="I79" i="7"/>
  <c r="F27" i="7"/>
  <c r="F26" i="7"/>
  <c r="I78" i="7"/>
  <c r="I67" i="6"/>
  <c r="F15" i="6"/>
  <c r="I75" i="3"/>
  <c r="F23" i="3"/>
  <c r="I59" i="7"/>
  <c r="F7" i="7"/>
  <c r="I65" i="7"/>
  <c r="F13" i="7"/>
  <c r="I141" i="6"/>
  <c r="I268" i="3"/>
  <c r="I307" i="3"/>
  <c r="I229" i="6"/>
  <c r="I229" i="7"/>
  <c r="I269" i="5"/>
  <c r="I280" i="4"/>
  <c r="I285" i="6"/>
  <c r="I306" i="7"/>
  <c r="I297" i="5"/>
  <c r="I356" i="3"/>
  <c r="I216" i="4"/>
  <c r="I298" i="5"/>
  <c r="I619" i="4"/>
  <c r="I127" i="3"/>
  <c r="I618" i="4"/>
  <c r="I167" i="3"/>
  <c r="I194" i="5"/>
  <c r="I613" i="1"/>
  <c r="F7" i="3"/>
  <c r="I59" i="3"/>
  <c r="F22" i="4"/>
  <c r="I74" i="4"/>
  <c r="I67" i="3"/>
  <c r="F15" i="3"/>
  <c r="F13" i="4"/>
  <c r="I65" i="4"/>
  <c r="G48" i="7"/>
  <c r="F8" i="4"/>
  <c r="I60" i="4"/>
  <c r="I75" i="4"/>
  <c r="F23" i="4"/>
  <c r="F23" i="5"/>
  <c r="I75" i="5"/>
  <c r="I139" i="7"/>
  <c r="F24" i="7"/>
  <c r="I76" i="7"/>
  <c r="I68" i="4"/>
  <c r="F16" i="4"/>
  <c r="F10" i="5"/>
  <c r="I62" i="5"/>
  <c r="I139" i="3"/>
  <c r="F10" i="4"/>
  <c r="I62" i="4"/>
  <c r="F22" i="7"/>
  <c r="I74" i="7"/>
  <c r="F23" i="7"/>
  <c r="I75" i="7"/>
  <c r="I68" i="3"/>
  <c r="F16" i="3"/>
  <c r="F26" i="4"/>
  <c r="I78" i="4"/>
  <c r="F21" i="6"/>
  <c r="I73" i="6"/>
  <c r="F19" i="6"/>
  <c r="I71" i="6"/>
  <c r="I68" i="6"/>
  <c r="F16" i="6"/>
  <c r="I69" i="7"/>
  <c r="F17" i="7"/>
  <c r="I61" i="5"/>
  <c r="F9" i="5"/>
  <c r="I179" i="5"/>
  <c r="I138" i="3"/>
  <c r="I75" i="6"/>
  <c r="F23" i="6"/>
  <c r="I267" i="7"/>
  <c r="I267" i="3"/>
  <c r="F17" i="6"/>
  <c r="I69" i="6"/>
  <c r="I177" i="3"/>
  <c r="I67" i="4"/>
  <c r="F15" i="4"/>
  <c r="I141" i="3"/>
  <c r="I229" i="3"/>
  <c r="I280" i="3"/>
  <c r="I306" i="4"/>
  <c r="I359" i="6"/>
  <c r="I179" i="4"/>
  <c r="I611" i="41"/>
  <c r="I624" i="41"/>
  <c r="I127" i="7"/>
  <c r="I618" i="3"/>
  <c r="I167" i="7"/>
  <c r="I194" i="6"/>
  <c r="F17" i="4"/>
  <c r="I69" i="4"/>
  <c r="I68" i="5"/>
  <c r="F16" i="5"/>
  <c r="F27" i="5"/>
  <c r="I79" i="5"/>
  <c r="I76" i="5"/>
  <c r="F24" i="5"/>
  <c r="I142" i="5"/>
  <c r="F10" i="6"/>
  <c r="I62" i="6"/>
  <c r="I612" i="7"/>
  <c r="I363" i="7"/>
  <c r="I347" i="3"/>
  <c r="I70" i="4"/>
  <c r="F18" i="4"/>
  <c r="I78" i="5"/>
  <c r="F26" i="5"/>
  <c r="F21" i="7"/>
  <c r="I73" i="7"/>
  <c r="I163" i="5"/>
  <c r="F18" i="3"/>
  <c r="I70" i="3"/>
  <c r="I73" i="3"/>
  <c r="F21" i="3"/>
  <c r="I306" i="5"/>
  <c r="I268" i="6"/>
  <c r="I281" i="4"/>
  <c r="I176" i="3"/>
  <c r="I285" i="4"/>
  <c r="I306" i="3"/>
  <c r="I356" i="7"/>
  <c r="I179" i="3"/>
  <c r="I127" i="4"/>
  <c r="I167" i="5"/>
  <c r="I194" i="4"/>
  <c r="I374" i="32"/>
  <c r="I62" i="3"/>
  <c r="F10" i="3"/>
  <c r="I61" i="6"/>
  <c r="F9" i="6"/>
  <c r="I76" i="4"/>
  <c r="F24" i="4"/>
  <c r="I61" i="4"/>
  <c r="F9" i="4"/>
  <c r="F22" i="5"/>
  <c r="I74" i="5"/>
  <c r="I229" i="5"/>
  <c r="I131" i="1"/>
  <c r="F27" i="3"/>
  <c r="I79" i="3"/>
  <c r="I60" i="5"/>
  <c r="F8" i="5"/>
  <c r="F15" i="5"/>
  <c r="I67" i="5"/>
  <c r="I76" i="6"/>
  <c r="F24" i="6"/>
  <c r="F20" i="3"/>
  <c r="I72" i="3"/>
  <c r="I71" i="7"/>
  <c r="F19" i="7"/>
  <c r="I60" i="3"/>
  <c r="F8" i="3"/>
  <c r="F8" i="6"/>
  <c r="I60" i="6"/>
  <c r="F9" i="3"/>
  <c r="I61" i="3"/>
  <c r="F19" i="5"/>
  <c r="I71" i="5"/>
  <c r="F21" i="5"/>
  <c r="I73" i="5"/>
  <c r="I74" i="6"/>
  <c r="F22" i="6"/>
  <c r="I229" i="4"/>
  <c r="I127" i="6"/>
  <c r="I618" i="5"/>
  <c r="I612" i="42"/>
  <c r="F13" i="3"/>
  <c r="I65" i="3"/>
  <c r="I79" i="4"/>
  <c r="F27" i="4"/>
  <c r="I207" i="4"/>
  <c r="I63" i="7"/>
  <c r="F11" i="7"/>
  <c r="I59" i="5"/>
  <c r="F7" i="5"/>
  <c r="I59" i="4"/>
  <c r="F7" i="4"/>
  <c r="F16" i="7"/>
  <c r="I68" i="7"/>
  <c r="I228" i="6"/>
  <c r="I139" i="6"/>
  <c r="I280" i="7"/>
  <c r="I285" i="3"/>
  <c r="I179" i="7"/>
  <c r="I298" i="7"/>
  <c r="I624" i="43"/>
  <c r="I613" i="42"/>
  <c r="I194" i="3"/>
  <c r="I131" i="8"/>
  <c r="I114" i="1"/>
  <c r="I76" i="3"/>
  <c r="F24" i="3"/>
  <c r="F26" i="6"/>
  <c r="I78" i="6"/>
  <c r="I60" i="7"/>
  <c r="F8" i="7"/>
  <c r="F17" i="3"/>
  <c r="I69" i="3"/>
  <c r="F13" i="6"/>
  <c r="I65" i="6"/>
  <c r="I67" i="7"/>
  <c r="F15" i="7"/>
  <c r="I73" i="4"/>
  <c r="F21" i="4"/>
  <c r="F9" i="7"/>
  <c r="I61" i="7"/>
  <c r="F18" i="6"/>
  <c r="I70" i="6"/>
  <c r="I71" i="4"/>
  <c r="F19" i="4"/>
  <c r="I70" i="7"/>
  <c r="F18" i="7"/>
  <c r="F19" i="3"/>
  <c r="I71" i="3"/>
  <c r="I69" i="5"/>
  <c r="F17" i="5"/>
  <c r="I215" i="7"/>
  <c r="I59" i="6"/>
  <c r="F7" i="6"/>
  <c r="I613" i="36"/>
  <c r="I613" i="32"/>
  <c r="I478" i="1"/>
  <c r="I119" i="6"/>
  <c r="I140" i="7"/>
  <c r="I283" i="5"/>
  <c r="I283" i="3"/>
  <c r="I283" i="4"/>
  <c r="I283" i="7"/>
  <c r="I283" i="6"/>
  <c r="I200" i="3"/>
  <c r="I200" i="7"/>
  <c r="I200" i="6"/>
  <c r="I200" i="5"/>
  <c r="I200" i="4"/>
  <c r="S613" i="43"/>
  <c r="AG613" i="43" s="1"/>
  <c r="S608" i="43"/>
  <c r="AG608" i="43" s="1"/>
  <c r="C626" i="41"/>
  <c r="S612" i="41"/>
  <c r="AG612" i="41" s="1"/>
  <c r="S613" i="41"/>
  <c r="AG613" i="41" s="1"/>
  <c r="C626" i="43"/>
  <c r="I148" i="3"/>
  <c r="I148" i="6"/>
  <c r="I608" i="42"/>
  <c r="C626" i="42"/>
  <c r="G45" i="5"/>
  <c r="H40" i="3"/>
  <c r="H40" i="7"/>
  <c r="H40" i="4"/>
  <c r="H40" i="5"/>
  <c r="H40" i="6"/>
  <c r="G132" i="7"/>
  <c r="G132" i="6"/>
  <c r="I131" i="3"/>
  <c r="G132" i="5"/>
  <c r="G41" i="6"/>
  <c r="G43" i="6"/>
  <c r="G43" i="7"/>
  <c r="F96" i="1"/>
  <c r="I333" i="4"/>
  <c r="H288" i="3"/>
  <c r="H288" i="7"/>
  <c r="H288" i="4"/>
  <c r="H288" i="5"/>
  <c r="H288" i="6"/>
  <c r="G184" i="5"/>
  <c r="I387" i="3"/>
  <c r="I114" i="8"/>
  <c r="I333" i="3"/>
  <c r="I182" i="5"/>
  <c r="I385" i="4"/>
  <c r="H41" i="3"/>
  <c r="H41" i="5"/>
  <c r="H41" i="7"/>
  <c r="H43" i="4"/>
  <c r="H43" i="5"/>
  <c r="H43" i="6"/>
  <c r="H43" i="7"/>
  <c r="H43" i="3"/>
  <c r="G49" i="3"/>
  <c r="G49" i="6"/>
  <c r="I286" i="4"/>
  <c r="I286" i="3"/>
  <c r="I152" i="6"/>
  <c r="I152" i="5"/>
  <c r="I173" i="6"/>
  <c r="I351" i="3"/>
  <c r="I351" i="4"/>
  <c r="I351" i="5"/>
  <c r="I351" i="6"/>
  <c r="I351" i="7"/>
  <c r="I295" i="5"/>
  <c r="I295" i="6"/>
  <c r="I295" i="7"/>
  <c r="G42" i="3"/>
  <c r="G42" i="4"/>
  <c r="G42" i="5"/>
  <c r="G42" i="6"/>
  <c r="G42" i="7"/>
  <c r="I294" i="7"/>
  <c r="I294" i="4"/>
  <c r="I294" i="6"/>
  <c r="I169" i="3"/>
  <c r="I169" i="4"/>
  <c r="I169" i="5"/>
  <c r="I169" i="6"/>
  <c r="I169" i="7"/>
  <c r="I273" i="3"/>
  <c r="G44" i="7"/>
  <c r="G44" i="5"/>
  <c r="H46" i="4"/>
  <c r="H46" i="5"/>
  <c r="H46" i="6"/>
  <c r="I180" i="6"/>
  <c r="I180" i="4"/>
  <c r="I180" i="5"/>
  <c r="I180" i="3"/>
  <c r="I180" i="7"/>
  <c r="I617" i="4"/>
  <c r="I617" i="3"/>
  <c r="I617" i="5"/>
  <c r="I617" i="6"/>
  <c r="C236" i="3"/>
  <c r="C236" i="4"/>
  <c r="C236" i="5"/>
  <c r="C236" i="6"/>
  <c r="C236" i="7"/>
  <c r="I408" i="7"/>
  <c r="I408" i="5"/>
  <c r="I223" i="6"/>
  <c r="I385" i="6"/>
  <c r="I385" i="3"/>
  <c r="H49" i="3"/>
  <c r="H49" i="4"/>
  <c r="H49" i="5"/>
  <c r="H49" i="6"/>
  <c r="H49" i="7"/>
  <c r="I166" i="4"/>
  <c r="I166" i="3"/>
  <c r="G35" i="3"/>
  <c r="G35" i="5"/>
  <c r="G35" i="7"/>
  <c r="E46" i="4"/>
  <c r="E46" i="5"/>
  <c r="E46" i="6"/>
  <c r="E46" i="7"/>
  <c r="E46" i="3"/>
  <c r="G47" i="3"/>
  <c r="H44" i="4"/>
  <c r="G210" i="5"/>
  <c r="G210" i="6"/>
  <c r="G210" i="3"/>
  <c r="G210" i="4"/>
  <c r="G50" i="5"/>
  <c r="G50" i="6"/>
  <c r="G50" i="7"/>
  <c r="H51" i="3"/>
  <c r="H51" i="6"/>
  <c r="H51" i="4"/>
  <c r="H51" i="7"/>
  <c r="H340" i="6"/>
  <c r="H33" i="5"/>
  <c r="H33" i="7"/>
  <c r="G34" i="5"/>
  <c r="G34" i="3"/>
  <c r="H47" i="3"/>
  <c r="H47" i="5"/>
  <c r="H47" i="7"/>
  <c r="I348" i="3"/>
  <c r="I348" i="6"/>
  <c r="I348" i="4"/>
  <c r="I355" i="4"/>
  <c r="I355" i="6"/>
  <c r="I355" i="5"/>
  <c r="I355" i="3"/>
  <c r="I355" i="7"/>
  <c r="G392" i="4"/>
  <c r="G392" i="5"/>
  <c r="G392" i="6"/>
  <c r="G392" i="3"/>
  <c r="G392" i="7"/>
  <c r="I277" i="3"/>
  <c r="I277" i="7"/>
  <c r="I277" i="4"/>
  <c r="I277" i="5"/>
  <c r="I277" i="6"/>
  <c r="I299" i="4"/>
  <c r="I299" i="7"/>
  <c r="I299" i="5"/>
  <c r="I299" i="6"/>
  <c r="I299" i="3"/>
  <c r="I308" i="3"/>
  <c r="I308" i="4"/>
  <c r="I308" i="5"/>
  <c r="I308" i="6"/>
  <c r="I308" i="7"/>
  <c r="G52" i="5"/>
  <c r="G52" i="7"/>
  <c r="G52" i="4"/>
  <c r="I411" i="3"/>
  <c r="I182" i="6"/>
  <c r="I380" i="6"/>
  <c r="I361" i="3"/>
  <c r="I361" i="5"/>
  <c r="I192" i="3"/>
  <c r="I205" i="3"/>
  <c r="I205" i="4"/>
  <c r="I205" i="5"/>
  <c r="I205" i="7"/>
  <c r="I310" i="3"/>
  <c r="I310" i="4"/>
  <c r="I310" i="5"/>
  <c r="I310" i="6"/>
  <c r="I310" i="7"/>
  <c r="I390" i="4"/>
  <c r="I390" i="7"/>
  <c r="I390" i="3"/>
  <c r="I390" i="5"/>
  <c r="I390" i="6"/>
  <c r="I325" i="6"/>
  <c r="I312" i="3"/>
  <c r="G288" i="4"/>
  <c r="G288" i="5"/>
  <c r="G288" i="6"/>
  <c r="G288" i="7"/>
  <c r="G288" i="3"/>
  <c r="I309" i="3"/>
  <c r="I309" i="4"/>
  <c r="I309" i="5"/>
  <c r="I309" i="6"/>
  <c r="I309" i="7"/>
  <c r="G366" i="3"/>
  <c r="H366" i="3"/>
  <c r="G366" i="4"/>
  <c r="H366" i="4"/>
  <c r="G366" i="5"/>
  <c r="H366" i="5"/>
  <c r="I365" i="6"/>
  <c r="G366" i="6"/>
  <c r="H366" i="6"/>
  <c r="G366" i="7"/>
  <c r="H366" i="7"/>
  <c r="I208" i="4"/>
  <c r="I208" i="3"/>
  <c r="I208" i="5"/>
  <c r="I208" i="6"/>
  <c r="I208" i="7"/>
  <c r="I504" i="1"/>
  <c r="I556" i="1"/>
  <c r="I232" i="3"/>
  <c r="I232" i="7"/>
  <c r="I232" i="4"/>
  <c r="I232" i="5"/>
  <c r="I232" i="6"/>
  <c r="I284" i="4"/>
  <c r="I284" i="5"/>
  <c r="I284" i="6"/>
  <c r="I284" i="3"/>
  <c r="I284" i="7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302" i="6"/>
  <c r="I145" i="5"/>
  <c r="I145" i="4"/>
  <c r="I154" i="5"/>
  <c r="I154" i="4"/>
  <c r="I154" i="3"/>
  <c r="I154" i="7"/>
  <c r="I154" i="6"/>
  <c r="I374" i="8"/>
  <c r="I218" i="1"/>
  <c r="G49" i="7" l="1"/>
  <c r="G43" i="4"/>
  <c r="H38" i="6"/>
  <c r="I387" i="7"/>
  <c r="E37" i="4"/>
  <c r="G44" i="3"/>
  <c r="G40" i="7"/>
  <c r="H51" i="5"/>
  <c r="G47" i="7"/>
  <c r="G35" i="4"/>
  <c r="G39" i="6"/>
  <c r="H392" i="6"/>
  <c r="S612" i="43"/>
  <c r="AG612" i="43" s="1"/>
  <c r="G51" i="7"/>
  <c r="I373" i="6"/>
  <c r="H41" i="6"/>
  <c r="G46" i="5"/>
  <c r="I255" i="5"/>
  <c r="H44" i="6"/>
  <c r="E42" i="6"/>
  <c r="E49" i="4"/>
  <c r="G46" i="4"/>
  <c r="I242" i="4"/>
  <c r="E52" i="3"/>
  <c r="H37" i="5"/>
  <c r="E47" i="4"/>
  <c r="H37" i="7"/>
  <c r="E132" i="5"/>
  <c r="H210" i="7"/>
  <c r="H392" i="7"/>
  <c r="H47" i="6"/>
  <c r="G50" i="4"/>
  <c r="H46" i="3"/>
  <c r="H48" i="7"/>
  <c r="E42" i="5"/>
  <c r="E49" i="5"/>
  <c r="E49" i="3"/>
  <c r="G46" i="3"/>
  <c r="H37" i="4"/>
  <c r="H38" i="7"/>
  <c r="G444" i="5"/>
  <c r="H210" i="6"/>
  <c r="H392" i="3"/>
  <c r="I255" i="7"/>
  <c r="I156" i="7"/>
  <c r="I146" i="5"/>
  <c r="G52" i="3"/>
  <c r="H41" i="4"/>
  <c r="G43" i="5"/>
  <c r="G38" i="4"/>
  <c r="H42" i="5"/>
  <c r="I302" i="4"/>
  <c r="I227" i="4"/>
  <c r="I383" i="6"/>
  <c r="I360" i="6"/>
  <c r="I312" i="6"/>
  <c r="I325" i="7"/>
  <c r="I353" i="5"/>
  <c r="I198" i="6"/>
  <c r="I255" i="3"/>
  <c r="G34" i="4"/>
  <c r="H33" i="4"/>
  <c r="I245" i="6"/>
  <c r="G50" i="3"/>
  <c r="E37" i="5"/>
  <c r="H444" i="6"/>
  <c r="H444" i="3"/>
  <c r="H34" i="4"/>
  <c r="I617" i="7"/>
  <c r="G44" i="4"/>
  <c r="H35" i="6"/>
  <c r="H48" i="6"/>
  <c r="E42" i="4"/>
  <c r="R626" i="41"/>
  <c r="E41" i="6"/>
  <c r="I171" i="3"/>
  <c r="G41" i="5"/>
  <c r="G45" i="3"/>
  <c r="G444" i="3"/>
  <c r="H210" i="5"/>
  <c r="G51" i="6"/>
  <c r="H52" i="5"/>
  <c r="H34" i="5"/>
  <c r="I172" i="6"/>
  <c r="I182" i="3"/>
  <c r="H47" i="4"/>
  <c r="G34" i="7"/>
  <c r="I245" i="5"/>
  <c r="H444" i="5"/>
  <c r="I384" i="3"/>
  <c r="I388" i="6"/>
  <c r="H35" i="4"/>
  <c r="H44" i="3"/>
  <c r="E42" i="3"/>
  <c r="I333" i="7"/>
  <c r="H42" i="6"/>
  <c r="E41" i="3"/>
  <c r="G46" i="7"/>
  <c r="I243" i="3"/>
  <c r="G43" i="3"/>
  <c r="E52" i="6"/>
  <c r="H38" i="5"/>
  <c r="I624" i="42"/>
  <c r="H52" i="3"/>
  <c r="G51" i="5"/>
  <c r="E47" i="7"/>
  <c r="G37" i="6"/>
  <c r="I245" i="4"/>
  <c r="E37" i="3"/>
  <c r="H34" i="3"/>
  <c r="I408" i="3"/>
  <c r="H46" i="7"/>
  <c r="H48" i="4"/>
  <c r="G49" i="5"/>
  <c r="I242" i="7"/>
  <c r="E52" i="5"/>
  <c r="G40" i="6"/>
  <c r="H38" i="4"/>
  <c r="G444" i="6"/>
  <c r="E132" i="7"/>
  <c r="H52" i="7"/>
  <c r="E37" i="6"/>
  <c r="I198" i="3"/>
  <c r="G37" i="5"/>
  <c r="H33" i="3"/>
  <c r="I245" i="3"/>
  <c r="G49" i="4"/>
  <c r="E49" i="7"/>
  <c r="H42" i="4"/>
  <c r="E41" i="5"/>
  <c r="G38" i="5"/>
  <c r="I612" i="1"/>
  <c r="G41" i="3"/>
  <c r="H37" i="3"/>
  <c r="G45" i="6"/>
  <c r="G40" i="5"/>
  <c r="E50" i="7"/>
  <c r="H38" i="3"/>
  <c r="H210" i="4"/>
  <c r="H392" i="5"/>
  <c r="G444" i="7"/>
  <c r="I156" i="4"/>
  <c r="I646" i="6"/>
  <c r="I172" i="3"/>
  <c r="I197" i="4"/>
  <c r="I209" i="5"/>
  <c r="I411" i="4"/>
  <c r="I373" i="7"/>
  <c r="G37" i="4"/>
  <c r="G34" i="6"/>
  <c r="G47" i="5"/>
  <c r="I408" i="4"/>
  <c r="G36" i="5"/>
  <c r="H35" i="7"/>
  <c r="H44" i="7"/>
  <c r="H39" i="6"/>
  <c r="E35" i="4"/>
  <c r="I321" i="4"/>
  <c r="I385" i="5"/>
  <c r="E49" i="6"/>
  <c r="H42" i="7"/>
  <c r="E41" i="4"/>
  <c r="G46" i="6"/>
  <c r="H45" i="6"/>
  <c r="I384" i="6"/>
  <c r="G38" i="7"/>
  <c r="E52" i="7"/>
  <c r="I206" i="6"/>
  <c r="G40" i="4"/>
  <c r="I437" i="3"/>
  <c r="I429" i="4"/>
  <c r="G44" i="6"/>
  <c r="G45" i="4"/>
  <c r="E50" i="6"/>
  <c r="E47" i="6"/>
  <c r="G444" i="4"/>
  <c r="G45" i="7"/>
  <c r="E132" i="6"/>
  <c r="H392" i="4"/>
  <c r="G35" i="6"/>
  <c r="G51" i="4"/>
  <c r="H626" i="43"/>
  <c r="I234" i="6"/>
  <c r="I205" i="6"/>
  <c r="I255" i="6"/>
  <c r="G37" i="3"/>
  <c r="I209" i="7"/>
  <c r="G47" i="4"/>
  <c r="H34" i="7"/>
  <c r="I379" i="6"/>
  <c r="I380" i="7"/>
  <c r="G39" i="7"/>
  <c r="G36" i="4"/>
  <c r="H35" i="5"/>
  <c r="E42" i="7"/>
  <c r="I321" i="3"/>
  <c r="I375" i="3"/>
  <c r="H42" i="3"/>
  <c r="H45" i="5"/>
  <c r="I242" i="5"/>
  <c r="E52" i="4"/>
  <c r="I206" i="5"/>
  <c r="H37" i="6"/>
  <c r="G40" i="3"/>
  <c r="E50" i="5"/>
  <c r="G38" i="6"/>
  <c r="E47" i="5"/>
  <c r="H626" i="42"/>
  <c r="G51" i="3"/>
  <c r="I379" i="5"/>
  <c r="I119" i="4"/>
  <c r="I380" i="5"/>
  <c r="C34" i="6"/>
  <c r="I227" i="6"/>
  <c r="H340" i="5"/>
  <c r="I114" i="6"/>
  <c r="H33" i="6"/>
  <c r="I145" i="3"/>
  <c r="I302" i="5"/>
  <c r="I235" i="5"/>
  <c r="I130" i="3"/>
  <c r="I305" i="7"/>
  <c r="I646" i="7"/>
  <c r="I383" i="7"/>
  <c r="I360" i="3"/>
  <c r="I312" i="7"/>
  <c r="I116" i="7"/>
  <c r="I293" i="6"/>
  <c r="I241" i="3"/>
  <c r="I353" i="7"/>
  <c r="I361" i="6"/>
  <c r="I361" i="7"/>
  <c r="I411" i="6"/>
  <c r="H340" i="4"/>
  <c r="E37" i="7"/>
  <c r="H34" i="6"/>
  <c r="I379" i="3"/>
  <c r="I209" i="6"/>
  <c r="H418" i="3"/>
  <c r="G39" i="5"/>
  <c r="G36" i="3"/>
  <c r="H35" i="3"/>
  <c r="H50" i="4"/>
  <c r="I375" i="7"/>
  <c r="I387" i="6"/>
  <c r="I171" i="6"/>
  <c r="H45" i="4"/>
  <c r="G41" i="7"/>
  <c r="I206" i="4"/>
  <c r="I428" i="6"/>
  <c r="E50" i="4"/>
  <c r="I114" i="5"/>
  <c r="H36" i="5"/>
  <c r="H132" i="5"/>
  <c r="I623" i="41"/>
  <c r="I294" i="3"/>
  <c r="G210" i="7"/>
  <c r="I218" i="3"/>
  <c r="I114" i="7"/>
  <c r="I131" i="4"/>
  <c r="I156" i="3"/>
  <c r="I223" i="3"/>
  <c r="H39" i="4"/>
  <c r="I611" i="42"/>
  <c r="H36" i="6"/>
  <c r="H132" i="6"/>
  <c r="I182" i="4"/>
  <c r="I302" i="3"/>
  <c r="I227" i="5"/>
  <c r="I126" i="7"/>
  <c r="I305" i="6"/>
  <c r="I364" i="7"/>
  <c r="I365" i="4"/>
  <c r="I116" i="5"/>
  <c r="I590" i="3"/>
  <c r="I137" i="5"/>
  <c r="I197" i="6"/>
  <c r="I198" i="4"/>
  <c r="I411" i="5"/>
  <c r="G37" i="7"/>
  <c r="I379" i="7"/>
  <c r="I209" i="4"/>
  <c r="I388" i="3"/>
  <c r="G39" i="3"/>
  <c r="H50" i="3"/>
  <c r="H44" i="5"/>
  <c r="H39" i="7"/>
  <c r="E35" i="3"/>
  <c r="I375" i="6"/>
  <c r="I375" i="4"/>
  <c r="I171" i="7"/>
  <c r="I391" i="7"/>
  <c r="I428" i="5"/>
  <c r="I437" i="7"/>
  <c r="I333" i="5"/>
  <c r="I114" i="4"/>
  <c r="H36" i="4"/>
  <c r="H132" i="4"/>
  <c r="I623" i="43"/>
  <c r="S611" i="43"/>
  <c r="AG611" i="43" s="1"/>
  <c r="I119" i="3"/>
  <c r="I166" i="7"/>
  <c r="I123" i="7"/>
  <c r="I130" i="5"/>
  <c r="I126" i="6"/>
  <c r="I646" i="5"/>
  <c r="I646" i="3"/>
  <c r="I365" i="7"/>
  <c r="I118" i="7"/>
  <c r="I116" i="6"/>
  <c r="I172" i="7"/>
  <c r="I137" i="7"/>
  <c r="I197" i="7"/>
  <c r="H340" i="7"/>
  <c r="I384" i="4"/>
  <c r="I198" i="5"/>
  <c r="I408" i="6"/>
  <c r="I388" i="7"/>
  <c r="I114" i="3"/>
  <c r="H39" i="5"/>
  <c r="I387" i="5"/>
  <c r="I171" i="4"/>
  <c r="H45" i="3"/>
  <c r="I384" i="5"/>
  <c r="I428" i="4"/>
  <c r="E47" i="3"/>
  <c r="H36" i="3"/>
  <c r="H132" i="3"/>
  <c r="I504" i="8"/>
  <c r="I245" i="7"/>
  <c r="I242" i="3"/>
  <c r="H52" i="4"/>
  <c r="I118" i="4"/>
  <c r="I295" i="3"/>
  <c r="I227" i="7"/>
  <c r="I365" i="5"/>
  <c r="I234" i="4"/>
  <c r="H418" i="7"/>
  <c r="I235" i="6"/>
  <c r="I227" i="3"/>
  <c r="I126" i="5"/>
  <c r="I305" i="4"/>
  <c r="I364" i="6"/>
  <c r="I287" i="5"/>
  <c r="I156" i="6"/>
  <c r="I118" i="5"/>
  <c r="I360" i="7"/>
  <c r="I312" i="4"/>
  <c r="I116" i="4"/>
  <c r="I146" i="4"/>
  <c r="I146" i="3"/>
  <c r="I325" i="3"/>
  <c r="I590" i="7"/>
  <c r="I234" i="5"/>
  <c r="I241" i="5"/>
  <c r="I137" i="4"/>
  <c r="I380" i="4"/>
  <c r="H340" i="3"/>
  <c r="I198" i="7"/>
  <c r="I388" i="5"/>
  <c r="H418" i="6"/>
  <c r="I295" i="4"/>
  <c r="H50" i="7"/>
  <c r="H39" i="3"/>
  <c r="E35" i="7"/>
  <c r="H48" i="5"/>
  <c r="I223" i="5"/>
  <c r="I391" i="4"/>
  <c r="I380" i="3"/>
  <c r="G41" i="4"/>
  <c r="I437" i="6"/>
  <c r="I429" i="7"/>
  <c r="E50" i="3"/>
  <c r="I608" i="1"/>
  <c r="I123" i="3"/>
  <c r="H210" i="3"/>
  <c r="S624" i="43"/>
  <c r="AG624" i="43" s="1"/>
  <c r="I293" i="5"/>
  <c r="I119" i="7"/>
  <c r="I293" i="7"/>
  <c r="I348" i="7"/>
  <c r="I293" i="3"/>
  <c r="I294" i="5"/>
  <c r="I119" i="5"/>
  <c r="I130" i="4"/>
  <c r="I241" i="6"/>
  <c r="E132" i="3"/>
  <c r="H36" i="7"/>
  <c r="H132" i="7"/>
  <c r="I166" i="5"/>
  <c r="I235" i="4"/>
  <c r="I235" i="3"/>
  <c r="I126" i="4"/>
  <c r="I130" i="7"/>
  <c r="I305" i="3"/>
  <c r="I305" i="5"/>
  <c r="I383" i="5"/>
  <c r="I365" i="3"/>
  <c r="I287" i="4"/>
  <c r="I118" i="3"/>
  <c r="I360" i="5"/>
  <c r="I312" i="5"/>
  <c r="I116" i="3"/>
  <c r="I325" i="4"/>
  <c r="I590" i="6"/>
  <c r="I172" i="5"/>
  <c r="I353" i="3"/>
  <c r="I197" i="5"/>
  <c r="I361" i="4"/>
  <c r="I384" i="7"/>
  <c r="I321" i="7"/>
  <c r="I388" i="4"/>
  <c r="H418" i="5"/>
  <c r="G36" i="7"/>
  <c r="I218" i="6"/>
  <c r="H50" i="6"/>
  <c r="H36" i="1"/>
  <c r="E35" i="6"/>
  <c r="I182" i="7"/>
  <c r="I223" i="7"/>
  <c r="I387" i="4"/>
  <c r="I171" i="5"/>
  <c r="G38" i="3"/>
  <c r="I206" i="3"/>
  <c r="I428" i="7"/>
  <c r="I437" i="5"/>
  <c r="I429" i="6"/>
  <c r="I423" i="5"/>
  <c r="E132" i="4"/>
  <c r="I131" i="7"/>
  <c r="I321" i="5"/>
  <c r="S612" i="42"/>
  <c r="AG612" i="42" s="1"/>
  <c r="I348" i="5"/>
  <c r="I293" i="4"/>
  <c r="H52" i="6"/>
  <c r="G132" i="4"/>
  <c r="I166" i="6"/>
  <c r="G132" i="3"/>
  <c r="I646" i="4"/>
  <c r="I383" i="4"/>
  <c r="I360" i="4"/>
  <c r="I590" i="4"/>
  <c r="G51" i="36"/>
  <c r="I218" i="7"/>
  <c r="I140" i="3"/>
  <c r="I145" i="6"/>
  <c r="I364" i="3"/>
  <c r="I287" i="6"/>
  <c r="I146" i="6"/>
  <c r="I209" i="3"/>
  <c r="I373" i="3"/>
  <c r="I218" i="5"/>
  <c r="I223" i="4"/>
  <c r="I131" i="6"/>
  <c r="I429" i="3"/>
  <c r="I123" i="4"/>
  <c r="I255" i="4"/>
  <c r="I145" i="7"/>
  <c r="I302" i="7"/>
  <c r="I235" i="7"/>
  <c r="I126" i="3"/>
  <c r="I130" i="6"/>
  <c r="I383" i="3"/>
  <c r="I364" i="4"/>
  <c r="I364" i="5"/>
  <c r="I287" i="7"/>
  <c r="I287" i="3"/>
  <c r="I156" i="5"/>
  <c r="I118" i="6"/>
  <c r="I146" i="7"/>
  <c r="I325" i="5"/>
  <c r="I590" i="5"/>
  <c r="I234" i="7"/>
  <c r="I234" i="3"/>
  <c r="I172" i="4"/>
  <c r="I353" i="6"/>
  <c r="I353" i="4"/>
  <c r="I197" i="3"/>
  <c r="I333" i="6"/>
  <c r="I411" i="7"/>
  <c r="G52" i="6"/>
  <c r="I401" i="6"/>
  <c r="I373" i="5"/>
  <c r="I373" i="4"/>
  <c r="G47" i="6"/>
  <c r="I189" i="7"/>
  <c r="I391" i="3"/>
  <c r="H418" i="4"/>
  <c r="G39" i="4"/>
  <c r="G36" i="6"/>
  <c r="I218" i="4"/>
  <c r="H50" i="5"/>
  <c r="E35" i="5"/>
  <c r="H48" i="3"/>
  <c r="I375" i="5"/>
  <c r="E41" i="7"/>
  <c r="H45" i="7"/>
  <c r="I385" i="7"/>
  <c r="I206" i="7"/>
  <c r="I428" i="3"/>
  <c r="I437" i="4"/>
  <c r="I429" i="5"/>
  <c r="I123" i="5"/>
  <c r="I123" i="6"/>
  <c r="I623" i="42"/>
  <c r="I131" i="5"/>
  <c r="I379" i="4"/>
  <c r="I321" i="6"/>
  <c r="S613" i="42"/>
  <c r="AG613" i="42" s="1"/>
  <c r="I242" i="6"/>
  <c r="S608" i="42"/>
  <c r="AG608" i="42" s="1"/>
  <c r="M626" i="42"/>
  <c r="R626" i="42"/>
  <c r="M626" i="43"/>
  <c r="I646" i="41"/>
  <c r="I530" i="1"/>
  <c r="I530" i="8"/>
  <c r="I270" i="1"/>
  <c r="I530" i="32"/>
  <c r="I556" i="8"/>
  <c r="I639" i="3"/>
  <c r="I391" i="6"/>
  <c r="I128" i="7"/>
  <c r="I391" i="5"/>
  <c r="E39" i="4"/>
  <c r="I414" i="3"/>
  <c r="I398" i="3"/>
  <c r="I401" i="5"/>
  <c r="I403" i="3"/>
  <c r="I399" i="5"/>
  <c r="I400" i="6"/>
  <c r="I173" i="7"/>
  <c r="I401" i="3"/>
  <c r="I401" i="4"/>
  <c r="I173" i="3"/>
  <c r="H184" i="6"/>
  <c r="H184" i="3"/>
  <c r="I399" i="4"/>
  <c r="I401" i="7"/>
  <c r="H444" i="7"/>
  <c r="H444" i="4"/>
  <c r="I173" i="5"/>
  <c r="I173" i="4"/>
  <c r="I400" i="4"/>
  <c r="I403" i="6"/>
  <c r="E34" i="3"/>
  <c r="E34" i="5"/>
  <c r="E34" i="7"/>
  <c r="E34" i="4"/>
  <c r="E34" i="6"/>
  <c r="I400" i="5"/>
  <c r="I398" i="6"/>
  <c r="I400" i="7"/>
  <c r="I400" i="3"/>
  <c r="I374" i="1"/>
  <c r="I608" i="32"/>
  <c r="I608" i="36"/>
  <c r="I243" i="5"/>
  <c r="I398" i="7"/>
  <c r="I624" i="1"/>
  <c r="H184" i="7"/>
  <c r="H184" i="5"/>
  <c r="H184" i="4"/>
  <c r="I224" i="6"/>
  <c r="E39" i="5"/>
  <c r="I224" i="7"/>
  <c r="I398" i="5"/>
  <c r="I398" i="4"/>
  <c r="E39" i="7"/>
  <c r="I399" i="7"/>
  <c r="I224" i="4"/>
  <c r="I399" i="6"/>
  <c r="I399" i="3"/>
  <c r="I612" i="32"/>
  <c r="I612" i="36"/>
  <c r="E39" i="6"/>
  <c r="C210" i="5"/>
  <c r="I192" i="7"/>
  <c r="I192" i="5"/>
  <c r="I332" i="3"/>
  <c r="G184" i="4"/>
  <c r="G184" i="7"/>
  <c r="D47" i="5"/>
  <c r="I224" i="5"/>
  <c r="I224" i="3"/>
  <c r="C210" i="7"/>
  <c r="C210" i="6"/>
  <c r="I279" i="4"/>
  <c r="G184" i="3"/>
  <c r="G184" i="6"/>
  <c r="B366" i="5"/>
  <c r="I241" i="7"/>
  <c r="I241" i="4"/>
  <c r="I243" i="4"/>
  <c r="I243" i="7"/>
  <c r="I192" i="4"/>
  <c r="I192" i="6"/>
  <c r="I332" i="7"/>
  <c r="I332" i="4"/>
  <c r="I403" i="7"/>
  <c r="I286" i="7"/>
  <c r="I286" i="6"/>
  <c r="I286" i="5"/>
  <c r="D47" i="7"/>
  <c r="D47" i="3"/>
  <c r="C210" i="3"/>
  <c r="C210" i="4"/>
  <c r="E39" i="3"/>
  <c r="I201" i="4"/>
  <c r="D47" i="4"/>
  <c r="D47" i="6"/>
  <c r="E36" i="3"/>
  <c r="E36" i="5"/>
  <c r="E36" i="4"/>
  <c r="E36" i="6"/>
  <c r="E36" i="7"/>
  <c r="C36" i="5"/>
  <c r="C36" i="6"/>
  <c r="C36" i="3"/>
  <c r="C36" i="4"/>
  <c r="C36" i="7"/>
  <c r="I365" i="32"/>
  <c r="H36" i="32"/>
  <c r="I180" i="32"/>
  <c r="I207" i="36"/>
  <c r="I154" i="8"/>
  <c r="I154" i="36"/>
  <c r="I391" i="35"/>
  <c r="I391" i="34"/>
  <c r="I311" i="32"/>
  <c r="I623" i="32"/>
  <c r="I611" i="32"/>
  <c r="I611" i="36"/>
  <c r="H626" i="32"/>
  <c r="H626" i="36"/>
  <c r="H626" i="1"/>
  <c r="H52" i="32"/>
  <c r="G51" i="8"/>
  <c r="I181" i="8"/>
  <c r="I312" i="8"/>
  <c r="I208" i="8"/>
  <c r="I208" i="36"/>
  <c r="I156" i="32"/>
  <c r="I156" i="36"/>
  <c r="I363" i="36"/>
  <c r="I287" i="36"/>
  <c r="I286" i="8"/>
  <c r="I286" i="32"/>
  <c r="I233" i="32"/>
  <c r="I620" i="43"/>
  <c r="I620" i="3"/>
  <c r="I620" i="41"/>
  <c r="I620" i="4"/>
  <c r="I620" i="5"/>
  <c r="I620" i="6"/>
  <c r="I620" i="7"/>
  <c r="I254" i="4"/>
  <c r="I254" i="5"/>
  <c r="I254" i="6"/>
  <c r="I254" i="7"/>
  <c r="I254" i="3"/>
  <c r="I436" i="4"/>
  <c r="I436" i="5"/>
  <c r="I436" i="6"/>
  <c r="I436" i="7"/>
  <c r="I436" i="3"/>
  <c r="I337" i="5"/>
  <c r="I337" i="6"/>
  <c r="I337" i="7"/>
  <c r="I337" i="3"/>
  <c r="I337" i="4"/>
  <c r="I434" i="4"/>
  <c r="I434" i="5"/>
  <c r="I434" i="6"/>
  <c r="I434" i="7"/>
  <c r="I434" i="3"/>
  <c r="I252" i="4"/>
  <c r="I252" i="5"/>
  <c r="I252" i="6"/>
  <c r="I252" i="3"/>
  <c r="C43" i="3"/>
  <c r="C43" i="5"/>
  <c r="C43" i="6"/>
  <c r="I416" i="3"/>
  <c r="I365" i="36"/>
  <c r="I365" i="8"/>
  <c r="I180" i="8"/>
  <c r="I209" i="32"/>
  <c r="I209" i="8"/>
  <c r="I209" i="36"/>
  <c r="I207" i="1"/>
  <c r="I183" i="1"/>
  <c r="I414" i="7"/>
  <c r="I414" i="6"/>
  <c r="I414" i="4"/>
  <c r="I414" i="5"/>
  <c r="E48" i="3"/>
  <c r="E48" i="5"/>
  <c r="E48" i="6"/>
  <c r="E48" i="4"/>
  <c r="I364" i="1"/>
  <c r="I348" i="32"/>
  <c r="I311" i="1"/>
  <c r="I285" i="34"/>
  <c r="I285" i="36"/>
  <c r="I285" i="8"/>
  <c r="I623" i="36"/>
  <c r="I362" i="32"/>
  <c r="I362" i="1"/>
  <c r="G51" i="32"/>
  <c r="I270" i="8"/>
  <c r="I181" i="32"/>
  <c r="I312" i="32"/>
  <c r="I208" i="32"/>
  <c r="I156" i="1"/>
  <c r="I156" i="8"/>
  <c r="E53" i="32"/>
  <c r="I286" i="1"/>
  <c r="I286" i="36"/>
  <c r="I235" i="1"/>
  <c r="E99" i="43"/>
  <c r="E99" i="41"/>
  <c r="E93" i="3"/>
  <c r="E15" i="3" s="1"/>
  <c r="E93" i="5"/>
  <c r="E15" i="5" s="1"/>
  <c r="E93" i="6"/>
  <c r="E93" i="7"/>
  <c r="C37" i="3"/>
  <c r="C37" i="5"/>
  <c r="C37" i="6"/>
  <c r="C37" i="7"/>
  <c r="C35" i="4"/>
  <c r="C35" i="6"/>
  <c r="C35" i="7"/>
  <c r="C35" i="3"/>
  <c r="I415" i="3"/>
  <c r="I415" i="4"/>
  <c r="I415" i="5"/>
  <c r="I415" i="6"/>
  <c r="I415" i="7"/>
  <c r="G33" i="7"/>
  <c r="G33" i="5"/>
  <c r="G33" i="6"/>
  <c r="I332" i="6"/>
  <c r="I296" i="5"/>
  <c r="I296" i="7"/>
  <c r="I296" i="6"/>
  <c r="I386" i="6"/>
  <c r="I403" i="4"/>
  <c r="C184" i="3"/>
  <c r="C184" i="7"/>
  <c r="I152" i="7"/>
  <c r="I152" i="4"/>
  <c r="C34" i="3"/>
  <c r="C34" i="5"/>
  <c r="E33" i="3"/>
  <c r="E33" i="5"/>
  <c r="E33" i="7"/>
  <c r="E33" i="4"/>
  <c r="I365" i="1"/>
  <c r="I209" i="1"/>
  <c r="I207" i="8"/>
  <c r="I154" i="32"/>
  <c r="I391" i="8"/>
  <c r="I364" i="32"/>
  <c r="I364" i="36"/>
  <c r="I311" i="36"/>
  <c r="I285" i="32"/>
  <c r="I285" i="1"/>
  <c r="I362" i="8"/>
  <c r="I362" i="36"/>
  <c r="I181" i="36"/>
  <c r="I312" i="1"/>
  <c r="I363" i="8"/>
  <c r="I363" i="32"/>
  <c r="I287" i="1"/>
  <c r="I235" i="32"/>
  <c r="I235" i="36"/>
  <c r="D132" i="3"/>
  <c r="I260" i="8"/>
  <c r="I260" i="1"/>
  <c r="I377" i="4"/>
  <c r="C39" i="5"/>
  <c r="B39" i="6"/>
  <c r="C39" i="7"/>
  <c r="C39" i="4"/>
  <c r="C39" i="3"/>
  <c r="C39" i="6"/>
  <c r="I624" i="34"/>
  <c r="H36" i="8"/>
  <c r="I180" i="36"/>
  <c r="I206" i="32"/>
  <c r="I207" i="32"/>
  <c r="I154" i="1"/>
  <c r="I391" i="32"/>
  <c r="I391" i="1"/>
  <c r="I364" i="8"/>
  <c r="I311" i="8"/>
  <c r="I234" i="32"/>
  <c r="I623" i="34"/>
  <c r="I623" i="1"/>
  <c r="H53" i="8"/>
  <c r="H52" i="36"/>
  <c r="H52" i="8"/>
  <c r="I181" i="1"/>
  <c r="I312" i="36"/>
  <c r="I208" i="1"/>
  <c r="G418" i="5"/>
  <c r="G418" i="3"/>
  <c r="G418" i="6"/>
  <c r="G418" i="4"/>
  <c r="G418" i="7"/>
  <c r="I363" i="1"/>
  <c r="I362" i="3"/>
  <c r="I362" i="4"/>
  <c r="I287" i="8"/>
  <c r="I287" i="32"/>
  <c r="I286" i="34"/>
  <c r="I260" i="36"/>
  <c r="I235" i="8"/>
  <c r="I233" i="8"/>
  <c r="I157" i="36"/>
  <c r="G52" i="32"/>
  <c r="H93" i="7"/>
  <c r="H15" i="7" s="1"/>
  <c r="H93" i="4"/>
  <c r="H15" i="4" s="1"/>
  <c r="H93" i="6"/>
  <c r="H15" i="6" s="1"/>
  <c r="G93" i="4"/>
  <c r="G93" i="3"/>
  <c r="G15" i="3" s="1"/>
  <c r="G93" i="5"/>
  <c r="G15" i="5" s="1"/>
  <c r="H50" i="32"/>
  <c r="G50" i="8"/>
  <c r="I407" i="4"/>
  <c r="I332" i="5"/>
  <c r="I296" i="4"/>
  <c r="I296" i="3"/>
  <c r="I443" i="3"/>
  <c r="I403" i="5"/>
  <c r="C184" i="4"/>
  <c r="C184" i="6"/>
  <c r="C184" i="5"/>
  <c r="D366" i="5"/>
  <c r="H52" i="34"/>
  <c r="I363" i="34"/>
  <c r="I364" i="34"/>
  <c r="H98" i="5"/>
  <c r="H20" i="5" s="1"/>
  <c r="I621" i="7"/>
  <c r="I313" i="34"/>
  <c r="G50" i="34"/>
  <c r="H100" i="43"/>
  <c r="H100" i="41"/>
  <c r="H100" i="3"/>
  <c r="H100" i="6"/>
  <c r="H22" i="6" s="1"/>
  <c r="H100" i="5"/>
  <c r="H22" i="5" s="1"/>
  <c r="H100" i="4"/>
  <c r="H22" i="4" s="1"/>
  <c r="H100" i="7"/>
  <c r="H22" i="7" s="1"/>
  <c r="E100" i="43"/>
  <c r="E100" i="41"/>
  <c r="E100" i="4"/>
  <c r="E100" i="5"/>
  <c r="E100" i="6"/>
  <c r="E100" i="3"/>
  <c r="E100" i="7"/>
  <c r="C100" i="43"/>
  <c r="C100" i="41"/>
  <c r="C100" i="4"/>
  <c r="C100" i="5"/>
  <c r="C100" i="6"/>
  <c r="C100" i="3"/>
  <c r="C100" i="7"/>
  <c r="G95" i="6"/>
  <c r="G17" i="6" s="1"/>
  <c r="G95" i="3"/>
  <c r="G17" i="3" s="1"/>
  <c r="G95" i="7"/>
  <c r="G17" i="7" s="1"/>
  <c r="I612" i="34"/>
  <c r="D88" i="41"/>
  <c r="E88" i="41"/>
  <c r="H96" i="3"/>
  <c r="H18" i="3" s="1"/>
  <c r="D96" i="4"/>
  <c r="C96" i="7"/>
  <c r="H96" i="7"/>
  <c r="H96" i="4"/>
  <c r="H18" i="4" s="1"/>
  <c r="E96" i="5"/>
  <c r="H96" i="5"/>
  <c r="H18" i="5" s="1"/>
  <c r="E96" i="6"/>
  <c r="G96" i="7"/>
  <c r="G18" i="7" s="1"/>
  <c r="G88" i="41"/>
  <c r="C88" i="41"/>
  <c r="H88" i="41"/>
  <c r="C96" i="3"/>
  <c r="D96" i="3"/>
  <c r="E96" i="3"/>
  <c r="G96" i="3"/>
  <c r="G18" i="3" s="1"/>
  <c r="C96" i="4"/>
  <c r="E96" i="4"/>
  <c r="G96" i="4"/>
  <c r="G18" i="4" s="1"/>
  <c r="C96" i="5"/>
  <c r="D96" i="5"/>
  <c r="C96" i="6"/>
  <c r="D96" i="6"/>
  <c r="G96" i="6"/>
  <c r="G18" i="6" s="1"/>
  <c r="D96" i="7"/>
  <c r="G96" i="5"/>
  <c r="G18" i="5" s="1"/>
  <c r="H96" i="6"/>
  <c r="E96" i="7"/>
  <c r="E88" i="43"/>
  <c r="G88" i="43"/>
  <c r="H88" i="43"/>
  <c r="C88" i="43"/>
  <c r="D88" i="43"/>
  <c r="H51" i="34"/>
  <c r="I287" i="34"/>
  <c r="I261" i="35"/>
  <c r="H314" i="4"/>
  <c r="G314" i="5"/>
  <c r="G314" i="6"/>
  <c r="G314" i="7"/>
  <c r="G314" i="3"/>
  <c r="H314" i="3"/>
  <c r="G314" i="4"/>
  <c r="H314" i="5"/>
  <c r="H314" i="6"/>
  <c r="H314" i="7"/>
  <c r="G53" i="34"/>
  <c r="I365" i="34"/>
  <c r="I260" i="34"/>
  <c r="I442" i="34"/>
  <c r="C46" i="3"/>
  <c r="E53" i="34"/>
  <c r="I233" i="34"/>
  <c r="I157" i="34"/>
  <c r="I614" i="4"/>
  <c r="I614" i="6"/>
  <c r="G158" i="4"/>
  <c r="G158" i="7"/>
  <c r="G158" i="5"/>
  <c r="G158" i="6"/>
  <c r="G158" i="3"/>
  <c r="C366" i="4"/>
  <c r="I426" i="5"/>
  <c r="I426" i="4"/>
  <c r="I426" i="3"/>
  <c r="I423" i="7"/>
  <c r="I423" i="4"/>
  <c r="I244" i="6"/>
  <c r="I244" i="5"/>
  <c r="C314" i="3"/>
  <c r="I247" i="4"/>
  <c r="I247" i="6"/>
  <c r="I247" i="3"/>
  <c r="E101" i="7"/>
  <c r="E23" i="7" s="1"/>
  <c r="E101" i="3"/>
  <c r="E23" i="3" s="1"/>
  <c r="C101" i="5"/>
  <c r="H50" i="34"/>
  <c r="G52" i="34"/>
  <c r="E98" i="5"/>
  <c r="E20" i="5" s="1"/>
  <c r="G98" i="4"/>
  <c r="G20" i="4" s="1"/>
  <c r="G98" i="7"/>
  <c r="G98" i="6"/>
  <c r="I208" i="34"/>
  <c r="I183" i="34"/>
  <c r="I312" i="34"/>
  <c r="I261" i="34"/>
  <c r="I611" i="34"/>
  <c r="I608" i="34"/>
  <c r="G51" i="34"/>
  <c r="G100" i="43"/>
  <c r="G100" i="41"/>
  <c r="G100" i="6"/>
  <c r="G22" i="6" s="1"/>
  <c r="G100" i="3"/>
  <c r="G22" i="3" s="1"/>
  <c r="G100" i="4"/>
  <c r="G22" i="4" s="1"/>
  <c r="G100" i="7"/>
  <c r="G22" i="7" s="1"/>
  <c r="G100" i="5"/>
  <c r="G22" i="5" s="1"/>
  <c r="D100" i="5"/>
  <c r="D100" i="4"/>
  <c r="D100" i="3"/>
  <c r="D100" i="7"/>
  <c r="D100" i="6"/>
  <c r="H95" i="5"/>
  <c r="H17" i="5" s="1"/>
  <c r="H95" i="4"/>
  <c r="H17" i="4" s="1"/>
  <c r="H95" i="6"/>
  <c r="H17" i="6" s="1"/>
  <c r="I234" i="34"/>
  <c r="I182" i="34"/>
  <c r="I155" i="34"/>
  <c r="I650" i="4"/>
  <c r="C158" i="4"/>
  <c r="I149" i="3"/>
  <c r="I311" i="34"/>
  <c r="I207" i="34"/>
  <c r="I230" i="6"/>
  <c r="I230" i="7"/>
  <c r="I230" i="5"/>
  <c r="C47" i="4"/>
  <c r="C47" i="3"/>
  <c r="C47" i="5"/>
  <c r="C47" i="7"/>
  <c r="C47" i="6"/>
  <c r="I609" i="5"/>
  <c r="C366" i="7"/>
  <c r="C366" i="5"/>
  <c r="I426" i="7"/>
  <c r="I426" i="6"/>
  <c r="D366" i="4"/>
  <c r="I301" i="3"/>
  <c r="I244" i="7"/>
  <c r="I244" i="4"/>
  <c r="I244" i="3"/>
  <c r="D46" i="4"/>
  <c r="D46" i="6"/>
  <c r="I247" i="5"/>
  <c r="D39" i="7"/>
  <c r="I433" i="6"/>
  <c r="I285" i="35"/>
  <c r="G51" i="35"/>
  <c r="I364" i="35"/>
  <c r="I312" i="35"/>
  <c r="I608" i="35"/>
  <c r="G52" i="35"/>
  <c r="I209" i="35"/>
  <c r="H51" i="35"/>
  <c r="H52" i="35"/>
  <c r="E53" i="35"/>
  <c r="I365" i="35"/>
  <c r="I363" i="35"/>
  <c r="I442" i="35"/>
  <c r="G53" i="35"/>
  <c r="I208" i="35"/>
  <c r="H50" i="35"/>
  <c r="H53" i="35"/>
  <c r="I313" i="35"/>
  <c r="I287" i="35"/>
  <c r="I234" i="35"/>
  <c r="I260" i="35"/>
  <c r="I233" i="35"/>
  <c r="G50" i="35"/>
  <c r="I311" i="35"/>
  <c r="I155" i="35"/>
  <c r="I286" i="35"/>
  <c r="I235" i="35"/>
  <c r="E98" i="7" l="1"/>
  <c r="E20" i="7" s="1"/>
  <c r="H93" i="3"/>
  <c r="H15" i="3" s="1"/>
  <c r="H53" i="32"/>
  <c r="D46" i="3"/>
  <c r="C46" i="5"/>
  <c r="D366" i="7"/>
  <c r="E98" i="6"/>
  <c r="E20" i="6" s="1"/>
  <c r="E101" i="4"/>
  <c r="E23" i="4" s="1"/>
  <c r="I362" i="6"/>
  <c r="S611" i="42"/>
  <c r="AG611" i="42" s="1"/>
  <c r="I156" i="35"/>
  <c r="D314" i="3"/>
  <c r="I149" i="7"/>
  <c r="G20" i="7"/>
  <c r="C101" i="7"/>
  <c r="I632" i="3"/>
  <c r="I642" i="4"/>
  <c r="H98" i="6"/>
  <c r="H20" i="6" s="1"/>
  <c r="H98" i="3"/>
  <c r="H20" i="3" s="1"/>
  <c r="I641" i="3"/>
  <c r="G94" i="6"/>
  <c r="G16" i="6" s="1"/>
  <c r="I155" i="1"/>
  <c r="I296" i="32"/>
  <c r="I182" i="32"/>
  <c r="H97" i="7"/>
  <c r="C97" i="5"/>
  <c r="E22" i="5"/>
  <c r="I357" i="4"/>
  <c r="C314" i="7"/>
  <c r="G104" i="6"/>
  <c r="G26" i="6" s="1"/>
  <c r="I218" i="32"/>
  <c r="I348" i="8"/>
  <c r="I407" i="7"/>
  <c r="I407" i="3"/>
  <c r="D184" i="6"/>
  <c r="I417" i="5"/>
  <c r="I372" i="5"/>
  <c r="I279" i="3"/>
  <c r="D236" i="7"/>
  <c r="S623" i="42"/>
  <c r="AG623" i="42" s="1"/>
  <c r="I301" i="4"/>
  <c r="H22" i="3"/>
  <c r="I407" i="5"/>
  <c r="C43" i="4"/>
  <c r="C314" i="5"/>
  <c r="C366" i="6"/>
  <c r="H18" i="6"/>
  <c r="C132" i="6"/>
  <c r="I149" i="5"/>
  <c r="H95" i="7"/>
  <c r="H17" i="7" s="1"/>
  <c r="G20" i="6"/>
  <c r="C46" i="6"/>
  <c r="G95" i="4"/>
  <c r="G17" i="4" s="1"/>
  <c r="C34" i="7"/>
  <c r="E15" i="6"/>
  <c r="I417" i="7"/>
  <c r="I225" i="5"/>
  <c r="D44" i="3"/>
  <c r="D18" i="3" s="1"/>
  <c r="I175" i="3"/>
  <c r="I183" i="8"/>
  <c r="C314" i="6"/>
  <c r="H95" i="3"/>
  <c r="H17" i="3" s="1"/>
  <c r="C98" i="5"/>
  <c r="B39" i="3"/>
  <c r="I443" i="6"/>
  <c r="C132" i="3"/>
  <c r="I155" i="36"/>
  <c r="I433" i="4"/>
  <c r="H18" i="7"/>
  <c r="C34" i="4"/>
  <c r="C132" i="4"/>
  <c r="F62" i="8"/>
  <c r="I62" i="8" s="1"/>
  <c r="B35" i="4"/>
  <c r="I611" i="35"/>
  <c r="I149" i="6"/>
  <c r="I613" i="34"/>
  <c r="I640" i="3"/>
  <c r="E101" i="5"/>
  <c r="E23" i="5" s="1"/>
  <c r="H101" i="7"/>
  <c r="H23" i="7" s="1"/>
  <c r="H101" i="5"/>
  <c r="H23" i="5" s="1"/>
  <c r="I433" i="3"/>
  <c r="I433" i="5"/>
  <c r="D366" i="6"/>
  <c r="I157" i="7"/>
  <c r="I632" i="5"/>
  <c r="I632" i="6"/>
  <c r="I642" i="6"/>
  <c r="C98" i="3"/>
  <c r="G101" i="6"/>
  <c r="G23" i="6" s="1"/>
  <c r="I651" i="4"/>
  <c r="D184" i="4"/>
  <c r="I301" i="6"/>
  <c r="G94" i="5"/>
  <c r="G16" i="5" s="1"/>
  <c r="E53" i="1"/>
  <c r="I182" i="36"/>
  <c r="G53" i="36"/>
  <c r="I206" i="8"/>
  <c r="D97" i="3"/>
  <c r="D36" i="3"/>
  <c r="I362" i="7"/>
  <c r="I606" i="7"/>
  <c r="H94" i="3"/>
  <c r="H16" i="3" s="1"/>
  <c r="E53" i="8"/>
  <c r="I313" i="32"/>
  <c r="E22" i="3"/>
  <c r="I206" i="1"/>
  <c r="I256" i="6"/>
  <c r="I303" i="7"/>
  <c r="C132" i="5"/>
  <c r="I206" i="36"/>
  <c r="I276" i="7"/>
  <c r="I201" i="6"/>
  <c r="I614" i="7"/>
  <c r="I621" i="6"/>
  <c r="I250" i="6"/>
  <c r="I250" i="5"/>
  <c r="I279" i="5"/>
  <c r="I225" i="7"/>
  <c r="I225" i="6"/>
  <c r="R626" i="43"/>
  <c r="D44" i="6"/>
  <c r="D18" i="6" s="1"/>
  <c r="C158" i="5"/>
  <c r="I183" i="36"/>
  <c r="I234" i="8"/>
  <c r="D44" i="4"/>
  <c r="D18" i="4" s="1"/>
  <c r="I647" i="5"/>
  <c r="H626" i="35"/>
  <c r="I643" i="7"/>
  <c r="I182" i="8"/>
  <c r="E15" i="7"/>
  <c r="I303" i="3"/>
  <c r="E53" i="7"/>
  <c r="C158" i="6"/>
  <c r="I137" i="6"/>
  <c r="C33" i="6"/>
  <c r="I147" i="3"/>
  <c r="I121" i="6"/>
  <c r="I296" i="8"/>
  <c r="I371" i="4"/>
  <c r="E22" i="4"/>
  <c r="I357" i="3"/>
  <c r="G104" i="5"/>
  <c r="G26" i="5" s="1"/>
  <c r="B288" i="3"/>
  <c r="I582" i="42"/>
  <c r="I372" i="6"/>
  <c r="I452" i="32"/>
  <c r="F62" i="32"/>
  <c r="I140" i="32"/>
  <c r="I166" i="1"/>
  <c r="D36" i="7"/>
  <c r="D184" i="5"/>
  <c r="C132" i="7"/>
  <c r="C43" i="7"/>
  <c r="C35" i="5"/>
  <c r="I182" i="35"/>
  <c r="B47" i="6"/>
  <c r="I125" i="6"/>
  <c r="I593" i="4"/>
  <c r="E98" i="3"/>
  <c r="E20" i="3" s="1"/>
  <c r="H101" i="3"/>
  <c r="H23" i="3" s="1"/>
  <c r="H158" i="5"/>
  <c r="I631" i="4"/>
  <c r="I631" i="3"/>
  <c r="I633" i="4"/>
  <c r="I643" i="4"/>
  <c r="I313" i="3"/>
  <c r="I313" i="5"/>
  <c r="I644" i="4"/>
  <c r="C98" i="6"/>
  <c r="H98" i="7"/>
  <c r="H20" i="7" s="1"/>
  <c r="I147" i="4"/>
  <c r="I121" i="7"/>
  <c r="I190" i="5"/>
  <c r="G94" i="7"/>
  <c r="G16" i="7" s="1"/>
  <c r="G93" i="7"/>
  <c r="I323" i="4"/>
  <c r="B37" i="4"/>
  <c r="I377" i="7"/>
  <c r="I157" i="8"/>
  <c r="I183" i="32"/>
  <c r="I182" i="1"/>
  <c r="D97" i="7"/>
  <c r="D39" i="6"/>
  <c r="I39" i="6" s="1"/>
  <c r="I273" i="6"/>
  <c r="D288" i="6"/>
  <c r="I121" i="3"/>
  <c r="I386" i="4"/>
  <c r="I190" i="4"/>
  <c r="I606" i="5"/>
  <c r="B93" i="5"/>
  <c r="E93" i="4"/>
  <c r="E15" i="4" s="1"/>
  <c r="I386" i="7"/>
  <c r="I357" i="5"/>
  <c r="I256" i="7"/>
  <c r="I303" i="4"/>
  <c r="G52" i="36"/>
  <c r="G104" i="7"/>
  <c r="G26" i="7" s="1"/>
  <c r="G104" i="4"/>
  <c r="G26" i="4" s="1"/>
  <c r="H51" i="8"/>
  <c r="I354" i="3"/>
  <c r="I201" i="5"/>
  <c r="I613" i="7"/>
  <c r="I613" i="5"/>
  <c r="I189" i="5"/>
  <c r="D33" i="5"/>
  <c r="I417" i="3"/>
  <c r="I621" i="3"/>
  <c r="I201" i="7"/>
  <c r="I613" i="6"/>
  <c r="I131" i="35"/>
  <c r="I250" i="7"/>
  <c r="I131" i="34"/>
  <c r="I624" i="32"/>
  <c r="I381" i="4"/>
  <c r="I279" i="6"/>
  <c r="I175" i="7"/>
  <c r="I386" i="3"/>
  <c r="I639" i="6"/>
  <c r="I639" i="5"/>
  <c r="I582" i="43"/>
  <c r="B158" i="7"/>
  <c r="B96" i="6"/>
  <c r="I96" i="6" s="1"/>
  <c r="B35" i="3"/>
  <c r="D288" i="3"/>
  <c r="D314" i="5"/>
  <c r="I593" i="7"/>
  <c r="I323" i="3"/>
  <c r="B37" i="3"/>
  <c r="E104" i="6"/>
  <c r="E26" i="6" s="1"/>
  <c r="I371" i="6"/>
  <c r="E33" i="6"/>
  <c r="B93" i="6"/>
  <c r="I114" i="32"/>
  <c r="I189" i="6"/>
  <c r="D33" i="6"/>
  <c r="I166" i="8"/>
  <c r="I582" i="35"/>
  <c r="I593" i="6"/>
  <c r="I593" i="3"/>
  <c r="I640" i="6"/>
  <c r="G98" i="5"/>
  <c r="G20" i="5" s="1"/>
  <c r="I633" i="3"/>
  <c r="C46" i="7"/>
  <c r="I124" i="4"/>
  <c r="B96" i="5"/>
  <c r="I96" i="5" s="1"/>
  <c r="I642" i="5"/>
  <c r="I642" i="7"/>
  <c r="I644" i="3"/>
  <c r="H98" i="4"/>
  <c r="H20" i="4" s="1"/>
  <c r="I641" i="4"/>
  <c r="I147" i="5"/>
  <c r="I386" i="5"/>
  <c r="I190" i="7"/>
  <c r="G94" i="3"/>
  <c r="G16" i="3" s="1"/>
  <c r="G94" i="4"/>
  <c r="G16" i="4" s="1"/>
  <c r="G93" i="6"/>
  <c r="G15" i="6" s="1"/>
  <c r="H93" i="5"/>
  <c r="H15" i="5" s="1"/>
  <c r="I234" i="36"/>
  <c r="I377" i="6"/>
  <c r="D97" i="5"/>
  <c r="H97" i="6"/>
  <c r="H19" i="6" s="1"/>
  <c r="C97" i="4"/>
  <c r="I371" i="3"/>
  <c r="I147" i="6"/>
  <c r="I121" i="4"/>
  <c r="I190" i="3"/>
  <c r="E22" i="6"/>
  <c r="I357" i="7"/>
  <c r="I256" i="4"/>
  <c r="G104" i="3"/>
  <c r="G26" i="3" s="1"/>
  <c r="G52" i="8"/>
  <c r="G53" i="8"/>
  <c r="I374" i="4"/>
  <c r="I354" i="6"/>
  <c r="I276" i="3"/>
  <c r="I609" i="7"/>
  <c r="I613" i="3"/>
  <c r="I276" i="6"/>
  <c r="D46" i="5"/>
  <c r="I250" i="3"/>
  <c r="H626" i="34"/>
  <c r="I372" i="4"/>
  <c r="I192" i="8"/>
  <c r="I175" i="5"/>
  <c r="I639" i="7"/>
  <c r="S624" i="42"/>
  <c r="AG624" i="42" s="1"/>
  <c r="D236" i="5"/>
  <c r="D314" i="4"/>
  <c r="I611" i="1"/>
  <c r="B35" i="7"/>
  <c r="B39" i="7"/>
  <c r="I650" i="6"/>
  <c r="E101" i="6"/>
  <c r="E23" i="6" s="1"/>
  <c r="I647" i="6"/>
  <c r="I124" i="3"/>
  <c r="I632" i="4"/>
  <c r="I374" i="7"/>
  <c r="I354" i="4"/>
  <c r="I646" i="42"/>
  <c r="D132" i="4"/>
  <c r="I181" i="35"/>
  <c r="I612" i="35"/>
  <c r="I230" i="3"/>
  <c r="I650" i="5"/>
  <c r="I640" i="5"/>
  <c r="B98" i="6"/>
  <c r="I592" i="6"/>
  <c r="G98" i="3"/>
  <c r="G20" i="3" s="1"/>
  <c r="C101" i="3"/>
  <c r="C101" i="4"/>
  <c r="I647" i="3"/>
  <c r="I633" i="7"/>
  <c r="I124" i="5"/>
  <c r="I313" i="4"/>
  <c r="G95" i="5"/>
  <c r="G17" i="5" s="1"/>
  <c r="I644" i="7"/>
  <c r="D98" i="4"/>
  <c r="D20" i="4" s="1"/>
  <c r="D101" i="4"/>
  <c r="B101" i="4"/>
  <c r="I595" i="4"/>
  <c r="I651" i="5"/>
  <c r="H50" i="36"/>
  <c r="G15" i="4"/>
  <c r="I397" i="5"/>
  <c r="I323" i="6"/>
  <c r="B37" i="6"/>
  <c r="I377" i="5"/>
  <c r="H104" i="4"/>
  <c r="H26" i="4" s="1"/>
  <c r="H97" i="4"/>
  <c r="H19" i="4" s="1"/>
  <c r="H97" i="3"/>
  <c r="H19" i="3" s="1"/>
  <c r="C97" i="6"/>
  <c r="I371" i="5"/>
  <c r="I443" i="4"/>
  <c r="G53" i="1"/>
  <c r="G97" i="7"/>
  <c r="G19" i="7" s="1"/>
  <c r="E97" i="5"/>
  <c r="I374" i="5"/>
  <c r="I273" i="4"/>
  <c r="D288" i="4"/>
  <c r="I354" i="7"/>
  <c r="I276" i="4"/>
  <c r="I301" i="7"/>
  <c r="I175" i="4"/>
  <c r="I354" i="5"/>
  <c r="I183" i="6"/>
  <c r="B184" i="3"/>
  <c r="I183" i="3"/>
  <c r="I131" i="32"/>
  <c r="I166" i="32"/>
  <c r="I192" i="32"/>
  <c r="I639" i="4"/>
  <c r="B35" i="6"/>
  <c r="D36" i="4"/>
  <c r="H19" i="7"/>
  <c r="B366" i="6"/>
  <c r="D36" i="6"/>
  <c r="C33" i="7"/>
  <c r="D184" i="7"/>
  <c r="D236" i="3"/>
  <c r="E98" i="4"/>
  <c r="E20" i="4" s="1"/>
  <c r="I124" i="6"/>
  <c r="B96" i="3"/>
  <c r="I96" i="3" s="1"/>
  <c r="I642" i="3"/>
  <c r="I121" i="5"/>
  <c r="D366" i="3"/>
  <c r="D132" i="6"/>
  <c r="I423" i="6"/>
  <c r="I207" i="35"/>
  <c r="I624" i="35"/>
  <c r="I613" i="35"/>
  <c r="B47" i="5"/>
  <c r="I125" i="5"/>
  <c r="I230" i="4"/>
  <c r="I149" i="4"/>
  <c r="I640" i="7"/>
  <c r="I592" i="7"/>
  <c r="B98" i="7"/>
  <c r="C101" i="6"/>
  <c r="C314" i="4"/>
  <c r="H158" i="6"/>
  <c r="H158" i="3"/>
  <c r="H158" i="4"/>
  <c r="C20" i="6"/>
  <c r="I643" i="5"/>
  <c r="I313" i="7"/>
  <c r="I235" i="34"/>
  <c r="D98" i="6"/>
  <c r="D20" i="6" s="1"/>
  <c r="D98" i="5"/>
  <c r="I641" i="7"/>
  <c r="I641" i="6"/>
  <c r="D101" i="3"/>
  <c r="G101" i="5"/>
  <c r="G23" i="5" s="1"/>
  <c r="I651" i="7"/>
  <c r="I651" i="3"/>
  <c r="I443" i="7"/>
  <c r="I606" i="6"/>
  <c r="I397" i="6"/>
  <c r="E104" i="5"/>
  <c r="E26" i="5" s="1"/>
  <c r="H104" i="6"/>
  <c r="H26" i="6" s="1"/>
  <c r="H104" i="5"/>
  <c r="H26" i="5" s="1"/>
  <c r="I155" i="8"/>
  <c r="H97" i="5"/>
  <c r="H19" i="5" s="1"/>
  <c r="C97" i="7"/>
  <c r="I371" i="7"/>
  <c r="C33" i="5"/>
  <c r="H94" i="6"/>
  <c r="H16" i="6" s="1"/>
  <c r="H50" i="8"/>
  <c r="H53" i="36"/>
  <c r="I157" i="1"/>
  <c r="G97" i="3"/>
  <c r="G19" i="3" s="1"/>
  <c r="I374" i="3"/>
  <c r="I273" i="7"/>
  <c r="D288" i="7"/>
  <c r="I296" i="1"/>
  <c r="I609" i="4"/>
  <c r="I175" i="6"/>
  <c r="I183" i="4"/>
  <c r="D46" i="7"/>
  <c r="I183" i="7"/>
  <c r="I443" i="5"/>
  <c r="I621" i="4"/>
  <c r="I381" i="3"/>
  <c r="I372" i="3"/>
  <c r="I140" i="1"/>
  <c r="I279" i="7"/>
  <c r="I225" i="4"/>
  <c r="I270" i="32"/>
  <c r="I180" i="1"/>
  <c r="S623" i="43"/>
  <c r="AG623" i="43" s="1"/>
  <c r="D39" i="3"/>
  <c r="I39" i="3" s="1"/>
  <c r="I605" i="4"/>
  <c r="B158" i="6"/>
  <c r="B184" i="5"/>
  <c r="D39" i="4"/>
  <c r="E48" i="7"/>
  <c r="E22" i="7" s="1"/>
  <c r="B366" i="3"/>
  <c r="B96" i="7"/>
  <c r="I96" i="7" s="1"/>
  <c r="I128" i="3"/>
  <c r="D184" i="3"/>
  <c r="B184" i="6"/>
  <c r="C158" i="7"/>
  <c r="D314" i="7"/>
  <c r="B366" i="7"/>
  <c r="D314" i="6"/>
  <c r="B158" i="3"/>
  <c r="B184" i="7"/>
  <c r="I218" i="8"/>
  <c r="B366" i="4"/>
  <c r="I157" i="35"/>
  <c r="I631" i="7"/>
  <c r="I641" i="5"/>
  <c r="C158" i="3"/>
  <c r="I152" i="3"/>
  <c r="I157" i="32"/>
  <c r="I147" i="7"/>
  <c r="D39" i="5"/>
  <c r="I273" i="5"/>
  <c r="D288" i="5"/>
  <c r="D33" i="7"/>
  <c r="I605" i="3"/>
  <c r="C33" i="4"/>
  <c r="I623" i="35"/>
  <c r="C366" i="3"/>
  <c r="B47" i="4"/>
  <c r="I125" i="4"/>
  <c r="I650" i="3"/>
  <c r="I592" i="4"/>
  <c r="B98" i="4"/>
  <c r="B98" i="3"/>
  <c r="I592" i="3"/>
  <c r="H101" i="6"/>
  <c r="H23" i="6" s="1"/>
  <c r="I647" i="4"/>
  <c r="I157" i="6"/>
  <c r="I157" i="3"/>
  <c r="I157" i="4"/>
  <c r="I631" i="6"/>
  <c r="I631" i="5"/>
  <c r="I633" i="6"/>
  <c r="C20" i="3"/>
  <c r="I643" i="6"/>
  <c r="I249" i="7"/>
  <c r="I313" i="6"/>
  <c r="I156" i="34"/>
  <c r="D98" i="7"/>
  <c r="G101" i="7"/>
  <c r="G23" i="7" s="1"/>
  <c r="G101" i="4"/>
  <c r="G23" i="4" s="1"/>
  <c r="I606" i="3"/>
  <c r="I397" i="7"/>
  <c r="I377" i="3"/>
  <c r="E104" i="7"/>
  <c r="E26" i="7" s="1"/>
  <c r="H104" i="7"/>
  <c r="H26" i="7" s="1"/>
  <c r="G53" i="32"/>
  <c r="I313" i="36"/>
  <c r="C97" i="3"/>
  <c r="I362" i="5"/>
  <c r="H94" i="7"/>
  <c r="H16" i="7" s="1"/>
  <c r="H94" i="5"/>
  <c r="H16" i="5" s="1"/>
  <c r="I313" i="1"/>
  <c r="H53" i="1"/>
  <c r="G97" i="5"/>
  <c r="G19" i="5" s="1"/>
  <c r="G97" i="6"/>
  <c r="G19" i="6" s="1"/>
  <c r="I374" i="6"/>
  <c r="I301" i="5"/>
  <c r="I201" i="3"/>
  <c r="I407" i="6"/>
  <c r="I614" i="3"/>
  <c r="I605" i="6"/>
  <c r="I621" i="5"/>
  <c r="I381" i="7"/>
  <c r="I192" i="1"/>
  <c r="I189" i="4"/>
  <c r="D33" i="4"/>
  <c r="I225" i="3"/>
  <c r="F62" i="1"/>
  <c r="I452" i="1"/>
  <c r="I582" i="41"/>
  <c r="I128" i="6"/>
  <c r="B39" i="4"/>
  <c r="B158" i="5"/>
  <c r="D236" i="6"/>
  <c r="C37" i="4"/>
  <c r="I247" i="7"/>
  <c r="I128" i="5"/>
  <c r="I252" i="7"/>
  <c r="I128" i="4"/>
  <c r="D44" i="7"/>
  <c r="D18" i="7" s="1"/>
  <c r="G15" i="7"/>
  <c r="D132" i="5"/>
  <c r="D44" i="5"/>
  <c r="D18" i="5" s="1"/>
  <c r="G33" i="3"/>
  <c r="B39" i="5"/>
  <c r="I124" i="7"/>
  <c r="I183" i="35"/>
  <c r="B47" i="7"/>
  <c r="I125" i="7"/>
  <c r="I593" i="5"/>
  <c r="I643" i="3"/>
  <c r="I397" i="4"/>
  <c r="I323" i="5"/>
  <c r="B37" i="5"/>
  <c r="I155" i="32"/>
  <c r="D97" i="6"/>
  <c r="I190" i="6"/>
  <c r="I183" i="5"/>
  <c r="I624" i="36"/>
  <c r="I381" i="5"/>
  <c r="I433" i="7"/>
  <c r="I137" i="3"/>
  <c r="C33" i="3"/>
  <c r="I423" i="3"/>
  <c r="I609" i="6"/>
  <c r="B47" i="3"/>
  <c r="I47" i="3" s="1"/>
  <c r="I125" i="3"/>
  <c r="I650" i="7"/>
  <c r="I640" i="4"/>
  <c r="I592" i="5"/>
  <c r="B98" i="5"/>
  <c r="H101" i="4"/>
  <c r="H23" i="4" s="1"/>
  <c r="H53" i="34"/>
  <c r="I647" i="7"/>
  <c r="I157" i="5"/>
  <c r="H158" i="7"/>
  <c r="I633" i="5"/>
  <c r="C46" i="4"/>
  <c r="I632" i="7"/>
  <c r="I181" i="34"/>
  <c r="I644" i="6"/>
  <c r="I644" i="5"/>
  <c r="I209" i="34"/>
  <c r="C98" i="7"/>
  <c r="C98" i="4"/>
  <c r="D98" i="3"/>
  <c r="D20" i="3" s="1"/>
  <c r="G101" i="3"/>
  <c r="G23" i="3" s="1"/>
  <c r="G50" i="36"/>
  <c r="H51" i="32"/>
  <c r="I397" i="3"/>
  <c r="I417" i="6"/>
  <c r="I323" i="7"/>
  <c r="B37" i="7"/>
  <c r="E104" i="3"/>
  <c r="E26" i="3" s="1"/>
  <c r="E104" i="4"/>
  <c r="E26" i="4" s="1"/>
  <c r="H104" i="3"/>
  <c r="H26" i="3" s="1"/>
  <c r="I313" i="8"/>
  <c r="D97" i="4"/>
  <c r="I606" i="4"/>
  <c r="I417" i="4"/>
  <c r="H94" i="4"/>
  <c r="H16" i="4" s="1"/>
  <c r="G33" i="4"/>
  <c r="G50" i="32"/>
  <c r="D93" i="6"/>
  <c r="I357" i="6"/>
  <c r="I260" i="32"/>
  <c r="H51" i="36"/>
  <c r="I233" i="36"/>
  <c r="G97" i="4"/>
  <c r="G19" i="4" s="1"/>
  <c r="I276" i="5"/>
  <c r="I609" i="3"/>
  <c r="I348" i="1"/>
  <c r="I189" i="3"/>
  <c r="D33" i="3"/>
  <c r="I613" i="4"/>
  <c r="I614" i="5"/>
  <c r="I605" i="5"/>
  <c r="I250" i="4"/>
  <c r="C288" i="7"/>
  <c r="I381" i="6"/>
  <c r="I372" i="7"/>
  <c r="I605" i="7"/>
  <c r="B158" i="4"/>
  <c r="D236" i="4"/>
  <c r="D132" i="7"/>
  <c r="B96" i="4"/>
  <c r="I96" i="4" s="1"/>
  <c r="B184" i="4"/>
  <c r="B35" i="5"/>
  <c r="D36" i="5"/>
  <c r="I243" i="6"/>
  <c r="M88" i="43"/>
  <c r="O100" i="43"/>
  <c r="R88" i="43"/>
  <c r="O99" i="43"/>
  <c r="O88" i="43"/>
  <c r="N88" i="43"/>
  <c r="Q88" i="43"/>
  <c r="I417" i="8"/>
  <c r="I634" i="41"/>
  <c r="I634" i="43"/>
  <c r="I624" i="8"/>
  <c r="I646" i="43"/>
  <c r="D93" i="7"/>
  <c r="D93" i="3"/>
  <c r="I413" i="7"/>
  <c r="I327" i="4"/>
  <c r="C288" i="6"/>
  <c r="D93" i="5"/>
  <c r="D93" i="4"/>
  <c r="I256" i="3"/>
  <c r="S620" i="43"/>
  <c r="AG620" i="43" s="1"/>
  <c r="I417" i="35"/>
  <c r="M626" i="41"/>
  <c r="S624" i="41"/>
  <c r="AG624" i="41" s="1"/>
  <c r="S623" i="41"/>
  <c r="AG623" i="41" s="1"/>
  <c r="S611" i="41"/>
  <c r="AG611" i="41" s="1"/>
  <c r="I413" i="6"/>
  <c r="G88" i="42"/>
  <c r="B88" i="42"/>
  <c r="I620" i="42"/>
  <c r="D88" i="42"/>
  <c r="E88" i="42"/>
  <c r="C88" i="42"/>
  <c r="H88" i="42"/>
  <c r="E100" i="42"/>
  <c r="G100" i="42"/>
  <c r="C100" i="42"/>
  <c r="H100" i="42"/>
  <c r="E99" i="42"/>
  <c r="I413" i="5"/>
  <c r="I416" i="6"/>
  <c r="C288" i="4"/>
  <c r="C288" i="3"/>
  <c r="I440" i="5"/>
  <c r="D210" i="7"/>
  <c r="D210" i="3"/>
  <c r="D210" i="6"/>
  <c r="D210" i="4"/>
  <c r="D210" i="5"/>
  <c r="B288" i="5"/>
  <c r="I256" i="5"/>
  <c r="I327" i="5"/>
  <c r="O99" i="41"/>
  <c r="B53" i="5"/>
  <c r="I406" i="5"/>
  <c r="B210" i="6"/>
  <c r="H626" i="8"/>
  <c r="I406" i="6"/>
  <c r="I406" i="7"/>
  <c r="I406" i="4"/>
  <c r="I327" i="7"/>
  <c r="I406" i="3"/>
  <c r="B210" i="7"/>
  <c r="I327" i="3"/>
  <c r="D93" i="41"/>
  <c r="G93" i="41"/>
  <c r="H91" i="3"/>
  <c r="H13" i="3" s="1"/>
  <c r="H91" i="5"/>
  <c r="H13" i="5" s="1"/>
  <c r="G91" i="7"/>
  <c r="G13" i="7" s="1"/>
  <c r="C91" i="3"/>
  <c r="C13" i="3" s="1"/>
  <c r="G91" i="3"/>
  <c r="G13" i="3" s="1"/>
  <c r="H91" i="4"/>
  <c r="H13" i="4" s="1"/>
  <c r="H91" i="6"/>
  <c r="H13" i="6" s="1"/>
  <c r="C93" i="41"/>
  <c r="H93" i="41"/>
  <c r="D91" i="3"/>
  <c r="C91" i="4"/>
  <c r="C13" i="4" s="1"/>
  <c r="G91" i="4"/>
  <c r="G13" i="4" s="1"/>
  <c r="D91" i="5"/>
  <c r="D13" i="5" s="1"/>
  <c r="C91" i="6"/>
  <c r="C13" i="6" s="1"/>
  <c r="G91" i="6"/>
  <c r="G13" i="6" s="1"/>
  <c r="D91" i="7"/>
  <c r="D13" i="7" s="1"/>
  <c r="D91" i="4"/>
  <c r="C91" i="5"/>
  <c r="C13" i="5" s="1"/>
  <c r="G91" i="5"/>
  <c r="G13" i="5" s="1"/>
  <c r="D91" i="6"/>
  <c r="D13" i="6" s="1"/>
  <c r="C91" i="7"/>
  <c r="C13" i="7" s="1"/>
  <c r="H91" i="7"/>
  <c r="H13" i="7" s="1"/>
  <c r="H93" i="43"/>
  <c r="C93" i="43"/>
  <c r="G93" i="43"/>
  <c r="D93" i="43"/>
  <c r="G86" i="4"/>
  <c r="G8" i="4" s="1"/>
  <c r="G86" i="3"/>
  <c r="G8" i="3" s="1"/>
  <c r="G86" i="7"/>
  <c r="G8" i="7" s="1"/>
  <c r="G86" i="6"/>
  <c r="G8" i="6" s="1"/>
  <c r="G86" i="5"/>
  <c r="G8" i="5" s="1"/>
  <c r="E86" i="4"/>
  <c r="E8" i="4" s="1"/>
  <c r="E86" i="3"/>
  <c r="E8" i="3" s="1"/>
  <c r="E86" i="7"/>
  <c r="E8" i="7" s="1"/>
  <c r="E86" i="6"/>
  <c r="E8" i="6" s="1"/>
  <c r="E86" i="5"/>
  <c r="E8" i="5" s="1"/>
  <c r="G36" i="1"/>
  <c r="G36" i="32"/>
  <c r="I442" i="32"/>
  <c r="E44" i="3"/>
  <c r="E18" i="3" s="1"/>
  <c r="E44" i="7"/>
  <c r="E18" i="7" s="1"/>
  <c r="E44" i="6"/>
  <c r="E18" i="6" s="1"/>
  <c r="E44" i="5"/>
  <c r="E18" i="5" s="1"/>
  <c r="E44" i="4"/>
  <c r="E18" i="4" s="1"/>
  <c r="I261" i="36"/>
  <c r="D85" i="6"/>
  <c r="G87" i="4"/>
  <c r="G9" i="4" s="1"/>
  <c r="G87" i="7"/>
  <c r="G9" i="7" s="1"/>
  <c r="G87" i="3"/>
  <c r="G9" i="3" s="1"/>
  <c r="G87" i="6"/>
  <c r="G9" i="6" s="1"/>
  <c r="G87" i="5"/>
  <c r="G9" i="5" s="1"/>
  <c r="I623" i="8"/>
  <c r="C105" i="5"/>
  <c r="C105" i="3"/>
  <c r="C105" i="4"/>
  <c r="C105" i="7"/>
  <c r="C104" i="41"/>
  <c r="H104" i="41"/>
  <c r="G104" i="41"/>
  <c r="B99" i="3"/>
  <c r="H99" i="3"/>
  <c r="H21" i="3" s="1"/>
  <c r="E99" i="4"/>
  <c r="E21" i="4" s="1"/>
  <c r="B99" i="5"/>
  <c r="H99" i="5"/>
  <c r="H21" i="5" s="1"/>
  <c r="E99" i="6"/>
  <c r="E21" i="6" s="1"/>
  <c r="C99" i="7"/>
  <c r="C21" i="7" s="1"/>
  <c r="H99" i="7"/>
  <c r="H21" i="7" s="1"/>
  <c r="E99" i="3"/>
  <c r="E21" i="3" s="1"/>
  <c r="B99" i="4"/>
  <c r="H99" i="4"/>
  <c r="H21" i="4" s="1"/>
  <c r="E99" i="5"/>
  <c r="E21" i="5" s="1"/>
  <c r="H99" i="6"/>
  <c r="H21" i="6" s="1"/>
  <c r="D99" i="7"/>
  <c r="D21" i="7" s="1"/>
  <c r="E104" i="41"/>
  <c r="D104" i="41"/>
  <c r="D99" i="3"/>
  <c r="D21" i="3" s="1"/>
  <c r="C99" i="4"/>
  <c r="C21" i="4" s="1"/>
  <c r="G99" i="4"/>
  <c r="G21" i="4" s="1"/>
  <c r="D99" i="5"/>
  <c r="D21" i="5" s="1"/>
  <c r="C99" i="6"/>
  <c r="C21" i="6" s="1"/>
  <c r="G99" i="6"/>
  <c r="G21" i="6" s="1"/>
  <c r="E99" i="7"/>
  <c r="E21" i="7" s="1"/>
  <c r="C99" i="3"/>
  <c r="C21" i="3" s="1"/>
  <c r="G99" i="3"/>
  <c r="G21" i="3" s="1"/>
  <c r="D99" i="4"/>
  <c r="D21" i="4" s="1"/>
  <c r="C99" i="5"/>
  <c r="C21" i="5" s="1"/>
  <c r="G99" i="5"/>
  <c r="G21" i="5" s="1"/>
  <c r="D99" i="6"/>
  <c r="D21" i="6" s="1"/>
  <c r="B99" i="7"/>
  <c r="G99" i="7"/>
  <c r="G21" i="7" s="1"/>
  <c r="G104" i="43"/>
  <c r="E104" i="43"/>
  <c r="D104" i="43"/>
  <c r="H104" i="43"/>
  <c r="C104" i="43"/>
  <c r="D35" i="3"/>
  <c r="D35" i="7"/>
  <c r="I425" i="6"/>
  <c r="D35" i="5"/>
  <c r="C93" i="5"/>
  <c r="C93" i="6"/>
  <c r="C93" i="3"/>
  <c r="C93" i="4"/>
  <c r="C93" i="7"/>
  <c r="I585" i="3"/>
  <c r="E91" i="7"/>
  <c r="E13" i="7" s="1"/>
  <c r="E91" i="5"/>
  <c r="E13" i="5" s="1"/>
  <c r="I585" i="6"/>
  <c r="I442" i="8"/>
  <c r="I442" i="36"/>
  <c r="C104" i="5"/>
  <c r="C104" i="7"/>
  <c r="C104" i="3"/>
  <c r="C104" i="4"/>
  <c r="C104" i="6"/>
  <c r="I261" i="32"/>
  <c r="I261" i="1"/>
  <c r="D101" i="7"/>
  <c r="D101" i="5"/>
  <c r="D101" i="6"/>
  <c r="I413" i="4"/>
  <c r="C52" i="6"/>
  <c r="C52" i="7"/>
  <c r="C52" i="5"/>
  <c r="C26" i="5" s="1"/>
  <c r="I338" i="7"/>
  <c r="I416" i="5"/>
  <c r="I416" i="7"/>
  <c r="I303" i="5"/>
  <c r="I432" i="6"/>
  <c r="I432" i="7"/>
  <c r="I432" i="4"/>
  <c r="E97" i="3"/>
  <c r="E97" i="4"/>
  <c r="E97" i="7"/>
  <c r="E97" i="6"/>
  <c r="G88" i="4"/>
  <c r="G10" i="4" s="1"/>
  <c r="C88" i="6"/>
  <c r="C10" i="6" s="1"/>
  <c r="G88" i="6"/>
  <c r="G10" i="6" s="1"/>
  <c r="E88" i="7"/>
  <c r="E10" i="7" s="1"/>
  <c r="C88" i="3"/>
  <c r="C10" i="3" s="1"/>
  <c r="H88" i="4"/>
  <c r="H10" i="4" s="1"/>
  <c r="E88" i="5"/>
  <c r="E10" i="5" s="1"/>
  <c r="H88" i="6"/>
  <c r="H10" i="6" s="1"/>
  <c r="H88" i="3"/>
  <c r="H10" i="3" s="1"/>
  <c r="E88" i="4"/>
  <c r="E10" i="4" s="1"/>
  <c r="H88" i="5"/>
  <c r="H10" i="5" s="1"/>
  <c r="E88" i="6"/>
  <c r="E10" i="6" s="1"/>
  <c r="C88" i="7"/>
  <c r="C10" i="7" s="1"/>
  <c r="E88" i="3"/>
  <c r="E10" i="3" s="1"/>
  <c r="G88" i="3"/>
  <c r="G10" i="3" s="1"/>
  <c r="C88" i="5"/>
  <c r="C10" i="5" s="1"/>
  <c r="G88" i="5"/>
  <c r="G10" i="5" s="1"/>
  <c r="H86" i="5"/>
  <c r="H8" i="5" s="1"/>
  <c r="H86" i="6"/>
  <c r="H8" i="6" s="1"/>
  <c r="H86" i="3"/>
  <c r="H8" i="3" s="1"/>
  <c r="H86" i="4"/>
  <c r="H8" i="4" s="1"/>
  <c r="H86" i="7"/>
  <c r="H8" i="7" s="1"/>
  <c r="C86" i="4"/>
  <c r="C86" i="5"/>
  <c r="C8" i="5" s="1"/>
  <c r="C86" i="6"/>
  <c r="C8" i="6" s="1"/>
  <c r="C86" i="3"/>
  <c r="C8" i="3" s="1"/>
  <c r="C86" i="7"/>
  <c r="I615" i="5"/>
  <c r="I442" i="1"/>
  <c r="I284" i="1"/>
  <c r="I400" i="8"/>
  <c r="I400" i="32"/>
  <c r="C44" i="5"/>
  <c r="C18" i="5" s="1"/>
  <c r="C44" i="3"/>
  <c r="C18" i="3" s="1"/>
  <c r="C44" i="4"/>
  <c r="C18" i="4" s="1"/>
  <c r="C44" i="6"/>
  <c r="C18" i="6" s="1"/>
  <c r="C44" i="7"/>
  <c r="C18" i="7" s="1"/>
  <c r="D88" i="4"/>
  <c r="I608" i="6"/>
  <c r="D88" i="3"/>
  <c r="D10" i="3" s="1"/>
  <c r="I261" i="8"/>
  <c r="G85" i="7"/>
  <c r="G7" i="7" s="1"/>
  <c r="G85" i="3"/>
  <c r="G85" i="5"/>
  <c r="H87" i="3"/>
  <c r="H9" i="3" s="1"/>
  <c r="H87" i="4"/>
  <c r="H9" i="4" s="1"/>
  <c r="H87" i="7"/>
  <c r="H9" i="7" s="1"/>
  <c r="H87" i="5"/>
  <c r="H9" i="5" s="1"/>
  <c r="H87" i="6"/>
  <c r="H9" i="6" s="1"/>
  <c r="E87" i="6"/>
  <c r="E9" i="6" s="1"/>
  <c r="E87" i="5"/>
  <c r="E9" i="5" s="1"/>
  <c r="E87" i="4"/>
  <c r="E9" i="4" s="1"/>
  <c r="E87" i="3"/>
  <c r="E9" i="3" s="1"/>
  <c r="E87" i="7"/>
  <c r="E9" i="7" s="1"/>
  <c r="C87" i="4"/>
  <c r="C9" i="4" s="1"/>
  <c r="C87" i="3"/>
  <c r="C9" i="3" s="1"/>
  <c r="C87" i="7"/>
  <c r="C9" i="7" s="1"/>
  <c r="C87" i="6"/>
  <c r="C9" i="6" s="1"/>
  <c r="C87" i="5"/>
  <c r="I284" i="8"/>
  <c r="I284" i="34"/>
  <c r="D37" i="3"/>
  <c r="D37" i="5"/>
  <c r="D37" i="4"/>
  <c r="D37" i="7"/>
  <c r="D37" i="6"/>
  <c r="G36" i="8"/>
  <c r="I611" i="8"/>
  <c r="I284" i="32"/>
  <c r="I400" i="1"/>
  <c r="I412" i="7"/>
  <c r="I412" i="4"/>
  <c r="I412" i="3"/>
  <c r="I412" i="6"/>
  <c r="I412" i="5"/>
  <c r="I410" i="3"/>
  <c r="I410" i="6"/>
  <c r="I410" i="5"/>
  <c r="I410" i="7"/>
  <c r="I410" i="4"/>
  <c r="I607" i="6"/>
  <c r="I424" i="4"/>
  <c r="I424" i="7"/>
  <c r="D34" i="5"/>
  <c r="I424" i="6"/>
  <c r="I284" i="36"/>
  <c r="I339" i="7"/>
  <c r="G340" i="4"/>
  <c r="G340" i="6"/>
  <c r="G340" i="7"/>
  <c r="G340" i="5"/>
  <c r="C48" i="5"/>
  <c r="C22" i="5" s="1"/>
  <c r="C48" i="4"/>
  <c r="C22" i="4" s="1"/>
  <c r="C48" i="3"/>
  <c r="C22" i="3" s="1"/>
  <c r="C48" i="7"/>
  <c r="C22" i="7" s="1"/>
  <c r="C48" i="6"/>
  <c r="C22" i="6" s="1"/>
  <c r="I413" i="3"/>
  <c r="C52" i="3"/>
  <c r="C26" i="3" s="1"/>
  <c r="C52" i="4"/>
  <c r="I338" i="3"/>
  <c r="I416" i="4"/>
  <c r="I303" i="6"/>
  <c r="I432" i="5"/>
  <c r="I432" i="3"/>
  <c r="I327" i="6"/>
  <c r="I154" i="35"/>
  <c r="H262" i="5"/>
  <c r="H262" i="7"/>
  <c r="H262" i="3"/>
  <c r="D53" i="4"/>
  <c r="G262" i="6"/>
  <c r="G262" i="4"/>
  <c r="H262" i="4"/>
  <c r="H262" i="6"/>
  <c r="G262" i="3"/>
  <c r="G262" i="7"/>
  <c r="G262" i="5"/>
  <c r="I154" i="34"/>
  <c r="I206" i="34"/>
  <c r="I180" i="34"/>
  <c r="D89" i="4"/>
  <c r="D11" i="4" s="1"/>
  <c r="D89" i="6"/>
  <c r="H89" i="3"/>
  <c r="H11" i="3" s="1"/>
  <c r="H89" i="4"/>
  <c r="H11" i="4" s="1"/>
  <c r="G105" i="41"/>
  <c r="I251" i="6"/>
  <c r="E53" i="3"/>
  <c r="E53" i="4"/>
  <c r="C53" i="3"/>
  <c r="C27" i="3" s="1"/>
  <c r="C53" i="5"/>
  <c r="I336" i="5"/>
  <c r="I336" i="3"/>
  <c r="I336" i="4"/>
  <c r="I438" i="6"/>
  <c r="I438" i="4"/>
  <c r="E43" i="5"/>
  <c r="E43" i="6"/>
  <c r="D104" i="3"/>
  <c r="D104" i="5"/>
  <c r="I624" i="7"/>
  <c r="D104" i="4"/>
  <c r="D104" i="6"/>
  <c r="I362" i="34"/>
  <c r="B53" i="7"/>
  <c r="E53" i="6"/>
  <c r="E53" i="5"/>
  <c r="C53" i="6"/>
  <c r="C53" i="7"/>
  <c r="C27" i="7" s="1"/>
  <c r="C53" i="4"/>
  <c r="I336" i="6"/>
  <c r="I336" i="7"/>
  <c r="E43" i="4"/>
  <c r="E43" i="7"/>
  <c r="E43" i="3"/>
  <c r="I362" i="35"/>
  <c r="E105" i="41"/>
  <c r="E89" i="4"/>
  <c r="E11" i="4" s="1"/>
  <c r="E89" i="3"/>
  <c r="E11" i="3" s="1"/>
  <c r="E89" i="5"/>
  <c r="E11" i="5" s="1"/>
  <c r="C105" i="43"/>
  <c r="C27" i="43" s="1"/>
  <c r="C89" i="6"/>
  <c r="C11" i="6" s="1"/>
  <c r="C105" i="41"/>
  <c r="C89" i="4"/>
  <c r="C89" i="3"/>
  <c r="C11" i="3" s="1"/>
  <c r="I180" i="35"/>
  <c r="I440" i="7"/>
  <c r="I284" i="35"/>
  <c r="D89" i="3" l="1"/>
  <c r="G89" i="3"/>
  <c r="G11" i="3" s="1"/>
  <c r="C20" i="5"/>
  <c r="I435" i="4"/>
  <c r="D262" i="4"/>
  <c r="F10" i="8"/>
  <c r="E105" i="43"/>
  <c r="E27" i="43" s="1"/>
  <c r="G89" i="7"/>
  <c r="G11" i="7" s="1"/>
  <c r="D53" i="5"/>
  <c r="D52" i="5"/>
  <c r="D88" i="5"/>
  <c r="D13" i="3"/>
  <c r="I99" i="4"/>
  <c r="G105" i="43"/>
  <c r="G27" i="43" s="1"/>
  <c r="D88" i="7"/>
  <c r="I427" i="4"/>
  <c r="I608" i="3"/>
  <c r="H100" i="1"/>
  <c r="C100" i="34"/>
  <c r="I438" i="5"/>
  <c r="G100" i="34"/>
  <c r="H105" i="43"/>
  <c r="H27" i="43" s="1"/>
  <c r="D53" i="6"/>
  <c r="D52" i="6"/>
  <c r="D26" i="6" s="1"/>
  <c r="I438" i="3"/>
  <c r="I339" i="3"/>
  <c r="D52" i="4"/>
  <c r="I440" i="4"/>
  <c r="D48" i="3"/>
  <c r="D22" i="3" s="1"/>
  <c r="I331" i="5"/>
  <c r="M100" i="41"/>
  <c r="C103" i="43"/>
  <c r="E103" i="43"/>
  <c r="E103" i="41"/>
  <c r="I98" i="5"/>
  <c r="H53" i="4"/>
  <c r="H54" i="4" s="1"/>
  <c r="E89" i="7"/>
  <c r="E11" i="7" s="1"/>
  <c r="D262" i="3"/>
  <c r="H89" i="7"/>
  <c r="H11" i="7" s="1"/>
  <c r="D11" i="6"/>
  <c r="B88" i="41"/>
  <c r="I88" i="41" s="1"/>
  <c r="B88" i="43"/>
  <c r="I88" i="43" s="1"/>
  <c r="G53" i="4"/>
  <c r="C100" i="36"/>
  <c r="G100" i="36"/>
  <c r="D89" i="7"/>
  <c r="D11" i="7" s="1"/>
  <c r="D53" i="7"/>
  <c r="I442" i="3"/>
  <c r="D50" i="3"/>
  <c r="D48" i="5"/>
  <c r="D22" i="5" s="1"/>
  <c r="I615" i="7"/>
  <c r="H103" i="42"/>
  <c r="H25" i="42" s="1"/>
  <c r="G103" i="42"/>
  <c r="G25" i="42" s="1"/>
  <c r="D103" i="42"/>
  <c r="D25" i="42" s="1"/>
  <c r="I88" i="42"/>
  <c r="H103" i="41"/>
  <c r="I93" i="5"/>
  <c r="I331" i="4"/>
  <c r="M100" i="43"/>
  <c r="I442" i="4"/>
  <c r="I646" i="35"/>
  <c r="E100" i="1"/>
  <c r="D48" i="7"/>
  <c r="D22" i="7" s="1"/>
  <c r="H89" i="6"/>
  <c r="H11" i="6" s="1"/>
  <c r="D11" i="3"/>
  <c r="G100" i="8"/>
  <c r="D53" i="3"/>
  <c r="I442" i="6"/>
  <c r="I339" i="5"/>
  <c r="D50" i="6"/>
  <c r="D262" i="6"/>
  <c r="D48" i="6"/>
  <c r="D22" i="6" s="1"/>
  <c r="I645" i="6"/>
  <c r="I637" i="6"/>
  <c r="Q100" i="41"/>
  <c r="R100" i="41"/>
  <c r="C103" i="42"/>
  <c r="C25" i="42" s="1"/>
  <c r="S646" i="42"/>
  <c r="C103" i="41"/>
  <c r="D103" i="41"/>
  <c r="E89" i="6"/>
  <c r="E11" i="6" s="1"/>
  <c r="H105" i="41"/>
  <c r="C8" i="7"/>
  <c r="C8" i="4"/>
  <c r="I99" i="7"/>
  <c r="I99" i="5"/>
  <c r="D35" i="6"/>
  <c r="C26" i="6"/>
  <c r="D43" i="6"/>
  <c r="B46" i="4"/>
  <c r="I425" i="7"/>
  <c r="I425" i="5"/>
  <c r="B21" i="3"/>
  <c r="I21" i="3" s="1"/>
  <c r="I99" i="3"/>
  <c r="B89" i="4"/>
  <c r="I583" i="4"/>
  <c r="I582" i="36"/>
  <c r="I320" i="4"/>
  <c r="B34" i="4"/>
  <c r="H85" i="6"/>
  <c r="H85" i="3"/>
  <c r="I634" i="4"/>
  <c r="D26" i="4"/>
  <c r="B101" i="3"/>
  <c r="I101" i="3" s="1"/>
  <c r="I595" i="3"/>
  <c r="I585" i="4"/>
  <c r="E91" i="4"/>
  <c r="E13" i="4" s="1"/>
  <c r="I635" i="6"/>
  <c r="I579" i="6"/>
  <c r="B85" i="6"/>
  <c r="I637" i="3"/>
  <c r="I204" i="4"/>
  <c r="I608" i="4"/>
  <c r="I624" i="4"/>
  <c r="I591" i="6"/>
  <c r="B97" i="6"/>
  <c r="I97" i="6" s="1"/>
  <c r="I249" i="4"/>
  <c r="I261" i="4"/>
  <c r="B53" i="4"/>
  <c r="I615" i="4"/>
  <c r="B93" i="4"/>
  <c r="I93" i="4" s="1"/>
  <c r="I587" i="4"/>
  <c r="R100" i="43"/>
  <c r="I37" i="5"/>
  <c r="I39" i="5"/>
  <c r="I427" i="5"/>
  <c r="I35" i="6"/>
  <c r="I39" i="7"/>
  <c r="B99" i="6"/>
  <c r="I99" i="6" s="1"/>
  <c r="I585" i="7"/>
  <c r="I646" i="36"/>
  <c r="I583" i="6"/>
  <c r="B89" i="6"/>
  <c r="B11" i="6" s="1"/>
  <c r="I583" i="5"/>
  <c r="B89" i="5"/>
  <c r="H100" i="32"/>
  <c r="D89" i="5"/>
  <c r="D11" i="5" s="1"/>
  <c r="D26" i="5"/>
  <c r="I608" i="7"/>
  <c r="I442" i="5"/>
  <c r="I120" i="5"/>
  <c r="I320" i="3"/>
  <c r="B34" i="3"/>
  <c r="C85" i="5"/>
  <c r="H85" i="5"/>
  <c r="B101" i="5"/>
  <c r="I101" i="5" s="1"/>
  <c r="I595" i="5"/>
  <c r="E91" i="6"/>
  <c r="E13" i="6" s="1"/>
  <c r="I635" i="5"/>
  <c r="B85" i="3"/>
  <c r="I579" i="3"/>
  <c r="I204" i="7"/>
  <c r="B100" i="4"/>
  <c r="I100" i="4" s="1"/>
  <c r="I594" i="4"/>
  <c r="I331" i="3"/>
  <c r="B97" i="7"/>
  <c r="I97" i="7" s="1"/>
  <c r="I591" i="7"/>
  <c r="I204" i="6"/>
  <c r="B48" i="6"/>
  <c r="I261" i="5"/>
  <c r="I435" i="7"/>
  <c r="I275" i="4"/>
  <c r="B288" i="4"/>
  <c r="E103" i="42"/>
  <c r="E25" i="42" s="1"/>
  <c r="I624" i="3"/>
  <c r="G103" i="43"/>
  <c r="G103" i="41"/>
  <c r="I199" i="7"/>
  <c r="H88" i="7"/>
  <c r="H10" i="7" s="1"/>
  <c r="D13" i="4"/>
  <c r="I98" i="6"/>
  <c r="I35" i="7"/>
  <c r="I425" i="3"/>
  <c r="D104" i="7"/>
  <c r="B91" i="3"/>
  <c r="H53" i="5"/>
  <c r="H54" i="5" s="1"/>
  <c r="I47" i="6"/>
  <c r="B21" i="6"/>
  <c r="I21" i="6" s="1"/>
  <c r="I442" i="7"/>
  <c r="I582" i="34"/>
  <c r="I260" i="3"/>
  <c r="B52" i="3"/>
  <c r="I583" i="7"/>
  <c r="B89" i="7"/>
  <c r="I435" i="5"/>
  <c r="I261" i="6"/>
  <c r="B53" i="6"/>
  <c r="I120" i="7"/>
  <c r="I320" i="7"/>
  <c r="B34" i="7"/>
  <c r="G7" i="3"/>
  <c r="C85" i="7"/>
  <c r="C7" i="7" s="1"/>
  <c r="C85" i="6"/>
  <c r="C7" i="6" s="1"/>
  <c r="I634" i="3"/>
  <c r="B104" i="5"/>
  <c r="I104" i="5" s="1"/>
  <c r="I598" i="5"/>
  <c r="I322" i="6"/>
  <c r="B36" i="6"/>
  <c r="I36" i="6" s="1"/>
  <c r="I579" i="5"/>
  <c r="B85" i="5"/>
  <c r="E85" i="7"/>
  <c r="I637" i="7"/>
  <c r="I319" i="3"/>
  <c r="B33" i="3"/>
  <c r="I260" i="7"/>
  <c r="B52" i="7"/>
  <c r="I435" i="6"/>
  <c r="I435" i="3"/>
  <c r="I634" i="42"/>
  <c r="I598" i="42"/>
  <c r="I431" i="4"/>
  <c r="I597" i="43"/>
  <c r="B103" i="43"/>
  <c r="I427" i="7"/>
  <c r="D50" i="4"/>
  <c r="I37" i="6"/>
  <c r="I46" i="4"/>
  <c r="B20" i="4"/>
  <c r="I35" i="3"/>
  <c r="D34" i="4"/>
  <c r="B91" i="6"/>
  <c r="D48" i="4"/>
  <c r="D22" i="4" s="1"/>
  <c r="I320" i="6"/>
  <c r="B34" i="6"/>
  <c r="I598" i="7"/>
  <c r="B104" i="7"/>
  <c r="I104" i="7" s="1"/>
  <c r="B85" i="4"/>
  <c r="I579" i="4"/>
  <c r="B97" i="4"/>
  <c r="I97" i="4" s="1"/>
  <c r="I591" i="4"/>
  <c r="B103" i="42"/>
  <c r="I597" i="42"/>
  <c r="S608" i="41"/>
  <c r="AG608" i="41" s="1"/>
  <c r="B210" i="4"/>
  <c r="I598" i="41"/>
  <c r="I431" i="5"/>
  <c r="I646" i="32"/>
  <c r="E100" i="32"/>
  <c r="I595" i="6"/>
  <c r="B101" i="6"/>
  <c r="I101" i="6" s="1"/>
  <c r="I594" i="3"/>
  <c r="B100" i="3"/>
  <c r="I100" i="3" s="1"/>
  <c r="C89" i="5"/>
  <c r="C11" i="5" s="1"/>
  <c r="E100" i="34"/>
  <c r="I251" i="4"/>
  <c r="G100" i="1"/>
  <c r="H89" i="5"/>
  <c r="H11" i="5" s="1"/>
  <c r="I582" i="32"/>
  <c r="C26" i="4"/>
  <c r="B105" i="7"/>
  <c r="I339" i="6"/>
  <c r="I120" i="6"/>
  <c r="G7" i="5"/>
  <c r="G85" i="4"/>
  <c r="C85" i="4"/>
  <c r="I634" i="7"/>
  <c r="I607" i="4"/>
  <c r="C26" i="7"/>
  <c r="I251" i="7"/>
  <c r="I322" i="3"/>
  <c r="B36" i="3"/>
  <c r="E91" i="3"/>
  <c r="E13" i="3" s="1"/>
  <c r="I257" i="3"/>
  <c r="I645" i="7"/>
  <c r="I645" i="5"/>
  <c r="I635" i="3"/>
  <c r="D7" i="6"/>
  <c r="E85" i="5"/>
  <c r="E85" i="4"/>
  <c r="I319" i="7"/>
  <c r="B33" i="7"/>
  <c r="I607" i="5"/>
  <c r="I253" i="5"/>
  <c r="O100" i="41"/>
  <c r="I253" i="3"/>
  <c r="I199" i="4"/>
  <c r="I431" i="6"/>
  <c r="D103" i="43"/>
  <c r="I199" i="3"/>
  <c r="B210" i="3"/>
  <c r="I598" i="43"/>
  <c r="Q100" i="43"/>
  <c r="D43" i="7"/>
  <c r="D88" i="6"/>
  <c r="D10" i="6" s="1"/>
  <c r="D34" i="6"/>
  <c r="I47" i="7"/>
  <c r="B21" i="7"/>
  <c r="I21" i="7" s="1"/>
  <c r="D20" i="7"/>
  <c r="I47" i="5"/>
  <c r="B21" i="5"/>
  <c r="I21" i="5" s="1"/>
  <c r="I427" i="6"/>
  <c r="D20" i="5"/>
  <c r="C20" i="7"/>
  <c r="I587" i="5"/>
  <c r="I199" i="6"/>
  <c r="D52" i="7"/>
  <c r="D26" i="7" s="1"/>
  <c r="H100" i="34"/>
  <c r="I120" i="4"/>
  <c r="D49" i="6"/>
  <c r="D23" i="6" s="1"/>
  <c r="I322" i="7"/>
  <c r="B36" i="7"/>
  <c r="D85" i="4"/>
  <c r="I608" i="8"/>
  <c r="I39" i="4"/>
  <c r="G340" i="3"/>
  <c r="D52" i="3"/>
  <c r="D26" i="3" s="1"/>
  <c r="B100" i="7"/>
  <c r="I100" i="7" s="1"/>
  <c r="I594" i="7"/>
  <c r="B101" i="7"/>
  <c r="I101" i="7" s="1"/>
  <c r="I595" i="7"/>
  <c r="B100" i="6"/>
  <c r="I100" i="6" s="1"/>
  <c r="I594" i="6"/>
  <c r="C89" i="7"/>
  <c r="C11" i="7" s="1"/>
  <c r="H100" i="36"/>
  <c r="I261" i="3"/>
  <c r="G89" i="5"/>
  <c r="G11" i="5" s="1"/>
  <c r="G89" i="6"/>
  <c r="G11" i="6" s="1"/>
  <c r="B104" i="3"/>
  <c r="I104" i="3" s="1"/>
  <c r="I598" i="3"/>
  <c r="B105" i="5"/>
  <c r="B27" i="5" s="1"/>
  <c r="I339" i="4"/>
  <c r="I120" i="3"/>
  <c r="G85" i="6"/>
  <c r="I634" i="6"/>
  <c r="I607" i="7"/>
  <c r="I322" i="5"/>
  <c r="B36" i="5"/>
  <c r="I93" i="6"/>
  <c r="I257" i="7"/>
  <c r="I582" i="4"/>
  <c r="B88" i="4"/>
  <c r="D85" i="5"/>
  <c r="D7" i="5" s="1"/>
  <c r="E85" i="6"/>
  <c r="I637" i="5"/>
  <c r="I319" i="4"/>
  <c r="B33" i="4"/>
  <c r="B100" i="5"/>
  <c r="I100" i="5" s="1"/>
  <c r="I594" i="5"/>
  <c r="I253" i="4"/>
  <c r="I624" i="6"/>
  <c r="S646" i="41"/>
  <c r="I204" i="3"/>
  <c r="I615" i="3"/>
  <c r="I260" i="6"/>
  <c r="B52" i="6"/>
  <c r="I612" i="8"/>
  <c r="I431" i="3"/>
  <c r="I338" i="6"/>
  <c r="I275" i="6"/>
  <c r="B288" i="6"/>
  <c r="I587" i="3"/>
  <c r="B93" i="3"/>
  <c r="I93" i="3" s="1"/>
  <c r="C20" i="4"/>
  <c r="I47" i="4"/>
  <c r="B21" i="4"/>
  <c r="I21" i="4" s="1"/>
  <c r="H53" i="3"/>
  <c r="H54" i="3" s="1"/>
  <c r="G88" i="7"/>
  <c r="G10" i="7" s="1"/>
  <c r="I101" i="4"/>
  <c r="B46" i="5"/>
  <c r="I587" i="6"/>
  <c r="I199" i="5"/>
  <c r="C9" i="5"/>
  <c r="I62" i="32"/>
  <c r="F10" i="32"/>
  <c r="I583" i="3"/>
  <c r="B89" i="3"/>
  <c r="I89" i="3" s="1"/>
  <c r="B97" i="5"/>
  <c r="I97" i="5" s="1"/>
  <c r="I591" i="5"/>
  <c r="I257" i="5"/>
  <c r="I635" i="4"/>
  <c r="I249" i="3"/>
  <c r="I253" i="6"/>
  <c r="I140" i="8"/>
  <c r="I414" i="32"/>
  <c r="I37" i="3"/>
  <c r="B11" i="4"/>
  <c r="I37" i="4"/>
  <c r="E100" i="36"/>
  <c r="I261" i="7"/>
  <c r="C27" i="5"/>
  <c r="B97" i="3"/>
  <c r="I97" i="3" s="1"/>
  <c r="I591" i="3"/>
  <c r="B104" i="6"/>
  <c r="I104" i="6" s="1"/>
  <c r="I598" i="6"/>
  <c r="I440" i="3"/>
  <c r="I424" i="5"/>
  <c r="H85" i="7"/>
  <c r="B210" i="5"/>
  <c r="I204" i="5"/>
  <c r="I334" i="6"/>
  <c r="I322" i="4"/>
  <c r="B36" i="4"/>
  <c r="D35" i="4"/>
  <c r="I35" i="4" s="1"/>
  <c r="I425" i="4"/>
  <c r="I257" i="6"/>
  <c r="I645" i="4"/>
  <c r="I635" i="7"/>
  <c r="D85" i="3"/>
  <c r="D7" i="3" s="1"/>
  <c r="I637" i="4"/>
  <c r="I319" i="5"/>
  <c r="B33" i="5"/>
  <c r="B104" i="4"/>
  <c r="I104" i="4" s="1"/>
  <c r="I598" i="4"/>
  <c r="I331" i="7"/>
  <c r="I249" i="5"/>
  <c r="B41" i="5"/>
  <c r="I253" i="7"/>
  <c r="I260" i="4"/>
  <c r="B52" i="4"/>
  <c r="I251" i="5"/>
  <c r="D43" i="3"/>
  <c r="I275" i="7"/>
  <c r="B288" i="7"/>
  <c r="I431" i="7"/>
  <c r="I649" i="42"/>
  <c r="I338" i="5"/>
  <c r="I649" i="43"/>
  <c r="B103" i="41"/>
  <c r="I597" i="41"/>
  <c r="D10" i="5"/>
  <c r="I427" i="3"/>
  <c r="I37" i="7"/>
  <c r="B46" i="7"/>
  <c r="G53" i="7"/>
  <c r="C11" i="4"/>
  <c r="D7" i="4"/>
  <c r="D43" i="5"/>
  <c r="B91" i="5"/>
  <c r="I91" i="5" s="1"/>
  <c r="I338" i="4"/>
  <c r="I98" i="3"/>
  <c r="G53" i="6"/>
  <c r="C88" i="4"/>
  <c r="C10" i="4" s="1"/>
  <c r="B91" i="4"/>
  <c r="I91" i="4" s="1"/>
  <c r="H53" i="6"/>
  <c r="H54" i="6" s="1"/>
  <c r="B46" i="6"/>
  <c r="D43" i="4"/>
  <c r="D34" i="3"/>
  <c r="D34" i="7"/>
  <c r="I275" i="3"/>
  <c r="I424" i="3"/>
  <c r="I582" i="1"/>
  <c r="I251" i="3"/>
  <c r="C85" i="3"/>
  <c r="C7" i="3" s="1"/>
  <c r="E85" i="3"/>
  <c r="I319" i="6"/>
  <c r="B33" i="6"/>
  <c r="I438" i="7"/>
  <c r="G54" i="4"/>
  <c r="H53" i="7"/>
  <c r="I62" i="1"/>
  <c r="I98" i="7"/>
  <c r="I646" i="34"/>
  <c r="C100" i="1"/>
  <c r="C100" i="32"/>
  <c r="C27" i="4"/>
  <c r="G89" i="4"/>
  <c r="G11" i="4" s="1"/>
  <c r="G100" i="32"/>
  <c r="I607" i="3"/>
  <c r="G53" i="5"/>
  <c r="I320" i="5"/>
  <c r="B34" i="5"/>
  <c r="H85" i="4"/>
  <c r="I634" i="5"/>
  <c r="I440" i="6"/>
  <c r="I257" i="4"/>
  <c r="I645" i="3"/>
  <c r="D85" i="7"/>
  <c r="I331" i="6"/>
  <c r="I624" i="5"/>
  <c r="I615" i="6"/>
  <c r="I608" i="5"/>
  <c r="I260" i="5"/>
  <c r="B52" i="5"/>
  <c r="I249" i="6"/>
  <c r="I275" i="5"/>
  <c r="C288" i="5"/>
  <c r="H103" i="43"/>
  <c r="I649" i="41"/>
  <c r="B93" i="7"/>
  <c r="I93" i="7" s="1"/>
  <c r="I587" i="7"/>
  <c r="I35" i="5"/>
  <c r="I585" i="5"/>
  <c r="B53" i="3"/>
  <c r="I98" i="4"/>
  <c r="C7" i="5"/>
  <c r="D10" i="4"/>
  <c r="B46" i="3"/>
  <c r="G53" i="3"/>
  <c r="B91" i="7"/>
  <c r="I91" i="7" s="1"/>
  <c r="D10" i="7"/>
  <c r="M100" i="42"/>
  <c r="M93" i="43"/>
  <c r="N88" i="42"/>
  <c r="Q104" i="43"/>
  <c r="O99" i="42"/>
  <c r="S620" i="42"/>
  <c r="AG620" i="42" s="1"/>
  <c r="L88" i="42"/>
  <c r="R103" i="41"/>
  <c r="Q93" i="43"/>
  <c r="M104" i="43"/>
  <c r="O88" i="42"/>
  <c r="R93" i="43"/>
  <c r="R104" i="43"/>
  <c r="O100" i="42"/>
  <c r="O104" i="43"/>
  <c r="M103" i="42"/>
  <c r="M25" i="42" s="1"/>
  <c r="Q88" i="42"/>
  <c r="N104" i="43"/>
  <c r="N93" i="43"/>
  <c r="R100" i="42"/>
  <c r="R88" i="42"/>
  <c r="M88" i="42"/>
  <c r="I651" i="41"/>
  <c r="I650" i="41"/>
  <c r="I639" i="41"/>
  <c r="I639" i="43"/>
  <c r="I650" i="43"/>
  <c r="I651" i="43"/>
  <c r="I417" i="1"/>
  <c r="S646" i="43"/>
  <c r="B45" i="5"/>
  <c r="B41" i="6"/>
  <c r="I335" i="3"/>
  <c r="I334" i="3"/>
  <c r="I329" i="6"/>
  <c r="D50" i="7"/>
  <c r="I334" i="4"/>
  <c r="I417" i="34"/>
  <c r="O105" i="41"/>
  <c r="Q105" i="41"/>
  <c r="Q105" i="43"/>
  <c r="Q27" i="43" s="1"/>
  <c r="R105" i="41"/>
  <c r="M103" i="41"/>
  <c r="C45" i="4"/>
  <c r="C19" i="4" s="1"/>
  <c r="Q100" i="42"/>
  <c r="H93" i="42"/>
  <c r="C93" i="42"/>
  <c r="G93" i="42"/>
  <c r="C104" i="42"/>
  <c r="C26" i="42" s="1"/>
  <c r="H104" i="42"/>
  <c r="D104" i="42"/>
  <c r="G104" i="42"/>
  <c r="G26" i="42" s="1"/>
  <c r="E104" i="42"/>
  <c r="E26" i="42" s="1"/>
  <c r="D93" i="42"/>
  <c r="D444" i="6"/>
  <c r="C49" i="3"/>
  <c r="C23" i="3" s="1"/>
  <c r="C444" i="7"/>
  <c r="D444" i="7"/>
  <c r="C444" i="5"/>
  <c r="D49" i="3"/>
  <c r="D23" i="3" s="1"/>
  <c r="C49" i="4"/>
  <c r="C23" i="4" s="1"/>
  <c r="D49" i="4"/>
  <c r="D23" i="4" s="1"/>
  <c r="D49" i="5"/>
  <c r="D23" i="5" s="1"/>
  <c r="C49" i="6"/>
  <c r="C23" i="6" s="1"/>
  <c r="C45" i="3"/>
  <c r="C19" i="3" s="1"/>
  <c r="C45" i="6"/>
  <c r="C19" i="6" s="1"/>
  <c r="B45" i="4"/>
  <c r="L88" i="41"/>
  <c r="M88" i="41"/>
  <c r="N88" i="41"/>
  <c r="O88" i="41"/>
  <c r="Q88" i="41"/>
  <c r="R88" i="41"/>
  <c r="C45" i="7"/>
  <c r="C19" i="7" s="1"/>
  <c r="C45" i="5"/>
  <c r="C19" i="5" s="1"/>
  <c r="B45" i="6"/>
  <c r="I335" i="7"/>
  <c r="I335" i="5"/>
  <c r="D50" i="5"/>
  <c r="I329" i="7"/>
  <c r="I329" i="5"/>
  <c r="I334" i="5"/>
  <c r="B42" i="4"/>
  <c r="B42" i="5"/>
  <c r="B41" i="4"/>
  <c r="I334" i="7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6"/>
  <c r="I259" i="34"/>
  <c r="I441" i="36"/>
  <c r="I441" i="34"/>
  <c r="C53" i="32"/>
  <c r="C50" i="3"/>
  <c r="C50" i="5"/>
  <c r="C50" i="7"/>
  <c r="C50" i="6"/>
  <c r="I417" i="32"/>
  <c r="C418" i="3"/>
  <c r="C418" i="4"/>
  <c r="I259" i="32"/>
  <c r="I259" i="8"/>
  <c r="I259" i="35"/>
  <c r="I441" i="32"/>
  <c r="I441" i="1"/>
  <c r="I441" i="35"/>
  <c r="I414" i="1"/>
  <c r="I335" i="6"/>
  <c r="I335" i="4"/>
  <c r="D45" i="4"/>
  <c r="D19" i="4" s="1"/>
  <c r="D45" i="6"/>
  <c r="D19" i="6" s="1"/>
  <c r="D45" i="7"/>
  <c r="D19" i="7" s="1"/>
  <c r="D105" i="3"/>
  <c r="D27" i="3" s="1"/>
  <c r="D105" i="7"/>
  <c r="D27" i="7" s="1"/>
  <c r="B50" i="4"/>
  <c r="H105" i="4"/>
  <c r="H27" i="4" s="1"/>
  <c r="H600" i="6"/>
  <c r="C42" i="5"/>
  <c r="C42" i="3"/>
  <c r="I329" i="3"/>
  <c r="E45" i="6"/>
  <c r="E19" i="6" s="1"/>
  <c r="E45" i="4"/>
  <c r="E19" i="4" s="1"/>
  <c r="C94" i="6"/>
  <c r="C94" i="3"/>
  <c r="C94" i="4"/>
  <c r="I620" i="32"/>
  <c r="I620" i="36"/>
  <c r="I441" i="8"/>
  <c r="I244" i="8"/>
  <c r="I414" i="8"/>
  <c r="I414" i="34"/>
  <c r="I620" i="34"/>
  <c r="I620" i="1"/>
  <c r="I414" i="36"/>
  <c r="I414" i="35"/>
  <c r="D93" i="8"/>
  <c r="D93" i="1"/>
  <c r="D93" i="34"/>
  <c r="D45" i="3"/>
  <c r="D19" i="3" s="1"/>
  <c r="D45" i="5"/>
  <c r="D19" i="5" s="1"/>
  <c r="D105" i="5"/>
  <c r="D27" i="5" s="1"/>
  <c r="D105" i="4"/>
  <c r="D27" i="4" s="1"/>
  <c r="H105" i="5"/>
  <c r="H105" i="7"/>
  <c r="H105" i="3"/>
  <c r="H27" i="3" s="1"/>
  <c r="C42" i="4"/>
  <c r="C16" i="4" s="1"/>
  <c r="C42" i="7"/>
  <c r="C42" i="6"/>
  <c r="I329" i="4"/>
  <c r="E45" i="3"/>
  <c r="E19" i="3" s="1"/>
  <c r="E45" i="7"/>
  <c r="E19" i="7" s="1"/>
  <c r="E45" i="5"/>
  <c r="E19" i="5" s="1"/>
  <c r="C94" i="7"/>
  <c r="C94" i="5"/>
  <c r="C100" i="35"/>
  <c r="C88" i="35"/>
  <c r="H88" i="1"/>
  <c r="H10" i="1" s="1"/>
  <c r="E88" i="32"/>
  <c r="H88" i="36"/>
  <c r="D88" i="1"/>
  <c r="G88" i="34"/>
  <c r="H88" i="32"/>
  <c r="H10" i="32" s="1"/>
  <c r="B88" i="36"/>
  <c r="D88" i="36"/>
  <c r="H88" i="34"/>
  <c r="D88" i="32"/>
  <c r="C88" i="36"/>
  <c r="G88" i="36"/>
  <c r="C95" i="5"/>
  <c r="C17" i="5" s="1"/>
  <c r="C95" i="7"/>
  <c r="C17" i="7" s="1"/>
  <c r="C103" i="35"/>
  <c r="H100" i="35"/>
  <c r="H88" i="35"/>
  <c r="C88" i="34"/>
  <c r="C88" i="32"/>
  <c r="G88" i="32"/>
  <c r="G10" i="32" s="1"/>
  <c r="C88" i="1"/>
  <c r="E88" i="36"/>
  <c r="G88" i="35"/>
  <c r="E88" i="34"/>
  <c r="E88" i="1"/>
  <c r="E100" i="35"/>
  <c r="E88" i="35"/>
  <c r="B88" i="32"/>
  <c r="G88" i="1"/>
  <c r="G10" i="1" s="1"/>
  <c r="D88" i="35"/>
  <c r="D88" i="34"/>
  <c r="D95" i="3"/>
  <c r="D95" i="7"/>
  <c r="D95" i="6"/>
  <c r="D17" i="6" s="1"/>
  <c r="D95" i="4"/>
  <c r="D95" i="5"/>
  <c r="E95" i="7"/>
  <c r="E17" i="7" s="1"/>
  <c r="E95" i="6"/>
  <c r="E17" i="6" s="1"/>
  <c r="E95" i="4"/>
  <c r="E17" i="4" s="1"/>
  <c r="E95" i="5"/>
  <c r="E17" i="5" s="1"/>
  <c r="E95" i="3"/>
  <c r="E17" i="3" s="1"/>
  <c r="G100" i="35"/>
  <c r="C102" i="3"/>
  <c r="E102" i="4"/>
  <c r="E24" i="4" s="1"/>
  <c r="G102" i="5"/>
  <c r="G24" i="5" s="1"/>
  <c r="H102" i="6"/>
  <c r="H24" i="6" s="1"/>
  <c r="C102" i="7"/>
  <c r="E102" i="3"/>
  <c r="E24" i="3" s="1"/>
  <c r="G102" i="4"/>
  <c r="G24" i="4" s="1"/>
  <c r="H102" i="5"/>
  <c r="H24" i="5" s="1"/>
  <c r="C102" i="6"/>
  <c r="E102" i="7"/>
  <c r="E24" i="7" s="1"/>
  <c r="G102" i="3"/>
  <c r="G24" i="3" s="1"/>
  <c r="H102" i="4"/>
  <c r="H24" i="4" s="1"/>
  <c r="C102" i="5"/>
  <c r="E102" i="6"/>
  <c r="E24" i="6" s="1"/>
  <c r="G102" i="7"/>
  <c r="G24" i="7" s="1"/>
  <c r="H102" i="3"/>
  <c r="H24" i="3" s="1"/>
  <c r="C102" i="4"/>
  <c r="E102" i="5"/>
  <c r="E24" i="5" s="1"/>
  <c r="G102" i="6"/>
  <c r="G24" i="6" s="1"/>
  <c r="H102" i="7"/>
  <c r="H24" i="7" s="1"/>
  <c r="C95" i="4"/>
  <c r="C17" i="4" s="1"/>
  <c r="C95" i="6"/>
  <c r="C17" i="6" s="1"/>
  <c r="C95" i="3"/>
  <c r="C17" i="3" s="1"/>
  <c r="E100" i="8"/>
  <c r="C100" i="8"/>
  <c r="H100" i="8"/>
  <c r="I206" i="35"/>
  <c r="I649" i="35" l="1"/>
  <c r="I405" i="5"/>
  <c r="Q103" i="43"/>
  <c r="D17" i="3"/>
  <c r="I89" i="7"/>
  <c r="O105" i="43"/>
  <c r="O27" i="43" s="1"/>
  <c r="C444" i="6"/>
  <c r="R105" i="43"/>
  <c r="R27" i="43" s="1"/>
  <c r="H103" i="1"/>
  <c r="D103" i="34"/>
  <c r="H27" i="5"/>
  <c r="D93" i="36"/>
  <c r="H105" i="42"/>
  <c r="H27" i="42" s="1"/>
  <c r="I89" i="5"/>
  <c r="C262" i="5"/>
  <c r="C103" i="32"/>
  <c r="I599" i="6"/>
  <c r="I11" i="4"/>
  <c r="I103" i="41"/>
  <c r="D49" i="7"/>
  <c r="D23" i="7" s="1"/>
  <c r="I649" i="32"/>
  <c r="G103" i="34"/>
  <c r="G25" i="34" s="1"/>
  <c r="E103" i="1"/>
  <c r="D104" i="34"/>
  <c r="E104" i="36"/>
  <c r="C104" i="32"/>
  <c r="G104" i="36"/>
  <c r="G26" i="36" s="1"/>
  <c r="C24" i="6"/>
  <c r="I328" i="6"/>
  <c r="I439" i="4"/>
  <c r="I328" i="7"/>
  <c r="S649" i="42"/>
  <c r="N103" i="43"/>
  <c r="N103" i="42"/>
  <c r="N25" i="42" s="1"/>
  <c r="I53" i="7"/>
  <c r="B49" i="6"/>
  <c r="B23" i="6" s="1"/>
  <c r="I23" i="6" s="1"/>
  <c r="G103" i="1"/>
  <c r="G103" i="32"/>
  <c r="G25" i="32" s="1"/>
  <c r="C103" i="34"/>
  <c r="E103" i="34"/>
  <c r="G104" i="34"/>
  <c r="G26" i="34" s="1"/>
  <c r="H104" i="35"/>
  <c r="H26" i="35" s="1"/>
  <c r="I439" i="7"/>
  <c r="E105" i="42"/>
  <c r="E27" i="42" s="1"/>
  <c r="I650" i="42"/>
  <c r="N103" i="41"/>
  <c r="M105" i="41"/>
  <c r="O103" i="43"/>
  <c r="S649" i="43"/>
  <c r="Q103" i="42"/>
  <c r="Q25" i="42" s="1"/>
  <c r="I53" i="5"/>
  <c r="C41" i="3"/>
  <c r="C15" i="3" s="1"/>
  <c r="D444" i="5"/>
  <c r="B104" i="41"/>
  <c r="I104" i="41" s="1"/>
  <c r="H600" i="5"/>
  <c r="C16" i="6"/>
  <c r="I439" i="3"/>
  <c r="C600" i="3"/>
  <c r="B49" i="3"/>
  <c r="I49" i="3" s="1"/>
  <c r="C103" i="1"/>
  <c r="D103" i="32"/>
  <c r="B49" i="5"/>
  <c r="B15" i="6"/>
  <c r="B19" i="6"/>
  <c r="I19" i="6" s="1"/>
  <c r="I45" i="6"/>
  <c r="B19" i="4"/>
  <c r="I19" i="4" s="1"/>
  <c r="I45" i="4"/>
  <c r="I53" i="3"/>
  <c r="B88" i="8"/>
  <c r="I582" i="8"/>
  <c r="C24" i="7"/>
  <c r="I582" i="6"/>
  <c r="B88" i="6"/>
  <c r="C105" i="42"/>
  <c r="C27" i="42" s="1"/>
  <c r="H7" i="5"/>
  <c r="B15" i="4"/>
  <c r="I88" i="36"/>
  <c r="C103" i="36"/>
  <c r="E103" i="36"/>
  <c r="I589" i="4"/>
  <c r="B95" i="4"/>
  <c r="I95" i="4" s="1"/>
  <c r="I598" i="36"/>
  <c r="I634" i="36"/>
  <c r="C88" i="8"/>
  <c r="G103" i="36"/>
  <c r="G25" i="36" s="1"/>
  <c r="E103" i="35"/>
  <c r="D104" i="35"/>
  <c r="C104" i="1"/>
  <c r="I244" i="32"/>
  <c r="C36" i="32"/>
  <c r="C10" i="32" s="1"/>
  <c r="D418" i="4"/>
  <c r="D41" i="4"/>
  <c r="D15" i="4" s="1"/>
  <c r="I258" i="6"/>
  <c r="B50" i="6"/>
  <c r="D93" i="32"/>
  <c r="H104" i="34"/>
  <c r="H26" i="34" s="1"/>
  <c r="C104" i="36"/>
  <c r="C53" i="35"/>
  <c r="I330" i="4"/>
  <c r="B44" i="4"/>
  <c r="B94" i="6"/>
  <c r="I94" i="6" s="1"/>
  <c r="I588" i="6"/>
  <c r="B94" i="3"/>
  <c r="I94" i="3" s="1"/>
  <c r="I588" i="3"/>
  <c r="I409" i="7"/>
  <c r="B45" i="7"/>
  <c r="I599" i="42"/>
  <c r="B15" i="5"/>
  <c r="H7" i="7"/>
  <c r="B48" i="3"/>
  <c r="B49" i="7"/>
  <c r="G7" i="6"/>
  <c r="B13" i="4"/>
  <c r="I13" i="4" s="1"/>
  <c r="B27" i="7"/>
  <c r="I103" i="42"/>
  <c r="B25" i="42"/>
  <c r="I34" i="6"/>
  <c r="I20" i="4"/>
  <c r="D444" i="4"/>
  <c r="I53" i="6"/>
  <c r="B48" i="7"/>
  <c r="I34" i="3"/>
  <c r="I53" i="4"/>
  <c r="H7" i="6"/>
  <c r="D444" i="3"/>
  <c r="I646" i="8"/>
  <c r="I339" i="32"/>
  <c r="B53" i="32"/>
  <c r="I426" i="32"/>
  <c r="D36" i="32"/>
  <c r="D10" i="32" s="1"/>
  <c r="E7" i="4"/>
  <c r="I88" i="32"/>
  <c r="E7" i="7"/>
  <c r="D42" i="3"/>
  <c r="D16" i="3" s="1"/>
  <c r="D340" i="3"/>
  <c r="L103" i="43"/>
  <c r="I46" i="3"/>
  <c r="B20" i="3"/>
  <c r="I20" i="3" s="1"/>
  <c r="C262" i="7"/>
  <c r="I597" i="36"/>
  <c r="B103" i="36"/>
  <c r="I598" i="1"/>
  <c r="D103" i="1"/>
  <c r="B95" i="3"/>
  <c r="I95" i="3" s="1"/>
  <c r="I589" i="3"/>
  <c r="I598" i="35"/>
  <c r="D103" i="35"/>
  <c r="C16" i="7"/>
  <c r="G104" i="35"/>
  <c r="G26" i="35" s="1"/>
  <c r="D104" i="1"/>
  <c r="D42" i="6"/>
  <c r="D16" i="6" s="1"/>
  <c r="D340" i="6"/>
  <c r="C53" i="1"/>
  <c r="I330" i="6"/>
  <c r="B44" i="6"/>
  <c r="C53" i="34"/>
  <c r="I588" i="4"/>
  <c r="B94" i="4"/>
  <c r="I94" i="4" s="1"/>
  <c r="I328" i="5"/>
  <c r="I589" i="6"/>
  <c r="B95" i="6"/>
  <c r="I95" i="6" s="1"/>
  <c r="I599" i="41"/>
  <c r="R103" i="43"/>
  <c r="L103" i="41"/>
  <c r="L103" i="42"/>
  <c r="B43" i="4"/>
  <c r="B93" i="43"/>
  <c r="I34" i="5"/>
  <c r="E7" i="3"/>
  <c r="B43" i="7"/>
  <c r="B48" i="5"/>
  <c r="B11" i="3"/>
  <c r="I11" i="3" s="1"/>
  <c r="B7" i="4"/>
  <c r="I33" i="4"/>
  <c r="C41" i="4"/>
  <c r="C15" i="4" s="1"/>
  <c r="B22" i="6"/>
  <c r="I22" i="6" s="1"/>
  <c r="I48" i="6"/>
  <c r="B48" i="4"/>
  <c r="B7" i="6"/>
  <c r="I85" i="6"/>
  <c r="I34" i="4"/>
  <c r="C444" i="4"/>
  <c r="I426" i="1"/>
  <c r="D36" i="1"/>
  <c r="D10" i="1" s="1"/>
  <c r="D340" i="4"/>
  <c r="D42" i="4"/>
  <c r="D16" i="4" s="1"/>
  <c r="I589" i="7"/>
  <c r="B95" i="7"/>
  <c r="I95" i="7" s="1"/>
  <c r="I651" i="42"/>
  <c r="B19" i="5"/>
  <c r="I19" i="5" s="1"/>
  <c r="I45" i="5"/>
  <c r="I34" i="7"/>
  <c r="I597" i="34"/>
  <c r="B103" i="34"/>
  <c r="E104" i="1"/>
  <c r="B104" i="42"/>
  <c r="I104" i="42" s="1"/>
  <c r="I634" i="34"/>
  <c r="D418" i="7"/>
  <c r="D41" i="7"/>
  <c r="D15" i="7" s="1"/>
  <c r="I258" i="3"/>
  <c r="B50" i="3"/>
  <c r="E104" i="32"/>
  <c r="C16" i="3"/>
  <c r="G600" i="3"/>
  <c r="I339" i="35"/>
  <c r="B53" i="35"/>
  <c r="C104" i="35"/>
  <c r="H104" i="1"/>
  <c r="C41" i="6"/>
  <c r="C15" i="6" s="1"/>
  <c r="C418" i="6"/>
  <c r="C24" i="5"/>
  <c r="I328" i="3"/>
  <c r="I582" i="3"/>
  <c r="B88" i="3"/>
  <c r="I88" i="3" s="1"/>
  <c r="I439" i="6"/>
  <c r="B93" i="42"/>
  <c r="I639" i="42"/>
  <c r="O103" i="41"/>
  <c r="R103" i="42"/>
  <c r="R25" i="42" s="1"/>
  <c r="Q103" i="41"/>
  <c r="G54" i="7"/>
  <c r="C53" i="8"/>
  <c r="B42" i="3"/>
  <c r="B43" i="6"/>
  <c r="I33" i="7"/>
  <c r="E7" i="5"/>
  <c r="C600" i="4"/>
  <c r="B42" i="6"/>
  <c r="I11" i="6"/>
  <c r="I85" i="5"/>
  <c r="B13" i="5"/>
  <c r="I13" i="5" s="1"/>
  <c r="C262" i="6"/>
  <c r="D262" i="7"/>
  <c r="I244" i="1"/>
  <c r="C36" i="1"/>
  <c r="C10" i="1" s="1"/>
  <c r="G600" i="7"/>
  <c r="I339" i="1"/>
  <c r="B53" i="1"/>
  <c r="I582" i="5"/>
  <c r="B88" i="5"/>
  <c r="I88" i="5" s="1"/>
  <c r="G54" i="6"/>
  <c r="I36" i="5"/>
  <c r="I634" i="35"/>
  <c r="B88" i="35"/>
  <c r="I88" i="35" s="1"/>
  <c r="H103" i="32"/>
  <c r="H25" i="32" s="1"/>
  <c r="D418" i="5"/>
  <c r="D41" i="5"/>
  <c r="D15" i="5" s="1"/>
  <c r="I258" i="5"/>
  <c r="B50" i="5"/>
  <c r="G600" i="5"/>
  <c r="D104" i="36"/>
  <c r="H104" i="32"/>
  <c r="H26" i="32" s="1"/>
  <c r="H104" i="36"/>
  <c r="H26" i="36" s="1"/>
  <c r="I339" i="34"/>
  <c r="B53" i="34"/>
  <c r="C16" i="5"/>
  <c r="G104" i="1"/>
  <c r="I330" i="3"/>
  <c r="B44" i="3"/>
  <c r="C24" i="3"/>
  <c r="I405" i="4"/>
  <c r="I582" i="7"/>
  <c r="B88" i="7"/>
  <c r="I88" i="7" s="1"/>
  <c r="S634" i="41"/>
  <c r="B105" i="4"/>
  <c r="B27" i="4" s="1"/>
  <c r="I599" i="4"/>
  <c r="I405" i="6"/>
  <c r="I599" i="43"/>
  <c r="B49" i="4"/>
  <c r="H600" i="4"/>
  <c r="I33" i="6"/>
  <c r="B88" i="1"/>
  <c r="D17" i="4"/>
  <c r="B20" i="7"/>
  <c r="I20" i="7" s="1"/>
  <c r="I46" i="7"/>
  <c r="I52" i="4"/>
  <c r="B26" i="4"/>
  <c r="I26" i="4" s="1"/>
  <c r="I33" i="5"/>
  <c r="B7" i="5"/>
  <c r="C36" i="8"/>
  <c r="B26" i="6"/>
  <c r="I26" i="6" s="1"/>
  <c r="I52" i="6"/>
  <c r="D17" i="7"/>
  <c r="I36" i="3"/>
  <c r="B10" i="3"/>
  <c r="I10" i="3" s="1"/>
  <c r="C7" i="4"/>
  <c r="I85" i="4"/>
  <c r="B93" i="41"/>
  <c r="I33" i="3"/>
  <c r="B7" i="3"/>
  <c r="C600" i="6"/>
  <c r="B42" i="7"/>
  <c r="B26" i="3"/>
  <c r="I26" i="3" s="1"/>
  <c r="I52" i="3"/>
  <c r="I91" i="3"/>
  <c r="B13" i="3"/>
  <c r="I13" i="3" s="1"/>
  <c r="C600" i="5"/>
  <c r="I89" i="6"/>
  <c r="B13" i="7"/>
  <c r="I13" i="7" s="1"/>
  <c r="H600" i="3"/>
  <c r="C49" i="5"/>
  <c r="C23" i="5" s="1"/>
  <c r="D262" i="5"/>
  <c r="C262" i="3"/>
  <c r="I49" i="5"/>
  <c r="B23" i="5"/>
  <c r="I23" i="5" s="1"/>
  <c r="B43" i="5"/>
  <c r="I328" i="4"/>
  <c r="I91" i="6"/>
  <c r="B13" i="6"/>
  <c r="I13" i="6" s="1"/>
  <c r="I634" i="32"/>
  <c r="I598" i="34"/>
  <c r="H103" i="36"/>
  <c r="H25" i="36" s="1"/>
  <c r="E103" i="32"/>
  <c r="H103" i="34"/>
  <c r="H25" i="34" s="1"/>
  <c r="D42" i="7"/>
  <c r="D16" i="7" s="1"/>
  <c r="D340" i="7"/>
  <c r="I426" i="8"/>
  <c r="D36" i="8"/>
  <c r="D41" i="6"/>
  <c r="D15" i="6" s="1"/>
  <c r="D418" i="6"/>
  <c r="C104" i="34"/>
  <c r="C41" i="5"/>
  <c r="C15" i="5" s="1"/>
  <c r="C418" i="5"/>
  <c r="I258" i="4"/>
  <c r="C50" i="4"/>
  <c r="C24" i="4" s="1"/>
  <c r="C262" i="4"/>
  <c r="B94" i="7"/>
  <c r="I94" i="7" s="1"/>
  <c r="I588" i="7"/>
  <c r="I405" i="7"/>
  <c r="B85" i="7"/>
  <c r="I579" i="7"/>
  <c r="N93" i="41"/>
  <c r="I409" i="3"/>
  <c r="B45" i="3"/>
  <c r="B105" i="3"/>
  <c r="I599" i="3"/>
  <c r="I439" i="5"/>
  <c r="M105" i="43"/>
  <c r="M27" i="43" s="1"/>
  <c r="I409" i="5"/>
  <c r="M103" i="43"/>
  <c r="S634" i="42"/>
  <c r="O103" i="42"/>
  <c r="O25" i="42" s="1"/>
  <c r="I52" i="5"/>
  <c r="B26" i="5"/>
  <c r="I26" i="5" s="1"/>
  <c r="H7" i="4"/>
  <c r="B11" i="7"/>
  <c r="I11" i="7" s="1"/>
  <c r="I36" i="4"/>
  <c r="B10" i="4"/>
  <c r="I10" i="4" s="1"/>
  <c r="I88" i="4"/>
  <c r="G600" i="4"/>
  <c r="H7" i="3"/>
  <c r="I598" i="32"/>
  <c r="I597" i="1"/>
  <c r="B103" i="1"/>
  <c r="I258" i="7"/>
  <c r="B50" i="7"/>
  <c r="S649" i="41"/>
  <c r="G54" i="3"/>
  <c r="I46" i="5"/>
  <c r="B20" i="5"/>
  <c r="I20" i="5" s="1"/>
  <c r="B103" i="35"/>
  <c r="I597" i="35"/>
  <c r="B104" i="1"/>
  <c r="B86" i="7"/>
  <c r="I330" i="5"/>
  <c r="B44" i="5"/>
  <c r="G54" i="5"/>
  <c r="I52" i="7"/>
  <c r="B26" i="7"/>
  <c r="I26" i="7" s="1"/>
  <c r="D103" i="36"/>
  <c r="I649" i="36"/>
  <c r="I649" i="34"/>
  <c r="B103" i="32"/>
  <c r="I103" i="32" s="1"/>
  <c r="I597" i="32"/>
  <c r="H88" i="8"/>
  <c r="H10" i="8" s="1"/>
  <c r="G103" i="35"/>
  <c r="G25" i="35" s="1"/>
  <c r="H103" i="35"/>
  <c r="H25" i="35" s="1"/>
  <c r="D340" i="5"/>
  <c r="D42" i="5"/>
  <c r="D16" i="5" s="1"/>
  <c r="D104" i="32"/>
  <c r="E104" i="35"/>
  <c r="G104" i="32"/>
  <c r="G26" i="32" s="1"/>
  <c r="D418" i="3"/>
  <c r="D41" i="3"/>
  <c r="D15" i="3" s="1"/>
  <c r="D93" i="35"/>
  <c r="I339" i="8"/>
  <c r="B53" i="8"/>
  <c r="E104" i="34"/>
  <c r="C418" i="7"/>
  <c r="C41" i="7"/>
  <c r="C15" i="7" s="1"/>
  <c r="I330" i="7"/>
  <c r="B44" i="7"/>
  <c r="I588" i="5"/>
  <c r="B94" i="5"/>
  <c r="I94" i="5" s="1"/>
  <c r="I405" i="3"/>
  <c r="I409" i="6"/>
  <c r="B95" i="5"/>
  <c r="I95" i="5" s="1"/>
  <c r="I589" i="5"/>
  <c r="I409" i="4"/>
  <c r="G105" i="42"/>
  <c r="G27" i="42" s="1"/>
  <c r="C49" i="7"/>
  <c r="C23" i="7" s="1"/>
  <c r="H27" i="7"/>
  <c r="H54" i="7"/>
  <c r="I46" i="6"/>
  <c r="B20" i="6"/>
  <c r="I20" i="6" s="1"/>
  <c r="D17" i="5"/>
  <c r="B41" i="7"/>
  <c r="H600" i="7"/>
  <c r="B41" i="3"/>
  <c r="B43" i="3"/>
  <c r="G600" i="6"/>
  <c r="I599" i="5"/>
  <c r="I36" i="7"/>
  <c r="B104" i="43"/>
  <c r="I104" i="43" s="1"/>
  <c r="G7" i="4"/>
  <c r="I599" i="7"/>
  <c r="D7" i="7"/>
  <c r="I103" i="43"/>
  <c r="C600" i="7"/>
  <c r="B88" i="34"/>
  <c r="I88" i="34" s="1"/>
  <c r="I85" i="3"/>
  <c r="E7" i="6"/>
  <c r="B11" i="5"/>
  <c r="I11" i="5" s="1"/>
  <c r="I89" i="4"/>
  <c r="C444" i="3"/>
  <c r="O104" i="42"/>
  <c r="Q93" i="42"/>
  <c r="S639" i="43"/>
  <c r="M93" i="42"/>
  <c r="S651" i="41"/>
  <c r="M104" i="42"/>
  <c r="M26" i="42" s="1"/>
  <c r="S650" i="43"/>
  <c r="N93" i="42"/>
  <c r="R93" i="42"/>
  <c r="S651" i="43"/>
  <c r="E88" i="8"/>
  <c r="R104" i="41"/>
  <c r="Q104" i="41"/>
  <c r="M104" i="41"/>
  <c r="O104" i="41"/>
  <c r="N104" i="41"/>
  <c r="S620" i="41"/>
  <c r="AG620" i="41" s="1"/>
  <c r="Q104" i="42"/>
  <c r="Q26" i="42" s="1"/>
  <c r="N104" i="42"/>
  <c r="R104" i="42"/>
  <c r="D88" i="8"/>
  <c r="I336" i="1"/>
  <c r="H103" i="8"/>
  <c r="H25" i="8" s="1"/>
  <c r="Q93" i="41"/>
  <c r="G93" i="35"/>
  <c r="G93" i="32"/>
  <c r="C93" i="1"/>
  <c r="H93" i="35"/>
  <c r="I651" i="35"/>
  <c r="I651" i="34"/>
  <c r="I651" i="8"/>
  <c r="I620" i="8"/>
  <c r="D53" i="32"/>
  <c r="I336" i="32"/>
  <c r="C93" i="32"/>
  <c r="H93" i="34"/>
  <c r="H93" i="32"/>
  <c r="C93" i="36"/>
  <c r="C93" i="34"/>
  <c r="H93" i="36"/>
  <c r="B93" i="1"/>
  <c r="I650" i="32"/>
  <c r="I650" i="36"/>
  <c r="I336" i="35"/>
  <c r="I336" i="34"/>
  <c r="D53" i="1"/>
  <c r="I53" i="1" s="1"/>
  <c r="I336" i="36"/>
  <c r="D87" i="7"/>
  <c r="D9" i="7" s="1"/>
  <c r="D87" i="3"/>
  <c r="D9" i="3" s="1"/>
  <c r="D87" i="5"/>
  <c r="D9" i="5" s="1"/>
  <c r="G93" i="34"/>
  <c r="G93" i="1"/>
  <c r="E36" i="32"/>
  <c r="E10" i="32" s="1"/>
  <c r="I651" i="32"/>
  <c r="I651" i="36"/>
  <c r="I650" i="35"/>
  <c r="D53" i="35"/>
  <c r="D53" i="34"/>
  <c r="G93" i="36"/>
  <c r="H93" i="1"/>
  <c r="E36" i="1"/>
  <c r="E10" i="1" s="1"/>
  <c r="E36" i="8"/>
  <c r="I650" i="34"/>
  <c r="I650" i="8"/>
  <c r="I336" i="8"/>
  <c r="I580" i="7"/>
  <c r="D86" i="6"/>
  <c r="D53" i="8"/>
  <c r="D87" i="6"/>
  <c r="D9" i="6" s="1"/>
  <c r="D87" i="4"/>
  <c r="D9" i="4" s="1"/>
  <c r="E103" i="8"/>
  <c r="H105" i="32"/>
  <c r="H27" i="32" s="1"/>
  <c r="G105" i="34"/>
  <c r="G27" i="34" s="1"/>
  <c r="I648" i="7"/>
  <c r="I648" i="4"/>
  <c r="E104" i="8"/>
  <c r="G103" i="8"/>
  <c r="G25" i="8" s="1"/>
  <c r="E105" i="35"/>
  <c r="E27" i="35" s="1"/>
  <c r="E105" i="1"/>
  <c r="E27" i="1" s="1"/>
  <c r="C105" i="34"/>
  <c r="D104" i="8"/>
  <c r="C104" i="8"/>
  <c r="G105" i="35"/>
  <c r="G27" i="35" s="1"/>
  <c r="G105" i="1"/>
  <c r="G27" i="1" s="1"/>
  <c r="E105" i="34"/>
  <c r="E27" i="34" s="1"/>
  <c r="E105" i="36"/>
  <c r="E105" i="32"/>
  <c r="E27" i="32" s="1"/>
  <c r="C105" i="1"/>
  <c r="C27" i="1" s="1"/>
  <c r="D103" i="8"/>
  <c r="G105" i="32"/>
  <c r="G27" i="32" s="1"/>
  <c r="G105" i="36"/>
  <c r="G27" i="36" s="1"/>
  <c r="I648" i="6"/>
  <c r="I648" i="3"/>
  <c r="I648" i="5"/>
  <c r="H104" i="8"/>
  <c r="H26" i="8" s="1"/>
  <c r="C103" i="8"/>
  <c r="C105" i="32"/>
  <c r="C27" i="32" s="1"/>
  <c r="C105" i="36"/>
  <c r="G104" i="8"/>
  <c r="G26" i="8" s="1"/>
  <c r="H105" i="34"/>
  <c r="H27" i="34" s="1"/>
  <c r="H105" i="1"/>
  <c r="H27" i="1" s="1"/>
  <c r="H105" i="35"/>
  <c r="H27" i="35" s="1"/>
  <c r="H105" i="36"/>
  <c r="H27" i="36" s="1"/>
  <c r="C105" i="35"/>
  <c r="G88" i="8"/>
  <c r="G10" i="8" s="1"/>
  <c r="M105" i="42" l="1"/>
  <c r="M27" i="42" s="1"/>
  <c r="I103" i="34"/>
  <c r="I49" i="6"/>
  <c r="B23" i="3"/>
  <c r="I23" i="3" s="1"/>
  <c r="I41" i="6"/>
  <c r="E10" i="8"/>
  <c r="I41" i="4"/>
  <c r="I103" i="36"/>
  <c r="C27" i="35"/>
  <c r="I15" i="4"/>
  <c r="D10" i="8"/>
  <c r="I42" i="5"/>
  <c r="I443" i="35"/>
  <c r="B10" i="7"/>
  <c r="I10" i="7" s="1"/>
  <c r="B104" i="35"/>
  <c r="I104" i="35" s="1"/>
  <c r="I443" i="32"/>
  <c r="B103" i="8"/>
  <c r="I103" i="8" s="1"/>
  <c r="I597" i="8"/>
  <c r="I53" i="34"/>
  <c r="I48" i="3"/>
  <c r="B22" i="3"/>
  <c r="I22" i="3" s="1"/>
  <c r="L104" i="41"/>
  <c r="S650" i="41"/>
  <c r="L93" i="42"/>
  <c r="S639" i="42"/>
  <c r="I7" i="4"/>
  <c r="I443" i="1"/>
  <c r="I581" i="6"/>
  <c r="B87" i="6"/>
  <c r="B86" i="5"/>
  <c r="I580" i="5"/>
  <c r="S650" i="42"/>
  <c r="R105" i="42"/>
  <c r="R27" i="42" s="1"/>
  <c r="I53" i="8"/>
  <c r="I7" i="5"/>
  <c r="I48" i="5"/>
  <c r="B22" i="5"/>
  <c r="I22" i="5" s="1"/>
  <c r="I443" i="34"/>
  <c r="I50" i="4"/>
  <c r="B104" i="8"/>
  <c r="I104" i="8" s="1"/>
  <c r="L93" i="41"/>
  <c r="B18" i="4"/>
  <c r="I18" i="4" s="1"/>
  <c r="I44" i="4"/>
  <c r="I50" i="6"/>
  <c r="I580" i="4"/>
  <c r="B86" i="4"/>
  <c r="B15" i="7"/>
  <c r="I15" i="7" s="1"/>
  <c r="I41" i="7"/>
  <c r="I599" i="1"/>
  <c r="I581" i="3"/>
  <c r="B87" i="3"/>
  <c r="B93" i="32"/>
  <c r="I639" i="32"/>
  <c r="I599" i="32"/>
  <c r="I599" i="36"/>
  <c r="D8" i="6"/>
  <c r="I639" i="34"/>
  <c r="C93" i="8"/>
  <c r="B87" i="7"/>
  <c r="I581" i="7"/>
  <c r="O105" i="42"/>
  <c r="O27" i="42" s="1"/>
  <c r="L104" i="43"/>
  <c r="I50" i="7"/>
  <c r="I42" i="6"/>
  <c r="B16" i="6"/>
  <c r="I16" i="6" s="1"/>
  <c r="B17" i="6"/>
  <c r="I17" i="6" s="1"/>
  <c r="I43" i="6"/>
  <c r="I50" i="3"/>
  <c r="B16" i="5"/>
  <c r="I16" i="5" s="1"/>
  <c r="B17" i="4"/>
  <c r="I17" i="4" s="1"/>
  <c r="I43" i="4"/>
  <c r="C27" i="34"/>
  <c r="I598" i="8"/>
  <c r="I48" i="7"/>
  <c r="B22" i="7"/>
  <c r="I22" i="7" s="1"/>
  <c r="B104" i="36"/>
  <c r="I104" i="36" s="1"/>
  <c r="I599" i="34"/>
  <c r="D86" i="3"/>
  <c r="B87" i="5"/>
  <c r="I581" i="5"/>
  <c r="I43" i="5"/>
  <c r="B17" i="5"/>
  <c r="I17" i="5" s="1"/>
  <c r="B93" i="34"/>
  <c r="I42" i="3"/>
  <c r="B16" i="3"/>
  <c r="I16" i="3" s="1"/>
  <c r="I43" i="7"/>
  <c r="B17" i="7"/>
  <c r="I17" i="7" s="1"/>
  <c r="I44" i="6"/>
  <c r="B18" i="6"/>
  <c r="I18" i="6" s="1"/>
  <c r="B23" i="7"/>
  <c r="I23" i="7" s="1"/>
  <c r="I49" i="7"/>
  <c r="C93" i="35"/>
  <c r="D86" i="7"/>
  <c r="B23" i="4"/>
  <c r="I23" i="4" s="1"/>
  <c r="I49" i="4"/>
  <c r="B87" i="4"/>
  <c r="I581" i="4"/>
  <c r="D86" i="5"/>
  <c r="Q105" i="42"/>
  <c r="Q27" i="42" s="1"/>
  <c r="B17" i="3"/>
  <c r="I17" i="3" s="1"/>
  <c r="I43" i="3"/>
  <c r="L93" i="43"/>
  <c r="I103" i="35"/>
  <c r="S634" i="43"/>
  <c r="L88" i="43"/>
  <c r="B104" i="32"/>
  <c r="I104" i="32" s="1"/>
  <c r="B104" i="34"/>
  <c r="I104" i="34" s="1"/>
  <c r="C10" i="8"/>
  <c r="I53" i="32"/>
  <c r="I45" i="7"/>
  <c r="B19" i="7"/>
  <c r="I19" i="7" s="1"/>
  <c r="I649" i="8"/>
  <c r="I88" i="8"/>
  <c r="I15" i="6"/>
  <c r="I42" i="4"/>
  <c r="D86" i="4"/>
  <c r="I85" i="7"/>
  <c r="S651" i="42"/>
  <c r="B93" i="35"/>
  <c r="B93" i="36"/>
  <c r="I639" i="36"/>
  <c r="B15" i="3"/>
  <c r="I15" i="3" s="1"/>
  <c r="I41" i="3"/>
  <c r="I44" i="5"/>
  <c r="B18" i="5"/>
  <c r="I18" i="5" s="1"/>
  <c r="B19" i="3"/>
  <c r="I19" i="3" s="1"/>
  <c r="I45" i="3"/>
  <c r="I7" i="3"/>
  <c r="B7" i="7"/>
  <c r="I634" i="8"/>
  <c r="B8" i="7"/>
  <c r="I7" i="6"/>
  <c r="I41" i="5"/>
  <c r="B10" i="6"/>
  <c r="I10" i="6" s="1"/>
  <c r="I88" i="6"/>
  <c r="B27" i="3"/>
  <c r="B16" i="4"/>
  <c r="I16" i="4" s="1"/>
  <c r="F100" i="1"/>
  <c r="I646" i="1"/>
  <c r="I42" i="7"/>
  <c r="B16" i="7"/>
  <c r="I16" i="7" s="1"/>
  <c r="I50" i="5"/>
  <c r="I599" i="35"/>
  <c r="B86" i="3"/>
  <c r="I580" i="3"/>
  <c r="B86" i="6"/>
  <c r="I580" i="6"/>
  <c r="B18" i="7"/>
  <c r="I18" i="7" s="1"/>
  <c r="I44" i="7"/>
  <c r="L104" i="42"/>
  <c r="I44" i="3"/>
  <c r="B18" i="3"/>
  <c r="I18" i="3" s="1"/>
  <c r="B10" i="5"/>
  <c r="I10" i="5" s="1"/>
  <c r="I53" i="35"/>
  <c r="I48" i="4"/>
  <c r="B22" i="4"/>
  <c r="I22" i="4" s="1"/>
  <c r="L25" i="42"/>
  <c r="I443" i="8"/>
  <c r="I15" i="5"/>
  <c r="G105" i="8"/>
  <c r="G27" i="8" s="1"/>
  <c r="G93" i="8"/>
  <c r="C105" i="8"/>
  <c r="C27" i="8" s="1"/>
  <c r="E105" i="8"/>
  <c r="E27" i="8" s="1"/>
  <c r="H105" i="8"/>
  <c r="H27" i="8" s="1"/>
  <c r="H93" i="8"/>
  <c r="R93" i="41"/>
  <c r="M93" i="41"/>
  <c r="F97" i="1"/>
  <c r="F87" i="1"/>
  <c r="F102" i="1"/>
  <c r="I599" i="8" l="1"/>
  <c r="D8" i="4"/>
  <c r="I86" i="4"/>
  <c r="B8" i="4"/>
  <c r="D8" i="7"/>
  <c r="I8" i="7" s="1"/>
  <c r="I322" i="32"/>
  <c r="B36" i="32"/>
  <c r="I322" i="1"/>
  <c r="B36" i="1"/>
  <c r="I87" i="3"/>
  <c r="B9" i="3"/>
  <c r="I9" i="3" s="1"/>
  <c r="I86" i="5"/>
  <c r="B8" i="5"/>
  <c r="D8" i="3"/>
  <c r="I86" i="6"/>
  <c r="B8" i="6"/>
  <c r="I7" i="7"/>
  <c r="D8" i="5"/>
  <c r="I87" i="5"/>
  <c r="B9" i="5"/>
  <c r="I9" i="5" s="1"/>
  <c r="I639" i="35"/>
  <c r="I87" i="6"/>
  <c r="B9" i="6"/>
  <c r="I9" i="6" s="1"/>
  <c r="I639" i="8"/>
  <c r="B93" i="8"/>
  <c r="I87" i="4"/>
  <c r="B9" i="4"/>
  <c r="I9" i="4" s="1"/>
  <c r="I86" i="7"/>
  <c r="I322" i="8"/>
  <c r="B36" i="8"/>
  <c r="I86" i="3"/>
  <c r="B8" i="3"/>
  <c r="I87" i="7"/>
  <c r="B9" i="7"/>
  <c r="I9" i="7" s="1"/>
  <c r="S639" i="41"/>
  <c r="F90" i="1"/>
  <c r="B10" i="1" l="1"/>
  <c r="I36" i="1"/>
  <c r="I36" i="8"/>
  <c r="B10" i="8"/>
  <c r="I10" i="8" s="1"/>
  <c r="I8" i="6"/>
  <c r="I8" i="4"/>
  <c r="I8" i="3"/>
  <c r="I36" i="32"/>
  <c r="B10" i="32"/>
  <c r="I10" i="32" s="1"/>
  <c r="I8" i="5"/>
  <c r="I556" i="40" l="1"/>
  <c r="I530" i="40"/>
  <c r="I504" i="40"/>
  <c r="I478" i="40"/>
  <c r="I557" i="40"/>
  <c r="I531" i="40"/>
  <c r="I505" i="40"/>
  <c r="I479" i="40"/>
  <c r="I558" i="40"/>
  <c r="I532" i="40"/>
  <c r="I506" i="40"/>
  <c r="I480" i="40"/>
  <c r="I535" i="40"/>
  <c r="I509" i="40"/>
  <c r="I483" i="40"/>
  <c r="I573" i="40"/>
  <c r="I547" i="40"/>
  <c r="I521" i="40"/>
  <c r="I495" i="40"/>
  <c r="I556" i="41"/>
  <c r="I530" i="41"/>
  <c r="I504" i="41"/>
  <c r="I478" i="41"/>
  <c r="I557" i="41"/>
  <c r="I531" i="41"/>
  <c r="I505" i="41"/>
  <c r="I479" i="41"/>
  <c r="I558" i="41"/>
  <c r="I532" i="41"/>
  <c r="I506" i="41"/>
  <c r="I480" i="41"/>
  <c r="I535" i="41"/>
  <c r="I509" i="41"/>
  <c r="I483" i="41"/>
  <c r="I573" i="41"/>
  <c r="I547" i="41"/>
  <c r="I521" i="41"/>
  <c r="I495" i="41"/>
  <c r="I554" i="41"/>
  <c r="I528" i="41"/>
  <c r="I502" i="41"/>
  <c r="I476" i="41"/>
  <c r="I556" i="42"/>
  <c r="I530" i="42"/>
  <c r="I504" i="42"/>
  <c r="I478" i="42"/>
  <c r="I557" i="42"/>
  <c r="I531" i="42"/>
  <c r="I505" i="42"/>
  <c r="I479" i="42"/>
  <c r="I558" i="42"/>
  <c r="I532" i="42"/>
  <c r="I506" i="42"/>
  <c r="I480" i="42"/>
  <c r="I535" i="42"/>
  <c r="I509" i="42"/>
  <c r="I483" i="42"/>
  <c r="I573" i="42"/>
  <c r="I547" i="42"/>
  <c r="I521" i="42"/>
  <c r="I495" i="42"/>
  <c r="I556" i="43"/>
  <c r="I530" i="43"/>
  <c r="I504" i="43"/>
  <c r="I478" i="43"/>
  <c r="I557" i="43"/>
  <c r="I531" i="43"/>
  <c r="I505" i="43"/>
  <c r="I479" i="43"/>
  <c r="I558" i="43"/>
  <c r="I532" i="43"/>
  <c r="I506" i="43"/>
  <c r="I480" i="43"/>
  <c r="I535" i="43"/>
  <c r="I509" i="43"/>
  <c r="I483" i="43"/>
  <c r="I573" i="43"/>
  <c r="I547" i="43"/>
  <c r="I521" i="43"/>
  <c r="I495" i="43"/>
  <c r="I482" i="3"/>
  <c r="I508" i="3"/>
  <c r="I534" i="3"/>
  <c r="I560" i="3"/>
  <c r="I482" i="7"/>
  <c r="I493" i="7"/>
  <c r="I493" i="6"/>
  <c r="I493" i="5"/>
  <c r="I493" i="4"/>
  <c r="I493" i="3"/>
  <c r="I493" i="2"/>
  <c r="I519" i="7"/>
  <c r="I519" i="6"/>
  <c r="I519" i="5"/>
  <c r="I519" i="4"/>
  <c r="I519" i="3"/>
  <c r="I519" i="2"/>
  <c r="I545" i="7"/>
  <c r="I545" i="6"/>
  <c r="I545" i="5"/>
  <c r="I545" i="4"/>
  <c r="I545" i="3"/>
  <c r="I545" i="2"/>
  <c r="I571" i="7"/>
  <c r="I571" i="6"/>
  <c r="I571" i="5"/>
  <c r="I571" i="4"/>
  <c r="I571" i="3"/>
  <c r="I571" i="2"/>
  <c r="I404" i="2"/>
  <c r="I378" i="2"/>
  <c r="I352" i="2"/>
  <c r="I274" i="2"/>
  <c r="I248" i="2"/>
  <c r="I222" i="2"/>
  <c r="I482" i="2"/>
  <c r="I482" i="4"/>
  <c r="I482" i="5"/>
  <c r="I482" i="6"/>
  <c r="I534" i="7"/>
  <c r="I508" i="7"/>
  <c r="I560" i="7"/>
  <c r="I508" i="6"/>
  <c r="I534" i="6"/>
  <c r="I560" i="6"/>
  <c r="I534" i="5"/>
  <c r="I508" i="5"/>
  <c r="I560" i="5"/>
  <c r="I508" i="4"/>
  <c r="I534" i="4"/>
  <c r="I560" i="4"/>
  <c r="I560" i="2"/>
  <c r="I534" i="2"/>
  <c r="I508" i="2"/>
  <c r="I506" i="3" l="1"/>
  <c r="I522" i="3" s="1"/>
  <c r="F522" i="3"/>
  <c r="I456" i="5"/>
  <c r="F66" i="5"/>
  <c r="I469" i="40"/>
  <c r="F79" i="40"/>
  <c r="I532" i="3"/>
  <c r="I548" i="3" s="1"/>
  <c r="F548" i="3"/>
  <c r="I129" i="3"/>
  <c r="I132" i="3" s="1"/>
  <c r="B132" i="3"/>
  <c r="I233" i="3"/>
  <c r="B236" i="3"/>
  <c r="I457" i="43"/>
  <c r="I457" i="42"/>
  <c r="I457" i="41"/>
  <c r="F64" i="40"/>
  <c r="I454" i="40"/>
  <c r="I467" i="2"/>
  <c r="F77" i="2"/>
  <c r="I233" i="4"/>
  <c r="B236" i="4"/>
  <c r="I453" i="43"/>
  <c r="F63" i="43"/>
  <c r="F63" i="42"/>
  <c r="I453" i="42"/>
  <c r="I453" i="41"/>
  <c r="F63" i="41"/>
  <c r="I456" i="2"/>
  <c r="F66" i="2"/>
  <c r="I300" i="2"/>
  <c r="E314" i="2"/>
  <c r="I233" i="5"/>
  <c r="B236" i="5"/>
  <c r="F62" i="40"/>
  <c r="I452" i="40"/>
  <c r="I456" i="4"/>
  <c r="F66" i="4"/>
  <c r="I456" i="6"/>
  <c r="F66" i="6"/>
  <c r="I467" i="4"/>
  <c r="F77" i="4"/>
  <c r="I233" i="6"/>
  <c r="B236" i="6"/>
  <c r="I469" i="43"/>
  <c r="F79" i="43"/>
  <c r="F79" i="42"/>
  <c r="I469" i="42"/>
  <c r="I475" i="41"/>
  <c r="F79" i="41"/>
  <c r="I469" i="41"/>
  <c r="I475" i="40"/>
  <c r="I259" i="2"/>
  <c r="B262" i="2"/>
  <c r="I467" i="3"/>
  <c r="F77" i="3"/>
  <c r="I456" i="3"/>
  <c r="F66" i="3"/>
  <c r="I480" i="3"/>
  <c r="I496" i="3" s="1"/>
  <c r="F496" i="3"/>
  <c r="I467" i="5"/>
  <c r="F77" i="5"/>
  <c r="I233" i="7"/>
  <c r="B236" i="7"/>
  <c r="F64" i="43"/>
  <c r="I454" i="43"/>
  <c r="F64" i="42"/>
  <c r="I454" i="42"/>
  <c r="I501" i="41"/>
  <c r="I454" i="41"/>
  <c r="F64" i="41"/>
  <c r="I501" i="40"/>
  <c r="I457" i="40"/>
  <c r="F66" i="7"/>
  <c r="I456" i="7"/>
  <c r="I170" i="2"/>
  <c r="I184" i="2" s="1"/>
  <c r="E184" i="2"/>
  <c r="E444" i="2"/>
  <c r="I430" i="2"/>
  <c r="I467" i="6"/>
  <c r="F77" i="6"/>
  <c r="I527" i="41"/>
  <c r="I527" i="40"/>
  <c r="I453" i="40"/>
  <c r="F63" i="40"/>
  <c r="I558" i="3"/>
  <c r="I574" i="3" s="1"/>
  <c r="F574" i="3"/>
  <c r="F64" i="3"/>
  <c r="I454" i="3"/>
  <c r="F470" i="3"/>
  <c r="I196" i="2"/>
  <c r="I210" i="2" s="1"/>
  <c r="E210" i="2"/>
  <c r="I467" i="7"/>
  <c r="F77" i="7"/>
  <c r="F62" i="43"/>
  <c r="I452" i="43"/>
  <c r="F62" i="42"/>
  <c r="I452" i="42"/>
  <c r="I553" i="41"/>
  <c r="I452" i="41"/>
  <c r="F62" i="41"/>
  <c r="I553" i="40"/>
  <c r="E51" i="4"/>
  <c r="C51" i="4"/>
  <c r="D51" i="4"/>
  <c r="E51" i="6"/>
  <c r="C51" i="6"/>
  <c r="D51" i="6"/>
  <c r="C105" i="6"/>
  <c r="C27" i="6" s="1"/>
  <c r="H105" i="6"/>
  <c r="H27" i="6" s="1"/>
  <c r="D105" i="6"/>
  <c r="D27" i="6" s="1"/>
  <c r="E51" i="3"/>
  <c r="C51" i="3"/>
  <c r="D51" i="3"/>
  <c r="C51" i="5"/>
  <c r="E51" i="5"/>
  <c r="D51" i="5"/>
  <c r="E51" i="7"/>
  <c r="C51" i="7"/>
  <c r="D51" i="7"/>
  <c r="I222" i="3"/>
  <c r="I274" i="7"/>
  <c r="I352" i="4"/>
  <c r="E92" i="2"/>
  <c r="H92" i="2"/>
  <c r="H14" i="2" s="1"/>
  <c r="G92" i="2"/>
  <c r="G14" i="2" s="1"/>
  <c r="C92" i="2"/>
  <c r="F92" i="2"/>
  <c r="I248" i="7"/>
  <c r="P90" i="43"/>
  <c r="P12" i="43" s="1"/>
  <c r="P89" i="43"/>
  <c r="P11" i="43" s="1"/>
  <c r="P90" i="41"/>
  <c r="P12" i="41" s="1"/>
  <c r="P89" i="41"/>
  <c r="P11" i="41" s="1"/>
  <c r="P90" i="40"/>
  <c r="P12" i="40" s="1"/>
  <c r="P89" i="40"/>
  <c r="P11" i="40" s="1"/>
  <c r="AI244" i="40"/>
  <c r="AE53" i="43"/>
  <c r="P90" i="42"/>
  <c r="P12" i="42" s="1"/>
  <c r="P89" i="42"/>
  <c r="P11" i="42" s="1"/>
  <c r="AI140" i="40" l="1"/>
  <c r="X53" i="41"/>
  <c r="AG53" i="43"/>
  <c r="AI313" i="41"/>
  <c r="AI209" i="41"/>
  <c r="I389" i="6"/>
  <c r="AA53" i="40"/>
  <c r="Y53" i="41"/>
  <c r="AC53" i="41"/>
  <c r="AI391" i="43"/>
  <c r="AI287" i="43"/>
  <c r="AI183" i="43"/>
  <c r="AF53" i="43"/>
  <c r="AI157" i="40"/>
  <c r="AI270" i="41"/>
  <c r="AI426" i="42"/>
  <c r="I389" i="3"/>
  <c r="I389" i="4"/>
  <c r="P105" i="41"/>
  <c r="P27" i="41" s="1"/>
  <c r="S599" i="41"/>
  <c r="AI313" i="43"/>
  <c r="AI209" i="43"/>
  <c r="D40" i="2"/>
  <c r="D158" i="2"/>
  <c r="I144" i="2"/>
  <c r="I158" i="2" s="1"/>
  <c r="I480" i="2"/>
  <c r="I496" i="2" s="1"/>
  <c r="F496" i="2"/>
  <c r="F64" i="2"/>
  <c r="I532" i="2"/>
  <c r="I548" i="2" s="1"/>
  <c r="F548" i="2"/>
  <c r="I454" i="5"/>
  <c r="I470" i="5" s="1"/>
  <c r="F64" i="5"/>
  <c r="F470" i="5"/>
  <c r="I558" i="7"/>
  <c r="I574" i="7" s="1"/>
  <c r="F574" i="7"/>
  <c r="I506" i="5"/>
  <c r="I522" i="5" s="1"/>
  <c r="F522" i="5"/>
  <c r="F11" i="40"/>
  <c r="I63" i="40"/>
  <c r="I66" i="3"/>
  <c r="AI339" i="40"/>
  <c r="AG53" i="40"/>
  <c r="AI348" i="41"/>
  <c r="AI244" i="41"/>
  <c r="AI140" i="41"/>
  <c r="V53" i="41"/>
  <c r="AI131" i="41"/>
  <c r="AE53" i="41"/>
  <c r="AI296" i="42"/>
  <c r="AI166" i="42"/>
  <c r="AI426" i="43"/>
  <c r="AI322" i="43"/>
  <c r="AI218" i="43"/>
  <c r="AA53" i="43"/>
  <c r="P88" i="40"/>
  <c r="S582" i="40"/>
  <c r="AI400" i="40"/>
  <c r="P105" i="40"/>
  <c r="P27" i="40" s="1"/>
  <c r="S599" i="40"/>
  <c r="AI209" i="40"/>
  <c r="AC36" i="41"/>
  <c r="AI218" i="42"/>
  <c r="AI417" i="43"/>
  <c r="E262" i="2"/>
  <c r="I246" i="2"/>
  <c r="I262" i="2" s="1"/>
  <c r="I376" i="2"/>
  <c r="I392" i="2" s="1"/>
  <c r="E392" i="2"/>
  <c r="I430" i="4"/>
  <c r="E444" i="4"/>
  <c r="F64" i="6"/>
  <c r="I454" i="6"/>
  <c r="I470" i="6" s="1"/>
  <c r="F470" i="6"/>
  <c r="I129" i="5"/>
  <c r="I132" i="5" s="1"/>
  <c r="B132" i="5"/>
  <c r="I651" i="6"/>
  <c r="B105" i="6"/>
  <c r="I64" i="43"/>
  <c r="F12" i="43"/>
  <c r="I63" i="41"/>
  <c r="F11" i="41"/>
  <c r="I77" i="2"/>
  <c r="B549" i="3"/>
  <c r="D549" i="3"/>
  <c r="E549" i="3"/>
  <c r="F549" i="3"/>
  <c r="H549" i="3"/>
  <c r="C549" i="3"/>
  <c r="G549" i="3"/>
  <c r="V36" i="41"/>
  <c r="AI114" i="41"/>
  <c r="AC53" i="40"/>
  <c r="AI443" i="41"/>
  <c r="AI339" i="41"/>
  <c r="AI235" i="41"/>
  <c r="AA53" i="41"/>
  <c r="W53" i="41"/>
  <c r="AI400" i="42"/>
  <c r="AI131" i="43"/>
  <c r="V53" i="43"/>
  <c r="AI417" i="40"/>
  <c r="AI374" i="41"/>
  <c r="AI166" i="41"/>
  <c r="Z36" i="41"/>
  <c r="AI365" i="41"/>
  <c r="AI348" i="43"/>
  <c r="AI244" i="43"/>
  <c r="AI114" i="43"/>
  <c r="I480" i="4"/>
  <c r="I496" i="4" s="1"/>
  <c r="F496" i="4"/>
  <c r="I454" i="2"/>
  <c r="I470" i="2" s="1"/>
  <c r="F470" i="2"/>
  <c r="I506" i="7"/>
  <c r="I522" i="7" s="1"/>
  <c r="F522" i="7"/>
  <c r="I480" i="5"/>
  <c r="I496" i="5" s="1"/>
  <c r="F496" i="5"/>
  <c r="H90" i="2"/>
  <c r="I558" i="2"/>
  <c r="I574" i="2" s="1"/>
  <c r="F574" i="2"/>
  <c r="I558" i="4"/>
  <c r="I574" i="4" s="1"/>
  <c r="F574" i="4"/>
  <c r="I259" i="4"/>
  <c r="B262" i="4"/>
  <c r="E211" i="2"/>
  <c r="H211" i="2"/>
  <c r="C211" i="2"/>
  <c r="F211" i="2"/>
  <c r="G211" i="2"/>
  <c r="B211" i="2"/>
  <c r="D211" i="2"/>
  <c r="I64" i="41"/>
  <c r="F12" i="41"/>
  <c r="I77" i="3"/>
  <c r="F25" i="3"/>
  <c r="I79" i="41"/>
  <c r="F27" i="41"/>
  <c r="F10" i="40"/>
  <c r="I62" i="40"/>
  <c r="F27" i="40"/>
  <c r="I79" i="40"/>
  <c r="AF53" i="40"/>
  <c r="AG36" i="41"/>
  <c r="I532" i="7"/>
  <c r="I548" i="7" s="1"/>
  <c r="F548" i="7"/>
  <c r="E185" i="2"/>
  <c r="D185" i="2"/>
  <c r="F185" i="2"/>
  <c r="C185" i="2"/>
  <c r="B185" i="2"/>
  <c r="G185" i="2"/>
  <c r="H185" i="2"/>
  <c r="F25" i="4"/>
  <c r="I77" i="4"/>
  <c r="W53" i="40"/>
  <c r="P88" i="41"/>
  <c r="S582" i="41"/>
  <c r="AF53" i="41"/>
  <c r="AI270" i="43"/>
  <c r="AI443" i="43"/>
  <c r="AI339" i="43"/>
  <c r="AI235" i="43"/>
  <c r="AD53" i="43"/>
  <c r="W53" i="43"/>
  <c r="AI296" i="40"/>
  <c r="AI166" i="40"/>
  <c r="AI313" i="40"/>
  <c r="W36" i="41"/>
  <c r="AA36" i="41"/>
  <c r="AI417" i="41"/>
  <c r="P88" i="43"/>
  <c r="S582" i="43"/>
  <c r="P105" i="43"/>
  <c r="P27" i="43" s="1"/>
  <c r="S599" i="43"/>
  <c r="AI261" i="43"/>
  <c r="AI157" i="43"/>
  <c r="D90" i="2"/>
  <c r="I584" i="2"/>
  <c r="D600" i="2"/>
  <c r="I480" i="7"/>
  <c r="I496" i="7" s="1"/>
  <c r="F496" i="7"/>
  <c r="F64" i="4"/>
  <c r="I454" i="4"/>
  <c r="I470" i="4" s="1"/>
  <c r="F470" i="4"/>
  <c r="E418" i="2"/>
  <c r="I402" i="2"/>
  <c r="I418" i="2" s="1"/>
  <c r="I636" i="2"/>
  <c r="B90" i="2"/>
  <c r="I506" i="2"/>
  <c r="I522" i="2" s="1"/>
  <c r="F522" i="2"/>
  <c r="I506" i="4"/>
  <c r="I522" i="4" s="1"/>
  <c r="F522" i="4"/>
  <c r="F64" i="7"/>
  <c r="I454" i="7"/>
  <c r="I470" i="7" s="1"/>
  <c r="F470" i="7"/>
  <c r="I389" i="5"/>
  <c r="I62" i="42"/>
  <c r="F10" i="42"/>
  <c r="I470" i="3"/>
  <c r="F25" i="5"/>
  <c r="I77" i="5"/>
  <c r="I63" i="42"/>
  <c r="F11" i="42"/>
  <c r="I64" i="40"/>
  <c r="F12" i="40"/>
  <c r="I66" i="5"/>
  <c r="E90" i="2"/>
  <c r="E600" i="2"/>
  <c r="AI287" i="40"/>
  <c r="AE53" i="40"/>
  <c r="Y53" i="40"/>
  <c r="AI400" i="41"/>
  <c r="AI296" i="41"/>
  <c r="AI192" i="41"/>
  <c r="AD53" i="41"/>
  <c r="AI348" i="42"/>
  <c r="AI374" i="43"/>
  <c r="AI140" i="43"/>
  <c r="Y53" i="43"/>
  <c r="AH53" i="43"/>
  <c r="AI348" i="40"/>
  <c r="AI114" i="40"/>
  <c r="AI261" i="40"/>
  <c r="AF36" i="41"/>
  <c r="AE36" i="41"/>
  <c r="D102" i="2"/>
  <c r="D24" i="2" s="1"/>
  <c r="I324" i="2"/>
  <c r="E340" i="2"/>
  <c r="I558" i="6"/>
  <c r="I574" i="6" s="1"/>
  <c r="F574" i="6"/>
  <c r="F90" i="2"/>
  <c r="F12" i="3"/>
  <c r="I64" i="3"/>
  <c r="F80" i="3"/>
  <c r="F82" i="3" s="1"/>
  <c r="I66" i="7"/>
  <c r="I66" i="6"/>
  <c r="F11" i="43"/>
  <c r="I63" i="43"/>
  <c r="AI183" i="40"/>
  <c r="AI365" i="40"/>
  <c r="I300" i="7"/>
  <c r="E314" i="7"/>
  <c r="I532" i="4"/>
  <c r="I548" i="4" s="1"/>
  <c r="F548" i="4"/>
  <c r="D92" i="2"/>
  <c r="I586" i="2"/>
  <c r="AI426" i="40"/>
  <c r="AI322" i="40"/>
  <c r="AI218" i="40"/>
  <c r="AI391" i="40"/>
  <c r="Z53" i="40"/>
  <c r="AH53" i="40"/>
  <c r="AI391" i="41"/>
  <c r="AI287" i="41"/>
  <c r="AI183" i="41"/>
  <c r="Z53" i="41"/>
  <c r="P105" i="42"/>
  <c r="P27" i="42" s="1"/>
  <c r="S599" i="42"/>
  <c r="AC53" i="43"/>
  <c r="AI426" i="41"/>
  <c r="AI322" i="41"/>
  <c r="AI218" i="41"/>
  <c r="X36" i="41"/>
  <c r="Y36" i="41"/>
  <c r="AI400" i="43"/>
  <c r="AI296" i="43"/>
  <c r="AI166" i="43"/>
  <c r="AI365" i="43"/>
  <c r="I596" i="2"/>
  <c r="I480" i="6"/>
  <c r="I496" i="6" s="1"/>
  <c r="F496" i="6"/>
  <c r="I326" i="2"/>
  <c r="C40" i="2"/>
  <c r="C340" i="2"/>
  <c r="C90" i="2"/>
  <c r="I558" i="5"/>
  <c r="I574" i="5" s="1"/>
  <c r="F574" i="5"/>
  <c r="I532" i="6"/>
  <c r="I548" i="6" s="1"/>
  <c r="F548" i="6"/>
  <c r="I129" i="6"/>
  <c r="I132" i="6" s="1"/>
  <c r="B132" i="6"/>
  <c r="F10" i="43"/>
  <c r="I62" i="43"/>
  <c r="I77" i="6"/>
  <c r="F25" i="6"/>
  <c r="I79" i="42"/>
  <c r="F27" i="42"/>
  <c r="X53" i="40"/>
  <c r="Z53" i="43"/>
  <c r="AI322" i="42"/>
  <c r="E288" i="2"/>
  <c r="I272" i="2"/>
  <c r="I288" i="2" s="1"/>
  <c r="I638" i="2"/>
  <c r="B92" i="2"/>
  <c r="B14" i="2" s="1"/>
  <c r="AI374" i="40"/>
  <c r="AI270" i="40"/>
  <c r="AI443" i="40"/>
  <c r="AI235" i="40"/>
  <c r="V53" i="40"/>
  <c r="AI131" i="40"/>
  <c r="AD53" i="40"/>
  <c r="AG53" i="41"/>
  <c r="AH53" i="41"/>
  <c r="P88" i="42"/>
  <c r="S582" i="42"/>
  <c r="AI244" i="42"/>
  <c r="AI114" i="42"/>
  <c r="X53" i="43"/>
  <c r="AD36" i="41"/>
  <c r="AH36" i="41"/>
  <c r="AI261" i="41"/>
  <c r="AI157" i="41"/>
  <c r="AI374" i="42"/>
  <c r="AI270" i="42"/>
  <c r="AI140" i="42"/>
  <c r="E236" i="2"/>
  <c r="I220" i="2"/>
  <c r="I236" i="2" s="1"/>
  <c r="E38" i="2"/>
  <c r="I350" i="2"/>
  <c r="I366" i="2" s="1"/>
  <c r="E366" i="2"/>
  <c r="E40" i="2"/>
  <c r="E14" i="2" s="1"/>
  <c r="E158" i="2"/>
  <c r="I532" i="5"/>
  <c r="I548" i="5" s="1"/>
  <c r="F548" i="5"/>
  <c r="I506" i="6"/>
  <c r="I522" i="6" s="1"/>
  <c r="F522" i="6"/>
  <c r="G90" i="2"/>
  <c r="I389" i="7"/>
  <c r="I129" i="7"/>
  <c r="I132" i="7" s="1"/>
  <c r="B132" i="7"/>
  <c r="I129" i="4"/>
  <c r="I132" i="4" s="1"/>
  <c r="B132" i="4"/>
  <c r="I62" i="41"/>
  <c r="F10" i="41"/>
  <c r="F25" i="7"/>
  <c r="I77" i="7"/>
  <c r="H575" i="3"/>
  <c r="G575" i="3"/>
  <c r="B575" i="3"/>
  <c r="C575" i="3"/>
  <c r="F575" i="3"/>
  <c r="D575" i="3"/>
  <c r="E575" i="3"/>
  <c r="F12" i="42"/>
  <c r="I64" i="42"/>
  <c r="G497" i="3"/>
  <c r="C497" i="3"/>
  <c r="F497" i="3"/>
  <c r="H497" i="3"/>
  <c r="E497" i="3"/>
  <c r="D497" i="3"/>
  <c r="B497" i="3"/>
  <c r="I79" i="43"/>
  <c r="F27" i="43"/>
  <c r="I66" i="4"/>
  <c r="I66" i="2"/>
  <c r="F14" i="2"/>
  <c r="C133" i="3"/>
  <c r="B133" i="3"/>
  <c r="D133" i="3"/>
  <c r="E133" i="3"/>
  <c r="G133" i="3"/>
  <c r="H133" i="3"/>
  <c r="F133" i="3"/>
  <c r="H523" i="3"/>
  <c r="C523" i="3"/>
  <c r="F523" i="3"/>
  <c r="B523" i="3"/>
  <c r="E523" i="3"/>
  <c r="G523" i="3"/>
  <c r="D523" i="3"/>
  <c r="Q53" i="41"/>
  <c r="Q27" i="41" s="1"/>
  <c r="M53" i="40"/>
  <c r="M27" i="40" s="1"/>
  <c r="Q53" i="40"/>
  <c r="Q27" i="40" s="1"/>
  <c r="R53" i="40"/>
  <c r="R27" i="40" s="1"/>
  <c r="M53" i="41"/>
  <c r="M27" i="41" s="1"/>
  <c r="N53" i="40"/>
  <c r="O53" i="41"/>
  <c r="O27" i="41" s="1"/>
  <c r="O53" i="40"/>
  <c r="O27" i="40" s="1"/>
  <c r="I274" i="4"/>
  <c r="I352" i="3"/>
  <c r="I352" i="6"/>
  <c r="I352" i="7"/>
  <c r="I274" i="5"/>
  <c r="I352" i="5"/>
  <c r="I222" i="4"/>
  <c r="I274" i="6"/>
  <c r="I274" i="3"/>
  <c r="I222" i="6"/>
  <c r="I222" i="5"/>
  <c r="I222" i="7"/>
  <c r="I248" i="6"/>
  <c r="I248" i="5"/>
  <c r="I248" i="3"/>
  <c r="I248" i="4"/>
  <c r="I404" i="6"/>
  <c r="I404" i="4"/>
  <c r="I378" i="6"/>
  <c r="I378" i="7"/>
  <c r="S270" i="40"/>
  <c r="S348" i="41"/>
  <c r="S348" i="40"/>
  <c r="S426" i="41"/>
  <c r="S140" i="41" l="1"/>
  <c r="I378" i="5"/>
  <c r="I80" i="3"/>
  <c r="S218" i="41"/>
  <c r="S322" i="40"/>
  <c r="S348" i="43"/>
  <c r="S140" i="43"/>
  <c r="I404" i="3"/>
  <c r="S400" i="41"/>
  <c r="I404" i="5"/>
  <c r="S374" i="42"/>
  <c r="S374" i="41"/>
  <c r="S270" i="43"/>
  <c r="S322" i="43"/>
  <c r="S140" i="40"/>
  <c r="I378" i="3"/>
  <c r="I340" i="2"/>
  <c r="B53" i="41"/>
  <c r="E314" i="3"/>
  <c r="I300" i="3"/>
  <c r="I259" i="5"/>
  <c r="B262" i="5"/>
  <c r="I259" i="6"/>
  <c r="B262" i="6"/>
  <c r="E549" i="6"/>
  <c r="H549" i="6"/>
  <c r="D549" i="6"/>
  <c r="F549" i="6"/>
  <c r="G549" i="6"/>
  <c r="B549" i="6"/>
  <c r="C549" i="6"/>
  <c r="I90" i="2"/>
  <c r="B12" i="2"/>
  <c r="I185" i="2"/>
  <c r="I549" i="3"/>
  <c r="B27" i="6"/>
  <c r="H471" i="6"/>
  <c r="F471" i="6"/>
  <c r="G471" i="6"/>
  <c r="B471" i="6"/>
  <c r="D471" i="6"/>
  <c r="E471" i="6"/>
  <c r="C471" i="6"/>
  <c r="P10" i="40"/>
  <c r="S88" i="40"/>
  <c r="B575" i="7"/>
  <c r="F575" i="7"/>
  <c r="D575" i="7"/>
  <c r="H575" i="7"/>
  <c r="C575" i="7"/>
  <c r="E575" i="7"/>
  <c r="G575" i="7"/>
  <c r="G497" i="2"/>
  <c r="F497" i="2"/>
  <c r="H497" i="2"/>
  <c r="E497" i="2"/>
  <c r="D497" i="2"/>
  <c r="C497" i="2"/>
  <c r="B497" i="2"/>
  <c r="S218" i="42"/>
  <c r="N36" i="41"/>
  <c r="N10" i="41" s="1"/>
  <c r="S166" i="41"/>
  <c r="S218" i="40"/>
  <c r="S296" i="43"/>
  <c r="S426" i="42"/>
  <c r="S374" i="43"/>
  <c r="S244" i="42"/>
  <c r="S296" i="41"/>
  <c r="I170" i="3"/>
  <c r="I184" i="3" s="1"/>
  <c r="E184" i="3"/>
  <c r="I170" i="6"/>
  <c r="I184" i="6" s="1"/>
  <c r="E184" i="6"/>
  <c r="E210" i="3"/>
  <c r="I196" i="3"/>
  <c r="I210" i="3" s="1"/>
  <c r="I575" i="3"/>
  <c r="G12" i="2"/>
  <c r="F497" i="6"/>
  <c r="B497" i="6"/>
  <c r="G497" i="6"/>
  <c r="H497" i="6"/>
  <c r="D497" i="6"/>
  <c r="C497" i="6"/>
  <c r="E497" i="6"/>
  <c r="D497" i="7"/>
  <c r="E497" i="7"/>
  <c r="F497" i="7"/>
  <c r="C497" i="7"/>
  <c r="G497" i="7"/>
  <c r="H497" i="7"/>
  <c r="B497" i="7"/>
  <c r="E575" i="4"/>
  <c r="H575" i="4"/>
  <c r="C575" i="4"/>
  <c r="B575" i="4"/>
  <c r="D575" i="4"/>
  <c r="F575" i="4"/>
  <c r="G575" i="4"/>
  <c r="E523" i="7"/>
  <c r="B523" i="7"/>
  <c r="C523" i="7"/>
  <c r="G523" i="7"/>
  <c r="F523" i="7"/>
  <c r="D523" i="7"/>
  <c r="H523" i="7"/>
  <c r="AI36" i="41"/>
  <c r="I64" i="6"/>
  <c r="I80" i="6" s="1"/>
  <c r="F12" i="6"/>
  <c r="F80" i="6"/>
  <c r="F82" i="6" s="1"/>
  <c r="AI53" i="41"/>
  <c r="C159" i="2"/>
  <c r="G159" i="2"/>
  <c r="F159" i="2"/>
  <c r="H159" i="2"/>
  <c r="E159" i="2"/>
  <c r="D159" i="2"/>
  <c r="B159" i="2"/>
  <c r="I622" i="2"/>
  <c r="B626" i="2"/>
  <c r="I220" i="7"/>
  <c r="E236" i="7"/>
  <c r="I404" i="7"/>
  <c r="I170" i="5"/>
  <c r="I184" i="5" s="1"/>
  <c r="E184" i="5"/>
  <c r="E444" i="5"/>
  <c r="I430" i="5"/>
  <c r="E184" i="4"/>
  <c r="I170" i="4"/>
  <c r="I184" i="4" s="1"/>
  <c r="D53" i="41"/>
  <c r="N53" i="41"/>
  <c r="B133" i="4"/>
  <c r="C133" i="4"/>
  <c r="G133" i="4"/>
  <c r="D133" i="4"/>
  <c r="F133" i="4"/>
  <c r="H133" i="4"/>
  <c r="E133" i="4"/>
  <c r="E367" i="2"/>
  <c r="H367" i="2"/>
  <c r="D367" i="2"/>
  <c r="C367" i="2"/>
  <c r="G367" i="2"/>
  <c r="F367" i="2"/>
  <c r="B367" i="2"/>
  <c r="P10" i="42"/>
  <c r="S88" i="42"/>
  <c r="D575" i="5"/>
  <c r="C575" i="5"/>
  <c r="B575" i="5"/>
  <c r="F575" i="5"/>
  <c r="H575" i="5"/>
  <c r="G575" i="5"/>
  <c r="E575" i="5"/>
  <c r="E471" i="7"/>
  <c r="C471" i="7"/>
  <c r="D471" i="7"/>
  <c r="G471" i="7"/>
  <c r="F471" i="7"/>
  <c r="B471" i="7"/>
  <c r="H471" i="7"/>
  <c r="P10" i="41"/>
  <c r="S88" i="41"/>
  <c r="F12" i="5"/>
  <c r="I64" i="5"/>
  <c r="I80" i="5" s="1"/>
  <c r="F80" i="5"/>
  <c r="F82" i="5" s="1"/>
  <c r="S114" i="43"/>
  <c r="I378" i="4"/>
  <c r="E210" i="6"/>
  <c r="I196" i="6"/>
  <c r="I210" i="6" s="1"/>
  <c r="E54" i="2"/>
  <c r="I38" i="2"/>
  <c r="B575" i="2"/>
  <c r="F575" i="2"/>
  <c r="C575" i="2"/>
  <c r="E575" i="2"/>
  <c r="D575" i="2"/>
  <c r="G575" i="2"/>
  <c r="H575" i="2"/>
  <c r="S270" i="42"/>
  <c r="S166" i="43"/>
  <c r="S400" i="43"/>
  <c r="R36" i="41"/>
  <c r="R10" i="41" s="1"/>
  <c r="S426" i="43"/>
  <c r="S374" i="40"/>
  <c r="C40" i="7"/>
  <c r="C340" i="7"/>
  <c r="I259" i="3"/>
  <c r="B262" i="3"/>
  <c r="E210" i="4"/>
  <c r="I196" i="4"/>
  <c r="I210" i="4" s="1"/>
  <c r="E444" i="6"/>
  <c r="I430" i="6"/>
  <c r="R53" i="41"/>
  <c r="R27" i="41" s="1"/>
  <c r="I133" i="3"/>
  <c r="I497" i="3"/>
  <c r="D523" i="6"/>
  <c r="F523" i="6"/>
  <c r="E523" i="6"/>
  <c r="H523" i="6"/>
  <c r="B523" i="6"/>
  <c r="C523" i="6"/>
  <c r="G523" i="6"/>
  <c r="C237" i="2"/>
  <c r="B237" i="2"/>
  <c r="F237" i="2"/>
  <c r="D237" i="2"/>
  <c r="H237" i="2"/>
  <c r="E237" i="2"/>
  <c r="G237" i="2"/>
  <c r="C133" i="6"/>
  <c r="B133" i="6"/>
  <c r="E133" i="6"/>
  <c r="D133" i="6"/>
  <c r="G133" i="6"/>
  <c r="F133" i="6"/>
  <c r="H133" i="6"/>
  <c r="I92" i="2"/>
  <c r="B471" i="3"/>
  <c r="E471" i="3"/>
  <c r="G471" i="3"/>
  <c r="H471" i="3"/>
  <c r="D471" i="3"/>
  <c r="F471" i="3"/>
  <c r="C471" i="3"/>
  <c r="D12" i="2"/>
  <c r="H12" i="2"/>
  <c r="D133" i="5"/>
  <c r="C133" i="5"/>
  <c r="G133" i="5"/>
  <c r="F133" i="5"/>
  <c r="B133" i="5"/>
  <c r="H133" i="5"/>
  <c r="E133" i="5"/>
  <c r="I523" i="3"/>
  <c r="B102" i="2"/>
  <c r="D575" i="6"/>
  <c r="E575" i="6"/>
  <c r="B575" i="6"/>
  <c r="F575" i="6"/>
  <c r="C575" i="6"/>
  <c r="G575" i="6"/>
  <c r="H575" i="6"/>
  <c r="D14" i="2"/>
  <c r="D54" i="2"/>
  <c r="L36" i="41"/>
  <c r="S114" i="41"/>
  <c r="S270" i="41"/>
  <c r="S400" i="40"/>
  <c r="S166" i="40"/>
  <c r="S348" i="42"/>
  <c r="S192" i="41"/>
  <c r="E210" i="5"/>
  <c r="I196" i="5"/>
  <c r="I210" i="5" s="1"/>
  <c r="I259" i="7"/>
  <c r="B262" i="7"/>
  <c r="E184" i="7"/>
  <c r="I170" i="7"/>
  <c r="I184" i="7" s="1"/>
  <c r="E314" i="6"/>
  <c r="I300" i="6"/>
  <c r="H341" i="2"/>
  <c r="G341" i="2"/>
  <c r="F341" i="2"/>
  <c r="B341" i="2"/>
  <c r="C341" i="2"/>
  <c r="E341" i="2"/>
  <c r="D341" i="2"/>
  <c r="F523" i="4"/>
  <c r="C523" i="4"/>
  <c r="H523" i="4"/>
  <c r="G523" i="4"/>
  <c r="D523" i="4"/>
  <c r="E523" i="4"/>
  <c r="B523" i="4"/>
  <c r="I211" i="2"/>
  <c r="E497" i="4"/>
  <c r="F497" i="4"/>
  <c r="B497" i="4"/>
  <c r="H497" i="4"/>
  <c r="D497" i="4"/>
  <c r="G497" i="4"/>
  <c r="C497" i="4"/>
  <c r="B393" i="2"/>
  <c r="E393" i="2"/>
  <c r="H393" i="2"/>
  <c r="F393" i="2"/>
  <c r="D393" i="2"/>
  <c r="G393" i="2"/>
  <c r="C393" i="2"/>
  <c r="D549" i="2"/>
  <c r="G549" i="2"/>
  <c r="B549" i="2"/>
  <c r="C549" i="2"/>
  <c r="H549" i="2"/>
  <c r="F549" i="2"/>
  <c r="E549" i="2"/>
  <c r="S114" i="40"/>
  <c r="S296" i="42"/>
  <c r="C12" i="2"/>
  <c r="E12" i="2"/>
  <c r="F12" i="7"/>
  <c r="I64" i="7"/>
  <c r="I80" i="7" s="1"/>
  <c r="F80" i="7"/>
  <c r="F82" i="7" s="1"/>
  <c r="B471" i="2"/>
  <c r="C471" i="2"/>
  <c r="D471" i="2"/>
  <c r="H471" i="2"/>
  <c r="G471" i="2"/>
  <c r="E471" i="2"/>
  <c r="F471" i="2"/>
  <c r="H471" i="5"/>
  <c r="F471" i="5"/>
  <c r="C471" i="5"/>
  <c r="B471" i="5"/>
  <c r="G471" i="5"/>
  <c r="D471" i="5"/>
  <c r="E471" i="5"/>
  <c r="S322" i="42"/>
  <c r="M36" i="41"/>
  <c r="M10" i="41" s="1"/>
  <c r="S322" i="41"/>
  <c r="S400" i="42"/>
  <c r="S426" i="40"/>
  <c r="S244" i="43"/>
  <c r="S218" i="43"/>
  <c r="E418" i="3"/>
  <c r="D40" i="5"/>
  <c r="D158" i="5"/>
  <c r="E210" i="7"/>
  <c r="I196" i="7"/>
  <c r="I210" i="7" s="1"/>
  <c r="I300" i="4"/>
  <c r="E314" i="4"/>
  <c r="F133" i="7"/>
  <c r="D133" i="7"/>
  <c r="H133" i="7"/>
  <c r="C133" i="7"/>
  <c r="G133" i="7"/>
  <c r="E133" i="7"/>
  <c r="B133" i="7"/>
  <c r="C549" i="5"/>
  <c r="H549" i="5"/>
  <c r="B549" i="5"/>
  <c r="F549" i="5"/>
  <c r="G549" i="5"/>
  <c r="D549" i="5"/>
  <c r="E549" i="5"/>
  <c r="C14" i="2"/>
  <c r="I14" i="2" s="1"/>
  <c r="I40" i="2"/>
  <c r="C54" i="2"/>
  <c r="H549" i="4"/>
  <c r="E549" i="4"/>
  <c r="C549" i="4"/>
  <c r="B549" i="4"/>
  <c r="D549" i="4"/>
  <c r="F549" i="4"/>
  <c r="G549" i="4"/>
  <c r="C471" i="4"/>
  <c r="H471" i="4"/>
  <c r="E471" i="4"/>
  <c r="D471" i="4"/>
  <c r="F471" i="4"/>
  <c r="G471" i="4"/>
  <c r="B471" i="4"/>
  <c r="G549" i="7"/>
  <c r="D549" i="7"/>
  <c r="H549" i="7"/>
  <c r="B549" i="7"/>
  <c r="E549" i="7"/>
  <c r="F549" i="7"/>
  <c r="C549" i="7"/>
  <c r="E263" i="2"/>
  <c r="D263" i="2"/>
  <c r="C263" i="2"/>
  <c r="B263" i="2"/>
  <c r="H263" i="2"/>
  <c r="G263" i="2"/>
  <c r="F263" i="2"/>
  <c r="E523" i="5"/>
  <c r="B523" i="5"/>
  <c r="G523" i="5"/>
  <c r="F523" i="5"/>
  <c r="H523" i="5"/>
  <c r="C523" i="5"/>
  <c r="D523" i="5"/>
  <c r="I64" i="2"/>
  <c r="I80" i="2" s="1"/>
  <c r="F12" i="2"/>
  <c r="F80" i="2"/>
  <c r="F82" i="2" s="1"/>
  <c r="S296" i="40"/>
  <c r="S114" i="42"/>
  <c r="I236" i="7"/>
  <c r="I430" i="7"/>
  <c r="E444" i="7"/>
  <c r="E81" i="3"/>
  <c r="D81" i="3"/>
  <c r="I82" i="3"/>
  <c r="B81" i="3"/>
  <c r="F81" i="3"/>
  <c r="G81" i="3"/>
  <c r="H81" i="3"/>
  <c r="C81" i="3"/>
  <c r="E419" i="2"/>
  <c r="F419" i="2"/>
  <c r="D419" i="2"/>
  <c r="H419" i="2"/>
  <c r="G419" i="2"/>
  <c r="C419" i="2"/>
  <c r="B419" i="2"/>
  <c r="P10" i="43"/>
  <c r="S88" i="43"/>
  <c r="S140" i="42"/>
  <c r="O36" i="41"/>
  <c r="O10" i="41" s="1"/>
  <c r="Q36" i="41"/>
  <c r="Q10" i="41" s="1"/>
  <c r="S244" i="40"/>
  <c r="S166" i="42"/>
  <c r="S244" i="41"/>
  <c r="E392" i="4"/>
  <c r="E314" i="5"/>
  <c r="I300" i="5"/>
  <c r="I430" i="3"/>
  <c r="E444" i="3"/>
  <c r="L53" i="40"/>
  <c r="S131" i="40"/>
  <c r="AI53" i="40"/>
  <c r="H289" i="2"/>
  <c r="B289" i="2"/>
  <c r="E289" i="2"/>
  <c r="C289" i="2"/>
  <c r="G289" i="2"/>
  <c r="F289" i="2"/>
  <c r="D289" i="2"/>
  <c r="F523" i="2"/>
  <c r="D523" i="2"/>
  <c r="C523" i="2"/>
  <c r="B523" i="2"/>
  <c r="E523" i="2"/>
  <c r="G523" i="2"/>
  <c r="H523" i="2"/>
  <c r="I64" i="4"/>
  <c r="I80" i="4" s="1"/>
  <c r="F12" i="4"/>
  <c r="F80" i="4"/>
  <c r="F82" i="4" s="1"/>
  <c r="H497" i="5"/>
  <c r="C497" i="5"/>
  <c r="D497" i="5"/>
  <c r="G497" i="5"/>
  <c r="F497" i="5"/>
  <c r="E497" i="5"/>
  <c r="B497" i="5"/>
  <c r="AI53" i="43"/>
  <c r="AJ53" i="43" s="1"/>
  <c r="H53" i="41"/>
  <c r="H27" i="41" s="1"/>
  <c r="D99" i="57"/>
  <c r="D21" i="57" s="1"/>
  <c r="G53" i="41"/>
  <c r="G27" i="41" s="1"/>
  <c r="D99" i="56"/>
  <c r="D21" i="56" s="1"/>
  <c r="C53" i="41"/>
  <c r="C27" i="41" s="1"/>
  <c r="D99" i="55"/>
  <c r="D21" i="55" s="1"/>
  <c r="D99" i="53"/>
  <c r="D21" i="53" s="1"/>
  <c r="E53" i="41"/>
  <c r="E27" i="41" s="1"/>
  <c r="D99" i="52"/>
  <c r="D21" i="52" s="1"/>
  <c r="D99" i="51"/>
  <c r="D21" i="51" s="1"/>
  <c r="E418" i="5"/>
  <c r="E418" i="6"/>
  <c r="I596" i="6"/>
  <c r="D99" i="50"/>
  <c r="D21" i="50" s="1"/>
  <c r="E392" i="6"/>
  <c r="E392" i="5"/>
  <c r="D99" i="48"/>
  <c r="D21" i="48" s="1"/>
  <c r="E418" i="4"/>
  <c r="D99" i="47"/>
  <c r="I144" i="5"/>
  <c r="I158" i="5" s="1"/>
  <c r="D90" i="5"/>
  <c r="B626" i="3"/>
  <c r="B418" i="7"/>
  <c r="C92" i="3"/>
  <c r="G92" i="4"/>
  <c r="G14" i="4" s="1"/>
  <c r="C92" i="6"/>
  <c r="C92" i="7"/>
  <c r="H92" i="3"/>
  <c r="H14" i="3" s="1"/>
  <c r="G92" i="5"/>
  <c r="G14" i="5" s="1"/>
  <c r="C92" i="4"/>
  <c r="H92" i="5"/>
  <c r="H14" i="5" s="1"/>
  <c r="G92" i="6"/>
  <c r="G14" i="6" s="1"/>
  <c r="H92" i="4"/>
  <c r="H14" i="4" s="1"/>
  <c r="G92" i="3"/>
  <c r="G14" i="3" s="1"/>
  <c r="H92" i="6"/>
  <c r="H14" i="6" s="1"/>
  <c r="G92" i="7"/>
  <c r="G14" i="7" s="1"/>
  <c r="H92" i="7"/>
  <c r="H14" i="7" s="1"/>
  <c r="C92" i="5"/>
  <c r="E392" i="3"/>
  <c r="E392" i="7"/>
  <c r="E340" i="4"/>
  <c r="I417" i="36"/>
  <c r="I480" i="1"/>
  <c r="I479" i="1"/>
  <c r="I491" i="1"/>
  <c r="I490" i="1"/>
  <c r="I140" i="43"/>
  <c r="I339" i="36"/>
  <c r="I443" i="36"/>
  <c r="I416" i="8"/>
  <c r="I483" i="1"/>
  <c r="I338" i="8"/>
  <c r="I493" i="1"/>
  <c r="I494" i="1"/>
  <c r="I488" i="1"/>
  <c r="I492" i="1"/>
  <c r="I487" i="1"/>
  <c r="I270" i="41" l="1"/>
  <c r="E340" i="3"/>
  <c r="I244" i="40"/>
  <c r="I270" i="43"/>
  <c r="I348" i="42"/>
  <c r="I348" i="40"/>
  <c r="I426" i="42"/>
  <c r="G36" i="41"/>
  <c r="G10" i="41" s="1"/>
  <c r="I244" i="41"/>
  <c r="I296" i="42"/>
  <c r="C36" i="41"/>
  <c r="C10" i="41" s="1"/>
  <c r="E340" i="7"/>
  <c r="E92" i="6"/>
  <c r="I81" i="3"/>
  <c r="I575" i="4"/>
  <c r="I497" i="6"/>
  <c r="I393" i="2"/>
  <c r="I471" i="6"/>
  <c r="I348" i="41"/>
  <c r="I218" i="41"/>
  <c r="I140" i="42"/>
  <c r="I400" i="41"/>
  <c r="I166" i="42"/>
  <c r="I426" i="40"/>
  <c r="I374" i="41"/>
  <c r="D600" i="5"/>
  <c r="I575" i="5"/>
  <c r="I471" i="2"/>
  <c r="I296" i="40"/>
  <c r="I166" i="43"/>
  <c r="F92" i="3"/>
  <c r="F652" i="3"/>
  <c r="I596" i="3"/>
  <c r="B102" i="3"/>
  <c r="H90" i="7"/>
  <c r="C90" i="7"/>
  <c r="G90" i="6"/>
  <c r="I376" i="7"/>
  <c r="I392" i="7" s="1"/>
  <c r="B392" i="7"/>
  <c r="C40" i="6"/>
  <c r="C14" i="6" s="1"/>
  <c r="C340" i="6"/>
  <c r="E40" i="3"/>
  <c r="E158" i="3"/>
  <c r="C91" i="46"/>
  <c r="D92" i="7"/>
  <c r="I586" i="7"/>
  <c r="I220" i="6"/>
  <c r="I236" i="6" s="1"/>
  <c r="E38" i="6"/>
  <c r="E236" i="6"/>
  <c r="B91" i="50"/>
  <c r="E90" i="6"/>
  <c r="E600" i="6"/>
  <c r="H91" i="53"/>
  <c r="H159" i="5"/>
  <c r="B159" i="5"/>
  <c r="C159" i="5"/>
  <c r="G159" i="5"/>
  <c r="D159" i="5"/>
  <c r="F159" i="5"/>
  <c r="C211" i="5"/>
  <c r="H211" i="5"/>
  <c r="D211" i="5"/>
  <c r="B211" i="5"/>
  <c r="E211" i="5"/>
  <c r="G211" i="5"/>
  <c r="F211" i="5"/>
  <c r="L10" i="41"/>
  <c r="S10" i="41" s="1"/>
  <c r="S36" i="41"/>
  <c r="AJ36" i="41" s="1"/>
  <c r="I523" i="6"/>
  <c r="I471" i="7"/>
  <c r="I367" i="2"/>
  <c r="G185" i="4"/>
  <c r="C185" i="4"/>
  <c r="D185" i="4"/>
  <c r="H185" i="4"/>
  <c r="F185" i="4"/>
  <c r="E185" i="4"/>
  <c r="B185" i="4"/>
  <c r="E38" i="7"/>
  <c r="I497" i="2"/>
  <c r="I549" i="6"/>
  <c r="I140" i="40"/>
  <c r="I218" i="42"/>
  <c r="I192" i="41"/>
  <c r="H36" i="41"/>
  <c r="H10" i="41" s="1"/>
  <c r="I426" i="41"/>
  <c r="I374" i="42"/>
  <c r="I596" i="7"/>
  <c r="I402" i="4"/>
  <c r="I418" i="4" s="1"/>
  <c r="B418" i="4"/>
  <c r="I596" i="4"/>
  <c r="C90" i="6"/>
  <c r="H90" i="5"/>
  <c r="I376" i="6"/>
  <c r="I392" i="6" s="1"/>
  <c r="B392" i="6"/>
  <c r="C38" i="5"/>
  <c r="C392" i="5"/>
  <c r="I326" i="4"/>
  <c r="B40" i="4"/>
  <c r="E40" i="5"/>
  <c r="E158" i="5"/>
  <c r="E159" i="5" s="1"/>
  <c r="D92" i="4"/>
  <c r="I586" i="4"/>
  <c r="E38" i="4"/>
  <c r="I220" i="4"/>
  <c r="I236" i="4" s="1"/>
  <c r="E236" i="4"/>
  <c r="I220" i="5"/>
  <c r="I236" i="5" s="1"/>
  <c r="E38" i="5"/>
  <c r="E236" i="5"/>
  <c r="E366" i="6"/>
  <c r="I350" i="6"/>
  <c r="I366" i="6" s="1"/>
  <c r="G91" i="50"/>
  <c r="I272" i="7"/>
  <c r="I288" i="7" s="1"/>
  <c r="E288" i="7"/>
  <c r="E90" i="5"/>
  <c r="E600" i="5"/>
  <c r="E92" i="5"/>
  <c r="E262" i="5"/>
  <c r="I246" i="5"/>
  <c r="I262" i="5" s="1"/>
  <c r="D91" i="50"/>
  <c r="I585" i="50"/>
  <c r="I144" i="7"/>
  <c r="I158" i="7" s="1"/>
  <c r="E40" i="7"/>
  <c r="E158" i="7"/>
  <c r="G91" i="51"/>
  <c r="E366" i="4"/>
  <c r="I350" i="4"/>
  <c r="I366" i="4" s="1"/>
  <c r="D91" i="52"/>
  <c r="I585" i="52"/>
  <c r="C91" i="55"/>
  <c r="C91" i="57"/>
  <c r="I289" i="2"/>
  <c r="I523" i="5"/>
  <c r="I471" i="4"/>
  <c r="S131" i="41"/>
  <c r="L53" i="41"/>
  <c r="I523" i="4"/>
  <c r="I575" i="2"/>
  <c r="I523" i="7"/>
  <c r="B211" i="3"/>
  <c r="E211" i="3"/>
  <c r="H211" i="3"/>
  <c r="C211" i="3"/>
  <c r="D211" i="3"/>
  <c r="G211" i="3"/>
  <c r="F211" i="3"/>
  <c r="C40" i="5"/>
  <c r="C14" i="5" s="1"/>
  <c r="C340" i="5"/>
  <c r="C38" i="6"/>
  <c r="C392" i="6"/>
  <c r="I326" i="3"/>
  <c r="B40" i="3"/>
  <c r="D92" i="6"/>
  <c r="I586" i="6"/>
  <c r="C91" i="48"/>
  <c r="I593" i="52"/>
  <c r="G91" i="55"/>
  <c r="B36" i="41"/>
  <c r="I114" i="41"/>
  <c r="I244" i="42"/>
  <c r="I596" i="5"/>
  <c r="F92" i="6"/>
  <c r="F652" i="6"/>
  <c r="F92" i="4"/>
  <c r="F652" i="4"/>
  <c r="I638" i="4"/>
  <c r="B92" i="4"/>
  <c r="I638" i="3"/>
  <c r="B92" i="3"/>
  <c r="I402" i="6"/>
  <c r="I418" i="6" s="1"/>
  <c r="B418" i="6"/>
  <c r="I636" i="5"/>
  <c r="B90" i="5"/>
  <c r="G90" i="4"/>
  <c r="C90" i="4"/>
  <c r="I376" i="4"/>
  <c r="I392" i="4" s="1"/>
  <c r="B392" i="4"/>
  <c r="C38" i="3"/>
  <c r="C392" i="3"/>
  <c r="E40" i="6"/>
  <c r="E14" i="6" s="1"/>
  <c r="E158" i="6"/>
  <c r="H91" i="46"/>
  <c r="I402" i="7"/>
  <c r="I418" i="7" s="1"/>
  <c r="E418" i="7"/>
  <c r="I272" i="4"/>
  <c r="I288" i="4" s="1"/>
  <c r="E288" i="4"/>
  <c r="E90" i="3"/>
  <c r="E600" i="3"/>
  <c r="E40" i="4"/>
  <c r="E158" i="4"/>
  <c r="C91" i="51"/>
  <c r="G91" i="52"/>
  <c r="C91" i="53"/>
  <c r="I497" i="5"/>
  <c r="I133" i="7"/>
  <c r="B81" i="7"/>
  <c r="F81" i="7"/>
  <c r="G81" i="7"/>
  <c r="H81" i="7"/>
  <c r="D81" i="7"/>
  <c r="C81" i="7"/>
  <c r="I82" i="7"/>
  <c r="E81" i="7"/>
  <c r="I102" i="2"/>
  <c r="B24" i="2"/>
  <c r="I24" i="2" s="1"/>
  <c r="I376" i="3"/>
  <c r="I392" i="3" s="1"/>
  <c r="B392" i="3"/>
  <c r="E236" i="3"/>
  <c r="I220" i="3"/>
  <c r="I236" i="3" s="1"/>
  <c r="E38" i="3"/>
  <c r="E366" i="5"/>
  <c r="I350" i="5"/>
  <c r="I366" i="5" s="1"/>
  <c r="C91" i="52"/>
  <c r="H81" i="2"/>
  <c r="E81" i="2"/>
  <c r="C81" i="2"/>
  <c r="G81" i="2"/>
  <c r="F81" i="2"/>
  <c r="B81" i="2"/>
  <c r="I82" i="2"/>
  <c r="D81" i="2"/>
  <c r="I426" i="43"/>
  <c r="I348" i="43"/>
  <c r="D36" i="41"/>
  <c r="D10" i="41" s="1"/>
  <c r="I400" i="43"/>
  <c r="I322" i="42"/>
  <c r="D90" i="4"/>
  <c r="I584" i="4"/>
  <c r="D600" i="4"/>
  <c r="I324" i="5"/>
  <c r="B38" i="5"/>
  <c r="B340" i="5"/>
  <c r="F92" i="7"/>
  <c r="F652" i="7"/>
  <c r="I638" i="6"/>
  <c r="B92" i="6"/>
  <c r="I402" i="5"/>
  <c r="I418" i="5" s="1"/>
  <c r="B418" i="5"/>
  <c r="G90" i="7"/>
  <c r="I636" i="7"/>
  <c r="B90" i="7"/>
  <c r="D38" i="7"/>
  <c r="D392" i="7"/>
  <c r="I272" i="5"/>
  <c r="I288" i="5" s="1"/>
  <c r="E288" i="5"/>
  <c r="H91" i="48"/>
  <c r="C91" i="50"/>
  <c r="I144" i="6"/>
  <c r="I158" i="6" s="1"/>
  <c r="D40" i="6"/>
  <c r="D158" i="6"/>
  <c r="I272" i="3"/>
  <c r="I288" i="3" s="1"/>
  <c r="E288" i="3"/>
  <c r="D90" i="6"/>
  <c r="I584" i="6"/>
  <c r="E90" i="4"/>
  <c r="E600" i="4"/>
  <c r="I593" i="50"/>
  <c r="E92" i="4"/>
  <c r="H91" i="51"/>
  <c r="H91" i="52"/>
  <c r="G91" i="56"/>
  <c r="I419" i="2"/>
  <c r="I549" i="4"/>
  <c r="I341" i="2"/>
  <c r="C185" i="7"/>
  <c r="F185" i="7"/>
  <c r="H185" i="7"/>
  <c r="D185" i="7"/>
  <c r="E185" i="7"/>
  <c r="B185" i="7"/>
  <c r="G185" i="7"/>
  <c r="I237" i="2"/>
  <c r="C14" i="7"/>
  <c r="I159" i="2"/>
  <c r="E185" i="6"/>
  <c r="G185" i="6"/>
  <c r="D185" i="6"/>
  <c r="H185" i="6"/>
  <c r="F185" i="6"/>
  <c r="B185" i="6"/>
  <c r="C185" i="6"/>
  <c r="I402" i="3"/>
  <c r="I418" i="3" s="1"/>
  <c r="B418" i="3"/>
  <c r="I272" i="6"/>
  <c r="I288" i="6" s="1"/>
  <c r="E288" i="6"/>
  <c r="I246" i="6"/>
  <c r="I262" i="6" s="1"/>
  <c r="E262" i="6"/>
  <c r="I374" i="40"/>
  <c r="I322" i="40"/>
  <c r="I166" i="41"/>
  <c r="I296" i="41"/>
  <c r="I166" i="40"/>
  <c r="I244" i="43"/>
  <c r="I400" i="40"/>
  <c r="I322" i="41"/>
  <c r="I324" i="4"/>
  <c r="B38" i="4"/>
  <c r="B340" i="4"/>
  <c r="I638" i="5"/>
  <c r="B92" i="5"/>
  <c r="H90" i="6"/>
  <c r="I636" i="6"/>
  <c r="B90" i="6"/>
  <c r="G90" i="5"/>
  <c r="D38" i="6"/>
  <c r="D392" i="6"/>
  <c r="D38" i="4"/>
  <c r="D392" i="4"/>
  <c r="I326" i="7"/>
  <c r="B40" i="7"/>
  <c r="G91" i="46"/>
  <c r="C91" i="47"/>
  <c r="E340" i="6"/>
  <c r="E92" i="7"/>
  <c r="I246" i="3"/>
  <c r="I262" i="3" s="1"/>
  <c r="E262" i="3"/>
  <c r="E366" i="3"/>
  <c r="I350" i="3"/>
  <c r="I366" i="3" s="1"/>
  <c r="H91" i="56"/>
  <c r="H91" i="57"/>
  <c r="S53" i="40"/>
  <c r="AJ53" i="40" s="1"/>
  <c r="C237" i="7"/>
  <c r="H237" i="7"/>
  <c r="B237" i="7"/>
  <c r="F237" i="7"/>
  <c r="D237" i="7"/>
  <c r="E237" i="7"/>
  <c r="G237" i="7"/>
  <c r="I549" i="7"/>
  <c r="B211" i="7"/>
  <c r="H211" i="7"/>
  <c r="G211" i="7"/>
  <c r="F211" i="7"/>
  <c r="D211" i="7"/>
  <c r="C211" i="7"/>
  <c r="E211" i="7"/>
  <c r="I497" i="4"/>
  <c r="I133" i="6"/>
  <c r="B211" i="6"/>
  <c r="D211" i="6"/>
  <c r="G211" i="6"/>
  <c r="E211" i="6"/>
  <c r="H211" i="6"/>
  <c r="C211" i="6"/>
  <c r="F211" i="6"/>
  <c r="I133" i="4"/>
  <c r="F185" i="5"/>
  <c r="D185" i="5"/>
  <c r="B185" i="5"/>
  <c r="E185" i="5"/>
  <c r="C185" i="5"/>
  <c r="H185" i="5"/>
  <c r="G185" i="5"/>
  <c r="I575" i="7"/>
  <c r="I584" i="5"/>
  <c r="I131" i="36"/>
  <c r="D90" i="3"/>
  <c r="I584" i="3"/>
  <c r="D600" i="3"/>
  <c r="I324" i="3"/>
  <c r="B38" i="3"/>
  <c r="B340" i="3"/>
  <c r="F92" i="5"/>
  <c r="F652" i="5"/>
  <c r="I636" i="3"/>
  <c r="B90" i="3"/>
  <c r="D92" i="5"/>
  <c r="D14" i="5" s="1"/>
  <c r="I586" i="5"/>
  <c r="H91" i="47"/>
  <c r="D81" i="4"/>
  <c r="C81" i="4"/>
  <c r="I82" i="4"/>
  <c r="F81" i="4"/>
  <c r="E81" i="4"/>
  <c r="B81" i="4"/>
  <c r="H81" i="4"/>
  <c r="G81" i="4"/>
  <c r="I140" i="41"/>
  <c r="I322" i="43"/>
  <c r="I296" i="43"/>
  <c r="I218" i="40"/>
  <c r="I374" i="43"/>
  <c r="I270" i="42"/>
  <c r="C40" i="4"/>
  <c r="C14" i="4" s="1"/>
  <c r="C340" i="4"/>
  <c r="I324" i="6"/>
  <c r="B38" i="6"/>
  <c r="B340" i="6"/>
  <c r="I638" i="7"/>
  <c r="B92" i="7"/>
  <c r="I92" i="7" s="1"/>
  <c r="C90" i="5"/>
  <c r="H90" i="4"/>
  <c r="I376" i="5"/>
  <c r="I392" i="5" s="1"/>
  <c r="B392" i="5"/>
  <c r="D38" i="3"/>
  <c r="D392" i="3"/>
  <c r="I326" i="5"/>
  <c r="B40" i="5"/>
  <c r="D40" i="7"/>
  <c r="D14" i="7" s="1"/>
  <c r="D158" i="7"/>
  <c r="D91" i="46"/>
  <c r="I585" i="46"/>
  <c r="G91" i="48"/>
  <c r="H91" i="50"/>
  <c r="E90" i="7"/>
  <c r="E600" i="7"/>
  <c r="E92" i="3"/>
  <c r="E340" i="5"/>
  <c r="I246" i="4"/>
  <c r="I262" i="4" s="1"/>
  <c r="E262" i="4"/>
  <c r="G91" i="53"/>
  <c r="H91" i="55"/>
  <c r="D91" i="55"/>
  <c r="I585" i="55"/>
  <c r="D600" i="55"/>
  <c r="C91" i="56"/>
  <c r="I263" i="2"/>
  <c r="I471" i="5"/>
  <c r="I133" i="5"/>
  <c r="I471" i="3"/>
  <c r="D185" i="3"/>
  <c r="F185" i="3"/>
  <c r="B185" i="3"/>
  <c r="H185" i="3"/>
  <c r="E185" i="3"/>
  <c r="G185" i="3"/>
  <c r="C185" i="3"/>
  <c r="I131" i="41"/>
  <c r="H90" i="3"/>
  <c r="C38" i="4"/>
  <c r="C392" i="4"/>
  <c r="D40" i="3"/>
  <c r="I144" i="3"/>
  <c r="I158" i="3" s="1"/>
  <c r="D158" i="3"/>
  <c r="D600" i="6"/>
  <c r="F211" i="4"/>
  <c r="E211" i="4"/>
  <c r="G211" i="4"/>
  <c r="H211" i="4"/>
  <c r="D211" i="4"/>
  <c r="C211" i="4"/>
  <c r="B211" i="4"/>
  <c r="H81" i="5"/>
  <c r="D81" i="5"/>
  <c r="F81" i="5"/>
  <c r="C81" i="5"/>
  <c r="B81" i="5"/>
  <c r="G81" i="5"/>
  <c r="I82" i="5"/>
  <c r="E81" i="5"/>
  <c r="I270" i="40"/>
  <c r="I114" i="42"/>
  <c r="I218" i="43"/>
  <c r="I114" i="43"/>
  <c r="E36" i="41"/>
  <c r="E10" i="41" s="1"/>
  <c r="I400" i="42"/>
  <c r="I114" i="40"/>
  <c r="C40" i="3"/>
  <c r="C14" i="3" s="1"/>
  <c r="C340" i="3"/>
  <c r="I324" i="7"/>
  <c r="B38" i="7"/>
  <c r="B340" i="7"/>
  <c r="I636" i="4"/>
  <c r="B90" i="4"/>
  <c r="G90" i="3"/>
  <c r="C90" i="3"/>
  <c r="D38" i="5"/>
  <c r="D392" i="5"/>
  <c r="C38" i="7"/>
  <c r="C392" i="7"/>
  <c r="I326" i="6"/>
  <c r="B40" i="6"/>
  <c r="D40" i="4"/>
  <c r="I144" i="4"/>
  <c r="I158" i="4" s="1"/>
  <c r="D158" i="4"/>
  <c r="D92" i="3"/>
  <c r="I586" i="3"/>
  <c r="G91" i="47"/>
  <c r="F91" i="50"/>
  <c r="F652" i="50"/>
  <c r="D90" i="7"/>
  <c r="I584" i="7"/>
  <c r="D600" i="7"/>
  <c r="E262" i="7"/>
  <c r="I246" i="7"/>
  <c r="I262" i="7" s="1"/>
  <c r="E366" i="7"/>
  <c r="I350" i="7"/>
  <c r="I366" i="7" s="1"/>
  <c r="G91" i="57"/>
  <c r="I523" i="2"/>
  <c r="I549" i="5"/>
  <c r="I549" i="2"/>
  <c r="I575" i="6"/>
  <c r="I12" i="2"/>
  <c r="B81" i="6"/>
  <c r="D81" i="6"/>
  <c r="I82" i="6"/>
  <c r="F81" i="6"/>
  <c r="E81" i="6"/>
  <c r="C81" i="6"/>
  <c r="H81" i="6"/>
  <c r="G81" i="6"/>
  <c r="I497" i="7"/>
  <c r="I53" i="41"/>
  <c r="G92" i="57"/>
  <c r="G14" i="57" s="1"/>
  <c r="H92" i="57"/>
  <c r="H14" i="57" s="1"/>
  <c r="C92" i="57"/>
  <c r="C14" i="57" s="1"/>
  <c r="C92" i="56"/>
  <c r="C14" i="56" s="1"/>
  <c r="G92" i="56"/>
  <c r="G14" i="56" s="1"/>
  <c r="H92" i="56"/>
  <c r="H14" i="56" s="1"/>
  <c r="E91" i="55"/>
  <c r="G92" i="55"/>
  <c r="G14" i="55" s="1"/>
  <c r="C92" i="55"/>
  <c r="C14" i="55" s="1"/>
  <c r="N99" i="55"/>
  <c r="N21" i="55" s="1"/>
  <c r="H92" i="55"/>
  <c r="H14" i="55" s="1"/>
  <c r="C92" i="53"/>
  <c r="C14" i="53" s="1"/>
  <c r="E91" i="53"/>
  <c r="G92" i="53"/>
  <c r="G14" i="53" s="1"/>
  <c r="E92" i="53"/>
  <c r="E14" i="53" s="1"/>
  <c r="H92" i="53"/>
  <c r="H14" i="53" s="1"/>
  <c r="B92" i="53"/>
  <c r="N99" i="53"/>
  <c r="N21" i="53" s="1"/>
  <c r="H92" i="52"/>
  <c r="H14" i="52" s="1"/>
  <c r="N99" i="52"/>
  <c r="N21" i="52" s="1"/>
  <c r="G92" i="52"/>
  <c r="G14" i="52" s="1"/>
  <c r="C92" i="52"/>
  <c r="C14" i="52" s="1"/>
  <c r="C92" i="51"/>
  <c r="C14" i="51" s="1"/>
  <c r="H92" i="51"/>
  <c r="H14" i="51" s="1"/>
  <c r="N99" i="51"/>
  <c r="N21" i="51" s="1"/>
  <c r="G92" i="51"/>
  <c r="G14" i="51" s="1"/>
  <c r="E600" i="51"/>
  <c r="N99" i="50"/>
  <c r="N21" i="50" s="1"/>
  <c r="E92" i="50"/>
  <c r="E14" i="50" s="1"/>
  <c r="H92" i="50"/>
  <c r="H14" i="50" s="1"/>
  <c r="G92" i="50"/>
  <c r="G14" i="50" s="1"/>
  <c r="C92" i="50"/>
  <c r="C14" i="50" s="1"/>
  <c r="G92" i="48"/>
  <c r="G14" i="48" s="1"/>
  <c r="E91" i="48"/>
  <c r="N99" i="48"/>
  <c r="N21" i="48" s="1"/>
  <c r="C92" i="48"/>
  <c r="C14" i="48" s="1"/>
  <c r="H92" i="48"/>
  <c r="H14" i="48" s="1"/>
  <c r="E600" i="47"/>
  <c r="N99" i="47"/>
  <c r="C92" i="47"/>
  <c r="H92" i="47"/>
  <c r="G92" i="47"/>
  <c r="C92" i="46"/>
  <c r="C14" i="46" s="1"/>
  <c r="H92" i="46"/>
  <c r="H14" i="46" s="1"/>
  <c r="B102" i="5"/>
  <c r="G92" i="46"/>
  <c r="G14" i="46" s="1"/>
  <c r="B102" i="7"/>
  <c r="D105" i="32"/>
  <c r="D27" i="32" s="1"/>
  <c r="D105" i="1"/>
  <c r="D27" i="1" s="1"/>
  <c r="D105" i="34"/>
  <c r="D27" i="34" s="1"/>
  <c r="D105" i="35"/>
  <c r="D27" i="35" s="1"/>
  <c r="D102" i="5"/>
  <c r="D24" i="5" s="1"/>
  <c r="I544" i="1"/>
  <c r="I412" i="1"/>
  <c r="I571" i="1"/>
  <c r="I558" i="1"/>
  <c r="I544" i="8"/>
  <c r="I572" i="8"/>
  <c r="I571" i="8"/>
  <c r="I537" i="8"/>
  <c r="I505" i="8"/>
  <c r="I506" i="8"/>
  <c r="I559" i="8"/>
  <c r="I504" i="34"/>
  <c r="I557" i="34"/>
  <c r="I558" i="34"/>
  <c r="I539" i="32"/>
  <c r="I544" i="32"/>
  <c r="I566" i="32"/>
  <c r="I572" i="32"/>
  <c r="I569" i="32"/>
  <c r="I518" i="32"/>
  <c r="I543" i="32"/>
  <c r="I562" i="32"/>
  <c r="I506" i="35"/>
  <c r="I541" i="1"/>
  <c r="I282" i="1"/>
  <c r="I534" i="1"/>
  <c r="I565" i="8"/>
  <c r="I570" i="8"/>
  <c r="I545" i="8"/>
  <c r="I562" i="8"/>
  <c r="I561" i="8"/>
  <c r="I564" i="1"/>
  <c r="I514" i="1"/>
  <c r="I572" i="1"/>
  <c r="I520" i="1"/>
  <c r="I506" i="1"/>
  <c r="I559" i="1"/>
  <c r="I535" i="1"/>
  <c r="I520" i="8"/>
  <c r="I517" i="8"/>
  <c r="I557" i="8"/>
  <c r="I558" i="8"/>
  <c r="I508" i="8"/>
  <c r="I556" i="34"/>
  <c r="I530" i="36"/>
  <c r="I531" i="36"/>
  <c r="I509" i="36"/>
  <c r="C53" i="36"/>
  <c r="C27" i="36" s="1"/>
  <c r="I519" i="32"/>
  <c r="I535" i="32"/>
  <c r="I508" i="32"/>
  <c r="I531" i="35"/>
  <c r="I532" i="35"/>
  <c r="I509" i="35"/>
  <c r="I546" i="32"/>
  <c r="I545" i="32"/>
  <c r="I531" i="32"/>
  <c r="I565" i="1"/>
  <c r="I540" i="1"/>
  <c r="I542" i="1"/>
  <c r="I543" i="1"/>
  <c r="I532" i="1"/>
  <c r="I513" i="8"/>
  <c r="I518" i="8"/>
  <c r="I540" i="8"/>
  <c r="I546" i="8"/>
  <c r="E52" i="8"/>
  <c r="E26" i="8" s="1"/>
  <c r="I510" i="8"/>
  <c r="I509" i="8"/>
  <c r="I556" i="36"/>
  <c r="I505" i="36"/>
  <c r="I506" i="36"/>
  <c r="I539" i="1"/>
  <c r="I567" i="1"/>
  <c r="I568" i="1"/>
  <c r="I569" i="1"/>
  <c r="I519" i="1"/>
  <c r="I539" i="8"/>
  <c r="I566" i="8"/>
  <c r="I569" i="8"/>
  <c r="I519" i="8"/>
  <c r="I535" i="8"/>
  <c r="D53" i="36"/>
  <c r="I517" i="32"/>
  <c r="I530" i="35"/>
  <c r="I538" i="32"/>
  <c r="I513" i="32"/>
  <c r="I540" i="32"/>
  <c r="I509" i="32"/>
  <c r="I556" i="35"/>
  <c r="I535" i="35"/>
  <c r="I538" i="1"/>
  <c r="I513" i="1"/>
  <c r="I545" i="1"/>
  <c r="I530" i="34"/>
  <c r="I531" i="34"/>
  <c r="I532" i="34"/>
  <c r="I509" i="34"/>
  <c r="I515" i="1"/>
  <c r="I566" i="1"/>
  <c r="I516" i="1"/>
  <c r="I517" i="1"/>
  <c r="I557" i="1"/>
  <c r="I505" i="1"/>
  <c r="I508" i="1"/>
  <c r="I564" i="8"/>
  <c r="I514" i="8"/>
  <c r="I536" i="8"/>
  <c r="I505" i="34"/>
  <c r="I506" i="34"/>
  <c r="I535" i="34"/>
  <c r="I532" i="36"/>
  <c r="E53" i="36"/>
  <c r="E27" i="36" s="1"/>
  <c r="I564" i="32"/>
  <c r="I514" i="32"/>
  <c r="I520" i="32"/>
  <c r="I571" i="32"/>
  <c r="I536" i="32"/>
  <c r="I557" i="32"/>
  <c r="I505" i="32"/>
  <c r="I558" i="32"/>
  <c r="I506" i="32"/>
  <c r="I565" i="32"/>
  <c r="I570" i="32"/>
  <c r="I510" i="32"/>
  <c r="I532" i="32"/>
  <c r="I534" i="32"/>
  <c r="I504" i="35"/>
  <c r="I557" i="35"/>
  <c r="I558" i="35"/>
  <c r="I570" i="1"/>
  <c r="I518" i="1"/>
  <c r="I546" i="1"/>
  <c r="I531" i="1"/>
  <c r="I507" i="1"/>
  <c r="I509" i="1"/>
  <c r="I538" i="8"/>
  <c r="I543" i="8"/>
  <c r="I563" i="8"/>
  <c r="I531" i="8"/>
  <c r="I532" i="8"/>
  <c r="I507" i="8"/>
  <c r="I534" i="8"/>
  <c r="I504" i="36"/>
  <c r="I557" i="36"/>
  <c r="I558" i="36"/>
  <c r="I535" i="36"/>
  <c r="I92" i="3" l="1"/>
  <c r="E419" i="7"/>
  <c r="I340" i="3"/>
  <c r="E14" i="4"/>
  <c r="I340" i="7"/>
  <c r="C341" i="7" s="1"/>
  <c r="I185" i="5"/>
  <c r="D14" i="4"/>
  <c r="D14" i="3"/>
  <c r="E14" i="3"/>
  <c r="I340" i="6"/>
  <c r="E13" i="53"/>
  <c r="B24" i="7"/>
  <c r="I467" i="8"/>
  <c r="F77" i="8"/>
  <c r="I625" i="35"/>
  <c r="B105" i="35"/>
  <c r="F91" i="51"/>
  <c r="F652" i="51"/>
  <c r="M91" i="53"/>
  <c r="Q91" i="56"/>
  <c r="D92" i="56"/>
  <c r="D14" i="56" s="1"/>
  <c r="E367" i="7"/>
  <c r="F367" i="7"/>
  <c r="C367" i="7"/>
  <c r="D367" i="7"/>
  <c r="G367" i="7"/>
  <c r="H367" i="7"/>
  <c r="B367" i="7"/>
  <c r="H12" i="3"/>
  <c r="C13" i="56"/>
  <c r="H13" i="50"/>
  <c r="F106" i="5"/>
  <c r="F14" i="5"/>
  <c r="F28" i="5" s="1"/>
  <c r="H13" i="57"/>
  <c r="E13" i="55"/>
  <c r="B14" i="7"/>
  <c r="I40" i="7"/>
  <c r="H13" i="51"/>
  <c r="C13" i="52"/>
  <c r="E600" i="53"/>
  <c r="B367" i="4"/>
  <c r="H367" i="4"/>
  <c r="F367" i="4"/>
  <c r="D367" i="4"/>
  <c r="G367" i="4"/>
  <c r="E367" i="4"/>
  <c r="C367" i="4"/>
  <c r="H289" i="7"/>
  <c r="C289" i="7"/>
  <c r="G289" i="7"/>
  <c r="B289" i="7"/>
  <c r="F289" i="7"/>
  <c r="D289" i="7"/>
  <c r="E289" i="7"/>
  <c r="B14" i="4"/>
  <c r="I40" i="4"/>
  <c r="H12" i="5"/>
  <c r="F419" i="4"/>
  <c r="H419" i="4"/>
  <c r="D419" i="4"/>
  <c r="E419" i="4"/>
  <c r="G419" i="4"/>
  <c r="B419" i="4"/>
  <c r="C419" i="4"/>
  <c r="I461" i="1"/>
  <c r="F71" i="1"/>
  <c r="I452" i="35"/>
  <c r="F62" i="35"/>
  <c r="I457" i="35"/>
  <c r="I454" i="1"/>
  <c r="F64" i="1"/>
  <c r="I465" i="8"/>
  <c r="F75" i="8"/>
  <c r="I466" i="8"/>
  <c r="F76" i="8"/>
  <c r="I457" i="32"/>
  <c r="I391" i="36"/>
  <c r="I453" i="34"/>
  <c r="F63" i="34"/>
  <c r="I468" i="1"/>
  <c r="F78" i="1"/>
  <c r="I622" i="4"/>
  <c r="B626" i="4"/>
  <c r="I625" i="1"/>
  <c r="B105" i="1"/>
  <c r="I638" i="46"/>
  <c r="B92" i="46"/>
  <c r="Q91" i="48"/>
  <c r="E91" i="50"/>
  <c r="I91" i="50" s="1"/>
  <c r="I637" i="51"/>
  <c r="B91" i="51"/>
  <c r="S593" i="52"/>
  <c r="Q91" i="55"/>
  <c r="N91" i="55"/>
  <c r="S585" i="55"/>
  <c r="N600" i="55"/>
  <c r="R91" i="56"/>
  <c r="I593" i="56"/>
  <c r="M91" i="57"/>
  <c r="F106" i="50"/>
  <c r="F13" i="50"/>
  <c r="F28" i="50" s="1"/>
  <c r="B12" i="7"/>
  <c r="I38" i="7"/>
  <c r="I586" i="57"/>
  <c r="I90" i="6"/>
  <c r="B12" i="4"/>
  <c r="I38" i="4"/>
  <c r="H419" i="3"/>
  <c r="D419" i="3"/>
  <c r="F419" i="3"/>
  <c r="E419" i="3"/>
  <c r="C419" i="3"/>
  <c r="B419" i="3"/>
  <c r="G419" i="3"/>
  <c r="G13" i="56"/>
  <c r="H13" i="48"/>
  <c r="I81" i="2"/>
  <c r="D367" i="5"/>
  <c r="C367" i="5"/>
  <c r="H367" i="5"/>
  <c r="F367" i="5"/>
  <c r="G367" i="5"/>
  <c r="B367" i="5"/>
  <c r="E367" i="5"/>
  <c r="H13" i="46"/>
  <c r="H419" i="6"/>
  <c r="C419" i="6"/>
  <c r="E419" i="6"/>
  <c r="G419" i="6"/>
  <c r="B419" i="6"/>
  <c r="D419" i="6"/>
  <c r="F419" i="6"/>
  <c r="F106" i="6"/>
  <c r="F14" i="6"/>
  <c r="F28" i="6" s="1"/>
  <c r="G13" i="55"/>
  <c r="B14" i="3"/>
  <c r="I40" i="3"/>
  <c r="C13" i="57"/>
  <c r="D13" i="50"/>
  <c r="C237" i="4"/>
  <c r="E237" i="4"/>
  <c r="D237" i="4"/>
  <c r="G237" i="4"/>
  <c r="B237" i="4"/>
  <c r="F237" i="4"/>
  <c r="H237" i="4"/>
  <c r="I340" i="4"/>
  <c r="H13" i="53"/>
  <c r="I38" i="6"/>
  <c r="E12" i="6"/>
  <c r="E54" i="6"/>
  <c r="Q91" i="47"/>
  <c r="I593" i="55"/>
  <c r="I453" i="32"/>
  <c r="F63" i="32"/>
  <c r="I456" i="8"/>
  <c r="I454" i="35"/>
  <c r="F64" i="35"/>
  <c r="I452" i="34"/>
  <c r="F62" i="34"/>
  <c r="F91" i="46"/>
  <c r="F652" i="46"/>
  <c r="Q91" i="46"/>
  <c r="I638" i="47"/>
  <c r="B92" i="47"/>
  <c r="M91" i="47"/>
  <c r="D91" i="48"/>
  <c r="I585" i="48"/>
  <c r="D600" i="48"/>
  <c r="E600" i="48"/>
  <c r="E92" i="48"/>
  <c r="E14" i="48" s="1"/>
  <c r="R91" i="51"/>
  <c r="I638" i="52"/>
  <c r="B92" i="52"/>
  <c r="M91" i="52"/>
  <c r="I637" i="52"/>
  <c r="B91" i="52"/>
  <c r="B14" i="53"/>
  <c r="D92" i="53"/>
  <c r="D14" i="53" s="1"/>
  <c r="I586" i="53"/>
  <c r="Q91" i="53"/>
  <c r="M91" i="56"/>
  <c r="F91" i="56"/>
  <c r="G263" i="7"/>
  <c r="H263" i="7"/>
  <c r="B263" i="7"/>
  <c r="E263" i="7"/>
  <c r="D263" i="7"/>
  <c r="C263" i="7"/>
  <c r="F263" i="7"/>
  <c r="E13" i="48"/>
  <c r="B14" i="6"/>
  <c r="I40" i="6"/>
  <c r="H341" i="7"/>
  <c r="B341" i="7"/>
  <c r="I81" i="5"/>
  <c r="H159" i="3"/>
  <c r="G159" i="3"/>
  <c r="C159" i="3"/>
  <c r="B159" i="3"/>
  <c r="E159" i="3"/>
  <c r="D159" i="3"/>
  <c r="F159" i="3"/>
  <c r="E263" i="4"/>
  <c r="D263" i="4"/>
  <c r="G263" i="4"/>
  <c r="B263" i="4"/>
  <c r="C263" i="4"/>
  <c r="H263" i="4"/>
  <c r="F263" i="4"/>
  <c r="G13" i="48"/>
  <c r="D12" i="3"/>
  <c r="D54" i="3"/>
  <c r="I81" i="4"/>
  <c r="B12" i="3"/>
  <c r="I38" i="3"/>
  <c r="I211" i="6"/>
  <c r="I237" i="7"/>
  <c r="C367" i="3"/>
  <c r="H367" i="3"/>
  <c r="B367" i="3"/>
  <c r="E367" i="3"/>
  <c r="G367" i="3"/>
  <c r="F367" i="3"/>
  <c r="D367" i="3"/>
  <c r="C289" i="3"/>
  <c r="F289" i="3"/>
  <c r="B289" i="3"/>
  <c r="H289" i="3"/>
  <c r="G289" i="3"/>
  <c r="E289" i="3"/>
  <c r="D289" i="3"/>
  <c r="F106" i="7"/>
  <c r="F14" i="7"/>
  <c r="F28" i="7" s="1"/>
  <c r="I81" i="7"/>
  <c r="H263" i="5"/>
  <c r="D263" i="5"/>
  <c r="F263" i="5"/>
  <c r="E263" i="5"/>
  <c r="B263" i="5"/>
  <c r="G263" i="5"/>
  <c r="C263" i="5"/>
  <c r="G13" i="50"/>
  <c r="E12" i="4"/>
  <c r="E54" i="4"/>
  <c r="F237" i="6"/>
  <c r="G237" i="6"/>
  <c r="B237" i="6"/>
  <c r="E237" i="6"/>
  <c r="C237" i="6"/>
  <c r="D237" i="6"/>
  <c r="H237" i="6"/>
  <c r="H12" i="7"/>
  <c r="I458" i="32"/>
  <c r="I454" i="36"/>
  <c r="F64" i="36"/>
  <c r="D92" i="47"/>
  <c r="I586" i="47"/>
  <c r="I463" i="1"/>
  <c r="I453" i="1"/>
  <c r="F63" i="1"/>
  <c r="I63" i="1" s="1"/>
  <c r="I625" i="34"/>
  <c r="B105" i="34"/>
  <c r="D91" i="47"/>
  <c r="I585" i="47"/>
  <c r="D600" i="47"/>
  <c r="I593" i="47"/>
  <c r="F91" i="48"/>
  <c r="F652" i="48"/>
  <c r="D600" i="50"/>
  <c r="D92" i="50"/>
  <c r="D14" i="50" s="1"/>
  <c r="I586" i="50"/>
  <c r="D92" i="51"/>
  <c r="D14" i="51" s="1"/>
  <c r="I586" i="51"/>
  <c r="E91" i="51"/>
  <c r="D92" i="52"/>
  <c r="D14" i="52" s="1"/>
  <c r="I586" i="52"/>
  <c r="I638" i="55"/>
  <c r="B92" i="55"/>
  <c r="F91" i="55"/>
  <c r="I637" i="56"/>
  <c r="B92" i="56"/>
  <c r="I593" i="57"/>
  <c r="I81" i="6"/>
  <c r="G13" i="57"/>
  <c r="D341" i="6"/>
  <c r="C341" i="6"/>
  <c r="F341" i="6"/>
  <c r="B341" i="6"/>
  <c r="G341" i="6"/>
  <c r="E341" i="6"/>
  <c r="H341" i="6"/>
  <c r="D13" i="55"/>
  <c r="G341" i="3"/>
  <c r="H341" i="3"/>
  <c r="B341" i="3"/>
  <c r="F341" i="3"/>
  <c r="D341" i="3"/>
  <c r="C341" i="3"/>
  <c r="E341" i="3"/>
  <c r="D12" i="4"/>
  <c r="D54" i="4"/>
  <c r="H289" i="5"/>
  <c r="F289" i="5"/>
  <c r="G289" i="5"/>
  <c r="C289" i="5"/>
  <c r="D289" i="5"/>
  <c r="E289" i="5"/>
  <c r="B289" i="5"/>
  <c r="E12" i="3"/>
  <c r="E54" i="3"/>
  <c r="G13" i="52"/>
  <c r="I102" i="5"/>
  <c r="B24" i="5"/>
  <c r="I24" i="5" s="1"/>
  <c r="S53" i="41"/>
  <c r="AJ53" i="41" s="1"/>
  <c r="G13" i="51"/>
  <c r="G367" i="6"/>
  <c r="F367" i="6"/>
  <c r="C367" i="6"/>
  <c r="B367" i="6"/>
  <c r="D367" i="6"/>
  <c r="H367" i="6"/>
  <c r="E367" i="6"/>
  <c r="C12" i="5"/>
  <c r="C54" i="5"/>
  <c r="G159" i="4"/>
  <c r="E159" i="4"/>
  <c r="D159" i="4"/>
  <c r="F159" i="4"/>
  <c r="B159" i="4"/>
  <c r="C159" i="4"/>
  <c r="H159" i="4"/>
  <c r="I454" i="32"/>
  <c r="F64" i="32"/>
  <c r="I456" i="1"/>
  <c r="I467" i="32"/>
  <c r="F77" i="32"/>
  <c r="I453" i="8"/>
  <c r="F63" i="8"/>
  <c r="I453" i="36"/>
  <c r="F63" i="36"/>
  <c r="I622" i="3"/>
  <c r="R91" i="46"/>
  <c r="I593" i="46"/>
  <c r="E92" i="46"/>
  <c r="E14" i="46" s="1"/>
  <c r="I637" i="47"/>
  <c r="B91" i="47"/>
  <c r="R91" i="48"/>
  <c r="M91" i="51"/>
  <c r="Q91" i="52"/>
  <c r="D91" i="53"/>
  <c r="I585" i="53"/>
  <c r="D600" i="53"/>
  <c r="F91" i="53"/>
  <c r="I638" i="53"/>
  <c r="I637" i="53"/>
  <c r="B91" i="56"/>
  <c r="N99" i="57"/>
  <c r="N21" i="57" s="1"/>
  <c r="I637" i="57"/>
  <c r="B91" i="57"/>
  <c r="D91" i="57"/>
  <c r="I585" i="57"/>
  <c r="D600" i="57"/>
  <c r="E600" i="50"/>
  <c r="G12" i="3"/>
  <c r="D13" i="46"/>
  <c r="H393" i="5"/>
  <c r="C393" i="5"/>
  <c r="B393" i="5"/>
  <c r="G393" i="5"/>
  <c r="F393" i="5"/>
  <c r="D393" i="5"/>
  <c r="E393" i="5"/>
  <c r="I211" i="7"/>
  <c r="H13" i="56"/>
  <c r="H12" i="6"/>
  <c r="D14" i="6"/>
  <c r="G12" i="7"/>
  <c r="B12" i="5"/>
  <c r="H237" i="3"/>
  <c r="F237" i="3"/>
  <c r="C237" i="3"/>
  <c r="B237" i="3"/>
  <c r="E237" i="3"/>
  <c r="D237" i="3"/>
  <c r="G237" i="3"/>
  <c r="H289" i="4"/>
  <c r="B289" i="4"/>
  <c r="F289" i="4"/>
  <c r="D289" i="4"/>
  <c r="G289" i="4"/>
  <c r="E289" i="4"/>
  <c r="C289" i="4"/>
  <c r="G12" i="4"/>
  <c r="I92" i="4"/>
  <c r="C12" i="6"/>
  <c r="C54" i="6"/>
  <c r="C13" i="55"/>
  <c r="E12" i="7"/>
  <c r="E54" i="7"/>
  <c r="I211" i="5"/>
  <c r="D102" i="3"/>
  <c r="D24" i="3" s="1"/>
  <c r="D393" i="7"/>
  <c r="C393" i="7"/>
  <c r="B393" i="7"/>
  <c r="H393" i="7"/>
  <c r="F393" i="7"/>
  <c r="E393" i="7"/>
  <c r="G393" i="7"/>
  <c r="I102" i="3"/>
  <c r="B24" i="3"/>
  <c r="I24" i="3" s="1"/>
  <c r="N91" i="46"/>
  <c r="S585" i="46"/>
  <c r="I637" i="46"/>
  <c r="B91" i="46"/>
  <c r="I465" i="1"/>
  <c r="F75" i="1"/>
  <c r="I466" i="1"/>
  <c r="F76" i="1"/>
  <c r="I452" i="36"/>
  <c r="F62" i="36"/>
  <c r="I454" i="34"/>
  <c r="F64" i="34"/>
  <c r="I622" i="5"/>
  <c r="B626" i="5"/>
  <c r="R91" i="47"/>
  <c r="I637" i="48"/>
  <c r="B91" i="48"/>
  <c r="I593" i="48"/>
  <c r="R91" i="50"/>
  <c r="D91" i="51"/>
  <c r="I585" i="51"/>
  <c r="D600" i="51"/>
  <c r="Q91" i="51"/>
  <c r="B91" i="53"/>
  <c r="R91" i="55"/>
  <c r="D91" i="56"/>
  <c r="I585" i="56"/>
  <c r="D600" i="56"/>
  <c r="D92" i="55"/>
  <c r="D14" i="55" s="1"/>
  <c r="C12" i="7"/>
  <c r="C54" i="7"/>
  <c r="E600" i="57"/>
  <c r="H13" i="55"/>
  <c r="I90" i="3"/>
  <c r="F263" i="3"/>
  <c r="C263" i="3"/>
  <c r="H263" i="3"/>
  <c r="B263" i="3"/>
  <c r="D263" i="3"/>
  <c r="G263" i="3"/>
  <c r="E263" i="3"/>
  <c r="G13" i="46"/>
  <c r="D12" i="6"/>
  <c r="D54" i="6"/>
  <c r="E263" i="6"/>
  <c r="F263" i="6"/>
  <c r="C263" i="6"/>
  <c r="H263" i="6"/>
  <c r="B263" i="6"/>
  <c r="D263" i="6"/>
  <c r="G263" i="6"/>
  <c r="I185" i="6"/>
  <c r="B159" i="6"/>
  <c r="F159" i="6"/>
  <c r="E159" i="6"/>
  <c r="G159" i="6"/>
  <c r="C159" i="6"/>
  <c r="D159" i="6"/>
  <c r="H159" i="6"/>
  <c r="I340" i="5"/>
  <c r="C13" i="51"/>
  <c r="C12" i="3"/>
  <c r="C54" i="3"/>
  <c r="D600" i="52"/>
  <c r="E159" i="7"/>
  <c r="D393" i="6"/>
  <c r="E393" i="6"/>
  <c r="B393" i="6"/>
  <c r="C393" i="6"/>
  <c r="H393" i="6"/>
  <c r="G393" i="6"/>
  <c r="F393" i="6"/>
  <c r="B102" i="4"/>
  <c r="I185" i="4"/>
  <c r="I159" i="5"/>
  <c r="I466" i="32"/>
  <c r="F76" i="32"/>
  <c r="I457" i="34"/>
  <c r="I457" i="36"/>
  <c r="I454" i="8"/>
  <c r="F64" i="8"/>
  <c r="E91" i="47"/>
  <c r="I637" i="55"/>
  <c r="B91" i="55"/>
  <c r="I91" i="55" s="1"/>
  <c r="I467" i="1"/>
  <c r="F77" i="1"/>
  <c r="I464" i="1"/>
  <c r="F74" i="1"/>
  <c r="I457" i="8"/>
  <c r="F67" i="8"/>
  <c r="I390" i="8"/>
  <c r="I461" i="8"/>
  <c r="I465" i="32"/>
  <c r="F75" i="32"/>
  <c r="I468" i="8"/>
  <c r="F78" i="8"/>
  <c r="D102" i="4"/>
  <c r="D24" i="4" s="1"/>
  <c r="I625" i="32"/>
  <c r="B105" i="32"/>
  <c r="M91" i="46"/>
  <c r="F91" i="47"/>
  <c r="F652" i="47"/>
  <c r="I638" i="48"/>
  <c r="B92" i="48"/>
  <c r="I638" i="50"/>
  <c r="B92" i="50"/>
  <c r="M91" i="50"/>
  <c r="L91" i="50"/>
  <c r="Q91" i="50"/>
  <c r="I638" i="51"/>
  <c r="B92" i="51"/>
  <c r="I593" i="51"/>
  <c r="N91" i="52"/>
  <c r="S585" i="52"/>
  <c r="E92" i="52"/>
  <c r="E14" i="52" s="1"/>
  <c r="R91" i="52"/>
  <c r="R91" i="53"/>
  <c r="S593" i="50"/>
  <c r="M91" i="55"/>
  <c r="B92" i="57"/>
  <c r="E92" i="57"/>
  <c r="E14" i="57" s="1"/>
  <c r="Q91" i="57"/>
  <c r="E600" i="52"/>
  <c r="I90" i="4"/>
  <c r="C12" i="4"/>
  <c r="C54" i="4"/>
  <c r="I185" i="3"/>
  <c r="H12" i="4"/>
  <c r="B12" i="6"/>
  <c r="E600" i="46"/>
  <c r="I92" i="5"/>
  <c r="H13" i="52"/>
  <c r="D12" i="7"/>
  <c r="D54" i="7"/>
  <c r="C419" i="5"/>
  <c r="E419" i="5"/>
  <c r="D419" i="5"/>
  <c r="H419" i="5"/>
  <c r="G419" i="5"/>
  <c r="F419" i="5"/>
  <c r="B419" i="5"/>
  <c r="B419" i="7"/>
  <c r="D419" i="7"/>
  <c r="H419" i="7"/>
  <c r="F419" i="7"/>
  <c r="C419" i="7"/>
  <c r="G419" i="7"/>
  <c r="C13" i="48"/>
  <c r="I211" i="3"/>
  <c r="E14" i="7"/>
  <c r="I90" i="5"/>
  <c r="I38" i="5"/>
  <c r="E12" i="5"/>
  <c r="E54" i="5"/>
  <c r="B13" i="50"/>
  <c r="C13" i="46"/>
  <c r="G12" i="6"/>
  <c r="I593" i="53"/>
  <c r="I461" i="32"/>
  <c r="I457" i="1"/>
  <c r="I456" i="32"/>
  <c r="I468" i="32"/>
  <c r="F78" i="32"/>
  <c r="I458" i="8"/>
  <c r="I459" i="8"/>
  <c r="I622" i="6"/>
  <c r="B626" i="6"/>
  <c r="B102" i="6"/>
  <c r="I622" i="7"/>
  <c r="B626" i="7"/>
  <c r="D600" i="46"/>
  <c r="D92" i="46"/>
  <c r="D14" i="46" s="1"/>
  <c r="I586" i="46"/>
  <c r="E92" i="47"/>
  <c r="M91" i="48"/>
  <c r="D92" i="48"/>
  <c r="D14" i="48" s="1"/>
  <c r="I586" i="48"/>
  <c r="P91" i="50"/>
  <c r="P106" i="50" s="1"/>
  <c r="P652" i="50"/>
  <c r="N91" i="50"/>
  <c r="S585" i="50"/>
  <c r="E92" i="51"/>
  <c r="E14" i="51" s="1"/>
  <c r="F91" i="52"/>
  <c r="F652" i="52"/>
  <c r="N99" i="56"/>
  <c r="N21" i="56" s="1"/>
  <c r="R91" i="57"/>
  <c r="F91" i="57"/>
  <c r="N92" i="57"/>
  <c r="N14" i="57" s="1"/>
  <c r="D92" i="57"/>
  <c r="D14" i="57" s="1"/>
  <c r="E91" i="52"/>
  <c r="D12" i="5"/>
  <c r="D54" i="5"/>
  <c r="I211" i="4"/>
  <c r="D102" i="6"/>
  <c r="D24" i="6" s="1"/>
  <c r="G13" i="53"/>
  <c r="B14" i="5"/>
  <c r="I40" i="5"/>
  <c r="B53" i="36"/>
  <c r="D102" i="7"/>
  <c r="D24" i="7" s="1"/>
  <c r="E91" i="46"/>
  <c r="G12" i="5"/>
  <c r="D289" i="6"/>
  <c r="H289" i="6"/>
  <c r="G289" i="6"/>
  <c r="B289" i="6"/>
  <c r="C289" i="6"/>
  <c r="F289" i="6"/>
  <c r="E289" i="6"/>
  <c r="I185" i="7"/>
  <c r="C13" i="50"/>
  <c r="I90" i="7"/>
  <c r="I92" i="6"/>
  <c r="H393" i="3"/>
  <c r="B393" i="3"/>
  <c r="G393" i="3"/>
  <c r="D393" i="3"/>
  <c r="C393" i="3"/>
  <c r="E393" i="3"/>
  <c r="F393" i="3"/>
  <c r="C13" i="53"/>
  <c r="H393" i="4"/>
  <c r="E393" i="4"/>
  <c r="D393" i="4"/>
  <c r="F393" i="4"/>
  <c r="C393" i="4"/>
  <c r="B393" i="4"/>
  <c r="G393" i="4"/>
  <c r="F106" i="4"/>
  <c r="F14" i="4"/>
  <c r="F28" i="4" s="1"/>
  <c r="I36" i="41"/>
  <c r="B10" i="41"/>
  <c r="I10" i="41" s="1"/>
  <c r="T10" i="41" s="1"/>
  <c r="D13" i="52"/>
  <c r="G159" i="7"/>
  <c r="H159" i="7"/>
  <c r="C159" i="7"/>
  <c r="F159" i="7"/>
  <c r="B159" i="7"/>
  <c r="D159" i="7"/>
  <c r="C237" i="5"/>
  <c r="E237" i="5"/>
  <c r="H237" i="5"/>
  <c r="F237" i="5"/>
  <c r="B237" i="5"/>
  <c r="G237" i="5"/>
  <c r="D237" i="5"/>
  <c r="E14" i="5"/>
  <c r="I637" i="50"/>
  <c r="F106" i="3"/>
  <c r="F14" i="3"/>
  <c r="F28" i="3" s="1"/>
  <c r="O91" i="57"/>
  <c r="E99" i="57"/>
  <c r="E21" i="57" s="1"/>
  <c r="O91" i="55"/>
  <c r="E99" i="56"/>
  <c r="E21" i="56" s="1"/>
  <c r="Q92" i="55"/>
  <c r="Q14" i="55" s="1"/>
  <c r="R92" i="55"/>
  <c r="R14" i="55" s="1"/>
  <c r="M92" i="55"/>
  <c r="M14" i="55" s="1"/>
  <c r="O600" i="55"/>
  <c r="R92" i="53"/>
  <c r="R14" i="53" s="1"/>
  <c r="O92" i="53"/>
  <c r="O14" i="53" s="1"/>
  <c r="Q92" i="53"/>
  <c r="Q14" i="53" s="1"/>
  <c r="M92" i="53"/>
  <c r="M14" i="53" s="1"/>
  <c r="M92" i="52"/>
  <c r="M14" i="52" s="1"/>
  <c r="Q92" i="52"/>
  <c r="Q14" i="52" s="1"/>
  <c r="R92" i="52"/>
  <c r="R14" i="52" s="1"/>
  <c r="I400" i="34"/>
  <c r="O600" i="51"/>
  <c r="Q92" i="51"/>
  <c r="Q14" i="51" s="1"/>
  <c r="R92" i="51"/>
  <c r="R14" i="51" s="1"/>
  <c r="M92" i="51"/>
  <c r="M14" i="51" s="1"/>
  <c r="I322" i="34"/>
  <c r="I386" i="1"/>
  <c r="I374" i="36"/>
  <c r="I374" i="34"/>
  <c r="N600" i="50"/>
  <c r="O92" i="50"/>
  <c r="O14" i="50" s="1"/>
  <c r="I230" i="1"/>
  <c r="R92" i="50"/>
  <c r="R14" i="50" s="1"/>
  <c r="Q92" i="50"/>
  <c r="Q14" i="50" s="1"/>
  <c r="S637" i="50"/>
  <c r="I374" i="35"/>
  <c r="M92" i="50"/>
  <c r="M14" i="50" s="1"/>
  <c r="R92" i="48"/>
  <c r="R14" i="48" s="1"/>
  <c r="M92" i="48"/>
  <c r="M14" i="48" s="1"/>
  <c r="Q92" i="48"/>
  <c r="Q14" i="48" s="1"/>
  <c r="O92" i="48"/>
  <c r="O14" i="48" s="1"/>
  <c r="Q92" i="47"/>
  <c r="R92" i="47"/>
  <c r="M92" i="47"/>
  <c r="I438" i="1"/>
  <c r="I400" i="35"/>
  <c r="Q92" i="46"/>
  <c r="Q14" i="46" s="1"/>
  <c r="D99" i="46"/>
  <c r="D21" i="46" s="1"/>
  <c r="N600" i="46"/>
  <c r="R92" i="46"/>
  <c r="R14" i="46" s="1"/>
  <c r="M92" i="46"/>
  <c r="M14" i="46" s="1"/>
  <c r="O92" i="46"/>
  <c r="O14" i="46" s="1"/>
  <c r="I322" i="35"/>
  <c r="I322" i="36"/>
  <c r="D105" i="8"/>
  <c r="D27" i="8" s="1"/>
  <c r="I218" i="34"/>
  <c r="I166" i="35"/>
  <c r="I244" i="35"/>
  <c r="I296" i="36"/>
  <c r="I140" i="35"/>
  <c r="I218" i="35"/>
  <c r="I218" i="36"/>
  <c r="I270" i="34"/>
  <c r="I426" i="34"/>
  <c r="I426" i="35"/>
  <c r="I140" i="36"/>
  <c r="I348" i="34"/>
  <c r="I360" i="1"/>
  <c r="I348" i="36"/>
  <c r="I296" i="35"/>
  <c r="I140" i="34"/>
  <c r="I348" i="35"/>
  <c r="I270" i="36"/>
  <c r="I244" i="34"/>
  <c r="I296" i="34"/>
  <c r="I244" i="36"/>
  <c r="I553" i="34"/>
  <c r="I166" i="36"/>
  <c r="I426" i="36"/>
  <c r="I166" i="34"/>
  <c r="I400" i="36"/>
  <c r="E341" i="7" l="1"/>
  <c r="G341" i="7"/>
  <c r="I638" i="56"/>
  <c r="I14" i="6"/>
  <c r="D341" i="7"/>
  <c r="I341" i="7" s="1"/>
  <c r="F341" i="7"/>
  <c r="I393" i="5"/>
  <c r="I341" i="6"/>
  <c r="I263" i="7"/>
  <c r="I341" i="3"/>
  <c r="I14" i="4"/>
  <c r="I114" i="34"/>
  <c r="P91" i="56"/>
  <c r="I53" i="36"/>
  <c r="F26" i="32"/>
  <c r="I78" i="32"/>
  <c r="F106" i="48"/>
  <c r="F13" i="48"/>
  <c r="F28" i="48" s="1"/>
  <c r="L92" i="57"/>
  <c r="I76" i="1"/>
  <c r="F24" i="1"/>
  <c r="E13" i="51"/>
  <c r="I501" i="32"/>
  <c r="I527" i="36"/>
  <c r="I553" i="36"/>
  <c r="S638" i="48"/>
  <c r="L92" i="48"/>
  <c r="N92" i="48"/>
  <c r="N14" i="48" s="1"/>
  <c r="S586" i="48"/>
  <c r="O91" i="51"/>
  <c r="N92" i="51"/>
  <c r="N14" i="51" s="1"/>
  <c r="S586" i="51"/>
  <c r="S593" i="53"/>
  <c r="S593" i="56"/>
  <c r="N91" i="57"/>
  <c r="S585" i="57"/>
  <c r="N600" i="57"/>
  <c r="I12" i="5"/>
  <c r="I638" i="57"/>
  <c r="N13" i="52"/>
  <c r="Q13" i="50"/>
  <c r="I92" i="48"/>
  <c r="B14" i="48"/>
  <c r="I14" i="48" s="1"/>
  <c r="I102" i="4"/>
  <c r="B24" i="4"/>
  <c r="I24" i="4" s="1"/>
  <c r="G341" i="5"/>
  <c r="D341" i="5"/>
  <c r="H341" i="5"/>
  <c r="E341" i="5"/>
  <c r="C341" i="5"/>
  <c r="B341" i="5"/>
  <c r="F341" i="5"/>
  <c r="I263" i="3"/>
  <c r="D13" i="53"/>
  <c r="F11" i="8"/>
  <c r="I63" i="8"/>
  <c r="O600" i="50"/>
  <c r="I64" i="35"/>
  <c r="F12" i="35"/>
  <c r="D341" i="4"/>
  <c r="G341" i="4"/>
  <c r="F341" i="4"/>
  <c r="H341" i="4"/>
  <c r="C341" i="4"/>
  <c r="B341" i="4"/>
  <c r="E341" i="4"/>
  <c r="M13" i="57"/>
  <c r="E13" i="50"/>
  <c r="I367" i="4"/>
  <c r="I14" i="7"/>
  <c r="I105" i="35"/>
  <c r="B27" i="35"/>
  <c r="I27" i="35" s="1"/>
  <c r="I114" i="35"/>
  <c r="P91" i="47"/>
  <c r="P652" i="47"/>
  <c r="S637" i="57"/>
  <c r="L91" i="57"/>
  <c r="F13" i="57"/>
  <c r="F25" i="32"/>
  <c r="I77" i="32"/>
  <c r="I12" i="4"/>
  <c r="I12" i="7"/>
  <c r="Q13" i="48"/>
  <c r="I553" i="32"/>
  <c r="S637" i="51"/>
  <c r="L91" i="51"/>
  <c r="I76" i="32"/>
  <c r="F24" i="32"/>
  <c r="I91" i="48"/>
  <c r="B13" i="48"/>
  <c r="B52" i="8"/>
  <c r="I527" i="32"/>
  <c r="I527" i="34"/>
  <c r="N92" i="46"/>
  <c r="N14" i="46" s="1"/>
  <c r="S586" i="46"/>
  <c r="S637" i="46"/>
  <c r="L91" i="46"/>
  <c r="S638" i="46"/>
  <c r="L92" i="46"/>
  <c r="O92" i="47"/>
  <c r="O92" i="51"/>
  <c r="O14" i="51" s="1"/>
  <c r="O92" i="52"/>
  <c r="O14" i="52" s="1"/>
  <c r="S637" i="53"/>
  <c r="L91" i="53"/>
  <c r="O92" i="55"/>
  <c r="O14" i="55" s="1"/>
  <c r="S637" i="55"/>
  <c r="L91" i="55"/>
  <c r="L92" i="56"/>
  <c r="N91" i="56"/>
  <c r="S585" i="56"/>
  <c r="N600" i="56"/>
  <c r="I289" i="6"/>
  <c r="F106" i="52"/>
  <c r="F13" i="52"/>
  <c r="F28" i="52" s="1"/>
  <c r="E92" i="56"/>
  <c r="E14" i="56" s="1"/>
  <c r="E600" i="56"/>
  <c r="R13" i="53"/>
  <c r="O600" i="52"/>
  <c r="I67" i="8"/>
  <c r="F15" i="8"/>
  <c r="B13" i="55"/>
  <c r="I13" i="55" s="1"/>
  <c r="I393" i="6"/>
  <c r="D13" i="56"/>
  <c r="Q13" i="51"/>
  <c r="I619" i="46"/>
  <c r="F10" i="36"/>
  <c r="I62" i="36"/>
  <c r="I91" i="46"/>
  <c r="B13" i="46"/>
  <c r="I91" i="47"/>
  <c r="R13" i="46"/>
  <c r="F13" i="55"/>
  <c r="Q13" i="53"/>
  <c r="O91" i="56"/>
  <c r="F24" i="8"/>
  <c r="I76" i="8"/>
  <c r="F10" i="35"/>
  <c r="I62" i="35"/>
  <c r="I419" i="4"/>
  <c r="Q13" i="56"/>
  <c r="O91" i="46"/>
  <c r="S593" i="48"/>
  <c r="M13" i="52"/>
  <c r="I78" i="1"/>
  <c r="N91" i="48"/>
  <c r="S585" i="48"/>
  <c r="N600" i="48"/>
  <c r="S638" i="52"/>
  <c r="L92" i="52"/>
  <c r="S638" i="53"/>
  <c r="L92" i="53"/>
  <c r="L92" i="55"/>
  <c r="I159" i="7"/>
  <c r="F106" i="47"/>
  <c r="F13" i="47"/>
  <c r="F28" i="47" s="1"/>
  <c r="I92" i="52"/>
  <c r="B14" i="52"/>
  <c r="I14" i="52" s="1"/>
  <c r="I553" i="35"/>
  <c r="N91" i="53"/>
  <c r="S585" i="53"/>
  <c r="O91" i="52"/>
  <c r="S593" i="55"/>
  <c r="I393" i="3"/>
  <c r="I14" i="5"/>
  <c r="R13" i="57"/>
  <c r="M13" i="48"/>
  <c r="Q13" i="57"/>
  <c r="M13" i="55"/>
  <c r="R13" i="52"/>
  <c r="I75" i="32"/>
  <c r="F23" i="32"/>
  <c r="I263" i="6"/>
  <c r="R13" i="55"/>
  <c r="D13" i="51"/>
  <c r="I393" i="7"/>
  <c r="M13" i="51"/>
  <c r="B14" i="56"/>
  <c r="I14" i="56" s="1"/>
  <c r="B14" i="55"/>
  <c r="I14" i="53"/>
  <c r="D13" i="48"/>
  <c r="F106" i="46"/>
  <c r="F13" i="46"/>
  <c r="F28" i="46" s="1"/>
  <c r="I63" i="32"/>
  <c r="F11" i="32"/>
  <c r="I12" i="6"/>
  <c r="N13" i="55"/>
  <c r="F11" i="34"/>
  <c r="I63" i="34"/>
  <c r="M13" i="53"/>
  <c r="I24" i="7"/>
  <c r="I77" i="8"/>
  <c r="F25" i="8"/>
  <c r="I501" i="36"/>
  <c r="S637" i="48"/>
  <c r="L91" i="48"/>
  <c r="F22" i="1"/>
  <c r="I74" i="1"/>
  <c r="I64" i="36"/>
  <c r="F12" i="36"/>
  <c r="F13" i="56"/>
  <c r="I237" i="4"/>
  <c r="I501" i="34"/>
  <c r="P91" i="48"/>
  <c r="P652" i="48"/>
  <c r="N92" i="50"/>
  <c r="N14" i="50" s="1"/>
  <c r="S586" i="50"/>
  <c r="S593" i="51"/>
  <c r="N91" i="51"/>
  <c r="S585" i="51"/>
  <c r="N600" i="51"/>
  <c r="S637" i="52"/>
  <c r="L91" i="52"/>
  <c r="P91" i="53"/>
  <c r="N600" i="53"/>
  <c r="N92" i="53"/>
  <c r="N14" i="53" s="1"/>
  <c r="S586" i="53"/>
  <c r="I237" i="5"/>
  <c r="N13" i="50"/>
  <c r="I13" i="50"/>
  <c r="I419" i="7"/>
  <c r="I92" i="51"/>
  <c r="B14" i="51"/>
  <c r="I14" i="51" s="1"/>
  <c r="M13" i="50"/>
  <c r="M13" i="46"/>
  <c r="I77" i="1"/>
  <c r="F12" i="8"/>
  <c r="I64" i="8"/>
  <c r="I586" i="56"/>
  <c r="O600" i="47"/>
  <c r="I75" i="1"/>
  <c r="N13" i="46"/>
  <c r="I237" i="3"/>
  <c r="D13" i="57"/>
  <c r="B13" i="56"/>
  <c r="F13" i="53"/>
  <c r="I289" i="5"/>
  <c r="I237" i="6"/>
  <c r="M13" i="56"/>
  <c r="I92" i="53"/>
  <c r="I419" i="6"/>
  <c r="I91" i="51"/>
  <c r="B13" i="51"/>
  <c r="I64" i="1"/>
  <c r="F12" i="1"/>
  <c r="F19" i="1"/>
  <c r="I71" i="1"/>
  <c r="I102" i="7"/>
  <c r="N92" i="47"/>
  <c r="S586" i="47"/>
  <c r="L13" i="50"/>
  <c r="Q13" i="52"/>
  <c r="I105" i="34"/>
  <c r="B27" i="34"/>
  <c r="I27" i="34" s="1"/>
  <c r="S637" i="56"/>
  <c r="L91" i="56"/>
  <c r="S593" i="57"/>
  <c r="I159" i="4"/>
  <c r="I75" i="8"/>
  <c r="F23" i="8"/>
  <c r="I625" i="8"/>
  <c r="B105" i="8"/>
  <c r="S593" i="46"/>
  <c r="S638" i="47"/>
  <c r="L92" i="47"/>
  <c r="P91" i="51"/>
  <c r="P652" i="51"/>
  <c r="N92" i="52"/>
  <c r="N14" i="52" s="1"/>
  <c r="S586" i="52"/>
  <c r="P91" i="52"/>
  <c r="P652" i="52"/>
  <c r="N92" i="56"/>
  <c r="N14" i="56" s="1"/>
  <c r="E13" i="52"/>
  <c r="O600" i="48"/>
  <c r="N600" i="52"/>
  <c r="I92" i="50"/>
  <c r="B14" i="50"/>
  <c r="I14" i="50" s="1"/>
  <c r="I105" i="32"/>
  <c r="B27" i="32"/>
  <c r="I27" i="32" s="1"/>
  <c r="B13" i="53"/>
  <c r="R13" i="50"/>
  <c r="O91" i="47"/>
  <c r="F11" i="36"/>
  <c r="I63" i="36"/>
  <c r="E91" i="56"/>
  <c r="I91" i="56" s="1"/>
  <c r="O600" i="53"/>
  <c r="I12" i="3"/>
  <c r="I159" i="3"/>
  <c r="E91" i="57"/>
  <c r="I91" i="57" s="1"/>
  <c r="E92" i="55"/>
  <c r="E600" i="55"/>
  <c r="I586" i="55"/>
  <c r="I91" i="52"/>
  <c r="B13" i="52"/>
  <c r="R13" i="51"/>
  <c r="F10" i="34"/>
  <c r="I62" i="34"/>
  <c r="I14" i="3"/>
  <c r="I367" i="5"/>
  <c r="B27" i="1"/>
  <c r="I289" i="7"/>
  <c r="F106" i="51"/>
  <c r="F13" i="51"/>
  <c r="F28" i="51" s="1"/>
  <c r="F26" i="8"/>
  <c r="I78" i="8"/>
  <c r="Q13" i="46"/>
  <c r="O13" i="57"/>
  <c r="I114" i="36"/>
  <c r="S638" i="51"/>
  <c r="L92" i="51"/>
  <c r="I102" i="6"/>
  <c r="B24" i="6"/>
  <c r="I24" i="6" s="1"/>
  <c r="O13" i="55"/>
  <c r="I419" i="3"/>
  <c r="I92" i="46"/>
  <c r="B14" i="46"/>
  <c r="I14" i="46" s="1"/>
  <c r="P91" i="46"/>
  <c r="P652" i="46"/>
  <c r="S637" i="47"/>
  <c r="L91" i="47"/>
  <c r="N91" i="47"/>
  <c r="S585" i="47"/>
  <c r="N600" i="47"/>
  <c r="S593" i="47"/>
  <c r="O91" i="50"/>
  <c r="S638" i="50"/>
  <c r="L92" i="50"/>
  <c r="P91" i="55"/>
  <c r="P91" i="57"/>
  <c r="I393" i="4"/>
  <c r="E13" i="46"/>
  <c r="O91" i="48"/>
  <c r="I419" i="5"/>
  <c r="I92" i="57"/>
  <c r="B14" i="57"/>
  <c r="I14" i="57" s="1"/>
  <c r="O600" i="46"/>
  <c r="I159" i="6"/>
  <c r="I64" i="34"/>
  <c r="F12" i="34"/>
  <c r="I289" i="4"/>
  <c r="B13" i="57"/>
  <c r="S586" i="55"/>
  <c r="R13" i="48"/>
  <c r="I64" i="32"/>
  <c r="F12" i="32"/>
  <c r="I367" i="6"/>
  <c r="O91" i="53"/>
  <c r="I263" i="5"/>
  <c r="I289" i="3"/>
  <c r="I367" i="3"/>
  <c r="I263" i="4"/>
  <c r="I92" i="47"/>
  <c r="R13" i="56"/>
  <c r="Q13" i="55"/>
  <c r="I367" i="7"/>
  <c r="I91" i="53"/>
  <c r="N99" i="46"/>
  <c r="N21" i="46" s="1"/>
  <c r="S92" i="47" l="1"/>
  <c r="I13" i="53"/>
  <c r="S92" i="50"/>
  <c r="L14" i="50"/>
  <c r="S92" i="51"/>
  <c r="L14" i="51"/>
  <c r="L13" i="55"/>
  <c r="I13" i="52"/>
  <c r="I92" i="56"/>
  <c r="S92" i="53"/>
  <c r="L14" i="53"/>
  <c r="O13" i="46"/>
  <c r="L13" i="57"/>
  <c r="S91" i="57"/>
  <c r="O92" i="56"/>
  <c r="O14" i="56" s="1"/>
  <c r="O600" i="56"/>
  <c r="S586" i="56"/>
  <c r="S91" i="56"/>
  <c r="L13" i="56"/>
  <c r="S92" i="46"/>
  <c r="L14" i="46"/>
  <c r="I13" i="48"/>
  <c r="F99" i="56"/>
  <c r="F652" i="56"/>
  <c r="F99" i="57"/>
  <c r="F652" i="57"/>
  <c r="O13" i="53"/>
  <c r="O13" i="50"/>
  <c r="S91" i="47"/>
  <c r="S91" i="50"/>
  <c r="N13" i="51"/>
  <c r="S91" i="48"/>
  <c r="L13" i="48"/>
  <c r="O13" i="52"/>
  <c r="S92" i="52"/>
  <c r="L14" i="52"/>
  <c r="O13" i="56"/>
  <c r="R92" i="56"/>
  <c r="I341" i="4"/>
  <c r="S92" i="48"/>
  <c r="L14" i="48"/>
  <c r="L14" i="57"/>
  <c r="O13" i="48"/>
  <c r="Q92" i="56"/>
  <c r="M92" i="57"/>
  <c r="N13" i="56"/>
  <c r="S91" i="53"/>
  <c r="L13" i="53"/>
  <c r="N13" i="57"/>
  <c r="S638" i="57"/>
  <c r="N92" i="55"/>
  <c r="O13" i="51"/>
  <c r="E14" i="55"/>
  <c r="E13" i="56"/>
  <c r="I13" i="56" s="1"/>
  <c r="I13" i="51"/>
  <c r="N13" i="53"/>
  <c r="L14" i="56"/>
  <c r="S91" i="46"/>
  <c r="L13" i="46"/>
  <c r="Q92" i="57"/>
  <c r="S619" i="46"/>
  <c r="AG619" i="46" s="1"/>
  <c r="O99" i="56"/>
  <c r="O21" i="56" s="1"/>
  <c r="S91" i="55"/>
  <c r="E13" i="57"/>
  <c r="I13" i="57" s="1"/>
  <c r="M92" i="56"/>
  <c r="R92" i="57"/>
  <c r="I14" i="55"/>
  <c r="I13" i="46"/>
  <c r="S638" i="56"/>
  <c r="S638" i="55"/>
  <c r="I105" i="8"/>
  <c r="B27" i="8"/>
  <c r="I27" i="8" s="1"/>
  <c r="S91" i="52"/>
  <c r="L13" i="52"/>
  <c r="I92" i="55"/>
  <c r="S92" i="55"/>
  <c r="L14" i="55"/>
  <c r="N13" i="48"/>
  <c r="O92" i="57"/>
  <c r="S92" i="57" s="1"/>
  <c r="O600" i="57"/>
  <c r="S586" i="57"/>
  <c r="B26" i="8"/>
  <c r="S91" i="51"/>
  <c r="L13" i="51"/>
  <c r="I341" i="5"/>
  <c r="D52" i="8"/>
  <c r="D26" i="8" s="1"/>
  <c r="P99" i="57" l="1"/>
  <c r="P106" i="57" s="1"/>
  <c r="P652" i="57"/>
  <c r="Q14" i="57"/>
  <c r="F21" i="56"/>
  <c r="F28" i="56" s="1"/>
  <c r="F106" i="56"/>
  <c r="C52" i="8"/>
  <c r="I130" i="8"/>
  <c r="I645" i="57"/>
  <c r="B99" i="57"/>
  <c r="S482" i="57"/>
  <c r="P66" i="57"/>
  <c r="N14" i="55"/>
  <c r="I645" i="51"/>
  <c r="B99" i="51"/>
  <c r="O99" i="57"/>
  <c r="O21" i="57" s="1"/>
  <c r="R14" i="56"/>
  <c r="M14" i="56"/>
  <c r="I645" i="52"/>
  <c r="B99" i="52"/>
  <c r="O14" i="57"/>
  <c r="Q14" i="56"/>
  <c r="P99" i="56"/>
  <c r="P106" i="56" s="1"/>
  <c r="P652" i="56"/>
  <c r="F21" i="57"/>
  <c r="F28" i="57" s="1"/>
  <c r="F106" i="57"/>
  <c r="R14" i="57"/>
  <c r="I645" i="56"/>
  <c r="B99" i="56"/>
  <c r="S92" i="56"/>
  <c r="M14" i="57"/>
  <c r="I99" i="51" l="1"/>
  <c r="B21" i="51"/>
  <c r="I21" i="51" s="1"/>
  <c r="S481" i="57"/>
  <c r="P65" i="57"/>
  <c r="I99" i="56"/>
  <c r="B21" i="56"/>
  <c r="I21" i="56" s="1"/>
  <c r="S66" i="57"/>
  <c r="P14" i="57"/>
  <c r="S14" i="57" s="1"/>
  <c r="T14" i="57" s="1"/>
  <c r="I99" i="52"/>
  <c r="B21" i="52"/>
  <c r="I21" i="52" s="1"/>
  <c r="S645" i="52"/>
  <c r="L99" i="52"/>
  <c r="I99" i="57"/>
  <c r="B21" i="57"/>
  <c r="C26" i="8"/>
  <c r="I26" i="8" s="1"/>
  <c r="I52" i="8"/>
  <c r="S645" i="56"/>
  <c r="L99" i="56"/>
  <c r="I129" i="8"/>
  <c r="S645" i="57"/>
  <c r="L99" i="57"/>
  <c r="S645" i="51"/>
  <c r="L99" i="51"/>
  <c r="S99" i="51" l="1"/>
  <c r="L21" i="51"/>
  <c r="S21" i="51" s="1"/>
  <c r="T21" i="51" s="1"/>
  <c r="I21" i="57"/>
  <c r="S99" i="56"/>
  <c r="L21" i="56"/>
  <c r="S65" i="57"/>
  <c r="P13" i="57"/>
  <c r="S99" i="57"/>
  <c r="L21" i="57"/>
  <c r="S99" i="52"/>
  <c r="L21" i="52"/>
  <c r="S21" i="52" s="1"/>
  <c r="T21" i="52" s="1"/>
  <c r="S13" i="57" l="1"/>
  <c r="T13" i="57" l="1"/>
  <c r="I129" i="1" l="1"/>
  <c r="I130" i="1" l="1"/>
  <c r="I561" i="1" l="1"/>
  <c r="F67" i="1"/>
  <c r="I67" i="1" s="1"/>
  <c r="I515" i="8" l="1"/>
  <c r="I463" i="8" l="1"/>
  <c r="I541" i="8"/>
  <c r="I567" i="8"/>
  <c r="I514" i="35" l="1"/>
  <c r="I566" i="35"/>
  <c r="I540" i="34" l="1"/>
  <c r="I514" i="34"/>
  <c r="I566" i="34"/>
  <c r="I554" i="34" l="1"/>
  <c r="I528" i="34" l="1"/>
  <c r="I502" i="34"/>
  <c r="I126" i="35" l="1"/>
  <c r="I412" i="35"/>
  <c r="I528" i="40" l="1"/>
  <c r="I476" i="40"/>
  <c r="I554" i="40"/>
  <c r="I502" i="40"/>
  <c r="I438" i="35"/>
  <c r="I152" i="35" l="1"/>
  <c r="X36" i="40"/>
  <c r="AH36" i="40"/>
  <c r="AC36" i="40"/>
  <c r="AG36" i="40"/>
  <c r="W36" i="40"/>
  <c r="AA36" i="40"/>
  <c r="AF36" i="40"/>
  <c r="Z36" i="40"/>
  <c r="AE36" i="40"/>
  <c r="Y36" i="40"/>
  <c r="AD36" i="40"/>
  <c r="AI192" i="40" l="1"/>
  <c r="V36" i="40"/>
  <c r="AI36" i="40" s="1"/>
  <c r="M36" i="40"/>
  <c r="M10" i="40" s="1"/>
  <c r="R36" i="40"/>
  <c r="R10" i="40" s="1"/>
  <c r="Q36" i="40"/>
  <c r="Q10" i="40" s="1"/>
  <c r="N36" i="40"/>
  <c r="N10" i="40" s="1"/>
  <c r="O36" i="40"/>
  <c r="O10" i="40" s="1"/>
  <c r="S192" i="40" l="1"/>
  <c r="L36" i="40"/>
  <c r="G36" i="40"/>
  <c r="G10" i="40" s="1"/>
  <c r="H36" i="40"/>
  <c r="H10" i="40" s="1"/>
  <c r="C36" i="40"/>
  <c r="C10" i="40" s="1"/>
  <c r="E36" i="40"/>
  <c r="E10" i="40" s="1"/>
  <c r="D36" i="40"/>
  <c r="D10" i="40" s="1"/>
  <c r="I192" i="40" l="1"/>
  <c r="B36" i="40"/>
  <c r="L10" i="40"/>
  <c r="S10" i="40" s="1"/>
  <c r="S36" i="40"/>
  <c r="AJ36" i="40" s="1"/>
  <c r="B10" i="40" l="1"/>
  <c r="I10" i="40" s="1"/>
  <c r="T10" i="40" s="1"/>
  <c r="I36" i="40"/>
  <c r="I256" i="1" l="1"/>
  <c r="I308" i="1"/>
  <c r="I178" i="1"/>
  <c r="I126" i="1" l="1"/>
  <c r="I152" i="32" l="1"/>
  <c r="I204" i="32" l="1"/>
  <c r="E86" i="41" l="1"/>
  <c r="G86" i="41"/>
  <c r="C86" i="41"/>
  <c r="H86" i="41"/>
  <c r="I632" i="41" l="1"/>
  <c r="M86" i="41"/>
  <c r="O86" i="41"/>
  <c r="R86" i="41"/>
  <c r="Q86" i="41"/>
  <c r="S632" i="41" l="1"/>
  <c r="I152" i="1" l="1"/>
  <c r="I249" i="1"/>
  <c r="I327" i="1"/>
  <c r="I379" i="1"/>
  <c r="I171" i="1"/>
  <c r="I431" i="1"/>
  <c r="I145" i="1"/>
  <c r="I197" i="1"/>
  <c r="I223" i="1"/>
  <c r="I301" i="1"/>
  <c r="I353" i="1"/>
  <c r="I275" i="1"/>
  <c r="I405" i="1"/>
  <c r="E41" i="1" l="1"/>
  <c r="G41" i="1"/>
  <c r="G15" i="1" s="1"/>
  <c r="H41" i="1"/>
  <c r="H15" i="1" s="1"/>
  <c r="I150" i="34"/>
  <c r="D41" i="1"/>
  <c r="D15" i="1" s="1"/>
  <c r="C41" i="1"/>
  <c r="C15" i="1" s="1"/>
  <c r="I119" i="1" l="1"/>
  <c r="B41" i="1"/>
  <c r="I436" i="34"/>
  <c r="I410" i="34"/>
  <c r="I280" i="34"/>
  <c r="I176" i="34"/>
  <c r="I384" i="34"/>
  <c r="I254" i="34"/>
  <c r="I228" i="34"/>
  <c r="I202" i="34"/>
  <c r="I358" i="34"/>
  <c r="I306" i="34" l="1"/>
  <c r="I332" i="34"/>
  <c r="I41" i="1"/>
  <c r="B15" i="1"/>
  <c r="D46" i="34"/>
  <c r="H46" i="34"/>
  <c r="E46" i="34"/>
  <c r="C46" i="34"/>
  <c r="G46" i="34"/>
  <c r="B46" i="34" l="1"/>
  <c r="I124" i="34"/>
  <c r="I398" i="34"/>
  <c r="I320" i="34"/>
  <c r="I216" i="34"/>
  <c r="I268" i="34"/>
  <c r="I424" i="34"/>
  <c r="I242" i="34"/>
  <c r="I294" i="34"/>
  <c r="I372" i="34" l="1"/>
  <c r="I46" i="34"/>
  <c r="I346" i="34"/>
  <c r="I386" i="34" l="1"/>
  <c r="I412" i="34" l="1"/>
  <c r="I438" i="34"/>
  <c r="I360" i="34"/>
  <c r="I334" i="34"/>
  <c r="I152" i="34"/>
  <c r="I606" i="41" l="1"/>
  <c r="S606" i="41" l="1"/>
  <c r="AG606" i="41" s="1"/>
  <c r="I493" i="43" l="1"/>
  <c r="I519" i="43"/>
  <c r="I545" i="43"/>
  <c r="I571" i="43"/>
  <c r="I566" i="43"/>
  <c r="I514" i="43"/>
  <c r="I467" i="43" l="1"/>
  <c r="F77" i="43"/>
  <c r="AI155" i="43"/>
  <c r="I568" i="43"/>
  <c r="I516" i="43"/>
  <c r="I542" i="43"/>
  <c r="I490" i="43"/>
  <c r="I476" i="43"/>
  <c r="I554" i="43"/>
  <c r="I502" i="43"/>
  <c r="I488" i="43"/>
  <c r="AI181" i="43" l="1"/>
  <c r="P103" i="43"/>
  <c r="S597" i="43"/>
  <c r="AI285" i="43"/>
  <c r="AI389" i="43"/>
  <c r="AI259" i="43"/>
  <c r="AI363" i="43"/>
  <c r="AI337" i="43"/>
  <c r="AI441" i="43"/>
  <c r="AI311" i="43"/>
  <c r="AI415" i="43"/>
  <c r="F74" i="43"/>
  <c r="I464" i="43"/>
  <c r="AI233" i="43"/>
  <c r="AI207" i="43"/>
  <c r="I77" i="43"/>
  <c r="F25" i="43"/>
  <c r="G86" i="43"/>
  <c r="E86" i="43"/>
  <c r="H86" i="43"/>
  <c r="C86" i="43"/>
  <c r="P100" i="43"/>
  <c r="P22" i="43" s="1"/>
  <c r="I546" i="43"/>
  <c r="I494" i="43"/>
  <c r="I520" i="43"/>
  <c r="I572" i="43"/>
  <c r="I74" i="43" l="1"/>
  <c r="F22" i="43"/>
  <c r="F78" i="43"/>
  <c r="I468" i="43"/>
  <c r="P25" i="43"/>
  <c r="S103" i="43"/>
  <c r="AI442" i="43"/>
  <c r="AD36" i="43"/>
  <c r="Z36" i="43"/>
  <c r="AA36" i="43"/>
  <c r="AF36" i="43"/>
  <c r="AG36" i="43"/>
  <c r="AE36" i="43"/>
  <c r="AC36" i="43"/>
  <c r="AH36" i="43"/>
  <c r="X36" i="43"/>
  <c r="Y36" i="43"/>
  <c r="W36" i="43"/>
  <c r="G98" i="43"/>
  <c r="E98" i="43"/>
  <c r="C98" i="43"/>
  <c r="H98" i="43"/>
  <c r="I632" i="43"/>
  <c r="R86" i="43"/>
  <c r="Q86" i="43"/>
  <c r="M86" i="43"/>
  <c r="O86" i="43"/>
  <c r="AI312" i="43" l="1"/>
  <c r="AI338" i="43"/>
  <c r="AI234" i="43"/>
  <c r="AI182" i="43"/>
  <c r="AI286" i="43"/>
  <c r="AI390" i="43"/>
  <c r="AI192" i="43"/>
  <c r="V36" i="43"/>
  <c r="AI36" i="43" s="1"/>
  <c r="AI156" i="43"/>
  <c r="AI260" i="43"/>
  <c r="AI208" i="43"/>
  <c r="F26" i="43"/>
  <c r="I78" i="43"/>
  <c r="AI364" i="43"/>
  <c r="P104" i="43"/>
  <c r="S598" i="43"/>
  <c r="AI416" i="43"/>
  <c r="S632" i="43"/>
  <c r="M98" i="43"/>
  <c r="I644" i="43"/>
  <c r="M36" i="43"/>
  <c r="M10" i="43" s="1"/>
  <c r="Q36" i="43"/>
  <c r="Q10" i="43" s="1"/>
  <c r="O36" i="43"/>
  <c r="O10" i="43" s="1"/>
  <c r="I618" i="43"/>
  <c r="R98" i="43"/>
  <c r="O98" i="43"/>
  <c r="Q98" i="43"/>
  <c r="I606" i="43"/>
  <c r="R36" i="43"/>
  <c r="R10" i="43" s="1"/>
  <c r="N36" i="43"/>
  <c r="N10" i="43" s="1"/>
  <c r="I510" i="43"/>
  <c r="I536" i="43"/>
  <c r="I458" i="43" l="1"/>
  <c r="S192" i="43"/>
  <c r="L36" i="43"/>
  <c r="P26" i="43"/>
  <c r="S104" i="43"/>
  <c r="X52" i="43"/>
  <c r="AH52" i="43"/>
  <c r="AF52" i="43"/>
  <c r="W52" i="43"/>
  <c r="AG52" i="43"/>
  <c r="Y52" i="43"/>
  <c r="AA52" i="43"/>
  <c r="Z52" i="43"/>
  <c r="AE52" i="43"/>
  <c r="AD52" i="43"/>
  <c r="AC52" i="43"/>
  <c r="E36" i="43"/>
  <c r="E10" i="43" s="1"/>
  <c r="G36" i="43"/>
  <c r="G10" i="43" s="1"/>
  <c r="S644" i="43"/>
  <c r="D36" i="43"/>
  <c r="D10" i="43" s="1"/>
  <c r="H36" i="43"/>
  <c r="H10" i="43" s="1"/>
  <c r="S606" i="43"/>
  <c r="AG606" i="43" s="1"/>
  <c r="S618" i="43"/>
  <c r="AG618" i="43" s="1"/>
  <c r="C36" i="43"/>
  <c r="C10" i="43" s="1"/>
  <c r="I192" i="43" l="1"/>
  <c r="B36" i="43"/>
  <c r="S36" i="43"/>
  <c r="AJ36" i="43" s="1"/>
  <c r="L10" i="43"/>
  <c r="S10" i="43" s="1"/>
  <c r="V52" i="43"/>
  <c r="AI52" i="43" s="1"/>
  <c r="AI130" i="43"/>
  <c r="O52" i="43"/>
  <c r="O26" i="43" s="1"/>
  <c r="R52" i="43"/>
  <c r="R26" i="43" s="1"/>
  <c r="Q52" i="43"/>
  <c r="Q26" i="43" s="1"/>
  <c r="AH51" i="43"/>
  <c r="AG51" i="43"/>
  <c r="AD51" i="43"/>
  <c r="AC51" i="43"/>
  <c r="AA51" i="43"/>
  <c r="Z51" i="43"/>
  <c r="Y51" i="43"/>
  <c r="X51" i="43"/>
  <c r="AF51" i="43"/>
  <c r="AE51" i="43"/>
  <c r="W51" i="43"/>
  <c r="N52" i="43"/>
  <c r="N26" i="43" s="1"/>
  <c r="M52" i="43"/>
  <c r="M26" i="43" s="1"/>
  <c r="I487" i="43"/>
  <c r="I475" i="43" l="1"/>
  <c r="I501" i="43"/>
  <c r="S130" i="43"/>
  <c r="L52" i="43"/>
  <c r="V51" i="43"/>
  <c r="AI51" i="43" s="1"/>
  <c r="AI129" i="43"/>
  <c r="B10" i="43"/>
  <c r="I10" i="43" s="1"/>
  <c r="T10" i="43" s="1"/>
  <c r="I36" i="43"/>
  <c r="I553" i="43"/>
  <c r="C52" i="43"/>
  <c r="C26" i="43" s="1"/>
  <c r="D52" i="43"/>
  <c r="D26" i="43" s="1"/>
  <c r="G52" i="43"/>
  <c r="G26" i="43" s="1"/>
  <c r="H52" i="43"/>
  <c r="H26" i="43" s="1"/>
  <c r="E52" i="43"/>
  <c r="E26" i="43" s="1"/>
  <c r="Q51" i="43"/>
  <c r="Q25" i="43" s="1"/>
  <c r="O51" i="43"/>
  <c r="O25" i="43" s="1"/>
  <c r="D105" i="43"/>
  <c r="D27" i="43" s="1"/>
  <c r="R51" i="43"/>
  <c r="R25" i="43" s="1"/>
  <c r="M51" i="43"/>
  <c r="M25" i="43" s="1"/>
  <c r="N51" i="43"/>
  <c r="N25" i="43" s="1"/>
  <c r="I513" i="43"/>
  <c r="I565" i="43"/>
  <c r="I539" i="43"/>
  <c r="I534" i="43"/>
  <c r="L51" i="43" l="1"/>
  <c r="S129" i="43"/>
  <c r="L26" i="43"/>
  <c r="S26" i="43" s="1"/>
  <c r="S52" i="43"/>
  <c r="AJ52" i="43" s="1"/>
  <c r="B52" i="43"/>
  <c r="I130" i="43"/>
  <c r="F71" i="43"/>
  <c r="I461" i="43"/>
  <c r="D51" i="43"/>
  <c r="D25" i="43" s="1"/>
  <c r="C51" i="43"/>
  <c r="C25" i="43" s="1"/>
  <c r="H51" i="43"/>
  <c r="H25" i="43" s="1"/>
  <c r="E51" i="43"/>
  <c r="E25" i="43" s="1"/>
  <c r="G51" i="43"/>
  <c r="G25" i="43" s="1"/>
  <c r="I619" i="43"/>
  <c r="N105" i="43"/>
  <c r="N27" i="43" s="1"/>
  <c r="P97" i="43"/>
  <c r="I129" i="43" l="1"/>
  <c r="B51" i="43"/>
  <c r="F19" i="43"/>
  <c r="I71" i="43"/>
  <c r="I52" i="43"/>
  <c r="B26" i="43"/>
  <c r="I26" i="43" s="1"/>
  <c r="I625" i="43"/>
  <c r="B105" i="43"/>
  <c r="L25" i="43"/>
  <c r="S25" i="43" s="1"/>
  <c r="S51" i="43"/>
  <c r="AJ51" i="43" s="1"/>
  <c r="S619" i="43"/>
  <c r="AG619" i="43" s="1"/>
  <c r="I605" i="43" l="1"/>
  <c r="S625" i="43"/>
  <c r="AG625" i="43" s="1"/>
  <c r="L105" i="43"/>
  <c r="I51" i="43"/>
  <c r="B25" i="43"/>
  <c r="I25" i="43" s="1"/>
  <c r="B27" i="43"/>
  <c r="I27" i="43" s="1"/>
  <c r="I105" i="43"/>
  <c r="G91" i="43"/>
  <c r="C91" i="43"/>
  <c r="H91" i="43"/>
  <c r="S105" i="43" l="1"/>
  <c r="L27" i="43"/>
  <c r="S27" i="43" s="1"/>
  <c r="S605" i="43"/>
  <c r="M91" i="43"/>
  <c r="R91" i="43"/>
  <c r="Q91" i="43"/>
  <c r="H99" i="43"/>
  <c r="G99" i="43"/>
  <c r="C99" i="43"/>
  <c r="I529" i="43"/>
  <c r="I637" i="43" l="1"/>
  <c r="B91" i="43"/>
  <c r="I503" i="43"/>
  <c r="AG605" i="43"/>
  <c r="I477" i="43"/>
  <c r="I451" i="43"/>
  <c r="F61" i="43"/>
  <c r="I555" i="43"/>
  <c r="F91" i="43"/>
  <c r="F106" i="43" s="1"/>
  <c r="F652" i="43"/>
  <c r="M99" i="43"/>
  <c r="P87" i="43"/>
  <c r="P9" i="43" s="1"/>
  <c r="Q99" i="43"/>
  <c r="R99" i="43"/>
  <c r="P91" i="43" l="1"/>
  <c r="P652" i="43"/>
  <c r="F9" i="43"/>
  <c r="I61" i="43"/>
  <c r="S637" i="43"/>
  <c r="L91" i="43"/>
  <c r="I544" i="43" l="1"/>
  <c r="I543" i="43"/>
  <c r="I569" i="43"/>
  <c r="I570" i="43"/>
  <c r="I517" i="43"/>
  <c r="I518" i="43"/>
  <c r="I492" i="43"/>
  <c r="I491" i="43"/>
  <c r="F75" i="43" l="1"/>
  <c r="I465" i="43"/>
  <c r="I466" i="43"/>
  <c r="F76" i="43"/>
  <c r="P101" i="43"/>
  <c r="P23" i="43" s="1"/>
  <c r="P102" i="43"/>
  <c r="P24" i="43" s="1"/>
  <c r="F24" i="43" l="1"/>
  <c r="I76" i="43"/>
  <c r="I75" i="43"/>
  <c r="F23" i="43"/>
  <c r="I561" i="43" l="1"/>
  <c r="F67" i="43"/>
  <c r="P93" i="43"/>
  <c r="F15" i="43" l="1"/>
  <c r="I67" i="43"/>
  <c r="I622" i="43" l="1"/>
  <c r="I621" i="43"/>
  <c r="S621" i="43" l="1"/>
  <c r="AG621" i="43" s="1"/>
  <c r="S622" i="43"/>
  <c r="AG622" i="43" s="1"/>
  <c r="I617" i="1" l="1"/>
  <c r="I642" i="1" l="1"/>
  <c r="I618" i="1"/>
  <c r="F88" i="1" l="1"/>
  <c r="I634" i="1"/>
  <c r="F10" i="1" l="1"/>
  <c r="I10" i="1" s="1"/>
  <c r="I88" i="1"/>
  <c r="C91" i="1"/>
  <c r="H91" i="1"/>
  <c r="F91" i="1"/>
  <c r="G91" i="1"/>
  <c r="I637" i="1" l="1"/>
  <c r="B91" i="1"/>
  <c r="F93" i="1" l="1"/>
  <c r="F15" i="1" s="1"/>
  <c r="I639" i="1"/>
  <c r="I533" i="1" l="1"/>
  <c r="I475" i="1" l="1"/>
  <c r="I489" i="1"/>
  <c r="F73" i="1"/>
  <c r="I455" i="1"/>
  <c r="I501" i="1" l="1"/>
  <c r="I527" i="1"/>
  <c r="I605" i="1"/>
  <c r="I73" i="1"/>
  <c r="F21" i="1"/>
  <c r="I553" i="1"/>
  <c r="I338" i="1"/>
  <c r="I416" i="1"/>
  <c r="I560" i="1" l="1"/>
  <c r="I390" i="1" l="1"/>
  <c r="H52" i="1"/>
  <c r="H26" i="1" s="1"/>
  <c r="E52" i="1"/>
  <c r="E26" i="1" s="1"/>
  <c r="C52" i="1"/>
  <c r="C26" i="1" s="1"/>
  <c r="G52" i="1"/>
  <c r="G26" i="1" s="1"/>
  <c r="D52" i="1"/>
  <c r="D26" i="1" s="1"/>
  <c r="I234" i="1" l="1"/>
  <c r="B52" i="1"/>
  <c r="B26" i="1" l="1"/>
  <c r="I52" i="1"/>
  <c r="I621" i="1" l="1"/>
  <c r="I622" i="1"/>
  <c r="I415" i="1" l="1"/>
  <c r="I337" i="1"/>
  <c r="I389" i="1" l="1"/>
  <c r="C51" i="1"/>
  <c r="C25" i="1" s="1"/>
  <c r="H51" i="1"/>
  <c r="H25" i="1" s="1"/>
  <c r="E51" i="1"/>
  <c r="E25" i="1" s="1"/>
  <c r="D51" i="1"/>
  <c r="D25" i="1" s="1"/>
  <c r="G51" i="1"/>
  <c r="G25" i="1" s="1"/>
  <c r="I233" i="1" l="1"/>
  <c r="B51" i="1"/>
  <c r="B25" i="1" l="1"/>
  <c r="I51" i="1"/>
  <c r="I610" i="1" l="1"/>
  <c r="D92" i="1" l="1"/>
  <c r="E92" i="1" l="1"/>
  <c r="I586" i="1"/>
  <c r="C92" i="1"/>
  <c r="H92" i="1"/>
  <c r="G92" i="1"/>
  <c r="B92" i="1" l="1"/>
  <c r="E98" i="1" l="1"/>
  <c r="G98" i="1"/>
  <c r="H90" i="1"/>
  <c r="E90" i="1"/>
  <c r="G90" i="1"/>
  <c r="C98" i="1"/>
  <c r="H98" i="1"/>
  <c r="G85" i="1" l="1"/>
  <c r="C85" i="1"/>
  <c r="E85" i="1"/>
  <c r="H85" i="1"/>
  <c r="I636" i="1"/>
  <c r="F92" i="1" l="1"/>
  <c r="I92" i="1" s="1"/>
  <c r="I638" i="1"/>
  <c r="F85" i="1"/>
  <c r="I631" i="1"/>
  <c r="F103" i="1"/>
  <c r="I649" i="1"/>
  <c r="I103" i="1" l="1"/>
  <c r="F25" i="1"/>
  <c r="I25" i="1" s="1"/>
  <c r="G86" i="1" l="1"/>
  <c r="I476" i="1"/>
  <c r="E86" i="1"/>
  <c r="C86" i="1"/>
  <c r="I606" i="1"/>
  <c r="H86" i="1"/>
  <c r="I528" i="1" l="1"/>
  <c r="I502" i="1"/>
  <c r="I554" i="1"/>
  <c r="G97" i="1" l="1"/>
  <c r="E97" i="1"/>
  <c r="D97" i="1"/>
  <c r="H97" i="1"/>
  <c r="I643" i="1" l="1"/>
  <c r="D652" i="2" l="1"/>
  <c r="F95" i="1"/>
  <c r="F103" i="2" l="1"/>
  <c r="F652" i="2"/>
  <c r="I441" i="2"/>
  <c r="I444" i="2" s="1"/>
  <c r="B444" i="2"/>
  <c r="I649" i="2"/>
  <c r="I652" i="2" s="1"/>
  <c r="B652" i="2"/>
  <c r="I623" i="2"/>
  <c r="D103" i="2"/>
  <c r="D626" i="2"/>
  <c r="I623" i="3"/>
  <c r="D626" i="3"/>
  <c r="H103" i="2"/>
  <c r="H652" i="2"/>
  <c r="I597" i="2"/>
  <c r="I600" i="2" s="1"/>
  <c r="B103" i="2"/>
  <c r="B600" i="2"/>
  <c r="I311" i="2"/>
  <c r="I314" i="2" s="1"/>
  <c r="B314" i="2"/>
  <c r="B51" i="2"/>
  <c r="G103" i="2"/>
  <c r="G652" i="2"/>
  <c r="E103" i="2"/>
  <c r="E652" i="2"/>
  <c r="C103" i="2"/>
  <c r="C652" i="2"/>
  <c r="I103" i="2" l="1"/>
  <c r="B106" i="2"/>
  <c r="D25" i="2"/>
  <c r="D28" i="2" s="1"/>
  <c r="D106" i="2"/>
  <c r="E25" i="2"/>
  <c r="F601" i="2"/>
  <c r="E601" i="2"/>
  <c r="C601" i="2"/>
  <c r="H601" i="2"/>
  <c r="D601" i="2"/>
  <c r="G601" i="2"/>
  <c r="B601" i="2"/>
  <c r="G25" i="2"/>
  <c r="H25" i="2"/>
  <c r="H28" i="2" s="1"/>
  <c r="H106" i="2"/>
  <c r="G653" i="2"/>
  <c r="F653" i="2"/>
  <c r="H653" i="2"/>
  <c r="D653" i="2"/>
  <c r="E653" i="2"/>
  <c r="C653" i="2"/>
  <c r="B653" i="2"/>
  <c r="I653" i="2" s="1"/>
  <c r="I311" i="3"/>
  <c r="I314" i="3" s="1"/>
  <c r="B314" i="3"/>
  <c r="I51" i="2"/>
  <c r="I54" i="2" s="1"/>
  <c r="B25" i="2"/>
  <c r="B54" i="2"/>
  <c r="H445" i="2"/>
  <c r="B445" i="2"/>
  <c r="F445" i="2"/>
  <c r="E445" i="2"/>
  <c r="D445" i="2"/>
  <c r="G445" i="2"/>
  <c r="C445" i="2"/>
  <c r="E315" i="2"/>
  <c r="D315" i="2"/>
  <c r="F315" i="2"/>
  <c r="C315" i="2"/>
  <c r="H315" i="2"/>
  <c r="B315" i="2"/>
  <c r="G315" i="2"/>
  <c r="C25" i="2"/>
  <c r="C28" i="2" s="1"/>
  <c r="C106" i="2"/>
  <c r="F25" i="2"/>
  <c r="F28" i="2" s="1"/>
  <c r="F106" i="2"/>
  <c r="I388" i="1"/>
  <c r="I387" i="1"/>
  <c r="I153" i="1"/>
  <c r="I361" i="1"/>
  <c r="D652" i="4"/>
  <c r="D50" i="1"/>
  <c r="I258" i="1"/>
  <c r="H50" i="1"/>
  <c r="C50" i="1"/>
  <c r="G50" i="1"/>
  <c r="E50" i="1"/>
  <c r="I257" i="1"/>
  <c r="I445" i="2" l="1"/>
  <c r="C103" i="4"/>
  <c r="C652" i="4"/>
  <c r="I597" i="3"/>
  <c r="I600" i="3" s="1"/>
  <c r="B103" i="3"/>
  <c r="B600" i="3"/>
  <c r="I441" i="3"/>
  <c r="I444" i="3" s="1"/>
  <c r="B444" i="3"/>
  <c r="G103" i="3"/>
  <c r="G652" i="3"/>
  <c r="E103" i="3"/>
  <c r="E652" i="3"/>
  <c r="I232" i="1"/>
  <c r="I25" i="2"/>
  <c r="B28" i="2"/>
  <c r="I601" i="2"/>
  <c r="I311" i="4"/>
  <c r="I314" i="4" s="1"/>
  <c r="B314" i="4"/>
  <c r="B51" i="4"/>
  <c r="I649" i="4"/>
  <c r="I652" i="4" s="1"/>
  <c r="B652" i="4"/>
  <c r="D652" i="3"/>
  <c r="D103" i="3"/>
  <c r="H55" i="2"/>
  <c r="G55" i="2"/>
  <c r="B55" i="2"/>
  <c r="D55" i="2"/>
  <c r="F55" i="2"/>
  <c r="C55" i="2"/>
  <c r="E55" i="2"/>
  <c r="C103" i="3"/>
  <c r="C652" i="3"/>
  <c r="E103" i="4"/>
  <c r="E652" i="4"/>
  <c r="I649" i="3"/>
  <c r="I652" i="3" s="1"/>
  <c r="B652" i="3"/>
  <c r="H103" i="3"/>
  <c r="H652" i="3"/>
  <c r="I315" i="2"/>
  <c r="B51" i="3"/>
  <c r="I597" i="4"/>
  <c r="I600" i="4" s="1"/>
  <c r="B103" i="4"/>
  <c r="B600" i="4"/>
  <c r="G103" i="4"/>
  <c r="G652" i="4"/>
  <c r="I441" i="4"/>
  <c r="I444" i="4" s="1"/>
  <c r="B444" i="4"/>
  <c r="H103" i="4"/>
  <c r="H652" i="4"/>
  <c r="I623" i="4"/>
  <c r="D103" i="4"/>
  <c r="D626" i="4"/>
  <c r="I595" i="56"/>
  <c r="I600" i="56" s="1"/>
  <c r="B600" i="56"/>
  <c r="B315" i="3"/>
  <c r="F315" i="3"/>
  <c r="E315" i="3"/>
  <c r="H315" i="3"/>
  <c r="D315" i="3"/>
  <c r="C315" i="3"/>
  <c r="G315" i="3"/>
  <c r="E102" i="57"/>
  <c r="E24" i="57" s="1"/>
  <c r="C102" i="57"/>
  <c r="C24" i="57" s="1"/>
  <c r="D102" i="57"/>
  <c r="D24" i="57" s="1"/>
  <c r="G102" i="57"/>
  <c r="G24" i="57" s="1"/>
  <c r="H102" i="57"/>
  <c r="H24" i="57" s="1"/>
  <c r="G102" i="56"/>
  <c r="G24" i="56" s="1"/>
  <c r="D102" i="56"/>
  <c r="D24" i="56" s="1"/>
  <c r="C102" i="56"/>
  <c r="C24" i="56" s="1"/>
  <c r="E102" i="56"/>
  <c r="E24" i="56" s="1"/>
  <c r="H102" i="56"/>
  <c r="H24" i="56" s="1"/>
  <c r="H102" i="55"/>
  <c r="E102" i="55"/>
  <c r="E101" i="55"/>
  <c r="G102" i="55"/>
  <c r="D102" i="55"/>
  <c r="C102" i="55"/>
  <c r="D102" i="53"/>
  <c r="D24" i="53" s="1"/>
  <c r="E102" i="53"/>
  <c r="E24" i="53" s="1"/>
  <c r="H102" i="53"/>
  <c r="H24" i="53" s="1"/>
  <c r="C102" i="53"/>
  <c r="C24" i="53" s="1"/>
  <c r="G102" i="53"/>
  <c r="G24" i="53" s="1"/>
  <c r="C102" i="52"/>
  <c r="C24" i="52" s="1"/>
  <c r="E102" i="52"/>
  <c r="E24" i="52" s="1"/>
  <c r="H102" i="52"/>
  <c r="H24" i="52" s="1"/>
  <c r="D102" i="52"/>
  <c r="D24" i="52" s="1"/>
  <c r="G102" i="52"/>
  <c r="G24" i="52" s="1"/>
  <c r="D102" i="51"/>
  <c r="D24" i="51" s="1"/>
  <c r="C102" i="51"/>
  <c r="C24" i="51" s="1"/>
  <c r="G102" i="51"/>
  <c r="G24" i="51" s="1"/>
  <c r="H102" i="51"/>
  <c r="H24" i="51" s="1"/>
  <c r="E102" i="51"/>
  <c r="E24" i="51" s="1"/>
  <c r="I595" i="1"/>
  <c r="E102" i="50"/>
  <c r="E24" i="50" s="1"/>
  <c r="H102" i="50"/>
  <c r="H24" i="50" s="1"/>
  <c r="D102" i="50"/>
  <c r="D24" i="50" s="1"/>
  <c r="C102" i="50"/>
  <c r="C24" i="50" s="1"/>
  <c r="G102" i="50"/>
  <c r="G24" i="50" s="1"/>
  <c r="D102" i="48"/>
  <c r="D24" i="48" s="1"/>
  <c r="C102" i="48"/>
  <c r="C24" i="48" s="1"/>
  <c r="G102" i="48"/>
  <c r="G24" i="48" s="1"/>
  <c r="E102" i="48"/>
  <c r="E24" i="48" s="1"/>
  <c r="H102" i="48"/>
  <c r="H24" i="48" s="1"/>
  <c r="D102" i="47"/>
  <c r="C102" i="47"/>
  <c r="E102" i="47"/>
  <c r="G102" i="47"/>
  <c r="H102" i="47"/>
  <c r="H102" i="46"/>
  <c r="H24" i="46" s="1"/>
  <c r="G102" i="46"/>
  <c r="G24" i="46" s="1"/>
  <c r="D102" i="46"/>
  <c r="D24" i="46" s="1"/>
  <c r="C102" i="46"/>
  <c r="C24" i="46" s="1"/>
  <c r="E102" i="46"/>
  <c r="E24" i="46" s="1"/>
  <c r="I179" i="1"/>
  <c r="C101" i="43"/>
  <c r="C102" i="43"/>
  <c r="G102" i="43"/>
  <c r="G101" i="43"/>
  <c r="E102" i="43"/>
  <c r="E101" i="43"/>
  <c r="I231" i="1"/>
  <c r="I283" i="1"/>
  <c r="I335" i="1"/>
  <c r="D102" i="43"/>
  <c r="D101" i="43"/>
  <c r="H101" i="43"/>
  <c r="H102" i="43"/>
  <c r="I413" i="1"/>
  <c r="I309" i="1"/>
  <c r="D652" i="5"/>
  <c r="I647" i="43" l="1"/>
  <c r="I647" i="50"/>
  <c r="S596" i="56"/>
  <c r="H101" i="46"/>
  <c r="H652" i="46"/>
  <c r="I647" i="51"/>
  <c r="I652" i="51" s="1"/>
  <c r="B652" i="51"/>
  <c r="D101" i="53"/>
  <c r="D23" i="53" s="1"/>
  <c r="D652" i="53"/>
  <c r="G101" i="55"/>
  <c r="G652" i="55"/>
  <c r="B101" i="55"/>
  <c r="I595" i="55"/>
  <c r="I600" i="55" s="1"/>
  <c r="B600" i="55"/>
  <c r="G101" i="57"/>
  <c r="G652" i="57"/>
  <c r="C601" i="56"/>
  <c r="H601" i="56"/>
  <c r="F601" i="56"/>
  <c r="E601" i="56"/>
  <c r="D601" i="56"/>
  <c r="B601" i="56"/>
  <c r="G601" i="56"/>
  <c r="C25" i="3"/>
  <c r="C28" i="3" s="1"/>
  <c r="C106" i="3"/>
  <c r="D25" i="3"/>
  <c r="D28" i="3" s="1"/>
  <c r="D106" i="3"/>
  <c r="I127" i="1"/>
  <c r="I648" i="43"/>
  <c r="B103" i="5"/>
  <c r="I597" i="5"/>
  <c r="I600" i="5" s="1"/>
  <c r="B600" i="5"/>
  <c r="I596" i="47"/>
  <c r="B102" i="47"/>
  <c r="I102" i="47" s="1"/>
  <c r="G101" i="48"/>
  <c r="G23" i="48" s="1"/>
  <c r="G652" i="48"/>
  <c r="I647" i="48"/>
  <c r="I648" i="50"/>
  <c r="I595" i="50"/>
  <c r="I600" i="50" s="1"/>
  <c r="B101" i="50"/>
  <c r="B600" i="50"/>
  <c r="G101" i="51"/>
  <c r="G23" i="51" s="1"/>
  <c r="G652" i="51"/>
  <c r="H101" i="52"/>
  <c r="H652" i="52"/>
  <c r="H101" i="53"/>
  <c r="H652" i="53"/>
  <c r="I595" i="57"/>
  <c r="I600" i="57" s="1"/>
  <c r="B600" i="57"/>
  <c r="C445" i="4"/>
  <c r="E445" i="4"/>
  <c r="H445" i="4"/>
  <c r="G445" i="4"/>
  <c r="F445" i="4"/>
  <c r="D445" i="4"/>
  <c r="B445" i="4"/>
  <c r="I311" i="5"/>
  <c r="I314" i="5" s="1"/>
  <c r="B314" i="5"/>
  <c r="B51" i="5"/>
  <c r="I647" i="53"/>
  <c r="E101" i="57"/>
  <c r="E652" i="57"/>
  <c r="D25" i="4"/>
  <c r="D28" i="4" s="1"/>
  <c r="D106" i="4"/>
  <c r="H445" i="3"/>
  <c r="B445" i="3"/>
  <c r="E445" i="3"/>
  <c r="D445" i="3"/>
  <c r="G445" i="3"/>
  <c r="F445" i="3"/>
  <c r="C445" i="3"/>
  <c r="E103" i="5"/>
  <c r="E652" i="5"/>
  <c r="I648" i="46"/>
  <c r="G101" i="47"/>
  <c r="G652" i="47"/>
  <c r="B102" i="50"/>
  <c r="I596" i="50"/>
  <c r="E101" i="51"/>
  <c r="E23" i="51" s="1"/>
  <c r="E652" i="51"/>
  <c r="G101" i="52"/>
  <c r="G23" i="52" s="1"/>
  <c r="G652" i="52"/>
  <c r="I648" i="52"/>
  <c r="I595" i="53"/>
  <c r="I600" i="53" s="1"/>
  <c r="B101" i="53"/>
  <c r="B600" i="53"/>
  <c r="D101" i="55"/>
  <c r="D652" i="55"/>
  <c r="I647" i="56"/>
  <c r="I652" i="56" s="1"/>
  <c r="B652" i="56"/>
  <c r="B102" i="57"/>
  <c r="I596" i="57"/>
  <c r="G25" i="4"/>
  <c r="C653" i="4"/>
  <c r="F653" i="4"/>
  <c r="E653" i="4"/>
  <c r="H653" i="4"/>
  <c r="B653" i="4"/>
  <c r="G653" i="4"/>
  <c r="D653" i="4"/>
  <c r="I647" i="46"/>
  <c r="I648" i="51"/>
  <c r="E101" i="46"/>
  <c r="E23" i="46" s="1"/>
  <c r="E652" i="46"/>
  <c r="H101" i="48"/>
  <c r="H652" i="48"/>
  <c r="I595" i="48"/>
  <c r="I600" i="48" s="1"/>
  <c r="B101" i="48"/>
  <c r="B600" i="48"/>
  <c r="D101" i="48"/>
  <c r="D23" i="48" s="1"/>
  <c r="D652" i="48"/>
  <c r="H101" i="50"/>
  <c r="H652" i="50"/>
  <c r="B101" i="51"/>
  <c r="I595" i="51"/>
  <c r="I600" i="51" s="1"/>
  <c r="B600" i="51"/>
  <c r="C101" i="51"/>
  <c r="C652" i="51"/>
  <c r="E101" i="52"/>
  <c r="E23" i="52" s="1"/>
  <c r="E652" i="52"/>
  <c r="I648" i="53"/>
  <c r="I647" i="55"/>
  <c r="H101" i="56"/>
  <c r="H652" i="56"/>
  <c r="I648" i="56"/>
  <c r="S595" i="56"/>
  <c r="S600" i="56" s="1"/>
  <c r="L600" i="56"/>
  <c r="D101" i="57"/>
  <c r="D652" i="57"/>
  <c r="B653" i="3"/>
  <c r="F653" i="3"/>
  <c r="H653" i="3"/>
  <c r="G653" i="3"/>
  <c r="C653" i="3"/>
  <c r="D653" i="3"/>
  <c r="E653" i="3"/>
  <c r="I51" i="4"/>
  <c r="I54" i="4" s="1"/>
  <c r="B25" i="4"/>
  <c r="B54" i="4"/>
  <c r="I103" i="3"/>
  <c r="B106" i="3"/>
  <c r="G101" i="53"/>
  <c r="G23" i="53" s="1"/>
  <c r="G652" i="53"/>
  <c r="I596" i="55"/>
  <c r="B102" i="55"/>
  <c r="I102" i="55" s="1"/>
  <c r="G103" i="5"/>
  <c r="G652" i="5"/>
  <c r="G101" i="46"/>
  <c r="G23" i="46" s="1"/>
  <c r="G652" i="46"/>
  <c r="B101" i="46"/>
  <c r="I595" i="46"/>
  <c r="I600" i="46" s="1"/>
  <c r="B600" i="46"/>
  <c r="I647" i="47"/>
  <c r="D101" i="47"/>
  <c r="D652" i="47"/>
  <c r="I596" i="48"/>
  <c r="B102" i="48"/>
  <c r="I596" i="1"/>
  <c r="B102" i="51"/>
  <c r="I596" i="51"/>
  <c r="C101" i="53"/>
  <c r="C652" i="53"/>
  <c r="E101" i="53"/>
  <c r="E23" i="53" s="1"/>
  <c r="I596" i="53"/>
  <c r="B102" i="53"/>
  <c r="H101" i="55"/>
  <c r="H106" i="55" s="1"/>
  <c r="H652" i="55"/>
  <c r="H101" i="57"/>
  <c r="H652" i="57"/>
  <c r="B101" i="57"/>
  <c r="I647" i="57"/>
  <c r="I652" i="57" s="1"/>
  <c r="B652" i="57"/>
  <c r="B102" i="56"/>
  <c r="I596" i="56"/>
  <c r="I315" i="3"/>
  <c r="I103" i="4"/>
  <c r="B106" i="4"/>
  <c r="I55" i="2"/>
  <c r="E25" i="3"/>
  <c r="G601" i="3"/>
  <c r="C601" i="3"/>
  <c r="E601" i="3"/>
  <c r="B601" i="3"/>
  <c r="D601" i="3"/>
  <c r="F601" i="3"/>
  <c r="H601" i="3"/>
  <c r="H101" i="47"/>
  <c r="H106" i="47" s="1"/>
  <c r="H652" i="47"/>
  <c r="C101" i="47"/>
  <c r="C106" i="47" s="1"/>
  <c r="C652" i="47"/>
  <c r="C101" i="50"/>
  <c r="C652" i="50"/>
  <c r="I647" i="52"/>
  <c r="I652" i="52" s="1"/>
  <c r="B652" i="52"/>
  <c r="H25" i="3"/>
  <c r="H28" i="3" s="1"/>
  <c r="H106" i="3"/>
  <c r="H103" i="5"/>
  <c r="H652" i="5"/>
  <c r="B102" i="46"/>
  <c r="I596" i="46"/>
  <c r="I648" i="47"/>
  <c r="E101" i="48"/>
  <c r="E23" i="48" s="1"/>
  <c r="E652" i="48"/>
  <c r="D101" i="50"/>
  <c r="D23" i="50" s="1"/>
  <c r="D652" i="50"/>
  <c r="H101" i="51"/>
  <c r="H652" i="51"/>
  <c r="B101" i="52"/>
  <c r="I595" i="52"/>
  <c r="I600" i="52" s="1"/>
  <c r="B600" i="52"/>
  <c r="I648" i="55"/>
  <c r="G101" i="56"/>
  <c r="G23" i="56" s="1"/>
  <c r="G652" i="56"/>
  <c r="I648" i="57"/>
  <c r="F601" i="4"/>
  <c r="D601" i="4"/>
  <c r="H601" i="4"/>
  <c r="E601" i="4"/>
  <c r="G601" i="4"/>
  <c r="B601" i="4"/>
  <c r="C601" i="4"/>
  <c r="E25" i="4"/>
  <c r="G315" i="4"/>
  <c r="B315" i="4"/>
  <c r="C315" i="4"/>
  <c r="F315" i="4"/>
  <c r="E315" i="4"/>
  <c r="D315" i="4"/>
  <c r="H315" i="4"/>
  <c r="B101" i="47"/>
  <c r="I595" i="47"/>
  <c r="I600" i="47" s="1"/>
  <c r="B600" i="47"/>
  <c r="I649" i="5"/>
  <c r="I652" i="5" s="1"/>
  <c r="B652" i="5"/>
  <c r="D101" i="46"/>
  <c r="D23" i="46" s="1"/>
  <c r="D652" i="46"/>
  <c r="I648" i="48"/>
  <c r="I441" i="5"/>
  <c r="I444" i="5" s="1"/>
  <c r="B444" i="5"/>
  <c r="C103" i="5"/>
  <c r="C652" i="5"/>
  <c r="I623" i="5"/>
  <c r="D103" i="5"/>
  <c r="D626" i="5"/>
  <c r="C101" i="46"/>
  <c r="C652" i="46"/>
  <c r="E101" i="47"/>
  <c r="E652" i="47"/>
  <c r="C101" i="48"/>
  <c r="C652" i="48"/>
  <c r="G101" i="50"/>
  <c r="G23" i="50" s="1"/>
  <c r="G652" i="50"/>
  <c r="E101" i="50"/>
  <c r="E23" i="50" s="1"/>
  <c r="E652" i="50"/>
  <c r="D101" i="51"/>
  <c r="D23" i="51" s="1"/>
  <c r="D652" i="51"/>
  <c r="D101" i="52"/>
  <c r="D23" i="52" s="1"/>
  <c r="D652" i="52"/>
  <c r="C101" i="52"/>
  <c r="C652" i="52"/>
  <c r="I596" i="52"/>
  <c r="B102" i="52"/>
  <c r="C101" i="55"/>
  <c r="C106" i="55" s="1"/>
  <c r="C652" i="55"/>
  <c r="E101" i="56"/>
  <c r="E23" i="56" s="1"/>
  <c r="E652" i="56"/>
  <c r="C101" i="56"/>
  <c r="C652" i="56"/>
  <c r="D101" i="56"/>
  <c r="D23" i="56" s="1"/>
  <c r="D652" i="56"/>
  <c r="C101" i="57"/>
  <c r="C652" i="57"/>
  <c r="B101" i="56"/>
  <c r="H25" i="4"/>
  <c r="H28" i="4" s="1"/>
  <c r="H106" i="4"/>
  <c r="I51" i="3"/>
  <c r="I54" i="3" s="1"/>
  <c r="B25" i="3"/>
  <c r="B54" i="3"/>
  <c r="G25" i="3"/>
  <c r="C25" i="4"/>
  <c r="C28" i="4" s="1"/>
  <c r="C106" i="4"/>
  <c r="O102" i="55"/>
  <c r="M102" i="55"/>
  <c r="R102" i="55"/>
  <c r="Q102" i="55"/>
  <c r="N102" i="55"/>
  <c r="O101" i="55"/>
  <c r="R102" i="53"/>
  <c r="R24" i="53" s="1"/>
  <c r="Q102" i="53"/>
  <c r="Q24" i="53" s="1"/>
  <c r="M102" i="53"/>
  <c r="M24" i="53" s="1"/>
  <c r="O102" i="53"/>
  <c r="O24" i="53" s="1"/>
  <c r="N102" i="53"/>
  <c r="N24" i="53" s="1"/>
  <c r="O101" i="53"/>
  <c r="O23" i="53" s="1"/>
  <c r="R102" i="52"/>
  <c r="R24" i="52" s="1"/>
  <c r="Q102" i="52"/>
  <c r="Q24" i="52" s="1"/>
  <c r="O102" i="52"/>
  <c r="O24" i="52" s="1"/>
  <c r="N102" i="52"/>
  <c r="N24" i="52" s="1"/>
  <c r="M102" i="52"/>
  <c r="M24" i="52" s="1"/>
  <c r="R102" i="51"/>
  <c r="R24" i="51" s="1"/>
  <c r="M102" i="51"/>
  <c r="M24" i="51" s="1"/>
  <c r="O102" i="51"/>
  <c r="O24" i="51" s="1"/>
  <c r="Q102" i="51"/>
  <c r="Q24" i="51" s="1"/>
  <c r="N102" i="51"/>
  <c r="N24" i="51" s="1"/>
  <c r="N102" i="50"/>
  <c r="N24" i="50" s="1"/>
  <c r="Q102" i="50"/>
  <c r="Q24" i="50" s="1"/>
  <c r="O102" i="50"/>
  <c r="O24" i="50" s="1"/>
  <c r="M102" i="50"/>
  <c r="M24" i="50" s="1"/>
  <c r="R102" i="50"/>
  <c r="R24" i="50" s="1"/>
  <c r="R102" i="48"/>
  <c r="R24" i="48" s="1"/>
  <c r="Q102" i="48"/>
  <c r="Q24" i="48" s="1"/>
  <c r="N102" i="48"/>
  <c r="N24" i="48" s="1"/>
  <c r="O102" i="48"/>
  <c r="O24" i="48" s="1"/>
  <c r="M102" i="48"/>
  <c r="M24" i="48" s="1"/>
  <c r="R102" i="47"/>
  <c r="R24" i="47" s="1"/>
  <c r="O102" i="47"/>
  <c r="O24" i="47" s="1"/>
  <c r="N102" i="47"/>
  <c r="N24" i="47" s="1"/>
  <c r="Q102" i="47"/>
  <c r="Q24" i="47" s="1"/>
  <c r="M102" i="47"/>
  <c r="M24" i="47" s="1"/>
  <c r="O102" i="46"/>
  <c r="O24" i="46" s="1"/>
  <c r="N102" i="46"/>
  <c r="N24" i="46" s="1"/>
  <c r="R102" i="46"/>
  <c r="R24" i="46" s="1"/>
  <c r="M102" i="46"/>
  <c r="M24" i="46" s="1"/>
  <c r="Q102" i="46"/>
  <c r="Q24" i="46" s="1"/>
  <c r="H102" i="1"/>
  <c r="H24" i="1" s="1"/>
  <c r="D102" i="1"/>
  <c r="D24" i="1" s="1"/>
  <c r="G102" i="1"/>
  <c r="G24" i="1" s="1"/>
  <c r="C102" i="1"/>
  <c r="C24" i="1" s="1"/>
  <c r="C101" i="1"/>
  <c r="E102" i="1"/>
  <c r="E24" i="1" s="1"/>
  <c r="B102" i="1"/>
  <c r="R101" i="43"/>
  <c r="N102" i="43"/>
  <c r="O102" i="43"/>
  <c r="Q102" i="43"/>
  <c r="M101" i="43"/>
  <c r="I439" i="1"/>
  <c r="D652" i="6"/>
  <c r="H101" i="1"/>
  <c r="D101" i="1"/>
  <c r="G101" i="1"/>
  <c r="E101" i="1"/>
  <c r="R102" i="43"/>
  <c r="N101" i="43"/>
  <c r="O101" i="43"/>
  <c r="Q101" i="43"/>
  <c r="M102" i="43"/>
  <c r="L102" i="56" l="1"/>
  <c r="I315" i="4"/>
  <c r="I653" i="4"/>
  <c r="I101" i="47"/>
  <c r="S647" i="47"/>
  <c r="L24" i="56"/>
  <c r="H103" i="6"/>
  <c r="H652" i="6"/>
  <c r="L102" i="47"/>
  <c r="S102" i="47" s="1"/>
  <c r="S596" i="47"/>
  <c r="O101" i="50"/>
  <c r="O23" i="50" s="1"/>
  <c r="O652" i="50"/>
  <c r="Q101" i="55"/>
  <c r="Q652" i="55"/>
  <c r="I102" i="52"/>
  <c r="B24" i="52"/>
  <c r="I24" i="52" s="1"/>
  <c r="I102" i="56"/>
  <c r="B24" i="56"/>
  <c r="I24" i="56" s="1"/>
  <c r="I102" i="53"/>
  <c r="B24" i="53"/>
  <c r="I24" i="53" s="1"/>
  <c r="I102" i="1"/>
  <c r="G601" i="46"/>
  <c r="B601" i="46"/>
  <c r="C601" i="46"/>
  <c r="F601" i="46"/>
  <c r="E601" i="46"/>
  <c r="H601" i="46"/>
  <c r="D601" i="46"/>
  <c r="H23" i="50"/>
  <c r="H28" i="50" s="1"/>
  <c r="H106" i="50"/>
  <c r="I101" i="50"/>
  <c r="B23" i="50"/>
  <c r="S648" i="43"/>
  <c r="I649" i="6"/>
  <c r="I652" i="6" s="1"/>
  <c r="B652" i="6"/>
  <c r="R101" i="46"/>
  <c r="R652" i="46"/>
  <c r="S648" i="47"/>
  <c r="S647" i="48"/>
  <c r="Q101" i="48"/>
  <c r="Q23" i="48" s="1"/>
  <c r="Q652" i="48"/>
  <c r="O101" i="48"/>
  <c r="O23" i="48" s="1"/>
  <c r="O652" i="48"/>
  <c r="L101" i="51"/>
  <c r="S595" i="51"/>
  <c r="L600" i="51"/>
  <c r="Q101" i="52"/>
  <c r="Q23" i="52" s="1"/>
  <c r="Q652" i="52"/>
  <c r="L101" i="53"/>
  <c r="S595" i="53"/>
  <c r="L600" i="53"/>
  <c r="Q102" i="56"/>
  <c r="Q24" i="56" s="1"/>
  <c r="S596" i="57"/>
  <c r="L102" i="57"/>
  <c r="O101" i="57"/>
  <c r="O652" i="57"/>
  <c r="M102" i="57"/>
  <c r="M24" i="57" s="1"/>
  <c r="R102" i="57"/>
  <c r="R24" i="57" s="1"/>
  <c r="I25" i="3"/>
  <c r="B28" i="3"/>
  <c r="C23" i="46"/>
  <c r="C28" i="46" s="1"/>
  <c r="C106" i="46"/>
  <c r="C445" i="5"/>
  <c r="E445" i="5"/>
  <c r="F445" i="5"/>
  <c r="D445" i="5"/>
  <c r="B445" i="5"/>
  <c r="H445" i="5"/>
  <c r="G445" i="5"/>
  <c r="D601" i="47"/>
  <c r="G601" i="47"/>
  <c r="B601" i="47"/>
  <c r="F601" i="47"/>
  <c r="H601" i="47"/>
  <c r="E601" i="47"/>
  <c r="C601" i="47"/>
  <c r="G601" i="52"/>
  <c r="E601" i="52"/>
  <c r="D601" i="52"/>
  <c r="B601" i="52"/>
  <c r="H601" i="52"/>
  <c r="F601" i="52"/>
  <c r="C601" i="52"/>
  <c r="I101" i="46"/>
  <c r="B23" i="46"/>
  <c r="P601" i="56"/>
  <c r="M601" i="56"/>
  <c r="O601" i="56"/>
  <c r="N601" i="56"/>
  <c r="L601" i="56"/>
  <c r="R601" i="56"/>
  <c r="Q601" i="56"/>
  <c r="B23" i="53"/>
  <c r="I101" i="53"/>
  <c r="I102" i="50"/>
  <c r="B24" i="50"/>
  <c r="I24" i="50" s="1"/>
  <c r="H601" i="50"/>
  <c r="F601" i="50"/>
  <c r="B601" i="50"/>
  <c r="C601" i="50"/>
  <c r="E601" i="50"/>
  <c r="G601" i="50"/>
  <c r="D601" i="50"/>
  <c r="C601" i="5"/>
  <c r="E601" i="5"/>
  <c r="B601" i="5"/>
  <c r="F601" i="5"/>
  <c r="H601" i="5"/>
  <c r="G601" i="5"/>
  <c r="D601" i="5"/>
  <c r="M101" i="46"/>
  <c r="M652" i="46"/>
  <c r="S647" i="56"/>
  <c r="S652" i="56" s="1"/>
  <c r="L652" i="56"/>
  <c r="C653" i="57"/>
  <c r="B653" i="57"/>
  <c r="H653" i="57"/>
  <c r="E653" i="57"/>
  <c r="D653" i="57"/>
  <c r="F653" i="57"/>
  <c r="G653" i="57"/>
  <c r="B601" i="53"/>
  <c r="H601" i="53"/>
  <c r="E601" i="53"/>
  <c r="D601" i="53"/>
  <c r="C601" i="53"/>
  <c r="G601" i="53"/>
  <c r="F601" i="53"/>
  <c r="G103" i="6"/>
  <c r="G652" i="6"/>
  <c r="Q101" i="46"/>
  <c r="Q23" i="46" s="1"/>
  <c r="Q652" i="46"/>
  <c r="I310" i="1"/>
  <c r="N101" i="47"/>
  <c r="N652" i="47"/>
  <c r="M101" i="48"/>
  <c r="M652" i="48"/>
  <c r="Q101" i="50"/>
  <c r="Q23" i="50" s="1"/>
  <c r="Q652" i="50"/>
  <c r="S648" i="50"/>
  <c r="N101" i="51"/>
  <c r="N23" i="51" s="1"/>
  <c r="N652" i="51"/>
  <c r="M101" i="52"/>
  <c r="M652" i="52"/>
  <c r="S647" i="52"/>
  <c r="S652" i="52" s="1"/>
  <c r="L652" i="52"/>
  <c r="S595" i="52"/>
  <c r="L101" i="52"/>
  <c r="L600" i="52"/>
  <c r="S596" i="53"/>
  <c r="L102" i="53"/>
  <c r="S648" i="53"/>
  <c r="L101" i="55"/>
  <c r="S595" i="55"/>
  <c r="S600" i="55" s="1"/>
  <c r="L600" i="55"/>
  <c r="S648" i="55"/>
  <c r="M102" i="56"/>
  <c r="M24" i="56" s="1"/>
  <c r="O101" i="56"/>
  <c r="O23" i="56" s="1"/>
  <c r="O652" i="56"/>
  <c r="S595" i="57"/>
  <c r="S600" i="57" s="1"/>
  <c r="L101" i="57"/>
  <c r="L600" i="57"/>
  <c r="C23" i="56"/>
  <c r="C28" i="56" s="1"/>
  <c r="C106" i="56"/>
  <c r="C23" i="52"/>
  <c r="C106" i="52"/>
  <c r="D25" i="5"/>
  <c r="D28" i="5" s="1"/>
  <c r="D106" i="5"/>
  <c r="I102" i="46"/>
  <c r="B24" i="46"/>
  <c r="I24" i="46" s="1"/>
  <c r="I101" i="57"/>
  <c r="I106" i="57" s="1"/>
  <c r="B23" i="57"/>
  <c r="B106" i="57"/>
  <c r="C23" i="51"/>
  <c r="C106" i="51"/>
  <c r="G23" i="57"/>
  <c r="G28" i="57" s="1"/>
  <c r="G106" i="57"/>
  <c r="I623" i="6"/>
  <c r="D103" i="6"/>
  <c r="D626" i="6"/>
  <c r="S596" i="52"/>
  <c r="L102" i="52"/>
  <c r="C103" i="6"/>
  <c r="C652" i="6"/>
  <c r="O101" i="46"/>
  <c r="O23" i="46" s="1"/>
  <c r="O652" i="46"/>
  <c r="S648" i="51"/>
  <c r="S647" i="55"/>
  <c r="H55" i="3"/>
  <c r="B55" i="3"/>
  <c r="G55" i="3"/>
  <c r="C55" i="3"/>
  <c r="F55" i="3"/>
  <c r="E55" i="3"/>
  <c r="D55" i="3"/>
  <c r="G653" i="52"/>
  <c r="D653" i="52"/>
  <c r="C653" i="52"/>
  <c r="F653" i="52"/>
  <c r="B653" i="52"/>
  <c r="H653" i="52"/>
  <c r="E653" i="52"/>
  <c r="I102" i="48"/>
  <c r="B24" i="48"/>
  <c r="I24" i="48" s="1"/>
  <c r="I103" i="5"/>
  <c r="B106" i="5"/>
  <c r="L102" i="46"/>
  <c r="S596" i="46"/>
  <c r="S595" i="46"/>
  <c r="L101" i="46"/>
  <c r="L600" i="46"/>
  <c r="Q101" i="47"/>
  <c r="Q652" i="47"/>
  <c r="L102" i="50"/>
  <c r="S596" i="50"/>
  <c r="L102" i="51"/>
  <c r="S596" i="51"/>
  <c r="O101" i="51"/>
  <c r="O23" i="51" s="1"/>
  <c r="O652" i="51"/>
  <c r="S647" i="53"/>
  <c r="N101" i="53"/>
  <c r="N23" i="53" s="1"/>
  <c r="N652" i="53"/>
  <c r="M101" i="56"/>
  <c r="M652" i="56"/>
  <c r="O102" i="57"/>
  <c r="O24" i="57" s="1"/>
  <c r="Q101" i="57"/>
  <c r="Q652" i="57"/>
  <c r="H23" i="51"/>
  <c r="H28" i="51" s="1"/>
  <c r="H106" i="51"/>
  <c r="C23" i="50"/>
  <c r="C28" i="50" s="1"/>
  <c r="C106" i="50"/>
  <c r="I101" i="48"/>
  <c r="B23" i="48"/>
  <c r="D653" i="56"/>
  <c r="C653" i="56"/>
  <c r="B653" i="56"/>
  <c r="H653" i="56"/>
  <c r="G653" i="56"/>
  <c r="E653" i="56"/>
  <c r="F653" i="56"/>
  <c r="B25" i="5"/>
  <c r="I51" i="5"/>
  <c r="I54" i="5" s="1"/>
  <c r="B54" i="5"/>
  <c r="H23" i="52"/>
  <c r="H28" i="52" s="1"/>
  <c r="H106" i="52"/>
  <c r="I601" i="56"/>
  <c r="S595" i="47"/>
  <c r="L101" i="47"/>
  <c r="L600" i="47"/>
  <c r="I101" i="52"/>
  <c r="B23" i="52"/>
  <c r="I23" i="52" s="1"/>
  <c r="E23" i="57"/>
  <c r="E28" i="57" s="1"/>
  <c r="E106" i="57"/>
  <c r="S647" i="43"/>
  <c r="I128" i="1"/>
  <c r="I597" i="6"/>
  <c r="I600" i="6" s="1"/>
  <c r="B103" i="6"/>
  <c r="B600" i="6"/>
  <c r="I648" i="1"/>
  <c r="M101" i="47"/>
  <c r="M106" i="47" s="1"/>
  <c r="M652" i="47"/>
  <c r="N101" i="48"/>
  <c r="N23" i="48" s="1"/>
  <c r="N652" i="48"/>
  <c r="L101" i="48"/>
  <c r="S595" i="48"/>
  <c r="L600" i="48"/>
  <c r="L101" i="50"/>
  <c r="S595" i="50"/>
  <c r="S600" i="50" s="1"/>
  <c r="L600" i="50"/>
  <c r="S647" i="51"/>
  <c r="S652" i="51" s="1"/>
  <c r="L652" i="51"/>
  <c r="N101" i="55"/>
  <c r="N652" i="55"/>
  <c r="N101" i="56"/>
  <c r="N23" i="56" s="1"/>
  <c r="N652" i="56"/>
  <c r="O102" i="56"/>
  <c r="O24" i="56" s="1"/>
  <c r="S647" i="57"/>
  <c r="S652" i="57" s="1"/>
  <c r="L652" i="57"/>
  <c r="I101" i="56"/>
  <c r="B23" i="56"/>
  <c r="C23" i="48"/>
  <c r="C106" i="48"/>
  <c r="I601" i="4"/>
  <c r="I601" i="3"/>
  <c r="H23" i="57"/>
  <c r="H28" i="57" s="1"/>
  <c r="H106" i="57"/>
  <c r="C23" i="53"/>
  <c r="C28" i="53" s="1"/>
  <c r="C106" i="53"/>
  <c r="G25" i="5"/>
  <c r="I25" i="4"/>
  <c r="B28" i="4"/>
  <c r="I653" i="3"/>
  <c r="H23" i="56"/>
  <c r="H28" i="56" s="1"/>
  <c r="H106" i="56"/>
  <c r="E601" i="51"/>
  <c r="B601" i="51"/>
  <c r="G601" i="51"/>
  <c r="C601" i="51"/>
  <c r="H601" i="51"/>
  <c r="D601" i="51"/>
  <c r="F601" i="51"/>
  <c r="G601" i="48"/>
  <c r="E601" i="48"/>
  <c r="D601" i="48"/>
  <c r="F601" i="48"/>
  <c r="C601" i="48"/>
  <c r="H601" i="48"/>
  <c r="B601" i="48"/>
  <c r="I445" i="3"/>
  <c r="E601" i="55"/>
  <c r="H601" i="55"/>
  <c r="G601" i="55"/>
  <c r="C601" i="55"/>
  <c r="D601" i="55"/>
  <c r="F601" i="55"/>
  <c r="B601" i="55"/>
  <c r="H653" i="51"/>
  <c r="G653" i="51"/>
  <c r="B653" i="51"/>
  <c r="F653" i="51"/>
  <c r="C653" i="51"/>
  <c r="D653" i="51"/>
  <c r="E653" i="51"/>
  <c r="B101" i="1"/>
  <c r="M101" i="50"/>
  <c r="M652" i="50"/>
  <c r="S648" i="52"/>
  <c r="R101" i="57"/>
  <c r="R652" i="57"/>
  <c r="L101" i="56"/>
  <c r="E103" i="6"/>
  <c r="E652" i="6"/>
  <c r="I441" i="6"/>
  <c r="I444" i="6" s="1"/>
  <c r="B444" i="6"/>
  <c r="S648" i="46"/>
  <c r="N101" i="46"/>
  <c r="N23" i="46" s="1"/>
  <c r="N652" i="46"/>
  <c r="S647" i="46"/>
  <c r="R101" i="47"/>
  <c r="R106" i="47" s="1"/>
  <c r="R652" i="47"/>
  <c r="L102" i="48"/>
  <c r="S596" i="48"/>
  <c r="R101" i="48"/>
  <c r="R652" i="48"/>
  <c r="R101" i="50"/>
  <c r="R652" i="50"/>
  <c r="S647" i="50"/>
  <c r="R101" i="51"/>
  <c r="R652" i="51"/>
  <c r="N101" i="52"/>
  <c r="N23" i="52" s="1"/>
  <c r="N652" i="52"/>
  <c r="M101" i="53"/>
  <c r="M652" i="53"/>
  <c r="M101" i="55"/>
  <c r="M106" i="55" s="1"/>
  <c r="M652" i="55"/>
  <c r="R101" i="55"/>
  <c r="R106" i="55" s="1"/>
  <c r="R652" i="55"/>
  <c r="Q101" i="56"/>
  <c r="Q23" i="56" s="1"/>
  <c r="Q652" i="56"/>
  <c r="N101" i="57"/>
  <c r="N652" i="57"/>
  <c r="Q102" i="57"/>
  <c r="Q24" i="57" s="1"/>
  <c r="H25" i="5"/>
  <c r="H28" i="5" s="1"/>
  <c r="H106" i="5"/>
  <c r="G55" i="4"/>
  <c r="D55" i="4"/>
  <c r="F55" i="4"/>
  <c r="C55" i="4"/>
  <c r="B55" i="4"/>
  <c r="H55" i="4"/>
  <c r="E55" i="4"/>
  <c r="I101" i="51"/>
  <c r="B23" i="51"/>
  <c r="D315" i="5"/>
  <c r="G315" i="5"/>
  <c r="E315" i="5"/>
  <c r="C315" i="5"/>
  <c r="B315" i="5"/>
  <c r="H315" i="5"/>
  <c r="F315" i="5"/>
  <c r="I101" i="55"/>
  <c r="M101" i="51"/>
  <c r="M652" i="51"/>
  <c r="R101" i="53"/>
  <c r="R652" i="53"/>
  <c r="B24" i="57"/>
  <c r="I24" i="57" s="1"/>
  <c r="I102" i="57"/>
  <c r="H23" i="53"/>
  <c r="H28" i="53" s="1"/>
  <c r="H106" i="53"/>
  <c r="I311" i="6"/>
  <c r="I314" i="6" s="1"/>
  <c r="B314" i="6"/>
  <c r="B51" i="6"/>
  <c r="O101" i="47"/>
  <c r="O652" i="47"/>
  <c r="S648" i="48"/>
  <c r="N101" i="50"/>
  <c r="N23" i="50" s="1"/>
  <c r="N652" i="50"/>
  <c r="Q101" i="51"/>
  <c r="Q23" i="51" s="1"/>
  <c r="Q652" i="51"/>
  <c r="R101" i="52"/>
  <c r="R652" i="52"/>
  <c r="O101" i="52"/>
  <c r="O23" i="52" s="1"/>
  <c r="O652" i="52"/>
  <c r="Q101" i="53"/>
  <c r="Q23" i="53" s="1"/>
  <c r="Q652" i="53"/>
  <c r="S596" i="55"/>
  <c r="L102" i="55"/>
  <c r="S102" i="55" s="1"/>
  <c r="N102" i="56"/>
  <c r="N24" i="56" s="1"/>
  <c r="R101" i="56"/>
  <c r="R652" i="56"/>
  <c r="R102" i="56"/>
  <c r="R24" i="56" s="1"/>
  <c r="M101" i="57"/>
  <c r="M652" i="57"/>
  <c r="N102" i="57"/>
  <c r="N24" i="57" s="1"/>
  <c r="C23" i="57"/>
  <c r="C28" i="57" s="1"/>
  <c r="C106" i="57"/>
  <c r="C25" i="5"/>
  <c r="C28" i="5" s="1"/>
  <c r="C106" i="5"/>
  <c r="F653" i="5"/>
  <c r="B653" i="5"/>
  <c r="E653" i="5"/>
  <c r="C653" i="5"/>
  <c r="G653" i="5"/>
  <c r="D653" i="5"/>
  <c r="H653" i="5"/>
  <c r="I102" i="51"/>
  <c r="B24" i="51"/>
  <c r="I24" i="51" s="1"/>
  <c r="D23" i="57"/>
  <c r="D28" i="57" s="1"/>
  <c r="D106" i="57"/>
  <c r="H23" i="48"/>
  <c r="H28" i="48" s="1"/>
  <c r="H106" i="48"/>
  <c r="E25" i="5"/>
  <c r="I445" i="4"/>
  <c r="H601" i="57"/>
  <c r="E601" i="57"/>
  <c r="F601" i="57"/>
  <c r="B601" i="57"/>
  <c r="G601" i="57"/>
  <c r="C601" i="57"/>
  <c r="D601" i="57"/>
  <c r="H23" i="46"/>
  <c r="H28" i="46" s="1"/>
  <c r="H106" i="46"/>
  <c r="D652" i="7"/>
  <c r="I23" i="51" l="1"/>
  <c r="I23" i="56"/>
  <c r="I653" i="57"/>
  <c r="I23" i="50"/>
  <c r="I653" i="52"/>
  <c r="S101" i="55"/>
  <c r="S648" i="56"/>
  <c r="I601" i="57"/>
  <c r="I23" i="46"/>
  <c r="R23" i="48"/>
  <c r="R28" i="48" s="1"/>
  <c r="R106" i="48"/>
  <c r="S102" i="51"/>
  <c r="L24" i="51"/>
  <c r="S24" i="51" s="1"/>
  <c r="T24" i="51" s="1"/>
  <c r="O23" i="57"/>
  <c r="O28" i="57" s="1"/>
  <c r="O106" i="57"/>
  <c r="S101" i="53"/>
  <c r="L23" i="53"/>
  <c r="D653" i="6"/>
  <c r="B653" i="6"/>
  <c r="E653" i="6"/>
  <c r="G653" i="6"/>
  <c r="C653" i="6"/>
  <c r="H653" i="6"/>
  <c r="F653" i="6"/>
  <c r="R23" i="57"/>
  <c r="R28" i="57" s="1"/>
  <c r="R106" i="57"/>
  <c r="O601" i="50"/>
  <c r="N601" i="50"/>
  <c r="P601" i="50"/>
  <c r="R601" i="50"/>
  <c r="Q601" i="50"/>
  <c r="L601" i="50"/>
  <c r="M601" i="50"/>
  <c r="M23" i="56"/>
  <c r="M28" i="56" s="1"/>
  <c r="M106" i="56"/>
  <c r="S102" i="46"/>
  <c r="L24" i="46"/>
  <c r="S24" i="46" s="1"/>
  <c r="T24" i="46" s="1"/>
  <c r="C25" i="6"/>
  <c r="C28" i="6" s="1"/>
  <c r="C106" i="6"/>
  <c r="S101" i="57"/>
  <c r="S106" i="57" s="1"/>
  <c r="L23" i="57"/>
  <c r="L106" i="57"/>
  <c r="N601" i="55"/>
  <c r="M601" i="55"/>
  <c r="R601" i="55"/>
  <c r="P601" i="55"/>
  <c r="L601" i="55"/>
  <c r="O601" i="55"/>
  <c r="Q601" i="55"/>
  <c r="I601" i="50"/>
  <c r="S102" i="57"/>
  <c r="L24" i="57"/>
  <c r="S24" i="57" s="1"/>
  <c r="T24" i="57" s="1"/>
  <c r="I653" i="5"/>
  <c r="S102" i="48"/>
  <c r="L24" i="48"/>
  <c r="S24" i="48" s="1"/>
  <c r="T24" i="48" s="1"/>
  <c r="G445" i="6"/>
  <c r="F445" i="6"/>
  <c r="B445" i="6"/>
  <c r="C445" i="6"/>
  <c r="D445" i="6"/>
  <c r="H445" i="6"/>
  <c r="E445" i="6"/>
  <c r="I601" i="51"/>
  <c r="S101" i="50"/>
  <c r="L23" i="50"/>
  <c r="S102" i="50"/>
  <c r="L24" i="50"/>
  <c r="S24" i="50" s="1"/>
  <c r="T24" i="50" s="1"/>
  <c r="I55" i="3"/>
  <c r="S102" i="52"/>
  <c r="L24" i="52"/>
  <c r="S24" i="52" s="1"/>
  <c r="T24" i="52" s="1"/>
  <c r="Q601" i="57"/>
  <c r="M601" i="57"/>
  <c r="P601" i="57"/>
  <c r="O601" i="57"/>
  <c r="N601" i="57"/>
  <c r="L601" i="57"/>
  <c r="R601" i="57"/>
  <c r="R653" i="52"/>
  <c r="N653" i="52"/>
  <c r="P653" i="52"/>
  <c r="L653" i="52"/>
  <c r="O653" i="52"/>
  <c r="Q653" i="52"/>
  <c r="M653" i="52"/>
  <c r="I601" i="53"/>
  <c r="I601" i="5"/>
  <c r="S601" i="56"/>
  <c r="I445" i="5"/>
  <c r="H103" i="7"/>
  <c r="H652" i="7"/>
  <c r="I623" i="7"/>
  <c r="D103" i="7"/>
  <c r="D626" i="7"/>
  <c r="M23" i="57"/>
  <c r="M28" i="57" s="1"/>
  <c r="M106" i="57"/>
  <c r="R23" i="52"/>
  <c r="R28" i="52" s="1"/>
  <c r="R106" i="52"/>
  <c r="I51" i="6"/>
  <c r="I54" i="6" s="1"/>
  <c r="B25" i="6"/>
  <c r="B54" i="6"/>
  <c r="I315" i="5"/>
  <c r="S648" i="57"/>
  <c r="R23" i="51"/>
  <c r="R28" i="51" s="1"/>
  <c r="R106" i="51"/>
  <c r="I653" i="51"/>
  <c r="I653" i="56"/>
  <c r="M23" i="48"/>
  <c r="M28" i="48" s="1"/>
  <c r="M106" i="48"/>
  <c r="G25" i="6"/>
  <c r="R653" i="56"/>
  <c r="Q653" i="56"/>
  <c r="N653" i="56"/>
  <c r="O653" i="56"/>
  <c r="P653" i="56"/>
  <c r="M653" i="56"/>
  <c r="L653" i="56"/>
  <c r="I601" i="46"/>
  <c r="G103" i="7"/>
  <c r="G652" i="7"/>
  <c r="R23" i="53"/>
  <c r="R28" i="53" s="1"/>
  <c r="R106" i="53"/>
  <c r="I55" i="4"/>
  <c r="E25" i="6"/>
  <c r="M23" i="50"/>
  <c r="M28" i="50" s="1"/>
  <c r="M106" i="50"/>
  <c r="I103" i="6"/>
  <c r="B106" i="6"/>
  <c r="S102" i="53"/>
  <c r="L24" i="53"/>
  <c r="S24" i="53" s="1"/>
  <c r="T24" i="53" s="1"/>
  <c r="M23" i="52"/>
  <c r="M28" i="52" s="1"/>
  <c r="M106" i="52"/>
  <c r="C103" i="7"/>
  <c r="C652" i="7"/>
  <c r="I649" i="7"/>
  <c r="I652" i="7" s="1"/>
  <c r="B652" i="7"/>
  <c r="I441" i="7"/>
  <c r="I444" i="7" s="1"/>
  <c r="B444" i="7"/>
  <c r="C315" i="6"/>
  <c r="H315" i="6"/>
  <c r="E315" i="6"/>
  <c r="D315" i="6"/>
  <c r="G315" i="6"/>
  <c r="F315" i="6"/>
  <c r="B315" i="6"/>
  <c r="S101" i="48"/>
  <c r="L23" i="48"/>
  <c r="C601" i="6"/>
  <c r="B601" i="6"/>
  <c r="F601" i="6"/>
  <c r="E601" i="6"/>
  <c r="G601" i="6"/>
  <c r="H601" i="6"/>
  <c r="D601" i="6"/>
  <c r="E55" i="5"/>
  <c r="D55" i="5"/>
  <c r="F55" i="5"/>
  <c r="H55" i="5"/>
  <c r="B55" i="5"/>
  <c r="G55" i="5"/>
  <c r="C55" i="5"/>
  <c r="Q23" i="57"/>
  <c r="Q28" i="57" s="1"/>
  <c r="Q106" i="57"/>
  <c r="D25" i="6"/>
  <c r="D28" i="6" s="1"/>
  <c r="D106" i="6"/>
  <c r="I23" i="57"/>
  <c r="I28" i="57" s="1"/>
  <c r="B28" i="57"/>
  <c r="M23" i="46"/>
  <c r="M28" i="46" s="1"/>
  <c r="M106" i="46"/>
  <c r="I601" i="52"/>
  <c r="I601" i="47"/>
  <c r="H25" i="6"/>
  <c r="H28" i="6" s="1"/>
  <c r="H106" i="6"/>
  <c r="I311" i="7"/>
  <c r="I314" i="7" s="1"/>
  <c r="B314" i="7"/>
  <c r="B51" i="7"/>
  <c r="B103" i="7"/>
  <c r="I597" i="7"/>
  <c r="I600" i="7" s="1"/>
  <c r="B600" i="7"/>
  <c r="M23" i="51"/>
  <c r="M28" i="51" s="1"/>
  <c r="M106" i="51"/>
  <c r="R23" i="50"/>
  <c r="R28" i="50" s="1"/>
  <c r="R106" i="50"/>
  <c r="S101" i="56"/>
  <c r="L23" i="56"/>
  <c r="I601" i="55"/>
  <c r="I601" i="48"/>
  <c r="L653" i="57"/>
  <c r="R653" i="57"/>
  <c r="Q653" i="57"/>
  <c r="O653" i="57"/>
  <c r="N653" i="57"/>
  <c r="M653" i="57"/>
  <c r="P653" i="57"/>
  <c r="I25" i="5"/>
  <c r="B28" i="5"/>
  <c r="I23" i="48"/>
  <c r="S101" i="46"/>
  <c r="L23" i="46"/>
  <c r="D107" i="57"/>
  <c r="B107" i="57"/>
  <c r="C107" i="57"/>
  <c r="E107" i="57"/>
  <c r="H107" i="57"/>
  <c r="F107" i="57"/>
  <c r="G107" i="57"/>
  <c r="S101" i="51"/>
  <c r="L23" i="51"/>
  <c r="R23" i="46"/>
  <c r="R28" i="46" s="1"/>
  <c r="R106" i="46"/>
  <c r="S24" i="56"/>
  <c r="T24" i="56" s="1"/>
  <c r="E103" i="7"/>
  <c r="E652" i="7"/>
  <c r="R23" i="56"/>
  <c r="R28" i="56" s="1"/>
  <c r="R106" i="56"/>
  <c r="N23" i="57"/>
  <c r="N28" i="57" s="1"/>
  <c r="N106" i="57"/>
  <c r="M23" i="53"/>
  <c r="M28" i="53" s="1"/>
  <c r="M106" i="53"/>
  <c r="M653" i="51"/>
  <c r="O653" i="51"/>
  <c r="R653" i="51"/>
  <c r="N653" i="51"/>
  <c r="P653" i="51"/>
  <c r="Q653" i="51"/>
  <c r="L653" i="51"/>
  <c r="S101" i="47"/>
  <c r="S101" i="52"/>
  <c r="L23" i="52"/>
  <c r="I23" i="53"/>
  <c r="S102" i="56"/>
  <c r="S23" i="48" l="1"/>
  <c r="T23" i="48" s="1"/>
  <c r="S23" i="51"/>
  <c r="T23" i="51" s="1"/>
  <c r="I107" i="57"/>
  <c r="S23" i="53"/>
  <c r="T23" i="53" s="1"/>
  <c r="S653" i="56"/>
  <c r="S601" i="57"/>
  <c r="S23" i="56"/>
  <c r="T23" i="56" s="1"/>
  <c r="C601" i="7"/>
  <c r="H601" i="7"/>
  <c r="D601" i="7"/>
  <c r="E601" i="7"/>
  <c r="F601" i="7"/>
  <c r="B601" i="7"/>
  <c r="G601" i="7"/>
  <c r="F98" i="1"/>
  <c r="I644" i="1"/>
  <c r="S23" i="52"/>
  <c r="T23" i="52" s="1"/>
  <c r="B25" i="7"/>
  <c r="I51" i="7"/>
  <c r="I54" i="7" s="1"/>
  <c r="B54" i="7"/>
  <c r="I25" i="6"/>
  <c r="B28" i="6"/>
  <c r="I440" i="1"/>
  <c r="B50" i="1"/>
  <c r="I55" i="5"/>
  <c r="F653" i="7"/>
  <c r="G653" i="7"/>
  <c r="E653" i="7"/>
  <c r="C653" i="7"/>
  <c r="H653" i="7"/>
  <c r="D653" i="7"/>
  <c r="B653" i="7"/>
  <c r="D55" i="6"/>
  <c r="C55" i="6"/>
  <c r="B55" i="6"/>
  <c r="E55" i="6"/>
  <c r="G55" i="6"/>
  <c r="H55" i="6"/>
  <c r="F55" i="6"/>
  <c r="I445" i="6"/>
  <c r="I103" i="7"/>
  <c r="B106" i="7"/>
  <c r="I315" i="6"/>
  <c r="E25" i="7"/>
  <c r="S653" i="57"/>
  <c r="B315" i="7"/>
  <c r="E315" i="7"/>
  <c r="C315" i="7"/>
  <c r="D315" i="7"/>
  <c r="H315" i="7"/>
  <c r="G315" i="7"/>
  <c r="F315" i="7"/>
  <c r="B27" i="54"/>
  <c r="F29" i="57"/>
  <c r="C29" i="57"/>
  <c r="R29" i="57"/>
  <c r="Q29" i="57"/>
  <c r="N29" i="57"/>
  <c r="B29" i="57"/>
  <c r="G29" i="57"/>
  <c r="E29" i="57"/>
  <c r="M29" i="57"/>
  <c r="D29" i="57"/>
  <c r="H29" i="57"/>
  <c r="O29" i="57"/>
  <c r="H25" i="7"/>
  <c r="H28" i="7" s="1"/>
  <c r="H106" i="7"/>
  <c r="S653" i="52"/>
  <c r="S23" i="50"/>
  <c r="T23" i="50" s="1"/>
  <c r="S23" i="57"/>
  <c r="T23" i="57" s="1"/>
  <c r="L28" i="57"/>
  <c r="L29" i="57" s="1"/>
  <c r="D25" i="7"/>
  <c r="D28" i="7" s="1"/>
  <c r="D106" i="7"/>
  <c r="S653" i="51"/>
  <c r="I601" i="6"/>
  <c r="C25" i="7"/>
  <c r="C28" i="7" s="1"/>
  <c r="C106" i="7"/>
  <c r="G25" i="7"/>
  <c r="R107" i="57"/>
  <c r="L107" i="57"/>
  <c r="N107" i="57"/>
  <c r="Q107" i="57"/>
  <c r="O107" i="57"/>
  <c r="P107" i="57"/>
  <c r="M107" i="57"/>
  <c r="S601" i="50"/>
  <c r="I653" i="6"/>
  <c r="S23" i="46"/>
  <c r="T23" i="46" s="1"/>
  <c r="B445" i="7"/>
  <c r="E445" i="7"/>
  <c r="G445" i="7"/>
  <c r="F445" i="7"/>
  <c r="H445" i="7"/>
  <c r="C445" i="7"/>
  <c r="D445" i="7"/>
  <c r="S601" i="55"/>
  <c r="I55" i="6" l="1"/>
  <c r="E55" i="7"/>
  <c r="C55" i="7"/>
  <c r="D55" i="7"/>
  <c r="F55" i="7"/>
  <c r="H55" i="7"/>
  <c r="G55" i="7"/>
  <c r="B55" i="7"/>
  <c r="I653" i="7"/>
  <c r="B24" i="1"/>
  <c r="I24" i="1" s="1"/>
  <c r="I50" i="1"/>
  <c r="I25" i="7"/>
  <c r="B28" i="7"/>
  <c r="I315" i="7"/>
  <c r="I445" i="7"/>
  <c r="S107" i="57"/>
  <c r="I29" i="57"/>
  <c r="I601" i="7"/>
  <c r="I55" i="7" l="1"/>
  <c r="D51" i="8" l="1"/>
  <c r="D25" i="8" s="1"/>
  <c r="I415" i="8"/>
  <c r="E51" i="8"/>
  <c r="E25" i="8" s="1"/>
  <c r="I516" i="8"/>
  <c r="I568" i="8"/>
  <c r="I542" i="8"/>
  <c r="C51" i="8"/>
  <c r="C25" i="8" s="1"/>
  <c r="I337" i="8" l="1"/>
  <c r="B51" i="8"/>
  <c r="I389" i="8"/>
  <c r="I464" i="8"/>
  <c r="F74" i="8"/>
  <c r="I642" i="8" l="1"/>
  <c r="I74" i="8"/>
  <c r="F22" i="8"/>
  <c r="I51" i="8"/>
  <c r="B25" i="8"/>
  <c r="I25" i="8" s="1"/>
  <c r="I618" i="8"/>
  <c r="I560" i="8" l="1"/>
  <c r="I455" i="8" l="1"/>
  <c r="I527" i="8" l="1"/>
  <c r="I501" i="8"/>
  <c r="I553" i="8"/>
  <c r="I617" i="8" l="1"/>
  <c r="I621" i="8" l="1"/>
  <c r="I622" i="8" l="1"/>
  <c r="B91" i="8" l="1"/>
  <c r="F652" i="8"/>
  <c r="F653" i="8" s="1"/>
  <c r="F91" i="8"/>
  <c r="F106" i="8" s="1"/>
  <c r="H91" i="8"/>
  <c r="G91" i="8"/>
  <c r="C91" i="8"/>
  <c r="I637" i="8" l="1"/>
  <c r="I353" i="8"/>
  <c r="I223" i="8" l="1"/>
  <c r="I431" i="8"/>
  <c r="I405" i="8"/>
  <c r="I327" i="8"/>
  <c r="D92" i="8" l="1"/>
  <c r="E92" i="8"/>
  <c r="I586" i="8" l="1"/>
  <c r="C92" i="8"/>
  <c r="H92" i="8"/>
  <c r="G92" i="8" l="1"/>
  <c r="I638" i="8"/>
  <c r="B92" i="8"/>
  <c r="I92" i="8" s="1"/>
  <c r="I533" i="8"/>
  <c r="G85" i="8" l="1"/>
  <c r="C85" i="8"/>
  <c r="E85" i="8"/>
  <c r="I631" i="8" l="1"/>
  <c r="H85" i="8"/>
  <c r="G97" i="8"/>
  <c r="H97" i="8"/>
  <c r="G98" i="8"/>
  <c r="E98" i="8"/>
  <c r="D97" i="8"/>
  <c r="H98" i="8"/>
  <c r="E97" i="8"/>
  <c r="I643" i="8" l="1"/>
  <c r="C98" i="8"/>
  <c r="I644" i="8" l="1"/>
  <c r="H90" i="8" l="1"/>
  <c r="E90" i="8"/>
  <c r="G90" i="8" l="1"/>
  <c r="I636" i="8"/>
  <c r="C50" i="8"/>
  <c r="E50" i="8"/>
  <c r="D50" i="8"/>
  <c r="I596" i="8" l="1"/>
  <c r="I595" i="8"/>
  <c r="I257" i="8"/>
  <c r="G102" i="8"/>
  <c r="G24" i="8" s="1"/>
  <c r="C101" i="8"/>
  <c r="E102" i="8"/>
  <c r="E24" i="8" s="1"/>
  <c r="I440" i="8"/>
  <c r="D102" i="8"/>
  <c r="D24" i="8" s="1"/>
  <c r="I309" i="8"/>
  <c r="H102" i="8"/>
  <c r="H24" i="8" s="1"/>
  <c r="B101" i="8"/>
  <c r="I232" i="8"/>
  <c r="I283" i="8"/>
  <c r="I153" i="8"/>
  <c r="G101" i="8"/>
  <c r="I231" i="8"/>
  <c r="E101" i="8"/>
  <c r="H101" i="8"/>
  <c r="I310" i="8"/>
  <c r="I413" i="8"/>
  <c r="I361" i="8"/>
  <c r="I335" i="8"/>
  <c r="I179" i="8"/>
  <c r="I388" i="8"/>
  <c r="I387" i="8"/>
  <c r="D101" i="8"/>
  <c r="C102" i="8"/>
  <c r="C24" i="8" s="1"/>
  <c r="I648" i="8" l="1"/>
  <c r="B98" i="8"/>
  <c r="I101" i="8"/>
  <c r="I647" i="8"/>
  <c r="I258" i="8"/>
  <c r="I127" i="8"/>
  <c r="I439" i="8"/>
  <c r="B102" i="8"/>
  <c r="I102" i="8" s="1"/>
  <c r="D98" i="8"/>
  <c r="I98" i="8" s="1"/>
  <c r="I128" i="8" l="1"/>
  <c r="B50" i="8"/>
  <c r="I592" i="8"/>
  <c r="B24" i="8" l="1"/>
  <c r="I24" i="8" s="1"/>
  <c r="I50" i="8"/>
  <c r="I542" i="32" l="1"/>
  <c r="I516" i="32"/>
  <c r="I568" i="32"/>
  <c r="I464" i="32" l="1"/>
  <c r="F74" i="32"/>
  <c r="I617" i="32" l="1"/>
  <c r="I74" i="32"/>
  <c r="F22" i="32"/>
  <c r="I642" i="32"/>
  <c r="I618" i="32" l="1"/>
  <c r="H91" i="32" l="1"/>
  <c r="G91" i="32"/>
  <c r="B91" i="32"/>
  <c r="C91" i="32"/>
  <c r="F91" i="32" l="1"/>
  <c r="F106" i="32" s="1"/>
  <c r="F652" i="32"/>
  <c r="F653" i="32" s="1"/>
  <c r="I637" i="32"/>
  <c r="I614" i="32" l="1"/>
  <c r="I567" i="32" l="1"/>
  <c r="I541" i="32"/>
  <c r="I515" i="32"/>
  <c r="I463" i="32" l="1"/>
  <c r="I130" i="32" l="1"/>
  <c r="I416" i="32"/>
  <c r="I129" i="32" l="1"/>
  <c r="I338" i="32"/>
  <c r="I615" i="32"/>
  <c r="D51" i="32"/>
  <c r="D25" i="32" s="1"/>
  <c r="I537" i="32"/>
  <c r="I563" i="32"/>
  <c r="C52" i="32"/>
  <c r="C26" i="32" s="1"/>
  <c r="E51" i="32"/>
  <c r="E25" i="32" s="1"/>
  <c r="C51" i="32"/>
  <c r="C25" i="32" s="1"/>
  <c r="D52" i="32"/>
  <c r="D26" i="32" s="1"/>
  <c r="E52" i="32"/>
  <c r="E26" i="32" s="1"/>
  <c r="I560" i="32"/>
  <c r="I415" i="32"/>
  <c r="I337" i="32" l="1"/>
  <c r="B51" i="32"/>
  <c r="I389" i="32"/>
  <c r="I390" i="32"/>
  <c r="I459" i="32"/>
  <c r="B52" i="32"/>
  <c r="I52" i="32" l="1"/>
  <c r="B26" i="32"/>
  <c r="I26" i="32" s="1"/>
  <c r="B25" i="32"/>
  <c r="I25" i="32" s="1"/>
  <c r="I51" i="32"/>
  <c r="I621" i="32" l="1"/>
  <c r="I622" i="32"/>
  <c r="E92" i="32" l="1"/>
  <c r="D92" i="32" l="1"/>
  <c r="I586" i="32"/>
  <c r="G92" i="32"/>
  <c r="C92" i="32"/>
  <c r="H92" i="32"/>
  <c r="I638" i="32" l="1"/>
  <c r="B92" i="32"/>
  <c r="I92" i="32" s="1"/>
  <c r="I561" i="32" l="1"/>
  <c r="F67" i="32"/>
  <c r="I67" i="32" l="1"/>
  <c r="F15" i="32"/>
  <c r="H98" i="32" l="1"/>
  <c r="H97" i="32"/>
  <c r="C98" i="32"/>
  <c r="E98" i="32"/>
  <c r="E97" i="32"/>
  <c r="G98" i="32"/>
  <c r="G97" i="32"/>
  <c r="D97" i="32"/>
  <c r="I643" i="32" l="1"/>
  <c r="I644" i="32"/>
  <c r="H95" i="32"/>
  <c r="G95" i="32"/>
  <c r="I641" i="32" l="1"/>
  <c r="H94" i="32" l="1"/>
  <c r="G94" i="32"/>
  <c r="I640" i="32" l="1"/>
  <c r="D101" i="32"/>
  <c r="E101" i="32"/>
  <c r="G102" i="32"/>
  <c r="G24" i="32" s="1"/>
  <c r="H101" i="32"/>
  <c r="H102" i="32"/>
  <c r="H24" i="32" s="1"/>
  <c r="C101" i="32"/>
  <c r="D102" i="32"/>
  <c r="E102" i="32"/>
  <c r="G101" i="32"/>
  <c r="C102" i="32"/>
  <c r="I647" i="32" l="1"/>
  <c r="B102" i="32"/>
  <c r="I102" i="32" s="1"/>
  <c r="I596" i="32"/>
  <c r="I648" i="32"/>
  <c r="I595" i="32"/>
  <c r="B101" i="32"/>
  <c r="I101" i="32" s="1"/>
  <c r="D50" i="32" l="1"/>
  <c r="D24" i="32" s="1"/>
  <c r="E50" i="32"/>
  <c r="E24" i="32" s="1"/>
  <c r="I310" i="32"/>
  <c r="C50" i="32"/>
  <c r="C24" i="32" s="1"/>
  <c r="I258" i="32" l="1"/>
  <c r="I387" i="32"/>
  <c r="I179" i="32"/>
  <c r="I153" i="32"/>
  <c r="I309" i="32"/>
  <c r="I335" i="32"/>
  <c r="I413" i="32"/>
  <c r="I361" i="32"/>
  <c r="I205" i="32"/>
  <c r="I439" i="32"/>
  <c r="I388" i="32"/>
  <c r="I257" i="32"/>
  <c r="I440" i="32" l="1"/>
  <c r="I232" i="32"/>
  <c r="C49" i="32"/>
  <c r="C23" i="32" s="1"/>
  <c r="H49" i="32"/>
  <c r="H23" i="32" s="1"/>
  <c r="E49" i="32"/>
  <c r="E23" i="32" s="1"/>
  <c r="G49" i="32"/>
  <c r="G23" i="32" s="1"/>
  <c r="I283" i="32"/>
  <c r="D49" i="32"/>
  <c r="D23" i="32" s="1"/>
  <c r="I231" i="32"/>
  <c r="B49" i="32" l="1"/>
  <c r="I127" i="32"/>
  <c r="I128" i="32" l="1"/>
  <c r="B50" i="32"/>
  <c r="I49" i="32"/>
  <c r="B23" i="32"/>
  <c r="I23" i="32" s="1"/>
  <c r="B24" i="32" l="1"/>
  <c r="I24" i="32" s="1"/>
  <c r="I50" i="32"/>
  <c r="I542" i="34" l="1"/>
  <c r="I568" i="34"/>
  <c r="I516" i="34"/>
  <c r="I464" i="34" l="1"/>
  <c r="F74" i="34"/>
  <c r="D36" i="34"/>
  <c r="D10" i="34" s="1"/>
  <c r="H36" i="34"/>
  <c r="H10" i="34" s="1"/>
  <c r="C36" i="34"/>
  <c r="C10" i="34" s="1"/>
  <c r="E36" i="34"/>
  <c r="E10" i="34" s="1"/>
  <c r="G36" i="34"/>
  <c r="G10" i="34" s="1"/>
  <c r="I192" i="34" l="1"/>
  <c r="B36" i="34"/>
  <c r="F22" i="34"/>
  <c r="I74" i="34"/>
  <c r="I36" i="34" l="1"/>
  <c r="B10" i="34"/>
  <c r="I10" i="34" s="1"/>
  <c r="I618" i="34"/>
  <c r="I606" i="34" l="1"/>
  <c r="C98" i="34" l="1"/>
  <c r="C20" i="34" s="1"/>
  <c r="E98" i="34"/>
  <c r="E20" i="34" s="1"/>
  <c r="G98" i="34"/>
  <c r="G20" i="34" s="1"/>
  <c r="H98" i="34"/>
  <c r="H20" i="34" s="1"/>
  <c r="I644" i="34" l="1"/>
  <c r="H86" i="34" l="1"/>
  <c r="G86" i="34"/>
  <c r="E86" i="34"/>
  <c r="C86" i="34"/>
  <c r="I632" i="34" l="1"/>
  <c r="I129" i="34" l="1"/>
  <c r="I130" i="34" l="1"/>
  <c r="I534" i="34" l="1"/>
  <c r="I510" i="34"/>
  <c r="H94" i="34"/>
  <c r="G94" i="34"/>
  <c r="I515" i="34"/>
  <c r="I541" i="34"/>
  <c r="I614" i="34"/>
  <c r="I562" i="34"/>
  <c r="I416" i="34"/>
  <c r="I546" i="34"/>
  <c r="I536" i="34"/>
  <c r="I567" i="34"/>
  <c r="I508" i="34"/>
  <c r="I456" i="34" l="1"/>
  <c r="I338" i="34"/>
  <c r="I463" i="34"/>
  <c r="I458" i="34"/>
  <c r="I640" i="34"/>
  <c r="I229" i="34"/>
  <c r="I411" i="34"/>
  <c r="I177" i="34"/>
  <c r="C92" i="34"/>
  <c r="H92" i="34"/>
  <c r="G92" i="34"/>
  <c r="I151" i="34"/>
  <c r="I559" i="34"/>
  <c r="I545" i="34"/>
  <c r="I517" i="34"/>
  <c r="I621" i="34"/>
  <c r="H90" i="34"/>
  <c r="I572" i="34"/>
  <c r="I571" i="34"/>
  <c r="I543" i="34"/>
  <c r="I610" i="34"/>
  <c r="I203" i="34"/>
  <c r="G90" i="34"/>
  <c r="D52" i="34"/>
  <c r="D26" i="34" s="1"/>
  <c r="I437" i="34"/>
  <c r="I281" i="34"/>
  <c r="I533" i="34"/>
  <c r="H91" i="34"/>
  <c r="C91" i="34"/>
  <c r="C51" i="34"/>
  <c r="C25" i="34" s="1"/>
  <c r="E51" i="34"/>
  <c r="E25" i="34" s="1"/>
  <c r="I622" i="34"/>
  <c r="E92" i="34"/>
  <c r="E52" i="34"/>
  <c r="E26" i="34" s="1"/>
  <c r="C52" i="34"/>
  <c r="C26" i="34" s="1"/>
  <c r="I595" i="34"/>
  <c r="I569" i="34"/>
  <c r="I507" i="34"/>
  <c r="I415" i="34"/>
  <c r="G91" i="34"/>
  <c r="D51" i="34"/>
  <c r="D25" i="34" s="1"/>
  <c r="I519" i="34"/>
  <c r="E90" i="34"/>
  <c r="I520" i="34"/>
  <c r="I389" i="34" l="1"/>
  <c r="I636" i="34"/>
  <c r="D92" i="34"/>
  <c r="I586" i="34"/>
  <c r="I125" i="34"/>
  <c r="I467" i="34"/>
  <c r="F77" i="34"/>
  <c r="I638" i="34"/>
  <c r="B92" i="34"/>
  <c r="I92" i="34" s="1"/>
  <c r="I637" i="34"/>
  <c r="B91" i="34"/>
  <c r="I468" i="34"/>
  <c r="F78" i="34"/>
  <c r="I465" i="34"/>
  <c r="F75" i="34"/>
  <c r="I596" i="34"/>
  <c r="F91" i="34"/>
  <c r="F106" i="34" s="1"/>
  <c r="F652" i="34"/>
  <c r="F653" i="34" s="1"/>
  <c r="I455" i="34"/>
  <c r="I337" i="34"/>
  <c r="B51" i="34"/>
  <c r="I255" i="34"/>
  <c r="I258" i="34"/>
  <c r="I560" i="34"/>
  <c r="I539" i="34"/>
  <c r="E87" i="34"/>
  <c r="C87" i="34"/>
  <c r="G101" i="34"/>
  <c r="D101" i="34"/>
  <c r="E97" i="34"/>
  <c r="I439" i="34"/>
  <c r="I257" i="34"/>
  <c r="I564" i="34"/>
  <c r="G87" i="34"/>
  <c r="I633" i="34"/>
  <c r="C101" i="34"/>
  <c r="C102" i="34"/>
  <c r="H101" i="34"/>
  <c r="H102" i="34"/>
  <c r="H24" i="34" s="1"/>
  <c r="E102" i="34"/>
  <c r="E101" i="34"/>
  <c r="I570" i="34"/>
  <c r="H97" i="34"/>
  <c r="G97" i="34"/>
  <c r="I518" i="34"/>
  <c r="I565" i="34"/>
  <c r="H87" i="34"/>
  <c r="I648" i="34"/>
  <c r="G102" i="34"/>
  <c r="G24" i="34" s="1"/>
  <c r="D102" i="34"/>
  <c r="I538" i="34"/>
  <c r="I544" i="34"/>
  <c r="I513" i="34"/>
  <c r="I440" i="34"/>
  <c r="F25" i="34" l="1"/>
  <c r="I77" i="34"/>
  <c r="I466" i="34"/>
  <c r="F76" i="34"/>
  <c r="F26" i="34"/>
  <c r="I78" i="34"/>
  <c r="D87" i="34"/>
  <c r="D97" i="34"/>
  <c r="I643" i="34"/>
  <c r="I461" i="34"/>
  <c r="I607" i="34"/>
  <c r="I390" i="34"/>
  <c r="B52" i="34"/>
  <c r="I101" i="34"/>
  <c r="B101" i="34"/>
  <c r="I647" i="34"/>
  <c r="I451" i="34"/>
  <c r="I617" i="34"/>
  <c r="B102" i="34"/>
  <c r="I102" i="34" s="1"/>
  <c r="I642" i="34"/>
  <c r="I51" i="34"/>
  <c r="B25" i="34"/>
  <c r="I75" i="34"/>
  <c r="F23" i="34"/>
  <c r="I609" i="34"/>
  <c r="G89" i="34"/>
  <c r="I615" i="34"/>
  <c r="G95" i="34"/>
  <c r="H95" i="34"/>
  <c r="H89" i="34"/>
  <c r="I555" i="34"/>
  <c r="I563" i="34"/>
  <c r="I537" i="34"/>
  <c r="F61" i="34" l="1"/>
  <c r="F9" i="34"/>
  <c r="I61" i="34"/>
  <c r="I459" i="34"/>
  <c r="I52" i="34"/>
  <c r="B26" i="34"/>
  <c r="I26" i="34" s="1"/>
  <c r="I635" i="34"/>
  <c r="I76" i="34"/>
  <c r="F24" i="34"/>
  <c r="I503" i="34"/>
  <c r="I641" i="34"/>
  <c r="I529" i="34"/>
  <c r="I548" i="34" s="1"/>
  <c r="F548" i="34"/>
  <c r="I25" i="34"/>
  <c r="C50" i="34"/>
  <c r="C24" i="34" s="1"/>
  <c r="E50" i="34"/>
  <c r="E24" i="34" s="1"/>
  <c r="D50" i="34"/>
  <c r="D24" i="34" s="1"/>
  <c r="G549" i="34" l="1"/>
  <c r="C549" i="34"/>
  <c r="F549" i="34"/>
  <c r="D549" i="34"/>
  <c r="B549" i="34"/>
  <c r="E549" i="34"/>
  <c r="H549" i="34"/>
  <c r="I388" i="34"/>
  <c r="I309" i="34"/>
  <c r="D49" i="34"/>
  <c r="D23" i="34" s="1"/>
  <c r="I179" i="34"/>
  <c r="H49" i="34"/>
  <c r="H23" i="34" s="1"/>
  <c r="I361" i="34"/>
  <c r="G49" i="34"/>
  <c r="G23" i="34" s="1"/>
  <c r="E49" i="34"/>
  <c r="E23" i="34" s="1"/>
  <c r="I153" i="34"/>
  <c r="I387" i="34"/>
  <c r="I310" i="34"/>
  <c r="I205" i="34"/>
  <c r="I413" i="34"/>
  <c r="I335" i="34"/>
  <c r="I283" i="34"/>
  <c r="I232" i="34"/>
  <c r="I231" i="34"/>
  <c r="F574" i="34" l="1"/>
  <c r="I561" i="34"/>
  <c r="I574" i="34" s="1"/>
  <c r="F67" i="34"/>
  <c r="I549" i="34"/>
  <c r="I127" i="34"/>
  <c r="C49" i="34"/>
  <c r="C23" i="34" s="1"/>
  <c r="B49" i="34"/>
  <c r="B23" i="34" l="1"/>
  <c r="I23" i="34" s="1"/>
  <c r="I49" i="34"/>
  <c r="I128" i="34"/>
  <c r="B50" i="34"/>
  <c r="F15" i="34"/>
  <c r="I67" i="34"/>
  <c r="D575" i="34"/>
  <c r="B575" i="34"/>
  <c r="F575" i="34"/>
  <c r="G575" i="34"/>
  <c r="H575" i="34"/>
  <c r="C575" i="34"/>
  <c r="E575" i="34"/>
  <c r="I575" i="34" l="1"/>
  <c r="I50" i="34"/>
  <c r="B24" i="34"/>
  <c r="I24" i="34" s="1"/>
  <c r="I201" i="34" l="1"/>
  <c r="I253" i="34"/>
  <c r="I279" i="34"/>
  <c r="I383" i="34"/>
  <c r="D45" i="34"/>
  <c r="D19" i="34" s="1"/>
  <c r="C97" i="34"/>
  <c r="C45" i="34"/>
  <c r="G45" i="34"/>
  <c r="G19" i="34" s="1"/>
  <c r="I357" i="34"/>
  <c r="I435" i="34"/>
  <c r="H45" i="34"/>
  <c r="H19" i="34" s="1"/>
  <c r="E45" i="34"/>
  <c r="E19" i="34" s="1"/>
  <c r="I331" i="34"/>
  <c r="I149" i="34"/>
  <c r="I227" i="34"/>
  <c r="I175" i="34"/>
  <c r="C19" i="34" l="1"/>
  <c r="I305" i="34"/>
  <c r="I409" i="34"/>
  <c r="I591" i="34"/>
  <c r="B97" i="34"/>
  <c r="I97" i="34" s="1"/>
  <c r="B45" i="34"/>
  <c r="I123" i="34"/>
  <c r="I45" i="34" l="1"/>
  <c r="B19" i="34"/>
  <c r="I619" i="35" l="1"/>
  <c r="I487" i="34" l="1"/>
  <c r="F71" i="34"/>
  <c r="I71" i="34" l="1"/>
  <c r="F19" i="34"/>
  <c r="I19" i="34" s="1"/>
  <c r="I529" i="35" l="1"/>
  <c r="I451" i="35" l="1"/>
  <c r="I503" i="35"/>
  <c r="I555" i="35"/>
  <c r="I129" i="35" l="1"/>
  <c r="F61" i="35"/>
  <c r="H86" i="35"/>
  <c r="G86" i="35"/>
  <c r="E86" i="35"/>
  <c r="I585" i="35"/>
  <c r="I541" i="35"/>
  <c r="C86" i="35"/>
  <c r="I534" i="35"/>
  <c r="I632" i="35" l="1"/>
  <c r="F9" i="35"/>
  <c r="I61" i="35"/>
  <c r="I536" i="35"/>
  <c r="C91" i="35"/>
  <c r="G91" i="35"/>
  <c r="D91" i="35"/>
  <c r="I567" i="35"/>
  <c r="I606" i="35"/>
  <c r="I515" i="35"/>
  <c r="H91" i="35"/>
  <c r="E91" i="35"/>
  <c r="I586" i="35" l="1"/>
  <c r="I637" i="35"/>
  <c r="B91" i="35"/>
  <c r="F91" i="35"/>
  <c r="F106" i="35" s="1"/>
  <c r="F652" i="35"/>
  <c r="F653" i="35" s="1"/>
  <c r="I463" i="35"/>
  <c r="I502" i="35"/>
  <c r="I91" i="35" l="1"/>
  <c r="I554" i="35"/>
  <c r="E52" i="35"/>
  <c r="E26" i="35" s="1"/>
  <c r="I520" i="35"/>
  <c r="I572" i="35"/>
  <c r="D52" i="35"/>
  <c r="D26" i="35" s="1"/>
  <c r="I390" i="35"/>
  <c r="I416" i="35"/>
  <c r="I546" i="35"/>
  <c r="C52" i="35" l="1"/>
  <c r="C26" i="35" s="1"/>
  <c r="I130" i="35"/>
  <c r="I338" i="35"/>
  <c r="B52" i="35"/>
  <c r="I468" i="35"/>
  <c r="F78" i="35"/>
  <c r="I513" i="35"/>
  <c r="I565" i="35"/>
  <c r="I539" i="35"/>
  <c r="F26" i="35" l="1"/>
  <c r="I78" i="35"/>
  <c r="I461" i="35"/>
  <c r="I561" i="35"/>
  <c r="F67" i="35"/>
  <c r="B26" i="35"/>
  <c r="I52" i="35"/>
  <c r="I67" i="35" l="1"/>
  <c r="F15" i="35"/>
  <c r="I26" i="35"/>
  <c r="E101" i="35" l="1"/>
  <c r="G101" i="35"/>
  <c r="H101" i="35"/>
  <c r="C102" i="35"/>
  <c r="C101" i="35"/>
  <c r="E102" i="35"/>
  <c r="G102" i="35"/>
  <c r="G24" i="35" s="1"/>
  <c r="H102" i="35"/>
  <c r="H24" i="35" s="1"/>
  <c r="I648" i="35" l="1"/>
  <c r="I647" i="35"/>
  <c r="I192" i="35" l="1"/>
  <c r="I592" i="35" l="1"/>
  <c r="I584" i="35" l="1"/>
  <c r="I588" i="35" l="1"/>
  <c r="I583" i="35" l="1"/>
  <c r="H600" i="35"/>
  <c r="I590" i="35" l="1"/>
  <c r="G600" i="35"/>
  <c r="I589" i="35" l="1"/>
  <c r="I514" i="36" l="1"/>
  <c r="I542" i="36"/>
  <c r="I566" i="36"/>
  <c r="I540" i="36"/>
  <c r="I516" i="36"/>
  <c r="I568" i="36"/>
  <c r="I464" i="36" l="1"/>
  <c r="F74" i="36"/>
  <c r="H92" i="36"/>
  <c r="G92" i="36"/>
  <c r="C92" i="36"/>
  <c r="I638" i="36" l="1"/>
  <c r="B92" i="36"/>
  <c r="F22" i="36"/>
  <c r="I74" i="36"/>
  <c r="I129" i="36" l="1"/>
  <c r="I416" i="36"/>
  <c r="I338" i="36" l="1"/>
  <c r="I572" i="36"/>
  <c r="I546" i="36"/>
  <c r="I390" i="36"/>
  <c r="E52" i="36"/>
  <c r="E26" i="36" s="1"/>
  <c r="D105" i="36"/>
  <c r="D27" i="36" s="1"/>
  <c r="I520" i="36"/>
  <c r="I468" i="36" l="1"/>
  <c r="F78" i="36"/>
  <c r="I625" i="36"/>
  <c r="B105" i="36"/>
  <c r="B52" i="36"/>
  <c r="D52" i="36"/>
  <c r="D26" i="36" s="1"/>
  <c r="I105" i="36" l="1"/>
  <c r="B27" i="36"/>
  <c r="I27" i="36" s="1"/>
  <c r="I78" i="36"/>
  <c r="F26" i="36"/>
  <c r="B26" i="36"/>
  <c r="I562" i="36"/>
  <c r="I510" i="36"/>
  <c r="I536" i="36"/>
  <c r="I458" i="36" l="1"/>
  <c r="I529" i="36"/>
  <c r="I619" i="36"/>
  <c r="I555" i="36"/>
  <c r="I130" i="36" l="1"/>
  <c r="C52" i="36"/>
  <c r="I545" i="36"/>
  <c r="I534" i="36"/>
  <c r="I560" i="36"/>
  <c r="I508" i="36"/>
  <c r="E51" i="36"/>
  <c r="E25" i="36" s="1"/>
  <c r="I571" i="36"/>
  <c r="D51" i="36"/>
  <c r="D25" i="36" s="1"/>
  <c r="C51" i="36"/>
  <c r="C25" i="36" s="1"/>
  <c r="I519" i="36"/>
  <c r="I503" i="36"/>
  <c r="I415" i="36"/>
  <c r="I456" i="36" l="1"/>
  <c r="I389" i="36"/>
  <c r="I337" i="36"/>
  <c r="B51" i="36"/>
  <c r="I451" i="36"/>
  <c r="F61" i="36"/>
  <c r="C26" i="36"/>
  <c r="I26" i="36" s="1"/>
  <c r="I52" i="36"/>
  <c r="I467" i="36"/>
  <c r="F77" i="36"/>
  <c r="I559" i="36"/>
  <c r="I507" i="36"/>
  <c r="I533" i="36"/>
  <c r="F9" i="36" l="1"/>
  <c r="I61" i="36"/>
  <c r="I455" i="36"/>
  <c r="B25" i="36"/>
  <c r="I51" i="36"/>
  <c r="F25" i="36"/>
  <c r="I77" i="36"/>
  <c r="H91" i="36"/>
  <c r="C91" i="36"/>
  <c r="G91" i="36"/>
  <c r="B91" i="36"/>
  <c r="I637" i="36" l="1"/>
  <c r="I25" i="36"/>
  <c r="F652" i="36"/>
  <c r="F653" i="36" s="1"/>
  <c r="F91" i="36"/>
  <c r="F106" i="36" s="1"/>
  <c r="I554" i="36" l="1"/>
  <c r="I528" i="36"/>
  <c r="I502" i="36"/>
  <c r="I564" i="36"/>
  <c r="I538" i="36"/>
  <c r="G36" i="36" l="1"/>
  <c r="G10" i="36" s="1"/>
  <c r="E36" i="36"/>
  <c r="E10" i="36" s="1"/>
  <c r="C36" i="36"/>
  <c r="C10" i="36" s="1"/>
  <c r="H36" i="36"/>
  <c r="H10" i="36" s="1"/>
  <c r="B36" i="36" l="1"/>
  <c r="D36" i="36"/>
  <c r="D10" i="36" s="1"/>
  <c r="I36" i="36" l="1"/>
  <c r="B10" i="36"/>
  <c r="I10" i="36" s="1"/>
  <c r="I192" i="36"/>
  <c r="I561" i="36" l="1"/>
  <c r="F67" i="36"/>
  <c r="F15" i="36" l="1"/>
  <c r="I67" i="36"/>
  <c r="H86" i="36" l="1"/>
  <c r="C86" i="36"/>
  <c r="G86" i="36"/>
  <c r="E86" i="36"/>
  <c r="I632" i="36" l="1"/>
  <c r="I488" i="40"/>
  <c r="I514" i="40"/>
  <c r="I540" i="40"/>
  <c r="I566" i="40"/>
  <c r="I493" i="40"/>
  <c r="I519" i="40"/>
  <c r="I545" i="40"/>
  <c r="I571" i="40"/>
  <c r="I467" i="40" l="1"/>
  <c r="F77" i="40"/>
  <c r="AI207" i="40"/>
  <c r="AI441" i="40"/>
  <c r="AD51" i="40"/>
  <c r="AA51" i="40"/>
  <c r="I568" i="40"/>
  <c r="I516" i="40"/>
  <c r="I542" i="40"/>
  <c r="I490" i="40"/>
  <c r="I546" i="40"/>
  <c r="I520" i="40"/>
  <c r="I494" i="40"/>
  <c r="I572" i="40"/>
  <c r="AH51" i="40" l="1"/>
  <c r="AC51" i="40"/>
  <c r="AG51" i="40"/>
  <c r="AI311" i="40"/>
  <c r="F74" i="40"/>
  <c r="I464" i="40"/>
  <c r="Y51" i="40"/>
  <c r="AI337" i="40"/>
  <c r="Z51" i="40"/>
  <c r="AI181" i="40"/>
  <c r="AI285" i="40"/>
  <c r="AI363" i="40"/>
  <c r="P103" i="40"/>
  <c r="S597" i="40"/>
  <c r="AF51" i="40"/>
  <c r="AI155" i="40"/>
  <c r="AI259" i="40"/>
  <c r="AE51" i="40"/>
  <c r="W51" i="40"/>
  <c r="AI415" i="40"/>
  <c r="I77" i="40"/>
  <c r="F25" i="40"/>
  <c r="F78" i="40"/>
  <c r="I468" i="40"/>
  <c r="V51" i="40"/>
  <c r="AI129" i="40"/>
  <c r="X51" i="40"/>
  <c r="AI233" i="40"/>
  <c r="AI389" i="40"/>
  <c r="R51" i="40"/>
  <c r="R25" i="40" s="1"/>
  <c r="M51" i="40"/>
  <c r="M25" i="40" s="1"/>
  <c r="Q51" i="40"/>
  <c r="Q25" i="40" s="1"/>
  <c r="O51" i="40"/>
  <c r="O25" i="40" s="1"/>
  <c r="N51" i="40"/>
  <c r="N25" i="40" s="1"/>
  <c r="P100" i="40"/>
  <c r="P22" i="40" s="1"/>
  <c r="AI390" i="40" l="1"/>
  <c r="AI182" i="40"/>
  <c r="S129" i="40"/>
  <c r="L51" i="40"/>
  <c r="AI51" i="40"/>
  <c r="I78" i="40"/>
  <c r="F26" i="40"/>
  <c r="P104" i="40"/>
  <c r="S598" i="40"/>
  <c r="AI286" i="40"/>
  <c r="AI208" i="40"/>
  <c r="AI416" i="40"/>
  <c r="P25" i="40"/>
  <c r="S103" i="40"/>
  <c r="I74" i="40"/>
  <c r="F22" i="40"/>
  <c r="AA52" i="40"/>
  <c r="AI234" i="40"/>
  <c r="AI364" i="40"/>
  <c r="AI312" i="40"/>
  <c r="AI260" i="40"/>
  <c r="AI156" i="40"/>
  <c r="AI442" i="40"/>
  <c r="AI338" i="40"/>
  <c r="C51" i="40"/>
  <c r="C25" i="40" s="1"/>
  <c r="H51" i="40"/>
  <c r="H25" i="40" s="1"/>
  <c r="D51" i="40"/>
  <c r="D25" i="40" s="1"/>
  <c r="E51" i="40"/>
  <c r="E25" i="40" s="1"/>
  <c r="G51" i="40"/>
  <c r="G25" i="40" s="1"/>
  <c r="C92" i="40"/>
  <c r="H92" i="40"/>
  <c r="G92" i="40"/>
  <c r="X52" i="40"/>
  <c r="AE52" i="40"/>
  <c r="AH52" i="40"/>
  <c r="AG52" i="40"/>
  <c r="W52" i="40"/>
  <c r="AF52" i="40"/>
  <c r="AC52" i="40"/>
  <c r="AD52" i="40"/>
  <c r="I606" i="40"/>
  <c r="P26" i="40" l="1"/>
  <c r="S104" i="40"/>
  <c r="I129" i="40"/>
  <c r="B51" i="40"/>
  <c r="V52" i="40"/>
  <c r="L25" i="40"/>
  <c r="S25" i="40" s="1"/>
  <c r="S51" i="40"/>
  <c r="AJ51" i="40" s="1"/>
  <c r="Q52" i="40"/>
  <c r="Q26" i="40" s="1"/>
  <c r="R52" i="40"/>
  <c r="R26" i="40" s="1"/>
  <c r="O52" i="40"/>
  <c r="O26" i="40" s="1"/>
  <c r="M92" i="40"/>
  <c r="Q92" i="40"/>
  <c r="R92" i="40"/>
  <c r="S606" i="40"/>
  <c r="AG606" i="40" s="1"/>
  <c r="L52" i="40" l="1"/>
  <c r="I51" i="40"/>
  <c r="B25" i="40"/>
  <c r="I25" i="40" s="1"/>
  <c r="I638" i="40"/>
  <c r="B92" i="40"/>
  <c r="E52" i="40"/>
  <c r="E26" i="40" s="1"/>
  <c r="H52" i="40"/>
  <c r="H26" i="40" s="1"/>
  <c r="G52" i="40"/>
  <c r="G26" i="40" s="1"/>
  <c r="B52" i="40" l="1"/>
  <c r="S638" i="40"/>
  <c r="L92" i="40"/>
  <c r="L26" i="40"/>
  <c r="B26" i="40" l="1"/>
  <c r="D105" i="40"/>
  <c r="D27" i="40" s="1"/>
  <c r="N105" i="40" l="1"/>
  <c r="N27" i="40" s="1"/>
  <c r="I534" i="40"/>
  <c r="I508" i="40"/>
  <c r="I456" i="40" l="1"/>
  <c r="I625" i="40"/>
  <c r="B105" i="40"/>
  <c r="I451" i="40"/>
  <c r="F61" i="40"/>
  <c r="I555" i="40"/>
  <c r="I477" i="40"/>
  <c r="I529" i="40"/>
  <c r="I503" i="40"/>
  <c r="I567" i="36"/>
  <c r="P87" i="40"/>
  <c r="P9" i="40" s="1"/>
  <c r="I541" i="36"/>
  <c r="I515" i="36"/>
  <c r="I560" i="40"/>
  <c r="I463" i="36" l="1"/>
  <c r="I105" i="40"/>
  <c r="B27" i="40"/>
  <c r="I27" i="40" s="1"/>
  <c r="F9" i="40"/>
  <c r="I61" i="40"/>
  <c r="S625" i="40"/>
  <c r="AG625" i="40" s="1"/>
  <c r="L105" i="40"/>
  <c r="S105" i="40" l="1"/>
  <c r="L27" i="40"/>
  <c r="S27" i="40" s="1"/>
  <c r="I536" i="40"/>
  <c r="I562" i="40"/>
  <c r="I510" i="40"/>
  <c r="I458" i="40" l="1"/>
  <c r="I619" i="40" l="1"/>
  <c r="S619" i="40" l="1"/>
  <c r="AG619" i="40" s="1"/>
  <c r="I564" i="40" l="1"/>
  <c r="I538" i="40"/>
  <c r="I561" i="40" l="1"/>
  <c r="F67" i="40"/>
  <c r="P93" i="40"/>
  <c r="F15" i="40" l="1"/>
  <c r="I67" i="40"/>
  <c r="E86" i="40" l="1"/>
  <c r="C86" i="40"/>
  <c r="H86" i="40"/>
  <c r="G86" i="40"/>
  <c r="Q86" i="40" l="1"/>
  <c r="O86" i="40"/>
  <c r="R86" i="40"/>
  <c r="M86" i="40"/>
  <c r="I632" i="40" l="1"/>
  <c r="S632" i="40"/>
  <c r="E102" i="40" l="1"/>
  <c r="E101" i="40"/>
  <c r="H102" i="40"/>
  <c r="H101" i="40"/>
  <c r="I648" i="40"/>
  <c r="G101" i="40"/>
  <c r="G102" i="40"/>
  <c r="C101" i="40"/>
  <c r="C102" i="40"/>
  <c r="I647" i="40" l="1"/>
  <c r="M102" i="40"/>
  <c r="Q102" i="40"/>
  <c r="S647" i="40"/>
  <c r="R102" i="40"/>
  <c r="O102" i="40"/>
  <c r="M101" i="40"/>
  <c r="Q101" i="40"/>
  <c r="R101" i="40"/>
  <c r="O101" i="40"/>
  <c r="S648" i="40" l="1"/>
  <c r="D102" i="40" l="1"/>
  <c r="I622" i="40"/>
  <c r="D101" i="40"/>
  <c r="I621" i="40"/>
  <c r="N102" i="40" l="1"/>
  <c r="S622" i="40"/>
  <c r="AG622" i="40" s="1"/>
  <c r="N101" i="40"/>
  <c r="S621" i="40"/>
  <c r="AG621" i="40" s="1"/>
  <c r="I514" i="41"/>
  <c r="I566" i="41"/>
  <c r="I488" i="41"/>
  <c r="I540" i="41"/>
  <c r="I493" i="41" l="1"/>
  <c r="I519" i="41"/>
  <c r="I545" i="41"/>
  <c r="I571" i="41"/>
  <c r="I467" i="41" l="1"/>
  <c r="F77" i="41"/>
  <c r="I568" i="41"/>
  <c r="I516" i="41"/>
  <c r="I542" i="41"/>
  <c r="I490" i="41"/>
  <c r="AI311" i="41" l="1"/>
  <c r="AI415" i="41"/>
  <c r="AI233" i="41"/>
  <c r="P103" i="41"/>
  <c r="S597" i="41"/>
  <c r="AI207" i="41"/>
  <c r="I464" i="41"/>
  <c r="F74" i="41"/>
  <c r="AI363" i="41"/>
  <c r="AI181" i="41"/>
  <c r="AI285" i="41"/>
  <c r="AI389" i="41"/>
  <c r="AI337" i="41"/>
  <c r="AI441" i="41"/>
  <c r="I77" i="41"/>
  <c r="F25" i="41"/>
  <c r="AI155" i="41"/>
  <c r="AI259" i="41"/>
  <c r="P100" i="41"/>
  <c r="P22" i="41" s="1"/>
  <c r="I74" i="41" l="1"/>
  <c r="F22" i="41"/>
  <c r="P25" i="41"/>
  <c r="S103" i="41"/>
  <c r="H92" i="41"/>
  <c r="G92" i="41"/>
  <c r="C92" i="41"/>
  <c r="Q92" i="41" l="1"/>
  <c r="R92" i="41"/>
  <c r="M92" i="41"/>
  <c r="I618" i="41"/>
  <c r="I638" i="41" l="1"/>
  <c r="B92" i="41"/>
  <c r="S618" i="41"/>
  <c r="AG618" i="41" s="1"/>
  <c r="S638" i="41" l="1"/>
  <c r="L92" i="41"/>
  <c r="W51" i="41" l="1"/>
  <c r="AE51" i="41"/>
  <c r="X51" i="41"/>
  <c r="AC51" i="41"/>
  <c r="AD51" i="41"/>
  <c r="Z51" i="41"/>
  <c r="AH51" i="41"/>
  <c r="AA51" i="41"/>
  <c r="AF51" i="41"/>
  <c r="Y51" i="41"/>
  <c r="AG51" i="41"/>
  <c r="I539" i="41"/>
  <c r="I565" i="41"/>
  <c r="I513" i="41"/>
  <c r="V51" i="41" l="1"/>
  <c r="AI51" i="41" s="1"/>
  <c r="AI129" i="41"/>
  <c r="I461" i="41"/>
  <c r="N51" i="41"/>
  <c r="N25" i="41" s="1"/>
  <c r="M51" i="41"/>
  <c r="M25" i="41" s="1"/>
  <c r="Q51" i="41"/>
  <c r="Q25" i="41" s="1"/>
  <c r="R51" i="41"/>
  <c r="R25" i="41" s="1"/>
  <c r="O51" i="41"/>
  <c r="O25" i="41" s="1"/>
  <c r="P97" i="41"/>
  <c r="I487" i="41"/>
  <c r="I559" i="41"/>
  <c r="I507" i="41"/>
  <c r="F71" i="41" l="1"/>
  <c r="L51" i="41"/>
  <c r="S129" i="41"/>
  <c r="E51" i="41"/>
  <c r="E25" i="41" s="1"/>
  <c r="H51" i="41"/>
  <c r="H25" i="41" s="1"/>
  <c r="C51" i="41"/>
  <c r="C25" i="41" s="1"/>
  <c r="G51" i="41"/>
  <c r="G25" i="41" s="1"/>
  <c r="D51" i="41"/>
  <c r="D25" i="41" s="1"/>
  <c r="I619" i="41"/>
  <c r="D105" i="41"/>
  <c r="D27" i="41" s="1"/>
  <c r="I567" i="41"/>
  <c r="I515" i="41"/>
  <c r="I562" i="41"/>
  <c r="I510" i="41"/>
  <c r="I536" i="41"/>
  <c r="I564" i="41"/>
  <c r="I538" i="41"/>
  <c r="I477" i="41" l="1"/>
  <c r="I503" i="41"/>
  <c r="B51" i="41"/>
  <c r="I129" i="41"/>
  <c r="I529" i="41"/>
  <c r="I451" i="41"/>
  <c r="F61" i="41"/>
  <c r="I555" i="41"/>
  <c r="S51" i="41"/>
  <c r="AJ51" i="41" s="1"/>
  <c r="L25" i="41"/>
  <c r="S25" i="41" s="1"/>
  <c r="I458" i="41"/>
  <c r="F19" i="41"/>
  <c r="I71" i="41"/>
  <c r="S619" i="41"/>
  <c r="AG619" i="41" s="1"/>
  <c r="P87" i="41"/>
  <c r="P9" i="41" s="1"/>
  <c r="N105" i="41"/>
  <c r="N27" i="41" s="1"/>
  <c r="I534" i="41"/>
  <c r="I508" i="41"/>
  <c r="I51" i="41" l="1"/>
  <c r="B25" i="41"/>
  <c r="I25" i="41" s="1"/>
  <c r="I456" i="41"/>
  <c r="F9" i="41"/>
  <c r="I61" i="41"/>
  <c r="I625" i="41"/>
  <c r="B105" i="41"/>
  <c r="I560" i="41" l="1"/>
  <c r="I105" i="41"/>
  <c r="B27" i="41"/>
  <c r="I27" i="41" s="1"/>
  <c r="S625" i="41"/>
  <c r="AG625" i="41" s="1"/>
  <c r="L105" i="41"/>
  <c r="H91" i="41"/>
  <c r="C91" i="41"/>
  <c r="G91" i="41"/>
  <c r="S105" i="41" l="1"/>
  <c r="L27" i="41"/>
  <c r="S27" i="41" s="1"/>
  <c r="M91" i="41"/>
  <c r="R91" i="41"/>
  <c r="Q91" i="41"/>
  <c r="I637" i="41" l="1"/>
  <c r="B91" i="41"/>
  <c r="AI111" i="41"/>
  <c r="F652" i="41"/>
  <c r="F91" i="41"/>
  <c r="F106" i="41" s="1"/>
  <c r="S637" i="41" l="1"/>
  <c r="L91" i="41"/>
  <c r="P652" i="41"/>
  <c r="P91" i="41"/>
  <c r="S111" i="41"/>
  <c r="I111" i="41" l="1"/>
  <c r="I537" i="41" l="1"/>
  <c r="I563" i="41"/>
  <c r="I459" i="41" l="1"/>
  <c r="I572" i="41" l="1"/>
  <c r="I520" i="41"/>
  <c r="I494" i="41"/>
  <c r="I546" i="41"/>
  <c r="I468" i="41" l="1"/>
  <c r="F78" i="41"/>
  <c r="AI338" i="41" l="1"/>
  <c r="P104" i="41"/>
  <c r="S598" i="41"/>
  <c r="AI416" i="41"/>
  <c r="AI260" i="41"/>
  <c r="AI286" i="41"/>
  <c r="AI312" i="41"/>
  <c r="AI364" i="41"/>
  <c r="AI390" i="41"/>
  <c r="AI234" i="41"/>
  <c r="AI442" i="41"/>
  <c r="F26" i="41"/>
  <c r="I78" i="41"/>
  <c r="AI182" i="41"/>
  <c r="AI208" i="41"/>
  <c r="AI156" i="41"/>
  <c r="P26" i="41" l="1"/>
  <c r="S104" i="41"/>
  <c r="AF52" i="41"/>
  <c r="AG52" i="41"/>
  <c r="AH52" i="41"/>
  <c r="AA52" i="41"/>
  <c r="AC52" i="41"/>
  <c r="AD52" i="41"/>
  <c r="W52" i="41"/>
  <c r="AE52" i="41"/>
  <c r="X52" i="41"/>
  <c r="V52" i="41" l="1"/>
  <c r="Q52" i="41"/>
  <c r="Q26" i="41" s="1"/>
  <c r="R52" i="41"/>
  <c r="R26" i="41" s="1"/>
  <c r="O52" i="41"/>
  <c r="O26" i="41" s="1"/>
  <c r="L52" i="41" l="1"/>
  <c r="E52" i="41"/>
  <c r="E26" i="41" s="1"/>
  <c r="H52" i="41"/>
  <c r="H26" i="41" s="1"/>
  <c r="G52" i="41"/>
  <c r="G26" i="41" s="1"/>
  <c r="I561" i="41" l="1"/>
  <c r="F67" i="41"/>
  <c r="B52" i="41"/>
  <c r="L26" i="41"/>
  <c r="P93" i="41"/>
  <c r="I67" i="41" l="1"/>
  <c r="F15" i="41"/>
  <c r="B26" i="41"/>
  <c r="E98" i="41" l="1"/>
  <c r="H98" i="41"/>
  <c r="C98" i="41"/>
  <c r="G98" i="41"/>
  <c r="Q98" i="41" l="1"/>
  <c r="R98" i="41"/>
  <c r="I644" i="41"/>
  <c r="C99" i="41"/>
  <c r="G99" i="41"/>
  <c r="H99" i="41"/>
  <c r="M98" i="41"/>
  <c r="O98" i="41"/>
  <c r="I645" i="41" l="1"/>
  <c r="Q99" i="41"/>
  <c r="M99" i="41"/>
  <c r="S644" i="41"/>
  <c r="R99" i="41"/>
  <c r="S645" i="41" l="1"/>
  <c r="C101" i="41" l="1"/>
  <c r="C102" i="41"/>
  <c r="G101" i="41"/>
  <c r="G102" i="41"/>
  <c r="E102" i="41"/>
  <c r="E101" i="41"/>
  <c r="H102" i="41"/>
  <c r="H101" i="41"/>
  <c r="I647" i="41" l="1"/>
  <c r="I648" i="41"/>
  <c r="R102" i="41"/>
  <c r="R101" i="41"/>
  <c r="O101" i="41"/>
  <c r="Q102" i="41"/>
  <c r="M102" i="41"/>
  <c r="S648" i="41"/>
  <c r="O102" i="41"/>
  <c r="Q101" i="41"/>
  <c r="M101" i="41"/>
  <c r="S647" i="41"/>
  <c r="D101" i="41" l="1"/>
  <c r="I621" i="41"/>
  <c r="I622" i="41"/>
  <c r="D102" i="41"/>
  <c r="N102" i="41" l="1"/>
  <c r="S622" i="41"/>
  <c r="AG622" i="41" s="1"/>
  <c r="N101" i="41"/>
  <c r="S621" i="41"/>
  <c r="AG621" i="41" s="1"/>
  <c r="I512" i="40" l="1"/>
  <c r="AI113" i="43" l="1"/>
  <c r="I460" i="40"/>
  <c r="S113" i="43" l="1"/>
  <c r="I113" i="43" l="1"/>
  <c r="I449" i="43"/>
  <c r="I450" i="40" l="1"/>
  <c r="F60" i="40"/>
  <c r="I450" i="41"/>
  <c r="F60" i="41"/>
  <c r="I449" i="40"/>
  <c r="F59" i="40"/>
  <c r="I460" i="41"/>
  <c r="F72" i="41"/>
  <c r="I462" i="41"/>
  <c r="I462" i="40"/>
  <c r="F72" i="40"/>
  <c r="AI113" i="41"/>
  <c r="P98" i="41"/>
  <c r="P98" i="40"/>
  <c r="P86" i="40"/>
  <c r="P8" i="40" s="1"/>
  <c r="P86" i="41"/>
  <c r="P8" i="41" s="1"/>
  <c r="I72" i="40" l="1"/>
  <c r="F20" i="40"/>
  <c r="I450" i="43"/>
  <c r="S113" i="41"/>
  <c r="I59" i="40"/>
  <c r="F7" i="40"/>
  <c r="P85" i="40"/>
  <c r="P7" i="40" s="1"/>
  <c r="F8" i="40"/>
  <c r="I60" i="40"/>
  <c r="F59" i="41"/>
  <c r="I449" i="41"/>
  <c r="F20" i="41"/>
  <c r="I72" i="41"/>
  <c r="F8" i="41"/>
  <c r="I60" i="41"/>
  <c r="D98" i="43"/>
  <c r="C96" i="43"/>
  <c r="C96" i="40"/>
  <c r="H94" i="41"/>
  <c r="G94" i="41"/>
  <c r="C87" i="41"/>
  <c r="H87" i="41"/>
  <c r="E87" i="41"/>
  <c r="G87" i="41"/>
  <c r="C87" i="40"/>
  <c r="E87" i="40"/>
  <c r="H87" i="40"/>
  <c r="G87" i="40"/>
  <c r="H95" i="41"/>
  <c r="G95" i="41"/>
  <c r="D98" i="41"/>
  <c r="G94" i="43"/>
  <c r="H94" i="43"/>
  <c r="E90" i="43"/>
  <c r="H90" i="43"/>
  <c r="G90" i="43"/>
  <c r="H94" i="40"/>
  <c r="G94" i="40"/>
  <c r="E98" i="40"/>
  <c r="C98" i="40"/>
  <c r="G98" i="40"/>
  <c r="H98" i="40"/>
  <c r="E97" i="41"/>
  <c r="G97" i="41"/>
  <c r="H97" i="41"/>
  <c r="H95" i="43"/>
  <c r="G95" i="43"/>
  <c r="E87" i="43"/>
  <c r="C87" i="43"/>
  <c r="G87" i="43"/>
  <c r="H87" i="43"/>
  <c r="E97" i="43"/>
  <c r="H97" i="43"/>
  <c r="G97" i="43"/>
  <c r="G89" i="43"/>
  <c r="H89" i="43"/>
  <c r="H90" i="40"/>
  <c r="E90" i="40"/>
  <c r="G90" i="40"/>
  <c r="C96" i="41"/>
  <c r="D87" i="41" l="1"/>
  <c r="D97" i="43"/>
  <c r="I113" i="41"/>
  <c r="D97" i="41"/>
  <c r="D87" i="40"/>
  <c r="AI113" i="40"/>
  <c r="P85" i="41"/>
  <c r="P7" i="41" s="1"/>
  <c r="F7" i="41"/>
  <c r="I59" i="41"/>
  <c r="D98" i="40"/>
  <c r="M96" i="41"/>
  <c r="Q90" i="40"/>
  <c r="I636" i="40"/>
  <c r="R90" i="40"/>
  <c r="I610" i="43"/>
  <c r="R89" i="43"/>
  <c r="I635" i="43"/>
  <c r="Q89" i="43"/>
  <c r="R97" i="43"/>
  <c r="O97" i="43"/>
  <c r="I633" i="43"/>
  <c r="M87" i="43"/>
  <c r="O87" i="43"/>
  <c r="Q95" i="43"/>
  <c r="I641" i="43"/>
  <c r="N87" i="41"/>
  <c r="I617" i="41"/>
  <c r="O97" i="41"/>
  <c r="R98" i="40"/>
  <c r="M98" i="40"/>
  <c r="O98" i="40"/>
  <c r="I614" i="40"/>
  <c r="Q94" i="40"/>
  <c r="R94" i="40"/>
  <c r="I617" i="43"/>
  <c r="Q90" i="43"/>
  <c r="O90" i="43"/>
  <c r="R94" i="43"/>
  <c r="Q94" i="43"/>
  <c r="I614" i="41"/>
  <c r="Q95" i="41"/>
  <c r="Q87" i="40"/>
  <c r="R87" i="40"/>
  <c r="O87" i="40"/>
  <c r="O87" i="41"/>
  <c r="I633" i="41"/>
  <c r="M87" i="41"/>
  <c r="I640" i="41"/>
  <c r="Q94" i="41"/>
  <c r="I607" i="40"/>
  <c r="M96" i="40"/>
  <c r="M96" i="43"/>
  <c r="I642" i="43"/>
  <c r="I642" i="41"/>
  <c r="O90" i="40"/>
  <c r="I618" i="40"/>
  <c r="I610" i="40"/>
  <c r="I615" i="43"/>
  <c r="Q97" i="43"/>
  <c r="I643" i="43"/>
  <c r="R87" i="43"/>
  <c r="Q87" i="43"/>
  <c r="R95" i="43"/>
  <c r="I607" i="41"/>
  <c r="I643" i="41"/>
  <c r="R97" i="41"/>
  <c r="Q97" i="41"/>
  <c r="I615" i="41"/>
  <c r="Q98" i="40"/>
  <c r="I644" i="40"/>
  <c r="I636" i="43"/>
  <c r="R90" i="43"/>
  <c r="I640" i="43"/>
  <c r="N98" i="41"/>
  <c r="R95" i="41"/>
  <c r="I641" i="41"/>
  <c r="M87" i="40"/>
  <c r="Q87" i="41"/>
  <c r="R87" i="41"/>
  <c r="R94" i="41"/>
  <c r="I642" i="40"/>
  <c r="I609" i="43"/>
  <c r="I614" i="43"/>
  <c r="N98" i="43"/>
  <c r="I398" i="1" l="1"/>
  <c r="N87" i="40"/>
  <c r="N97" i="41"/>
  <c r="N97" i="43"/>
  <c r="G85" i="41"/>
  <c r="I640" i="40"/>
  <c r="S113" i="40"/>
  <c r="B98" i="43"/>
  <c r="I98" i="43" s="1"/>
  <c r="I592" i="43"/>
  <c r="N98" i="40"/>
  <c r="I372" i="1"/>
  <c r="H85" i="40"/>
  <c r="B98" i="40"/>
  <c r="I98" i="40" s="1"/>
  <c r="I592" i="40"/>
  <c r="G85" i="40"/>
  <c r="H85" i="41"/>
  <c r="E85" i="40"/>
  <c r="E85" i="41"/>
  <c r="B98" i="41"/>
  <c r="I98" i="41" s="1"/>
  <c r="I592" i="41"/>
  <c r="C85" i="41"/>
  <c r="I633" i="40"/>
  <c r="I631" i="40"/>
  <c r="C85" i="40"/>
  <c r="I631" i="41"/>
  <c r="I320" i="1"/>
  <c r="I242" i="1"/>
  <c r="S614" i="43"/>
  <c r="AG614" i="43" s="1"/>
  <c r="C87" i="35"/>
  <c r="D96" i="35"/>
  <c r="C95" i="35"/>
  <c r="E90" i="35"/>
  <c r="G89" i="36"/>
  <c r="H99" i="32"/>
  <c r="G98" i="35"/>
  <c r="H89" i="35"/>
  <c r="E99" i="35"/>
  <c r="S641" i="41"/>
  <c r="S636" i="43"/>
  <c r="E98" i="36"/>
  <c r="S615" i="41"/>
  <c r="AG615" i="41" s="1"/>
  <c r="S643" i="43"/>
  <c r="E99" i="34"/>
  <c r="G99" i="34"/>
  <c r="B652" i="34"/>
  <c r="B653" i="34" s="1"/>
  <c r="E99" i="36"/>
  <c r="G94" i="36"/>
  <c r="S610" i="40"/>
  <c r="AG610" i="40" s="1"/>
  <c r="S618" i="40"/>
  <c r="AG618" i="40" s="1"/>
  <c r="G94" i="35"/>
  <c r="E94" i="35"/>
  <c r="E87" i="35"/>
  <c r="H95" i="35"/>
  <c r="G95" i="35"/>
  <c r="H90" i="35"/>
  <c r="G97" i="35"/>
  <c r="H97" i="35"/>
  <c r="I609" i="36"/>
  <c r="S607" i="40"/>
  <c r="AG607" i="40" s="1"/>
  <c r="S640" i="41"/>
  <c r="S633" i="41"/>
  <c r="E99" i="32"/>
  <c r="H98" i="35"/>
  <c r="G99" i="35"/>
  <c r="E85" i="36"/>
  <c r="S614" i="41"/>
  <c r="AG614" i="41" s="1"/>
  <c r="G98" i="36"/>
  <c r="I614" i="36"/>
  <c r="I610" i="36"/>
  <c r="S614" i="40"/>
  <c r="AG614" i="40" s="1"/>
  <c r="I216" i="1"/>
  <c r="S633" i="43"/>
  <c r="S610" i="43"/>
  <c r="AG610" i="43" s="1"/>
  <c r="C99" i="34"/>
  <c r="I618" i="36"/>
  <c r="C87" i="36"/>
  <c r="H87" i="36"/>
  <c r="S636" i="40"/>
  <c r="I424" i="1"/>
  <c r="S609" i="43"/>
  <c r="AG609" i="43" s="1"/>
  <c r="C94" i="35"/>
  <c r="H87" i="35"/>
  <c r="G87" i="35"/>
  <c r="C90" i="35"/>
  <c r="H90" i="36"/>
  <c r="S642" i="40"/>
  <c r="I512" i="1"/>
  <c r="G99" i="32"/>
  <c r="G89" i="35"/>
  <c r="E89" i="35"/>
  <c r="H99" i="35"/>
  <c r="S633" i="40"/>
  <c r="I268" i="1"/>
  <c r="S640" i="43"/>
  <c r="H98" i="36"/>
  <c r="S644" i="40"/>
  <c r="S643" i="41"/>
  <c r="S607" i="41"/>
  <c r="AG607" i="41" s="1"/>
  <c r="I145" i="8"/>
  <c r="S615" i="43"/>
  <c r="AG615" i="43" s="1"/>
  <c r="G87" i="36"/>
  <c r="E87" i="36"/>
  <c r="S642" i="41"/>
  <c r="I294" i="1"/>
  <c r="S642" i="43"/>
  <c r="I512" i="32"/>
  <c r="I619" i="32"/>
  <c r="H94" i="35"/>
  <c r="H96" i="35"/>
  <c r="E95" i="35"/>
  <c r="G90" i="35"/>
  <c r="E97" i="35"/>
  <c r="H89" i="36"/>
  <c r="I606" i="36"/>
  <c r="G90" i="36"/>
  <c r="E90" i="36"/>
  <c r="I275" i="8"/>
  <c r="C99" i="32"/>
  <c r="C98" i="35"/>
  <c r="E98" i="35"/>
  <c r="D89" i="35"/>
  <c r="C89" i="35"/>
  <c r="C99" i="35"/>
  <c r="D95" i="35"/>
  <c r="S617" i="43"/>
  <c r="AG617" i="43" s="1"/>
  <c r="C98" i="36"/>
  <c r="S640" i="40"/>
  <c r="S617" i="41"/>
  <c r="AG617" i="41" s="1"/>
  <c r="S641" i="43"/>
  <c r="S635" i="43"/>
  <c r="I512" i="8"/>
  <c r="H99" i="34"/>
  <c r="C99" i="36"/>
  <c r="G99" i="36"/>
  <c r="H99" i="36"/>
  <c r="H94" i="36"/>
  <c r="I346" i="1"/>
  <c r="I113" i="35" l="1"/>
  <c r="I643" i="35"/>
  <c r="I641" i="35"/>
  <c r="D90" i="35"/>
  <c r="D98" i="35"/>
  <c r="I635" i="35"/>
  <c r="D98" i="36"/>
  <c r="I642" i="36"/>
  <c r="I645" i="34"/>
  <c r="G85" i="36"/>
  <c r="O85" i="41"/>
  <c r="S592" i="40"/>
  <c r="L98" i="40"/>
  <c r="S98" i="40" s="1"/>
  <c r="E652" i="34"/>
  <c r="E653" i="34" s="1"/>
  <c r="E85" i="34"/>
  <c r="G85" i="43"/>
  <c r="I636" i="35"/>
  <c r="E85" i="43"/>
  <c r="O85" i="40"/>
  <c r="D652" i="34"/>
  <c r="D653" i="34" s="1"/>
  <c r="G652" i="34"/>
  <c r="G653" i="34" s="1"/>
  <c r="G85" i="34"/>
  <c r="C85" i="43"/>
  <c r="I615" i="35"/>
  <c r="B95" i="35"/>
  <c r="I95" i="35" s="1"/>
  <c r="I462" i="35"/>
  <c r="I460" i="36"/>
  <c r="I644" i="35"/>
  <c r="I635" i="36"/>
  <c r="I618" i="35"/>
  <c r="B98" i="35"/>
  <c r="I450" i="35"/>
  <c r="I113" i="40"/>
  <c r="M85" i="41"/>
  <c r="I640" i="36"/>
  <c r="I113" i="34"/>
  <c r="D87" i="43"/>
  <c r="I610" i="35"/>
  <c r="B90" i="35"/>
  <c r="I90" i="35" s="1"/>
  <c r="I617" i="35"/>
  <c r="I633" i="35"/>
  <c r="I607" i="36"/>
  <c r="I645" i="35"/>
  <c r="I636" i="36"/>
  <c r="I607" i="43"/>
  <c r="I113" i="36"/>
  <c r="S592" i="41"/>
  <c r="L98" i="41"/>
  <c r="S98" i="41" s="1"/>
  <c r="D94" i="35"/>
  <c r="D87" i="35"/>
  <c r="I460" i="8"/>
  <c r="D97" i="35"/>
  <c r="H652" i="34"/>
  <c r="H653" i="34" s="1"/>
  <c r="H85" i="34"/>
  <c r="S631" i="40"/>
  <c r="L98" i="43"/>
  <c r="Q85" i="41"/>
  <c r="I592" i="36"/>
  <c r="B98" i="36"/>
  <c r="R85" i="41"/>
  <c r="Q85" i="40"/>
  <c r="D87" i="36"/>
  <c r="H85" i="36"/>
  <c r="I460" i="1"/>
  <c r="I644" i="36"/>
  <c r="C652" i="34"/>
  <c r="C653" i="34" s="1"/>
  <c r="I631" i="34"/>
  <c r="C85" i="34"/>
  <c r="I640" i="35"/>
  <c r="I609" i="35"/>
  <c r="B89" i="35"/>
  <c r="I89" i="35" s="1"/>
  <c r="I462" i="8"/>
  <c r="I607" i="35"/>
  <c r="I642" i="35"/>
  <c r="B96" i="35"/>
  <c r="I462" i="36"/>
  <c r="S631" i="41"/>
  <c r="I450" i="36"/>
  <c r="F60" i="36"/>
  <c r="I631" i="43"/>
  <c r="R85" i="40"/>
  <c r="M85" i="40"/>
  <c r="I633" i="36"/>
  <c r="I631" i="36"/>
  <c r="C85" i="36"/>
  <c r="I614" i="35"/>
  <c r="B94" i="35"/>
  <c r="H85" i="43"/>
  <c r="I229" i="8"/>
  <c r="I281" i="8"/>
  <c r="I334" i="8"/>
  <c r="I177" i="8"/>
  <c r="D98" i="34"/>
  <c r="D20" i="34" s="1"/>
  <c r="I645" i="32"/>
  <c r="I203" i="8"/>
  <c r="I178" i="8"/>
  <c r="I301" i="8"/>
  <c r="D99" i="34"/>
  <c r="I282" i="8"/>
  <c r="I619" i="34"/>
  <c r="I176" i="8"/>
  <c r="I411" i="8"/>
  <c r="I334" i="1"/>
  <c r="I98" i="35" l="1"/>
  <c r="I653" i="34"/>
  <c r="I98" i="36"/>
  <c r="O85" i="43"/>
  <c r="E85" i="35"/>
  <c r="I94" i="35"/>
  <c r="I462" i="1"/>
  <c r="F72" i="1"/>
  <c r="M85" i="43"/>
  <c r="S631" i="43"/>
  <c r="F60" i="1"/>
  <c r="I450" i="1"/>
  <c r="I460" i="34"/>
  <c r="I449" i="8"/>
  <c r="F59" i="8"/>
  <c r="H85" i="35"/>
  <c r="Q85" i="43"/>
  <c r="I592" i="34"/>
  <c r="B98" i="34"/>
  <c r="I449" i="1"/>
  <c r="F59" i="1"/>
  <c r="F59" i="34"/>
  <c r="F470" i="34"/>
  <c r="I449" i="34"/>
  <c r="I450" i="34"/>
  <c r="F60" i="34"/>
  <c r="S607" i="43"/>
  <c r="G85" i="35"/>
  <c r="I126" i="8"/>
  <c r="R85" i="43"/>
  <c r="N87" i="43"/>
  <c r="I631" i="35"/>
  <c r="C85" i="35"/>
  <c r="I125" i="8"/>
  <c r="B99" i="34"/>
  <c r="I99" i="34" s="1"/>
  <c r="I593" i="34"/>
  <c r="I462" i="32"/>
  <c r="I462" i="34"/>
  <c r="F72" i="34"/>
  <c r="F8" i="36"/>
  <c r="I60" i="36"/>
  <c r="I437" i="8"/>
  <c r="H99" i="8"/>
  <c r="G99" i="8"/>
  <c r="I385" i="8"/>
  <c r="I386" i="8"/>
  <c r="I256" i="8"/>
  <c r="I202" i="8"/>
  <c r="I332" i="8"/>
  <c r="H46" i="8"/>
  <c r="H20" i="8" s="1"/>
  <c r="C46" i="8"/>
  <c r="C20" i="8" s="1"/>
  <c r="I171" i="8"/>
  <c r="I358" i="8"/>
  <c r="G41" i="8"/>
  <c r="G15" i="8" s="1"/>
  <c r="G46" i="8"/>
  <c r="G20" i="8" s="1"/>
  <c r="I249" i="8"/>
  <c r="I308" i="8"/>
  <c r="H41" i="8"/>
  <c r="H15" i="8" s="1"/>
  <c r="E99" i="8"/>
  <c r="I150" i="8"/>
  <c r="I255" i="8"/>
  <c r="I307" i="8"/>
  <c r="C99" i="8"/>
  <c r="I384" i="8"/>
  <c r="I228" i="8"/>
  <c r="I412" i="8"/>
  <c r="D46" i="8" l="1"/>
  <c r="D20" i="8" s="1"/>
  <c r="I619" i="8"/>
  <c r="AG607" i="43"/>
  <c r="F20" i="34"/>
  <c r="I72" i="34"/>
  <c r="E46" i="8"/>
  <c r="E20" i="8" s="1"/>
  <c r="F8" i="34"/>
  <c r="I60" i="34"/>
  <c r="I60" i="1"/>
  <c r="I460" i="32"/>
  <c r="F20" i="1"/>
  <c r="I72" i="1"/>
  <c r="I124" i="8"/>
  <c r="I470" i="34"/>
  <c r="F7" i="1"/>
  <c r="I59" i="1"/>
  <c r="I119" i="8"/>
  <c r="I59" i="8"/>
  <c r="F7" i="8"/>
  <c r="I59" i="34"/>
  <c r="F7" i="34"/>
  <c r="I98" i="34"/>
  <c r="B20" i="34"/>
  <c r="I436" i="8"/>
  <c r="I197" i="8"/>
  <c r="E41" i="8"/>
  <c r="C41" i="8"/>
  <c r="C15" i="8" s="1"/>
  <c r="I410" i="8"/>
  <c r="I645" i="8"/>
  <c r="I280" i="8"/>
  <c r="I254" i="8"/>
  <c r="I438" i="8"/>
  <c r="I20" i="34" l="1"/>
  <c r="G471" i="34"/>
  <c r="H471" i="34"/>
  <c r="F471" i="34"/>
  <c r="E471" i="34"/>
  <c r="C471" i="34"/>
  <c r="D471" i="34"/>
  <c r="B471" i="34"/>
  <c r="B48" i="1"/>
  <c r="I360" i="8"/>
  <c r="I204" i="8"/>
  <c r="D41" i="8"/>
  <c r="D15" i="8" s="1"/>
  <c r="G48" i="1"/>
  <c r="G22" i="1" s="1"/>
  <c r="E48" i="1"/>
  <c r="E22" i="1" s="1"/>
  <c r="C48" i="1"/>
  <c r="C22" i="1" s="1"/>
  <c r="H48" i="1"/>
  <c r="H22" i="1" s="1"/>
  <c r="D48" i="1"/>
  <c r="I306" i="8"/>
  <c r="I379" i="8" l="1"/>
  <c r="I48" i="1"/>
  <c r="I471" i="34"/>
  <c r="B46" i="8"/>
  <c r="B41" i="8"/>
  <c r="I204" i="1"/>
  <c r="I488" i="8" l="1"/>
  <c r="F72" i="8"/>
  <c r="I41" i="8"/>
  <c r="B15" i="8"/>
  <c r="B20" i="8"/>
  <c r="I46" i="8"/>
  <c r="F20" i="8" l="1"/>
  <c r="I20" i="8" s="1"/>
  <c r="I72" i="8"/>
  <c r="D47" i="8" l="1"/>
  <c r="G47" i="8" l="1"/>
  <c r="G21" i="8" s="1"/>
  <c r="H47" i="8"/>
  <c r="H21" i="8" s="1"/>
  <c r="C47" i="8"/>
  <c r="C21" i="8" s="1"/>
  <c r="E47" i="8"/>
  <c r="E21" i="8" s="1"/>
  <c r="I359" i="8"/>
  <c r="I333" i="8"/>
  <c r="I151" i="8" l="1"/>
  <c r="B47" i="8"/>
  <c r="I47" i="8" l="1"/>
  <c r="I373" i="36"/>
  <c r="I165" i="36"/>
  <c r="I347" i="36"/>
  <c r="C35" i="36"/>
  <c r="C9" i="36" s="1"/>
  <c r="I217" i="36"/>
  <c r="G35" i="36"/>
  <c r="G9" i="36" s="1"/>
  <c r="I399" i="36"/>
  <c r="D35" i="36"/>
  <c r="D9" i="36" s="1"/>
  <c r="H35" i="36"/>
  <c r="H9" i="36" s="1"/>
  <c r="I191" i="36"/>
  <c r="I295" i="36"/>
  <c r="I425" i="36"/>
  <c r="E35" i="36"/>
  <c r="E9" i="36" s="1"/>
  <c r="I243" i="36"/>
  <c r="I269" i="36"/>
  <c r="I321" i="36"/>
  <c r="I139" i="36" l="1"/>
  <c r="B35" i="36"/>
  <c r="I35" i="36" l="1"/>
  <c r="I372" i="36"/>
  <c r="I275" i="36"/>
  <c r="I294" i="36"/>
  <c r="I268" i="36"/>
  <c r="I190" i="36"/>
  <c r="I242" i="36"/>
  <c r="I216" i="36"/>
  <c r="I424" i="36"/>
  <c r="I138" i="36"/>
  <c r="I164" i="36"/>
  <c r="I346" i="36"/>
  <c r="I398" i="36"/>
  <c r="I320" i="36" l="1"/>
  <c r="I111" i="36"/>
  <c r="I379" i="36"/>
  <c r="I327" i="36"/>
  <c r="I405" i="36"/>
  <c r="I171" i="36"/>
  <c r="I223" i="36"/>
  <c r="G34" i="36"/>
  <c r="G8" i="36" s="1"/>
  <c r="I145" i="36"/>
  <c r="H34" i="36"/>
  <c r="H8" i="36" s="1"/>
  <c r="E34" i="36"/>
  <c r="E8" i="36" s="1"/>
  <c r="D34" i="36"/>
  <c r="D41" i="36"/>
  <c r="D15" i="36" s="1"/>
  <c r="I353" i="36"/>
  <c r="I197" i="36"/>
  <c r="G41" i="36"/>
  <c r="G15" i="36" s="1"/>
  <c r="E41" i="36"/>
  <c r="C41" i="36"/>
  <c r="C15" i="36" s="1"/>
  <c r="I249" i="36"/>
  <c r="I431" i="36"/>
  <c r="C34" i="36"/>
  <c r="C8" i="36" s="1"/>
  <c r="H41" i="36"/>
  <c r="H15" i="36" s="1"/>
  <c r="I301" i="36"/>
  <c r="B41" i="36" l="1"/>
  <c r="B34" i="36"/>
  <c r="I112" i="36"/>
  <c r="I119" i="36"/>
  <c r="I230" i="36"/>
  <c r="I282" i="36"/>
  <c r="I308" i="36"/>
  <c r="I178" i="36"/>
  <c r="I371" i="36" l="1"/>
  <c r="I241" i="36"/>
  <c r="I34" i="36"/>
  <c r="I319" i="36"/>
  <c r="I215" i="36"/>
  <c r="I293" i="36"/>
  <c r="I126" i="36"/>
  <c r="I41" i="36"/>
  <c r="B15" i="36"/>
  <c r="I397" i="36"/>
  <c r="I423" i="36"/>
  <c r="I345" i="36"/>
  <c r="I163" i="36"/>
  <c r="I137" i="36" l="1"/>
  <c r="I350" i="36"/>
  <c r="I621" i="36"/>
  <c r="I622" i="36"/>
  <c r="B33" i="36"/>
  <c r="H33" i="36"/>
  <c r="D33" i="36"/>
  <c r="G33" i="36" l="1"/>
  <c r="C33" i="36"/>
  <c r="G7" i="36"/>
  <c r="H7" i="36"/>
  <c r="I596" i="36"/>
  <c r="C7" i="36"/>
  <c r="I267" i="36"/>
  <c r="I189" i="36"/>
  <c r="E33" i="36"/>
  <c r="E7" i="36" s="1"/>
  <c r="I595" i="36"/>
  <c r="I402" i="36"/>
  <c r="I305" i="35"/>
  <c r="I306" i="36"/>
  <c r="I435" i="35"/>
  <c r="I332" i="36"/>
  <c r="I298" i="36"/>
  <c r="I168" i="36"/>
  <c r="I201" i="35"/>
  <c r="I409" i="35"/>
  <c r="I376" i="36"/>
  <c r="I149" i="35"/>
  <c r="I357" i="35"/>
  <c r="I220" i="36"/>
  <c r="I202" i="36"/>
  <c r="I358" i="36"/>
  <c r="I194" i="36"/>
  <c r="I175" i="35"/>
  <c r="I150" i="36"/>
  <c r="I324" i="36"/>
  <c r="E38" i="36"/>
  <c r="E12" i="36" s="1"/>
  <c r="D46" i="36"/>
  <c r="D20" i="36" s="1"/>
  <c r="C49" i="36"/>
  <c r="C50" i="36"/>
  <c r="I517" i="36"/>
  <c r="E102" i="36"/>
  <c r="E101" i="36"/>
  <c r="C101" i="36"/>
  <c r="G101" i="36"/>
  <c r="I544" i="36"/>
  <c r="E50" i="36"/>
  <c r="D49" i="36"/>
  <c r="I569" i="36"/>
  <c r="H46" i="36"/>
  <c r="H20" i="36" s="1"/>
  <c r="G46" i="36"/>
  <c r="G20" i="36" s="1"/>
  <c r="H101" i="36"/>
  <c r="B102" i="36"/>
  <c r="D102" i="36"/>
  <c r="I384" i="36"/>
  <c r="I227" i="35"/>
  <c r="I383" i="35"/>
  <c r="I436" i="36"/>
  <c r="I331" i="35"/>
  <c r="I253" i="35"/>
  <c r="C46" i="36"/>
  <c r="C20" i="36" s="1"/>
  <c r="I570" i="36"/>
  <c r="I176" i="36"/>
  <c r="C38" i="36"/>
  <c r="G38" i="36"/>
  <c r="G12" i="36" s="1"/>
  <c r="I518" i="36"/>
  <c r="C102" i="36"/>
  <c r="G102" i="36"/>
  <c r="G24" i="36" s="1"/>
  <c r="H38" i="36"/>
  <c r="H12" i="36" s="1"/>
  <c r="D45" i="35"/>
  <c r="D19" i="35" s="1"/>
  <c r="I543" i="36"/>
  <c r="D50" i="36"/>
  <c r="E46" i="36"/>
  <c r="E20" i="36" s="1"/>
  <c r="H102" i="36"/>
  <c r="H24" i="36" s="1"/>
  <c r="D101" i="36"/>
  <c r="I410" i="36"/>
  <c r="I428" i="36"/>
  <c r="I254" i="36"/>
  <c r="I228" i="36"/>
  <c r="I142" i="36"/>
  <c r="I102" i="36" l="1"/>
  <c r="E24" i="36"/>
  <c r="C24" i="36"/>
  <c r="I297" i="36"/>
  <c r="I648" i="36"/>
  <c r="D23" i="36"/>
  <c r="I466" i="36"/>
  <c r="F76" i="36"/>
  <c r="I33" i="36"/>
  <c r="I117" i="36"/>
  <c r="I647" i="36"/>
  <c r="I246" i="36"/>
  <c r="I465" i="36"/>
  <c r="F75" i="36"/>
  <c r="D38" i="36"/>
  <c r="C23" i="36"/>
  <c r="I124" i="36"/>
  <c r="I116" i="36"/>
  <c r="D24" i="36"/>
  <c r="B101" i="36"/>
  <c r="I101" i="36" s="1"/>
  <c r="I388" i="36"/>
  <c r="I440" i="36"/>
  <c r="I328" i="36"/>
  <c r="I280" i="36"/>
  <c r="I250" i="36"/>
  <c r="I198" i="36"/>
  <c r="I439" i="36"/>
  <c r="I224" i="36"/>
  <c r="I272" i="36"/>
  <c r="I354" i="36"/>
  <c r="I413" i="36"/>
  <c r="E42" i="36"/>
  <c r="H45" i="35"/>
  <c r="H19" i="35" s="1"/>
  <c r="G42" i="36"/>
  <c r="G16" i="36" s="1"/>
  <c r="D42" i="36"/>
  <c r="I361" i="36"/>
  <c r="H49" i="36"/>
  <c r="H23" i="36" s="1"/>
  <c r="I179" i="36"/>
  <c r="H42" i="36"/>
  <c r="H16" i="36" s="1"/>
  <c r="I309" i="36"/>
  <c r="I302" i="36"/>
  <c r="I257" i="36"/>
  <c r="I258" i="36"/>
  <c r="I231" i="36"/>
  <c r="I406" i="36"/>
  <c r="I380" i="36"/>
  <c r="I279" i="35"/>
  <c r="I205" i="36"/>
  <c r="C45" i="35"/>
  <c r="I283" i="36"/>
  <c r="G45" i="35"/>
  <c r="G19" i="35" s="1"/>
  <c r="I172" i="36"/>
  <c r="G49" i="36"/>
  <c r="G23" i="36" s="1"/>
  <c r="I432" i="36"/>
  <c r="I335" i="36"/>
  <c r="E45" i="35"/>
  <c r="E19" i="35" s="1"/>
  <c r="I349" i="36"/>
  <c r="I310" i="36"/>
  <c r="I232" i="36"/>
  <c r="I387" i="36"/>
  <c r="I167" i="36" l="1"/>
  <c r="I401" i="36"/>
  <c r="I323" i="36"/>
  <c r="I245" i="36"/>
  <c r="I193" i="36"/>
  <c r="B46" i="36"/>
  <c r="I375" i="36"/>
  <c r="I123" i="35"/>
  <c r="B45" i="35"/>
  <c r="B38" i="36"/>
  <c r="F24" i="36"/>
  <c r="I76" i="36"/>
  <c r="I141" i="36"/>
  <c r="C42" i="36"/>
  <c r="I120" i="36"/>
  <c r="I153" i="36"/>
  <c r="B49" i="36"/>
  <c r="I219" i="36"/>
  <c r="I146" i="36"/>
  <c r="E49" i="36"/>
  <c r="E23" i="36" s="1"/>
  <c r="I127" i="36"/>
  <c r="F23" i="36"/>
  <c r="I75" i="36"/>
  <c r="C47" i="36"/>
  <c r="C21" i="36" s="1"/>
  <c r="H47" i="36"/>
  <c r="H21" i="36" s="1"/>
  <c r="I276" i="36"/>
  <c r="G47" i="36"/>
  <c r="G21" i="36" s="1"/>
  <c r="D47" i="36"/>
  <c r="I271" i="36" l="1"/>
  <c r="B97" i="35"/>
  <c r="I591" i="35"/>
  <c r="B42" i="36"/>
  <c r="C97" i="35"/>
  <c r="C19" i="35" s="1"/>
  <c r="C600" i="35"/>
  <c r="I38" i="36"/>
  <c r="B20" i="36"/>
  <c r="I46" i="36"/>
  <c r="B50" i="36"/>
  <c r="I128" i="36"/>
  <c r="I427" i="36"/>
  <c r="B23" i="36"/>
  <c r="I23" i="36" s="1"/>
  <c r="I49" i="36"/>
  <c r="I45" i="35"/>
  <c r="B19" i="35"/>
  <c r="I565" i="40"/>
  <c r="I539" i="40"/>
  <c r="I513" i="40"/>
  <c r="I487" i="40"/>
  <c r="B47" i="36" l="1"/>
  <c r="I42" i="36"/>
  <c r="I488" i="36"/>
  <c r="F72" i="36"/>
  <c r="I50" i="36"/>
  <c r="B24" i="36"/>
  <c r="I24" i="36" s="1"/>
  <c r="I97" i="35"/>
  <c r="I461" i="40"/>
  <c r="F71" i="40"/>
  <c r="I200" i="36"/>
  <c r="I382" i="36"/>
  <c r="P97" i="40"/>
  <c r="I148" i="36"/>
  <c r="I356" i="36"/>
  <c r="I408" i="36"/>
  <c r="I252" i="36"/>
  <c r="I174" i="36"/>
  <c r="I304" i="36"/>
  <c r="AI227" i="40" l="1"/>
  <c r="AI357" i="40"/>
  <c r="F19" i="40"/>
  <c r="I71" i="40"/>
  <c r="AI383" i="40"/>
  <c r="AI253" i="40"/>
  <c r="AI331" i="40"/>
  <c r="AI201" i="40"/>
  <c r="F20" i="36"/>
  <c r="I20" i="36" s="1"/>
  <c r="I72" i="36"/>
  <c r="AI409" i="40"/>
  <c r="AI305" i="40"/>
  <c r="AI175" i="40"/>
  <c r="AI149" i="40"/>
  <c r="AI435" i="40"/>
  <c r="AI279" i="40"/>
  <c r="I487" i="35"/>
  <c r="F71" i="35"/>
  <c r="I330" i="36"/>
  <c r="I434" i="36"/>
  <c r="I226" i="36"/>
  <c r="AA45" i="40"/>
  <c r="X45" i="40"/>
  <c r="AG45" i="40"/>
  <c r="AD45" i="40"/>
  <c r="AE45" i="40"/>
  <c r="W45" i="40"/>
  <c r="AF45" i="40"/>
  <c r="AC45" i="40"/>
  <c r="Y45" i="40"/>
  <c r="AH45" i="40"/>
  <c r="Z45" i="40"/>
  <c r="I278" i="36"/>
  <c r="S305" i="40"/>
  <c r="S201" i="40"/>
  <c r="S175" i="40" l="1"/>
  <c r="S279" i="40"/>
  <c r="S409" i="40"/>
  <c r="S149" i="40"/>
  <c r="S383" i="40"/>
  <c r="I71" i="35"/>
  <c r="F19" i="35"/>
  <c r="I19" i="35" s="1"/>
  <c r="S435" i="40"/>
  <c r="S331" i="40"/>
  <c r="S227" i="40"/>
  <c r="V45" i="40"/>
  <c r="AI45" i="40" s="1"/>
  <c r="AI123" i="40"/>
  <c r="S253" i="40"/>
  <c r="S357" i="40"/>
  <c r="I513" i="36"/>
  <c r="I565" i="36"/>
  <c r="I227" i="36"/>
  <c r="O45" i="40"/>
  <c r="I539" i="36"/>
  <c r="E97" i="40"/>
  <c r="G97" i="40"/>
  <c r="C97" i="40"/>
  <c r="H97" i="40"/>
  <c r="N45" i="40"/>
  <c r="M45" i="40"/>
  <c r="R45" i="40"/>
  <c r="Q45" i="40"/>
  <c r="I383" i="40" l="1"/>
  <c r="I279" i="40"/>
  <c r="I305" i="40"/>
  <c r="I461" i="36"/>
  <c r="I227" i="40"/>
  <c r="I253" i="40"/>
  <c r="D97" i="40"/>
  <c r="I149" i="40"/>
  <c r="S123" i="40"/>
  <c r="L45" i="40"/>
  <c r="I331" i="40"/>
  <c r="I201" i="40"/>
  <c r="I409" i="40"/>
  <c r="I435" i="40"/>
  <c r="I591" i="36"/>
  <c r="I591" i="40"/>
  <c r="I357" i="40"/>
  <c r="I175" i="40"/>
  <c r="I305" i="36"/>
  <c r="I435" i="36"/>
  <c r="I409" i="36"/>
  <c r="M97" i="40"/>
  <c r="M19" i="40" s="1"/>
  <c r="I253" i="36"/>
  <c r="I175" i="36"/>
  <c r="I149" i="36"/>
  <c r="I201" i="36"/>
  <c r="C45" i="40"/>
  <c r="C19" i="40" s="1"/>
  <c r="D45" i="40"/>
  <c r="D19" i="40" s="1"/>
  <c r="I617" i="40"/>
  <c r="I643" i="40"/>
  <c r="Q97" i="40"/>
  <c r="Q19" i="40" s="1"/>
  <c r="H97" i="36"/>
  <c r="E97" i="36"/>
  <c r="D45" i="36"/>
  <c r="E45" i="36"/>
  <c r="I279" i="36"/>
  <c r="I383" i="36"/>
  <c r="G45" i="40"/>
  <c r="G19" i="40" s="1"/>
  <c r="H45" i="40"/>
  <c r="H19" i="40" s="1"/>
  <c r="N97" i="40"/>
  <c r="N19" i="40" s="1"/>
  <c r="R97" i="40"/>
  <c r="R19" i="40" s="1"/>
  <c r="O97" i="40"/>
  <c r="O19" i="40" s="1"/>
  <c r="G97" i="36"/>
  <c r="E45" i="40"/>
  <c r="E19" i="40" s="1"/>
  <c r="C45" i="36"/>
  <c r="H45" i="36"/>
  <c r="G45" i="36"/>
  <c r="C97" i="36"/>
  <c r="I331" i="36"/>
  <c r="I357" i="36"/>
  <c r="C19" i="36" l="1"/>
  <c r="B97" i="36"/>
  <c r="H19" i="36"/>
  <c r="S591" i="40"/>
  <c r="B45" i="40"/>
  <c r="I123" i="40"/>
  <c r="D97" i="36"/>
  <c r="D19" i="36" s="1"/>
  <c r="E19" i="36"/>
  <c r="I643" i="36"/>
  <c r="I617" i="36"/>
  <c r="G19" i="36"/>
  <c r="I123" i="36"/>
  <c r="B45" i="36"/>
  <c r="B97" i="40"/>
  <c r="I97" i="40" s="1"/>
  <c r="S45" i="40"/>
  <c r="AJ45" i="40" s="1"/>
  <c r="S617" i="40"/>
  <c r="AG617" i="40" s="1"/>
  <c r="S643" i="40"/>
  <c r="I45" i="36" l="1"/>
  <c r="B19" i="36"/>
  <c r="I45" i="40"/>
  <c r="B19" i="40"/>
  <c r="I19" i="40" s="1"/>
  <c r="L97" i="40"/>
  <c r="I97" i="36"/>
  <c r="S97" i="40" l="1"/>
  <c r="L19" i="40"/>
  <c r="I487" i="36" l="1"/>
  <c r="F71" i="36"/>
  <c r="I449" i="36"/>
  <c r="F59" i="36"/>
  <c r="F7" i="36" l="1"/>
  <c r="I59" i="36"/>
  <c r="P71" i="40"/>
  <c r="S487" i="40"/>
  <c r="F19" i="36"/>
  <c r="I19" i="36" s="1"/>
  <c r="I71" i="36"/>
  <c r="S71" i="40" l="1"/>
  <c r="P19" i="40"/>
  <c r="S19" i="40" s="1"/>
  <c r="T19" i="40" s="1"/>
  <c r="C90" i="1"/>
  <c r="D90" i="1"/>
  <c r="B90" i="1" l="1"/>
  <c r="I90" i="1" s="1"/>
  <c r="I584" i="1"/>
  <c r="E93" i="1"/>
  <c r="I587" i="1"/>
  <c r="I93" i="1" l="1"/>
  <c r="E15" i="1"/>
  <c r="I15" i="1" s="1"/>
  <c r="I194" i="1" l="1"/>
  <c r="I298" i="1"/>
  <c r="I272" i="1"/>
  <c r="I350" i="1"/>
  <c r="I376" i="1"/>
  <c r="I246" i="1"/>
  <c r="I142" i="1"/>
  <c r="I168" i="1"/>
  <c r="I324" i="1"/>
  <c r="I428" i="1"/>
  <c r="I220" i="1"/>
  <c r="I402" i="1"/>
  <c r="D85" i="1" l="1"/>
  <c r="I579" i="1"/>
  <c r="B85" i="1"/>
  <c r="G38" i="1"/>
  <c r="G12" i="1" s="1"/>
  <c r="D38" i="1"/>
  <c r="D12" i="1" s="1"/>
  <c r="C38" i="1"/>
  <c r="C12" i="1" s="1"/>
  <c r="E38" i="1"/>
  <c r="E12" i="1" s="1"/>
  <c r="H38" i="1"/>
  <c r="H12" i="1" s="1"/>
  <c r="I85" i="1" l="1"/>
  <c r="B38" i="1"/>
  <c r="I116" i="1"/>
  <c r="I371" i="1"/>
  <c r="B33" i="1" l="1"/>
  <c r="I319" i="1"/>
  <c r="I397" i="1"/>
  <c r="B7" i="1"/>
  <c r="G33" i="1"/>
  <c r="I345" i="1"/>
  <c r="E33" i="1"/>
  <c r="I189" i="1"/>
  <c r="I215" i="1"/>
  <c r="H33" i="1"/>
  <c r="I293" i="1"/>
  <c r="I267" i="1"/>
  <c r="C33" i="1"/>
  <c r="I163" i="1"/>
  <c r="I137" i="1"/>
  <c r="I111" i="1"/>
  <c r="I241" i="1"/>
  <c r="D33" i="1"/>
  <c r="B12" i="1"/>
  <c r="I12" i="1" s="1"/>
  <c r="I38" i="1"/>
  <c r="I423" i="1"/>
  <c r="C7" i="1" l="1"/>
  <c r="G7" i="1"/>
  <c r="D7" i="1"/>
  <c r="H7" i="1"/>
  <c r="E7" i="1"/>
  <c r="I33" i="1"/>
  <c r="I512" i="41"/>
  <c r="I7" i="1" l="1"/>
  <c r="I511" i="41"/>
  <c r="P95" i="41" l="1"/>
  <c r="I512" i="36" l="1"/>
  <c r="I511" i="32" l="1"/>
  <c r="F69" i="32"/>
  <c r="I511" i="8" l="1"/>
  <c r="F69" i="8"/>
  <c r="I511" i="34"/>
  <c r="F69" i="34"/>
  <c r="I69" i="32"/>
  <c r="F17" i="32"/>
  <c r="I69" i="34" l="1"/>
  <c r="F17" i="34"/>
  <c r="F17" i="8"/>
  <c r="I69" i="8"/>
  <c r="I512" i="34" l="1"/>
  <c r="I522" i="34" s="1"/>
  <c r="F522" i="34"/>
  <c r="F523" i="34" l="1"/>
  <c r="G523" i="34"/>
  <c r="E523" i="34"/>
  <c r="C523" i="34"/>
  <c r="B523" i="34"/>
  <c r="H523" i="34"/>
  <c r="D523" i="34"/>
  <c r="I523" i="34" l="1"/>
  <c r="I486" i="1"/>
  <c r="F70" i="1"/>
  <c r="I70" i="1" l="1"/>
  <c r="F18" i="1"/>
  <c r="H86" i="32" l="1"/>
  <c r="E86" i="32"/>
  <c r="G86" i="32"/>
  <c r="C86" i="32"/>
  <c r="I632" i="32" l="1"/>
  <c r="I386" i="32"/>
  <c r="D47" i="32" l="1"/>
  <c r="I334" i="32"/>
  <c r="I359" i="32"/>
  <c r="I281" i="32"/>
  <c r="I177" i="32"/>
  <c r="I385" i="32"/>
  <c r="I333" i="32"/>
  <c r="I412" i="32"/>
  <c r="I178" i="32"/>
  <c r="I282" i="32"/>
  <c r="H47" i="32"/>
  <c r="H21" i="32" s="1"/>
  <c r="I203" i="32"/>
  <c r="G47" i="32"/>
  <c r="G21" i="32" s="1"/>
  <c r="I230" i="32"/>
  <c r="I151" i="32"/>
  <c r="E47" i="32"/>
  <c r="E21" i="32" s="1"/>
  <c r="I308" i="32"/>
  <c r="C47" i="32"/>
  <c r="C21" i="32" s="1"/>
  <c r="I256" i="32"/>
  <c r="I255" i="32"/>
  <c r="I411" i="32"/>
  <c r="I229" i="32"/>
  <c r="I438" i="32"/>
  <c r="I307" i="32" l="1"/>
  <c r="I126" i="32"/>
  <c r="I125" i="32"/>
  <c r="I437" i="32"/>
  <c r="B47" i="32" l="1"/>
  <c r="I399" i="35"/>
  <c r="I47" i="32" l="1"/>
  <c r="I424" i="35"/>
  <c r="I165" i="35"/>
  <c r="I347" i="35"/>
  <c r="I373" i="35"/>
  <c r="I217" i="35"/>
  <c r="I425" i="35"/>
  <c r="I269" i="35"/>
  <c r="I295" i="35"/>
  <c r="I243" i="35"/>
  <c r="I191" i="35"/>
  <c r="I321" i="35"/>
  <c r="I384" i="35" l="1"/>
  <c r="I398" i="35"/>
  <c r="I358" i="35"/>
  <c r="I306" i="35"/>
  <c r="I254" i="35"/>
  <c r="D35" i="35"/>
  <c r="D9" i="35" s="1"/>
  <c r="I176" i="35"/>
  <c r="H35" i="35"/>
  <c r="H9" i="35" s="1"/>
  <c r="C35" i="35"/>
  <c r="C9" i="35" s="1"/>
  <c r="G35" i="35"/>
  <c r="G9" i="35" s="1"/>
  <c r="I228" i="35"/>
  <c r="E35" i="35"/>
  <c r="E9" i="35" s="1"/>
  <c r="I436" i="35"/>
  <c r="I280" i="35"/>
  <c r="I150" i="35"/>
  <c r="I202" i="35"/>
  <c r="I410" i="35"/>
  <c r="I139" i="35" l="1"/>
  <c r="B35" i="35"/>
  <c r="I332" i="35"/>
  <c r="H46" i="35"/>
  <c r="H20" i="35" s="1"/>
  <c r="E46" i="35"/>
  <c r="E20" i="35" s="1"/>
  <c r="D46" i="35"/>
  <c r="D20" i="35" s="1"/>
  <c r="C46" i="35"/>
  <c r="C20" i="35" s="1"/>
  <c r="G46" i="35"/>
  <c r="G20" i="35" s="1"/>
  <c r="I163" i="35" l="1"/>
  <c r="B46" i="35"/>
  <c r="I124" i="35"/>
  <c r="I111" i="35"/>
  <c r="I35" i="35"/>
  <c r="I379" i="35"/>
  <c r="I246" i="35"/>
  <c r="I142" i="35"/>
  <c r="I327" i="35"/>
  <c r="I350" i="35"/>
  <c r="I353" i="35"/>
  <c r="I275" i="35"/>
  <c r="I197" i="35"/>
  <c r="H41" i="35"/>
  <c r="H15" i="35" s="1"/>
  <c r="E41" i="35"/>
  <c r="G41" i="35"/>
  <c r="G15" i="35" s="1"/>
  <c r="I249" i="35"/>
  <c r="I431" i="35"/>
  <c r="I428" i="35"/>
  <c r="I168" i="35"/>
  <c r="I405" i="35"/>
  <c r="I301" i="35"/>
  <c r="C41" i="35"/>
  <c r="C15" i="35" s="1"/>
  <c r="I171" i="35"/>
  <c r="D41" i="35"/>
  <c r="D15" i="35" s="1"/>
  <c r="I223" i="35"/>
  <c r="I145" i="35"/>
  <c r="I220" i="35"/>
  <c r="I376" i="35"/>
  <c r="I272" i="35"/>
  <c r="I298" i="35"/>
  <c r="I194" i="35"/>
  <c r="I402" i="35"/>
  <c r="I119" i="35" l="1"/>
  <c r="I324" i="35"/>
  <c r="I46" i="35"/>
  <c r="B20" i="35"/>
  <c r="B41" i="35"/>
  <c r="D38" i="35"/>
  <c r="D12" i="35" s="1"/>
  <c r="E38" i="35"/>
  <c r="E12" i="35" s="1"/>
  <c r="C38" i="35"/>
  <c r="C12" i="35" s="1"/>
  <c r="G38" i="35"/>
  <c r="G12" i="35" s="1"/>
  <c r="H38" i="35"/>
  <c r="H12" i="35" s="1"/>
  <c r="I116" i="35" l="1"/>
  <c r="B38" i="35"/>
  <c r="B15" i="35"/>
  <c r="I41" i="35"/>
  <c r="I230" i="35"/>
  <c r="I178" i="35"/>
  <c r="I333" i="35"/>
  <c r="I437" i="35"/>
  <c r="I385" i="35"/>
  <c r="I177" i="35"/>
  <c r="I138" i="35"/>
  <c r="I151" i="35"/>
  <c r="I255" i="35"/>
  <c r="I229" i="35"/>
  <c r="I112" i="35" l="1"/>
  <c r="I307" i="35"/>
  <c r="I125" i="35"/>
  <c r="B12" i="35"/>
  <c r="I12" i="35" s="1"/>
  <c r="I38" i="35"/>
  <c r="I137" i="35"/>
  <c r="I411" i="35"/>
  <c r="I203" i="35"/>
  <c r="I281" i="35"/>
  <c r="E93" i="35" l="1"/>
  <c r="I587" i="35"/>
  <c r="E600" i="35"/>
  <c r="I164" i="35"/>
  <c r="I93" i="35" l="1"/>
  <c r="E15" i="35"/>
  <c r="I15" i="35" s="1"/>
  <c r="I360" i="36"/>
  <c r="I440" i="35"/>
  <c r="I310" i="35"/>
  <c r="I179" i="35"/>
  <c r="I153" i="35"/>
  <c r="I152" i="36" l="1"/>
  <c r="I334" i="36"/>
  <c r="D42" i="34" l="1"/>
  <c r="I434" i="34"/>
  <c r="I330" i="34"/>
  <c r="I250" i="34"/>
  <c r="I382" i="34"/>
  <c r="I252" i="34"/>
  <c r="I356" i="34"/>
  <c r="I226" i="34"/>
  <c r="I399" i="34"/>
  <c r="D47" i="35"/>
  <c r="C47" i="35"/>
  <c r="C21" i="35" s="1"/>
  <c r="I304" i="34"/>
  <c r="I321" i="34"/>
  <c r="I347" i="34"/>
  <c r="I191" i="34"/>
  <c r="I276" i="34"/>
  <c r="I172" i="34"/>
  <c r="I295" i="34"/>
  <c r="E47" i="35"/>
  <c r="E21" i="35" s="1"/>
  <c r="I224" i="34"/>
  <c r="I373" i="34"/>
  <c r="I302" i="34"/>
  <c r="I380" i="34"/>
  <c r="I200" i="34"/>
  <c r="H47" i="35"/>
  <c r="H21" i="35" s="1"/>
  <c r="G47" i="35"/>
  <c r="G21" i="35" s="1"/>
  <c r="I243" i="34"/>
  <c r="I425" i="34"/>
  <c r="I432" i="34"/>
  <c r="I217" i="34"/>
  <c r="I354" i="34"/>
  <c r="I269" i="34"/>
  <c r="I408" i="34"/>
  <c r="I328" i="34"/>
  <c r="I278" i="34"/>
  <c r="I174" i="34"/>
  <c r="I406" i="34"/>
  <c r="I359" i="35" l="1"/>
  <c r="B47" i="35"/>
  <c r="I128" i="35"/>
  <c r="I198" i="34"/>
  <c r="I146" i="34"/>
  <c r="B42" i="34"/>
  <c r="I148" i="34"/>
  <c r="I127" i="35"/>
  <c r="E44" i="34"/>
  <c r="D35" i="34"/>
  <c r="D9" i="34" s="1"/>
  <c r="E35" i="34"/>
  <c r="E9" i="34" s="1"/>
  <c r="H35" i="34"/>
  <c r="H9" i="34" s="1"/>
  <c r="C44" i="34"/>
  <c r="H44" i="34"/>
  <c r="H42" i="34"/>
  <c r="H16" i="34" s="1"/>
  <c r="D44" i="34"/>
  <c r="E42" i="34"/>
  <c r="I165" i="34"/>
  <c r="G35" i="34"/>
  <c r="G9" i="34" s="1"/>
  <c r="C35" i="34"/>
  <c r="C9" i="34" s="1"/>
  <c r="G42" i="34"/>
  <c r="G16" i="34" s="1"/>
  <c r="G44" i="34"/>
  <c r="I139" i="34" l="1"/>
  <c r="B35" i="34"/>
  <c r="I47" i="35"/>
  <c r="I122" i="34"/>
  <c r="C42" i="34"/>
  <c r="I42" i="34" s="1"/>
  <c r="I120" i="34"/>
  <c r="B44" i="34"/>
  <c r="I168" i="34"/>
  <c r="I225" i="34"/>
  <c r="I277" i="34"/>
  <c r="I402" i="34"/>
  <c r="I173" i="34"/>
  <c r="I405" i="34"/>
  <c r="I323" i="34"/>
  <c r="I381" i="34"/>
  <c r="I427" i="34"/>
  <c r="I407" i="34"/>
  <c r="I171" i="34"/>
  <c r="I431" i="34"/>
  <c r="I190" i="34"/>
  <c r="I353" i="34"/>
  <c r="I145" i="34"/>
  <c r="I349" i="34"/>
  <c r="I251" i="34"/>
  <c r="I301" i="34"/>
  <c r="I379" i="34"/>
  <c r="I375" i="34"/>
  <c r="I142" i="34"/>
  <c r="I245" i="34"/>
  <c r="I193" i="34"/>
  <c r="I141" i="34"/>
  <c r="I376" i="34"/>
  <c r="I324" i="34"/>
  <c r="I298" i="34"/>
  <c r="I167" i="34"/>
  <c r="I297" i="34"/>
  <c r="I271" i="34"/>
  <c r="I249" i="34"/>
  <c r="I275" i="34"/>
  <c r="I219" i="34"/>
  <c r="I197" i="34"/>
  <c r="I223" i="34"/>
  <c r="I138" i="34"/>
  <c r="H418" i="34"/>
  <c r="H444" i="34"/>
  <c r="H288" i="34"/>
  <c r="I164" i="34"/>
  <c r="I433" i="34"/>
  <c r="I246" i="34"/>
  <c r="I220" i="34"/>
  <c r="I401" i="34"/>
  <c r="I272" i="34"/>
  <c r="I194" i="34"/>
  <c r="I111" i="34" l="1"/>
  <c r="I319" i="34"/>
  <c r="I371" i="34"/>
  <c r="I293" i="34"/>
  <c r="I267" i="34"/>
  <c r="I423" i="34"/>
  <c r="I44" i="34"/>
  <c r="B41" i="34"/>
  <c r="I215" i="34"/>
  <c r="I397" i="34"/>
  <c r="I35" i="34"/>
  <c r="I345" i="34"/>
  <c r="I241" i="34"/>
  <c r="I327" i="34"/>
  <c r="C43" i="34"/>
  <c r="I199" i="34"/>
  <c r="I147" i="34"/>
  <c r="I329" i="34"/>
  <c r="D43" i="34"/>
  <c r="H38" i="34"/>
  <c r="H12" i="34" s="1"/>
  <c r="E95" i="34"/>
  <c r="H43" i="34"/>
  <c r="H17" i="34" s="1"/>
  <c r="I303" i="34"/>
  <c r="C38" i="34"/>
  <c r="C95" i="34"/>
  <c r="D95" i="34"/>
  <c r="C41" i="34"/>
  <c r="C15" i="34" s="1"/>
  <c r="H41" i="34"/>
  <c r="H15" i="34" s="1"/>
  <c r="G41" i="34"/>
  <c r="G15" i="34" s="1"/>
  <c r="H184" i="34"/>
  <c r="G43" i="34"/>
  <c r="G17" i="34" s="1"/>
  <c r="E41" i="34"/>
  <c r="D41" i="34"/>
  <c r="D15" i="34" s="1"/>
  <c r="I282" i="34"/>
  <c r="G38" i="34"/>
  <c r="G12" i="34" s="1"/>
  <c r="D38" i="34"/>
  <c r="E38" i="34"/>
  <c r="E12" i="34" s="1"/>
  <c r="I178" i="34"/>
  <c r="I350" i="34"/>
  <c r="I428" i="34"/>
  <c r="E43" i="34"/>
  <c r="E17" i="34" s="1"/>
  <c r="I355" i="34"/>
  <c r="I163" i="34" l="1"/>
  <c r="I121" i="34"/>
  <c r="B34" i="34"/>
  <c r="C17" i="34"/>
  <c r="D17" i="34"/>
  <c r="I116" i="34"/>
  <c r="B38" i="34"/>
  <c r="B15" i="34"/>
  <c r="I41" i="34"/>
  <c r="I589" i="34"/>
  <c r="B95" i="34"/>
  <c r="I95" i="34" s="1"/>
  <c r="I119" i="34"/>
  <c r="B43" i="34"/>
  <c r="I308" i="34"/>
  <c r="H236" i="34"/>
  <c r="C34" i="34" l="1"/>
  <c r="C8" i="34" s="1"/>
  <c r="G34" i="34"/>
  <c r="G8" i="34" s="1"/>
  <c r="I112" i="34"/>
  <c r="H34" i="34"/>
  <c r="H8" i="34" s="1"/>
  <c r="E34" i="34"/>
  <c r="E8" i="34" s="1"/>
  <c r="B17" i="34"/>
  <c r="I17" i="34" s="1"/>
  <c r="I43" i="34"/>
  <c r="I38" i="34"/>
  <c r="D34" i="34"/>
  <c r="I230" i="34"/>
  <c r="D33" i="34"/>
  <c r="D99" i="35"/>
  <c r="D21" i="35" s="1"/>
  <c r="H158" i="34" l="1"/>
  <c r="H33" i="34"/>
  <c r="I189" i="34"/>
  <c r="I137" i="34"/>
  <c r="B33" i="34"/>
  <c r="B99" i="35"/>
  <c r="I593" i="35"/>
  <c r="E33" i="34"/>
  <c r="I34" i="34"/>
  <c r="C33" i="34"/>
  <c r="G33" i="34"/>
  <c r="I126" i="34"/>
  <c r="H340" i="34"/>
  <c r="D100" i="34"/>
  <c r="H314" i="34" l="1"/>
  <c r="I33" i="34"/>
  <c r="B100" i="34"/>
  <c r="I100" i="34" s="1"/>
  <c r="I594" i="34"/>
  <c r="E7" i="34"/>
  <c r="C7" i="34"/>
  <c r="I333" i="34"/>
  <c r="I99" i="35"/>
  <c r="B21" i="35"/>
  <c r="H7" i="34"/>
  <c r="I307" i="34"/>
  <c r="G7" i="34"/>
  <c r="I256" i="36"/>
  <c r="H392" i="34" l="1"/>
  <c r="I385" i="34"/>
  <c r="D48" i="36"/>
  <c r="I489" i="35" l="1"/>
  <c r="F73" i="35"/>
  <c r="C47" i="34"/>
  <c r="C21" i="34" s="1"/>
  <c r="G48" i="36"/>
  <c r="G22" i="36" s="1"/>
  <c r="H48" i="36"/>
  <c r="H22" i="36" s="1"/>
  <c r="D48" i="34"/>
  <c r="D22" i="34" s="1"/>
  <c r="E48" i="36" l="1"/>
  <c r="E22" i="36" s="1"/>
  <c r="C48" i="36"/>
  <c r="C22" i="36" s="1"/>
  <c r="H210" i="34"/>
  <c r="I204" i="36"/>
  <c r="I73" i="35"/>
  <c r="F21" i="35"/>
  <c r="I21" i="35" s="1"/>
  <c r="I204" i="34"/>
  <c r="B48" i="34"/>
  <c r="I412" i="36"/>
  <c r="G47" i="34"/>
  <c r="G21" i="34" s="1"/>
  <c r="E48" i="34"/>
  <c r="E22" i="34" s="1"/>
  <c r="D47" i="34"/>
  <c r="D21" i="34" s="1"/>
  <c r="E47" i="34"/>
  <c r="E21" i="34" s="1"/>
  <c r="G48" i="34"/>
  <c r="G22" i="34" s="1"/>
  <c r="H262" i="34"/>
  <c r="I386" i="36"/>
  <c r="H366" i="34" l="1"/>
  <c r="H47" i="34"/>
  <c r="H21" i="34" s="1"/>
  <c r="H48" i="34"/>
  <c r="H22" i="34" s="1"/>
  <c r="C48" i="34"/>
  <c r="C22" i="34" s="1"/>
  <c r="I256" i="34"/>
  <c r="B22" i="34"/>
  <c r="I48" i="34"/>
  <c r="I359" i="34"/>
  <c r="B47" i="34"/>
  <c r="I438" i="36"/>
  <c r="I22" i="34" l="1"/>
  <c r="B48" i="36"/>
  <c r="B21" i="34"/>
  <c r="I47" i="34"/>
  <c r="AI217" i="40" l="1"/>
  <c r="AI425" i="40"/>
  <c r="AI347" i="40"/>
  <c r="AI191" i="40"/>
  <c r="AI150" i="40"/>
  <c r="AI410" i="40"/>
  <c r="AI202" i="40"/>
  <c r="AI280" i="40"/>
  <c r="AI254" i="40"/>
  <c r="AI436" i="40"/>
  <c r="AI228" i="40"/>
  <c r="AI399" i="40"/>
  <c r="AI358" i="40"/>
  <c r="AI306" i="40"/>
  <c r="I48" i="36"/>
  <c r="AI165" i="40"/>
  <c r="AI295" i="40"/>
  <c r="AI373" i="40"/>
  <c r="AI269" i="40"/>
  <c r="AI332" i="40"/>
  <c r="AI176" i="40"/>
  <c r="AI321" i="40"/>
  <c r="AI384" i="40"/>
  <c r="AI243" i="40"/>
  <c r="AF42" i="40"/>
  <c r="AH46" i="40"/>
  <c r="AG46" i="40"/>
  <c r="W46" i="40"/>
  <c r="AF46" i="40"/>
  <c r="AE46" i="40"/>
  <c r="AD46" i="40"/>
  <c r="X46" i="40"/>
  <c r="AC46" i="40"/>
  <c r="AA46" i="40"/>
  <c r="Z46" i="40"/>
  <c r="Y46" i="40"/>
  <c r="S373" i="40"/>
  <c r="S228" i="40"/>
  <c r="S295" i="40"/>
  <c r="S191" i="40"/>
  <c r="S347" i="40" l="1"/>
  <c r="S165" i="40"/>
  <c r="AC42" i="40"/>
  <c r="AA42" i="40"/>
  <c r="AI302" i="40"/>
  <c r="AI328" i="40"/>
  <c r="S150" i="40"/>
  <c r="Y42" i="40"/>
  <c r="S425" i="40"/>
  <c r="AI120" i="40"/>
  <c r="V42" i="40"/>
  <c r="X42" i="40"/>
  <c r="S321" i="40"/>
  <c r="AI224" i="40"/>
  <c r="S280" i="40"/>
  <c r="AI354" i="40"/>
  <c r="S202" i="40"/>
  <c r="AD42" i="40"/>
  <c r="AH42" i="40"/>
  <c r="S306" i="40"/>
  <c r="AI406" i="40"/>
  <c r="S332" i="40"/>
  <c r="S217" i="40"/>
  <c r="AE42" i="40"/>
  <c r="S254" i="40"/>
  <c r="AI432" i="40"/>
  <c r="I489" i="34"/>
  <c r="F73" i="34"/>
  <c r="S410" i="40"/>
  <c r="S399" i="40"/>
  <c r="W42" i="40"/>
  <c r="S358" i="40"/>
  <c r="AI198" i="40"/>
  <c r="S176" i="40"/>
  <c r="S436" i="40"/>
  <c r="S269" i="40"/>
  <c r="Z42" i="40"/>
  <c r="S243" i="40"/>
  <c r="AI250" i="40"/>
  <c r="AI172" i="40"/>
  <c r="AI276" i="40"/>
  <c r="AI380" i="40"/>
  <c r="AI124" i="40"/>
  <c r="V46" i="40"/>
  <c r="AI46" i="40" s="1"/>
  <c r="AG42" i="40"/>
  <c r="S384" i="40"/>
  <c r="AI146" i="40"/>
  <c r="AA35" i="40"/>
  <c r="AE35" i="40"/>
  <c r="Y35" i="40"/>
  <c r="AH35" i="40"/>
  <c r="AC35" i="40"/>
  <c r="W35" i="40"/>
  <c r="AF35" i="40"/>
  <c r="Z35" i="40"/>
  <c r="AG35" i="40"/>
  <c r="AD35" i="40"/>
  <c r="X35" i="40"/>
  <c r="I295" i="40"/>
  <c r="I228" i="40"/>
  <c r="I332" i="40"/>
  <c r="I269" i="40"/>
  <c r="I373" i="40"/>
  <c r="M46" i="40"/>
  <c r="M20" i="40" s="1"/>
  <c r="O46" i="40"/>
  <c r="O20" i="40" s="1"/>
  <c r="R46" i="40"/>
  <c r="R20" i="40" s="1"/>
  <c r="S302" i="40"/>
  <c r="S406" i="40"/>
  <c r="I399" i="40"/>
  <c r="I425" i="40"/>
  <c r="N46" i="40"/>
  <c r="N20" i="40" s="1"/>
  <c r="Q46" i="40"/>
  <c r="Q20" i="40" s="1"/>
  <c r="I384" i="40"/>
  <c r="S224" i="40" l="1"/>
  <c r="I321" i="40"/>
  <c r="S354" i="40"/>
  <c r="O42" i="40"/>
  <c r="I436" i="40"/>
  <c r="I176" i="40"/>
  <c r="AI275" i="40"/>
  <c r="AI353" i="40"/>
  <c r="S432" i="40"/>
  <c r="S250" i="40"/>
  <c r="M42" i="40"/>
  <c r="I347" i="40"/>
  <c r="AI379" i="40"/>
  <c r="S198" i="40"/>
  <c r="AI405" i="40"/>
  <c r="S146" i="40"/>
  <c r="S380" i="40"/>
  <c r="N42" i="40"/>
  <c r="I280" i="40"/>
  <c r="F21" i="34"/>
  <c r="I21" i="34" s="1"/>
  <c r="I73" i="34"/>
  <c r="S124" i="40"/>
  <c r="L46" i="40"/>
  <c r="AI301" i="40"/>
  <c r="S328" i="40"/>
  <c r="I254" i="40"/>
  <c r="I217" i="40"/>
  <c r="AI42" i="40"/>
  <c r="I306" i="40"/>
  <c r="I358" i="40"/>
  <c r="Q42" i="40"/>
  <c r="Q16" i="40" s="1"/>
  <c r="I410" i="40"/>
  <c r="AI327" i="40"/>
  <c r="S276" i="40"/>
  <c r="I243" i="40"/>
  <c r="R42" i="40"/>
  <c r="R16" i="40" s="1"/>
  <c r="I150" i="40"/>
  <c r="I165" i="40"/>
  <c r="I191" i="40"/>
  <c r="L42" i="40"/>
  <c r="S120" i="40"/>
  <c r="AI139" i="40"/>
  <c r="V35" i="40"/>
  <c r="AI35" i="40" s="1"/>
  <c r="I202" i="40"/>
  <c r="S172" i="40"/>
  <c r="AI431" i="40"/>
  <c r="I224" i="40"/>
  <c r="I250" i="40"/>
  <c r="H46" i="40"/>
  <c r="H20" i="40" s="1"/>
  <c r="N35" i="40"/>
  <c r="N9" i="40" s="1"/>
  <c r="O35" i="40"/>
  <c r="O9" i="40" s="1"/>
  <c r="G46" i="40"/>
  <c r="G20" i="40" s="1"/>
  <c r="D46" i="40"/>
  <c r="D20" i="40" s="1"/>
  <c r="E46" i="40"/>
  <c r="E20" i="40" s="1"/>
  <c r="C46" i="40"/>
  <c r="C20" i="40" s="1"/>
  <c r="Q35" i="40"/>
  <c r="Q9" i="40" s="1"/>
  <c r="R35" i="40"/>
  <c r="R9" i="40" s="1"/>
  <c r="M35" i="40"/>
  <c r="M9" i="40" s="1"/>
  <c r="S275" i="40" l="1"/>
  <c r="I432" i="40"/>
  <c r="I198" i="40"/>
  <c r="AI223" i="40"/>
  <c r="I354" i="40"/>
  <c r="S405" i="40"/>
  <c r="AH41" i="40"/>
  <c r="AD41" i="40"/>
  <c r="S46" i="40"/>
  <c r="AJ46" i="40" s="1"/>
  <c r="L20" i="40"/>
  <c r="G42" i="40"/>
  <c r="G16" i="40" s="1"/>
  <c r="I302" i="40"/>
  <c r="AI119" i="40"/>
  <c r="V41" i="40"/>
  <c r="B46" i="40"/>
  <c r="I124" i="40"/>
  <c r="S379" i="40"/>
  <c r="I406" i="40"/>
  <c r="AI145" i="40"/>
  <c r="Z41" i="40"/>
  <c r="AC41" i="40"/>
  <c r="H42" i="40"/>
  <c r="H16" i="40" s="1"/>
  <c r="S431" i="40"/>
  <c r="C42" i="40"/>
  <c r="I172" i="40"/>
  <c r="S327" i="40"/>
  <c r="AG41" i="40"/>
  <c r="AA41" i="40"/>
  <c r="Y41" i="40"/>
  <c r="D42" i="40"/>
  <c r="AI171" i="40"/>
  <c r="I276" i="40"/>
  <c r="B42" i="40"/>
  <c r="I120" i="40"/>
  <c r="AF41" i="40"/>
  <c r="X41" i="40"/>
  <c r="S353" i="40"/>
  <c r="E42" i="40"/>
  <c r="I328" i="40"/>
  <c r="AI197" i="40"/>
  <c r="AI249" i="40"/>
  <c r="W41" i="40"/>
  <c r="S139" i="40"/>
  <c r="L35" i="40"/>
  <c r="S301" i="40"/>
  <c r="I380" i="40"/>
  <c r="I146" i="40"/>
  <c r="AE41" i="40"/>
  <c r="S42" i="40"/>
  <c r="AJ42" i="40" s="1"/>
  <c r="C35" i="40"/>
  <c r="C9" i="40" s="1"/>
  <c r="H35" i="40"/>
  <c r="H9" i="40" s="1"/>
  <c r="G35" i="40"/>
  <c r="G9" i="40" s="1"/>
  <c r="R41" i="40"/>
  <c r="R15" i="40" s="1"/>
  <c r="E35" i="40"/>
  <c r="E9" i="40" s="1"/>
  <c r="D35" i="40"/>
  <c r="D9" i="40" s="1"/>
  <c r="I301" i="40" l="1"/>
  <c r="M41" i="40"/>
  <c r="M15" i="40" s="1"/>
  <c r="S171" i="40"/>
  <c r="Q41" i="40"/>
  <c r="Q15" i="40" s="1"/>
  <c r="I353" i="40"/>
  <c r="B20" i="40"/>
  <c r="I20" i="40" s="1"/>
  <c r="I46" i="40"/>
  <c r="I327" i="40"/>
  <c r="I379" i="40"/>
  <c r="AI41" i="40"/>
  <c r="I139" i="40"/>
  <c r="B35" i="40"/>
  <c r="O41" i="40"/>
  <c r="I405" i="40"/>
  <c r="S145" i="40"/>
  <c r="S35" i="40"/>
  <c r="AJ35" i="40" s="1"/>
  <c r="S223" i="40"/>
  <c r="N41" i="40"/>
  <c r="N15" i="40" s="1"/>
  <c r="S119" i="40"/>
  <c r="L41" i="40"/>
  <c r="S197" i="40"/>
  <c r="I431" i="40"/>
  <c r="I42" i="40"/>
  <c r="S249" i="40"/>
  <c r="I275" i="40"/>
  <c r="I145" i="40" l="1"/>
  <c r="S41" i="40"/>
  <c r="AJ41" i="40" s="1"/>
  <c r="L15" i="40"/>
  <c r="E41" i="40"/>
  <c r="I35" i="40"/>
  <c r="B41" i="40"/>
  <c r="I119" i="40"/>
  <c r="I223" i="40"/>
  <c r="I197" i="40"/>
  <c r="G41" i="40"/>
  <c r="G15" i="40" s="1"/>
  <c r="I249" i="40"/>
  <c r="C41" i="40"/>
  <c r="C15" i="40" s="1"/>
  <c r="D41" i="40"/>
  <c r="D15" i="40" s="1"/>
  <c r="H41" i="40"/>
  <c r="H15" i="40" s="1"/>
  <c r="I171" i="40"/>
  <c r="B15" i="40" l="1"/>
  <c r="I41" i="40"/>
  <c r="E93" i="40"/>
  <c r="I93" i="40" s="1"/>
  <c r="I587" i="40"/>
  <c r="I615" i="36"/>
  <c r="I407" i="36"/>
  <c r="I381" i="36" l="1"/>
  <c r="I277" i="36"/>
  <c r="I199" i="36"/>
  <c r="I329" i="36"/>
  <c r="I225" i="36"/>
  <c r="I355" i="36"/>
  <c r="I121" i="36"/>
  <c r="S488" i="40"/>
  <c r="P72" i="40"/>
  <c r="E15" i="40"/>
  <c r="I15" i="40" s="1"/>
  <c r="I433" i="36"/>
  <c r="I303" i="36"/>
  <c r="O93" i="40"/>
  <c r="S587" i="40"/>
  <c r="I251" i="36"/>
  <c r="I173" i="36"/>
  <c r="D652" i="36"/>
  <c r="D653" i="36" s="1"/>
  <c r="C652" i="36"/>
  <c r="C653" i="36" s="1"/>
  <c r="E652" i="36"/>
  <c r="E653" i="36" s="1"/>
  <c r="I511" i="36" l="1"/>
  <c r="I522" i="36" s="1"/>
  <c r="F522" i="36"/>
  <c r="S72" i="40"/>
  <c r="P20" i="40"/>
  <c r="S20" i="40" s="1"/>
  <c r="T20" i="40" s="1"/>
  <c r="I459" i="36"/>
  <c r="I470" i="36" s="1"/>
  <c r="F470" i="36"/>
  <c r="I537" i="36"/>
  <c r="I548" i="36" s="1"/>
  <c r="F548" i="36"/>
  <c r="I641" i="36"/>
  <c r="G95" i="36"/>
  <c r="G652" i="36"/>
  <c r="G653" i="36" s="1"/>
  <c r="I563" i="36"/>
  <c r="I574" i="36" s="1"/>
  <c r="F574" i="36"/>
  <c r="H95" i="36"/>
  <c r="H652" i="36"/>
  <c r="H653" i="36" s="1"/>
  <c r="S93" i="40"/>
  <c r="O15" i="40"/>
  <c r="AI435" i="41"/>
  <c r="I569" i="40"/>
  <c r="I570" i="40"/>
  <c r="I517" i="40"/>
  <c r="I518" i="40"/>
  <c r="I543" i="40"/>
  <c r="I544" i="40"/>
  <c r="I491" i="40"/>
  <c r="I492" i="40"/>
  <c r="AE50" i="40" l="1"/>
  <c r="AD50" i="40"/>
  <c r="F76" i="40"/>
  <c r="I466" i="40"/>
  <c r="E549" i="36"/>
  <c r="H549" i="36"/>
  <c r="B549" i="36"/>
  <c r="F549" i="36"/>
  <c r="D549" i="36"/>
  <c r="G549" i="36"/>
  <c r="C549" i="36"/>
  <c r="AI440" i="40"/>
  <c r="AI128" i="40"/>
  <c r="V50" i="40"/>
  <c r="Y50" i="40"/>
  <c r="F75" i="40"/>
  <c r="I465" i="40"/>
  <c r="AG50" i="40"/>
  <c r="AI180" i="40"/>
  <c r="AI310" i="40"/>
  <c r="AI336" i="40"/>
  <c r="AI409" i="41"/>
  <c r="AI305" i="41"/>
  <c r="AI201" i="41"/>
  <c r="G471" i="36"/>
  <c r="C471" i="36"/>
  <c r="F471" i="36"/>
  <c r="B471" i="36"/>
  <c r="D471" i="36"/>
  <c r="E471" i="36"/>
  <c r="H471" i="36"/>
  <c r="AI258" i="40"/>
  <c r="AI284" i="40"/>
  <c r="AI362" i="40"/>
  <c r="X50" i="40"/>
  <c r="AI139" i="41"/>
  <c r="AH50" i="40"/>
  <c r="AI154" i="40"/>
  <c r="AI279" i="41"/>
  <c r="AI388" i="40"/>
  <c r="AI414" i="40"/>
  <c r="AF50" i="40"/>
  <c r="AC50" i="40"/>
  <c r="W50" i="40"/>
  <c r="AI331" i="41"/>
  <c r="AI227" i="41"/>
  <c r="AI206" i="40"/>
  <c r="AI383" i="41"/>
  <c r="AI175" i="41"/>
  <c r="F575" i="36"/>
  <c r="G575" i="36"/>
  <c r="H575" i="36"/>
  <c r="B575" i="36"/>
  <c r="E575" i="36"/>
  <c r="C575" i="36"/>
  <c r="D575" i="36"/>
  <c r="AI232" i="40"/>
  <c r="AA50" i="40"/>
  <c r="Z50" i="40"/>
  <c r="AI357" i="41"/>
  <c r="AI253" i="41"/>
  <c r="AI149" i="41"/>
  <c r="B523" i="36"/>
  <c r="E523" i="36"/>
  <c r="G523" i="36"/>
  <c r="H523" i="36"/>
  <c r="D523" i="36"/>
  <c r="F523" i="36"/>
  <c r="C523" i="36"/>
  <c r="P101" i="40"/>
  <c r="P23" i="40" s="1"/>
  <c r="S383" i="41"/>
  <c r="S175" i="41"/>
  <c r="AA46" i="41"/>
  <c r="AI425" i="41"/>
  <c r="AI321" i="41"/>
  <c r="AI217" i="41"/>
  <c r="W35" i="41"/>
  <c r="AG35" i="41"/>
  <c r="AE35" i="41"/>
  <c r="P102" i="40"/>
  <c r="P24" i="40" s="1"/>
  <c r="AF35" i="41" l="1"/>
  <c r="Y35" i="41"/>
  <c r="AF46" i="41"/>
  <c r="S357" i="41"/>
  <c r="AH35" i="41"/>
  <c r="X35" i="41"/>
  <c r="Z35" i="41"/>
  <c r="AA35" i="41"/>
  <c r="W46" i="41"/>
  <c r="AG46" i="41"/>
  <c r="S331" i="41"/>
  <c r="AG49" i="40"/>
  <c r="AI205" i="40"/>
  <c r="AI332" i="41"/>
  <c r="AI191" i="41"/>
  <c r="AI295" i="41"/>
  <c r="AI399" i="41"/>
  <c r="AD35" i="41"/>
  <c r="AC35" i="41"/>
  <c r="AE46" i="41"/>
  <c r="S128" i="40"/>
  <c r="I471" i="36"/>
  <c r="S305" i="41"/>
  <c r="AI335" i="40"/>
  <c r="AI380" i="41"/>
  <c r="V46" i="41"/>
  <c r="AI124" i="41"/>
  <c r="AC49" i="40"/>
  <c r="AD49" i="40"/>
  <c r="AI50" i="40"/>
  <c r="I549" i="36"/>
  <c r="AI228" i="41"/>
  <c r="AI436" i="41"/>
  <c r="AI283" i="40"/>
  <c r="AI413" i="40"/>
  <c r="X46" i="41"/>
  <c r="S435" i="41"/>
  <c r="AH49" i="40"/>
  <c r="AE49" i="40"/>
  <c r="I523" i="36"/>
  <c r="AI384" i="41"/>
  <c r="S149" i="41"/>
  <c r="AC46" i="41"/>
  <c r="S227" i="41"/>
  <c r="AI309" i="40"/>
  <c r="Z49" i="40"/>
  <c r="AA49" i="40"/>
  <c r="AI387" i="40"/>
  <c r="AI280" i="41"/>
  <c r="AI243" i="41"/>
  <c r="AI347" i="41"/>
  <c r="P67" i="40"/>
  <c r="S483" i="40"/>
  <c r="AI127" i="40"/>
  <c r="V49" i="40"/>
  <c r="S201" i="41"/>
  <c r="S409" i="41"/>
  <c r="AI179" i="40"/>
  <c r="AI439" i="40"/>
  <c r="AI231" i="40"/>
  <c r="AI172" i="41"/>
  <c r="W49" i="40"/>
  <c r="AI153" i="40"/>
  <c r="B102" i="40"/>
  <c r="I102" i="40" s="1"/>
  <c r="I596" i="40"/>
  <c r="AI276" i="41"/>
  <c r="AI120" i="41"/>
  <c r="S253" i="41"/>
  <c r="AI165" i="41"/>
  <c r="AI269" i="41"/>
  <c r="AI373" i="41"/>
  <c r="AH46" i="41"/>
  <c r="S279" i="41"/>
  <c r="AF49" i="40"/>
  <c r="I595" i="40"/>
  <c r="B101" i="40"/>
  <c r="I101" i="40" s="1"/>
  <c r="AI257" i="40"/>
  <c r="AI150" i="41"/>
  <c r="AI202" i="41"/>
  <c r="AI254" i="41"/>
  <c r="AI306" i="41"/>
  <c r="AI358" i="41"/>
  <c r="AI410" i="41"/>
  <c r="I575" i="36"/>
  <c r="AD46" i="41"/>
  <c r="Y49" i="40"/>
  <c r="AI176" i="41"/>
  <c r="AI361" i="40"/>
  <c r="Z46" i="41"/>
  <c r="Y46" i="41"/>
  <c r="S139" i="41"/>
  <c r="X49" i="40"/>
  <c r="V35" i="41"/>
  <c r="F23" i="40"/>
  <c r="I75" i="40"/>
  <c r="F24" i="40"/>
  <c r="I76" i="40"/>
  <c r="Q35" i="41"/>
  <c r="Q9" i="41" s="1"/>
  <c r="I305" i="41"/>
  <c r="I227" i="41"/>
  <c r="Y45" i="41"/>
  <c r="W45" i="41"/>
  <c r="Z45" i="41"/>
  <c r="AA45" i="41"/>
  <c r="X45" i="41"/>
  <c r="AE45" i="41"/>
  <c r="AD45" i="41"/>
  <c r="AC45" i="41"/>
  <c r="AH45" i="41"/>
  <c r="AG45" i="41"/>
  <c r="AF45" i="41"/>
  <c r="I253" i="41"/>
  <c r="C97" i="41"/>
  <c r="M35" i="41" l="1"/>
  <c r="M9" i="41" s="1"/>
  <c r="AE42" i="41"/>
  <c r="L35" i="41"/>
  <c r="N46" i="41"/>
  <c r="N20" i="41" s="1"/>
  <c r="S439" i="40"/>
  <c r="AI424" i="41"/>
  <c r="AC42" i="41"/>
  <c r="AD42" i="41"/>
  <c r="AI275" i="41"/>
  <c r="W41" i="41"/>
  <c r="S306" i="41"/>
  <c r="I175" i="41"/>
  <c r="AI35" i="41"/>
  <c r="S205" i="40"/>
  <c r="AH42" i="41"/>
  <c r="N35" i="41"/>
  <c r="N9" i="41" s="1"/>
  <c r="AA42" i="41"/>
  <c r="X42" i="41"/>
  <c r="O35" i="41"/>
  <c r="O9" i="41" s="1"/>
  <c r="M49" i="40"/>
  <c r="M23" i="40" s="1"/>
  <c r="V42" i="41"/>
  <c r="AF42" i="41"/>
  <c r="Z42" i="41"/>
  <c r="Y42" i="41"/>
  <c r="S280" i="41"/>
  <c r="S176" i="41"/>
  <c r="S269" i="41"/>
  <c r="I201" i="41"/>
  <c r="S436" i="41"/>
  <c r="W42" i="41"/>
  <c r="AG42" i="41"/>
  <c r="R35" i="41"/>
  <c r="R9" i="41" s="1"/>
  <c r="AI171" i="41"/>
  <c r="V41" i="41"/>
  <c r="AI119" i="41"/>
  <c r="S202" i="41"/>
  <c r="S309" i="40"/>
  <c r="AI49" i="40"/>
  <c r="S120" i="41"/>
  <c r="N49" i="40"/>
  <c r="N23" i="40" s="1"/>
  <c r="I139" i="41"/>
  <c r="M46" i="41"/>
  <c r="M20" i="41" s="1"/>
  <c r="S413" i="40"/>
  <c r="S179" i="40"/>
  <c r="AI224" i="41"/>
  <c r="AI146" i="41"/>
  <c r="AC41" i="41"/>
  <c r="S384" i="41"/>
  <c r="I383" i="41"/>
  <c r="S321" i="41"/>
  <c r="S399" i="41"/>
  <c r="S191" i="41"/>
  <c r="O49" i="40"/>
  <c r="O23" i="40" s="1"/>
  <c r="S276" i="41"/>
  <c r="L49" i="40"/>
  <c r="S127" i="40"/>
  <c r="R46" i="41"/>
  <c r="R20" i="41" s="1"/>
  <c r="S380" i="41"/>
  <c r="S335" i="40"/>
  <c r="AI346" i="41"/>
  <c r="V45" i="41"/>
  <c r="AI45" i="41" s="1"/>
  <c r="AI123" i="41"/>
  <c r="AI327" i="41"/>
  <c r="AI223" i="41"/>
  <c r="AF41" i="41"/>
  <c r="S595" i="40"/>
  <c r="L101" i="40"/>
  <c r="S101" i="40" s="1"/>
  <c r="I331" i="41"/>
  <c r="S347" i="41"/>
  <c r="Y41" i="41"/>
  <c r="I128" i="40"/>
  <c r="S172" i="41"/>
  <c r="S283" i="40"/>
  <c r="AI398" i="41"/>
  <c r="AI372" i="41"/>
  <c r="AI328" i="41"/>
  <c r="AI379" i="41"/>
  <c r="AI145" i="41"/>
  <c r="Z41" i="41"/>
  <c r="S358" i="41"/>
  <c r="S254" i="41"/>
  <c r="S150" i="41"/>
  <c r="S67" i="40"/>
  <c r="P15" i="40"/>
  <c r="S15" i="40" s="1"/>
  <c r="T15" i="40" s="1"/>
  <c r="AI302" i="41"/>
  <c r="AI198" i="41"/>
  <c r="AI249" i="41"/>
  <c r="O46" i="41"/>
  <c r="O20" i="41" s="1"/>
  <c r="Q46" i="41"/>
  <c r="Q20" i="41" s="1"/>
  <c r="S231" i="40"/>
  <c r="S361" i="40"/>
  <c r="AI432" i="41"/>
  <c r="AI197" i="41"/>
  <c r="AG41" i="41"/>
  <c r="AH41" i="41"/>
  <c r="S332" i="41"/>
  <c r="S153" i="40"/>
  <c r="I279" i="41"/>
  <c r="S425" i="41"/>
  <c r="S217" i="41"/>
  <c r="I149" i="41"/>
  <c r="S295" i="41"/>
  <c r="S410" i="41"/>
  <c r="L102" i="40"/>
  <c r="S102" i="40" s="1"/>
  <c r="S596" i="40"/>
  <c r="I357" i="41"/>
  <c r="AI406" i="41"/>
  <c r="AI354" i="41"/>
  <c r="X41" i="41"/>
  <c r="AD41" i="41"/>
  <c r="S228" i="41"/>
  <c r="S387" i="40"/>
  <c r="Q49" i="40"/>
  <c r="Q23" i="40" s="1"/>
  <c r="I409" i="41"/>
  <c r="AI250" i="41"/>
  <c r="AI112" i="41"/>
  <c r="AI353" i="41"/>
  <c r="R49" i="40"/>
  <c r="R23" i="40" s="1"/>
  <c r="I435" i="41"/>
  <c r="S124" i="41"/>
  <c r="L46" i="41"/>
  <c r="AI431" i="41"/>
  <c r="AI405" i="41"/>
  <c r="AI301" i="41"/>
  <c r="AA41" i="41"/>
  <c r="AE41" i="41"/>
  <c r="S257" i="40"/>
  <c r="S373" i="41"/>
  <c r="S165" i="41"/>
  <c r="S243" i="41"/>
  <c r="AI46" i="41"/>
  <c r="S232" i="40"/>
  <c r="I231" i="40"/>
  <c r="R45" i="41"/>
  <c r="R19" i="41" s="1"/>
  <c r="Q45" i="41"/>
  <c r="Q19" i="41" s="1"/>
  <c r="N45" i="41"/>
  <c r="N19" i="41" s="1"/>
  <c r="I399" i="41"/>
  <c r="I295" i="41"/>
  <c r="M97" i="41"/>
  <c r="O45" i="41"/>
  <c r="O19" i="41" s="1"/>
  <c r="M45" i="41"/>
  <c r="M19" i="41" s="1"/>
  <c r="AD44" i="41" l="1"/>
  <c r="X44" i="41"/>
  <c r="W44" i="41"/>
  <c r="AG34" i="41"/>
  <c r="AI42" i="41"/>
  <c r="AC34" i="41"/>
  <c r="I321" i="41"/>
  <c r="S388" i="40"/>
  <c r="D46" i="41"/>
  <c r="D20" i="41" s="1"/>
  <c r="I205" i="40"/>
  <c r="AE34" i="41"/>
  <c r="AA34" i="41"/>
  <c r="I306" i="41"/>
  <c r="AF34" i="41"/>
  <c r="H35" i="41"/>
  <c r="H9" i="41" s="1"/>
  <c r="E35" i="41"/>
  <c r="E9" i="41" s="1"/>
  <c r="C35" i="41"/>
  <c r="C9" i="41" s="1"/>
  <c r="I332" i="41"/>
  <c r="W34" i="41"/>
  <c r="AI434" i="41"/>
  <c r="AD34" i="41"/>
  <c r="X34" i="41"/>
  <c r="G35" i="41"/>
  <c r="G9" i="41" s="1"/>
  <c r="AI230" i="41"/>
  <c r="M50" i="40"/>
  <c r="M24" i="40" s="1"/>
  <c r="S250" i="41"/>
  <c r="I254" i="41"/>
  <c r="S440" i="40"/>
  <c r="I276" i="41"/>
  <c r="I347" i="41"/>
  <c r="I384" i="41"/>
  <c r="Z34" i="41"/>
  <c r="Y34" i="41"/>
  <c r="R50" i="40"/>
  <c r="R24" i="40" s="1"/>
  <c r="M42" i="41"/>
  <c r="S362" i="40"/>
  <c r="D35" i="41"/>
  <c r="D9" i="41" s="1"/>
  <c r="I439" i="40"/>
  <c r="S414" i="40"/>
  <c r="AI148" i="41"/>
  <c r="AI356" i="41"/>
  <c r="R42" i="41"/>
  <c r="R16" i="41" s="1"/>
  <c r="S198" i="41"/>
  <c r="Y44" i="41"/>
  <c r="AI226" i="41"/>
  <c r="I191" i="41"/>
  <c r="I413" i="40"/>
  <c r="S35" i="41"/>
  <c r="AJ35" i="41" s="1"/>
  <c r="AA44" i="41"/>
  <c r="Q42" i="41"/>
  <c r="Q16" i="41" s="1"/>
  <c r="I280" i="41"/>
  <c r="S224" i="41"/>
  <c r="AH34" i="41"/>
  <c r="O42" i="41"/>
  <c r="N42" i="41"/>
  <c r="S310" i="40"/>
  <c r="S284" i="40"/>
  <c r="S180" i="40"/>
  <c r="N50" i="40"/>
  <c r="N24" i="40" s="1"/>
  <c r="L42" i="41"/>
  <c r="S112" i="41"/>
  <c r="I373" i="41"/>
  <c r="I387" i="40"/>
  <c r="I228" i="41"/>
  <c r="I358" i="41"/>
  <c r="Q41" i="41"/>
  <c r="Q15" i="41" s="1"/>
  <c r="S275" i="41"/>
  <c r="S406" i="41"/>
  <c r="I127" i="40"/>
  <c r="B49" i="40"/>
  <c r="V44" i="41"/>
  <c r="AI122" i="41"/>
  <c r="AF44" i="41"/>
  <c r="I153" i="40"/>
  <c r="S197" i="41"/>
  <c r="S327" i="41"/>
  <c r="L45" i="41"/>
  <c r="S123" i="41"/>
  <c r="S346" i="41"/>
  <c r="I591" i="41"/>
  <c r="B97" i="41"/>
  <c r="I97" i="41" s="1"/>
  <c r="S46" i="41"/>
  <c r="AJ46" i="41" s="1"/>
  <c r="L20" i="41"/>
  <c r="AI41" i="41"/>
  <c r="S154" i="40"/>
  <c r="L50" i="40"/>
  <c r="AI308" i="41"/>
  <c r="I124" i="41"/>
  <c r="B46" i="41"/>
  <c r="S336" i="40"/>
  <c r="S379" i="41"/>
  <c r="S398" i="41"/>
  <c r="AI282" i="41"/>
  <c r="Z44" i="41"/>
  <c r="I410" i="41"/>
  <c r="S223" i="41"/>
  <c r="S431" i="41"/>
  <c r="I335" i="40"/>
  <c r="G46" i="41"/>
  <c r="G20" i="41" s="1"/>
  <c r="C49" i="40"/>
  <c r="C23" i="40" s="1"/>
  <c r="AI138" i="41"/>
  <c r="AI190" i="41"/>
  <c r="V34" i="41"/>
  <c r="S119" i="41"/>
  <c r="L41" i="41"/>
  <c r="I150" i="41"/>
  <c r="I436" i="41"/>
  <c r="I165" i="41"/>
  <c r="I176" i="41"/>
  <c r="S145" i="41"/>
  <c r="I172" i="41"/>
  <c r="D49" i="40"/>
  <c r="D23" i="40" s="1"/>
  <c r="I120" i="41"/>
  <c r="I269" i="41"/>
  <c r="R41" i="41"/>
  <c r="R15" i="41" s="1"/>
  <c r="S301" i="41"/>
  <c r="S146" i="41"/>
  <c r="H46" i="41"/>
  <c r="H20" i="41" s="1"/>
  <c r="O50" i="40"/>
  <c r="O24" i="40" s="1"/>
  <c r="AI268" i="41"/>
  <c r="AI408" i="41"/>
  <c r="AI330" i="41"/>
  <c r="AI294" i="41"/>
  <c r="AI200" i="41"/>
  <c r="AI278" i="41"/>
  <c r="I217" i="41"/>
  <c r="G49" i="40"/>
  <c r="G23" i="40" s="1"/>
  <c r="S249" i="41"/>
  <c r="S353" i="41"/>
  <c r="S424" i="41"/>
  <c r="I380" i="41"/>
  <c r="H49" i="40"/>
  <c r="H23" i="40" s="1"/>
  <c r="AG44" i="41"/>
  <c r="I179" i="40"/>
  <c r="AI121" i="41"/>
  <c r="AI174" i="41"/>
  <c r="AI382" i="41"/>
  <c r="L23" i="40"/>
  <c r="S23" i="40" s="1"/>
  <c r="S49" i="40"/>
  <c r="AJ49" i="40" s="1"/>
  <c r="B35" i="41"/>
  <c r="S372" i="41"/>
  <c r="AH44" i="41"/>
  <c r="AI242" i="41"/>
  <c r="I425" i="41"/>
  <c r="N41" i="41"/>
  <c r="N15" i="41" s="1"/>
  <c r="S328" i="41"/>
  <c r="I283" i="40"/>
  <c r="AI386" i="41"/>
  <c r="AI256" i="41"/>
  <c r="I257" i="40"/>
  <c r="O41" i="41"/>
  <c r="S405" i="41"/>
  <c r="S432" i="41"/>
  <c r="E49" i="40"/>
  <c r="E23" i="40" s="1"/>
  <c r="I309" i="40"/>
  <c r="I361" i="40"/>
  <c r="I202" i="41"/>
  <c r="M41" i="41"/>
  <c r="M15" i="41" s="1"/>
  <c r="S171" i="41"/>
  <c r="S354" i="41"/>
  <c r="S302" i="41"/>
  <c r="AI320" i="41"/>
  <c r="AI216" i="41"/>
  <c r="AI178" i="41"/>
  <c r="AC44" i="41"/>
  <c r="AE44" i="41"/>
  <c r="I243" i="41"/>
  <c r="E46" i="41"/>
  <c r="E20" i="41" s="1"/>
  <c r="S258" i="40"/>
  <c r="C46" i="41"/>
  <c r="C20" i="41" s="1"/>
  <c r="S206" i="40"/>
  <c r="AI164" i="41"/>
  <c r="AI304" i="41"/>
  <c r="AI252" i="41"/>
  <c r="Q50" i="40"/>
  <c r="Q24" i="40" s="1"/>
  <c r="I379" i="41"/>
  <c r="E45" i="41"/>
  <c r="E19" i="41" s="1"/>
  <c r="H45" i="41"/>
  <c r="H19" i="41" s="1"/>
  <c r="C45" i="41"/>
  <c r="C19" i="41" s="1"/>
  <c r="D45" i="41"/>
  <c r="D19" i="41" s="1"/>
  <c r="G45" i="41"/>
  <c r="G19" i="41" s="1"/>
  <c r="I258" i="40" l="1"/>
  <c r="S174" i="41"/>
  <c r="I145" i="41"/>
  <c r="AG43" i="41"/>
  <c r="R34" i="41"/>
  <c r="R8" i="41" s="1"/>
  <c r="Q34" i="41"/>
  <c r="Q8" i="41" s="1"/>
  <c r="O34" i="41"/>
  <c r="O8" i="41" s="1"/>
  <c r="V43" i="41"/>
  <c r="AI43" i="41" s="1"/>
  <c r="S252" i="41"/>
  <c r="I232" i="40"/>
  <c r="Y43" i="41"/>
  <c r="H42" i="41"/>
  <c r="H16" i="41" s="1"/>
  <c r="I224" i="41"/>
  <c r="X43" i="41"/>
  <c r="W43" i="41"/>
  <c r="AF43" i="41"/>
  <c r="I180" i="40"/>
  <c r="S320" i="41"/>
  <c r="I284" i="40"/>
  <c r="N34" i="41"/>
  <c r="C42" i="41"/>
  <c r="E42" i="41"/>
  <c r="H50" i="40"/>
  <c r="H24" i="40" s="1"/>
  <c r="AC43" i="41"/>
  <c r="AD43" i="41"/>
  <c r="M34" i="41"/>
  <c r="M8" i="41" s="1"/>
  <c r="S268" i="41"/>
  <c r="I146" i="41"/>
  <c r="S242" i="41"/>
  <c r="I198" i="41"/>
  <c r="AA43" i="41"/>
  <c r="Z43" i="41"/>
  <c r="S304" i="41"/>
  <c r="I372" i="41"/>
  <c r="I275" i="41"/>
  <c r="AI34" i="41"/>
  <c r="I398" i="41"/>
  <c r="AH43" i="41"/>
  <c r="AE43" i="41"/>
  <c r="I346" i="41"/>
  <c r="I250" i="41"/>
  <c r="G42" i="41"/>
  <c r="G16" i="41" s="1"/>
  <c r="S200" i="41"/>
  <c r="D42" i="41"/>
  <c r="L34" i="41"/>
  <c r="I486" i="41"/>
  <c r="F70" i="41"/>
  <c r="I336" i="40"/>
  <c r="I197" i="41"/>
  <c r="M44" i="41"/>
  <c r="M18" i="41" s="1"/>
  <c r="I406" i="41"/>
  <c r="I119" i="41"/>
  <c r="B41" i="41"/>
  <c r="AI329" i="41"/>
  <c r="AI407" i="41"/>
  <c r="AI433" i="41"/>
  <c r="AI345" i="41"/>
  <c r="AI355" i="41"/>
  <c r="AI173" i="41"/>
  <c r="S164" i="41"/>
  <c r="I405" i="41"/>
  <c r="C41" i="41"/>
  <c r="C15" i="41" s="1"/>
  <c r="AI215" i="41"/>
  <c r="AI397" i="41"/>
  <c r="S386" i="41"/>
  <c r="I354" i="41"/>
  <c r="I388" i="40"/>
  <c r="AI423" i="41"/>
  <c r="S278" i="41"/>
  <c r="S148" i="41"/>
  <c r="L97" i="41"/>
  <c r="S97" i="41" s="1"/>
  <c r="S591" i="41"/>
  <c r="S178" i="41"/>
  <c r="I171" i="41"/>
  <c r="AI267" i="41"/>
  <c r="S41" i="41"/>
  <c r="AJ41" i="41" s="1"/>
  <c r="L15" i="41"/>
  <c r="L24" i="40"/>
  <c r="S24" i="40" s="1"/>
  <c r="S50" i="40"/>
  <c r="AJ50" i="40" s="1"/>
  <c r="L44" i="41"/>
  <c r="S122" i="41"/>
  <c r="S434" i="41"/>
  <c r="Q44" i="41"/>
  <c r="I414" i="40"/>
  <c r="I301" i="41"/>
  <c r="R44" i="41"/>
  <c r="I112" i="41"/>
  <c r="G50" i="40"/>
  <c r="G24" i="40" s="1"/>
  <c r="D50" i="40"/>
  <c r="D24" i="40" s="1"/>
  <c r="AI381" i="41"/>
  <c r="I431" i="41"/>
  <c r="E50" i="40"/>
  <c r="E24" i="40" s="1"/>
  <c r="I206" i="40"/>
  <c r="S230" i="41"/>
  <c r="AI225" i="41"/>
  <c r="AI199" i="41"/>
  <c r="AI277" i="41"/>
  <c r="AI241" i="41"/>
  <c r="AI251" i="41"/>
  <c r="AI371" i="41"/>
  <c r="AI163" i="41"/>
  <c r="S190" i="41"/>
  <c r="S282" i="41"/>
  <c r="I353" i="41"/>
  <c r="I249" i="41"/>
  <c r="S45" i="41"/>
  <c r="AJ45" i="41" s="1"/>
  <c r="AI44" i="41"/>
  <c r="B45" i="41"/>
  <c r="I123" i="41"/>
  <c r="I424" i="41"/>
  <c r="I154" i="40"/>
  <c r="B50" i="40"/>
  <c r="S42" i="41"/>
  <c r="AJ42" i="41" s="1"/>
  <c r="S382" i="41"/>
  <c r="S330" i="41"/>
  <c r="S226" i="41"/>
  <c r="I327" i="41"/>
  <c r="I302" i="41"/>
  <c r="S356" i="41"/>
  <c r="S408" i="41"/>
  <c r="I223" i="41"/>
  <c r="I328" i="41"/>
  <c r="AI147" i="41"/>
  <c r="AI293" i="41"/>
  <c r="S294" i="41"/>
  <c r="E41" i="41"/>
  <c r="S216" i="41"/>
  <c r="I440" i="40"/>
  <c r="C50" i="40"/>
  <c r="C24" i="40" s="1"/>
  <c r="B20" i="41"/>
  <c r="I20" i="41" s="1"/>
  <c r="I46" i="41"/>
  <c r="B23" i="40"/>
  <c r="I23" i="40" s="1"/>
  <c r="T23" i="40" s="1"/>
  <c r="I49" i="40"/>
  <c r="AI319" i="41"/>
  <c r="S256" i="41"/>
  <c r="B42" i="41"/>
  <c r="I432" i="41"/>
  <c r="O44" i="41"/>
  <c r="S308" i="41"/>
  <c r="D41" i="41"/>
  <c r="D15" i="41" s="1"/>
  <c r="AI303" i="41"/>
  <c r="S121" i="41"/>
  <c r="S138" i="41"/>
  <c r="I362" i="40"/>
  <c r="H41" i="41"/>
  <c r="H15" i="41" s="1"/>
  <c r="N44" i="41"/>
  <c r="G41" i="41"/>
  <c r="G15" i="41" s="1"/>
  <c r="I310" i="40"/>
  <c r="I35" i="41"/>
  <c r="AH33" i="41"/>
  <c r="AC33" i="41"/>
  <c r="AG33" i="41"/>
  <c r="AE33" i="41"/>
  <c r="X33" i="41" l="1"/>
  <c r="D34" i="41"/>
  <c r="W33" i="41"/>
  <c r="L19" i="41"/>
  <c r="I282" i="41"/>
  <c r="AF33" i="41"/>
  <c r="I320" i="41"/>
  <c r="I256" i="41"/>
  <c r="Y33" i="41"/>
  <c r="I230" i="41"/>
  <c r="Q43" i="41"/>
  <c r="Q17" i="41" s="1"/>
  <c r="C34" i="41"/>
  <c r="C8" i="41" s="1"/>
  <c r="R43" i="41"/>
  <c r="R17" i="41" s="1"/>
  <c r="H34" i="41"/>
  <c r="H8" i="41" s="1"/>
  <c r="I174" i="41"/>
  <c r="I200" i="41"/>
  <c r="I408" i="41"/>
  <c r="I382" i="41"/>
  <c r="N43" i="41"/>
  <c r="M43" i="41"/>
  <c r="E34" i="41"/>
  <c r="E8" i="41" s="1"/>
  <c r="I138" i="41"/>
  <c r="I190" i="41"/>
  <c r="S199" i="41"/>
  <c r="E44" i="41"/>
  <c r="I330" i="41"/>
  <c r="O43" i="41"/>
  <c r="G34" i="41"/>
  <c r="G8" i="41" s="1"/>
  <c r="Z33" i="41"/>
  <c r="I242" i="41"/>
  <c r="S381" i="41"/>
  <c r="S277" i="41"/>
  <c r="S147" i="41"/>
  <c r="AI137" i="41"/>
  <c r="V33" i="41"/>
  <c r="AA33" i="41"/>
  <c r="I278" i="41"/>
  <c r="S173" i="41"/>
  <c r="S433" i="41"/>
  <c r="C44" i="41"/>
  <c r="C18" i="41" s="1"/>
  <c r="I226" i="41"/>
  <c r="AD33" i="41"/>
  <c r="S345" i="41"/>
  <c r="S44" i="41"/>
  <c r="AJ44" i="41" s="1"/>
  <c r="I216" i="41"/>
  <c r="S407" i="41"/>
  <c r="I386" i="41"/>
  <c r="I434" i="41"/>
  <c r="F18" i="41"/>
  <c r="I70" i="41"/>
  <c r="S371" i="41"/>
  <c r="I178" i="41"/>
  <c r="I148" i="41"/>
  <c r="S225" i="41"/>
  <c r="I308" i="41"/>
  <c r="B15" i="41"/>
  <c r="I41" i="41"/>
  <c r="S319" i="41"/>
  <c r="AI189" i="41"/>
  <c r="S293" i="41"/>
  <c r="H44" i="41"/>
  <c r="I304" i="41"/>
  <c r="G44" i="41"/>
  <c r="S267" i="41"/>
  <c r="S215" i="41"/>
  <c r="S251" i="41"/>
  <c r="S241" i="41"/>
  <c r="S329" i="41"/>
  <c r="I252" i="41"/>
  <c r="L43" i="41"/>
  <c r="S34" i="41"/>
  <c r="AJ34" i="41" s="1"/>
  <c r="B24" i="40"/>
  <c r="I24" i="40" s="1"/>
  <c r="T24" i="40" s="1"/>
  <c r="I50" i="40"/>
  <c r="B34" i="41"/>
  <c r="I164" i="41"/>
  <c r="S397" i="41"/>
  <c r="B44" i="41"/>
  <c r="I122" i="41"/>
  <c r="I294" i="41"/>
  <c r="S423" i="41"/>
  <c r="S355" i="41"/>
  <c r="I356" i="41"/>
  <c r="I42" i="41"/>
  <c r="I121" i="41"/>
  <c r="D44" i="41"/>
  <c r="S163" i="41"/>
  <c r="S303" i="41"/>
  <c r="I268" i="41"/>
  <c r="I45" i="41"/>
  <c r="B19" i="41"/>
  <c r="I19" i="41" s="1"/>
  <c r="N33" i="41"/>
  <c r="I251" i="41"/>
  <c r="I407" i="41"/>
  <c r="Q33" i="41"/>
  <c r="O33" i="41"/>
  <c r="C43" i="41" l="1"/>
  <c r="H43" i="41"/>
  <c r="H17" i="41" s="1"/>
  <c r="G43" i="41"/>
  <c r="G17" i="41" s="1"/>
  <c r="I355" i="41"/>
  <c r="E43" i="41"/>
  <c r="D43" i="41"/>
  <c r="Q7" i="41"/>
  <c r="I423" i="41"/>
  <c r="I173" i="41"/>
  <c r="I225" i="41"/>
  <c r="I34" i="41"/>
  <c r="I371" i="41"/>
  <c r="I433" i="41"/>
  <c r="B43" i="41"/>
  <c r="S137" i="41"/>
  <c r="L33" i="41"/>
  <c r="I277" i="41"/>
  <c r="M33" i="41"/>
  <c r="I44" i="41"/>
  <c r="I345" i="41"/>
  <c r="I319" i="41"/>
  <c r="I293" i="41"/>
  <c r="S43" i="41"/>
  <c r="AJ43" i="41" s="1"/>
  <c r="AI33" i="41"/>
  <c r="I199" i="41"/>
  <c r="I215" i="41"/>
  <c r="S189" i="41"/>
  <c r="R33" i="41"/>
  <c r="I147" i="41"/>
  <c r="I241" i="41"/>
  <c r="I267" i="41"/>
  <c r="O7" i="41"/>
  <c r="I397" i="41"/>
  <c r="I329" i="41"/>
  <c r="I303" i="41"/>
  <c r="I163" i="41"/>
  <c r="I381" i="41"/>
  <c r="G33" i="41"/>
  <c r="C33" i="41"/>
  <c r="E33" i="41"/>
  <c r="E7" i="41" s="1"/>
  <c r="D33" i="41"/>
  <c r="H33" i="41"/>
  <c r="I137" i="41" l="1"/>
  <c r="B33" i="41"/>
  <c r="AI152" i="41"/>
  <c r="I43" i="41"/>
  <c r="H7" i="41"/>
  <c r="S488" i="41"/>
  <c r="P72" i="41"/>
  <c r="AI334" i="41"/>
  <c r="I189" i="41"/>
  <c r="M7" i="41"/>
  <c r="C7" i="41"/>
  <c r="R7" i="41"/>
  <c r="AI438" i="41"/>
  <c r="G7" i="41"/>
  <c r="S33" i="41"/>
  <c r="AI126" i="41"/>
  <c r="AE48" i="41"/>
  <c r="AG48" i="41"/>
  <c r="AH48" i="41" l="1"/>
  <c r="AA48" i="41"/>
  <c r="Y48" i="41"/>
  <c r="X48" i="41"/>
  <c r="AC48" i="41"/>
  <c r="S334" i="41"/>
  <c r="AD48" i="41"/>
  <c r="W48" i="41"/>
  <c r="Z48" i="41"/>
  <c r="AJ33" i="41"/>
  <c r="AI204" i="41"/>
  <c r="AI412" i="41"/>
  <c r="S152" i="41"/>
  <c r="S126" i="41"/>
  <c r="S438" i="41"/>
  <c r="V48" i="41"/>
  <c r="AI48" i="41" s="1"/>
  <c r="S72" i="41"/>
  <c r="P20" i="41"/>
  <c r="S20" i="41" s="1"/>
  <c r="T20" i="41" s="1"/>
  <c r="I33" i="41"/>
  <c r="AI360" i="41"/>
  <c r="AF48" i="41"/>
  <c r="P71" i="41"/>
  <c r="S487" i="41"/>
  <c r="M48" i="41"/>
  <c r="M22" i="41" s="1"/>
  <c r="S360" i="41"/>
  <c r="N48" i="41" l="1"/>
  <c r="O48" i="41"/>
  <c r="O22" i="41" s="1"/>
  <c r="Q48" i="41"/>
  <c r="Q22" i="41" s="1"/>
  <c r="R48" i="41"/>
  <c r="R22" i="41" s="1"/>
  <c r="I126" i="41"/>
  <c r="I438" i="41"/>
  <c r="S412" i="41"/>
  <c r="I334" i="41"/>
  <c r="I152" i="41"/>
  <c r="S71" i="41"/>
  <c r="P19" i="41"/>
  <c r="S19" i="41" s="1"/>
  <c r="T19" i="41" s="1"/>
  <c r="S204" i="41"/>
  <c r="L48" i="41"/>
  <c r="D48" i="41"/>
  <c r="I570" i="41"/>
  <c r="I518" i="41"/>
  <c r="I492" i="41"/>
  <c r="I491" i="41"/>
  <c r="I543" i="41"/>
  <c r="I544" i="41"/>
  <c r="AI440" i="41"/>
  <c r="C48" i="41" l="1"/>
  <c r="C22" i="41" s="1"/>
  <c r="I360" i="41"/>
  <c r="AE50" i="41"/>
  <c r="H48" i="41"/>
  <c r="H22" i="41" s="1"/>
  <c r="G48" i="41"/>
  <c r="G22" i="41" s="1"/>
  <c r="AI310" i="41"/>
  <c r="E48" i="41"/>
  <c r="E22" i="41" s="1"/>
  <c r="AC50" i="41"/>
  <c r="F75" i="41"/>
  <c r="I465" i="41"/>
  <c r="W50" i="41"/>
  <c r="V50" i="41"/>
  <c r="AI128" i="41"/>
  <c r="I569" i="41"/>
  <c r="I574" i="41" s="1"/>
  <c r="F574" i="41"/>
  <c r="S48" i="41"/>
  <c r="AJ48" i="41" s="1"/>
  <c r="I517" i="41"/>
  <c r="I522" i="41" s="1"/>
  <c r="F522" i="41"/>
  <c r="AD50" i="41"/>
  <c r="Y50" i="41"/>
  <c r="AI362" i="41"/>
  <c r="AI154" i="41"/>
  <c r="I412" i="41"/>
  <c r="AI388" i="41"/>
  <c r="AI206" i="41"/>
  <c r="AH50" i="41"/>
  <c r="AG50" i="41"/>
  <c r="AI284" i="41"/>
  <c r="I466" i="41"/>
  <c r="F76" i="41"/>
  <c r="AI258" i="41"/>
  <c r="AA50" i="41"/>
  <c r="AI232" i="41"/>
  <c r="Z50" i="41"/>
  <c r="I204" i="41"/>
  <c r="AI180" i="41"/>
  <c r="AF50" i="41"/>
  <c r="B48" i="41"/>
  <c r="AI336" i="41"/>
  <c r="AI414" i="41"/>
  <c r="X50" i="41"/>
  <c r="P101" i="41"/>
  <c r="P23" i="41" s="1"/>
  <c r="P102" i="41"/>
  <c r="P24" i="41" s="1"/>
  <c r="AI257" i="41" l="1"/>
  <c r="AI361" i="41"/>
  <c r="Z49" i="41"/>
  <c r="AI179" i="41"/>
  <c r="AI335" i="41"/>
  <c r="AI283" i="41"/>
  <c r="X49" i="41"/>
  <c r="I48" i="41"/>
  <c r="I76" i="41"/>
  <c r="F24" i="41"/>
  <c r="AG49" i="41"/>
  <c r="AH49" i="41"/>
  <c r="S128" i="41"/>
  <c r="F575" i="41"/>
  <c r="E575" i="41"/>
  <c r="G575" i="41"/>
  <c r="H575" i="41"/>
  <c r="C575" i="41"/>
  <c r="B575" i="41"/>
  <c r="D575" i="41"/>
  <c r="AI231" i="41"/>
  <c r="AA49" i="41"/>
  <c r="B102" i="41"/>
  <c r="I102" i="41" s="1"/>
  <c r="I596" i="41"/>
  <c r="AI50" i="41"/>
  <c r="Y49" i="41"/>
  <c r="AI387" i="41"/>
  <c r="AD49" i="41"/>
  <c r="I595" i="41"/>
  <c r="B101" i="41"/>
  <c r="I101" i="41" s="1"/>
  <c r="AI309" i="41"/>
  <c r="E93" i="41"/>
  <c r="I587" i="41"/>
  <c r="AE49" i="41"/>
  <c r="AI205" i="41"/>
  <c r="AI439" i="41"/>
  <c r="E523" i="41"/>
  <c r="H523" i="41"/>
  <c r="C523" i="41"/>
  <c r="G523" i="41"/>
  <c r="D523" i="41"/>
  <c r="F523" i="41"/>
  <c r="B523" i="41"/>
  <c r="W49" i="41"/>
  <c r="V49" i="41"/>
  <c r="AI127" i="41"/>
  <c r="I75" i="41"/>
  <c r="F23" i="41"/>
  <c r="AI413" i="41"/>
  <c r="AC49" i="41"/>
  <c r="AF49" i="41"/>
  <c r="AI153" i="41"/>
  <c r="R49" i="41"/>
  <c r="R23" i="41" s="1"/>
  <c r="S387" i="41" l="1"/>
  <c r="S335" i="41"/>
  <c r="I523" i="41"/>
  <c r="S153" i="41"/>
  <c r="S413" i="41"/>
  <c r="I575" i="41"/>
  <c r="S179" i="41"/>
  <c r="O49" i="41"/>
  <c r="O23" i="41" s="1"/>
  <c r="L49" i="41"/>
  <c r="S127" i="41"/>
  <c r="S309" i="41"/>
  <c r="I128" i="41"/>
  <c r="I93" i="41"/>
  <c r="E15" i="41"/>
  <c r="I15" i="41" s="1"/>
  <c r="S257" i="41"/>
  <c r="Q49" i="41"/>
  <c r="Q23" i="41" s="1"/>
  <c r="O93" i="41"/>
  <c r="S587" i="41"/>
  <c r="L101" i="41"/>
  <c r="S101" i="41" s="1"/>
  <c r="S595" i="41"/>
  <c r="S439" i="41"/>
  <c r="S283" i="41"/>
  <c r="S231" i="41"/>
  <c r="M49" i="41"/>
  <c r="M23" i="41" s="1"/>
  <c r="L102" i="41"/>
  <c r="S102" i="41" s="1"/>
  <c r="S596" i="41"/>
  <c r="S361" i="41"/>
  <c r="AI49" i="41"/>
  <c r="N49" i="41"/>
  <c r="N23" i="41" s="1"/>
  <c r="S205" i="41"/>
  <c r="S206" i="41"/>
  <c r="S414" i="41" l="1"/>
  <c r="I387" i="41"/>
  <c r="I361" i="41"/>
  <c r="I179" i="41"/>
  <c r="I309" i="41"/>
  <c r="I283" i="41"/>
  <c r="Q50" i="41"/>
  <c r="Q24" i="41" s="1"/>
  <c r="S284" i="41"/>
  <c r="S440" i="41"/>
  <c r="S336" i="41"/>
  <c r="O50" i="41"/>
  <c r="O24" i="41" s="1"/>
  <c r="G49" i="41"/>
  <c r="G23" i="41" s="1"/>
  <c r="I439" i="41"/>
  <c r="N50" i="41"/>
  <c r="N24" i="41" s="1"/>
  <c r="I335" i="41"/>
  <c r="B49" i="41"/>
  <c r="I127" i="41"/>
  <c r="S154" i="41"/>
  <c r="L50" i="41"/>
  <c r="S362" i="41"/>
  <c r="H49" i="41"/>
  <c r="H23" i="41" s="1"/>
  <c r="I153" i="41"/>
  <c r="D49" i="41"/>
  <c r="D23" i="41" s="1"/>
  <c r="R50" i="41"/>
  <c r="R24" i="41" s="1"/>
  <c r="M50" i="41"/>
  <c r="M24" i="41" s="1"/>
  <c r="C49" i="41"/>
  <c r="C23" i="41" s="1"/>
  <c r="S93" i="41"/>
  <c r="O15" i="41"/>
  <c r="I231" i="41"/>
  <c r="I413" i="41"/>
  <c r="S180" i="41"/>
  <c r="S388" i="41"/>
  <c r="I257" i="41"/>
  <c r="S310" i="41"/>
  <c r="S232" i="41"/>
  <c r="I205" i="41"/>
  <c r="S258" i="41"/>
  <c r="E49" i="41"/>
  <c r="E23" i="41" s="1"/>
  <c r="L23" i="41"/>
  <c r="S23" i="41" s="1"/>
  <c r="S49" i="41"/>
  <c r="AJ49" i="41" s="1"/>
  <c r="E50" i="41"/>
  <c r="E24" i="41" s="1"/>
  <c r="I414" i="41"/>
  <c r="I388" i="41" l="1"/>
  <c r="I284" i="41"/>
  <c r="I336" i="41"/>
  <c r="C50" i="41"/>
  <c r="C24" i="41" s="1"/>
  <c r="D50" i="41"/>
  <c r="D24" i="41" s="1"/>
  <c r="I310" i="41"/>
  <c r="L24" i="41"/>
  <c r="S50" i="41"/>
  <c r="AJ50" i="41" s="1"/>
  <c r="I154" i="41"/>
  <c r="B50" i="41"/>
  <c r="I180" i="41"/>
  <c r="I362" i="41"/>
  <c r="I440" i="41"/>
  <c r="H50" i="41"/>
  <c r="H24" i="41" s="1"/>
  <c r="S24" i="41"/>
  <c r="I232" i="41"/>
  <c r="I49" i="41"/>
  <c r="B23" i="41"/>
  <c r="I23" i="41" s="1"/>
  <c r="T23" i="41" s="1"/>
  <c r="I258" i="41"/>
  <c r="I206" i="41"/>
  <c r="G50" i="41"/>
  <c r="G24" i="41" s="1"/>
  <c r="Z52" i="41"/>
  <c r="B24" i="41" l="1"/>
  <c r="I24" i="41" s="1"/>
  <c r="T24" i="41" s="1"/>
  <c r="I50" i="41"/>
  <c r="S483" i="41"/>
  <c r="P67" i="41"/>
  <c r="N52" i="41"/>
  <c r="N26" i="41" s="1"/>
  <c r="AI191" i="43" l="1"/>
  <c r="AI228" i="43"/>
  <c r="AI321" i="43"/>
  <c r="AI332" i="43"/>
  <c r="AI410" i="43"/>
  <c r="AI243" i="43"/>
  <c r="AI254" i="43"/>
  <c r="AI347" i="43"/>
  <c r="AI217" i="43"/>
  <c r="AI306" i="43"/>
  <c r="AI175" i="43"/>
  <c r="AI435" i="43"/>
  <c r="AI305" i="43"/>
  <c r="AI383" i="43"/>
  <c r="AI399" i="43"/>
  <c r="AI227" i="43"/>
  <c r="AI201" i="43"/>
  <c r="AI409" i="43"/>
  <c r="AI425" i="43"/>
  <c r="P15" i="41"/>
  <c r="S15" i="41" s="1"/>
  <c r="T15" i="41" s="1"/>
  <c r="S67" i="41"/>
  <c r="AI150" i="43"/>
  <c r="AI269" i="43"/>
  <c r="AI202" i="43"/>
  <c r="AI358" i="43"/>
  <c r="AI165" i="43"/>
  <c r="AI176" i="43"/>
  <c r="AI295" i="43"/>
  <c r="AI436" i="43"/>
  <c r="AI384" i="43"/>
  <c r="AI280" i="43"/>
  <c r="AI253" i="43"/>
  <c r="AI149" i="43"/>
  <c r="AI279" i="43"/>
  <c r="AI331" i="43"/>
  <c r="AI357" i="43"/>
  <c r="AI373" i="43"/>
  <c r="D52" i="41"/>
  <c r="D26" i="41" s="1"/>
  <c r="AD45" i="43"/>
  <c r="W45" i="43"/>
  <c r="AC45" i="43"/>
  <c r="Y45" i="43"/>
  <c r="AE45" i="43"/>
  <c r="AG45" i="43"/>
  <c r="X45" i="43"/>
  <c r="AF45" i="43"/>
  <c r="Z45" i="43"/>
  <c r="AH45" i="43"/>
  <c r="AA45" i="43"/>
  <c r="AI440" i="43"/>
  <c r="AC46" i="43"/>
  <c r="AD46" i="43"/>
  <c r="X46" i="43"/>
  <c r="AF46" i="43"/>
  <c r="W46" i="43"/>
  <c r="AH46" i="43"/>
  <c r="Y46" i="43"/>
  <c r="AE46" i="43"/>
  <c r="AA46" i="43"/>
  <c r="AG46" i="43"/>
  <c r="Z46" i="43"/>
  <c r="AF50" i="43"/>
  <c r="AD50" i="43"/>
  <c r="AI310" i="43"/>
  <c r="S202" i="43"/>
  <c r="S332" i="43"/>
  <c r="S410" i="43"/>
  <c r="S227" i="43"/>
  <c r="S331" i="43"/>
  <c r="S217" i="43"/>
  <c r="S306" i="43"/>
  <c r="S384" i="43"/>
  <c r="S409" i="43"/>
  <c r="AF35" i="43"/>
  <c r="AC35" i="43"/>
  <c r="AD35" i="43"/>
  <c r="AG35" i="43"/>
  <c r="AH35" i="43"/>
  <c r="AE35" i="43"/>
  <c r="X35" i="43"/>
  <c r="W35" i="43"/>
  <c r="AA35" i="43"/>
  <c r="Z35" i="43"/>
  <c r="Y35" i="43"/>
  <c r="AI154" i="43"/>
  <c r="AI258" i="43"/>
  <c r="AI148" i="43"/>
  <c r="S201" i="43" l="1"/>
  <c r="S295" i="43"/>
  <c r="S150" i="43"/>
  <c r="AI432" i="43"/>
  <c r="AI172" i="43"/>
  <c r="AI180" i="43"/>
  <c r="S373" i="43"/>
  <c r="S435" i="43"/>
  <c r="S191" i="43"/>
  <c r="AI122" i="43"/>
  <c r="AC50" i="43"/>
  <c r="AE50" i="43"/>
  <c r="AI146" i="43"/>
  <c r="AI328" i="43"/>
  <c r="S279" i="43"/>
  <c r="S176" i="43"/>
  <c r="AI406" i="43"/>
  <c r="AI302" i="43"/>
  <c r="Z50" i="43"/>
  <c r="AA50" i="43"/>
  <c r="S425" i="43"/>
  <c r="S357" i="43"/>
  <c r="S436" i="43"/>
  <c r="S399" i="43"/>
  <c r="S321" i="43"/>
  <c r="S269" i="43"/>
  <c r="S175" i="43"/>
  <c r="AI284" i="43"/>
  <c r="AI232" i="43"/>
  <c r="AH50" i="43"/>
  <c r="AI224" i="43"/>
  <c r="AI198" i="43"/>
  <c r="S165" i="43"/>
  <c r="AG50" i="43"/>
  <c r="AI124" i="43"/>
  <c r="V46" i="43"/>
  <c r="AI46" i="43" s="1"/>
  <c r="AI206" i="43"/>
  <c r="V45" i="43"/>
  <c r="AI45" i="43" s="1"/>
  <c r="AI123" i="43"/>
  <c r="AI139" i="43"/>
  <c r="V35" i="43"/>
  <c r="AI35" i="43" s="1"/>
  <c r="AI388" i="43"/>
  <c r="AI276" i="43"/>
  <c r="AI174" i="43"/>
  <c r="S347" i="43"/>
  <c r="S254" i="43"/>
  <c r="S383" i="43"/>
  <c r="S305" i="43"/>
  <c r="S253" i="43"/>
  <c r="Y50" i="43"/>
  <c r="AI414" i="43"/>
  <c r="AI362" i="43"/>
  <c r="W50" i="43"/>
  <c r="S280" i="43"/>
  <c r="AI380" i="43"/>
  <c r="AI250" i="43"/>
  <c r="S243" i="43"/>
  <c r="S149" i="43"/>
  <c r="S358" i="43"/>
  <c r="S228" i="43"/>
  <c r="AI354" i="43"/>
  <c r="AI336" i="43"/>
  <c r="V50" i="43"/>
  <c r="AI128" i="43"/>
  <c r="X50" i="43"/>
  <c r="M35" i="43"/>
  <c r="M9" i="43" s="1"/>
  <c r="O35" i="43"/>
  <c r="O9" i="43" s="1"/>
  <c r="O50" i="43"/>
  <c r="O24" i="43" s="1"/>
  <c r="M50" i="43"/>
  <c r="M24" i="43" s="1"/>
  <c r="R50" i="43"/>
  <c r="R24" i="43" s="1"/>
  <c r="R46" i="43"/>
  <c r="R20" i="43" s="1"/>
  <c r="R45" i="43"/>
  <c r="R19" i="43" s="1"/>
  <c r="AC42" i="43"/>
  <c r="AF42" i="43"/>
  <c r="AG42" i="43"/>
  <c r="AD42" i="43"/>
  <c r="X42" i="43"/>
  <c r="AH42" i="43"/>
  <c r="W42" i="43"/>
  <c r="AE42" i="43"/>
  <c r="AA42" i="43"/>
  <c r="Y42" i="43"/>
  <c r="Z42" i="43"/>
  <c r="C97" i="43"/>
  <c r="N35" i="43"/>
  <c r="N9" i="43" s="1"/>
  <c r="Q35" i="43"/>
  <c r="Q9" i="43" s="1"/>
  <c r="R35" i="43"/>
  <c r="R9" i="43" s="1"/>
  <c r="I202" i="43"/>
  <c r="N50" i="43"/>
  <c r="N24" i="43" s="1"/>
  <c r="Q50" i="43"/>
  <c r="Q24" i="43" s="1"/>
  <c r="N46" i="43"/>
  <c r="N20" i="43" s="1"/>
  <c r="O46" i="43"/>
  <c r="O20" i="43" s="1"/>
  <c r="M46" i="43"/>
  <c r="M20" i="43" s="1"/>
  <c r="Q46" i="43"/>
  <c r="Q20" i="43" s="1"/>
  <c r="O45" i="43"/>
  <c r="O19" i="43" s="1"/>
  <c r="N45" i="43"/>
  <c r="N19" i="43" s="1"/>
  <c r="Q45" i="43"/>
  <c r="Q19" i="43" s="1"/>
  <c r="M45" i="43"/>
  <c r="I399" i="43" l="1"/>
  <c r="S174" i="43"/>
  <c r="AI50" i="43"/>
  <c r="I254" i="43"/>
  <c r="I227" i="43"/>
  <c r="I305" i="43"/>
  <c r="I280" i="43"/>
  <c r="I165" i="43"/>
  <c r="AE49" i="43"/>
  <c r="I321" i="43"/>
  <c r="I347" i="43"/>
  <c r="AI324" i="43"/>
  <c r="AI346" i="43"/>
  <c r="AI372" i="43"/>
  <c r="AI138" i="43"/>
  <c r="AI190" i="43"/>
  <c r="AI164" i="43"/>
  <c r="AI427" i="43"/>
  <c r="AI376" i="43"/>
  <c r="S276" i="43"/>
  <c r="I409" i="43"/>
  <c r="I176" i="43"/>
  <c r="I436" i="43"/>
  <c r="I358" i="43"/>
  <c r="I279" i="43"/>
  <c r="I383" i="43"/>
  <c r="I295" i="43"/>
  <c r="AI168" i="43"/>
  <c r="AI220" i="43"/>
  <c r="I425" i="43"/>
  <c r="I243" i="43"/>
  <c r="AF49" i="43"/>
  <c r="I175" i="43"/>
  <c r="I331" i="43"/>
  <c r="I357" i="43"/>
  <c r="AI257" i="43"/>
  <c r="AI120" i="43"/>
  <c r="V42" i="43"/>
  <c r="AI42" i="43" s="1"/>
  <c r="S128" i="43"/>
  <c r="S406" i="43"/>
  <c r="S172" i="43"/>
  <c r="AI142" i="43"/>
  <c r="AI375" i="43"/>
  <c r="AI219" i="43"/>
  <c r="AI272" i="43"/>
  <c r="L45" i="43"/>
  <c r="S123" i="43"/>
  <c r="X49" i="43"/>
  <c r="AI231" i="43"/>
  <c r="I253" i="43"/>
  <c r="I410" i="43"/>
  <c r="I384" i="43"/>
  <c r="AI424" i="43"/>
  <c r="AI320" i="43"/>
  <c r="I228" i="43"/>
  <c r="S250" i="43"/>
  <c r="AI350" i="43"/>
  <c r="AI271" i="43"/>
  <c r="AI297" i="43"/>
  <c r="Y49" i="43"/>
  <c r="I269" i="43"/>
  <c r="AI153" i="43"/>
  <c r="I435" i="43"/>
  <c r="I217" i="43"/>
  <c r="AI387" i="43"/>
  <c r="S198" i="43"/>
  <c r="AI413" i="43"/>
  <c r="Z49" i="43"/>
  <c r="AI127" i="43"/>
  <c r="V49" i="43"/>
  <c r="I332" i="43"/>
  <c r="AI439" i="43"/>
  <c r="S328" i="43"/>
  <c r="AI245" i="43"/>
  <c r="S122" i="43"/>
  <c r="AA49" i="43"/>
  <c r="W49" i="43"/>
  <c r="I201" i="43"/>
  <c r="S139" i="43"/>
  <c r="L35" i="43"/>
  <c r="AI216" i="43"/>
  <c r="AI246" i="43"/>
  <c r="AI309" i="43"/>
  <c r="AI283" i="43"/>
  <c r="AI335" i="43"/>
  <c r="I150" i="43"/>
  <c r="I306" i="43"/>
  <c r="S380" i="43"/>
  <c r="AI194" i="43"/>
  <c r="AI401" i="43"/>
  <c r="AI167" i="43"/>
  <c r="AI349" i="43"/>
  <c r="S432" i="43"/>
  <c r="S124" i="43"/>
  <c r="L46" i="43"/>
  <c r="AH49" i="43"/>
  <c r="AD49" i="43"/>
  <c r="S148" i="43"/>
  <c r="S302" i="43"/>
  <c r="I191" i="43"/>
  <c r="I149" i="43"/>
  <c r="I373" i="43"/>
  <c r="S146" i="43"/>
  <c r="AI402" i="43"/>
  <c r="AI242" i="43"/>
  <c r="AI294" i="43"/>
  <c r="AI398" i="43"/>
  <c r="AI298" i="43"/>
  <c r="AG49" i="43"/>
  <c r="AC49" i="43"/>
  <c r="AI179" i="43"/>
  <c r="AI205" i="43"/>
  <c r="AI361" i="43"/>
  <c r="S354" i="43"/>
  <c r="S224" i="43"/>
  <c r="AI428" i="43"/>
  <c r="AI268" i="43"/>
  <c r="AC34" i="43"/>
  <c r="AH34" i="43"/>
  <c r="Y34" i="43"/>
  <c r="AD34" i="43"/>
  <c r="AE34" i="43"/>
  <c r="X34" i="43"/>
  <c r="AA34" i="43"/>
  <c r="AF34" i="43"/>
  <c r="AG34" i="43"/>
  <c r="W34" i="43"/>
  <c r="Z34" i="43"/>
  <c r="D45" i="43"/>
  <c r="D19" i="43" s="1"/>
  <c r="E45" i="43"/>
  <c r="E19" i="43" s="1"/>
  <c r="G46" i="43"/>
  <c r="G20" i="43" s="1"/>
  <c r="C46" i="43"/>
  <c r="C20" i="43" s="1"/>
  <c r="E46" i="43"/>
  <c r="E20" i="43" s="1"/>
  <c r="D35" i="43"/>
  <c r="D9" i="43" s="1"/>
  <c r="I174" i="43"/>
  <c r="M42" i="43"/>
  <c r="O42" i="43"/>
  <c r="Q42" i="43"/>
  <c r="Q16" i="43" s="1"/>
  <c r="E35" i="43"/>
  <c r="E9" i="43" s="1"/>
  <c r="C35" i="43"/>
  <c r="C9" i="43" s="1"/>
  <c r="I432" i="43"/>
  <c r="AD38" i="43"/>
  <c r="AC38" i="43"/>
  <c r="W38" i="43"/>
  <c r="X38" i="43"/>
  <c r="AF38" i="43"/>
  <c r="Y38" i="43"/>
  <c r="AE38" i="43"/>
  <c r="AH38" i="43"/>
  <c r="AG38" i="43"/>
  <c r="Z38" i="43"/>
  <c r="AA38" i="43"/>
  <c r="C45" i="43"/>
  <c r="C19" i="43" s="1"/>
  <c r="G45" i="43"/>
  <c r="G19" i="43" s="1"/>
  <c r="D46" i="43"/>
  <c r="D20" i="43" s="1"/>
  <c r="H35" i="43"/>
  <c r="H9" i="43" s="1"/>
  <c r="G35" i="43"/>
  <c r="G9" i="43" s="1"/>
  <c r="M97" i="43"/>
  <c r="M19" i="43" s="1"/>
  <c r="S320" i="43"/>
  <c r="S216" i="43"/>
  <c r="N42" i="43"/>
  <c r="R42" i="43"/>
  <c r="R16" i="43" s="1"/>
  <c r="H45" i="43"/>
  <c r="H19" i="43" s="1"/>
  <c r="H46" i="43"/>
  <c r="H20" i="43" s="1"/>
  <c r="I354" i="43"/>
  <c r="I406" i="43"/>
  <c r="S138" i="43"/>
  <c r="S427" i="43"/>
  <c r="I250" i="43" l="1"/>
  <c r="S349" i="43"/>
  <c r="I146" i="43"/>
  <c r="S219" i="43"/>
  <c r="S372" i="43"/>
  <c r="S335" i="43"/>
  <c r="S361" i="43"/>
  <c r="S297" i="43"/>
  <c r="I380" i="43"/>
  <c r="S324" i="43"/>
  <c r="S153" i="43"/>
  <c r="S413" i="43"/>
  <c r="S268" i="43"/>
  <c r="S205" i="43"/>
  <c r="S167" i="43"/>
  <c r="I198" i="43"/>
  <c r="R49" i="43"/>
  <c r="R23" i="43" s="1"/>
  <c r="S120" i="43"/>
  <c r="L42" i="43"/>
  <c r="AI319" i="43"/>
  <c r="S45" i="43"/>
  <c r="AJ45" i="43" s="1"/>
  <c r="S398" i="43"/>
  <c r="S257" i="43"/>
  <c r="O49" i="43"/>
  <c r="O23" i="43" s="1"/>
  <c r="AI301" i="43"/>
  <c r="AI323" i="43"/>
  <c r="AI193" i="43"/>
  <c r="AI141" i="43"/>
  <c r="AI405" i="43"/>
  <c r="I328" i="43"/>
  <c r="I276" i="43"/>
  <c r="S127" i="43"/>
  <c r="L49" i="43"/>
  <c r="AI267" i="43"/>
  <c r="S35" i="43"/>
  <c r="AJ35" i="43" s="1"/>
  <c r="AI327" i="43"/>
  <c r="L20" i="43"/>
  <c r="S46" i="43"/>
  <c r="AJ46" i="43" s="1"/>
  <c r="S272" i="43"/>
  <c r="S242" i="43"/>
  <c r="S346" i="43"/>
  <c r="AI379" i="43"/>
  <c r="AI241" i="43"/>
  <c r="I148" i="43"/>
  <c r="S376" i="43"/>
  <c r="S375" i="43"/>
  <c r="S142" i="43"/>
  <c r="S309" i="43"/>
  <c r="I596" i="43"/>
  <c r="B102" i="43"/>
  <c r="I102" i="43" s="1"/>
  <c r="V38" i="43"/>
  <c r="AI38" i="43" s="1"/>
  <c r="AI116" i="43"/>
  <c r="S271" i="43"/>
  <c r="I122" i="43"/>
  <c r="I591" i="43"/>
  <c r="B97" i="43"/>
  <c r="I97" i="43" s="1"/>
  <c r="I139" i="43"/>
  <c r="B35" i="43"/>
  <c r="I124" i="43"/>
  <c r="B46" i="43"/>
  <c r="AI397" i="43"/>
  <c r="AI423" i="43"/>
  <c r="S164" i="43"/>
  <c r="S231" i="43"/>
  <c r="AI293" i="43"/>
  <c r="S350" i="43"/>
  <c r="S190" i="43"/>
  <c r="I595" i="43"/>
  <c r="B101" i="43"/>
  <c r="I101" i="43" s="1"/>
  <c r="S220" i="43"/>
  <c r="M49" i="43"/>
  <c r="M23" i="43" s="1"/>
  <c r="AI197" i="43"/>
  <c r="AI275" i="43"/>
  <c r="AI145" i="43"/>
  <c r="S428" i="43"/>
  <c r="I172" i="43"/>
  <c r="N49" i="43"/>
  <c r="N23" i="43" s="1"/>
  <c r="AI163" i="43"/>
  <c r="S194" i="43"/>
  <c r="S298" i="43"/>
  <c r="S245" i="43"/>
  <c r="S402" i="43"/>
  <c r="S246" i="43"/>
  <c r="AI215" i="43"/>
  <c r="AI431" i="43"/>
  <c r="AI249" i="43"/>
  <c r="S401" i="43"/>
  <c r="I224" i="43"/>
  <c r="S179" i="43"/>
  <c r="AI112" i="43"/>
  <c r="V34" i="43"/>
  <c r="AI34" i="43" s="1"/>
  <c r="S168" i="43"/>
  <c r="AI49" i="43"/>
  <c r="I123" i="43"/>
  <c r="B45" i="43"/>
  <c r="S283" i="43"/>
  <c r="AI353" i="43"/>
  <c r="AI371" i="43"/>
  <c r="S294" i="43"/>
  <c r="I302" i="43"/>
  <c r="S424" i="43"/>
  <c r="Q49" i="43"/>
  <c r="Q23" i="43" s="1"/>
  <c r="AI171" i="43"/>
  <c r="AI345" i="43"/>
  <c r="AI223" i="43"/>
  <c r="S387" i="43"/>
  <c r="S439" i="43"/>
  <c r="AI173" i="43"/>
  <c r="I128" i="43"/>
  <c r="I346" i="43"/>
  <c r="D42" i="43"/>
  <c r="S258" i="43"/>
  <c r="G49" i="43"/>
  <c r="G23" i="43" s="1"/>
  <c r="O38" i="43"/>
  <c r="O12" i="43" s="1"/>
  <c r="R38" i="43"/>
  <c r="R12" i="43" s="1"/>
  <c r="I268" i="43"/>
  <c r="I428" i="43"/>
  <c r="S388" i="43"/>
  <c r="S440" i="43"/>
  <c r="C42" i="43"/>
  <c r="S414" i="43"/>
  <c r="R34" i="43"/>
  <c r="R8" i="43" s="1"/>
  <c r="Q34" i="43"/>
  <c r="Q8" i="43" s="1"/>
  <c r="AD41" i="43"/>
  <c r="AA41" i="43"/>
  <c r="AF41" i="43"/>
  <c r="AC41" i="43"/>
  <c r="X41" i="43"/>
  <c r="AE41" i="43"/>
  <c r="AG41" i="43"/>
  <c r="AH41" i="43"/>
  <c r="Z41" i="43"/>
  <c r="Y41" i="43"/>
  <c r="W41" i="43"/>
  <c r="AD37" i="43"/>
  <c r="AE37" i="43"/>
  <c r="X37" i="43"/>
  <c r="AF37" i="43"/>
  <c r="AC37" i="43"/>
  <c r="Y37" i="43"/>
  <c r="AH37" i="43"/>
  <c r="AG37" i="43"/>
  <c r="AA37" i="43"/>
  <c r="Z37" i="43"/>
  <c r="W37" i="43"/>
  <c r="I219" i="43"/>
  <c r="I142" i="43"/>
  <c r="S336" i="43"/>
  <c r="S284" i="43"/>
  <c r="S310" i="43"/>
  <c r="S362" i="43"/>
  <c r="I205" i="43"/>
  <c r="S206" i="43"/>
  <c r="H42" i="43"/>
  <c r="H16" i="43" s="1"/>
  <c r="I246" i="43"/>
  <c r="S232" i="43"/>
  <c r="N38" i="43"/>
  <c r="M38" i="43"/>
  <c r="Q38" i="43"/>
  <c r="Q12" i="43" s="1"/>
  <c r="G42" i="43"/>
  <c r="G16" i="43" s="1"/>
  <c r="E42" i="43"/>
  <c r="S180" i="43"/>
  <c r="N34" i="43"/>
  <c r="O34" i="43"/>
  <c r="O8" i="43" s="1"/>
  <c r="M34" i="43"/>
  <c r="M8" i="43" s="1"/>
  <c r="I401" i="43" l="1"/>
  <c r="S353" i="43"/>
  <c r="D49" i="43"/>
  <c r="D23" i="43" s="1"/>
  <c r="I320" i="43"/>
  <c r="I372" i="43"/>
  <c r="I164" i="43"/>
  <c r="I439" i="43"/>
  <c r="I220" i="43"/>
  <c r="I272" i="43"/>
  <c r="I298" i="43"/>
  <c r="I179" i="43"/>
  <c r="I167" i="43"/>
  <c r="S249" i="43"/>
  <c r="S197" i="43"/>
  <c r="S173" i="43"/>
  <c r="I324" i="43"/>
  <c r="I361" i="43"/>
  <c r="I283" i="43"/>
  <c r="S379" i="43"/>
  <c r="S154" i="43"/>
  <c r="L50" i="43"/>
  <c r="S267" i="43"/>
  <c r="S327" i="43"/>
  <c r="I309" i="43"/>
  <c r="AI147" i="43"/>
  <c r="S397" i="43"/>
  <c r="H49" i="43"/>
  <c r="H23" i="43" s="1"/>
  <c r="S145" i="43"/>
  <c r="S345" i="43"/>
  <c r="C49" i="43"/>
  <c r="C23" i="43" s="1"/>
  <c r="I190" i="43"/>
  <c r="I168" i="43"/>
  <c r="AI282" i="43"/>
  <c r="I127" i="43"/>
  <c r="B49" i="43"/>
  <c r="I350" i="43"/>
  <c r="S371" i="43"/>
  <c r="I402" i="43"/>
  <c r="I245" i="43"/>
  <c r="I376" i="43"/>
  <c r="L34" i="43"/>
  <c r="S112" i="43"/>
  <c r="S591" i="43"/>
  <c r="L97" i="43"/>
  <c r="S223" i="43"/>
  <c r="S301" i="43"/>
  <c r="I257" i="43"/>
  <c r="I216" i="43"/>
  <c r="I194" i="43"/>
  <c r="I45" i="43"/>
  <c r="B19" i="43"/>
  <c r="I19" i="43" s="1"/>
  <c r="B42" i="43"/>
  <c r="I120" i="43"/>
  <c r="I297" i="43"/>
  <c r="S293" i="43"/>
  <c r="AI115" i="43"/>
  <c r="V37" i="43"/>
  <c r="AI37" i="43" s="1"/>
  <c r="V41" i="43"/>
  <c r="AI41" i="43" s="1"/>
  <c r="AI119" i="43"/>
  <c r="I413" i="43"/>
  <c r="I387" i="43"/>
  <c r="S241" i="43"/>
  <c r="S141" i="43"/>
  <c r="I398" i="43"/>
  <c r="AI230" i="43"/>
  <c r="B20" i="43"/>
  <c r="I46" i="43"/>
  <c r="L38" i="43"/>
  <c r="S116" i="43"/>
  <c r="I349" i="43"/>
  <c r="S215" i="43"/>
  <c r="S595" i="43"/>
  <c r="L101" i="43"/>
  <c r="S101" i="43" s="1"/>
  <c r="I375" i="43"/>
  <c r="S319" i="43"/>
  <c r="S49" i="43"/>
  <c r="AJ49" i="43" s="1"/>
  <c r="L23" i="43"/>
  <c r="S23" i="43" s="1"/>
  <c r="S163" i="43"/>
  <c r="I231" i="43"/>
  <c r="I335" i="43"/>
  <c r="AI386" i="43"/>
  <c r="S423" i="43"/>
  <c r="S405" i="43"/>
  <c r="S193" i="43"/>
  <c r="E49" i="43"/>
  <c r="E23" i="43" s="1"/>
  <c r="L102" i="43"/>
  <c r="S102" i="43" s="1"/>
  <c r="S596" i="43"/>
  <c r="I242" i="43"/>
  <c r="I427" i="43"/>
  <c r="I35" i="43"/>
  <c r="S42" i="43"/>
  <c r="AJ42" i="43" s="1"/>
  <c r="AI178" i="43"/>
  <c r="I153" i="43"/>
  <c r="I271" i="43"/>
  <c r="S431" i="43"/>
  <c r="I138" i="43"/>
  <c r="S323" i="43"/>
  <c r="S275" i="43"/>
  <c r="S171" i="43"/>
  <c r="I424" i="43"/>
  <c r="I294" i="43"/>
  <c r="AI308" i="43"/>
  <c r="C34" i="43"/>
  <c r="C8" i="43" s="1"/>
  <c r="D34" i="43"/>
  <c r="I173" i="43"/>
  <c r="I180" i="43"/>
  <c r="C38" i="43"/>
  <c r="N37" i="43"/>
  <c r="M37" i="43"/>
  <c r="R37" i="43"/>
  <c r="R11" i="43" s="1"/>
  <c r="Q37" i="43"/>
  <c r="Q11" i="43" s="1"/>
  <c r="M41" i="43"/>
  <c r="M15" i="43" s="1"/>
  <c r="Q41" i="43"/>
  <c r="Q15" i="43" s="1"/>
  <c r="R41" i="43"/>
  <c r="R15" i="43" s="1"/>
  <c r="E38" i="43"/>
  <c r="E12" i="43" s="1"/>
  <c r="I301" i="43"/>
  <c r="S230" i="43"/>
  <c r="E34" i="43"/>
  <c r="E8" i="43" s="1"/>
  <c r="I353" i="43"/>
  <c r="G38" i="43"/>
  <c r="G12" i="43" s="1"/>
  <c r="D38" i="43"/>
  <c r="I327" i="43"/>
  <c r="O37" i="43"/>
  <c r="N41" i="43"/>
  <c r="N15" i="43" s="1"/>
  <c r="O41" i="43"/>
  <c r="G34" i="43"/>
  <c r="G8" i="43" s="1"/>
  <c r="H34" i="43"/>
  <c r="H8" i="43" s="1"/>
  <c r="H38" i="43"/>
  <c r="H12" i="43" s="1"/>
  <c r="I197" i="43"/>
  <c r="S308" i="43"/>
  <c r="I171" i="43" l="1"/>
  <c r="I310" i="43"/>
  <c r="I440" i="43"/>
  <c r="I223" i="43"/>
  <c r="I362" i="43"/>
  <c r="I145" i="43"/>
  <c r="I141" i="43"/>
  <c r="E50" i="43"/>
  <c r="E24" i="43" s="1"/>
  <c r="I379" i="43"/>
  <c r="I49" i="43"/>
  <c r="B23" i="43"/>
  <c r="I23" i="43" s="1"/>
  <c r="T23" i="43" s="1"/>
  <c r="S178" i="43"/>
  <c r="I206" i="43"/>
  <c r="I275" i="43"/>
  <c r="I241" i="43"/>
  <c r="I423" i="43"/>
  <c r="S147" i="43"/>
  <c r="S34" i="43"/>
  <c r="AJ34" i="43" s="1"/>
  <c r="I323" i="43"/>
  <c r="L41" i="43"/>
  <c r="S119" i="43"/>
  <c r="I336" i="43"/>
  <c r="I232" i="43"/>
  <c r="I215" i="43"/>
  <c r="I388" i="43"/>
  <c r="H50" i="43"/>
  <c r="H24" i="43" s="1"/>
  <c r="D50" i="43"/>
  <c r="D24" i="43" s="1"/>
  <c r="I371" i="43"/>
  <c r="I319" i="43"/>
  <c r="I431" i="43"/>
  <c r="I405" i="43"/>
  <c r="I293" i="43"/>
  <c r="I163" i="43"/>
  <c r="S38" i="43"/>
  <c r="AJ38" i="43" s="1"/>
  <c r="I414" i="43"/>
  <c r="S282" i="43"/>
  <c r="I284" i="43"/>
  <c r="I154" i="43"/>
  <c r="B50" i="43"/>
  <c r="I258" i="43"/>
  <c r="I345" i="43"/>
  <c r="S115" i="43"/>
  <c r="L37" i="43"/>
  <c r="B34" i="43"/>
  <c r="I112" i="43"/>
  <c r="I249" i="43"/>
  <c r="I116" i="43"/>
  <c r="B38" i="43"/>
  <c r="I193" i="43"/>
  <c r="I397" i="43"/>
  <c r="I267" i="43"/>
  <c r="G50" i="43"/>
  <c r="G24" i="43" s="1"/>
  <c r="C50" i="43"/>
  <c r="C24" i="43" s="1"/>
  <c r="S50" i="43"/>
  <c r="AJ50" i="43" s="1"/>
  <c r="L24" i="43"/>
  <c r="S24" i="43" s="1"/>
  <c r="S386" i="43"/>
  <c r="AI121" i="43"/>
  <c r="I42" i="43"/>
  <c r="S97" i="43"/>
  <c r="L19" i="43"/>
  <c r="E41" i="43"/>
  <c r="E37" i="43"/>
  <c r="H41" i="43"/>
  <c r="H15" i="43" s="1"/>
  <c r="C41" i="43"/>
  <c r="C15" i="43" s="1"/>
  <c r="G37" i="43"/>
  <c r="G11" i="43" s="1"/>
  <c r="H37" i="43"/>
  <c r="H11" i="43" s="1"/>
  <c r="D41" i="43"/>
  <c r="D15" i="43" s="1"/>
  <c r="G41" i="43"/>
  <c r="G15" i="43" s="1"/>
  <c r="C37" i="43"/>
  <c r="D37" i="43"/>
  <c r="I230" i="43" l="1"/>
  <c r="AF33" i="43"/>
  <c r="AC33" i="43"/>
  <c r="I386" i="43"/>
  <c r="I308" i="43"/>
  <c r="X33" i="43"/>
  <c r="AH33" i="43"/>
  <c r="I119" i="43"/>
  <c r="B41" i="43"/>
  <c r="I50" i="43"/>
  <c r="B24" i="43"/>
  <c r="I24" i="43" s="1"/>
  <c r="T24" i="43" s="1"/>
  <c r="I282" i="43"/>
  <c r="B37" i="43"/>
  <c r="I115" i="43"/>
  <c r="AA33" i="43"/>
  <c r="I34" i="43"/>
  <c r="L15" i="43"/>
  <c r="S41" i="43"/>
  <c r="AJ41" i="43" s="1"/>
  <c r="AI137" i="43"/>
  <c r="AI111" i="43"/>
  <c r="V33" i="43"/>
  <c r="S37" i="43"/>
  <c r="AJ37" i="43" s="1"/>
  <c r="Y33" i="43"/>
  <c r="AD33" i="43"/>
  <c r="S121" i="43"/>
  <c r="AG33" i="43"/>
  <c r="I178" i="43"/>
  <c r="AI189" i="43"/>
  <c r="Z33" i="43"/>
  <c r="I147" i="43"/>
  <c r="W33" i="43"/>
  <c r="AE33" i="43"/>
  <c r="I38" i="43"/>
  <c r="L33" i="43" l="1"/>
  <c r="S111" i="43"/>
  <c r="AI152" i="43"/>
  <c r="B15" i="43"/>
  <c r="I41" i="43"/>
  <c r="R33" i="43"/>
  <c r="M33" i="43"/>
  <c r="I37" i="43"/>
  <c r="S137" i="43"/>
  <c r="AI334" i="43"/>
  <c r="Q33" i="43"/>
  <c r="S189" i="43"/>
  <c r="N33" i="43"/>
  <c r="AI33" i="43"/>
  <c r="AI438" i="43"/>
  <c r="I121" i="43"/>
  <c r="O33" i="43"/>
  <c r="P71" i="43"/>
  <c r="S487" i="43"/>
  <c r="AI126" i="43"/>
  <c r="AI256" i="43"/>
  <c r="X48" i="43" l="1"/>
  <c r="AG48" i="43"/>
  <c r="V48" i="43"/>
  <c r="AE48" i="43"/>
  <c r="W48" i="43"/>
  <c r="S152" i="43"/>
  <c r="AC48" i="43"/>
  <c r="AA48" i="43"/>
  <c r="AF48" i="43"/>
  <c r="Y48" i="43"/>
  <c r="AD48" i="43"/>
  <c r="AH48" i="43"/>
  <c r="Z48" i="43"/>
  <c r="Q7" i="43"/>
  <c r="H33" i="43"/>
  <c r="S126" i="43"/>
  <c r="E33" i="43"/>
  <c r="AI360" i="43"/>
  <c r="M7" i="43"/>
  <c r="O7" i="43"/>
  <c r="G33" i="43"/>
  <c r="AI412" i="43"/>
  <c r="D33" i="43"/>
  <c r="I111" i="43"/>
  <c r="B33" i="43"/>
  <c r="C33" i="43"/>
  <c r="S256" i="43"/>
  <c r="S438" i="43"/>
  <c r="R7" i="43"/>
  <c r="I137" i="43"/>
  <c r="I189" i="43"/>
  <c r="AI204" i="43"/>
  <c r="S334" i="43"/>
  <c r="S71" i="43"/>
  <c r="P19" i="43"/>
  <c r="S19" i="43" s="1"/>
  <c r="T19" i="43" s="1"/>
  <c r="S33" i="43"/>
  <c r="I334" i="43"/>
  <c r="N48" i="43"/>
  <c r="L48" i="43" l="1"/>
  <c r="Q48" i="43"/>
  <c r="Q22" i="43" s="1"/>
  <c r="R48" i="43"/>
  <c r="R22" i="43" s="1"/>
  <c r="I438" i="43"/>
  <c r="M48" i="43"/>
  <c r="M22" i="43" s="1"/>
  <c r="S412" i="43"/>
  <c r="AI48" i="43"/>
  <c r="C7" i="43"/>
  <c r="G7" i="43"/>
  <c r="E7" i="43"/>
  <c r="S204" i="43"/>
  <c r="I256" i="43"/>
  <c r="AJ33" i="43"/>
  <c r="H7" i="43"/>
  <c r="I33" i="43"/>
  <c r="O48" i="43"/>
  <c r="O22" i="43" s="1"/>
  <c r="S360" i="43"/>
  <c r="I152" i="43"/>
  <c r="I126" i="43"/>
  <c r="D48" i="43"/>
  <c r="C48" i="43" l="1"/>
  <c r="C22" i="43" s="1"/>
  <c r="G48" i="43"/>
  <c r="G22" i="43" s="1"/>
  <c r="H48" i="43"/>
  <c r="H22" i="43" s="1"/>
  <c r="I204" i="43"/>
  <c r="E48" i="43"/>
  <c r="E22" i="43" s="1"/>
  <c r="B48" i="43"/>
  <c r="S48" i="43"/>
  <c r="AJ48" i="43" s="1"/>
  <c r="I412" i="43"/>
  <c r="I360" i="43"/>
  <c r="AI346" i="40" l="1"/>
  <c r="AI142" i="40"/>
  <c r="AI298" i="40"/>
  <c r="AI268" i="40"/>
  <c r="AI194" i="40"/>
  <c r="AI220" i="40"/>
  <c r="AI163" i="40"/>
  <c r="AI423" i="40"/>
  <c r="AI345" i="40"/>
  <c r="AI372" i="40"/>
  <c r="AI402" i="40"/>
  <c r="AI294" i="40"/>
  <c r="AI164" i="40"/>
  <c r="AI320" i="40"/>
  <c r="AI397" i="40"/>
  <c r="AI242" i="40"/>
  <c r="AI190" i="40"/>
  <c r="AI376" i="40"/>
  <c r="AI216" i="40"/>
  <c r="AI138" i="40"/>
  <c r="AI398" i="40"/>
  <c r="AI371" i="40"/>
  <c r="AI424" i="40"/>
  <c r="AI246" i="40"/>
  <c r="AI241" i="40"/>
  <c r="AI272" i="40"/>
  <c r="AI350" i="40"/>
  <c r="AI168" i="40"/>
  <c r="AI324" i="40"/>
  <c r="AI319" i="40"/>
  <c r="AI428" i="40"/>
  <c r="AI293" i="40"/>
  <c r="AI215" i="40"/>
  <c r="I48" i="43"/>
  <c r="W34" i="40"/>
  <c r="AA34" i="40"/>
  <c r="AF34" i="40"/>
  <c r="X34" i="40"/>
  <c r="AC34" i="40"/>
  <c r="AG34" i="40"/>
  <c r="Y34" i="40"/>
  <c r="AD34" i="40"/>
  <c r="AH34" i="40"/>
  <c r="Z34" i="40"/>
  <c r="AE34" i="40"/>
  <c r="S268" i="40" l="1"/>
  <c r="S246" i="40"/>
  <c r="S346" i="40"/>
  <c r="S272" i="40"/>
  <c r="S194" i="40"/>
  <c r="S294" i="40"/>
  <c r="S424" i="40"/>
  <c r="S216" i="40"/>
  <c r="S320" i="40"/>
  <c r="S371" i="40"/>
  <c r="S376" i="40"/>
  <c r="S142" i="40"/>
  <c r="S168" i="40"/>
  <c r="S241" i="40"/>
  <c r="S138" i="40"/>
  <c r="S242" i="40"/>
  <c r="S372" i="40"/>
  <c r="S324" i="40"/>
  <c r="S350" i="40"/>
  <c r="S319" i="40"/>
  <c r="V34" i="40"/>
  <c r="AI34" i="40" s="1"/>
  <c r="AI112" i="40"/>
  <c r="S398" i="40"/>
  <c r="S423" i="40"/>
  <c r="S163" i="40"/>
  <c r="S293" i="40"/>
  <c r="S190" i="40"/>
  <c r="S164" i="40"/>
  <c r="S428" i="40"/>
  <c r="S402" i="40"/>
  <c r="S215" i="40"/>
  <c r="S397" i="40"/>
  <c r="S345" i="40"/>
  <c r="S298" i="40"/>
  <c r="S220" i="40"/>
  <c r="AI189" i="40"/>
  <c r="I242" i="40"/>
  <c r="Q34" i="40"/>
  <c r="Q8" i="40" s="1"/>
  <c r="O34" i="40"/>
  <c r="O8" i="40" s="1"/>
  <c r="I194" i="40"/>
  <c r="AA38" i="40"/>
  <c r="X38" i="40"/>
  <c r="AG38" i="40"/>
  <c r="AD38" i="40"/>
  <c r="AE38" i="40"/>
  <c r="W38" i="40"/>
  <c r="AF38" i="40"/>
  <c r="AC38" i="40"/>
  <c r="Y38" i="40"/>
  <c r="AH38" i="40"/>
  <c r="Z38" i="40"/>
  <c r="I398" i="40"/>
  <c r="N34" i="40"/>
  <c r="M34" i="40"/>
  <c r="M8" i="40" s="1"/>
  <c r="R34" i="40"/>
  <c r="R8" i="40" s="1"/>
  <c r="I324" i="40"/>
  <c r="I346" i="40" l="1"/>
  <c r="I164" i="40"/>
  <c r="I294" i="40"/>
  <c r="I138" i="40"/>
  <c r="Z33" i="40"/>
  <c r="AC33" i="40"/>
  <c r="I272" i="40"/>
  <c r="AE33" i="40"/>
  <c r="I345" i="40"/>
  <c r="I428" i="40"/>
  <c r="I293" i="40"/>
  <c r="I168" i="40"/>
  <c r="I268" i="40"/>
  <c r="I142" i="40"/>
  <c r="L34" i="40"/>
  <c r="S112" i="40"/>
  <c r="AA33" i="40"/>
  <c r="AI267" i="40"/>
  <c r="I423" i="40"/>
  <c r="I372" i="40"/>
  <c r="I319" i="40"/>
  <c r="I163" i="40"/>
  <c r="I190" i="40"/>
  <c r="W33" i="40"/>
  <c r="AF33" i="40"/>
  <c r="I350" i="40"/>
  <c r="I320" i="40"/>
  <c r="AD33" i="40"/>
  <c r="X33" i="40"/>
  <c r="I376" i="40"/>
  <c r="I241" i="40"/>
  <c r="I216" i="40"/>
  <c r="I397" i="40"/>
  <c r="V38" i="40"/>
  <c r="AI38" i="40" s="1"/>
  <c r="AI116" i="40"/>
  <c r="I402" i="40"/>
  <c r="I298" i="40"/>
  <c r="Y33" i="40"/>
  <c r="AH33" i="40"/>
  <c r="AI137" i="40"/>
  <c r="I371" i="40"/>
  <c r="I220" i="40"/>
  <c r="I246" i="40"/>
  <c r="I215" i="40"/>
  <c r="I424" i="40"/>
  <c r="V33" i="40"/>
  <c r="AI111" i="40"/>
  <c r="AG33" i="40"/>
  <c r="C34" i="40"/>
  <c r="C8" i="40" s="1"/>
  <c r="N38" i="40"/>
  <c r="M38" i="40"/>
  <c r="R38" i="40"/>
  <c r="R12" i="40" s="1"/>
  <c r="Q38" i="40"/>
  <c r="Q12" i="40" s="1"/>
  <c r="E34" i="40"/>
  <c r="E8" i="40" s="1"/>
  <c r="G34" i="40"/>
  <c r="G8" i="40" s="1"/>
  <c r="H34" i="40"/>
  <c r="H8" i="40" s="1"/>
  <c r="D34" i="40"/>
  <c r="O38" i="40"/>
  <c r="O12" i="40" s="1"/>
  <c r="AI282" i="40" l="1"/>
  <c r="S34" i="40"/>
  <c r="AJ34" i="40" s="1"/>
  <c r="O33" i="40"/>
  <c r="S189" i="40"/>
  <c r="AI230" i="40"/>
  <c r="L38" i="40"/>
  <c r="S116" i="40"/>
  <c r="S267" i="40"/>
  <c r="M33" i="40"/>
  <c r="AI178" i="40"/>
  <c r="L33" i="40"/>
  <c r="S111" i="40"/>
  <c r="S137" i="40"/>
  <c r="I112" i="40"/>
  <c r="B34" i="40"/>
  <c r="Q33" i="40"/>
  <c r="N33" i="40"/>
  <c r="AI308" i="40"/>
  <c r="R33" i="40"/>
  <c r="AI33" i="40"/>
  <c r="E38" i="40"/>
  <c r="E12" i="40" s="1"/>
  <c r="G38" i="40"/>
  <c r="G12" i="40" s="1"/>
  <c r="C38" i="40"/>
  <c r="H38" i="40"/>
  <c r="H12" i="40" s="1"/>
  <c r="D38" i="40"/>
  <c r="I137" i="40" l="1"/>
  <c r="S282" i="40"/>
  <c r="M7" i="40"/>
  <c r="D33" i="40"/>
  <c r="O7" i="40"/>
  <c r="Q7" i="40"/>
  <c r="S308" i="40"/>
  <c r="E33" i="40"/>
  <c r="C33" i="40"/>
  <c r="I34" i="40"/>
  <c r="S230" i="40"/>
  <c r="G33" i="40"/>
  <c r="R7" i="40"/>
  <c r="S38" i="40"/>
  <c r="AJ38" i="40" s="1"/>
  <c r="I189" i="40"/>
  <c r="S178" i="40"/>
  <c r="I267" i="40"/>
  <c r="S33" i="40"/>
  <c r="H33" i="40"/>
  <c r="I111" i="40"/>
  <c r="B33" i="40"/>
  <c r="I116" i="40"/>
  <c r="B38" i="40"/>
  <c r="I308" i="40"/>
  <c r="I230" i="40"/>
  <c r="I282" i="40"/>
  <c r="I38" i="40" l="1"/>
  <c r="C7" i="40"/>
  <c r="AJ33" i="40"/>
  <c r="E7" i="40"/>
  <c r="AI438" i="40"/>
  <c r="I33" i="40"/>
  <c r="G7" i="40"/>
  <c r="AI334" i="40"/>
  <c r="I178" i="40"/>
  <c r="H7" i="40"/>
  <c r="AI152" i="40" l="1"/>
  <c r="AI386" i="40"/>
  <c r="AI360" i="40"/>
  <c r="AI204" i="40"/>
  <c r="S334" i="40"/>
  <c r="S438" i="40"/>
  <c r="AI256" i="40"/>
  <c r="AI412" i="40"/>
  <c r="I438" i="40"/>
  <c r="Y48" i="40"/>
  <c r="AH48" i="40"/>
  <c r="Z48" i="40"/>
  <c r="AG48" i="40"/>
  <c r="AA48" i="40"/>
  <c r="X48" i="40"/>
  <c r="AD48" i="40"/>
  <c r="AE48" i="40"/>
  <c r="W48" i="40"/>
  <c r="AF48" i="40"/>
  <c r="AC48" i="40"/>
  <c r="S386" i="40"/>
  <c r="S360" i="40" l="1"/>
  <c r="S204" i="40"/>
  <c r="AI126" i="40"/>
  <c r="V48" i="40"/>
  <c r="AI48" i="40" s="1"/>
  <c r="S412" i="40"/>
  <c r="I334" i="40"/>
  <c r="S152" i="40"/>
  <c r="S256" i="40"/>
  <c r="R48" i="40"/>
  <c r="R22" i="40" s="1"/>
  <c r="O48" i="40"/>
  <c r="O22" i="40" s="1"/>
  <c r="N48" i="40"/>
  <c r="M48" i="40"/>
  <c r="M22" i="40" s="1"/>
  <c r="Q48" i="40"/>
  <c r="Q22" i="40" s="1"/>
  <c r="I152" i="40"/>
  <c r="I256" i="40" l="1"/>
  <c r="S126" i="40"/>
  <c r="L48" i="40"/>
  <c r="I360" i="40"/>
  <c r="I204" i="40"/>
  <c r="I412" i="40"/>
  <c r="I386" i="40"/>
  <c r="C48" i="40"/>
  <c r="C22" i="40" s="1"/>
  <c r="D48" i="40"/>
  <c r="H48" i="40"/>
  <c r="H22" i="40" s="1"/>
  <c r="G48" i="40"/>
  <c r="G22" i="40" s="1"/>
  <c r="E48" i="40"/>
  <c r="E22" i="40" s="1"/>
  <c r="B48" i="40" l="1"/>
  <c r="I126" i="40"/>
  <c r="S48" i="40"/>
  <c r="AJ48" i="40" s="1"/>
  <c r="I48" i="40" l="1"/>
  <c r="I563" i="40"/>
  <c r="I537" i="40"/>
  <c r="I511" i="40"/>
  <c r="I459" i="40" l="1"/>
  <c r="AI173" i="40" l="1"/>
  <c r="AI407" i="40"/>
  <c r="AI251" i="40"/>
  <c r="AI433" i="40"/>
  <c r="AI355" i="40"/>
  <c r="P95" i="40"/>
  <c r="AI277" i="40"/>
  <c r="AI199" i="40"/>
  <c r="AI381" i="40"/>
  <c r="AI329" i="40"/>
  <c r="AI121" i="40"/>
  <c r="AI303" i="40"/>
  <c r="AI225" i="40"/>
  <c r="S433" i="40"/>
  <c r="S381" i="40" l="1"/>
  <c r="S303" i="40"/>
  <c r="S173" i="40"/>
  <c r="S225" i="40"/>
  <c r="S121" i="40"/>
  <c r="S199" i="40"/>
  <c r="S251" i="40"/>
  <c r="S277" i="40"/>
  <c r="S329" i="40"/>
  <c r="S355" i="40"/>
  <c r="S407" i="40"/>
  <c r="G95" i="40"/>
  <c r="H95" i="40"/>
  <c r="I433" i="40" l="1"/>
  <c r="I251" i="40"/>
  <c r="I225" i="40"/>
  <c r="I303" i="40"/>
  <c r="I355" i="40"/>
  <c r="I277" i="40"/>
  <c r="I199" i="40"/>
  <c r="I173" i="40"/>
  <c r="I381" i="40"/>
  <c r="I407" i="40"/>
  <c r="I121" i="40"/>
  <c r="I329" i="40"/>
  <c r="R95" i="40"/>
  <c r="I615" i="40"/>
  <c r="I641" i="40"/>
  <c r="Q95" i="40"/>
  <c r="I486" i="40" l="1"/>
  <c r="F70" i="40"/>
  <c r="S615" i="40"/>
  <c r="AG615" i="40" s="1"/>
  <c r="S641" i="40"/>
  <c r="F18" i="40" l="1"/>
  <c r="I70" i="40"/>
  <c r="D100" i="35" l="1"/>
  <c r="B100" i="35" l="1"/>
  <c r="I100" i="35" s="1"/>
  <c r="I594" i="35"/>
  <c r="C90" i="8" l="1"/>
  <c r="I584" i="8" l="1"/>
  <c r="I194" i="8"/>
  <c r="I350" i="8"/>
  <c r="B90" i="8" l="1"/>
  <c r="D90" i="8"/>
  <c r="I90" i="8" s="1"/>
  <c r="I402" i="8"/>
  <c r="I428" i="8"/>
  <c r="I272" i="8"/>
  <c r="I220" i="8"/>
  <c r="I298" i="8"/>
  <c r="I376" i="8"/>
  <c r="I168" i="8"/>
  <c r="D48" i="8"/>
  <c r="D38" i="8"/>
  <c r="D12" i="8" s="1"/>
  <c r="H38" i="8"/>
  <c r="H12" i="8" s="1"/>
  <c r="E38" i="8"/>
  <c r="E12" i="8" s="1"/>
  <c r="I324" i="8"/>
  <c r="G38" i="8"/>
  <c r="G12" i="8" s="1"/>
  <c r="C38" i="8"/>
  <c r="C12" i="8" s="1"/>
  <c r="I142" i="8"/>
  <c r="I246" i="8"/>
  <c r="I610" i="8" l="1"/>
  <c r="I116" i="8"/>
  <c r="B38" i="8"/>
  <c r="I632" i="8" l="1"/>
  <c r="I554" i="8"/>
  <c r="I528" i="8"/>
  <c r="H86" i="8"/>
  <c r="G86" i="8"/>
  <c r="I606" i="8"/>
  <c r="B12" i="8"/>
  <c r="I12" i="8" s="1"/>
  <c r="I38" i="8"/>
  <c r="F60" i="8"/>
  <c r="I502" i="8"/>
  <c r="I152" i="8"/>
  <c r="B48" i="8"/>
  <c r="C86" i="8"/>
  <c r="E86" i="8"/>
  <c r="I450" i="8"/>
  <c r="I60" i="8" l="1"/>
  <c r="F8" i="8"/>
  <c r="B85" i="8"/>
  <c r="I579" i="8"/>
  <c r="D85" i="8"/>
  <c r="E93" i="8"/>
  <c r="I587" i="8"/>
  <c r="I605" i="8"/>
  <c r="I397" i="8"/>
  <c r="I85" i="8" l="1"/>
  <c r="I163" i="8"/>
  <c r="I215" i="8"/>
  <c r="I267" i="8"/>
  <c r="I423" i="8"/>
  <c r="I345" i="8"/>
  <c r="I319" i="8"/>
  <c r="I293" i="8"/>
  <c r="I93" i="8"/>
  <c r="E15" i="8"/>
  <c r="I15" i="8" s="1"/>
  <c r="I137" i="8" l="1"/>
  <c r="I241" i="8"/>
  <c r="I111" i="8"/>
  <c r="E33" i="8"/>
  <c r="G33" i="8"/>
  <c r="D33" i="8"/>
  <c r="C33" i="8"/>
  <c r="H33" i="8" l="1"/>
  <c r="E7" i="8"/>
  <c r="C7" i="8"/>
  <c r="H7" i="8"/>
  <c r="I371" i="8"/>
  <c r="I189" i="8"/>
  <c r="D7" i="8"/>
  <c r="G7" i="8"/>
  <c r="B33" i="8"/>
  <c r="I33" i="8" l="1"/>
  <c r="B7" i="8"/>
  <c r="I7" i="8" l="1"/>
  <c r="E93" i="32" l="1"/>
  <c r="I93" i="32" s="1"/>
  <c r="I587" i="32"/>
  <c r="D41" i="32" l="1"/>
  <c r="D15" i="32" s="1"/>
  <c r="I275" i="32"/>
  <c r="I353" i="32"/>
  <c r="I431" i="32"/>
  <c r="I145" i="32"/>
  <c r="I301" i="32"/>
  <c r="G41" i="32"/>
  <c r="G15" i="32" s="1"/>
  <c r="H41" i="32"/>
  <c r="H15" i="32" s="1"/>
  <c r="I171" i="32"/>
  <c r="I223" i="32"/>
  <c r="C41" i="32"/>
  <c r="C15" i="32" s="1"/>
  <c r="I249" i="32"/>
  <c r="I197" i="32"/>
  <c r="E41" i="32"/>
  <c r="E15" i="32" s="1"/>
  <c r="I379" i="32"/>
  <c r="I405" i="32"/>
  <c r="I327" i="32"/>
  <c r="B41" i="32" l="1"/>
  <c r="I119" i="32"/>
  <c r="I41" i="32" l="1"/>
  <c r="B15" i="32"/>
  <c r="I15" i="32" s="1"/>
  <c r="G85" i="32" l="1"/>
  <c r="I631" i="32"/>
  <c r="C85" i="32"/>
  <c r="E85" i="32"/>
  <c r="H85" i="32"/>
  <c r="I605" i="32" l="1"/>
  <c r="I449" i="32"/>
  <c r="F59" i="32"/>
  <c r="F7" i="32" l="1"/>
  <c r="I59" i="32"/>
  <c r="H48" i="32" l="1"/>
  <c r="H22" i="32" s="1"/>
  <c r="E48" i="32"/>
  <c r="E22" i="32" s="1"/>
  <c r="G48" i="32"/>
  <c r="G22" i="32" s="1"/>
  <c r="D48" i="32"/>
  <c r="C48" i="32"/>
  <c r="C22" i="32" s="1"/>
  <c r="I360" i="32" l="1"/>
  <c r="B48" i="32"/>
  <c r="D85" i="32" l="1"/>
  <c r="I48" i="32"/>
  <c r="B85" i="32"/>
  <c r="I579" i="32"/>
  <c r="I267" i="32" l="1"/>
  <c r="I397" i="32"/>
  <c r="I163" i="32"/>
  <c r="I345" i="32"/>
  <c r="I85" i="32"/>
  <c r="I423" i="32"/>
  <c r="I319" i="32"/>
  <c r="I215" i="32"/>
  <c r="I293" i="32"/>
  <c r="I241" i="32" l="1"/>
  <c r="I111" i="32"/>
  <c r="I137" i="32"/>
  <c r="C33" i="32"/>
  <c r="D33" i="32"/>
  <c r="B33" i="32"/>
  <c r="G33" i="32" l="1"/>
  <c r="H33" i="32"/>
  <c r="H7" i="32" s="1"/>
  <c r="E33" i="32"/>
  <c r="B7" i="32"/>
  <c r="I33" i="32"/>
  <c r="C7" i="32"/>
  <c r="G7" i="32"/>
  <c r="E7" i="32"/>
  <c r="D7" i="32"/>
  <c r="I371" i="32"/>
  <c r="I189" i="32"/>
  <c r="I7" i="32" l="1"/>
  <c r="B86" i="1" l="1"/>
  <c r="I580" i="1"/>
  <c r="D86" i="1"/>
  <c r="B86" i="8" l="1"/>
  <c r="I372" i="8"/>
  <c r="I346" i="8"/>
  <c r="I424" i="8" l="1"/>
  <c r="D34" i="1"/>
  <c r="I164" i="1"/>
  <c r="I268" i="8"/>
  <c r="I242" i="8"/>
  <c r="E34" i="1"/>
  <c r="I294" i="8"/>
  <c r="C34" i="1"/>
  <c r="I138" i="1"/>
  <c r="I216" i="8"/>
  <c r="I190" i="8"/>
  <c r="I398" i="8"/>
  <c r="G34" i="1"/>
  <c r="I580" i="8"/>
  <c r="D86" i="8"/>
  <c r="H34" i="1"/>
  <c r="I112" i="1"/>
  <c r="I112" i="8"/>
  <c r="I190" i="1"/>
  <c r="I138" i="8"/>
  <c r="I164" i="8"/>
  <c r="B34" i="1"/>
  <c r="C34" i="8"/>
  <c r="D34" i="8"/>
  <c r="H34" i="8"/>
  <c r="D8" i="8" l="1"/>
  <c r="H8" i="1"/>
  <c r="I320" i="8"/>
  <c r="B34" i="8"/>
  <c r="C8" i="8"/>
  <c r="E34" i="8"/>
  <c r="G34" i="8"/>
  <c r="D8" i="1"/>
  <c r="H8" i="8"/>
  <c r="G8" i="1"/>
  <c r="C8" i="1"/>
  <c r="E8" i="1"/>
  <c r="B8" i="1"/>
  <c r="I34" i="1"/>
  <c r="I86" i="8"/>
  <c r="B8" i="8" l="1"/>
  <c r="I34" i="8"/>
  <c r="G8" i="8"/>
  <c r="E8" i="8"/>
  <c r="D86" i="32"/>
  <c r="I606" i="32"/>
  <c r="B86" i="32"/>
  <c r="I580" i="32"/>
  <c r="I346" i="32" l="1"/>
  <c r="I112" i="32"/>
  <c r="I398" i="32"/>
  <c r="I554" i="32"/>
  <c r="I268" i="32"/>
  <c r="I242" i="32"/>
  <c r="E34" i="32"/>
  <c r="I502" i="32"/>
  <c r="I86" i="32"/>
  <c r="G34" i="32"/>
  <c r="D34" i="32"/>
  <c r="I138" i="32"/>
  <c r="I164" i="32"/>
  <c r="I424" i="32"/>
  <c r="I528" i="32"/>
  <c r="I216" i="32"/>
  <c r="I372" i="32"/>
  <c r="C34" i="32"/>
  <c r="I450" i="32"/>
  <c r="F60" i="32"/>
  <c r="H34" i="32"/>
  <c r="I294" i="32"/>
  <c r="I320" i="32"/>
  <c r="I190" i="32"/>
  <c r="B34" i="32"/>
  <c r="I8" i="8"/>
  <c r="I60" i="32" l="1"/>
  <c r="F8" i="32"/>
  <c r="D8" i="32"/>
  <c r="C8" i="32"/>
  <c r="G8" i="32"/>
  <c r="B8" i="32"/>
  <c r="I34" i="32"/>
  <c r="H8" i="32"/>
  <c r="E8" i="32"/>
  <c r="I8" i="32" l="1"/>
  <c r="B87" i="35" l="1"/>
  <c r="I581" i="35"/>
  <c r="B87" i="34"/>
  <c r="I581" i="34"/>
  <c r="I253" i="8"/>
  <c r="I435" i="8"/>
  <c r="C97" i="32"/>
  <c r="C97" i="1"/>
  <c r="D86" i="34"/>
  <c r="D8" i="34" s="1"/>
  <c r="I201" i="8"/>
  <c r="I614" i="8"/>
  <c r="I305" i="8"/>
  <c r="I227" i="8"/>
  <c r="I383" i="8"/>
  <c r="I149" i="8"/>
  <c r="I581" i="36" l="1"/>
  <c r="B87" i="36"/>
  <c r="B97" i="1"/>
  <c r="I97" i="1" s="1"/>
  <c r="I591" i="1"/>
  <c r="I580" i="34"/>
  <c r="B86" i="34"/>
  <c r="B37" i="34"/>
  <c r="I87" i="34"/>
  <c r="B9" i="34"/>
  <c r="I9" i="34" s="1"/>
  <c r="B97" i="32"/>
  <c r="I97" i="32" s="1"/>
  <c r="I591" i="32"/>
  <c r="I87" i="35"/>
  <c r="B9" i="35"/>
  <c r="I9" i="35" s="1"/>
  <c r="I331" i="8"/>
  <c r="G94" i="8"/>
  <c r="I357" i="8"/>
  <c r="H94" i="8"/>
  <c r="C97" i="8"/>
  <c r="I409" i="8"/>
  <c r="H45" i="8"/>
  <c r="H19" i="8" s="1"/>
  <c r="E45" i="8"/>
  <c r="E19" i="8" s="1"/>
  <c r="C45" i="8"/>
  <c r="D90" i="34"/>
  <c r="D12" i="34" s="1"/>
  <c r="I279" i="8"/>
  <c r="G45" i="8"/>
  <c r="G19" i="8" s="1"/>
  <c r="C90" i="34"/>
  <c r="C12" i="34" s="1"/>
  <c r="C94" i="34"/>
  <c r="C16" i="34" s="1"/>
  <c r="D94" i="34"/>
  <c r="D16" i="34" s="1"/>
  <c r="I484" i="1"/>
  <c r="D45" i="8"/>
  <c r="D19" i="8" s="1"/>
  <c r="E94" i="34"/>
  <c r="E16" i="34" s="1"/>
  <c r="D42" i="8" l="1"/>
  <c r="I115" i="34"/>
  <c r="I640" i="8"/>
  <c r="C19" i="8"/>
  <c r="H37" i="34"/>
  <c r="I86" i="34"/>
  <c r="B8" i="34"/>
  <c r="I8" i="34" s="1"/>
  <c r="I123" i="8"/>
  <c r="G37" i="34"/>
  <c r="C37" i="34"/>
  <c r="I584" i="34"/>
  <c r="B90" i="34"/>
  <c r="B94" i="34"/>
  <c r="I588" i="34"/>
  <c r="E37" i="34"/>
  <c r="I482" i="1"/>
  <c r="F66" i="1"/>
  <c r="I87" i="36"/>
  <c r="B9" i="36"/>
  <c r="I9" i="36" s="1"/>
  <c r="D37" i="34"/>
  <c r="B97" i="8"/>
  <c r="I97" i="8" s="1"/>
  <c r="I591" i="8"/>
  <c r="I380" i="8"/>
  <c r="I615" i="8"/>
  <c r="I354" i="8"/>
  <c r="H94" i="1"/>
  <c r="I562" i="1"/>
  <c r="C94" i="32"/>
  <c r="E95" i="32"/>
  <c r="D94" i="1"/>
  <c r="I510" i="1"/>
  <c r="I432" i="8"/>
  <c r="I328" i="8"/>
  <c r="I175" i="8"/>
  <c r="I225" i="8"/>
  <c r="I250" i="8"/>
  <c r="I302" i="8"/>
  <c r="I198" i="8"/>
  <c r="I614" i="1"/>
  <c r="C95" i="32"/>
  <c r="D95" i="32"/>
  <c r="I536" i="1"/>
  <c r="I276" i="8"/>
  <c r="G94" i="1"/>
  <c r="E94" i="32"/>
  <c r="I172" i="8"/>
  <c r="D94" i="32"/>
  <c r="I329" i="8"/>
  <c r="I406" i="8"/>
  <c r="E95" i="8" l="1"/>
  <c r="C95" i="8"/>
  <c r="C94" i="1"/>
  <c r="I458" i="1"/>
  <c r="F68" i="1"/>
  <c r="I90" i="34"/>
  <c r="B12" i="34"/>
  <c r="I12" i="34" s="1"/>
  <c r="I579" i="34"/>
  <c r="E93" i="34"/>
  <c r="I587" i="34"/>
  <c r="D42" i="1"/>
  <c r="D16" i="1" s="1"/>
  <c r="H11" i="34"/>
  <c r="E94" i="1"/>
  <c r="G11" i="34"/>
  <c r="B94" i="32"/>
  <c r="I94" i="32" s="1"/>
  <c r="I588" i="32"/>
  <c r="F14" i="1"/>
  <c r="I66" i="1"/>
  <c r="B45" i="8"/>
  <c r="I37" i="34"/>
  <c r="I146" i="8"/>
  <c r="I589" i="32"/>
  <c r="B95" i="32"/>
  <c r="I95" i="32" s="1"/>
  <c r="B94" i="1"/>
  <c r="I588" i="1"/>
  <c r="I94" i="34"/>
  <c r="B16" i="34"/>
  <c r="I147" i="8"/>
  <c r="I357" i="32"/>
  <c r="C94" i="8"/>
  <c r="I302" i="1"/>
  <c r="I305" i="32"/>
  <c r="I407" i="8"/>
  <c r="H95" i="8"/>
  <c r="I251" i="8"/>
  <c r="D94" i="8"/>
  <c r="D16" i="8" s="1"/>
  <c r="I355" i="8"/>
  <c r="I381" i="8"/>
  <c r="I253" i="32"/>
  <c r="I383" i="32"/>
  <c r="I409" i="32"/>
  <c r="G95" i="8"/>
  <c r="H42" i="1"/>
  <c r="H16" i="1" s="1"/>
  <c r="D45" i="32"/>
  <c r="D19" i="32" s="1"/>
  <c r="G42" i="1"/>
  <c r="G16" i="1" s="1"/>
  <c r="H45" i="32"/>
  <c r="H19" i="32" s="1"/>
  <c r="I276" i="1"/>
  <c r="G45" i="32"/>
  <c r="G19" i="32" s="1"/>
  <c r="I331" i="32"/>
  <c r="I328" i="1"/>
  <c r="I175" i="32"/>
  <c r="I406" i="1"/>
  <c r="I380" i="1"/>
  <c r="I279" i="32"/>
  <c r="I201" i="32"/>
  <c r="I435" i="32"/>
  <c r="I432" i="1"/>
  <c r="I485" i="1"/>
  <c r="I641" i="8"/>
  <c r="E42" i="1"/>
  <c r="E16" i="1" s="1"/>
  <c r="I354" i="1"/>
  <c r="I172" i="1"/>
  <c r="C45" i="32"/>
  <c r="C19" i="32" s="1"/>
  <c r="B626" i="34"/>
  <c r="E45" i="32"/>
  <c r="E19" i="32" s="1"/>
  <c r="I198" i="1"/>
  <c r="D95" i="8"/>
  <c r="I224" i="1"/>
  <c r="I250" i="1"/>
  <c r="I149" i="32"/>
  <c r="I303" i="8"/>
  <c r="I199" i="8"/>
  <c r="E94" i="8"/>
  <c r="I224" i="8"/>
  <c r="I227" i="32"/>
  <c r="I173" i="8"/>
  <c r="I433" i="8"/>
  <c r="I277" i="8"/>
  <c r="I605" i="34" l="1"/>
  <c r="D626" i="34"/>
  <c r="I45" i="8"/>
  <c r="B19" i="8"/>
  <c r="I146" i="1"/>
  <c r="B42" i="1"/>
  <c r="D42" i="32"/>
  <c r="D16" i="32" s="1"/>
  <c r="I93" i="34"/>
  <c r="E15" i="34"/>
  <c r="I15" i="34" s="1"/>
  <c r="D85" i="34"/>
  <c r="B94" i="8"/>
  <c r="I94" i="8" s="1"/>
  <c r="I588" i="8"/>
  <c r="I222" i="1"/>
  <c r="I123" i="32"/>
  <c r="B45" i="32"/>
  <c r="B42" i="8"/>
  <c r="B85" i="34"/>
  <c r="I120" i="1"/>
  <c r="C42" i="1"/>
  <c r="C16" i="1" s="1"/>
  <c r="I589" i="8"/>
  <c r="B95" i="8"/>
  <c r="I95" i="8" s="1"/>
  <c r="I68" i="1"/>
  <c r="I250" i="32"/>
  <c r="I328" i="32"/>
  <c r="I406" i="32"/>
  <c r="I302" i="32"/>
  <c r="I432" i="32"/>
  <c r="I172" i="32"/>
  <c r="G95" i="1"/>
  <c r="H42" i="8"/>
  <c r="H16" i="8" s="1"/>
  <c r="I354" i="32"/>
  <c r="I276" i="32"/>
  <c r="H95" i="1"/>
  <c r="G42" i="8"/>
  <c r="G16" i="8" s="1"/>
  <c r="I380" i="32"/>
  <c r="E42" i="8"/>
  <c r="E16" i="8" s="1"/>
  <c r="I407" i="1"/>
  <c r="F89" i="1"/>
  <c r="F11" i="1" s="1"/>
  <c r="I615" i="1"/>
  <c r="I198" i="32"/>
  <c r="I224" i="32"/>
  <c r="C95" i="1" l="1"/>
  <c r="D95" i="1"/>
  <c r="I42" i="1"/>
  <c r="B16" i="1"/>
  <c r="B89" i="34"/>
  <c r="I583" i="34"/>
  <c r="I641" i="1"/>
  <c r="E95" i="1"/>
  <c r="I484" i="34"/>
  <c r="F68" i="34"/>
  <c r="B95" i="1"/>
  <c r="I95" i="1" s="1"/>
  <c r="I589" i="1"/>
  <c r="I85" i="34"/>
  <c r="B7" i="34"/>
  <c r="D7" i="34"/>
  <c r="C89" i="34"/>
  <c r="C600" i="34"/>
  <c r="B16" i="8"/>
  <c r="I120" i="8"/>
  <c r="C42" i="8"/>
  <c r="B43" i="8"/>
  <c r="D89" i="34"/>
  <c r="D11" i="34" s="1"/>
  <c r="E89" i="34"/>
  <c r="I146" i="32"/>
  <c r="B42" i="32"/>
  <c r="I45" i="32"/>
  <c r="B19" i="32"/>
  <c r="I303" i="1"/>
  <c r="I199" i="1"/>
  <c r="I225" i="1"/>
  <c r="I355" i="1"/>
  <c r="C43" i="8"/>
  <c r="C17" i="8" s="1"/>
  <c r="C43" i="1"/>
  <c r="C17" i="1" s="1"/>
  <c r="E42" i="32"/>
  <c r="E16" i="32" s="1"/>
  <c r="G42" i="32"/>
  <c r="G16" i="32" s="1"/>
  <c r="G43" i="1"/>
  <c r="G17" i="1" s="1"/>
  <c r="I537" i="1"/>
  <c r="G43" i="8"/>
  <c r="G17" i="8" s="1"/>
  <c r="E43" i="8"/>
  <c r="E17" i="8" s="1"/>
  <c r="I329" i="1"/>
  <c r="I147" i="1"/>
  <c r="I251" i="1"/>
  <c r="E43" i="1"/>
  <c r="E17" i="1" s="1"/>
  <c r="I433" i="1"/>
  <c r="I173" i="1"/>
  <c r="I381" i="1"/>
  <c r="I563" i="1"/>
  <c r="H43" i="8"/>
  <c r="H17" i="8" s="1"/>
  <c r="H42" i="32"/>
  <c r="H16" i="32" s="1"/>
  <c r="H43" i="1"/>
  <c r="H17" i="1" s="1"/>
  <c r="I511" i="1"/>
  <c r="D43" i="1"/>
  <c r="D17" i="1" s="1"/>
  <c r="I277" i="1"/>
  <c r="B17" i="8" l="1"/>
  <c r="I42" i="8"/>
  <c r="C16" i="8"/>
  <c r="E11" i="34"/>
  <c r="I89" i="34"/>
  <c r="B11" i="34"/>
  <c r="I487" i="32"/>
  <c r="F71" i="32"/>
  <c r="D43" i="8"/>
  <c r="D17" i="8" s="1"/>
  <c r="I17" i="8" s="1"/>
  <c r="I459" i="1"/>
  <c r="F69" i="1"/>
  <c r="C11" i="34"/>
  <c r="I68" i="34"/>
  <c r="F16" i="34"/>
  <c r="I16" i="34" s="1"/>
  <c r="I487" i="8"/>
  <c r="F71" i="8"/>
  <c r="B43" i="1"/>
  <c r="I121" i="1"/>
  <c r="C42" i="32"/>
  <c r="C16" i="32" s="1"/>
  <c r="I120" i="32"/>
  <c r="I7" i="34"/>
  <c r="B16" i="32"/>
  <c r="I121" i="8"/>
  <c r="I355" i="32"/>
  <c r="I225" i="32"/>
  <c r="I277" i="32"/>
  <c r="I303" i="32"/>
  <c r="I329" i="32"/>
  <c r="I199" i="32"/>
  <c r="I251" i="32"/>
  <c r="I609" i="8"/>
  <c r="I609" i="1"/>
  <c r="H43" i="32"/>
  <c r="H17" i="32" s="1"/>
  <c r="G43" i="32"/>
  <c r="G17" i="32" s="1"/>
  <c r="G89" i="1"/>
  <c r="H89" i="1"/>
  <c r="E43" i="32"/>
  <c r="E17" i="32" s="1"/>
  <c r="I407" i="32"/>
  <c r="I381" i="32"/>
  <c r="I433" i="32"/>
  <c r="D43" i="32"/>
  <c r="D17" i="32" s="1"/>
  <c r="I147" i="32"/>
  <c r="I173" i="32"/>
  <c r="I635" i="1" l="1"/>
  <c r="C600" i="8"/>
  <c r="I71" i="32"/>
  <c r="F19" i="32"/>
  <c r="I19" i="32" s="1"/>
  <c r="I11" i="34"/>
  <c r="B17" i="1"/>
  <c r="I17" i="1" s="1"/>
  <c r="I43" i="1"/>
  <c r="I71" i="8"/>
  <c r="F19" i="8"/>
  <c r="I19" i="8" s="1"/>
  <c r="I69" i="1"/>
  <c r="F17" i="1"/>
  <c r="I583" i="8"/>
  <c r="I43" i="8"/>
  <c r="F94" i="1"/>
  <c r="I640" i="1"/>
  <c r="C43" i="32"/>
  <c r="C17" i="32" s="1"/>
  <c r="B89" i="8"/>
  <c r="B43" i="32"/>
  <c r="I42" i="32"/>
  <c r="H89" i="8"/>
  <c r="E89" i="8"/>
  <c r="G89" i="8"/>
  <c r="I271" i="8"/>
  <c r="C89" i="8"/>
  <c r="I427" i="8"/>
  <c r="D89" i="8"/>
  <c r="G89" i="32"/>
  <c r="D89" i="32"/>
  <c r="I245" i="8"/>
  <c r="I401" i="8"/>
  <c r="I323" i="8"/>
  <c r="I219" i="8"/>
  <c r="H89" i="32"/>
  <c r="I609" i="32"/>
  <c r="I375" i="8"/>
  <c r="I167" i="8"/>
  <c r="I349" i="8"/>
  <c r="I297" i="8"/>
  <c r="E89" i="32" l="1"/>
  <c r="I121" i="32"/>
  <c r="B89" i="1"/>
  <c r="I583" i="1"/>
  <c r="I635" i="8"/>
  <c r="I635" i="32"/>
  <c r="B17" i="32"/>
  <c r="I17" i="32" s="1"/>
  <c r="I43" i="32"/>
  <c r="C89" i="32"/>
  <c r="B89" i="32"/>
  <c r="I583" i="32"/>
  <c r="I89" i="8"/>
  <c r="I484" i="8"/>
  <c r="F68" i="8"/>
  <c r="I141" i="8"/>
  <c r="E89" i="1"/>
  <c r="D89" i="1"/>
  <c r="I193" i="8"/>
  <c r="C89" i="1"/>
  <c r="C600" i="1"/>
  <c r="F16" i="1"/>
  <c r="I16" i="1" s="1"/>
  <c r="I94" i="1"/>
  <c r="I427" i="32"/>
  <c r="I193" i="1"/>
  <c r="I323" i="32"/>
  <c r="I349" i="1"/>
  <c r="I401" i="32"/>
  <c r="I245" i="1"/>
  <c r="I245" i="32"/>
  <c r="I141" i="32"/>
  <c r="I375" i="32"/>
  <c r="I375" i="1"/>
  <c r="I427" i="1"/>
  <c r="I167" i="1"/>
  <c r="I349" i="32"/>
  <c r="I323" i="1"/>
  <c r="I141" i="1"/>
  <c r="E37" i="32"/>
  <c r="E11" i="32" s="1"/>
  <c r="I219" i="32"/>
  <c r="C37" i="32"/>
  <c r="D37" i="32"/>
  <c r="D11" i="32" s="1"/>
  <c r="D37" i="8"/>
  <c r="D11" i="8" s="1"/>
  <c r="D37" i="1"/>
  <c r="E37" i="1"/>
  <c r="H37" i="32"/>
  <c r="H11" i="32" s="1"/>
  <c r="C37" i="8"/>
  <c r="C11" i="8" s="1"/>
  <c r="E37" i="8"/>
  <c r="E11" i="8" s="1"/>
  <c r="I401" i="1"/>
  <c r="I271" i="32"/>
  <c r="I193" i="32"/>
  <c r="I297" i="1"/>
  <c r="H37" i="1"/>
  <c r="H11" i="1" s="1"/>
  <c r="G37" i="8"/>
  <c r="G11" i="8" s="1"/>
  <c r="H37" i="8"/>
  <c r="H11" i="8" s="1"/>
  <c r="I219" i="1"/>
  <c r="G37" i="1"/>
  <c r="G11" i="1" s="1"/>
  <c r="C37" i="1"/>
  <c r="C11" i="1" s="1"/>
  <c r="G37" i="32"/>
  <c r="G11" i="32" s="1"/>
  <c r="I297" i="32"/>
  <c r="I167" i="32"/>
  <c r="E11" i="1" l="1"/>
  <c r="D11" i="1"/>
  <c r="C11" i="32"/>
  <c r="I115" i="8"/>
  <c r="I484" i="32"/>
  <c r="F68" i="32"/>
  <c r="I115" i="32"/>
  <c r="B37" i="32"/>
  <c r="F16" i="8"/>
  <c r="I16" i="8" s="1"/>
  <c r="I68" i="8"/>
  <c r="I115" i="1"/>
  <c r="I271" i="1"/>
  <c r="F105" i="1"/>
  <c r="I651" i="1"/>
  <c r="I89" i="32"/>
  <c r="B37" i="8"/>
  <c r="I89" i="1"/>
  <c r="B37" i="1" l="1"/>
  <c r="I37" i="32"/>
  <c r="B11" i="32"/>
  <c r="I11" i="32" s="1"/>
  <c r="F27" i="1"/>
  <c r="I27" i="1" s="1"/>
  <c r="I105" i="1"/>
  <c r="I68" i="32"/>
  <c r="F16" i="32"/>
  <c r="I16" i="32" s="1"/>
  <c r="I37" i="8"/>
  <c r="B11" i="8"/>
  <c r="I11" i="8" s="1"/>
  <c r="I37" i="1" l="1"/>
  <c r="B11" i="1"/>
  <c r="I11" i="1" s="1"/>
  <c r="D98" i="1" l="1"/>
  <c r="B98" i="1" l="1"/>
  <c r="I98" i="1" s="1"/>
  <c r="I592" i="1"/>
  <c r="D98" i="32"/>
  <c r="I592" i="32" l="1"/>
  <c r="B98" i="32"/>
  <c r="I98" i="32" s="1"/>
  <c r="I202" i="1"/>
  <c r="I436" i="1"/>
  <c r="I384" i="1"/>
  <c r="I280" i="1"/>
  <c r="I410" i="1"/>
  <c r="I306" i="1"/>
  <c r="I280" i="32"/>
  <c r="E46" i="1"/>
  <c r="E20" i="1" s="1"/>
  <c r="G46" i="1"/>
  <c r="G20" i="1" s="1"/>
  <c r="I176" i="1"/>
  <c r="C46" i="32"/>
  <c r="C20" i="32" s="1"/>
  <c r="G46" i="32"/>
  <c r="G20" i="32" s="1"/>
  <c r="I228" i="1"/>
  <c r="I358" i="1"/>
  <c r="I254" i="1"/>
  <c r="H46" i="32"/>
  <c r="H20" i="32" s="1"/>
  <c r="D46" i="1"/>
  <c r="D20" i="1" s="1"/>
  <c r="D46" i="32"/>
  <c r="D20" i="32" s="1"/>
  <c r="I176" i="32"/>
  <c r="H46" i="1"/>
  <c r="H20" i="1" s="1"/>
  <c r="C46" i="1"/>
  <c r="C20" i="1" s="1"/>
  <c r="I332" i="32"/>
  <c r="I150" i="1"/>
  <c r="I358" i="32"/>
  <c r="I332" i="1"/>
  <c r="I306" i="32"/>
  <c r="I150" i="32" l="1"/>
  <c r="E46" i="32"/>
  <c r="E20" i="32" s="1"/>
  <c r="B46" i="1"/>
  <c r="I124" i="32"/>
  <c r="I124" i="1"/>
  <c r="I436" i="32"/>
  <c r="I384" i="32"/>
  <c r="I410" i="32"/>
  <c r="I228" i="32"/>
  <c r="I202" i="32"/>
  <c r="B20" i="1" l="1"/>
  <c r="I20" i="1" s="1"/>
  <c r="I46" i="1"/>
  <c r="I254" i="32"/>
  <c r="B46" i="32" l="1"/>
  <c r="I488" i="32" l="1"/>
  <c r="F72" i="32"/>
  <c r="B20" i="32"/>
  <c r="I46" i="32"/>
  <c r="I72" i="32" l="1"/>
  <c r="F20" i="32"/>
  <c r="I20" i="32" s="1"/>
  <c r="B100" i="8" l="1"/>
  <c r="D100" i="8"/>
  <c r="D22" i="8" s="1"/>
  <c r="D100" i="1"/>
  <c r="D22" i="1" s="1"/>
  <c r="B100" i="1" l="1"/>
  <c r="I594" i="1"/>
  <c r="I594" i="8"/>
  <c r="I100" i="8"/>
  <c r="B22" i="8"/>
  <c r="I100" i="1" l="1"/>
  <c r="B22" i="1"/>
  <c r="I22" i="1" s="1"/>
  <c r="D100" i="32"/>
  <c r="D22" i="32" s="1"/>
  <c r="B100" i="32" l="1"/>
  <c r="I594" i="32"/>
  <c r="I100" i="32" l="1"/>
  <c r="B22" i="32"/>
  <c r="I22" i="32" s="1"/>
  <c r="E48" i="8"/>
  <c r="E22" i="8" s="1"/>
  <c r="H48" i="8"/>
  <c r="H22" i="8" s="1"/>
  <c r="G48" i="8"/>
  <c r="G22" i="8" s="1"/>
  <c r="C48" i="8" l="1"/>
  <c r="I230" i="8"/>
  <c r="C22" i="8" l="1"/>
  <c r="I22" i="8" s="1"/>
  <c r="I48" i="8"/>
  <c r="C600" i="32" l="1"/>
  <c r="I610" i="32"/>
  <c r="I584" i="32" l="1"/>
  <c r="E90" i="32"/>
  <c r="G90" i="32"/>
  <c r="G38" i="32"/>
  <c r="H38" i="32"/>
  <c r="H90" i="32"/>
  <c r="D90" i="32"/>
  <c r="E38" i="32"/>
  <c r="E12" i="32" s="1"/>
  <c r="G12" i="32" l="1"/>
  <c r="H12" i="32"/>
  <c r="C38" i="32"/>
  <c r="D38" i="32"/>
  <c r="D12" i="32" s="1"/>
  <c r="I116" i="32"/>
  <c r="C90" i="32"/>
  <c r="B90" i="32"/>
  <c r="I246" i="32"/>
  <c r="I428" i="32"/>
  <c r="I220" i="32"/>
  <c r="I272" i="32"/>
  <c r="I402" i="32"/>
  <c r="I350" i="32"/>
  <c r="I168" i="32"/>
  <c r="I324" i="32"/>
  <c r="I194" i="32"/>
  <c r="I142" i="32"/>
  <c r="I298" i="32"/>
  <c r="I376" i="32"/>
  <c r="B38" i="32" l="1"/>
  <c r="I636" i="32"/>
  <c r="C12" i="32"/>
  <c r="I90" i="32"/>
  <c r="I38" i="32" l="1"/>
  <c r="B12" i="32"/>
  <c r="I12" i="32" s="1"/>
  <c r="D652" i="32"/>
  <c r="D653" i="32" s="1"/>
  <c r="E87" i="1" l="1"/>
  <c r="H87" i="1"/>
  <c r="D87" i="1"/>
  <c r="G87" i="32"/>
  <c r="G652" i="32"/>
  <c r="G653" i="32" s="1"/>
  <c r="B87" i="1"/>
  <c r="I581" i="1"/>
  <c r="I607" i="1"/>
  <c r="H87" i="32"/>
  <c r="H652" i="32"/>
  <c r="H653" i="32" s="1"/>
  <c r="D87" i="32"/>
  <c r="D626" i="32"/>
  <c r="I477" i="1"/>
  <c r="G87" i="1"/>
  <c r="C87" i="32"/>
  <c r="C652" i="32"/>
  <c r="C653" i="32" s="1"/>
  <c r="B652" i="8"/>
  <c r="B653" i="8" s="1"/>
  <c r="C87" i="1"/>
  <c r="E87" i="8"/>
  <c r="E652" i="8"/>
  <c r="E653" i="8" s="1"/>
  <c r="I581" i="8"/>
  <c r="I633" i="1"/>
  <c r="I633" i="32"/>
  <c r="B652" i="32"/>
  <c r="B653" i="32" s="1"/>
  <c r="E87" i="32"/>
  <c r="E652" i="32"/>
  <c r="E653" i="32" s="1"/>
  <c r="B87" i="32"/>
  <c r="I581" i="32"/>
  <c r="I607" i="32"/>
  <c r="B626" i="32"/>
  <c r="D652" i="8"/>
  <c r="D653" i="8" s="1"/>
  <c r="B87" i="8"/>
  <c r="I321" i="8" l="1"/>
  <c r="I373" i="1"/>
  <c r="I321" i="32"/>
  <c r="I373" i="8"/>
  <c r="I653" i="32"/>
  <c r="I139" i="32"/>
  <c r="H87" i="8"/>
  <c r="H652" i="8"/>
  <c r="H653" i="8" s="1"/>
  <c r="I87" i="32"/>
  <c r="C35" i="8"/>
  <c r="C87" i="8"/>
  <c r="C652" i="8"/>
  <c r="C653" i="8" s="1"/>
  <c r="I217" i="8"/>
  <c r="E35" i="8"/>
  <c r="E35" i="1"/>
  <c r="D87" i="8"/>
  <c r="D626" i="8"/>
  <c r="I503" i="8"/>
  <c r="I522" i="8" s="1"/>
  <c r="F522" i="8"/>
  <c r="I555" i="1"/>
  <c r="I574" i="1" s="1"/>
  <c r="F574" i="1"/>
  <c r="I243" i="1"/>
  <c r="I555" i="32"/>
  <c r="I217" i="1"/>
  <c r="C35" i="1"/>
  <c r="I139" i="8"/>
  <c r="I295" i="1"/>
  <c r="I165" i="8"/>
  <c r="I321" i="1"/>
  <c r="I269" i="32"/>
  <c r="I451" i="8"/>
  <c r="I470" i="8" s="1"/>
  <c r="F61" i="8"/>
  <c r="F470" i="8"/>
  <c r="I113" i="8"/>
  <c r="B35" i="8"/>
  <c r="I529" i="1"/>
  <c r="I548" i="1" s="1"/>
  <c r="F548" i="1"/>
  <c r="B35" i="32"/>
  <c r="I113" i="32"/>
  <c r="I347" i="8"/>
  <c r="I165" i="32"/>
  <c r="I633" i="8"/>
  <c r="I269" i="8"/>
  <c r="I425" i="32"/>
  <c r="I347" i="32"/>
  <c r="G35" i="8"/>
  <c r="I295" i="8"/>
  <c r="G35" i="32"/>
  <c r="I191" i="1"/>
  <c r="I295" i="32"/>
  <c r="I243" i="8"/>
  <c r="I451" i="1"/>
  <c r="I470" i="1" s="1"/>
  <c r="F61" i="1"/>
  <c r="F470" i="1"/>
  <c r="I451" i="32"/>
  <c r="F61" i="32"/>
  <c r="I113" i="1"/>
  <c r="B35" i="1"/>
  <c r="I139" i="1"/>
  <c r="D35" i="32"/>
  <c r="I425" i="8"/>
  <c r="I243" i="32"/>
  <c r="I607" i="8"/>
  <c r="B626" i="8"/>
  <c r="I529" i="8"/>
  <c r="I548" i="8" s="1"/>
  <c r="F548" i="8"/>
  <c r="I347" i="1"/>
  <c r="H35" i="32"/>
  <c r="I399" i="32"/>
  <c r="H35" i="8"/>
  <c r="I165" i="1"/>
  <c r="C35" i="32"/>
  <c r="G87" i="8"/>
  <c r="G652" i="8"/>
  <c r="G653" i="8" s="1"/>
  <c r="I191" i="32"/>
  <c r="G35" i="1"/>
  <c r="I399" i="1"/>
  <c r="I373" i="32"/>
  <c r="I529" i="32"/>
  <c r="I191" i="8"/>
  <c r="H35" i="1"/>
  <c r="I87" i="1"/>
  <c r="D35" i="1"/>
  <c r="E35" i="32"/>
  <c r="I269" i="1"/>
  <c r="I399" i="8"/>
  <c r="D35" i="8"/>
  <c r="I503" i="1"/>
  <c r="I522" i="1" s="1"/>
  <c r="F522" i="1"/>
  <c r="I425" i="1"/>
  <c r="I503" i="32"/>
  <c r="I555" i="8"/>
  <c r="I574" i="8" s="1"/>
  <c r="F574" i="8"/>
  <c r="I217" i="32"/>
  <c r="I653" i="8" l="1"/>
  <c r="F86" i="1"/>
  <c r="I632" i="1"/>
  <c r="H549" i="8"/>
  <c r="G549" i="8"/>
  <c r="D549" i="8"/>
  <c r="F549" i="8"/>
  <c r="C549" i="8"/>
  <c r="E549" i="8"/>
  <c r="B549" i="8"/>
  <c r="G9" i="32"/>
  <c r="E549" i="1"/>
  <c r="G549" i="1"/>
  <c r="H549" i="1"/>
  <c r="D549" i="1"/>
  <c r="B549" i="1"/>
  <c r="F549" i="1"/>
  <c r="C549" i="1"/>
  <c r="D471" i="8"/>
  <c r="H471" i="8"/>
  <c r="F471" i="8"/>
  <c r="E471" i="8"/>
  <c r="C471" i="8"/>
  <c r="G471" i="8"/>
  <c r="B471" i="8"/>
  <c r="D9" i="32"/>
  <c r="F9" i="32"/>
  <c r="I61" i="32"/>
  <c r="E9" i="32"/>
  <c r="H9" i="1"/>
  <c r="C9" i="32"/>
  <c r="E575" i="1"/>
  <c r="D575" i="1"/>
  <c r="C575" i="1"/>
  <c r="G575" i="1"/>
  <c r="B575" i="1"/>
  <c r="H575" i="1"/>
  <c r="F575" i="1"/>
  <c r="E9" i="1"/>
  <c r="H9" i="32"/>
  <c r="I61" i="1"/>
  <c r="F9" i="1"/>
  <c r="G9" i="8"/>
  <c r="B9" i="32"/>
  <c r="I35" i="32"/>
  <c r="I35" i="8"/>
  <c r="E9" i="8"/>
  <c r="C9" i="8"/>
  <c r="G575" i="8"/>
  <c r="C575" i="8"/>
  <c r="D575" i="8"/>
  <c r="H575" i="8"/>
  <c r="B575" i="8"/>
  <c r="F575" i="8"/>
  <c r="E575" i="8"/>
  <c r="D9" i="1"/>
  <c r="B471" i="1"/>
  <c r="F471" i="1"/>
  <c r="H471" i="1"/>
  <c r="E471" i="1"/>
  <c r="G471" i="1"/>
  <c r="D471" i="1"/>
  <c r="C471" i="1"/>
  <c r="C523" i="8"/>
  <c r="F523" i="8"/>
  <c r="B523" i="8"/>
  <c r="E523" i="8"/>
  <c r="D523" i="8"/>
  <c r="H523" i="8"/>
  <c r="G523" i="8"/>
  <c r="D9" i="8"/>
  <c r="F523" i="1"/>
  <c r="H523" i="1"/>
  <c r="B523" i="1"/>
  <c r="E523" i="1"/>
  <c r="D523" i="1"/>
  <c r="G523" i="1"/>
  <c r="C523" i="1"/>
  <c r="I35" i="1"/>
  <c r="B9" i="1"/>
  <c r="I87" i="8"/>
  <c r="C9" i="1"/>
  <c r="G9" i="1"/>
  <c r="H9" i="8"/>
  <c r="I61" i="8"/>
  <c r="F9" i="8"/>
  <c r="B9" i="8"/>
  <c r="I523" i="8" l="1"/>
  <c r="I575" i="1"/>
  <c r="I575" i="8"/>
  <c r="I9" i="8"/>
  <c r="I523" i="1"/>
  <c r="I9" i="1"/>
  <c r="I471" i="1"/>
  <c r="I9" i="32"/>
  <c r="I471" i="8"/>
  <c r="I549" i="8"/>
  <c r="I549" i="1"/>
  <c r="F8" i="1"/>
  <c r="I8" i="1" s="1"/>
  <c r="I86" i="1"/>
  <c r="D90" i="40" l="1"/>
  <c r="D12" i="40" s="1"/>
  <c r="I605" i="35" l="1"/>
  <c r="B626" i="35"/>
  <c r="D86" i="35"/>
  <c r="N90" i="40"/>
  <c r="N12" i="40" s="1"/>
  <c r="C90" i="40"/>
  <c r="C12" i="40" s="1"/>
  <c r="B86" i="35" l="1"/>
  <c r="I86" i="35" s="1"/>
  <c r="I580" i="35"/>
  <c r="D600" i="35"/>
  <c r="D85" i="35"/>
  <c r="B90" i="40"/>
  <c r="I584" i="40"/>
  <c r="B85" i="35"/>
  <c r="I579" i="35"/>
  <c r="M90" i="40"/>
  <c r="M12" i="40" s="1"/>
  <c r="I85" i="35" l="1"/>
  <c r="I90" i="40"/>
  <c r="B12" i="40"/>
  <c r="I12" i="40" s="1"/>
  <c r="S584" i="40"/>
  <c r="L90" i="40"/>
  <c r="S90" i="40" l="1"/>
  <c r="L12" i="40"/>
  <c r="S12" i="40" s="1"/>
  <c r="T12" i="40" s="1"/>
  <c r="D99" i="32" l="1"/>
  <c r="B99" i="32"/>
  <c r="I593" i="32"/>
  <c r="I593" i="1"/>
  <c r="D99" i="8"/>
  <c r="D652" i="1"/>
  <c r="D653" i="1" s="1"/>
  <c r="D626" i="1"/>
  <c r="B99" i="1" l="1"/>
  <c r="I411" i="1"/>
  <c r="E99" i="1"/>
  <c r="E652" i="1"/>
  <c r="E653" i="1" s="1"/>
  <c r="H99" i="1"/>
  <c r="H652" i="1"/>
  <c r="H653" i="1" s="1"/>
  <c r="D21" i="8"/>
  <c r="I645" i="1"/>
  <c r="B652" i="1"/>
  <c r="B653" i="1" s="1"/>
  <c r="B99" i="8"/>
  <c r="I593" i="8"/>
  <c r="I99" i="32"/>
  <c r="B21" i="32"/>
  <c r="G99" i="1"/>
  <c r="G652" i="1"/>
  <c r="G653" i="1" s="1"/>
  <c r="C99" i="1"/>
  <c r="C652" i="1"/>
  <c r="C653" i="1" s="1"/>
  <c r="D21" i="32"/>
  <c r="I619" i="1"/>
  <c r="B626" i="1"/>
  <c r="D99" i="1"/>
  <c r="I307" i="1"/>
  <c r="I177" i="1"/>
  <c r="I255" i="1"/>
  <c r="I333" i="1"/>
  <c r="G47" i="1"/>
  <c r="E47" i="1"/>
  <c r="E21" i="1" s="1"/>
  <c r="I151" i="1"/>
  <c r="H47" i="1"/>
  <c r="H21" i="1" s="1"/>
  <c r="D47" i="1"/>
  <c r="I229" i="1"/>
  <c r="C47" i="1"/>
  <c r="I203" i="1"/>
  <c r="I385" i="1"/>
  <c r="I437" i="1"/>
  <c r="I359" i="1"/>
  <c r="C21" i="1" l="1"/>
  <c r="G21" i="1"/>
  <c r="I125" i="1"/>
  <c r="I99" i="1"/>
  <c r="D21" i="1"/>
  <c r="I99" i="8"/>
  <c r="B21" i="8"/>
  <c r="I281" i="1"/>
  <c r="B47" i="1" l="1"/>
  <c r="B21" i="1"/>
  <c r="I21" i="1" s="1"/>
  <c r="I47" i="1"/>
  <c r="I489" i="8"/>
  <c r="F73" i="8"/>
  <c r="I489" i="32"/>
  <c r="F73" i="32"/>
  <c r="F104" i="1"/>
  <c r="I650" i="1"/>
  <c r="F101" i="1"/>
  <c r="I647" i="1"/>
  <c r="F652" i="1"/>
  <c r="F653" i="1" s="1"/>
  <c r="I653" i="1" s="1"/>
  <c r="I73" i="32" l="1"/>
  <c r="F21" i="32"/>
  <c r="F23" i="1"/>
  <c r="I101" i="1"/>
  <c r="F106" i="1"/>
  <c r="I73" i="8"/>
  <c r="F21" i="8"/>
  <c r="I104" i="1"/>
  <c r="F26" i="1"/>
  <c r="I26" i="1" s="1"/>
  <c r="I21" i="8" l="1"/>
  <c r="I21" i="32"/>
  <c r="C43" i="36" l="1"/>
  <c r="D43" i="36"/>
  <c r="H43" i="36" l="1"/>
  <c r="H17" i="36" s="1"/>
  <c r="E43" i="36"/>
  <c r="G43" i="36"/>
  <c r="G17" i="36" s="1"/>
  <c r="I147" i="36" l="1"/>
  <c r="B43" i="36"/>
  <c r="I43" i="36" l="1"/>
  <c r="H44" i="36" l="1"/>
  <c r="C44" i="36"/>
  <c r="D44" i="36"/>
  <c r="E44" i="36"/>
  <c r="G44" i="36"/>
  <c r="B44" i="36" l="1"/>
  <c r="I122" i="36"/>
  <c r="E94" i="41"/>
  <c r="E16" i="41" s="1"/>
  <c r="D94" i="41"/>
  <c r="D16" i="41" s="1"/>
  <c r="C94" i="41"/>
  <c r="C16" i="41" s="1"/>
  <c r="I172" i="35"/>
  <c r="E94" i="40"/>
  <c r="E16" i="40" s="1"/>
  <c r="D94" i="40"/>
  <c r="D16" i="40" s="1"/>
  <c r="C94" i="40"/>
  <c r="C16" i="40" s="1"/>
  <c r="I44" i="36" l="1"/>
  <c r="I146" i="35"/>
  <c r="N94" i="40"/>
  <c r="N16" i="40" s="1"/>
  <c r="O94" i="40"/>
  <c r="O16" i="40" s="1"/>
  <c r="M94" i="41"/>
  <c r="M16" i="41" s="1"/>
  <c r="N94" i="41"/>
  <c r="N16" i="41" s="1"/>
  <c r="M94" i="40"/>
  <c r="M16" i="40" s="1"/>
  <c r="O94" i="41"/>
  <c r="O16" i="41" s="1"/>
  <c r="B94" i="41" l="1"/>
  <c r="I588" i="41"/>
  <c r="I588" i="40"/>
  <c r="B94" i="40"/>
  <c r="I120" i="35"/>
  <c r="C90" i="36"/>
  <c r="C12" i="36" s="1"/>
  <c r="D90" i="36"/>
  <c r="D12" i="36" s="1"/>
  <c r="D94" i="36"/>
  <c r="D16" i="36" s="1"/>
  <c r="C94" i="36"/>
  <c r="C16" i="36" s="1"/>
  <c r="E94" i="36"/>
  <c r="E16" i="36" s="1"/>
  <c r="L94" i="41" l="1"/>
  <c r="S588" i="41"/>
  <c r="S588" i="40"/>
  <c r="L94" i="40"/>
  <c r="B90" i="36"/>
  <c r="I584" i="36"/>
  <c r="I94" i="40"/>
  <c r="B16" i="40"/>
  <c r="B94" i="36"/>
  <c r="I588" i="36"/>
  <c r="I94" i="41"/>
  <c r="B16" i="41"/>
  <c r="AI143" i="41"/>
  <c r="E92" i="40"/>
  <c r="E92" i="36"/>
  <c r="X39" i="41"/>
  <c r="AD39" i="41"/>
  <c r="AF39" i="41"/>
  <c r="AI403" i="41" l="1"/>
  <c r="AI196" i="40"/>
  <c r="AI300" i="40"/>
  <c r="Y40" i="40"/>
  <c r="AI118" i="40"/>
  <c r="V40" i="40"/>
  <c r="Z39" i="41"/>
  <c r="AH39" i="41"/>
  <c r="AI429" i="41"/>
  <c r="Z40" i="40"/>
  <c r="AA40" i="40"/>
  <c r="Y39" i="41"/>
  <c r="AE39" i="41"/>
  <c r="AI222" i="40"/>
  <c r="AI274" i="40"/>
  <c r="AI144" i="40"/>
  <c r="AI404" i="40"/>
  <c r="AI430" i="40"/>
  <c r="AI299" i="41"/>
  <c r="AI169" i="41"/>
  <c r="W40" i="40"/>
  <c r="AD40" i="40"/>
  <c r="I90" i="36"/>
  <c r="B12" i="36"/>
  <c r="I12" i="36" s="1"/>
  <c r="I533" i="41"/>
  <c r="AA39" i="41"/>
  <c r="AC39" i="41"/>
  <c r="D92" i="36"/>
  <c r="I92" i="36" s="1"/>
  <c r="I586" i="36"/>
  <c r="AI170" i="40"/>
  <c r="AI273" i="41"/>
  <c r="AI195" i="41"/>
  <c r="AI247" i="41"/>
  <c r="AH40" i="40"/>
  <c r="S94" i="40"/>
  <c r="L16" i="40"/>
  <c r="AG40" i="40"/>
  <c r="AG39" i="41"/>
  <c r="AI326" i="40"/>
  <c r="AI377" i="41"/>
  <c r="AI221" i="41"/>
  <c r="AI325" i="41"/>
  <c r="X40" i="40"/>
  <c r="I455" i="41"/>
  <c r="I482" i="40"/>
  <c r="F66" i="40"/>
  <c r="AI117" i="41"/>
  <c r="V39" i="41"/>
  <c r="AI248" i="40"/>
  <c r="AI351" i="41"/>
  <c r="AC40" i="40"/>
  <c r="AE40" i="40"/>
  <c r="B37" i="36"/>
  <c r="D92" i="40"/>
  <c r="I92" i="40" s="1"/>
  <c r="I586" i="40"/>
  <c r="W39" i="41"/>
  <c r="AI352" i="40"/>
  <c r="AI378" i="40"/>
  <c r="AF40" i="40"/>
  <c r="I94" i="36"/>
  <c r="B16" i="36"/>
  <c r="S94" i="41"/>
  <c r="L16" i="41"/>
  <c r="E91" i="36"/>
  <c r="O92" i="40"/>
  <c r="E91" i="41"/>
  <c r="D86" i="36"/>
  <c r="D8" i="36" s="1"/>
  <c r="I541" i="41"/>
  <c r="S403" i="41" l="1"/>
  <c r="I115" i="36"/>
  <c r="S404" i="40"/>
  <c r="S351" i="41"/>
  <c r="X47" i="41"/>
  <c r="AI177" i="41"/>
  <c r="S169" i="41"/>
  <c r="S144" i="40"/>
  <c r="S429" i="41"/>
  <c r="S222" i="40"/>
  <c r="AI411" i="41"/>
  <c r="G37" i="36"/>
  <c r="M40" i="40"/>
  <c r="M14" i="40" s="1"/>
  <c r="S170" i="40"/>
  <c r="W47" i="41"/>
  <c r="AI385" i="41"/>
  <c r="Q40" i="40"/>
  <c r="Q14" i="40" s="1"/>
  <c r="S299" i="41"/>
  <c r="S274" i="40"/>
  <c r="S117" i="41"/>
  <c r="L39" i="41"/>
  <c r="AI333" i="41"/>
  <c r="AI39" i="41"/>
  <c r="F548" i="41"/>
  <c r="S247" i="41"/>
  <c r="M39" i="41"/>
  <c r="M13" i="41" s="1"/>
  <c r="AE47" i="41"/>
  <c r="AI307" i="41"/>
  <c r="N40" i="40"/>
  <c r="S300" i="40"/>
  <c r="I66" i="40"/>
  <c r="F14" i="40"/>
  <c r="S248" i="40"/>
  <c r="S195" i="41"/>
  <c r="H37" i="36"/>
  <c r="Z47" i="41"/>
  <c r="AD47" i="41"/>
  <c r="AI255" i="41"/>
  <c r="AI151" i="41"/>
  <c r="S352" i="40"/>
  <c r="R39" i="41"/>
  <c r="R13" i="41" s="1"/>
  <c r="AI229" i="41"/>
  <c r="S196" i="40"/>
  <c r="S143" i="41"/>
  <c r="N39" i="41"/>
  <c r="N92" i="40"/>
  <c r="S92" i="40" s="1"/>
  <c r="S586" i="40"/>
  <c r="AF47" i="41"/>
  <c r="AG47" i="41"/>
  <c r="AI281" i="41"/>
  <c r="S325" i="41"/>
  <c r="S430" i="40"/>
  <c r="S326" i="40"/>
  <c r="E37" i="36"/>
  <c r="AI203" i="41"/>
  <c r="AI437" i="41"/>
  <c r="AI40" i="40"/>
  <c r="AH47" i="41"/>
  <c r="I548" i="41"/>
  <c r="I484" i="41"/>
  <c r="F68" i="41"/>
  <c r="O39" i="41"/>
  <c r="S118" i="40"/>
  <c r="L40" i="40"/>
  <c r="D91" i="36"/>
  <c r="I91" i="36" s="1"/>
  <c r="I585" i="36"/>
  <c r="D37" i="36"/>
  <c r="V47" i="41"/>
  <c r="AI125" i="41"/>
  <c r="Y47" i="41"/>
  <c r="O40" i="40"/>
  <c r="O14" i="40" s="1"/>
  <c r="S221" i="41"/>
  <c r="S378" i="40"/>
  <c r="C37" i="36"/>
  <c r="I580" i="36"/>
  <c r="B86" i="36"/>
  <c r="F470" i="41"/>
  <c r="I463" i="41"/>
  <c r="I470" i="41" s="1"/>
  <c r="S273" i="41"/>
  <c r="AA47" i="41"/>
  <c r="AC47" i="41"/>
  <c r="R40" i="40"/>
  <c r="R14" i="40" s="1"/>
  <c r="S377" i="41"/>
  <c r="Q39" i="41"/>
  <c r="Q13" i="41" s="1"/>
  <c r="AI359" i="41"/>
  <c r="D626" i="36"/>
  <c r="O91" i="41"/>
  <c r="I169" i="41" l="1"/>
  <c r="AI47" i="41"/>
  <c r="S281" i="41"/>
  <c r="I247" i="41"/>
  <c r="F549" i="41"/>
  <c r="I195" i="41"/>
  <c r="I37" i="36"/>
  <c r="S359" i="41"/>
  <c r="S229" i="41"/>
  <c r="G40" i="40"/>
  <c r="G14" i="40" s="1"/>
  <c r="C40" i="40"/>
  <c r="C14" i="40" s="1"/>
  <c r="I326" i="40"/>
  <c r="I300" i="40"/>
  <c r="B626" i="36"/>
  <c r="I605" i="36"/>
  <c r="D91" i="41"/>
  <c r="I91" i="41" s="1"/>
  <c r="I585" i="41"/>
  <c r="H40" i="40"/>
  <c r="H14" i="40" s="1"/>
  <c r="Q47" i="41"/>
  <c r="Q21" i="41" s="1"/>
  <c r="I273" i="41"/>
  <c r="I143" i="41"/>
  <c r="I430" i="40"/>
  <c r="S125" i="41"/>
  <c r="L47" i="41"/>
  <c r="I196" i="40"/>
  <c r="S203" i="41"/>
  <c r="E39" i="41"/>
  <c r="E13" i="41" s="1"/>
  <c r="S177" i="41"/>
  <c r="I351" i="41"/>
  <c r="I377" i="41"/>
  <c r="S255" i="41"/>
  <c r="I118" i="40"/>
  <c r="B40" i="40"/>
  <c r="I429" i="41"/>
  <c r="I221" i="41"/>
  <c r="I403" i="41"/>
  <c r="I325" i="41"/>
  <c r="S385" i="41"/>
  <c r="N47" i="41"/>
  <c r="D39" i="41"/>
  <c r="D13" i="41" s="1"/>
  <c r="I170" i="40"/>
  <c r="I86" i="36"/>
  <c r="B8" i="36"/>
  <c r="I8" i="36" s="1"/>
  <c r="O13" i="41"/>
  <c r="I579" i="40"/>
  <c r="I299" i="41"/>
  <c r="L14" i="40"/>
  <c r="S40" i="40"/>
  <c r="AJ40" i="40" s="1"/>
  <c r="S411" i="41"/>
  <c r="B39" i="41"/>
  <c r="I117" i="41"/>
  <c r="O47" i="41"/>
  <c r="O21" i="41" s="1"/>
  <c r="D40" i="40"/>
  <c r="D14" i="40" s="1"/>
  <c r="S307" i="41"/>
  <c r="I68" i="41"/>
  <c r="F16" i="41"/>
  <c r="I16" i="41" s="1"/>
  <c r="H11" i="36"/>
  <c r="N14" i="40"/>
  <c r="S39" i="41"/>
  <c r="AJ39" i="41" s="1"/>
  <c r="L13" i="41"/>
  <c r="I484" i="36"/>
  <c r="F68" i="36"/>
  <c r="F471" i="41"/>
  <c r="H471" i="41"/>
  <c r="C471" i="41"/>
  <c r="D471" i="41"/>
  <c r="B471" i="41"/>
  <c r="E471" i="41"/>
  <c r="G471" i="41"/>
  <c r="I481" i="41"/>
  <c r="F65" i="41"/>
  <c r="S333" i="41"/>
  <c r="E40" i="40"/>
  <c r="E14" i="40" s="1"/>
  <c r="R47" i="41"/>
  <c r="R21" i="41" s="1"/>
  <c r="H39" i="41"/>
  <c r="H13" i="41" s="1"/>
  <c r="M47" i="41"/>
  <c r="M21" i="41" s="1"/>
  <c r="C39" i="41"/>
  <c r="C13" i="41" s="1"/>
  <c r="I378" i="40"/>
  <c r="S437" i="41"/>
  <c r="G39" i="41"/>
  <c r="G13" i="41" s="1"/>
  <c r="S151" i="41"/>
  <c r="I248" i="40"/>
  <c r="I274" i="40"/>
  <c r="I352" i="40"/>
  <c r="I222" i="40"/>
  <c r="I144" i="40"/>
  <c r="I404" i="40"/>
  <c r="G549" i="41"/>
  <c r="E549" i="41"/>
  <c r="C549" i="41"/>
  <c r="D549" i="41"/>
  <c r="H549" i="41"/>
  <c r="B549" i="41"/>
  <c r="G11" i="36"/>
  <c r="I437" i="41" l="1"/>
  <c r="I115" i="35"/>
  <c r="I229" i="41"/>
  <c r="I471" i="41"/>
  <c r="N91" i="41"/>
  <c r="S585" i="41"/>
  <c r="I385" i="41"/>
  <c r="I40" i="40"/>
  <c r="B14" i="40"/>
  <c r="I14" i="40" s="1"/>
  <c r="I579" i="36"/>
  <c r="B85" i="36"/>
  <c r="E47" i="41"/>
  <c r="E21" i="41" s="1"/>
  <c r="G47" i="41"/>
  <c r="G21" i="41" s="1"/>
  <c r="I579" i="43"/>
  <c r="B85" i="43"/>
  <c r="I203" i="41"/>
  <c r="I549" i="41"/>
  <c r="S47" i="41"/>
  <c r="AJ47" i="41" s="1"/>
  <c r="D85" i="43"/>
  <c r="D85" i="36"/>
  <c r="S579" i="40"/>
  <c r="I281" i="41"/>
  <c r="I65" i="41"/>
  <c r="F13" i="41"/>
  <c r="I39" i="41"/>
  <c r="B13" i="41"/>
  <c r="I333" i="41"/>
  <c r="I485" i="41"/>
  <c r="F69" i="41"/>
  <c r="C47" i="41"/>
  <c r="C21" i="41" s="1"/>
  <c r="D47" i="41"/>
  <c r="I151" i="41"/>
  <c r="I177" i="41"/>
  <c r="I411" i="41"/>
  <c r="I489" i="41"/>
  <c r="F73" i="41"/>
  <c r="I141" i="35"/>
  <c r="H47" i="41"/>
  <c r="H21" i="41" s="1"/>
  <c r="I255" i="41"/>
  <c r="I68" i="36"/>
  <c r="F16" i="36"/>
  <c r="I16" i="36" s="1"/>
  <c r="B47" i="41"/>
  <c r="I125" i="41"/>
  <c r="I359" i="41"/>
  <c r="I167" i="35"/>
  <c r="I307" i="41"/>
  <c r="I174" i="35"/>
  <c r="D89" i="36"/>
  <c r="D11" i="36" s="1"/>
  <c r="I148" i="35"/>
  <c r="I13" i="41" l="1"/>
  <c r="I47" i="41"/>
  <c r="F17" i="41"/>
  <c r="I69" i="41"/>
  <c r="I85" i="36"/>
  <c r="B7" i="36"/>
  <c r="D7" i="36"/>
  <c r="I579" i="41"/>
  <c r="I85" i="43"/>
  <c r="B7" i="43"/>
  <c r="B89" i="36"/>
  <c r="I583" i="36"/>
  <c r="N85" i="43"/>
  <c r="C89" i="36"/>
  <c r="E89" i="36"/>
  <c r="L85" i="43"/>
  <c r="D7" i="43"/>
  <c r="S91" i="41"/>
  <c r="N13" i="41"/>
  <c r="F21" i="41"/>
  <c r="I73" i="41"/>
  <c r="C11" i="36" l="1"/>
  <c r="I7" i="36"/>
  <c r="N7" i="43"/>
  <c r="E93" i="36"/>
  <c r="I587" i="36"/>
  <c r="L7" i="43"/>
  <c r="I89" i="36"/>
  <c r="B11" i="36"/>
  <c r="I11" i="36" s="1"/>
  <c r="E11" i="36"/>
  <c r="I122" i="35"/>
  <c r="S579" i="41"/>
  <c r="I93" i="36" l="1"/>
  <c r="E15" i="36"/>
  <c r="I15" i="36" s="1"/>
  <c r="D96" i="36"/>
  <c r="D18" i="36" s="1"/>
  <c r="H96" i="36" l="1"/>
  <c r="H600" i="36"/>
  <c r="B96" i="36"/>
  <c r="I590" i="36"/>
  <c r="G600" i="36"/>
  <c r="D100" i="36"/>
  <c r="D22" i="36" s="1"/>
  <c r="B18" i="36" l="1"/>
  <c r="I594" i="36"/>
  <c r="B100" i="36"/>
  <c r="H106" i="36"/>
  <c r="H18" i="36"/>
  <c r="I100" i="36" l="1"/>
  <c r="B22" i="36"/>
  <c r="I22" i="36" s="1"/>
  <c r="I173" i="35" l="1"/>
  <c r="I147" i="35"/>
  <c r="I121" i="35"/>
  <c r="E95" i="36" l="1"/>
  <c r="E600" i="36"/>
  <c r="D95" i="36"/>
  <c r="B95" i="36"/>
  <c r="I589" i="36"/>
  <c r="C95" i="36"/>
  <c r="C600" i="36"/>
  <c r="I95" i="36" l="1"/>
  <c r="B17" i="36"/>
  <c r="D17" i="36"/>
  <c r="C17" i="36"/>
  <c r="E17" i="36"/>
  <c r="I605" i="41" l="1"/>
  <c r="B85" i="41"/>
  <c r="I485" i="36"/>
  <c r="F69" i="36"/>
  <c r="D85" i="41"/>
  <c r="D7" i="41" l="1"/>
  <c r="N85" i="41"/>
  <c r="I85" i="41"/>
  <c r="B7" i="41"/>
  <c r="F17" i="36"/>
  <c r="I17" i="36" s="1"/>
  <c r="I69" i="36"/>
  <c r="S605" i="41"/>
  <c r="L85" i="41"/>
  <c r="N7" i="41" l="1"/>
  <c r="I7" i="41"/>
  <c r="S85" i="41"/>
  <c r="L7" i="41"/>
  <c r="AG605" i="41"/>
  <c r="S7" i="41" l="1"/>
  <c r="T7" i="41" l="1"/>
  <c r="H96" i="41" l="1"/>
  <c r="H18" i="41" s="1"/>
  <c r="H600" i="41"/>
  <c r="I590" i="41"/>
  <c r="G600" i="41"/>
  <c r="E92" i="41"/>
  <c r="AG40" i="41" l="1"/>
  <c r="AI274" i="41"/>
  <c r="AI196" i="41"/>
  <c r="AI170" i="41"/>
  <c r="AI326" i="41"/>
  <c r="Y40" i="41"/>
  <c r="AA40" i="41"/>
  <c r="AF40" i="41"/>
  <c r="AE40" i="41"/>
  <c r="D92" i="41"/>
  <c r="I92" i="41" s="1"/>
  <c r="I586" i="41"/>
  <c r="AI352" i="41"/>
  <c r="AI430" i="41"/>
  <c r="AI404" i="41"/>
  <c r="V40" i="41"/>
  <c r="AI118" i="41"/>
  <c r="W40" i="41"/>
  <c r="R96" i="41"/>
  <c r="R18" i="41" s="1"/>
  <c r="R600" i="41"/>
  <c r="AH40" i="41"/>
  <c r="Q600" i="41"/>
  <c r="X40" i="41"/>
  <c r="AC40" i="41"/>
  <c r="AI378" i="41"/>
  <c r="AI300" i="41"/>
  <c r="Z40" i="41"/>
  <c r="AD40" i="41"/>
  <c r="AI248" i="41"/>
  <c r="AI222" i="41"/>
  <c r="AI144" i="41"/>
  <c r="O92" i="41"/>
  <c r="S248" i="41"/>
  <c r="S352" i="41"/>
  <c r="S430" i="41" l="1"/>
  <c r="M40" i="41"/>
  <c r="M14" i="41" s="1"/>
  <c r="S326" i="41"/>
  <c r="O40" i="41"/>
  <c r="O14" i="41" s="1"/>
  <c r="I482" i="41"/>
  <c r="I496" i="41" s="1"/>
  <c r="F66" i="41"/>
  <c r="F496" i="41"/>
  <c r="S222" i="41"/>
  <c r="N92" i="41"/>
  <c r="S92" i="41" s="1"/>
  <c r="S586" i="41"/>
  <c r="N40" i="41"/>
  <c r="S170" i="41"/>
  <c r="L40" i="41"/>
  <c r="S118" i="41"/>
  <c r="R40" i="41"/>
  <c r="R14" i="41" s="1"/>
  <c r="S300" i="41"/>
  <c r="S144" i="41"/>
  <c r="S274" i="41"/>
  <c r="Q40" i="41"/>
  <c r="Q14" i="41" s="1"/>
  <c r="S196" i="41"/>
  <c r="AI40" i="41"/>
  <c r="S404" i="41"/>
  <c r="S378" i="41"/>
  <c r="D100" i="41"/>
  <c r="D22" i="41" s="1"/>
  <c r="I144" i="41" l="1"/>
  <c r="I326" i="41"/>
  <c r="I378" i="41"/>
  <c r="I274" i="41"/>
  <c r="G40" i="41"/>
  <c r="G14" i="41" s="1"/>
  <c r="H40" i="41"/>
  <c r="H14" i="41" s="1"/>
  <c r="I222" i="41"/>
  <c r="B40" i="41"/>
  <c r="I118" i="41"/>
  <c r="C40" i="41"/>
  <c r="C14" i="41" s="1"/>
  <c r="F14" i="41"/>
  <c r="F28" i="41" s="1"/>
  <c r="I66" i="41"/>
  <c r="I80" i="41" s="1"/>
  <c r="F80" i="41"/>
  <c r="I248" i="41"/>
  <c r="L14" i="41"/>
  <c r="S40" i="41"/>
  <c r="AJ40" i="41" s="1"/>
  <c r="B497" i="41"/>
  <c r="F497" i="41"/>
  <c r="E497" i="41"/>
  <c r="H497" i="41"/>
  <c r="G497" i="41"/>
  <c r="D497" i="41"/>
  <c r="C497" i="41"/>
  <c r="D40" i="41"/>
  <c r="D14" i="41" s="1"/>
  <c r="I430" i="41"/>
  <c r="I404" i="41"/>
  <c r="I352" i="41"/>
  <c r="I170" i="41"/>
  <c r="E40" i="41"/>
  <c r="E14" i="41" s="1"/>
  <c r="I300" i="41"/>
  <c r="I196" i="41"/>
  <c r="N14" i="41"/>
  <c r="N100" i="41"/>
  <c r="N22" i="41" s="1"/>
  <c r="E95" i="41"/>
  <c r="E17" i="41" s="1"/>
  <c r="C95" i="41"/>
  <c r="C17" i="41" s="1"/>
  <c r="D95" i="41"/>
  <c r="D17" i="41" s="1"/>
  <c r="I594" i="41" l="1"/>
  <c r="B100" i="41"/>
  <c r="I40" i="41"/>
  <c r="B14" i="41"/>
  <c r="I14" i="41" s="1"/>
  <c r="I497" i="41"/>
  <c r="E81" i="41"/>
  <c r="H81" i="41"/>
  <c r="B81" i="41"/>
  <c r="I81" i="41" s="1"/>
  <c r="C81" i="41"/>
  <c r="G81" i="41"/>
  <c r="F81" i="41"/>
  <c r="D81" i="41"/>
  <c r="N95" i="41"/>
  <c r="N17" i="41" s="1"/>
  <c r="M95" i="41"/>
  <c r="M17" i="41" s="1"/>
  <c r="O95" i="41"/>
  <c r="O17" i="41" s="1"/>
  <c r="L100" i="41" l="1"/>
  <c r="S594" i="41"/>
  <c r="I100" i="41"/>
  <c r="B22" i="41"/>
  <c r="I22" i="41" s="1"/>
  <c r="I589" i="41"/>
  <c r="B95" i="41"/>
  <c r="I95" i="41" l="1"/>
  <c r="B17" i="41"/>
  <c r="I17" i="41" s="1"/>
  <c r="L95" i="41"/>
  <c r="S589" i="41"/>
  <c r="S100" i="41"/>
  <c r="L22" i="41"/>
  <c r="S22" i="41" s="1"/>
  <c r="T22" i="41" s="1"/>
  <c r="S95" i="41" l="1"/>
  <c r="L17" i="41"/>
  <c r="I485" i="40"/>
  <c r="F69" i="40"/>
  <c r="I69" i="40" l="1"/>
  <c r="F17" i="40"/>
  <c r="X43" i="40"/>
  <c r="AH43" i="40"/>
  <c r="AA43" i="40"/>
  <c r="Z43" i="40"/>
  <c r="AG43" i="40"/>
  <c r="Y43" i="40"/>
  <c r="AD43" i="40"/>
  <c r="W43" i="40"/>
  <c r="AE43" i="40"/>
  <c r="AF43" i="40"/>
  <c r="AC43" i="40"/>
  <c r="AI147" i="40" l="1"/>
  <c r="V43" i="40"/>
  <c r="AI43" i="40" s="1"/>
  <c r="R43" i="40"/>
  <c r="R17" i="40" s="1"/>
  <c r="M43" i="40"/>
  <c r="N43" i="40"/>
  <c r="O43" i="40"/>
  <c r="Q43" i="40"/>
  <c r="Q17" i="40" s="1"/>
  <c r="D86" i="40" l="1"/>
  <c r="D8" i="40" s="1"/>
  <c r="S147" i="40"/>
  <c r="L43" i="40"/>
  <c r="B86" i="40"/>
  <c r="I580" i="40"/>
  <c r="G43" i="40"/>
  <c r="G17" i="40" s="1"/>
  <c r="E43" i="40"/>
  <c r="D43" i="40"/>
  <c r="C43" i="40"/>
  <c r="H43" i="40"/>
  <c r="H17" i="40" s="1"/>
  <c r="D99" i="41"/>
  <c r="D21" i="41" s="1"/>
  <c r="I86" i="40" l="1"/>
  <c r="B8" i="40"/>
  <c r="I8" i="40" s="1"/>
  <c r="I605" i="40"/>
  <c r="B85" i="40"/>
  <c r="S43" i="40"/>
  <c r="AJ43" i="40" s="1"/>
  <c r="N86" i="40"/>
  <c r="N8" i="40" s="1"/>
  <c r="D85" i="40"/>
  <c r="I147" i="40"/>
  <c r="B43" i="40"/>
  <c r="I580" i="41"/>
  <c r="B86" i="41"/>
  <c r="D86" i="41"/>
  <c r="S580" i="40"/>
  <c r="L86" i="40"/>
  <c r="N99" i="41"/>
  <c r="N21" i="41" s="1"/>
  <c r="S605" i="40" l="1"/>
  <c r="L85" i="40"/>
  <c r="N86" i="41"/>
  <c r="I86" i="41"/>
  <c r="B8" i="41"/>
  <c r="I43" i="40"/>
  <c r="I85" i="40"/>
  <c r="B7" i="40"/>
  <c r="N85" i="40"/>
  <c r="S86" i="40"/>
  <c r="L8" i="40"/>
  <c r="S8" i="40" s="1"/>
  <c r="T8" i="40" s="1"/>
  <c r="D7" i="40"/>
  <c r="B99" i="41"/>
  <c r="I593" i="41"/>
  <c r="I593" i="36"/>
  <c r="I600" i="36" s="1"/>
  <c r="B600" i="36"/>
  <c r="L86" i="41"/>
  <c r="S580" i="41"/>
  <c r="D99" i="36"/>
  <c r="D600" i="36"/>
  <c r="D8" i="41"/>
  <c r="N7" i="40" l="1"/>
  <c r="I8" i="41"/>
  <c r="L99" i="41"/>
  <c r="S593" i="41"/>
  <c r="I7" i="40"/>
  <c r="D86" i="43"/>
  <c r="B86" i="43"/>
  <c r="I580" i="43"/>
  <c r="D21" i="36"/>
  <c r="D106" i="36"/>
  <c r="I99" i="41"/>
  <c r="B21" i="41"/>
  <c r="I21" i="41" s="1"/>
  <c r="N8" i="41"/>
  <c r="D601" i="36"/>
  <c r="B601" i="36"/>
  <c r="F601" i="36"/>
  <c r="H601" i="36"/>
  <c r="C601" i="36"/>
  <c r="G601" i="36"/>
  <c r="E601" i="36"/>
  <c r="S85" i="40"/>
  <c r="L7" i="40"/>
  <c r="S86" i="41"/>
  <c r="L8" i="41"/>
  <c r="AG605" i="40"/>
  <c r="S8" i="41" l="1"/>
  <c r="S7" i="40"/>
  <c r="I601" i="36"/>
  <c r="S99" i="41"/>
  <c r="L21" i="41"/>
  <c r="I86" i="43"/>
  <c r="B8" i="43"/>
  <c r="B87" i="40"/>
  <c r="I581" i="40"/>
  <c r="N86" i="43"/>
  <c r="L86" i="43"/>
  <c r="D8" i="43"/>
  <c r="L87" i="40" l="1"/>
  <c r="S581" i="40"/>
  <c r="B87" i="41"/>
  <c r="I581" i="41"/>
  <c r="I87" i="40"/>
  <c r="B9" i="40"/>
  <c r="T7" i="40"/>
  <c r="L8" i="43"/>
  <c r="N8" i="43"/>
  <c r="T8" i="41"/>
  <c r="B87" i="43" l="1"/>
  <c r="I581" i="43"/>
  <c r="I87" i="41"/>
  <c r="B9" i="41"/>
  <c r="L87" i="41"/>
  <c r="S581" i="41"/>
  <c r="I9" i="40"/>
  <c r="S87" i="40"/>
  <c r="L9" i="40"/>
  <c r="D100" i="40"/>
  <c r="D22" i="40" s="1"/>
  <c r="I9" i="41" l="1"/>
  <c r="S87" i="41"/>
  <c r="L9" i="41"/>
  <c r="S581" i="43"/>
  <c r="L87" i="43"/>
  <c r="S9" i="40"/>
  <c r="I87" i="43"/>
  <c r="B9" i="43"/>
  <c r="N100" i="40"/>
  <c r="N22" i="40" s="1"/>
  <c r="AI330" i="40" l="1"/>
  <c r="AI408" i="40"/>
  <c r="AI278" i="40"/>
  <c r="AI304" i="40"/>
  <c r="Z44" i="40"/>
  <c r="AA44" i="40"/>
  <c r="AI226" i="40"/>
  <c r="AI434" i="40"/>
  <c r="AE44" i="40"/>
  <c r="S87" i="43"/>
  <c r="L9" i="43"/>
  <c r="AI148" i="40"/>
  <c r="AI200" i="40"/>
  <c r="AD44" i="40"/>
  <c r="I594" i="40"/>
  <c r="B100" i="40"/>
  <c r="AI252" i="40"/>
  <c r="AI382" i="40"/>
  <c r="AG44" i="40"/>
  <c r="I9" i="43"/>
  <c r="S9" i="41"/>
  <c r="X44" i="40"/>
  <c r="Y44" i="40"/>
  <c r="AC44" i="40"/>
  <c r="AF44" i="40"/>
  <c r="W44" i="40"/>
  <c r="AI174" i="40"/>
  <c r="AI356" i="40"/>
  <c r="AH44" i="40"/>
  <c r="V44" i="40"/>
  <c r="AI122" i="40"/>
  <c r="T9" i="40"/>
  <c r="S278" i="40"/>
  <c r="S252" i="40"/>
  <c r="S434" i="40"/>
  <c r="Q44" i="40"/>
  <c r="S330" i="40" l="1"/>
  <c r="S356" i="40"/>
  <c r="S148" i="40"/>
  <c r="O44" i="40"/>
  <c r="S9" i="43"/>
  <c r="T9" i="43" s="1"/>
  <c r="R44" i="40"/>
  <c r="AI44" i="40"/>
  <c r="I100" i="40"/>
  <c r="B22" i="40"/>
  <c r="I22" i="40" s="1"/>
  <c r="S174" i="40"/>
  <c r="S408" i="40"/>
  <c r="M44" i="40"/>
  <c r="M18" i="40" s="1"/>
  <c r="S226" i="40"/>
  <c r="N44" i="40"/>
  <c r="T9" i="41"/>
  <c r="S200" i="40"/>
  <c r="S304" i="40"/>
  <c r="L44" i="40"/>
  <c r="S122" i="40"/>
  <c r="S594" i="40"/>
  <c r="L100" i="40"/>
  <c r="S382" i="40"/>
  <c r="I200" i="40"/>
  <c r="I408" i="40" l="1"/>
  <c r="I226" i="40"/>
  <c r="D44" i="40"/>
  <c r="I356" i="40"/>
  <c r="I174" i="40"/>
  <c r="I330" i="40"/>
  <c r="H44" i="40"/>
  <c r="C44" i="40"/>
  <c r="C18" i="40" s="1"/>
  <c r="S100" i="40"/>
  <c r="L22" i="40"/>
  <c r="S22" i="40" s="1"/>
  <c r="T22" i="40" s="1"/>
  <c r="I434" i="40"/>
  <c r="I278" i="40"/>
  <c r="E44" i="40"/>
  <c r="I252" i="40"/>
  <c r="S44" i="40"/>
  <c r="AJ44" i="40" s="1"/>
  <c r="G44" i="40"/>
  <c r="I382" i="40"/>
  <c r="I148" i="40"/>
  <c r="I304" i="40"/>
  <c r="I122" i="40"/>
  <c r="B44" i="40"/>
  <c r="I44" i="40" l="1"/>
  <c r="I590" i="40" l="1"/>
  <c r="G600" i="40"/>
  <c r="H96" i="40"/>
  <c r="H18" i="40" s="1"/>
  <c r="H600" i="40"/>
  <c r="R96" i="40" l="1"/>
  <c r="R18" i="40" s="1"/>
  <c r="R600" i="40"/>
  <c r="Q600" i="40"/>
  <c r="E95" i="40" l="1"/>
  <c r="E17" i="40" s="1"/>
  <c r="D95" i="40"/>
  <c r="D17" i="40" s="1"/>
  <c r="C95" i="40"/>
  <c r="C17" i="40" s="1"/>
  <c r="N95" i="40" l="1"/>
  <c r="N17" i="40" s="1"/>
  <c r="O95" i="40"/>
  <c r="O17" i="40" s="1"/>
  <c r="M95" i="40"/>
  <c r="M17" i="40" s="1"/>
  <c r="I589" i="40" l="1"/>
  <c r="B95" i="40"/>
  <c r="I95" i="40" l="1"/>
  <c r="B17" i="40"/>
  <c r="I17" i="40" s="1"/>
  <c r="L95" i="40"/>
  <c r="S589" i="40"/>
  <c r="S95" i="40" l="1"/>
  <c r="L17" i="40"/>
  <c r="E94" i="43"/>
  <c r="E16" i="43" s="1"/>
  <c r="D94" i="43"/>
  <c r="D16" i="43" s="1"/>
  <c r="C94" i="43"/>
  <c r="C16" i="43" s="1"/>
  <c r="N94" i="43" l="1"/>
  <c r="N16" i="43" s="1"/>
  <c r="O94" i="43"/>
  <c r="O16" i="43" s="1"/>
  <c r="M94" i="43"/>
  <c r="M16" i="43" s="1"/>
  <c r="I588" i="43" l="1"/>
  <c r="B94" i="43"/>
  <c r="E93" i="43" l="1"/>
  <c r="I587" i="43"/>
  <c r="L94" i="43"/>
  <c r="S588" i="43"/>
  <c r="I94" i="43"/>
  <c r="B16" i="43"/>
  <c r="AI169" i="43"/>
  <c r="AI143" i="43"/>
  <c r="E91" i="43"/>
  <c r="AI177" i="43" l="1"/>
  <c r="S169" i="43"/>
  <c r="AI125" i="43"/>
  <c r="AI151" i="43"/>
  <c r="S94" i="43"/>
  <c r="L16" i="43"/>
  <c r="AI117" i="43"/>
  <c r="O93" i="43"/>
  <c r="S587" i="43"/>
  <c r="S143" i="43"/>
  <c r="I93" i="43"/>
  <c r="E15" i="43"/>
  <c r="I15" i="43" s="1"/>
  <c r="D99" i="43"/>
  <c r="O91" i="43"/>
  <c r="S177" i="43" l="1"/>
  <c r="I586" i="43"/>
  <c r="I169" i="43"/>
  <c r="S93" i="43"/>
  <c r="O15" i="43"/>
  <c r="D91" i="43"/>
  <c r="I91" i="43" s="1"/>
  <c r="I585" i="43"/>
  <c r="S125" i="43"/>
  <c r="I484" i="43"/>
  <c r="S151" i="43"/>
  <c r="S117" i="43"/>
  <c r="I143" i="43"/>
  <c r="N99" i="43"/>
  <c r="I117" i="43" l="1"/>
  <c r="I151" i="43"/>
  <c r="I177" i="43"/>
  <c r="S586" i="43"/>
  <c r="I125" i="43"/>
  <c r="I593" i="43"/>
  <c r="N91" i="43"/>
  <c r="S91" i="43" s="1"/>
  <c r="S585" i="43"/>
  <c r="P67" i="43" l="1"/>
  <c r="S483" i="43"/>
  <c r="S593" i="43"/>
  <c r="S67" i="43" l="1"/>
  <c r="P15" i="43"/>
  <c r="S15" i="43" s="1"/>
  <c r="T15" i="43" s="1"/>
  <c r="D96" i="34" l="1"/>
  <c r="D18" i="34" s="1"/>
  <c r="G600" i="34" l="1"/>
  <c r="H96" i="34"/>
  <c r="H600" i="34"/>
  <c r="I590" i="34"/>
  <c r="B96" i="34"/>
  <c r="B600" i="34"/>
  <c r="I435" i="1"/>
  <c r="I331" i="1"/>
  <c r="I383" i="1"/>
  <c r="C45" i="1"/>
  <c r="C19" i="1" s="1"/>
  <c r="I279" i="1"/>
  <c r="I253" i="1"/>
  <c r="I149" i="1"/>
  <c r="I409" i="1"/>
  <c r="I201" i="1"/>
  <c r="I175" i="1"/>
  <c r="I305" i="1"/>
  <c r="G45" i="1"/>
  <c r="G19" i="1" s="1"/>
  <c r="E45" i="1"/>
  <c r="E19" i="1" s="1"/>
  <c r="H45" i="1"/>
  <c r="H19" i="1" s="1"/>
  <c r="I227" i="1"/>
  <c r="H106" i="34" l="1"/>
  <c r="H18" i="34"/>
  <c r="I123" i="1"/>
  <c r="B45" i="1"/>
  <c r="B18" i="34"/>
  <c r="B106" i="34"/>
  <c r="B19" i="1" l="1"/>
  <c r="D45" i="1"/>
  <c r="D19" i="1" s="1"/>
  <c r="I357" i="1"/>
  <c r="I45" i="1" l="1"/>
  <c r="I19" i="1"/>
  <c r="D96" i="1"/>
  <c r="G600" i="8" l="1"/>
  <c r="G600" i="1"/>
  <c r="H96" i="8"/>
  <c r="H106" i="8" s="1"/>
  <c r="H600" i="8"/>
  <c r="B96" i="1"/>
  <c r="I590" i="1"/>
  <c r="B600" i="1"/>
  <c r="H96" i="1"/>
  <c r="H106" i="1" s="1"/>
  <c r="H600" i="1"/>
  <c r="B96" i="8"/>
  <c r="B600" i="8"/>
  <c r="I252" i="8"/>
  <c r="I200" i="8"/>
  <c r="I148" i="8"/>
  <c r="D96" i="8"/>
  <c r="I174" i="8"/>
  <c r="I408" i="8"/>
  <c r="I434" i="8" l="1"/>
  <c r="I304" i="8"/>
  <c r="I356" i="8"/>
  <c r="I226" i="8"/>
  <c r="I278" i="8"/>
  <c r="I590" i="8"/>
  <c r="I382" i="8"/>
  <c r="B106" i="8"/>
  <c r="B106" i="1"/>
  <c r="I330" i="8"/>
  <c r="D44" i="8"/>
  <c r="D18" i="8" s="1"/>
  <c r="H44" i="8"/>
  <c r="H18" i="8" s="1"/>
  <c r="C44" i="8"/>
  <c r="E44" i="8"/>
  <c r="E262" i="1"/>
  <c r="G44" i="8"/>
  <c r="B44" i="8" l="1"/>
  <c r="I122" i="8"/>
  <c r="D96" i="32"/>
  <c r="H96" i="32" l="1"/>
  <c r="H106" i="32" s="1"/>
  <c r="H600" i="32"/>
  <c r="B96" i="32"/>
  <c r="I590" i="32"/>
  <c r="B600" i="32"/>
  <c r="I122" i="1"/>
  <c r="G600" i="32"/>
  <c r="I122" i="32"/>
  <c r="I44" i="8"/>
  <c r="B18" i="8"/>
  <c r="I408" i="1"/>
  <c r="I200" i="1"/>
  <c r="I382" i="1"/>
  <c r="I278" i="32"/>
  <c r="I252" i="1"/>
  <c r="I304" i="1"/>
  <c r="I226" i="1"/>
  <c r="I252" i="32"/>
  <c r="I434" i="1"/>
  <c r="H44" i="32" l="1"/>
  <c r="H18" i="32" s="1"/>
  <c r="I304" i="32"/>
  <c r="B44" i="32"/>
  <c r="D44" i="32"/>
  <c r="D18" i="32" s="1"/>
  <c r="G44" i="32"/>
  <c r="I226" i="32"/>
  <c r="I330" i="1"/>
  <c r="I356" i="32"/>
  <c r="C44" i="1"/>
  <c r="E44" i="1"/>
  <c r="D44" i="1"/>
  <c r="D18" i="1" s="1"/>
  <c r="E44" i="32"/>
  <c r="I382" i="32"/>
  <c r="B18" i="32"/>
  <c r="I148" i="1"/>
  <c r="B44" i="1"/>
  <c r="I330" i="32"/>
  <c r="B106" i="32"/>
  <c r="C44" i="32"/>
  <c r="I278" i="1"/>
  <c r="G44" i="1"/>
  <c r="I356" i="1"/>
  <c r="I174" i="32"/>
  <c r="I148" i="32"/>
  <c r="H44" i="1"/>
  <c r="H18" i="1" s="1"/>
  <c r="I408" i="32"/>
  <c r="I200" i="32"/>
  <c r="I434" i="32"/>
  <c r="I174" i="1" l="1"/>
  <c r="I44" i="32"/>
  <c r="B18" i="1"/>
  <c r="I44" i="1"/>
  <c r="I493" i="42"/>
  <c r="I519" i="42"/>
  <c r="I545" i="42"/>
  <c r="I571" i="42"/>
  <c r="I488" i="42"/>
  <c r="I566" i="42"/>
  <c r="I514" i="42"/>
  <c r="I554" i="42"/>
  <c r="I476" i="42"/>
  <c r="I467" i="42" l="1"/>
  <c r="F77" i="42"/>
  <c r="I542" i="42"/>
  <c r="I490" i="42"/>
  <c r="I568" i="42"/>
  <c r="I516" i="42"/>
  <c r="I464" i="42" l="1"/>
  <c r="F74" i="42"/>
  <c r="F25" i="42"/>
  <c r="I25" i="42" s="1"/>
  <c r="I77" i="42"/>
  <c r="P103" i="42"/>
  <c r="S597" i="42"/>
  <c r="P100" i="42"/>
  <c r="P22" i="42" s="1"/>
  <c r="I502" i="42"/>
  <c r="P25" i="42" l="1"/>
  <c r="S25" i="42" s="1"/>
  <c r="S103" i="42"/>
  <c r="F22" i="42"/>
  <c r="I74" i="42"/>
  <c r="Z36" i="42" l="1"/>
  <c r="AH36" i="42"/>
  <c r="AA36" i="42"/>
  <c r="AF36" i="42"/>
  <c r="W36" i="42"/>
  <c r="AC36" i="42"/>
  <c r="AE36" i="42"/>
  <c r="Y36" i="42"/>
  <c r="X36" i="42"/>
  <c r="AG36" i="42"/>
  <c r="AD36" i="42"/>
  <c r="I520" i="42"/>
  <c r="I494" i="42"/>
  <c r="I572" i="42"/>
  <c r="I546" i="42"/>
  <c r="AI192" i="42" l="1"/>
  <c r="V36" i="42"/>
  <c r="AI36" i="42" s="1"/>
  <c r="F78" i="42"/>
  <c r="I468" i="42"/>
  <c r="M36" i="42"/>
  <c r="M10" i="42" s="1"/>
  <c r="R36" i="42"/>
  <c r="R10" i="42" s="1"/>
  <c r="N36" i="42"/>
  <c r="N10" i="42" s="1"/>
  <c r="Q36" i="42"/>
  <c r="Q10" i="42" s="1"/>
  <c r="O36" i="42"/>
  <c r="O10" i="42" s="1"/>
  <c r="I536" i="42"/>
  <c r="I510" i="42"/>
  <c r="S192" i="42" l="1"/>
  <c r="L36" i="42"/>
  <c r="I78" i="42"/>
  <c r="F26" i="42"/>
  <c r="P104" i="42"/>
  <c r="S598" i="42"/>
  <c r="I458" i="42"/>
  <c r="I606" i="42"/>
  <c r="D105" i="42"/>
  <c r="D27" i="42" s="1"/>
  <c r="E36" i="42"/>
  <c r="E10" i="42" s="1"/>
  <c r="G36" i="42"/>
  <c r="G10" i="42" s="1"/>
  <c r="D36" i="42"/>
  <c r="D10" i="42" s="1"/>
  <c r="H36" i="42"/>
  <c r="H10" i="42" s="1"/>
  <c r="C36" i="42"/>
  <c r="C10" i="42" s="1"/>
  <c r="P26" i="42" l="1"/>
  <c r="S104" i="42"/>
  <c r="I192" i="42"/>
  <c r="B36" i="42"/>
  <c r="S36" i="42"/>
  <c r="AJ36" i="42" s="1"/>
  <c r="L10" i="42"/>
  <c r="S10" i="42" s="1"/>
  <c r="N105" i="42"/>
  <c r="N27" i="42" s="1"/>
  <c r="S606" i="42"/>
  <c r="AG606" i="42" s="1"/>
  <c r="I534" i="42"/>
  <c r="AI194" i="41" l="1"/>
  <c r="AI142" i="41"/>
  <c r="AI402" i="41"/>
  <c r="I625" i="42"/>
  <c r="B105" i="42"/>
  <c r="AI350" i="41"/>
  <c r="AI220" i="41"/>
  <c r="AI324" i="41"/>
  <c r="I36" i="42"/>
  <c r="B10" i="42"/>
  <c r="I10" i="42" s="1"/>
  <c r="T10" i="42" s="1"/>
  <c r="AI168" i="41"/>
  <c r="AI298" i="41"/>
  <c r="AI272" i="41"/>
  <c r="AI428" i="41"/>
  <c r="AI246" i="41"/>
  <c r="AI376" i="41"/>
  <c r="I619" i="42"/>
  <c r="W38" i="41"/>
  <c r="AC38" i="41"/>
  <c r="AA38" i="41"/>
  <c r="X38" i="41"/>
  <c r="Y38" i="41"/>
  <c r="AF38" i="41"/>
  <c r="AG38" i="41"/>
  <c r="AE38" i="41"/>
  <c r="AD38" i="41"/>
  <c r="Z38" i="41"/>
  <c r="AH38" i="41"/>
  <c r="S350" i="41" l="1"/>
  <c r="S168" i="41"/>
  <c r="S324" i="41"/>
  <c r="S376" i="41"/>
  <c r="S142" i="41"/>
  <c r="S246" i="41"/>
  <c r="I475" i="42"/>
  <c r="S625" i="42"/>
  <c r="AG625" i="42" s="1"/>
  <c r="L105" i="42"/>
  <c r="AI116" i="41"/>
  <c r="V38" i="41"/>
  <c r="AI38" i="41" s="1"/>
  <c r="S272" i="41"/>
  <c r="I105" i="42"/>
  <c r="B27" i="42"/>
  <c r="I27" i="42" s="1"/>
  <c r="I553" i="42"/>
  <c r="S194" i="41"/>
  <c r="S428" i="41"/>
  <c r="I501" i="42"/>
  <c r="S220" i="41"/>
  <c r="S402" i="41"/>
  <c r="S298" i="41"/>
  <c r="M38" i="41"/>
  <c r="Q38" i="41"/>
  <c r="N38" i="41"/>
  <c r="R38" i="41"/>
  <c r="O38" i="41"/>
  <c r="S619" i="42"/>
  <c r="AG619" i="42" s="1"/>
  <c r="I168" i="41"/>
  <c r="I567" i="40"/>
  <c r="I515" i="40"/>
  <c r="I565" i="42"/>
  <c r="I513" i="42"/>
  <c r="I539" i="42"/>
  <c r="I487" i="42"/>
  <c r="I194" i="41" l="1"/>
  <c r="I272" i="41"/>
  <c r="I220" i="41"/>
  <c r="I559" i="40"/>
  <c r="I574" i="40" s="1"/>
  <c r="F574" i="40"/>
  <c r="S105" i="42"/>
  <c r="L27" i="42"/>
  <c r="S27" i="42" s="1"/>
  <c r="I507" i="40"/>
  <c r="I522" i="40" s="1"/>
  <c r="F522" i="40"/>
  <c r="AD132" i="41"/>
  <c r="I298" i="41"/>
  <c r="I324" i="41"/>
  <c r="AG132" i="41"/>
  <c r="F71" i="42"/>
  <c r="I461" i="42"/>
  <c r="Y132" i="41"/>
  <c r="I376" i="41"/>
  <c r="AE132" i="41"/>
  <c r="AI115" i="41"/>
  <c r="V132" i="41"/>
  <c r="AA132" i="41"/>
  <c r="I428" i="41"/>
  <c r="L38" i="41"/>
  <c r="S116" i="41"/>
  <c r="X132" i="41"/>
  <c r="AF132" i="41"/>
  <c r="I402" i="41"/>
  <c r="Z132" i="41"/>
  <c r="AH132" i="41"/>
  <c r="I246" i="41"/>
  <c r="I350" i="41"/>
  <c r="W132" i="41"/>
  <c r="AC132" i="41"/>
  <c r="I142" i="41"/>
  <c r="P97" i="42"/>
  <c r="Z262" i="41"/>
  <c r="AH262" i="41"/>
  <c r="AD262" i="41"/>
  <c r="AE262" i="41"/>
  <c r="AF262" i="41"/>
  <c r="Y262" i="41"/>
  <c r="X262" i="41"/>
  <c r="AG262" i="41"/>
  <c r="AA262" i="41"/>
  <c r="W262" i="41"/>
  <c r="AC262" i="41"/>
  <c r="AF314" i="41"/>
  <c r="AG314" i="41"/>
  <c r="AC314" i="41"/>
  <c r="AE314" i="41"/>
  <c r="AA314" i="41"/>
  <c r="AD314" i="41"/>
  <c r="X314" i="41"/>
  <c r="Y314" i="41"/>
  <c r="Z314" i="41"/>
  <c r="W314" i="41"/>
  <c r="AH314" i="41"/>
  <c r="AC184" i="41"/>
  <c r="AE184" i="41"/>
  <c r="AA184" i="41"/>
  <c r="AF184" i="41"/>
  <c r="AG184" i="41"/>
  <c r="Z184" i="41"/>
  <c r="W184" i="41"/>
  <c r="AH184" i="41"/>
  <c r="AD184" i="41"/>
  <c r="X184" i="41"/>
  <c r="Y184" i="41"/>
  <c r="Y158" i="41"/>
  <c r="AF158" i="41"/>
  <c r="X158" i="41"/>
  <c r="Z158" i="41"/>
  <c r="AH158" i="41"/>
  <c r="W158" i="41"/>
  <c r="AC158" i="41"/>
  <c r="AG158" i="41"/>
  <c r="AE158" i="41"/>
  <c r="AD158" i="41"/>
  <c r="AA158" i="41"/>
  <c r="AF392" i="41"/>
  <c r="AG392" i="41"/>
  <c r="AC392" i="41"/>
  <c r="AE392" i="41"/>
  <c r="AA392" i="41"/>
  <c r="AD392" i="41"/>
  <c r="X392" i="41"/>
  <c r="Y392" i="41"/>
  <c r="Z392" i="41"/>
  <c r="W392" i="41"/>
  <c r="AH392" i="41"/>
  <c r="AA444" i="41"/>
  <c r="W444" i="41"/>
  <c r="AC444" i="41"/>
  <c r="Y444" i="41"/>
  <c r="X444" i="41"/>
  <c r="AG444" i="41"/>
  <c r="AE444" i="41"/>
  <c r="AF444" i="41"/>
  <c r="Z444" i="41"/>
  <c r="AH444" i="41"/>
  <c r="AD444" i="41"/>
  <c r="H38" i="41"/>
  <c r="E90" i="41"/>
  <c r="G90" i="41"/>
  <c r="W340" i="41"/>
  <c r="AC340" i="41"/>
  <c r="AG340" i="41"/>
  <c r="AE340" i="41"/>
  <c r="AD340" i="41"/>
  <c r="AA340" i="41"/>
  <c r="Y340" i="41"/>
  <c r="AF340" i="41"/>
  <c r="X340" i="41"/>
  <c r="Z340" i="41"/>
  <c r="AH340" i="41"/>
  <c r="AF288" i="41"/>
  <c r="AG288" i="41"/>
  <c r="AC288" i="41"/>
  <c r="AH288" i="41"/>
  <c r="AD288" i="41"/>
  <c r="AA288" i="41"/>
  <c r="W288" i="41"/>
  <c r="Y288" i="41"/>
  <c r="Z288" i="41"/>
  <c r="X288" i="41"/>
  <c r="AE288" i="41"/>
  <c r="AF236" i="41"/>
  <c r="AG236" i="41"/>
  <c r="AC236" i="41"/>
  <c r="AE236" i="41"/>
  <c r="AA236" i="41"/>
  <c r="AD236" i="41"/>
  <c r="X236" i="41"/>
  <c r="Y236" i="41"/>
  <c r="Z236" i="41"/>
  <c r="W236" i="41"/>
  <c r="AH236" i="41"/>
  <c r="AC210" i="41"/>
  <c r="AE210" i="41"/>
  <c r="AA210" i="41"/>
  <c r="AF210" i="41"/>
  <c r="AG210" i="41"/>
  <c r="Z210" i="41"/>
  <c r="W210" i="41"/>
  <c r="AH210" i="41"/>
  <c r="AD210" i="41"/>
  <c r="X210" i="41"/>
  <c r="Y210" i="41"/>
  <c r="Y418" i="41"/>
  <c r="X418" i="41"/>
  <c r="AG418" i="41"/>
  <c r="AA418" i="41"/>
  <c r="W418" i="41"/>
  <c r="AC418" i="41"/>
  <c r="Z418" i="41"/>
  <c r="AH418" i="41"/>
  <c r="AD418" i="41"/>
  <c r="AE418" i="41"/>
  <c r="AF418" i="41"/>
  <c r="Y366" i="41"/>
  <c r="X366" i="41"/>
  <c r="AG366" i="41"/>
  <c r="AA366" i="41"/>
  <c r="W366" i="41"/>
  <c r="AC366" i="41"/>
  <c r="Z366" i="41"/>
  <c r="AH366" i="41"/>
  <c r="AD366" i="41"/>
  <c r="AE366" i="41"/>
  <c r="AF366" i="41"/>
  <c r="I610" i="41"/>
  <c r="E38" i="41"/>
  <c r="E12" i="41" s="1"/>
  <c r="D38" i="41"/>
  <c r="C90" i="41"/>
  <c r="H90" i="41"/>
  <c r="G38" i="41"/>
  <c r="G12" i="41" s="1"/>
  <c r="C38" i="41"/>
  <c r="AI297" i="40" l="1"/>
  <c r="I636" i="41"/>
  <c r="AI401" i="41"/>
  <c r="V418" i="41"/>
  <c r="I116" i="41"/>
  <c r="B38" i="41"/>
  <c r="AI245" i="41"/>
  <c r="V262" i="41"/>
  <c r="D600" i="41"/>
  <c r="AI271" i="40"/>
  <c r="AI401" i="40"/>
  <c r="AI349" i="40"/>
  <c r="AI193" i="40"/>
  <c r="W37" i="41"/>
  <c r="W54" i="41" s="1"/>
  <c r="AA37" i="41"/>
  <c r="AA54" i="41" s="1"/>
  <c r="Y37" i="41"/>
  <c r="Y54" i="41" s="1"/>
  <c r="AD37" i="41"/>
  <c r="AD54" i="41" s="1"/>
  <c r="Q132" i="41"/>
  <c r="S115" i="41"/>
  <c r="S132" i="41" s="1"/>
  <c r="L132" i="41"/>
  <c r="AF37" i="41"/>
  <c r="AF54" i="41" s="1"/>
  <c r="AI132" i="41"/>
  <c r="AI193" i="41"/>
  <c r="V210" i="41"/>
  <c r="AI167" i="40"/>
  <c r="I71" i="42"/>
  <c r="F19" i="42"/>
  <c r="C12" i="41"/>
  <c r="R132" i="41"/>
  <c r="D90" i="41"/>
  <c r="D12" i="41" s="1"/>
  <c r="AI349" i="41"/>
  <c r="V366" i="41"/>
  <c r="H12" i="41"/>
  <c r="X37" i="41"/>
  <c r="X54" i="41" s="1"/>
  <c r="I584" i="41"/>
  <c r="B90" i="41"/>
  <c r="I90" i="41" s="1"/>
  <c r="F523" i="40"/>
  <c r="B523" i="40"/>
  <c r="G523" i="40"/>
  <c r="H523" i="40"/>
  <c r="E523" i="40"/>
  <c r="D523" i="40"/>
  <c r="C523" i="40"/>
  <c r="AI219" i="40"/>
  <c r="AI271" i="41"/>
  <c r="V288" i="41"/>
  <c r="AI288" i="41" s="1"/>
  <c r="AD289" i="41" s="1"/>
  <c r="AI323" i="41"/>
  <c r="V340" i="41"/>
  <c r="AI141" i="41"/>
  <c r="V158" i="41"/>
  <c r="AI323" i="40"/>
  <c r="AI141" i="40"/>
  <c r="AI375" i="40"/>
  <c r="AI297" i="41"/>
  <c r="V314" i="41"/>
  <c r="AI314" i="41" s="1"/>
  <c r="AH37" i="41"/>
  <c r="AH54" i="41" s="1"/>
  <c r="AG37" i="41"/>
  <c r="AG54" i="41" s="1"/>
  <c r="O132" i="41"/>
  <c r="M132" i="41"/>
  <c r="AI245" i="40"/>
  <c r="AI427" i="40"/>
  <c r="AI167" i="41"/>
  <c r="V184" i="41"/>
  <c r="AG315" i="41"/>
  <c r="S38" i="41"/>
  <c r="AJ38" i="41" s="1"/>
  <c r="AE37" i="41"/>
  <c r="AE54" i="41" s="1"/>
  <c r="AE315" i="41"/>
  <c r="V37" i="41"/>
  <c r="C600" i="41"/>
  <c r="AI219" i="41"/>
  <c r="V236" i="41"/>
  <c r="N132" i="41"/>
  <c r="AI427" i="41"/>
  <c r="V444" i="41"/>
  <c r="AI375" i="41"/>
  <c r="V392" i="41"/>
  <c r="AI392" i="41" s="1"/>
  <c r="Y393" i="41" s="1"/>
  <c r="AF315" i="41"/>
  <c r="AC37" i="41"/>
  <c r="AC54" i="41" s="1"/>
  <c r="Z37" i="41"/>
  <c r="Z54" i="41" s="1"/>
  <c r="E575" i="40"/>
  <c r="F575" i="40"/>
  <c r="H575" i="40"/>
  <c r="D575" i="40"/>
  <c r="B575" i="40"/>
  <c r="G575" i="40"/>
  <c r="C575" i="40"/>
  <c r="M90" i="41"/>
  <c r="M12" i="41" s="1"/>
  <c r="S610" i="41"/>
  <c r="AG610" i="41" s="1"/>
  <c r="R366" i="41"/>
  <c r="O366" i="41"/>
  <c r="Q366" i="41"/>
  <c r="R418" i="41"/>
  <c r="O418" i="41"/>
  <c r="Q418" i="41"/>
  <c r="M210" i="41"/>
  <c r="R210" i="41"/>
  <c r="N236" i="41"/>
  <c r="Q236" i="41"/>
  <c r="O236" i="41"/>
  <c r="N288" i="41"/>
  <c r="Q340" i="41"/>
  <c r="M340" i="41"/>
  <c r="O340" i="41"/>
  <c r="N444" i="41"/>
  <c r="M444" i="41"/>
  <c r="N392" i="41"/>
  <c r="Q392" i="41"/>
  <c r="O392" i="41"/>
  <c r="O158" i="41"/>
  <c r="Q158" i="41"/>
  <c r="M158" i="41"/>
  <c r="M184" i="41"/>
  <c r="R184" i="41"/>
  <c r="N314" i="41"/>
  <c r="Q314" i="41"/>
  <c r="O314" i="41"/>
  <c r="O262" i="41"/>
  <c r="Q262" i="41"/>
  <c r="R262" i="41"/>
  <c r="R90" i="41"/>
  <c r="R12" i="41" s="1"/>
  <c r="N366" i="41"/>
  <c r="M366" i="41"/>
  <c r="N418" i="41"/>
  <c r="M418" i="41"/>
  <c r="Q210" i="41"/>
  <c r="N210" i="41"/>
  <c r="O210" i="41"/>
  <c r="M236" i="41"/>
  <c r="R236" i="41"/>
  <c r="Q288" i="41"/>
  <c r="M288" i="41"/>
  <c r="O288" i="41"/>
  <c r="R288" i="41"/>
  <c r="N340" i="41"/>
  <c r="R340" i="41"/>
  <c r="Q90" i="41"/>
  <c r="Q12" i="41" s="1"/>
  <c r="O90" i="41"/>
  <c r="O12" i="41" s="1"/>
  <c r="R444" i="41"/>
  <c r="Q444" i="41"/>
  <c r="O444" i="41"/>
  <c r="M392" i="41"/>
  <c r="R392" i="41"/>
  <c r="N158" i="41"/>
  <c r="R158" i="41"/>
  <c r="Q184" i="41"/>
  <c r="N184" i="41"/>
  <c r="O184" i="41"/>
  <c r="M314" i="41"/>
  <c r="R314" i="41"/>
  <c r="M262" i="41"/>
  <c r="N262" i="41"/>
  <c r="Y289" i="41" l="1"/>
  <c r="AF289" i="41"/>
  <c r="AC393" i="41"/>
  <c r="X393" i="41"/>
  <c r="Z393" i="41"/>
  <c r="W393" i="41"/>
  <c r="AI236" i="41"/>
  <c r="V237" i="41"/>
  <c r="S193" i="40"/>
  <c r="S141" i="41"/>
  <c r="S158" i="41" s="1"/>
  <c r="L158" i="41"/>
  <c r="S219" i="41"/>
  <c r="S236" i="41" s="1"/>
  <c r="L236" i="41"/>
  <c r="N600" i="41"/>
  <c r="Y37" i="40"/>
  <c r="S245" i="41"/>
  <c r="S262" i="41" s="1"/>
  <c r="L262" i="41"/>
  <c r="H132" i="41"/>
  <c r="AI444" i="41"/>
  <c r="V445" i="41"/>
  <c r="AI37" i="41"/>
  <c r="V54" i="41"/>
  <c r="AI54" i="41" s="1"/>
  <c r="X55" i="41" s="1"/>
  <c r="AI340" i="41"/>
  <c r="V341" i="41"/>
  <c r="I523" i="40"/>
  <c r="B12" i="41"/>
  <c r="I12" i="41" s="1"/>
  <c r="I38" i="41"/>
  <c r="AE37" i="40"/>
  <c r="AC55" i="41"/>
  <c r="S375" i="41"/>
  <c r="S392" i="41" s="1"/>
  <c r="L392" i="41"/>
  <c r="S271" i="40"/>
  <c r="N90" i="41"/>
  <c r="N12" i="41" s="1"/>
  <c r="I583" i="41"/>
  <c r="I600" i="41" s="1"/>
  <c r="B600" i="41"/>
  <c r="I575" i="40"/>
  <c r="V315" i="41"/>
  <c r="AB315" i="41"/>
  <c r="AF55" i="41"/>
  <c r="Q37" i="41"/>
  <c r="I115" i="41"/>
  <c r="I132" i="41" s="1"/>
  <c r="B132" i="41"/>
  <c r="S297" i="40"/>
  <c r="S427" i="41"/>
  <c r="S444" i="41" s="1"/>
  <c r="L444" i="41"/>
  <c r="C132" i="41"/>
  <c r="M600" i="41"/>
  <c r="AA37" i="40"/>
  <c r="D132" i="41"/>
  <c r="S193" i="41"/>
  <c r="S210" i="41" s="1"/>
  <c r="L210" i="41"/>
  <c r="Y315" i="41"/>
  <c r="Z315" i="41"/>
  <c r="AH393" i="41"/>
  <c r="O37" i="41"/>
  <c r="AI158" i="41"/>
  <c r="V159" i="41" s="1"/>
  <c r="V289" i="41"/>
  <c r="AB289" i="41"/>
  <c r="AC315" i="41"/>
  <c r="AI366" i="41"/>
  <c r="V367" i="41" s="1"/>
  <c r="AA55" i="41"/>
  <c r="AF393" i="41"/>
  <c r="AI262" i="41"/>
  <c r="V263" i="41" s="1"/>
  <c r="S375" i="40"/>
  <c r="S323" i="40"/>
  <c r="S323" i="41"/>
  <c r="S340" i="41" s="1"/>
  <c r="L340" i="41"/>
  <c r="S271" i="41"/>
  <c r="S288" i="41" s="1"/>
  <c r="L288" i="41"/>
  <c r="S401" i="40"/>
  <c r="I605" i="42"/>
  <c r="Z37" i="40"/>
  <c r="S245" i="40"/>
  <c r="S401" i="41"/>
  <c r="S418" i="41" s="1"/>
  <c r="L418" i="41"/>
  <c r="S349" i="41"/>
  <c r="S366" i="41" s="1"/>
  <c r="L366" i="41"/>
  <c r="E600" i="41"/>
  <c r="N37" i="41"/>
  <c r="AI184" i="41"/>
  <c r="V185" i="41" s="1"/>
  <c r="AH289" i="41"/>
  <c r="W315" i="41"/>
  <c r="AD393" i="41"/>
  <c r="AH315" i="41"/>
  <c r="AC289" i="41"/>
  <c r="W55" i="41"/>
  <c r="W289" i="41"/>
  <c r="S584" i="41"/>
  <c r="L90" i="41"/>
  <c r="S219" i="40"/>
  <c r="S141" i="40"/>
  <c r="E132" i="41"/>
  <c r="S167" i="40"/>
  <c r="AF37" i="40"/>
  <c r="AG37" i="40"/>
  <c r="X289" i="41"/>
  <c r="AE289" i="41"/>
  <c r="AA315" i="41"/>
  <c r="X315" i="41"/>
  <c r="AI418" i="41"/>
  <c r="V419" i="41" s="1"/>
  <c r="AC37" i="40"/>
  <c r="X37" i="40"/>
  <c r="S167" i="41"/>
  <c r="S184" i="41" s="1"/>
  <c r="L184" i="41"/>
  <c r="S297" i="41"/>
  <c r="S314" i="41" s="1"/>
  <c r="L314" i="41"/>
  <c r="W37" i="40"/>
  <c r="AD37" i="40"/>
  <c r="S427" i="40"/>
  <c r="V393" i="41"/>
  <c r="AB393" i="41"/>
  <c r="AE55" i="41"/>
  <c r="AG289" i="41"/>
  <c r="AE393" i="41"/>
  <c r="L37" i="41"/>
  <c r="AD315" i="41"/>
  <c r="S349" i="40"/>
  <c r="S636" i="41"/>
  <c r="AH37" i="40"/>
  <c r="V37" i="40"/>
  <c r="AI115" i="40"/>
  <c r="G132" i="41"/>
  <c r="Z55" i="41"/>
  <c r="Z289" i="41"/>
  <c r="M37" i="41"/>
  <c r="AG55" i="41"/>
  <c r="AA393" i="41"/>
  <c r="R37" i="41"/>
  <c r="AI210" i="41"/>
  <c r="V211" i="41" s="1"/>
  <c r="O133" i="41"/>
  <c r="L133" i="41"/>
  <c r="N133" i="41"/>
  <c r="R133" i="41"/>
  <c r="M133" i="41"/>
  <c r="Q133" i="41"/>
  <c r="P133" i="41"/>
  <c r="AA289" i="41"/>
  <c r="AG393" i="41"/>
  <c r="D262" i="41"/>
  <c r="C262" i="41"/>
  <c r="H314" i="41"/>
  <c r="H158" i="41"/>
  <c r="D158" i="41"/>
  <c r="H392" i="41"/>
  <c r="H444" i="41"/>
  <c r="H340" i="41"/>
  <c r="D340" i="41"/>
  <c r="H288" i="41"/>
  <c r="H236" i="41"/>
  <c r="H262" i="41"/>
  <c r="G262" i="41"/>
  <c r="E262" i="41"/>
  <c r="E314" i="41"/>
  <c r="G314" i="41"/>
  <c r="D314" i="41"/>
  <c r="H184" i="41"/>
  <c r="E236" i="41"/>
  <c r="G236" i="41"/>
  <c r="D236" i="41"/>
  <c r="H210" i="41"/>
  <c r="H418" i="41"/>
  <c r="G366" i="41"/>
  <c r="E366" i="41"/>
  <c r="G91" i="42"/>
  <c r="C91" i="42"/>
  <c r="H91" i="42"/>
  <c r="C314" i="41"/>
  <c r="E184" i="41"/>
  <c r="D184" i="41"/>
  <c r="G184" i="41"/>
  <c r="C392" i="41"/>
  <c r="E444" i="41"/>
  <c r="G444" i="41"/>
  <c r="E288" i="41"/>
  <c r="C288" i="41"/>
  <c r="G288" i="41"/>
  <c r="C236" i="41"/>
  <c r="E210" i="41"/>
  <c r="D210" i="41"/>
  <c r="G210" i="41"/>
  <c r="C418" i="41"/>
  <c r="D418" i="41"/>
  <c r="C366" i="41"/>
  <c r="D366" i="41"/>
  <c r="C184" i="41"/>
  <c r="C158" i="41"/>
  <c r="G158" i="41"/>
  <c r="E158" i="41"/>
  <c r="E392" i="41"/>
  <c r="G392" i="41"/>
  <c r="D392" i="41"/>
  <c r="C444" i="41"/>
  <c r="D444" i="41"/>
  <c r="E340" i="41"/>
  <c r="C340" i="41"/>
  <c r="G340" i="41"/>
  <c r="D288" i="41"/>
  <c r="C210" i="41"/>
  <c r="G418" i="41"/>
  <c r="E418" i="41"/>
  <c r="H366" i="41"/>
  <c r="I245" i="40" l="1"/>
  <c r="Y55" i="41"/>
  <c r="I219" i="40"/>
  <c r="I141" i="41"/>
  <c r="I158" i="41" s="1"/>
  <c r="B158" i="41"/>
  <c r="I141" i="40"/>
  <c r="AI37" i="40"/>
  <c r="N54" i="41"/>
  <c r="N37" i="40"/>
  <c r="I167" i="40"/>
  <c r="S605" i="42"/>
  <c r="I375" i="40"/>
  <c r="M54" i="41"/>
  <c r="E37" i="41"/>
  <c r="M341" i="41"/>
  <c r="P341" i="41"/>
  <c r="R341" i="41"/>
  <c r="O341" i="41"/>
  <c r="N341" i="41"/>
  <c r="Q341" i="41"/>
  <c r="L341" i="41"/>
  <c r="Y367" i="41"/>
  <c r="AB367" i="41"/>
  <c r="AC367" i="41"/>
  <c r="AA367" i="41"/>
  <c r="Z367" i="41"/>
  <c r="AH367" i="41"/>
  <c r="AG367" i="41"/>
  <c r="AD367" i="41"/>
  <c r="X367" i="41"/>
  <c r="W367" i="41"/>
  <c r="AF367" i="41"/>
  <c r="AE367" i="41"/>
  <c r="B37" i="41"/>
  <c r="M393" i="41"/>
  <c r="P393" i="41"/>
  <c r="O393" i="41"/>
  <c r="N393" i="41"/>
  <c r="Q393" i="41"/>
  <c r="L393" i="41"/>
  <c r="R393" i="41"/>
  <c r="H37" i="41"/>
  <c r="O237" i="41"/>
  <c r="L237" i="41"/>
  <c r="Q237" i="41"/>
  <c r="M237" i="41"/>
  <c r="P237" i="41"/>
  <c r="N237" i="41"/>
  <c r="R237" i="41"/>
  <c r="I219" i="41"/>
  <c r="I236" i="41" s="1"/>
  <c r="B236" i="41"/>
  <c r="H133" i="41"/>
  <c r="F133" i="41"/>
  <c r="C133" i="41"/>
  <c r="G133" i="41"/>
  <c r="E133" i="41"/>
  <c r="D133" i="41"/>
  <c r="B133" i="41"/>
  <c r="Q37" i="40"/>
  <c r="I271" i="40"/>
  <c r="E89" i="40"/>
  <c r="O37" i="40"/>
  <c r="I193" i="40"/>
  <c r="AI393" i="41"/>
  <c r="H601" i="41"/>
  <c r="G601" i="41"/>
  <c r="D601" i="41"/>
  <c r="C601" i="41"/>
  <c r="E601" i="41"/>
  <c r="B601" i="41"/>
  <c r="F601" i="41"/>
  <c r="Z341" i="41"/>
  <c r="AB341" i="41"/>
  <c r="AE341" i="41"/>
  <c r="AF341" i="41"/>
  <c r="AG341" i="41"/>
  <c r="W341" i="41"/>
  <c r="AA341" i="41"/>
  <c r="AD341" i="41"/>
  <c r="AH341" i="41"/>
  <c r="Y341" i="41"/>
  <c r="X341" i="41"/>
  <c r="AC341" i="41"/>
  <c r="R263" i="41"/>
  <c r="M263" i="41"/>
  <c r="Q263" i="41"/>
  <c r="O263" i="41"/>
  <c r="P263" i="41"/>
  <c r="L263" i="41"/>
  <c r="N263" i="41"/>
  <c r="R159" i="41"/>
  <c r="L159" i="41"/>
  <c r="N159" i="41"/>
  <c r="M159" i="41"/>
  <c r="O159" i="41"/>
  <c r="Q159" i="41"/>
  <c r="P159" i="41"/>
  <c r="R37" i="40"/>
  <c r="I193" i="41"/>
  <c r="I210" i="41" s="1"/>
  <c r="B210" i="41"/>
  <c r="O600" i="41"/>
  <c r="I297" i="40"/>
  <c r="I167" i="41"/>
  <c r="I184" i="41" s="1"/>
  <c r="B184" i="41"/>
  <c r="I583" i="40"/>
  <c r="I323" i="40"/>
  <c r="I349" i="41"/>
  <c r="I366" i="41" s="1"/>
  <c r="B366" i="41"/>
  <c r="I401" i="41"/>
  <c r="I418" i="41" s="1"/>
  <c r="B418" i="41"/>
  <c r="M37" i="40"/>
  <c r="C89" i="40"/>
  <c r="C600" i="40"/>
  <c r="O315" i="41"/>
  <c r="M315" i="41"/>
  <c r="R315" i="41"/>
  <c r="P315" i="41"/>
  <c r="N315" i="41"/>
  <c r="Q315" i="41"/>
  <c r="L315" i="41"/>
  <c r="Z419" i="41"/>
  <c r="AB419" i="41"/>
  <c r="AD419" i="41"/>
  <c r="Y419" i="41"/>
  <c r="AH419" i="41"/>
  <c r="AE419" i="41"/>
  <c r="AF419" i="41"/>
  <c r="AG419" i="41"/>
  <c r="AA419" i="41"/>
  <c r="W419" i="41"/>
  <c r="AC419" i="41"/>
  <c r="X419" i="41"/>
  <c r="L367" i="41"/>
  <c r="M367" i="41"/>
  <c r="O367" i="41"/>
  <c r="Q367" i="41"/>
  <c r="P367" i="41"/>
  <c r="N367" i="41"/>
  <c r="R367" i="41"/>
  <c r="AI289" i="41"/>
  <c r="R211" i="41"/>
  <c r="O211" i="41"/>
  <c r="L211" i="41"/>
  <c r="M211" i="41"/>
  <c r="Q211" i="41"/>
  <c r="N211" i="41"/>
  <c r="P211" i="41"/>
  <c r="C37" i="41"/>
  <c r="Q54" i="41"/>
  <c r="V55" i="41"/>
  <c r="AB55" i="41"/>
  <c r="I245" i="41"/>
  <c r="I262" i="41" s="1"/>
  <c r="B262" i="41"/>
  <c r="S133" i="41"/>
  <c r="AA211" i="41"/>
  <c r="AB211" i="41"/>
  <c r="AE211" i="41"/>
  <c r="AG211" i="41"/>
  <c r="Y211" i="41"/>
  <c r="X211" i="41"/>
  <c r="AF211" i="41"/>
  <c r="Z211" i="41"/>
  <c r="W211" i="41"/>
  <c r="AH211" i="41"/>
  <c r="AD211" i="41"/>
  <c r="AC211" i="41"/>
  <c r="G37" i="41"/>
  <c r="G54" i="41" s="1"/>
  <c r="S90" i="41"/>
  <c r="L12" i="41"/>
  <c r="S12" i="41" s="1"/>
  <c r="T12" i="41" s="1"/>
  <c r="AD263" i="41"/>
  <c r="AB263" i="41"/>
  <c r="W263" i="41"/>
  <c r="AA263" i="41"/>
  <c r="AC263" i="41"/>
  <c r="AH263" i="41"/>
  <c r="AG263" i="41"/>
  <c r="Z263" i="41"/>
  <c r="X263" i="41"/>
  <c r="Y263" i="41"/>
  <c r="AF263" i="41"/>
  <c r="AE263" i="41"/>
  <c r="AH55" i="41"/>
  <c r="I297" i="41"/>
  <c r="I314" i="41" s="1"/>
  <c r="B314" i="41"/>
  <c r="I401" i="40"/>
  <c r="I375" i="41"/>
  <c r="I392" i="41" s="1"/>
  <c r="B392" i="41"/>
  <c r="G89" i="40"/>
  <c r="L37" i="40"/>
  <c r="S115" i="40"/>
  <c r="I349" i="40"/>
  <c r="I271" i="41"/>
  <c r="I288" i="41" s="1"/>
  <c r="B288" i="41"/>
  <c r="R54" i="41"/>
  <c r="S37" i="41"/>
  <c r="L54" i="41"/>
  <c r="M185" i="41"/>
  <c r="Q185" i="41"/>
  <c r="N185" i="41"/>
  <c r="O185" i="41"/>
  <c r="L185" i="41"/>
  <c r="R185" i="41"/>
  <c r="P185" i="41"/>
  <c r="R419" i="41"/>
  <c r="M419" i="41"/>
  <c r="Q419" i="41"/>
  <c r="P419" i="41"/>
  <c r="N419" i="41"/>
  <c r="L419" i="41"/>
  <c r="O419" i="41"/>
  <c r="AE159" i="41"/>
  <c r="AB159" i="41"/>
  <c r="Y159" i="41"/>
  <c r="AH159" i="41"/>
  <c r="AG159" i="41"/>
  <c r="W159" i="41"/>
  <c r="AF159" i="41"/>
  <c r="Z159" i="41"/>
  <c r="AA159" i="41"/>
  <c r="AD159" i="41"/>
  <c r="AC159" i="41"/>
  <c r="X159" i="41"/>
  <c r="D37" i="41"/>
  <c r="R445" i="41"/>
  <c r="L445" i="41"/>
  <c r="M445" i="41"/>
  <c r="Q445" i="41"/>
  <c r="N445" i="41"/>
  <c r="P445" i="41"/>
  <c r="O445" i="41"/>
  <c r="S583" i="41"/>
  <c r="L600" i="41"/>
  <c r="I427" i="40"/>
  <c r="H89" i="40"/>
  <c r="I323" i="41"/>
  <c r="I340" i="41" s="1"/>
  <c r="B340" i="41"/>
  <c r="I427" i="41"/>
  <c r="I444" i="41" s="1"/>
  <c r="B444" i="41"/>
  <c r="AH185" i="41"/>
  <c r="AB185" i="41"/>
  <c r="AA185" i="41"/>
  <c r="AD185" i="41"/>
  <c r="AF185" i="41"/>
  <c r="AE185" i="41"/>
  <c r="W185" i="41"/>
  <c r="Z185" i="41"/>
  <c r="Y185" i="41"/>
  <c r="AG185" i="41"/>
  <c r="X185" i="41"/>
  <c r="AC185" i="41"/>
  <c r="L289" i="41"/>
  <c r="Q289" i="41"/>
  <c r="N289" i="41"/>
  <c r="R289" i="41"/>
  <c r="M289" i="41"/>
  <c r="O289" i="41"/>
  <c r="P289" i="41"/>
  <c r="O54" i="41"/>
  <c r="AI315" i="41"/>
  <c r="AD55" i="41"/>
  <c r="AH445" i="41"/>
  <c r="AB445" i="41"/>
  <c r="AA445" i="41"/>
  <c r="AG445" i="41"/>
  <c r="X445" i="41"/>
  <c r="AD445" i="41"/>
  <c r="AC445" i="41"/>
  <c r="AE445" i="41"/>
  <c r="Y445" i="41"/>
  <c r="Z445" i="41"/>
  <c r="AI445" i="41" s="1"/>
  <c r="W445" i="41"/>
  <c r="AF445" i="41"/>
  <c r="AD237" i="41"/>
  <c r="AB237" i="41"/>
  <c r="AE237" i="41"/>
  <c r="AA237" i="41"/>
  <c r="AG237" i="41"/>
  <c r="Z237" i="41"/>
  <c r="Y237" i="41"/>
  <c r="AF237" i="41"/>
  <c r="X237" i="41"/>
  <c r="W237" i="41"/>
  <c r="AH237" i="41"/>
  <c r="AC237" i="41"/>
  <c r="D652" i="41"/>
  <c r="M91" i="42"/>
  <c r="O89" i="40"/>
  <c r="R91" i="42"/>
  <c r="Q91" i="42"/>
  <c r="AI159" i="41" l="1"/>
  <c r="AI341" i="41"/>
  <c r="AI185" i="41"/>
  <c r="AI263" i="41"/>
  <c r="AI367" i="41"/>
  <c r="AI403" i="40"/>
  <c r="AI273" i="40"/>
  <c r="I601" i="41"/>
  <c r="AI211" i="41"/>
  <c r="AI237" i="41"/>
  <c r="S237" i="41"/>
  <c r="AI419" i="41"/>
  <c r="E445" i="41"/>
  <c r="G445" i="41"/>
  <c r="C445" i="41"/>
  <c r="F445" i="41"/>
  <c r="H445" i="41"/>
  <c r="B445" i="41"/>
  <c r="D445" i="41"/>
  <c r="C37" i="40"/>
  <c r="I637" i="42"/>
  <c r="B91" i="42"/>
  <c r="I635" i="41"/>
  <c r="I652" i="41" s="1"/>
  <c r="B652" i="41"/>
  <c r="AI351" i="40"/>
  <c r="S583" i="40"/>
  <c r="AI247" i="40"/>
  <c r="D289" i="41"/>
  <c r="G289" i="41"/>
  <c r="B289" i="41"/>
  <c r="H289" i="41"/>
  <c r="C289" i="41"/>
  <c r="E289" i="41"/>
  <c r="F289" i="41"/>
  <c r="C54" i="41"/>
  <c r="S367" i="41"/>
  <c r="I133" i="41"/>
  <c r="G89" i="41"/>
  <c r="G652" i="41"/>
  <c r="S159" i="41"/>
  <c r="H54" i="41"/>
  <c r="E37" i="40"/>
  <c r="I635" i="40"/>
  <c r="D37" i="40"/>
  <c r="AI169" i="40"/>
  <c r="B37" i="40"/>
  <c r="I115" i="40"/>
  <c r="E263" i="41"/>
  <c r="C263" i="41"/>
  <c r="H263" i="41"/>
  <c r="F263" i="41"/>
  <c r="G263" i="41"/>
  <c r="D263" i="41"/>
  <c r="B263" i="41"/>
  <c r="O11" i="40"/>
  <c r="AI299" i="40"/>
  <c r="D341" i="41"/>
  <c r="B341" i="41"/>
  <c r="C341" i="41"/>
  <c r="G341" i="41"/>
  <c r="H341" i="41"/>
  <c r="F341" i="41"/>
  <c r="E341" i="41"/>
  <c r="E211" i="41"/>
  <c r="C211" i="41"/>
  <c r="B211" i="41"/>
  <c r="G211" i="41"/>
  <c r="H211" i="41"/>
  <c r="D211" i="41"/>
  <c r="F211" i="41"/>
  <c r="AI195" i="40"/>
  <c r="AI325" i="40"/>
  <c r="G37" i="40"/>
  <c r="AI221" i="40"/>
  <c r="S445" i="41"/>
  <c r="S419" i="41"/>
  <c r="E367" i="41"/>
  <c r="F367" i="41"/>
  <c r="B367" i="41"/>
  <c r="D367" i="41"/>
  <c r="G367" i="41"/>
  <c r="H367" i="41"/>
  <c r="C367" i="41"/>
  <c r="H185" i="41"/>
  <c r="G185" i="41"/>
  <c r="F185" i="41"/>
  <c r="B185" i="41"/>
  <c r="C185" i="41"/>
  <c r="E185" i="41"/>
  <c r="D185" i="41"/>
  <c r="S393" i="41"/>
  <c r="F159" i="41"/>
  <c r="D159" i="41"/>
  <c r="H159" i="41"/>
  <c r="B159" i="41"/>
  <c r="C159" i="41"/>
  <c r="G159" i="41"/>
  <c r="E159" i="41"/>
  <c r="I533" i="40"/>
  <c r="Q89" i="40"/>
  <c r="I609" i="41"/>
  <c r="B89" i="41"/>
  <c r="B11" i="41" s="1"/>
  <c r="C652" i="41"/>
  <c r="C89" i="41"/>
  <c r="C106" i="41" s="1"/>
  <c r="R89" i="40"/>
  <c r="R11" i="40" s="1"/>
  <c r="F652" i="42"/>
  <c r="F91" i="42"/>
  <c r="F106" i="42" s="1"/>
  <c r="D89" i="41"/>
  <c r="D11" i="41" s="1"/>
  <c r="AI429" i="40"/>
  <c r="S185" i="41"/>
  <c r="AJ37" i="41"/>
  <c r="S54" i="41"/>
  <c r="AI55" i="41"/>
  <c r="S263" i="41"/>
  <c r="AG605" i="42"/>
  <c r="S289" i="41"/>
  <c r="H393" i="41"/>
  <c r="B393" i="41"/>
  <c r="E393" i="41"/>
  <c r="G393" i="41"/>
  <c r="F393" i="41"/>
  <c r="C393" i="41"/>
  <c r="D393" i="41"/>
  <c r="G419" i="41"/>
  <c r="F419" i="41"/>
  <c r="B419" i="41"/>
  <c r="E419" i="41"/>
  <c r="C419" i="41"/>
  <c r="D419" i="41"/>
  <c r="H419" i="41"/>
  <c r="D237" i="41"/>
  <c r="B237" i="41"/>
  <c r="G237" i="41"/>
  <c r="H237" i="41"/>
  <c r="F237" i="41"/>
  <c r="C237" i="41"/>
  <c r="E237" i="41"/>
  <c r="H37" i="40"/>
  <c r="M89" i="40"/>
  <c r="M11" i="40" s="1"/>
  <c r="M600" i="40"/>
  <c r="E652" i="41"/>
  <c r="E89" i="41"/>
  <c r="E11" i="41" s="1"/>
  <c r="D54" i="41"/>
  <c r="S37" i="40"/>
  <c r="H315" i="41"/>
  <c r="G315" i="41"/>
  <c r="E315" i="41"/>
  <c r="C315" i="41"/>
  <c r="B315" i="41"/>
  <c r="F315" i="41"/>
  <c r="D315" i="41"/>
  <c r="S211" i="41"/>
  <c r="S315" i="41"/>
  <c r="I37" i="41"/>
  <c r="I54" i="41" s="1"/>
  <c r="B54" i="41"/>
  <c r="I455" i="40"/>
  <c r="H89" i="41"/>
  <c r="H106" i="41" s="1"/>
  <c r="H652" i="41"/>
  <c r="AI377" i="40"/>
  <c r="AI143" i="40"/>
  <c r="S341" i="41"/>
  <c r="E54" i="41"/>
  <c r="AH314" i="40"/>
  <c r="AC314" i="40"/>
  <c r="X314" i="40"/>
  <c r="W314" i="40"/>
  <c r="AE314" i="40"/>
  <c r="Z314" i="40"/>
  <c r="Y314" i="40"/>
  <c r="AG314" i="40"/>
  <c r="AD314" i="40"/>
  <c r="AA314" i="40"/>
  <c r="AF314" i="40"/>
  <c r="X418" i="40"/>
  <c r="AH418" i="40"/>
  <c r="AC418" i="40"/>
  <c r="AD418" i="40"/>
  <c r="AA418" i="40"/>
  <c r="Z418" i="40"/>
  <c r="Y418" i="40"/>
  <c r="AG418" i="40"/>
  <c r="W418" i="40"/>
  <c r="AE418" i="40"/>
  <c r="AF418" i="40"/>
  <c r="X210" i="40"/>
  <c r="AH210" i="40"/>
  <c r="AF210" i="40"/>
  <c r="AC210" i="40"/>
  <c r="AA210" i="40"/>
  <c r="AD210" i="40"/>
  <c r="AG210" i="40"/>
  <c r="Z210" i="40"/>
  <c r="Y210" i="40"/>
  <c r="W210" i="40"/>
  <c r="AE210" i="40"/>
  <c r="AH340" i="40"/>
  <c r="AC340" i="40"/>
  <c r="X340" i="40"/>
  <c r="W340" i="40"/>
  <c r="AE340" i="40"/>
  <c r="Z340" i="40"/>
  <c r="Y340" i="40"/>
  <c r="AG340" i="40"/>
  <c r="AD340" i="40"/>
  <c r="AA340" i="40"/>
  <c r="AF340" i="40"/>
  <c r="Z158" i="40"/>
  <c r="V158" i="40"/>
  <c r="AA158" i="40"/>
  <c r="X158" i="40"/>
  <c r="AH158" i="40"/>
  <c r="Y158" i="40"/>
  <c r="AF158" i="40"/>
  <c r="W158" i="40"/>
  <c r="AE158" i="40"/>
  <c r="AD158" i="40"/>
  <c r="AG158" i="40"/>
  <c r="AC158" i="40"/>
  <c r="AG288" i="40"/>
  <c r="Y288" i="40"/>
  <c r="AD288" i="40"/>
  <c r="AE288" i="40"/>
  <c r="W288" i="40"/>
  <c r="AH288" i="40"/>
  <c r="AC288" i="40"/>
  <c r="X288" i="40"/>
  <c r="AA288" i="40"/>
  <c r="Z288" i="40"/>
  <c r="AF288" i="40"/>
  <c r="AH184" i="40"/>
  <c r="AA184" i="40"/>
  <c r="X184" i="40"/>
  <c r="Y184" i="40"/>
  <c r="AG184" i="40"/>
  <c r="Z184" i="40"/>
  <c r="W184" i="40"/>
  <c r="AE184" i="40"/>
  <c r="AD184" i="40"/>
  <c r="AC184" i="40"/>
  <c r="AF184" i="40"/>
  <c r="AG366" i="40"/>
  <c r="AD366" i="40"/>
  <c r="W366" i="40"/>
  <c r="AE366" i="40"/>
  <c r="Z366" i="40"/>
  <c r="Y366" i="40"/>
  <c r="X366" i="40"/>
  <c r="AH366" i="40"/>
  <c r="AA366" i="40"/>
  <c r="AF366" i="40"/>
  <c r="AC366" i="40"/>
  <c r="N652" i="41"/>
  <c r="AG236" i="40"/>
  <c r="AD236" i="40"/>
  <c r="Y236" i="40"/>
  <c r="AF236" i="40"/>
  <c r="AA236" i="40"/>
  <c r="X236" i="40"/>
  <c r="AH236" i="40"/>
  <c r="AC236" i="40"/>
  <c r="Z236" i="40"/>
  <c r="W236" i="40"/>
  <c r="AE236" i="40"/>
  <c r="AH392" i="40"/>
  <c r="AC392" i="40"/>
  <c r="X392" i="40"/>
  <c r="W392" i="40"/>
  <c r="AE392" i="40"/>
  <c r="Z392" i="40"/>
  <c r="Y392" i="40"/>
  <c r="AG392" i="40"/>
  <c r="AD392" i="40"/>
  <c r="AA392" i="40"/>
  <c r="AF392" i="40"/>
  <c r="AH262" i="40"/>
  <c r="AC262" i="40"/>
  <c r="AF262" i="40"/>
  <c r="AA262" i="40"/>
  <c r="X262" i="40"/>
  <c r="Y262" i="40"/>
  <c r="AG262" i="40"/>
  <c r="Z262" i="40"/>
  <c r="W262" i="40"/>
  <c r="AE262" i="40"/>
  <c r="AD262" i="40"/>
  <c r="AH444" i="40"/>
  <c r="AA444" i="40"/>
  <c r="V444" i="40"/>
  <c r="AF444" i="40"/>
  <c r="AC444" i="40"/>
  <c r="X444" i="40"/>
  <c r="W444" i="40"/>
  <c r="AE444" i="40"/>
  <c r="Z444" i="40"/>
  <c r="Y444" i="40"/>
  <c r="AG444" i="40"/>
  <c r="AD444" i="40"/>
  <c r="H99" i="40"/>
  <c r="C99" i="40"/>
  <c r="G99" i="40"/>
  <c r="E99" i="40"/>
  <c r="I541" i="40"/>
  <c r="AI444" i="40" l="1"/>
  <c r="I445" i="41"/>
  <c r="AC47" i="40"/>
  <c r="S429" i="40"/>
  <c r="AG47" i="40"/>
  <c r="AI158" i="40"/>
  <c r="V159" i="40" s="1"/>
  <c r="I211" i="41"/>
  <c r="I341" i="41"/>
  <c r="C11" i="41"/>
  <c r="C28" i="41" s="1"/>
  <c r="V445" i="40"/>
  <c r="AB445" i="40"/>
  <c r="F652" i="40"/>
  <c r="F91" i="40"/>
  <c r="F106" i="40" s="1"/>
  <c r="AA445" i="40"/>
  <c r="AA393" i="40"/>
  <c r="Z39" i="40"/>
  <c r="Z132" i="40"/>
  <c r="F55" i="41"/>
  <c r="E55" i="41"/>
  <c r="D55" i="41"/>
  <c r="C55" i="41"/>
  <c r="H55" i="41"/>
  <c r="B55" i="41"/>
  <c r="G55" i="41"/>
  <c r="I637" i="40"/>
  <c r="B91" i="40"/>
  <c r="Z445" i="40"/>
  <c r="AH445" i="40"/>
  <c r="AD47" i="40"/>
  <c r="AH47" i="40"/>
  <c r="AE39" i="40"/>
  <c r="AE54" i="40" s="1"/>
  <c r="AE132" i="40"/>
  <c r="O652" i="41"/>
  <c r="O89" i="41"/>
  <c r="E652" i="40"/>
  <c r="W159" i="40"/>
  <c r="I419" i="41"/>
  <c r="I393" i="41"/>
  <c r="I159" i="41"/>
  <c r="G11" i="40"/>
  <c r="AA47" i="40"/>
  <c r="I185" i="41"/>
  <c r="G91" i="40"/>
  <c r="G652" i="40"/>
  <c r="S351" i="40"/>
  <c r="S637" i="42"/>
  <c r="L91" i="42"/>
  <c r="W445" i="40"/>
  <c r="V262" i="40"/>
  <c r="AI255" i="40"/>
  <c r="Y47" i="40"/>
  <c r="V39" i="40"/>
  <c r="AI117" i="40"/>
  <c r="V132" i="40"/>
  <c r="X39" i="40"/>
  <c r="X132" i="40"/>
  <c r="S247" i="40"/>
  <c r="S403" i="40"/>
  <c r="N89" i="41"/>
  <c r="D652" i="40"/>
  <c r="S325" i="40"/>
  <c r="S195" i="40"/>
  <c r="Y159" i="40"/>
  <c r="I237" i="41"/>
  <c r="C11" i="40"/>
  <c r="Y445" i="40"/>
  <c r="S609" i="41"/>
  <c r="L89" i="41"/>
  <c r="V236" i="40"/>
  <c r="AI229" i="40"/>
  <c r="V366" i="40"/>
  <c r="AI359" i="40"/>
  <c r="V340" i="40"/>
  <c r="AI333" i="40"/>
  <c r="P91" i="42"/>
  <c r="P652" i="42"/>
  <c r="X445" i="40"/>
  <c r="Z47" i="40"/>
  <c r="AA39" i="40"/>
  <c r="AA54" i="40" s="1"/>
  <c r="AA132" i="40"/>
  <c r="AC39" i="40"/>
  <c r="AC132" i="40"/>
  <c r="S635" i="40"/>
  <c r="AH159" i="40"/>
  <c r="AJ37" i="40"/>
  <c r="F548" i="40"/>
  <c r="Z159" i="40"/>
  <c r="D89" i="40"/>
  <c r="H91" i="40"/>
  <c r="H106" i="40" s="1"/>
  <c r="H652" i="40"/>
  <c r="F470" i="40"/>
  <c r="I463" i="40"/>
  <c r="I470" i="40" s="1"/>
  <c r="R89" i="41"/>
  <c r="R652" i="41"/>
  <c r="AC445" i="40"/>
  <c r="AE47" i="40"/>
  <c r="AD39" i="40"/>
  <c r="AD132" i="40"/>
  <c r="AH39" i="40"/>
  <c r="AH54" i="40" s="1"/>
  <c r="AH132" i="40"/>
  <c r="I609" i="40"/>
  <c r="B89" i="40"/>
  <c r="S635" i="41"/>
  <c r="S652" i="41" s="1"/>
  <c r="L652" i="41"/>
  <c r="V184" i="40"/>
  <c r="AI177" i="40"/>
  <c r="V288" i="40"/>
  <c r="AI281" i="40"/>
  <c r="AC159" i="40"/>
  <c r="X159" i="40"/>
  <c r="I315" i="41"/>
  <c r="H11" i="40"/>
  <c r="I548" i="40"/>
  <c r="I263" i="41"/>
  <c r="E11" i="40"/>
  <c r="I289" i="41"/>
  <c r="Q11" i="40"/>
  <c r="M652" i="41"/>
  <c r="M89" i="41"/>
  <c r="AE445" i="40"/>
  <c r="W39" i="40"/>
  <c r="W132" i="40"/>
  <c r="G11" i="41"/>
  <c r="S377" i="40"/>
  <c r="S169" i="40"/>
  <c r="AD445" i="40"/>
  <c r="AF445" i="40"/>
  <c r="AF47" i="40"/>
  <c r="W47" i="40"/>
  <c r="AG39" i="40"/>
  <c r="AG54" i="40" s="1"/>
  <c r="AG132" i="40"/>
  <c r="S143" i="40"/>
  <c r="S299" i="40"/>
  <c r="Q89" i="41"/>
  <c r="Q652" i="41"/>
  <c r="S273" i="40"/>
  <c r="AG159" i="40"/>
  <c r="AA159" i="40"/>
  <c r="V210" i="40"/>
  <c r="AI203" i="40"/>
  <c r="V418" i="40"/>
  <c r="AI411" i="40"/>
  <c r="V314" i="40"/>
  <c r="AI307" i="40"/>
  <c r="I37" i="40"/>
  <c r="AE159" i="40"/>
  <c r="C91" i="40"/>
  <c r="C106" i="40" s="1"/>
  <c r="C652" i="40"/>
  <c r="AF39" i="40"/>
  <c r="AF132" i="40"/>
  <c r="AF159" i="40"/>
  <c r="R55" i="41"/>
  <c r="M55" i="41"/>
  <c r="L55" i="41"/>
  <c r="AJ54" i="41"/>
  <c r="P55" i="41"/>
  <c r="O55" i="41"/>
  <c r="Q55" i="41"/>
  <c r="N55" i="41"/>
  <c r="I367" i="41"/>
  <c r="S221" i="40"/>
  <c r="AG445" i="40"/>
  <c r="AI437" i="40"/>
  <c r="AI385" i="40"/>
  <c r="AI125" i="40"/>
  <c r="V47" i="40"/>
  <c r="X47" i="40"/>
  <c r="Y39" i="40"/>
  <c r="Y132" i="40"/>
  <c r="AD159" i="40"/>
  <c r="AI151" i="40"/>
  <c r="V392" i="40"/>
  <c r="AI392" i="40" s="1"/>
  <c r="Z393" i="40" s="1"/>
  <c r="I89" i="41"/>
  <c r="H11" i="41"/>
  <c r="H28" i="41" s="1"/>
  <c r="G653" i="41"/>
  <c r="C653" i="41"/>
  <c r="H653" i="41"/>
  <c r="B653" i="41"/>
  <c r="E653" i="41"/>
  <c r="D653" i="41"/>
  <c r="F653" i="41"/>
  <c r="M444" i="40"/>
  <c r="Q444" i="40"/>
  <c r="R444" i="40"/>
  <c r="Q262" i="40"/>
  <c r="R262" i="40"/>
  <c r="R392" i="40"/>
  <c r="R366" i="40"/>
  <c r="Q366" i="40"/>
  <c r="N366" i="40"/>
  <c r="Q184" i="40"/>
  <c r="R288" i="40"/>
  <c r="O288" i="40"/>
  <c r="M288" i="40"/>
  <c r="M158" i="40"/>
  <c r="Q158" i="40"/>
  <c r="R340" i="40"/>
  <c r="M210" i="40"/>
  <c r="R210" i="40"/>
  <c r="R418" i="40"/>
  <c r="M418" i="40"/>
  <c r="R314" i="40"/>
  <c r="M262" i="40"/>
  <c r="M392" i="40"/>
  <c r="Q392" i="40"/>
  <c r="Q236" i="40"/>
  <c r="R236" i="40"/>
  <c r="M236" i="40"/>
  <c r="M366" i="40"/>
  <c r="R184" i="40"/>
  <c r="M184" i="40"/>
  <c r="N288" i="40"/>
  <c r="Q288" i="40"/>
  <c r="R158" i="40"/>
  <c r="M340" i="40"/>
  <c r="Q340" i="40"/>
  <c r="Q210" i="40"/>
  <c r="Q418" i="40"/>
  <c r="M314" i="40"/>
  <c r="Q314" i="40"/>
  <c r="O340" i="40"/>
  <c r="O314" i="40"/>
  <c r="N236" i="40"/>
  <c r="N210" i="40"/>
  <c r="N418" i="40"/>
  <c r="Q99" i="40"/>
  <c r="R99" i="40"/>
  <c r="L288" i="40"/>
  <c r="N444" i="40"/>
  <c r="O236" i="40"/>
  <c r="O158" i="40"/>
  <c r="N158" i="40"/>
  <c r="N340" i="40"/>
  <c r="O99" i="40"/>
  <c r="M99" i="40"/>
  <c r="O652" i="40"/>
  <c r="D99" i="40"/>
  <c r="O444" i="40"/>
  <c r="N262" i="40"/>
  <c r="O262" i="40"/>
  <c r="O392" i="40"/>
  <c r="N392" i="40"/>
  <c r="O366" i="40"/>
  <c r="N184" i="40"/>
  <c r="O184" i="40"/>
  <c r="O210" i="40"/>
  <c r="O418" i="40"/>
  <c r="N314" i="40"/>
  <c r="I489" i="40"/>
  <c r="F73" i="40" l="1"/>
  <c r="Y54" i="40"/>
  <c r="AC54" i="40"/>
  <c r="AC393" i="40"/>
  <c r="S151" i="40"/>
  <c r="S158" i="40" s="1"/>
  <c r="N159" i="40" s="1"/>
  <c r="I247" i="40"/>
  <c r="I299" i="40"/>
  <c r="AF54" i="40"/>
  <c r="AG393" i="40"/>
  <c r="Y393" i="40"/>
  <c r="AB159" i="40"/>
  <c r="AI159" i="40" s="1"/>
  <c r="L210" i="40"/>
  <c r="S203" i="40"/>
  <c r="S210" i="40" s="1"/>
  <c r="M39" i="40"/>
  <c r="M132" i="40"/>
  <c r="AI210" i="40"/>
  <c r="V211" i="40" s="1"/>
  <c r="AD54" i="40"/>
  <c r="AI366" i="40"/>
  <c r="R91" i="40"/>
  <c r="R106" i="40" s="1"/>
  <c r="R652" i="40"/>
  <c r="R47" i="40"/>
  <c r="R21" i="40" s="1"/>
  <c r="M91" i="40"/>
  <c r="M106" i="40" s="1"/>
  <c r="M652" i="40"/>
  <c r="S281" i="40"/>
  <c r="S288" i="40" s="1"/>
  <c r="M47" i="40"/>
  <c r="M21" i="40" s="1"/>
  <c r="L444" i="40"/>
  <c r="S437" i="40"/>
  <c r="S444" i="40" s="1"/>
  <c r="E91" i="40"/>
  <c r="E600" i="40"/>
  <c r="X393" i="40"/>
  <c r="W54" i="40"/>
  <c r="Q653" i="41"/>
  <c r="L653" i="41"/>
  <c r="R653" i="41"/>
  <c r="P653" i="41"/>
  <c r="O653" i="41"/>
  <c r="N653" i="41"/>
  <c r="M653" i="41"/>
  <c r="R106" i="41"/>
  <c r="R11" i="41"/>
  <c r="R28" i="41" s="1"/>
  <c r="O39" i="40"/>
  <c r="O132" i="40"/>
  <c r="I481" i="40"/>
  <c r="F496" i="40"/>
  <c r="F65" i="40"/>
  <c r="I273" i="40"/>
  <c r="I429" i="40"/>
  <c r="N39" i="40"/>
  <c r="N132" i="40"/>
  <c r="R39" i="40"/>
  <c r="R132" i="40"/>
  <c r="D91" i="40"/>
  <c r="I585" i="40"/>
  <c r="D600" i="40"/>
  <c r="S637" i="40"/>
  <c r="L91" i="40"/>
  <c r="L366" i="40"/>
  <c r="S359" i="40"/>
  <c r="S366" i="40" s="1"/>
  <c r="I403" i="40"/>
  <c r="Q39" i="40"/>
  <c r="Q132" i="40"/>
  <c r="I653" i="41"/>
  <c r="Q11" i="41"/>
  <c r="AI288" i="40"/>
  <c r="V289" i="40" s="1"/>
  <c r="D471" i="40"/>
  <c r="E471" i="40"/>
  <c r="C471" i="40"/>
  <c r="B471" i="40"/>
  <c r="G471" i="40"/>
  <c r="F471" i="40"/>
  <c r="H471" i="40"/>
  <c r="X54" i="40"/>
  <c r="D11" i="40"/>
  <c r="AH393" i="40"/>
  <c r="I55" i="41"/>
  <c r="I377" i="40"/>
  <c r="L184" i="40"/>
  <c r="S177" i="40"/>
  <c r="S184" i="40" s="1"/>
  <c r="B11" i="40"/>
  <c r="I89" i="40"/>
  <c r="S411" i="40"/>
  <c r="S418" i="40" s="1"/>
  <c r="N47" i="40"/>
  <c r="L236" i="40"/>
  <c r="S229" i="40"/>
  <c r="S236" i="40" s="1"/>
  <c r="AI314" i="40"/>
  <c r="V315" i="40" s="1"/>
  <c r="W393" i="40"/>
  <c r="AE393" i="40"/>
  <c r="AI132" i="40"/>
  <c r="AI262" i="40"/>
  <c r="V263" i="40" s="1"/>
  <c r="AD393" i="40"/>
  <c r="I351" i="40"/>
  <c r="I73" i="40"/>
  <c r="F21" i="40"/>
  <c r="AI236" i="40"/>
  <c r="V237" i="40" s="1"/>
  <c r="I484" i="40"/>
  <c r="F68" i="40"/>
  <c r="S609" i="40"/>
  <c r="L89" i="40"/>
  <c r="I143" i="40"/>
  <c r="Q91" i="40"/>
  <c r="Q652" i="40"/>
  <c r="L39" i="40"/>
  <c r="S117" i="40"/>
  <c r="L132" i="40"/>
  <c r="L392" i="40"/>
  <c r="S385" i="40"/>
  <c r="S392" i="40" s="1"/>
  <c r="N89" i="40"/>
  <c r="I11" i="41"/>
  <c r="S55" i="41"/>
  <c r="AJ55" i="41" s="1"/>
  <c r="L158" i="40"/>
  <c r="AF393" i="40"/>
  <c r="AI340" i="40"/>
  <c r="V341" i="40" s="1"/>
  <c r="S89" i="41"/>
  <c r="L11" i="41"/>
  <c r="N11" i="41"/>
  <c r="O11" i="41"/>
  <c r="L262" i="40"/>
  <c r="S255" i="40"/>
  <c r="S262" i="40" s="1"/>
  <c r="P652" i="40"/>
  <c r="P91" i="40"/>
  <c r="I195" i="40"/>
  <c r="I325" i="40"/>
  <c r="N652" i="40"/>
  <c r="I221" i="40"/>
  <c r="Q47" i="40"/>
  <c r="Q21" i="40" s="1"/>
  <c r="V393" i="40"/>
  <c r="AB393" i="40"/>
  <c r="AI47" i="40"/>
  <c r="AI418" i="40"/>
  <c r="V419" i="40"/>
  <c r="M106" i="41"/>
  <c r="M11" i="41"/>
  <c r="M28" i="41" s="1"/>
  <c r="H549" i="40"/>
  <c r="F549" i="40"/>
  <c r="G549" i="40"/>
  <c r="B549" i="40"/>
  <c r="C549" i="40"/>
  <c r="D549" i="40"/>
  <c r="E549" i="40"/>
  <c r="AI184" i="40"/>
  <c r="V185" i="40" s="1"/>
  <c r="AI39" i="40"/>
  <c r="V54" i="40"/>
  <c r="S125" i="40"/>
  <c r="L47" i="40"/>
  <c r="L340" i="40"/>
  <c r="S333" i="40"/>
  <c r="S340" i="40" s="1"/>
  <c r="O47" i="40"/>
  <c r="O21" i="40" s="1"/>
  <c r="L314" i="40"/>
  <c r="S307" i="40"/>
  <c r="S314" i="40" s="1"/>
  <c r="I169" i="40"/>
  <c r="AG609" i="41"/>
  <c r="L418" i="40"/>
  <c r="Z54" i="40"/>
  <c r="AI445" i="40"/>
  <c r="B210" i="40"/>
  <c r="H392" i="40"/>
  <c r="D184" i="40"/>
  <c r="E366" i="40"/>
  <c r="G418" i="40"/>
  <c r="H158" i="40"/>
  <c r="G392" i="40"/>
  <c r="C418" i="40"/>
  <c r="C158" i="40"/>
  <c r="D366" i="40"/>
  <c r="G262" i="40"/>
  <c r="E184" i="40"/>
  <c r="E158" i="40"/>
  <c r="C262" i="40"/>
  <c r="H262" i="40"/>
  <c r="D418" i="40"/>
  <c r="C366" i="40"/>
  <c r="E236" i="40"/>
  <c r="D210" i="40"/>
  <c r="C392" i="40"/>
  <c r="H210" i="40"/>
  <c r="H366" i="40"/>
  <c r="G444" i="40"/>
  <c r="C314" i="40"/>
  <c r="H340" i="40"/>
  <c r="H418" i="40"/>
  <c r="D444" i="40"/>
  <c r="D236" i="40"/>
  <c r="G210" i="40"/>
  <c r="G288" i="40"/>
  <c r="C236" i="40"/>
  <c r="E288" i="40"/>
  <c r="C444" i="40"/>
  <c r="E340" i="40"/>
  <c r="C184" i="40"/>
  <c r="H314" i="40"/>
  <c r="H184" i="40"/>
  <c r="G158" i="40"/>
  <c r="D392" i="40"/>
  <c r="C288" i="40"/>
  <c r="H444" i="40"/>
  <c r="E392" i="40"/>
  <c r="D314" i="40"/>
  <c r="E262" i="40"/>
  <c r="E418" i="40"/>
  <c r="D262" i="40"/>
  <c r="D340" i="40"/>
  <c r="G340" i="40"/>
  <c r="D288" i="40"/>
  <c r="H236" i="40"/>
  <c r="H288" i="40"/>
  <c r="G366" i="40"/>
  <c r="E210" i="40"/>
  <c r="E444" i="40"/>
  <c r="D158" i="40"/>
  <c r="B392" i="40"/>
  <c r="E314" i="40"/>
  <c r="G314" i="40"/>
  <c r="C340" i="40"/>
  <c r="G236" i="40"/>
  <c r="C210" i="40"/>
  <c r="G184" i="40"/>
  <c r="N99" i="40"/>
  <c r="M159" i="40" l="1"/>
  <c r="O159" i="40"/>
  <c r="L159" i="40"/>
  <c r="P159" i="40"/>
  <c r="I11" i="40"/>
  <c r="R159" i="40"/>
  <c r="Q159" i="40"/>
  <c r="E47" i="40"/>
  <c r="E21" i="40" s="1"/>
  <c r="I549" i="40"/>
  <c r="I359" i="40"/>
  <c r="I366" i="40" s="1"/>
  <c r="H367" i="40" s="1"/>
  <c r="AI393" i="40"/>
  <c r="AI54" i="40"/>
  <c r="W55" i="40" s="1"/>
  <c r="AG609" i="40"/>
  <c r="Q13" i="40"/>
  <c r="Q54" i="40"/>
  <c r="F13" i="40"/>
  <c r="I65" i="40"/>
  <c r="F80" i="40"/>
  <c r="Y367" i="40"/>
  <c r="AB367" i="40"/>
  <c r="X367" i="40"/>
  <c r="AD367" i="40"/>
  <c r="AE367" i="40"/>
  <c r="W367" i="40"/>
  <c r="Z367" i="40"/>
  <c r="AF367" i="40"/>
  <c r="AH367" i="40"/>
  <c r="AA367" i="40"/>
  <c r="AC367" i="40"/>
  <c r="AG367" i="40"/>
  <c r="C47" i="40"/>
  <c r="C21" i="40" s="1"/>
  <c r="C39" i="40"/>
  <c r="C132" i="40"/>
  <c r="I437" i="40"/>
  <c r="I444" i="40" s="1"/>
  <c r="S132" i="40"/>
  <c r="I68" i="40"/>
  <c r="F16" i="40"/>
  <c r="I16" i="40" s="1"/>
  <c r="AB315" i="40"/>
  <c r="AC315" i="40"/>
  <c r="W315" i="40"/>
  <c r="Z315" i="40"/>
  <c r="AD315" i="40"/>
  <c r="Y315" i="40"/>
  <c r="AF315" i="40"/>
  <c r="X315" i="40"/>
  <c r="AI315" i="40" s="1"/>
  <c r="AH315" i="40"/>
  <c r="AG315" i="40"/>
  <c r="AE315" i="40"/>
  <c r="AA315" i="40"/>
  <c r="P341" i="40"/>
  <c r="N341" i="40"/>
  <c r="M341" i="40"/>
  <c r="Q341" i="40"/>
  <c r="R341" i="40"/>
  <c r="L341" i="40"/>
  <c r="O341" i="40"/>
  <c r="L13" i="40"/>
  <c r="S39" i="40"/>
  <c r="L54" i="40"/>
  <c r="O367" i="40"/>
  <c r="R367" i="40"/>
  <c r="Q367" i="40"/>
  <c r="M367" i="40"/>
  <c r="L367" i="40"/>
  <c r="N367" i="40"/>
  <c r="P367" i="40"/>
  <c r="I496" i="40"/>
  <c r="R13" i="40"/>
  <c r="R28" i="40" s="1"/>
  <c r="R54" i="40"/>
  <c r="N91" i="40"/>
  <c r="S585" i="40"/>
  <c r="N600" i="40"/>
  <c r="H39" i="40"/>
  <c r="H132" i="40"/>
  <c r="I333" i="40"/>
  <c r="I340" i="40" s="1"/>
  <c r="B288" i="40"/>
  <c r="I281" i="40"/>
  <c r="I288" i="40" s="1"/>
  <c r="S11" i="41"/>
  <c r="AE263" i="40"/>
  <c r="AB263" i="40"/>
  <c r="W263" i="40"/>
  <c r="AC263" i="40"/>
  <c r="Z263" i="40"/>
  <c r="AG263" i="40"/>
  <c r="AA263" i="40"/>
  <c r="AH263" i="40"/>
  <c r="X263" i="40"/>
  <c r="AD263" i="40"/>
  <c r="AF263" i="40"/>
  <c r="Y263" i="40"/>
  <c r="Q237" i="40"/>
  <c r="R237" i="40"/>
  <c r="O237" i="40"/>
  <c r="P237" i="40"/>
  <c r="M237" i="40"/>
  <c r="N237" i="40"/>
  <c r="L237" i="40"/>
  <c r="AF289" i="40"/>
  <c r="AB289" i="40"/>
  <c r="AG289" i="40"/>
  <c r="AH289" i="40"/>
  <c r="Z289" i="40"/>
  <c r="AA289" i="40"/>
  <c r="AD289" i="40"/>
  <c r="Y289" i="40"/>
  <c r="AC289" i="40"/>
  <c r="W289" i="40"/>
  <c r="AE289" i="40"/>
  <c r="X289" i="40"/>
  <c r="E39" i="40"/>
  <c r="E132" i="40"/>
  <c r="C367" i="40"/>
  <c r="D367" i="40"/>
  <c r="Q185" i="40"/>
  <c r="P185" i="40"/>
  <c r="L185" i="40"/>
  <c r="M185" i="40"/>
  <c r="R185" i="40"/>
  <c r="N185" i="40"/>
  <c r="O185" i="40"/>
  <c r="D47" i="40"/>
  <c r="D21" i="40" s="1"/>
  <c r="G47" i="40"/>
  <c r="G21" i="40" s="1"/>
  <c r="B418" i="40"/>
  <c r="I411" i="40"/>
  <c r="I418" i="40" s="1"/>
  <c r="I203" i="40"/>
  <c r="I210" i="40" s="1"/>
  <c r="AB185" i="40"/>
  <c r="AG185" i="40"/>
  <c r="AC185" i="40"/>
  <c r="AA185" i="40"/>
  <c r="AF185" i="40"/>
  <c r="AE185" i="40"/>
  <c r="Z185" i="40"/>
  <c r="X185" i="40"/>
  <c r="W185" i="40"/>
  <c r="AI185" i="40" s="1"/>
  <c r="Y185" i="40"/>
  <c r="AD185" i="40"/>
  <c r="AH185" i="40"/>
  <c r="R263" i="40"/>
  <c r="P263" i="40"/>
  <c r="Q263" i="40"/>
  <c r="N263" i="40"/>
  <c r="L263" i="40"/>
  <c r="S263" i="40" s="1"/>
  <c r="O263" i="40"/>
  <c r="M263" i="40"/>
  <c r="N11" i="40"/>
  <c r="AF237" i="40"/>
  <c r="AB237" i="40"/>
  <c r="AG237" i="40"/>
  <c r="AE237" i="40"/>
  <c r="AA237" i="40"/>
  <c r="Z237" i="40"/>
  <c r="AD237" i="40"/>
  <c r="AC237" i="40"/>
  <c r="AH237" i="40"/>
  <c r="W237" i="40"/>
  <c r="Y237" i="40"/>
  <c r="X237" i="40"/>
  <c r="N54" i="40"/>
  <c r="O54" i="40"/>
  <c r="O445" i="40"/>
  <c r="R445" i="40"/>
  <c r="L445" i="40"/>
  <c r="P445" i="40"/>
  <c r="N445" i="40"/>
  <c r="Q445" i="40"/>
  <c r="M445" i="40"/>
  <c r="AB211" i="40"/>
  <c r="Z211" i="40"/>
  <c r="AE211" i="40"/>
  <c r="AD211" i="40"/>
  <c r="AF211" i="40"/>
  <c r="X211" i="40"/>
  <c r="AG211" i="40"/>
  <c r="AC211" i="40"/>
  <c r="Y211" i="40"/>
  <c r="AH211" i="40"/>
  <c r="AA211" i="40"/>
  <c r="W211" i="40"/>
  <c r="B39" i="40"/>
  <c r="I117" i="40"/>
  <c r="B132" i="40"/>
  <c r="H47" i="40"/>
  <c r="H21" i="40" s="1"/>
  <c r="I593" i="40"/>
  <c r="I600" i="40" s="1"/>
  <c r="B600" i="40"/>
  <c r="I385" i="40"/>
  <c r="I392" i="40" s="1"/>
  <c r="B236" i="40"/>
  <c r="I229" i="40"/>
  <c r="I236" i="40" s="1"/>
  <c r="I177" i="40"/>
  <c r="I184" i="40" s="1"/>
  <c r="B184" i="40"/>
  <c r="N21" i="40"/>
  <c r="B444" i="40"/>
  <c r="I91" i="40"/>
  <c r="D39" i="40"/>
  <c r="D132" i="40"/>
  <c r="B262" i="40"/>
  <c r="I255" i="40"/>
  <c r="I262" i="40" s="1"/>
  <c r="B158" i="40"/>
  <c r="I151" i="40"/>
  <c r="I158" i="40" s="1"/>
  <c r="S47" i="40"/>
  <c r="AJ47" i="40" s="1"/>
  <c r="B340" i="40"/>
  <c r="P393" i="40"/>
  <c r="O393" i="40"/>
  <c r="R393" i="40"/>
  <c r="Q393" i="40"/>
  <c r="M393" i="40"/>
  <c r="N393" i="40"/>
  <c r="L393" i="40"/>
  <c r="S89" i="40"/>
  <c r="L11" i="40"/>
  <c r="O419" i="40"/>
  <c r="N419" i="40"/>
  <c r="R419" i="40"/>
  <c r="L419" i="40"/>
  <c r="M419" i="40"/>
  <c r="Q419" i="40"/>
  <c r="P419" i="40"/>
  <c r="I471" i="40"/>
  <c r="S653" i="41"/>
  <c r="M13" i="40"/>
  <c r="M28" i="40" s="1"/>
  <c r="M54" i="40"/>
  <c r="O91" i="40"/>
  <c r="O600" i="40"/>
  <c r="I125" i="40"/>
  <c r="B47" i="40"/>
  <c r="G39" i="40"/>
  <c r="G132" i="40"/>
  <c r="B314" i="40"/>
  <c r="I307" i="40"/>
  <c r="I314" i="40" s="1"/>
  <c r="Q315" i="40"/>
  <c r="M315" i="40"/>
  <c r="R315" i="40"/>
  <c r="L315" i="40"/>
  <c r="P315" i="40"/>
  <c r="N315" i="40"/>
  <c r="O315" i="40"/>
  <c r="AB419" i="40"/>
  <c r="AH419" i="40"/>
  <c r="AD419" i="40"/>
  <c r="AE419" i="40"/>
  <c r="Y419" i="40"/>
  <c r="AG419" i="40"/>
  <c r="AA419" i="40"/>
  <c r="AF419" i="40"/>
  <c r="AC419" i="40"/>
  <c r="X419" i="40"/>
  <c r="Z419" i="40"/>
  <c r="W419" i="40"/>
  <c r="X341" i="40"/>
  <c r="AB341" i="40"/>
  <c r="AG341" i="40"/>
  <c r="Y341" i="40"/>
  <c r="AF341" i="40"/>
  <c r="W341" i="40"/>
  <c r="AD341" i="40"/>
  <c r="AC341" i="40"/>
  <c r="AE341" i="40"/>
  <c r="AH341" i="40"/>
  <c r="Z341" i="40"/>
  <c r="AA341" i="40"/>
  <c r="B366" i="40"/>
  <c r="O289" i="40"/>
  <c r="P289" i="40"/>
  <c r="Q289" i="40"/>
  <c r="M289" i="40"/>
  <c r="L289" i="40"/>
  <c r="N289" i="40"/>
  <c r="R289" i="40"/>
  <c r="V367" i="40"/>
  <c r="P211" i="40"/>
  <c r="N211" i="40"/>
  <c r="R211" i="40"/>
  <c r="O211" i="40"/>
  <c r="Q211" i="40"/>
  <c r="L211" i="40"/>
  <c r="M211" i="40"/>
  <c r="E367" i="40" l="1"/>
  <c r="G367" i="40"/>
  <c r="F367" i="40"/>
  <c r="B367" i="40"/>
  <c r="I367" i="40" s="1"/>
  <c r="F28" i="40"/>
  <c r="S159" i="40"/>
  <c r="AD55" i="40"/>
  <c r="X55" i="40"/>
  <c r="AI237" i="40"/>
  <c r="AI263" i="40"/>
  <c r="S341" i="40"/>
  <c r="AI211" i="40"/>
  <c r="S445" i="40"/>
  <c r="AI289" i="40"/>
  <c r="AI367" i="40"/>
  <c r="AI341" i="40"/>
  <c r="AI419" i="40"/>
  <c r="S393" i="40"/>
  <c r="I39" i="40"/>
  <c r="B13" i="40"/>
  <c r="B54" i="40"/>
  <c r="S91" i="40"/>
  <c r="S367" i="40"/>
  <c r="O13" i="40"/>
  <c r="S419" i="40"/>
  <c r="D13" i="40"/>
  <c r="D54" i="40"/>
  <c r="H393" i="40"/>
  <c r="B393" i="40"/>
  <c r="E393" i="40"/>
  <c r="C393" i="40"/>
  <c r="G393" i="40"/>
  <c r="D393" i="40"/>
  <c r="F393" i="40"/>
  <c r="O133" i="40"/>
  <c r="N133" i="40"/>
  <c r="M133" i="40"/>
  <c r="L133" i="40"/>
  <c r="P133" i="40"/>
  <c r="Q133" i="40"/>
  <c r="R133" i="40"/>
  <c r="E91" i="34"/>
  <c r="E600" i="34"/>
  <c r="S593" i="40"/>
  <c r="L600" i="40"/>
  <c r="G211" i="40"/>
  <c r="B211" i="40"/>
  <c r="E211" i="40"/>
  <c r="D211" i="40"/>
  <c r="C211" i="40"/>
  <c r="H211" i="40"/>
  <c r="F211" i="40"/>
  <c r="G289" i="40"/>
  <c r="H289" i="40"/>
  <c r="C289" i="40"/>
  <c r="B289" i="40"/>
  <c r="E289" i="40"/>
  <c r="F289" i="40"/>
  <c r="D289" i="40"/>
  <c r="V55" i="40"/>
  <c r="AB55" i="40"/>
  <c r="AE55" i="40"/>
  <c r="AA55" i="40"/>
  <c r="AF55" i="40"/>
  <c r="AC55" i="40"/>
  <c r="AH55" i="40"/>
  <c r="AG55" i="40"/>
  <c r="Y55" i="40"/>
  <c r="D91" i="34"/>
  <c r="I585" i="34"/>
  <c r="I600" i="34" s="1"/>
  <c r="D600" i="34"/>
  <c r="S211" i="40"/>
  <c r="E159" i="40"/>
  <c r="F159" i="40"/>
  <c r="H159" i="40"/>
  <c r="B159" i="40"/>
  <c r="C159" i="40"/>
  <c r="D159" i="40"/>
  <c r="G159" i="40"/>
  <c r="B601" i="40"/>
  <c r="H601" i="40"/>
  <c r="C601" i="40"/>
  <c r="F601" i="40"/>
  <c r="G601" i="40"/>
  <c r="E601" i="40"/>
  <c r="D601" i="40"/>
  <c r="F419" i="40"/>
  <c r="B419" i="40"/>
  <c r="E419" i="40"/>
  <c r="G419" i="40"/>
  <c r="D419" i="40"/>
  <c r="C419" i="40"/>
  <c r="H419" i="40"/>
  <c r="S185" i="40"/>
  <c r="C13" i="40"/>
  <c r="C28" i="40" s="1"/>
  <c r="C54" i="40"/>
  <c r="I80" i="40"/>
  <c r="Z55" i="40"/>
  <c r="F445" i="40"/>
  <c r="G445" i="40"/>
  <c r="C445" i="40"/>
  <c r="H445" i="40"/>
  <c r="B445" i="40"/>
  <c r="E445" i="40"/>
  <c r="D445" i="40"/>
  <c r="E91" i="32"/>
  <c r="E600" i="32"/>
  <c r="S289" i="40"/>
  <c r="G13" i="40"/>
  <c r="G54" i="40"/>
  <c r="S11" i="40"/>
  <c r="C341" i="40"/>
  <c r="F341" i="40"/>
  <c r="H341" i="40"/>
  <c r="D341" i="40"/>
  <c r="G341" i="40"/>
  <c r="B341" i="40"/>
  <c r="E341" i="40"/>
  <c r="E497" i="40"/>
  <c r="H497" i="40"/>
  <c r="B497" i="40"/>
  <c r="G497" i="40"/>
  <c r="D497" i="40"/>
  <c r="F497" i="40"/>
  <c r="C497" i="40"/>
  <c r="T11" i="41"/>
  <c r="S315" i="40"/>
  <c r="I47" i="40"/>
  <c r="B263" i="40"/>
  <c r="F263" i="40"/>
  <c r="H263" i="40"/>
  <c r="C263" i="40"/>
  <c r="D263" i="40"/>
  <c r="G263" i="40"/>
  <c r="E263" i="40"/>
  <c r="C185" i="40"/>
  <c r="G185" i="40"/>
  <c r="B185" i="40"/>
  <c r="D185" i="40"/>
  <c r="F185" i="40"/>
  <c r="E185" i="40"/>
  <c r="H185" i="40"/>
  <c r="S237" i="40"/>
  <c r="D91" i="32"/>
  <c r="I585" i="32"/>
  <c r="I600" i="32" s="1"/>
  <c r="D600" i="32"/>
  <c r="G315" i="40"/>
  <c r="E315" i="40"/>
  <c r="C315" i="40"/>
  <c r="H315" i="40"/>
  <c r="F315" i="40"/>
  <c r="D315" i="40"/>
  <c r="B315" i="40"/>
  <c r="H237" i="40"/>
  <c r="F237" i="40"/>
  <c r="G237" i="40"/>
  <c r="E237" i="40"/>
  <c r="B237" i="40"/>
  <c r="C237" i="40"/>
  <c r="D237" i="40"/>
  <c r="I132" i="40"/>
  <c r="N13" i="40"/>
  <c r="E13" i="40"/>
  <c r="E54" i="40"/>
  <c r="H13" i="40"/>
  <c r="H28" i="40" s="1"/>
  <c r="H54" i="40"/>
  <c r="AJ39" i="40"/>
  <c r="S54" i="40"/>
  <c r="I185" i="40" l="1"/>
  <c r="I54" i="40"/>
  <c r="S133" i="40"/>
  <c r="I91" i="34"/>
  <c r="D106" i="34"/>
  <c r="H133" i="40"/>
  <c r="G133" i="40"/>
  <c r="C133" i="40"/>
  <c r="D133" i="40"/>
  <c r="F133" i="40"/>
  <c r="E133" i="40"/>
  <c r="B133" i="40"/>
  <c r="I315" i="40"/>
  <c r="H601" i="32"/>
  <c r="E601" i="32"/>
  <c r="D601" i="32"/>
  <c r="G601" i="32"/>
  <c r="F601" i="32"/>
  <c r="C601" i="32"/>
  <c r="B601" i="32"/>
  <c r="I263" i="40"/>
  <c r="I159" i="40"/>
  <c r="AI55" i="40"/>
  <c r="I393" i="40"/>
  <c r="G55" i="40"/>
  <c r="H55" i="40"/>
  <c r="C55" i="40"/>
  <c r="B55" i="40"/>
  <c r="D55" i="40"/>
  <c r="F55" i="40"/>
  <c r="E55" i="40"/>
  <c r="I497" i="40"/>
  <c r="I237" i="40"/>
  <c r="E81" i="40"/>
  <c r="C81" i="40"/>
  <c r="H81" i="40"/>
  <c r="D81" i="40"/>
  <c r="B81" i="40"/>
  <c r="F81" i="40"/>
  <c r="G81" i="40"/>
  <c r="I13" i="40"/>
  <c r="I91" i="32"/>
  <c r="D106" i="32"/>
  <c r="I419" i="40"/>
  <c r="I601" i="40"/>
  <c r="I289" i="40"/>
  <c r="T11" i="40"/>
  <c r="I445" i="40"/>
  <c r="I211" i="40"/>
  <c r="P55" i="40"/>
  <c r="N55" i="40"/>
  <c r="R55" i="40"/>
  <c r="Q55" i="40"/>
  <c r="L55" i="40"/>
  <c r="M55" i="40"/>
  <c r="O55" i="40"/>
  <c r="AJ54" i="40"/>
  <c r="I341" i="40"/>
  <c r="F601" i="34"/>
  <c r="C601" i="34"/>
  <c r="D601" i="34"/>
  <c r="G601" i="34"/>
  <c r="E601" i="34"/>
  <c r="H601" i="34"/>
  <c r="B601" i="34"/>
  <c r="S55" i="40" l="1"/>
  <c r="AJ55" i="40" s="1"/>
  <c r="E91" i="1"/>
  <c r="E600" i="1"/>
  <c r="D91" i="8"/>
  <c r="D600" i="8"/>
  <c r="I455" i="32"/>
  <c r="I470" i="32" s="1"/>
  <c r="F470" i="32"/>
  <c r="I533" i="32"/>
  <c r="I548" i="32" s="1"/>
  <c r="F548" i="32"/>
  <c r="I81" i="40"/>
  <c r="I559" i="32"/>
  <c r="I574" i="32" s="1"/>
  <c r="F574" i="32"/>
  <c r="I507" i="32"/>
  <c r="I522" i="32" s="1"/>
  <c r="F522" i="32"/>
  <c r="I601" i="34"/>
  <c r="I55" i="40"/>
  <c r="I601" i="32"/>
  <c r="I133" i="40"/>
  <c r="D91" i="1"/>
  <c r="I585" i="1"/>
  <c r="I600" i="1" s="1"/>
  <c r="D600" i="1"/>
  <c r="I585" i="8"/>
  <c r="I600" i="8" s="1"/>
  <c r="F601" i="8" l="1"/>
  <c r="B601" i="8"/>
  <c r="D601" i="8"/>
  <c r="C601" i="8"/>
  <c r="H601" i="8"/>
  <c r="G601" i="8"/>
  <c r="E601" i="1"/>
  <c r="H601" i="1"/>
  <c r="D601" i="1"/>
  <c r="B601" i="1"/>
  <c r="G601" i="1"/>
  <c r="F601" i="1"/>
  <c r="C601" i="1"/>
  <c r="E471" i="32"/>
  <c r="D471" i="32"/>
  <c r="G471" i="32"/>
  <c r="C471" i="32"/>
  <c r="H471" i="32"/>
  <c r="F471" i="32"/>
  <c r="B471" i="32"/>
  <c r="E575" i="32"/>
  <c r="B575" i="32"/>
  <c r="C575" i="32"/>
  <c r="G575" i="32"/>
  <c r="D575" i="32"/>
  <c r="H575" i="32"/>
  <c r="F575" i="32"/>
  <c r="F523" i="32"/>
  <c r="D523" i="32"/>
  <c r="G523" i="32"/>
  <c r="E523" i="32"/>
  <c r="B523" i="32"/>
  <c r="H523" i="32"/>
  <c r="C523" i="32"/>
  <c r="I91" i="8"/>
  <c r="D106" i="8"/>
  <c r="I91" i="1"/>
  <c r="D106" i="1"/>
  <c r="I481" i="1"/>
  <c r="I496" i="1" s="1"/>
  <c r="F65" i="1"/>
  <c r="F496" i="1"/>
  <c r="E91" i="8"/>
  <c r="E600" i="8"/>
  <c r="E601" i="8" s="1"/>
  <c r="C549" i="32"/>
  <c r="B549" i="32"/>
  <c r="G549" i="32"/>
  <c r="E549" i="32"/>
  <c r="H549" i="32"/>
  <c r="F549" i="32"/>
  <c r="D549" i="32"/>
  <c r="H236" i="1"/>
  <c r="G236" i="1"/>
  <c r="D236" i="1"/>
  <c r="C236" i="1"/>
  <c r="E236" i="1"/>
  <c r="I549" i="32" l="1"/>
  <c r="G497" i="1"/>
  <c r="H497" i="1"/>
  <c r="B497" i="1"/>
  <c r="C497" i="1"/>
  <c r="E497" i="1"/>
  <c r="F497" i="1"/>
  <c r="D497" i="1"/>
  <c r="I575" i="32"/>
  <c r="I471" i="32"/>
  <c r="I601" i="1"/>
  <c r="I601" i="8"/>
  <c r="I221" i="1"/>
  <c r="I236" i="1" s="1"/>
  <c r="B236" i="1"/>
  <c r="F13" i="1"/>
  <c r="F28" i="1" s="1"/>
  <c r="I65" i="1"/>
  <c r="I80" i="1" s="1"/>
  <c r="F80" i="1"/>
  <c r="F82" i="1" s="1"/>
  <c r="I523" i="32"/>
  <c r="C237" i="1" l="1"/>
  <c r="G237" i="1"/>
  <c r="H237" i="1"/>
  <c r="E237" i="1"/>
  <c r="D237" i="1"/>
  <c r="B237" i="1"/>
  <c r="I237" i="1" s="1"/>
  <c r="F237" i="1"/>
  <c r="I497" i="1"/>
  <c r="F81" i="1"/>
  <c r="G81" i="1"/>
  <c r="B81" i="1"/>
  <c r="C81" i="1"/>
  <c r="I82" i="1"/>
  <c r="H81" i="1"/>
  <c r="E81" i="1"/>
  <c r="D81" i="1"/>
  <c r="I81" i="1" l="1"/>
  <c r="I544" i="42" l="1"/>
  <c r="I543" i="42"/>
  <c r="I569" i="42"/>
  <c r="I570" i="42"/>
  <c r="I492" i="42"/>
  <c r="I491" i="42"/>
  <c r="I517" i="42"/>
  <c r="I518" i="42"/>
  <c r="I465" i="42" l="1"/>
  <c r="F75" i="42"/>
  <c r="I466" i="42"/>
  <c r="F76" i="42"/>
  <c r="P101" i="42"/>
  <c r="P23" i="42" s="1"/>
  <c r="P102" i="42"/>
  <c r="P24" i="42" s="1"/>
  <c r="F23" i="42" l="1"/>
  <c r="I75" i="42"/>
  <c r="F24" i="42"/>
  <c r="I76" i="42"/>
  <c r="I561" i="42" l="1"/>
  <c r="F67" i="42"/>
  <c r="P93" i="42"/>
  <c r="F15" i="42" l="1"/>
  <c r="I67" i="42"/>
  <c r="G99" i="42" l="1"/>
  <c r="H99" i="42"/>
  <c r="C99" i="42"/>
  <c r="R99" i="42" l="1"/>
  <c r="Q99" i="42"/>
  <c r="C86" i="42"/>
  <c r="G86" i="42"/>
  <c r="H86" i="42"/>
  <c r="E86" i="42"/>
  <c r="M99" i="42"/>
  <c r="Q86" i="42" l="1"/>
  <c r="I632" i="42"/>
  <c r="O86" i="42"/>
  <c r="R86" i="42"/>
  <c r="M86" i="42"/>
  <c r="S632" i="42" l="1"/>
  <c r="G102" i="42" l="1"/>
  <c r="G101" i="42"/>
  <c r="E101" i="42"/>
  <c r="E102" i="42"/>
  <c r="C101" i="42"/>
  <c r="C102" i="42"/>
  <c r="H101" i="42"/>
  <c r="H102" i="42"/>
  <c r="I647" i="42" l="1"/>
  <c r="I648" i="42"/>
  <c r="R102" i="42"/>
  <c r="M102" i="42"/>
  <c r="O102" i="42"/>
  <c r="Q102" i="42"/>
  <c r="R101" i="42"/>
  <c r="M101" i="42"/>
  <c r="O101" i="42"/>
  <c r="Q101" i="42"/>
  <c r="S648" i="42" l="1"/>
  <c r="S647" i="42"/>
  <c r="D102" i="42" l="1"/>
  <c r="I622" i="42"/>
  <c r="D101" i="42"/>
  <c r="I621" i="42"/>
  <c r="N102" i="42" l="1"/>
  <c r="S622" i="42"/>
  <c r="AG622" i="42" s="1"/>
  <c r="N101" i="42"/>
  <c r="S621" i="42"/>
  <c r="AG621" i="42" s="1"/>
  <c r="I449" i="42" l="1"/>
  <c r="I462" i="42" l="1"/>
  <c r="I450" i="42"/>
  <c r="H94" i="42" l="1"/>
  <c r="G94" i="42"/>
  <c r="G97" i="42"/>
  <c r="H97" i="42"/>
  <c r="E97" i="42"/>
  <c r="D98" i="42"/>
  <c r="G90" i="42"/>
  <c r="H90" i="42"/>
  <c r="E90" i="42"/>
  <c r="C96" i="42"/>
  <c r="H95" i="42"/>
  <c r="G95" i="42"/>
  <c r="H98" i="42"/>
  <c r="E98" i="42"/>
  <c r="G98" i="42"/>
  <c r="C98" i="42"/>
  <c r="Q98" i="42" l="1"/>
  <c r="R98" i="42"/>
  <c r="Q95" i="42"/>
  <c r="I641" i="42"/>
  <c r="M96" i="42"/>
  <c r="I642" i="42"/>
  <c r="O90" i="42"/>
  <c r="R90" i="42"/>
  <c r="Q90" i="42"/>
  <c r="D97" i="42"/>
  <c r="I643" i="42"/>
  <c r="R97" i="42"/>
  <c r="Q97" i="42"/>
  <c r="I640" i="42"/>
  <c r="G89" i="42"/>
  <c r="H89" i="42"/>
  <c r="M98" i="42"/>
  <c r="O98" i="42"/>
  <c r="I644" i="42"/>
  <c r="R95" i="42"/>
  <c r="I614" i="42"/>
  <c r="I636" i="42"/>
  <c r="I610" i="42"/>
  <c r="I615" i="42"/>
  <c r="I618" i="42"/>
  <c r="O97" i="42"/>
  <c r="Q94" i="42"/>
  <c r="R94" i="42"/>
  <c r="N98" i="42" l="1"/>
  <c r="H85" i="42"/>
  <c r="G85" i="42"/>
  <c r="I631" i="42"/>
  <c r="C85" i="42"/>
  <c r="I592" i="42"/>
  <c r="B98" i="42"/>
  <c r="I98" i="42" s="1"/>
  <c r="E85" i="42"/>
  <c r="S615" i="42"/>
  <c r="AG615" i="42" s="1"/>
  <c r="S636" i="42"/>
  <c r="S614" i="42"/>
  <c r="AG614" i="42" s="1"/>
  <c r="Q89" i="42"/>
  <c r="S640" i="42"/>
  <c r="I617" i="42"/>
  <c r="S642" i="42"/>
  <c r="S618" i="42"/>
  <c r="AG618" i="42" s="1"/>
  <c r="S610" i="42"/>
  <c r="AG610" i="42" s="1"/>
  <c r="S644" i="42"/>
  <c r="I635" i="42"/>
  <c r="R89" i="42"/>
  <c r="S643" i="42"/>
  <c r="I609" i="42"/>
  <c r="N97" i="42"/>
  <c r="S641" i="42"/>
  <c r="Q85" i="42" l="1"/>
  <c r="R85" i="42"/>
  <c r="L98" i="42"/>
  <c r="O85" i="42"/>
  <c r="S631" i="42"/>
  <c r="M85" i="42"/>
  <c r="S609" i="42"/>
  <c r="AG609" i="42" s="1"/>
  <c r="S635" i="42"/>
  <c r="S617" i="42"/>
  <c r="AG617" i="42" s="1"/>
  <c r="AI254" i="42" l="1"/>
  <c r="AI176" i="42"/>
  <c r="AI228" i="42"/>
  <c r="AI253" i="42"/>
  <c r="AI409" i="42"/>
  <c r="Z46" i="42"/>
  <c r="AC46" i="42"/>
  <c r="AF45" i="42"/>
  <c r="AI331" i="42"/>
  <c r="AA46" i="42"/>
  <c r="AF46" i="42"/>
  <c r="AE45" i="42"/>
  <c r="AI280" i="42"/>
  <c r="AI384" i="42"/>
  <c r="AH46" i="42"/>
  <c r="AI332" i="42"/>
  <c r="X46" i="42"/>
  <c r="W46" i="42"/>
  <c r="W45" i="42"/>
  <c r="Y46" i="42"/>
  <c r="AI227" i="42"/>
  <c r="AI175" i="42"/>
  <c r="AD46" i="42"/>
  <c r="AG45" i="42"/>
  <c r="Y45" i="42"/>
  <c r="AI150" i="42"/>
  <c r="AI123" i="42"/>
  <c r="V45" i="42"/>
  <c r="AI410" i="42"/>
  <c r="AI305" i="42"/>
  <c r="AI357" i="42"/>
  <c r="AI436" i="42"/>
  <c r="AI124" i="42"/>
  <c r="V46" i="42"/>
  <c r="AA45" i="42"/>
  <c r="AD45" i="42"/>
  <c r="AI201" i="42"/>
  <c r="AI202" i="42"/>
  <c r="AG46" i="42"/>
  <c r="AC45" i="42"/>
  <c r="Z45" i="42"/>
  <c r="AI149" i="42"/>
  <c r="AI279" i="42"/>
  <c r="AI306" i="42"/>
  <c r="AI358" i="42"/>
  <c r="AI383" i="42"/>
  <c r="AI435" i="42"/>
  <c r="AE46" i="42"/>
  <c r="AH45" i="42"/>
  <c r="X45" i="42"/>
  <c r="S202" i="42" l="1"/>
  <c r="AI46" i="42"/>
  <c r="S306" i="42"/>
  <c r="S383" i="42"/>
  <c r="S176" i="42"/>
  <c r="N45" i="42"/>
  <c r="N19" i="42" s="1"/>
  <c r="S280" i="42"/>
  <c r="AI146" i="42"/>
  <c r="AI413" i="42"/>
  <c r="AI302" i="42"/>
  <c r="AE42" i="42"/>
  <c r="Q45" i="42"/>
  <c r="Q19" i="42" s="1"/>
  <c r="S435" i="42"/>
  <c r="W49" i="42"/>
  <c r="S150" i="42"/>
  <c r="M45" i="42"/>
  <c r="S253" i="42"/>
  <c r="S227" i="42"/>
  <c r="AI439" i="42"/>
  <c r="AI354" i="42"/>
  <c r="AF42" i="42"/>
  <c r="S357" i="42"/>
  <c r="S410" i="42"/>
  <c r="AA49" i="42"/>
  <c r="Z49" i="42"/>
  <c r="AI45" i="42"/>
  <c r="N46" i="42"/>
  <c r="N20" i="42" s="1"/>
  <c r="AI276" i="42"/>
  <c r="W42" i="42"/>
  <c r="Q46" i="42"/>
  <c r="Q20" i="42" s="1"/>
  <c r="S279" i="42"/>
  <c r="AG49" i="42"/>
  <c r="Y49" i="42"/>
  <c r="S175" i="42"/>
  <c r="S201" i="42"/>
  <c r="AI198" i="42"/>
  <c r="AI361" i="42"/>
  <c r="AI231" i="42"/>
  <c r="AI172" i="42"/>
  <c r="AI120" i="42"/>
  <c r="V42" i="42"/>
  <c r="O45" i="42"/>
  <c r="O19" i="42" s="1"/>
  <c r="O46" i="42"/>
  <c r="O20" i="42" s="1"/>
  <c r="S149" i="42"/>
  <c r="AD49" i="42"/>
  <c r="AI153" i="42"/>
  <c r="S228" i="42"/>
  <c r="AI250" i="42"/>
  <c r="AI328" i="42"/>
  <c r="AI387" i="42"/>
  <c r="AH42" i="42"/>
  <c r="X42" i="42"/>
  <c r="R46" i="42"/>
  <c r="R20" i="42" s="1"/>
  <c r="S332" i="42"/>
  <c r="AH49" i="42"/>
  <c r="AI309" i="42"/>
  <c r="AI257" i="42"/>
  <c r="AI205" i="42"/>
  <c r="AI224" i="42"/>
  <c r="AI432" i="42"/>
  <c r="Z42" i="42"/>
  <c r="AC42" i="42"/>
  <c r="AF49" i="42"/>
  <c r="AE49" i="42"/>
  <c r="AI179" i="42"/>
  <c r="S384" i="42"/>
  <c r="S123" i="42"/>
  <c r="L45" i="42"/>
  <c r="R45" i="42"/>
  <c r="R19" i="42" s="1"/>
  <c r="S254" i="42"/>
  <c r="AI380" i="42"/>
  <c r="AI283" i="42"/>
  <c r="AD42" i="42"/>
  <c r="AA42" i="42"/>
  <c r="S436" i="42"/>
  <c r="S305" i="42"/>
  <c r="S358" i="42"/>
  <c r="V49" i="42"/>
  <c r="AI127" i="42"/>
  <c r="AC49" i="42"/>
  <c r="M46" i="42"/>
  <c r="M20" i="42" s="1"/>
  <c r="AI335" i="42"/>
  <c r="AI406" i="42"/>
  <c r="AG42" i="42"/>
  <c r="Y42" i="42"/>
  <c r="S124" i="42"/>
  <c r="L46" i="42"/>
  <c r="S409" i="42"/>
  <c r="S331" i="42"/>
  <c r="X49" i="42"/>
  <c r="S250" i="42"/>
  <c r="S380" i="42"/>
  <c r="AD52" i="42"/>
  <c r="AH52" i="42"/>
  <c r="I227" i="42"/>
  <c r="S309" i="42"/>
  <c r="AF52" i="42"/>
  <c r="AG52" i="42"/>
  <c r="AE52" i="42"/>
  <c r="C97" i="42"/>
  <c r="S354" i="42" l="1"/>
  <c r="AI362" i="42"/>
  <c r="Q49" i="42"/>
  <c r="Q23" i="42" s="1"/>
  <c r="S205" i="42"/>
  <c r="M42" i="42"/>
  <c r="G46" i="42"/>
  <c r="G20" i="42" s="1"/>
  <c r="I150" i="42"/>
  <c r="I331" i="42"/>
  <c r="I435" i="42"/>
  <c r="I176" i="42"/>
  <c r="I384" i="42"/>
  <c r="I306" i="42"/>
  <c r="I253" i="42"/>
  <c r="I175" i="42"/>
  <c r="N42" i="42"/>
  <c r="S361" i="42"/>
  <c r="AI284" i="42"/>
  <c r="AG50" i="42"/>
  <c r="I228" i="42"/>
  <c r="I280" i="42"/>
  <c r="O42" i="42"/>
  <c r="W50" i="42"/>
  <c r="AI180" i="42"/>
  <c r="L49" i="42"/>
  <c r="S127" i="42"/>
  <c r="I409" i="42"/>
  <c r="E45" i="42"/>
  <c r="E19" i="42" s="1"/>
  <c r="AI310" i="42"/>
  <c r="S335" i="42"/>
  <c r="AI440" i="42"/>
  <c r="M49" i="42"/>
  <c r="M23" i="42" s="1"/>
  <c r="O49" i="42"/>
  <c r="O23" i="42" s="1"/>
  <c r="Q42" i="42"/>
  <c r="Q16" i="42" s="1"/>
  <c r="S146" i="42"/>
  <c r="C46" i="42"/>
  <c r="C20" i="42" s="1"/>
  <c r="S45" i="42"/>
  <c r="AJ45" i="42" s="1"/>
  <c r="AI154" i="42"/>
  <c r="V50" i="42"/>
  <c r="Z50" i="42"/>
  <c r="S432" i="42"/>
  <c r="AI232" i="42"/>
  <c r="S439" i="42"/>
  <c r="I305" i="42"/>
  <c r="H46" i="42"/>
  <c r="H20" i="42" s="1"/>
  <c r="S302" i="42"/>
  <c r="S328" i="42"/>
  <c r="C45" i="42"/>
  <c r="C19" i="42" s="1"/>
  <c r="AA50" i="42"/>
  <c r="S231" i="42"/>
  <c r="S179" i="42"/>
  <c r="R49" i="42"/>
  <c r="R23" i="42" s="1"/>
  <c r="I383" i="42"/>
  <c r="E46" i="42"/>
  <c r="E20" i="42" s="1"/>
  <c r="L42" i="42"/>
  <c r="S120" i="42"/>
  <c r="S172" i="42"/>
  <c r="AI206" i="42"/>
  <c r="D46" i="42"/>
  <c r="D20" i="42" s="1"/>
  <c r="AI414" i="42"/>
  <c r="I254" i="42"/>
  <c r="AH50" i="42"/>
  <c r="Y50" i="42"/>
  <c r="AI336" i="42"/>
  <c r="AF50" i="42"/>
  <c r="S224" i="42"/>
  <c r="S257" i="42"/>
  <c r="AI388" i="42"/>
  <c r="D45" i="42"/>
  <c r="D19" i="42" s="1"/>
  <c r="AD50" i="42"/>
  <c r="AC50" i="42"/>
  <c r="AI42" i="42"/>
  <c r="I410" i="42"/>
  <c r="R42" i="42"/>
  <c r="R16" i="42" s="1"/>
  <c r="S406" i="42"/>
  <c r="S198" i="42"/>
  <c r="I201" i="42"/>
  <c r="H45" i="42"/>
  <c r="H19" i="42" s="1"/>
  <c r="X50" i="42"/>
  <c r="I279" i="42"/>
  <c r="I332" i="42"/>
  <c r="G45" i="42"/>
  <c r="G19" i="42" s="1"/>
  <c r="S413" i="42"/>
  <c r="AE50" i="42"/>
  <c r="N49" i="42"/>
  <c r="N23" i="42" s="1"/>
  <c r="L20" i="42"/>
  <c r="S46" i="42"/>
  <c r="AJ46" i="42" s="1"/>
  <c r="AC52" i="42"/>
  <c r="AI52" i="42" s="1"/>
  <c r="AI130" i="42"/>
  <c r="S283" i="42"/>
  <c r="S153" i="42"/>
  <c r="I149" i="42"/>
  <c r="I357" i="42"/>
  <c r="B46" i="42"/>
  <c r="I124" i="42"/>
  <c r="AI258" i="42"/>
  <c r="I202" i="42"/>
  <c r="I123" i="42"/>
  <c r="B45" i="42"/>
  <c r="I358" i="42"/>
  <c r="I436" i="42"/>
  <c r="S387" i="42"/>
  <c r="S276" i="42"/>
  <c r="AI49" i="42"/>
  <c r="N52" i="42"/>
  <c r="N26" i="42" s="1"/>
  <c r="R52" i="42"/>
  <c r="R26" i="42" s="1"/>
  <c r="O52" i="42"/>
  <c r="O26" i="42" s="1"/>
  <c r="M97" i="42"/>
  <c r="M19" i="42" s="1"/>
  <c r="I257" i="42"/>
  <c r="S362" i="42" l="1"/>
  <c r="I387" i="42"/>
  <c r="AI275" i="42"/>
  <c r="I309" i="42"/>
  <c r="H42" i="42"/>
  <c r="H16" i="42" s="1"/>
  <c r="G42" i="42"/>
  <c r="G16" i="42" s="1"/>
  <c r="AF41" i="42"/>
  <c r="I432" i="42"/>
  <c r="I328" i="42"/>
  <c r="I250" i="42"/>
  <c r="AI249" i="42"/>
  <c r="S232" i="42"/>
  <c r="I302" i="42"/>
  <c r="O50" i="42"/>
  <c r="O24" i="42" s="1"/>
  <c r="I146" i="42"/>
  <c r="I406" i="42"/>
  <c r="I205" i="42"/>
  <c r="X41" i="42"/>
  <c r="AI122" i="42"/>
  <c r="I198" i="42"/>
  <c r="I335" i="42"/>
  <c r="S206" i="42"/>
  <c r="E49" i="42"/>
  <c r="E23" i="42" s="1"/>
  <c r="AI148" i="42"/>
  <c r="AI223" i="42"/>
  <c r="AI431" i="42"/>
  <c r="I283" i="42"/>
  <c r="I361" i="42"/>
  <c r="S310" i="42"/>
  <c r="I231" i="42"/>
  <c r="AI171" i="42"/>
  <c r="V41" i="42"/>
  <c r="AI119" i="42"/>
  <c r="S130" i="42"/>
  <c r="L52" i="42"/>
  <c r="I45" i="42"/>
  <c r="B19" i="42"/>
  <c r="I19" i="42" s="1"/>
  <c r="I153" i="42"/>
  <c r="S284" i="42"/>
  <c r="I591" i="42"/>
  <c r="B97" i="42"/>
  <c r="I97" i="42" s="1"/>
  <c r="I380" i="42"/>
  <c r="G49" i="42"/>
  <c r="G23" i="42" s="1"/>
  <c r="I224" i="42"/>
  <c r="R50" i="42"/>
  <c r="R24" i="42" s="1"/>
  <c r="AC41" i="42"/>
  <c r="S388" i="42"/>
  <c r="E42" i="42"/>
  <c r="I439" i="42"/>
  <c r="I179" i="42"/>
  <c r="AI405" i="42"/>
  <c r="I276" i="42"/>
  <c r="I172" i="42"/>
  <c r="H49" i="42"/>
  <c r="H23" i="42" s="1"/>
  <c r="AI327" i="42"/>
  <c r="AD41" i="42"/>
  <c r="S49" i="42"/>
  <c r="AJ49" i="42" s="1"/>
  <c r="C49" i="42"/>
  <c r="C23" i="42" s="1"/>
  <c r="AI379" i="42"/>
  <c r="AA41" i="42"/>
  <c r="AG41" i="42"/>
  <c r="S42" i="42"/>
  <c r="AJ42" i="42" s="1"/>
  <c r="AI50" i="42"/>
  <c r="Z41" i="42"/>
  <c r="S440" i="42"/>
  <c r="S258" i="42"/>
  <c r="S180" i="42"/>
  <c r="AI353" i="42"/>
  <c r="S414" i="42"/>
  <c r="M50" i="42"/>
  <c r="M24" i="42" s="1"/>
  <c r="I354" i="42"/>
  <c r="B49" i="42"/>
  <c r="I127" i="42"/>
  <c r="N50" i="42"/>
  <c r="N24" i="42" s="1"/>
  <c r="AH41" i="42"/>
  <c r="W41" i="42"/>
  <c r="D49" i="42"/>
  <c r="D23" i="42" s="1"/>
  <c r="B20" i="42"/>
  <c r="I46" i="42"/>
  <c r="I596" i="42"/>
  <c r="B102" i="42"/>
  <c r="I102" i="42" s="1"/>
  <c r="I120" i="42"/>
  <c r="B42" i="42"/>
  <c r="AI301" i="42"/>
  <c r="S154" i="42"/>
  <c r="L50" i="42"/>
  <c r="I595" i="42"/>
  <c r="B101" i="42"/>
  <c r="I101" i="42" s="1"/>
  <c r="S336" i="42"/>
  <c r="D42" i="42"/>
  <c r="AI174" i="42"/>
  <c r="AI197" i="42"/>
  <c r="AI145" i="42"/>
  <c r="I413" i="42"/>
  <c r="Q50" i="42"/>
  <c r="Q24" i="42" s="1"/>
  <c r="C42" i="42"/>
  <c r="AE41" i="42"/>
  <c r="Y41" i="42"/>
  <c r="H52" i="42"/>
  <c r="H26" i="42" s="1"/>
  <c r="D52" i="42"/>
  <c r="D26" i="42" s="1"/>
  <c r="I440" i="42"/>
  <c r="I232" i="42" l="1"/>
  <c r="D50" i="42"/>
  <c r="D24" i="42" s="1"/>
  <c r="I310" i="42"/>
  <c r="S223" i="42"/>
  <c r="E50" i="42"/>
  <c r="E24" i="42" s="1"/>
  <c r="I388" i="42"/>
  <c r="H50" i="42"/>
  <c r="H24" i="42" s="1"/>
  <c r="S145" i="42"/>
  <c r="S275" i="42"/>
  <c r="I180" i="42"/>
  <c r="M41" i="42"/>
  <c r="M15" i="42" s="1"/>
  <c r="S171" i="42"/>
  <c r="I414" i="42"/>
  <c r="S431" i="42"/>
  <c r="I336" i="42"/>
  <c r="G50" i="42"/>
  <c r="G24" i="42" s="1"/>
  <c r="S301" i="42"/>
  <c r="B52" i="42"/>
  <c r="I130" i="42"/>
  <c r="I362" i="42"/>
  <c r="S405" i="42"/>
  <c r="N41" i="42"/>
  <c r="N15" i="42" s="1"/>
  <c r="L101" i="42"/>
  <c r="S595" i="42"/>
  <c r="S122" i="42"/>
  <c r="R41" i="42"/>
  <c r="R15" i="42" s="1"/>
  <c r="L102" i="42"/>
  <c r="S102" i="42" s="1"/>
  <c r="S596" i="42"/>
  <c r="L26" i="42"/>
  <c r="S26" i="42" s="1"/>
  <c r="S52" i="42"/>
  <c r="AJ52" i="42" s="1"/>
  <c r="S119" i="42"/>
  <c r="L41" i="42"/>
  <c r="C50" i="42"/>
  <c r="C24" i="42" s="1"/>
  <c r="S197" i="42"/>
  <c r="S379" i="42"/>
  <c r="S327" i="42"/>
  <c r="S249" i="42"/>
  <c r="I258" i="42"/>
  <c r="I49" i="42"/>
  <c r="B23" i="42"/>
  <c r="I23" i="42" s="1"/>
  <c r="L97" i="42"/>
  <c r="S591" i="42"/>
  <c r="I154" i="42"/>
  <c r="B50" i="42"/>
  <c r="O41" i="42"/>
  <c r="S148" i="42"/>
  <c r="I206" i="42"/>
  <c r="S353" i="42"/>
  <c r="I42" i="42"/>
  <c r="I284" i="42"/>
  <c r="S174" i="42"/>
  <c r="Q41" i="42"/>
  <c r="Q15" i="42" s="1"/>
  <c r="S50" i="42"/>
  <c r="AJ50" i="42" s="1"/>
  <c r="AI41" i="42"/>
  <c r="I405" i="42" l="1"/>
  <c r="I431" i="42"/>
  <c r="I223" i="42"/>
  <c r="L24" i="42"/>
  <c r="S24" i="42" s="1"/>
  <c r="I249" i="42"/>
  <c r="I171" i="42"/>
  <c r="I275" i="42"/>
  <c r="I327" i="42"/>
  <c r="I379" i="42"/>
  <c r="S41" i="42"/>
  <c r="AJ41" i="42" s="1"/>
  <c r="L15" i="42"/>
  <c r="E41" i="42"/>
  <c r="I52" i="42"/>
  <c r="B26" i="42"/>
  <c r="I26" i="42" s="1"/>
  <c r="B41" i="42"/>
  <c r="I119" i="42"/>
  <c r="S101" i="42"/>
  <c r="L23" i="42"/>
  <c r="S23" i="42" s="1"/>
  <c r="T23" i="42" s="1"/>
  <c r="I174" i="42"/>
  <c r="S97" i="42"/>
  <c r="L19" i="42"/>
  <c r="I353" i="42"/>
  <c r="I145" i="42"/>
  <c r="I197" i="42"/>
  <c r="C41" i="42"/>
  <c r="C15" i="42" s="1"/>
  <c r="I50" i="42"/>
  <c r="B24" i="42"/>
  <c r="I24" i="42" s="1"/>
  <c r="H41" i="42"/>
  <c r="H15" i="42" s="1"/>
  <c r="I122" i="42"/>
  <c r="I301" i="42"/>
  <c r="G41" i="42"/>
  <c r="G15" i="42" s="1"/>
  <c r="I148" i="42"/>
  <c r="D41" i="42"/>
  <c r="D15" i="42" s="1"/>
  <c r="T24" i="42" l="1"/>
  <c r="B15" i="42"/>
  <c r="I41" i="42"/>
  <c r="AI424" i="42" l="1"/>
  <c r="AI350" i="42"/>
  <c r="AI167" i="42"/>
  <c r="AI246" i="42"/>
  <c r="AI242" i="42"/>
  <c r="AI245" i="42"/>
  <c r="AI402" i="42"/>
  <c r="V38" i="42"/>
  <c r="AI116" i="42"/>
  <c r="AH38" i="42"/>
  <c r="AI324" i="42"/>
  <c r="AI168" i="42"/>
  <c r="AI194" i="42"/>
  <c r="AI267" i="42"/>
  <c r="AI319" i="42"/>
  <c r="AI401" i="42"/>
  <c r="AI320" i="42"/>
  <c r="AI398" i="42"/>
  <c r="AI293" i="42"/>
  <c r="AI271" i="42"/>
  <c r="Z38" i="42"/>
  <c r="AF38" i="42"/>
  <c r="W38" i="42"/>
  <c r="AI241" i="42"/>
  <c r="AI138" i="42"/>
  <c r="AI219" i="42"/>
  <c r="AI346" i="42"/>
  <c r="AI372" i="42"/>
  <c r="AI272" i="42"/>
  <c r="Y38" i="42"/>
  <c r="AE38" i="42"/>
  <c r="AA38" i="42"/>
  <c r="AI216" i="42"/>
  <c r="AC38" i="42"/>
  <c r="S487" i="42"/>
  <c r="P71" i="42"/>
  <c r="AI428" i="42"/>
  <c r="AI268" i="42"/>
  <c r="AI423" i="42"/>
  <c r="AI375" i="42"/>
  <c r="AI215" i="42"/>
  <c r="AI190" i="42"/>
  <c r="AI397" i="42"/>
  <c r="AI164" i="42"/>
  <c r="AI345" i="42"/>
  <c r="AG38" i="42"/>
  <c r="AI193" i="42"/>
  <c r="AI111" i="42"/>
  <c r="AI220" i="42"/>
  <c r="X38" i="42"/>
  <c r="AI371" i="42"/>
  <c r="AI349" i="42"/>
  <c r="AI297" i="42"/>
  <c r="AI427" i="42"/>
  <c r="AI376" i="42"/>
  <c r="AI294" i="42"/>
  <c r="AI142" i="42"/>
  <c r="AI298" i="42"/>
  <c r="AI163" i="42"/>
  <c r="AD38" i="42"/>
  <c r="AD34" i="42"/>
  <c r="Z34" i="42"/>
  <c r="AF34" i="42"/>
  <c r="AG34" i="42"/>
  <c r="Y34" i="42"/>
  <c r="AA34" i="42"/>
  <c r="W34" i="42"/>
  <c r="AC34" i="42"/>
  <c r="X34" i="42"/>
  <c r="AH34" i="42"/>
  <c r="AE34" i="42"/>
  <c r="S246" i="42" l="1"/>
  <c r="S401" i="42"/>
  <c r="S142" i="42"/>
  <c r="S427" i="42"/>
  <c r="S268" i="42"/>
  <c r="O38" i="42"/>
  <c r="O12" i="42" s="1"/>
  <c r="S346" i="42"/>
  <c r="S376" i="42"/>
  <c r="S297" i="42"/>
  <c r="W37" i="42"/>
  <c r="AH37" i="42"/>
  <c r="S216" i="42"/>
  <c r="Q38" i="42"/>
  <c r="Q12" i="42" s="1"/>
  <c r="S397" i="42"/>
  <c r="S319" i="42"/>
  <c r="AA37" i="42"/>
  <c r="S371" i="42"/>
  <c r="S350" i="42"/>
  <c r="R38" i="42"/>
  <c r="R12" i="42" s="1"/>
  <c r="S345" i="42"/>
  <c r="S190" i="42"/>
  <c r="S375" i="42"/>
  <c r="S194" i="42"/>
  <c r="V37" i="42"/>
  <c r="AI115" i="42"/>
  <c r="AC37" i="42"/>
  <c r="L38" i="42"/>
  <c r="S116" i="42"/>
  <c r="M38" i="42"/>
  <c r="S272" i="42"/>
  <c r="S320" i="42"/>
  <c r="S294" i="42"/>
  <c r="S423" i="42"/>
  <c r="S219" i="42"/>
  <c r="S241" i="42"/>
  <c r="Y37" i="42"/>
  <c r="AF37" i="42"/>
  <c r="S372" i="42"/>
  <c r="S163" i="42"/>
  <c r="S164" i="42"/>
  <c r="S215" i="42"/>
  <c r="AD37" i="42"/>
  <c r="AE37" i="42"/>
  <c r="S193" i="42"/>
  <c r="S271" i="42"/>
  <c r="S267" i="42"/>
  <c r="S349" i="42"/>
  <c r="AI141" i="42"/>
  <c r="V34" i="42"/>
  <c r="AI34" i="42" s="1"/>
  <c r="AI112" i="42"/>
  <c r="Z37" i="42"/>
  <c r="S428" i="42"/>
  <c r="S71" i="42"/>
  <c r="P19" i="42"/>
  <c r="S19" i="42" s="1"/>
  <c r="T19" i="42" s="1"/>
  <c r="S111" i="42"/>
  <c r="S167" i="42"/>
  <c r="S424" i="42"/>
  <c r="AI323" i="42"/>
  <c r="AI173" i="42"/>
  <c r="N38" i="42"/>
  <c r="S293" i="42"/>
  <c r="S402" i="42"/>
  <c r="S168" i="42"/>
  <c r="X37" i="42"/>
  <c r="S242" i="42"/>
  <c r="S220" i="42"/>
  <c r="S245" i="42"/>
  <c r="S298" i="42"/>
  <c r="S398" i="42"/>
  <c r="S138" i="42"/>
  <c r="AG37" i="42"/>
  <c r="S324" i="42"/>
  <c r="AI38" i="42"/>
  <c r="O34" i="42"/>
  <c r="O8" i="42" s="1"/>
  <c r="R34" i="42"/>
  <c r="R8" i="42" s="1"/>
  <c r="Q34" i="42"/>
  <c r="Q8" i="42" s="1"/>
  <c r="M34" i="42"/>
  <c r="M8" i="42" s="1"/>
  <c r="N34" i="42"/>
  <c r="I246" i="42" l="1"/>
  <c r="I193" i="42"/>
  <c r="I324" i="42"/>
  <c r="M37" i="42"/>
  <c r="AI308" i="42"/>
  <c r="I424" i="42"/>
  <c r="S323" i="42"/>
  <c r="I401" i="42"/>
  <c r="I349" i="42"/>
  <c r="I320" i="42"/>
  <c r="O37" i="42"/>
  <c r="I427" i="42"/>
  <c r="Q37" i="42"/>
  <c r="Q11" i="42" s="1"/>
  <c r="I219" i="42"/>
  <c r="I398" i="42"/>
  <c r="R37" i="42"/>
  <c r="R11" i="42" s="1"/>
  <c r="I190" i="42"/>
  <c r="I298" i="42"/>
  <c r="N37" i="42"/>
  <c r="I375" i="42"/>
  <c r="I350" i="42"/>
  <c r="I242" i="42"/>
  <c r="I345" i="42"/>
  <c r="I163" i="42"/>
  <c r="I111" i="42"/>
  <c r="AI37" i="42"/>
  <c r="I294" i="42"/>
  <c r="I372" i="42"/>
  <c r="AI282" i="42"/>
  <c r="I168" i="42"/>
  <c r="I428" i="42"/>
  <c r="S38" i="42"/>
  <c r="AJ38" i="42" s="1"/>
  <c r="I371" i="42"/>
  <c r="I272" i="42"/>
  <c r="H38" i="42"/>
  <c r="H12" i="42" s="1"/>
  <c r="I220" i="42"/>
  <c r="S141" i="42"/>
  <c r="I346" i="42"/>
  <c r="I164" i="42"/>
  <c r="I241" i="42"/>
  <c r="I376" i="42"/>
  <c r="I267" i="42"/>
  <c r="I271" i="42"/>
  <c r="G38" i="42"/>
  <c r="G12" i="42" s="1"/>
  <c r="AI230" i="42"/>
  <c r="I423" i="42"/>
  <c r="AI386" i="42"/>
  <c r="S112" i="42"/>
  <c r="L34" i="42"/>
  <c r="I215" i="42"/>
  <c r="I293" i="42"/>
  <c r="D38" i="42"/>
  <c r="I216" i="42"/>
  <c r="I116" i="42"/>
  <c r="B38" i="42"/>
  <c r="I402" i="42"/>
  <c r="S173" i="42"/>
  <c r="E38" i="42"/>
  <c r="E12" i="42" s="1"/>
  <c r="I297" i="42"/>
  <c r="I194" i="42"/>
  <c r="I245" i="42"/>
  <c r="I268" i="42"/>
  <c r="I138" i="42"/>
  <c r="C38" i="42"/>
  <c r="AI178" i="42"/>
  <c r="S115" i="42"/>
  <c r="L37" i="42"/>
  <c r="I319" i="42"/>
  <c r="I397" i="42"/>
  <c r="AI147" i="42"/>
  <c r="AI121" i="42"/>
  <c r="I142" i="42"/>
  <c r="I167" i="42"/>
  <c r="AE33" i="42"/>
  <c r="H34" i="42"/>
  <c r="H8" i="42" s="1"/>
  <c r="H37" i="42"/>
  <c r="H11" i="42" s="1"/>
  <c r="D34" i="42"/>
  <c r="C34" i="42"/>
  <c r="C8" i="42" s="1"/>
  <c r="G34" i="42"/>
  <c r="G8" i="42" s="1"/>
  <c r="E34" i="42"/>
  <c r="E8" i="42" s="1"/>
  <c r="C37" i="42" l="1"/>
  <c r="AG33" i="42"/>
  <c r="Y33" i="42"/>
  <c r="E37" i="42"/>
  <c r="G37" i="42"/>
  <c r="G11" i="42" s="1"/>
  <c r="X33" i="42"/>
  <c r="B37" i="42"/>
  <c r="I115" i="42"/>
  <c r="AI189" i="42"/>
  <c r="S178" i="42"/>
  <c r="S147" i="42"/>
  <c r="Z33" i="42"/>
  <c r="AD33" i="42"/>
  <c r="I141" i="42"/>
  <c r="S230" i="42"/>
  <c r="B34" i="42"/>
  <c r="I112" i="42"/>
  <c r="AI137" i="42"/>
  <c r="V33" i="42"/>
  <c r="AF33" i="42"/>
  <c r="I323" i="42"/>
  <c r="D37" i="42"/>
  <c r="AA33" i="42"/>
  <c r="AC33" i="42"/>
  <c r="S34" i="42"/>
  <c r="AJ34" i="42" s="1"/>
  <c r="S121" i="42"/>
  <c r="S282" i="42"/>
  <c r="S386" i="42"/>
  <c r="I173" i="42"/>
  <c r="W33" i="42"/>
  <c r="S37" i="42"/>
  <c r="AJ37" i="42" s="1"/>
  <c r="S308" i="42"/>
  <c r="I38" i="42"/>
  <c r="AH33" i="42"/>
  <c r="I386" i="42" l="1"/>
  <c r="O33" i="42"/>
  <c r="O7" i="42" s="1"/>
  <c r="Q33" i="42"/>
  <c r="Q7" i="42" s="1"/>
  <c r="I178" i="42"/>
  <c r="I308" i="42"/>
  <c r="N33" i="42"/>
  <c r="I121" i="42"/>
  <c r="I34" i="42"/>
  <c r="AI33" i="42"/>
  <c r="R33" i="42"/>
  <c r="S189" i="42"/>
  <c r="I282" i="42"/>
  <c r="M33" i="42"/>
  <c r="I147" i="42"/>
  <c r="S137" i="42"/>
  <c r="L33" i="42"/>
  <c r="I230" i="42"/>
  <c r="I37" i="42"/>
  <c r="H33" i="42"/>
  <c r="C33" i="42" l="1"/>
  <c r="C7" i="42" s="1"/>
  <c r="S33" i="42"/>
  <c r="AI438" i="42"/>
  <c r="AI256" i="42"/>
  <c r="I137" i="42"/>
  <c r="B33" i="42"/>
  <c r="AI334" i="42"/>
  <c r="I189" i="42"/>
  <c r="M7" i="42"/>
  <c r="D33" i="42"/>
  <c r="R7" i="42"/>
  <c r="H7" i="42"/>
  <c r="G33" i="42"/>
  <c r="E33" i="42"/>
  <c r="AI360" i="42" l="1"/>
  <c r="S256" i="42"/>
  <c r="AI204" i="42"/>
  <c r="AI126" i="42"/>
  <c r="S334" i="42"/>
  <c r="E7" i="42"/>
  <c r="I33" i="42"/>
  <c r="AJ33" i="42"/>
  <c r="G7" i="42"/>
  <c r="AI152" i="42"/>
  <c r="S438" i="42"/>
  <c r="S360" i="42" l="1"/>
  <c r="S204" i="42"/>
  <c r="I438" i="42"/>
  <c r="I334" i="42"/>
  <c r="I256" i="42"/>
  <c r="S126" i="42"/>
  <c r="S152" i="42"/>
  <c r="I360" i="42"/>
  <c r="I126" i="42" l="1"/>
  <c r="I204" i="42"/>
  <c r="I152" i="42"/>
  <c r="E93" i="42" l="1"/>
  <c r="I587" i="42"/>
  <c r="O93" i="42" l="1"/>
  <c r="S587" i="42"/>
  <c r="I93" i="42"/>
  <c r="E15" i="42"/>
  <c r="I15" i="42" s="1"/>
  <c r="S93" i="42" l="1"/>
  <c r="O15" i="42"/>
  <c r="E94" i="42" l="1"/>
  <c r="E16" i="42" s="1"/>
  <c r="C94" i="42"/>
  <c r="C16" i="42" s="1"/>
  <c r="D94" i="42"/>
  <c r="D16" i="42" s="1"/>
  <c r="P67" i="42" l="1"/>
  <c r="S483" i="42"/>
  <c r="M94" i="42"/>
  <c r="M16" i="42" s="1"/>
  <c r="O94" i="42"/>
  <c r="O16" i="42" s="1"/>
  <c r="N94" i="42"/>
  <c r="N16" i="42" s="1"/>
  <c r="B94" i="42" l="1"/>
  <c r="I588" i="42"/>
  <c r="S67" i="42"/>
  <c r="P15" i="42"/>
  <c r="S15" i="42" s="1"/>
  <c r="T15" i="42" s="1"/>
  <c r="AI170" i="42" l="1"/>
  <c r="AI144" i="42"/>
  <c r="AI118" i="42"/>
  <c r="AI143" i="42"/>
  <c r="I586" i="42"/>
  <c r="S588" i="42"/>
  <c r="L94" i="42"/>
  <c r="AI169" i="42"/>
  <c r="AI117" i="42"/>
  <c r="I94" i="42"/>
  <c r="B16" i="42"/>
  <c r="S143" i="42" l="1"/>
  <c r="S118" i="42"/>
  <c r="S586" i="42"/>
  <c r="AI177" i="42"/>
  <c r="S94" i="42"/>
  <c r="L16" i="42"/>
  <c r="AI125" i="42"/>
  <c r="S144" i="42"/>
  <c r="AI151" i="42"/>
  <c r="S117" i="42"/>
  <c r="S169" i="42"/>
  <c r="I484" i="42"/>
  <c r="S170" i="42"/>
  <c r="I143" i="42"/>
  <c r="S177" i="42"/>
  <c r="E91" i="42"/>
  <c r="I118" i="42" l="1"/>
  <c r="I579" i="42"/>
  <c r="B85" i="42"/>
  <c r="I144" i="42"/>
  <c r="S125" i="42"/>
  <c r="I170" i="42"/>
  <c r="D85" i="42"/>
  <c r="I169" i="42"/>
  <c r="D91" i="42"/>
  <c r="I91" i="42" s="1"/>
  <c r="I585" i="42"/>
  <c r="S151" i="42"/>
  <c r="I117" i="42"/>
  <c r="I177" i="42"/>
  <c r="O91" i="42"/>
  <c r="I85" i="42" l="1"/>
  <c r="B7" i="42"/>
  <c r="N91" i="42"/>
  <c r="S91" i="42" s="1"/>
  <c r="S585" i="42"/>
  <c r="I125" i="42"/>
  <c r="D7" i="42"/>
  <c r="N85" i="42"/>
  <c r="I151" i="42"/>
  <c r="L85" i="42"/>
  <c r="L7" i="42" l="1"/>
  <c r="N7" i="42"/>
  <c r="D99" i="42" l="1"/>
  <c r="N99" i="42" l="1"/>
  <c r="I593" i="42" l="1"/>
  <c r="D86" i="42"/>
  <c r="B86" i="42"/>
  <c r="I580" i="42"/>
  <c r="L86" i="42" l="1"/>
  <c r="N86" i="42"/>
  <c r="I86" i="42"/>
  <c r="B8" i="42"/>
  <c r="D8" i="42"/>
  <c r="S593" i="42"/>
  <c r="N8" i="42" l="1"/>
  <c r="L8" i="42"/>
  <c r="D90" i="42" l="1"/>
  <c r="D12" i="42" s="1"/>
  <c r="C90" i="42"/>
  <c r="C12" i="42" s="1"/>
  <c r="D89" i="42" l="1"/>
  <c r="D11" i="42" s="1"/>
  <c r="C89" i="42"/>
  <c r="C11" i="42" s="1"/>
  <c r="B90" i="42"/>
  <c r="I584" i="42"/>
  <c r="M90" i="42"/>
  <c r="M12" i="42" s="1"/>
  <c r="N90" i="42"/>
  <c r="N12" i="42" s="1"/>
  <c r="I90" i="42" l="1"/>
  <c r="B12" i="42"/>
  <c r="I12" i="42" s="1"/>
  <c r="E89" i="42"/>
  <c r="E11" i="42" s="1"/>
  <c r="L90" i="42"/>
  <c r="S584" i="42"/>
  <c r="I583" i="42"/>
  <c r="B89" i="42"/>
  <c r="N89" i="42"/>
  <c r="N11" i="42" s="1"/>
  <c r="M89" i="42"/>
  <c r="M11" i="42" s="1"/>
  <c r="I89" i="42" l="1"/>
  <c r="B11" i="42"/>
  <c r="I11" i="42" s="1"/>
  <c r="S90" i="42"/>
  <c r="L12" i="42"/>
  <c r="S12" i="42" s="1"/>
  <c r="T12" i="42" s="1"/>
  <c r="L89" i="42"/>
  <c r="S583" i="42"/>
  <c r="O89" i="42"/>
  <c r="O11" i="42" s="1"/>
  <c r="Z48" i="42"/>
  <c r="Y48" i="42"/>
  <c r="AF48" i="42"/>
  <c r="AC48" i="42"/>
  <c r="W48" i="42"/>
  <c r="AG48" i="42"/>
  <c r="AD48" i="42"/>
  <c r="X48" i="42"/>
  <c r="AH48" i="42"/>
  <c r="AE48" i="42"/>
  <c r="AA48" i="42"/>
  <c r="H96" i="42" l="1"/>
  <c r="H600" i="42"/>
  <c r="S89" i="42"/>
  <c r="L11" i="42"/>
  <c r="S11" i="42" s="1"/>
  <c r="T11" i="42" s="1"/>
  <c r="G600" i="42"/>
  <c r="I590" i="42"/>
  <c r="AI412" i="42"/>
  <c r="V48" i="42"/>
  <c r="AI48" i="42" s="1"/>
  <c r="D100" i="42"/>
  <c r="O48" i="42"/>
  <c r="O22" i="42" s="1"/>
  <c r="R48" i="42"/>
  <c r="R22" i="42" s="1"/>
  <c r="N48" i="42"/>
  <c r="Q48" i="42"/>
  <c r="Q22" i="42" s="1"/>
  <c r="M48" i="42"/>
  <c r="M22" i="42" s="1"/>
  <c r="S412" i="42" l="1"/>
  <c r="L48" i="42"/>
  <c r="R96" i="42"/>
  <c r="R600" i="42"/>
  <c r="Q600" i="42"/>
  <c r="C48" i="42"/>
  <c r="C22" i="42" s="1"/>
  <c r="G48" i="42"/>
  <c r="G22" i="42" s="1"/>
  <c r="D48" i="42"/>
  <c r="D22" i="42" s="1"/>
  <c r="H48" i="42"/>
  <c r="H22" i="42" s="1"/>
  <c r="E48" i="42"/>
  <c r="E22" i="42" s="1"/>
  <c r="N100" i="42"/>
  <c r="N22" i="42" s="1"/>
  <c r="E95" i="42" l="1"/>
  <c r="E600" i="42"/>
  <c r="B100" i="42"/>
  <c r="I100" i="42" s="1"/>
  <c r="I594" i="42"/>
  <c r="I412" i="42"/>
  <c r="B48" i="42"/>
  <c r="I589" i="42"/>
  <c r="B95" i="42"/>
  <c r="I95" i="42" s="1"/>
  <c r="D95" i="42"/>
  <c r="D600" i="42"/>
  <c r="S48" i="42"/>
  <c r="AJ48" i="42" s="1"/>
  <c r="C95" i="42"/>
  <c r="C600" i="42"/>
  <c r="I48" i="42" l="1"/>
  <c r="B22" i="42"/>
  <c r="I22" i="42" s="1"/>
  <c r="O95" i="42"/>
  <c r="O600" i="42"/>
  <c r="N95" i="42"/>
  <c r="N600" i="42"/>
  <c r="L95" i="42"/>
  <c r="M95" i="42"/>
  <c r="M600" i="42"/>
  <c r="S594" i="42"/>
  <c r="L100" i="42"/>
  <c r="S100" i="42" l="1"/>
  <c r="L22" i="42"/>
  <c r="S22" i="42" s="1"/>
  <c r="T22" i="42" s="1"/>
  <c r="AE158" i="43" l="1"/>
  <c r="Y158" i="43"/>
  <c r="AF158" i="43"/>
  <c r="AH158" i="43"/>
  <c r="AA158" i="43"/>
  <c r="W158" i="43"/>
  <c r="X158" i="43"/>
  <c r="AC158" i="43"/>
  <c r="AG158" i="43"/>
  <c r="AD158" i="43"/>
  <c r="Z158" i="43"/>
  <c r="AG184" i="43"/>
  <c r="Y184" i="43"/>
  <c r="AD184" i="43"/>
  <c r="X184" i="43"/>
  <c r="W184" i="43"/>
  <c r="Z184" i="43"/>
  <c r="AC184" i="43"/>
  <c r="AH184" i="43"/>
  <c r="AE184" i="43"/>
  <c r="AA184" i="43"/>
  <c r="AF184" i="43"/>
  <c r="W132" i="43" l="1"/>
  <c r="AD132" i="43"/>
  <c r="AF132" i="43"/>
  <c r="AA132" i="43"/>
  <c r="AH132" i="43"/>
  <c r="AI144" i="43"/>
  <c r="V158" i="43"/>
  <c r="AC132" i="43"/>
  <c r="AI170" i="43"/>
  <c r="V184" i="43"/>
  <c r="Z132" i="43"/>
  <c r="AE132" i="43"/>
  <c r="AI118" i="43"/>
  <c r="V132" i="43"/>
  <c r="Y132" i="43"/>
  <c r="AG132" i="43"/>
  <c r="X132" i="43"/>
  <c r="R184" i="43"/>
  <c r="C90" i="43"/>
  <c r="C12" i="43" s="1"/>
  <c r="D90" i="43"/>
  <c r="D12" i="43" s="1"/>
  <c r="R158" i="43"/>
  <c r="O184" i="43"/>
  <c r="N184" i="43"/>
  <c r="Q184" i="43"/>
  <c r="M184" i="43"/>
  <c r="N158" i="43"/>
  <c r="Q158" i="43"/>
  <c r="O158" i="43"/>
  <c r="M158" i="43"/>
  <c r="O132" i="43" l="1"/>
  <c r="S170" i="43"/>
  <c r="S184" i="43" s="1"/>
  <c r="L184" i="43"/>
  <c r="M132" i="43"/>
  <c r="AI184" i="43"/>
  <c r="V185" i="43"/>
  <c r="R132" i="43"/>
  <c r="S118" i="43"/>
  <c r="S132" i="43" s="1"/>
  <c r="L132" i="43"/>
  <c r="N132" i="43"/>
  <c r="Q132" i="43"/>
  <c r="S144" i="43"/>
  <c r="S158" i="43" s="1"/>
  <c r="L158" i="43"/>
  <c r="AI158" i="43"/>
  <c r="V159" i="43" s="1"/>
  <c r="I584" i="43"/>
  <c r="B90" i="43"/>
  <c r="AI132" i="43"/>
  <c r="C158" i="43"/>
  <c r="E158" i="43"/>
  <c r="G158" i="43"/>
  <c r="D158" i="43"/>
  <c r="C184" i="43"/>
  <c r="G184" i="43"/>
  <c r="D184" i="43"/>
  <c r="E184" i="43"/>
  <c r="H158" i="43"/>
  <c r="N90" i="43"/>
  <c r="N12" i="43" s="1"/>
  <c r="M90" i="43"/>
  <c r="M12" i="43" s="1"/>
  <c r="H184" i="43"/>
  <c r="C132" i="43" l="1"/>
  <c r="D132" i="43"/>
  <c r="L90" i="43"/>
  <c r="S584" i="43"/>
  <c r="I90" i="43"/>
  <c r="B12" i="43"/>
  <c r="I12" i="43" s="1"/>
  <c r="AE185" i="43"/>
  <c r="AB185" i="43"/>
  <c r="AH185" i="43"/>
  <c r="Z185" i="43"/>
  <c r="AA185" i="43"/>
  <c r="Y185" i="43"/>
  <c r="AC185" i="43"/>
  <c r="W185" i="43"/>
  <c r="AF185" i="43"/>
  <c r="X185" i="43"/>
  <c r="AD185" i="43"/>
  <c r="AG185" i="43"/>
  <c r="I170" i="43"/>
  <c r="I184" i="43" s="1"/>
  <c r="B184" i="43"/>
  <c r="G132" i="43"/>
  <c r="AG159" i="43"/>
  <c r="AB159" i="43"/>
  <c r="AD159" i="43"/>
  <c r="Y159" i="43"/>
  <c r="X159" i="43"/>
  <c r="AE159" i="43"/>
  <c r="W159" i="43"/>
  <c r="AF159" i="43"/>
  <c r="AH159" i="43"/>
  <c r="AC159" i="43"/>
  <c r="AA159" i="43"/>
  <c r="Z159" i="43"/>
  <c r="I144" i="43"/>
  <c r="I158" i="43" s="1"/>
  <c r="B158" i="43"/>
  <c r="R133" i="43"/>
  <c r="Q133" i="43"/>
  <c r="N133" i="43"/>
  <c r="M133" i="43"/>
  <c r="P133" i="43"/>
  <c r="O133" i="43"/>
  <c r="L133" i="43"/>
  <c r="N185" i="43"/>
  <c r="L185" i="43"/>
  <c r="Q185" i="43"/>
  <c r="O185" i="43"/>
  <c r="P185" i="43"/>
  <c r="R185" i="43"/>
  <c r="M185" i="43"/>
  <c r="I118" i="43"/>
  <c r="I132" i="43" s="1"/>
  <c r="B132" i="43"/>
  <c r="M159" i="43"/>
  <c r="L159" i="43"/>
  <c r="N159" i="43"/>
  <c r="P159" i="43"/>
  <c r="Q159" i="43"/>
  <c r="O159" i="43"/>
  <c r="R159" i="43"/>
  <c r="H132" i="43"/>
  <c r="E132" i="43"/>
  <c r="AI185" i="43" l="1"/>
  <c r="AI159" i="43"/>
  <c r="H133" i="43"/>
  <c r="B133" i="43"/>
  <c r="F133" i="43"/>
  <c r="E133" i="43"/>
  <c r="G133" i="43"/>
  <c r="C133" i="43"/>
  <c r="D133" i="43"/>
  <c r="S133" i="43"/>
  <c r="G159" i="43"/>
  <c r="E159" i="43"/>
  <c r="H159" i="43"/>
  <c r="C159" i="43"/>
  <c r="F159" i="43"/>
  <c r="B159" i="43"/>
  <c r="I159" i="43" s="1"/>
  <c r="D159" i="43"/>
  <c r="D185" i="43"/>
  <c r="F185" i="43"/>
  <c r="H185" i="43"/>
  <c r="C185" i="43"/>
  <c r="G185" i="43"/>
  <c r="E185" i="43"/>
  <c r="B185" i="43"/>
  <c r="S90" i="43"/>
  <c r="L12" i="43"/>
  <c r="S12" i="43" s="1"/>
  <c r="T12" i="43" s="1"/>
  <c r="S159" i="43"/>
  <c r="S185" i="43"/>
  <c r="I185" i="43" l="1"/>
  <c r="I133" i="43"/>
  <c r="C89" i="43" l="1"/>
  <c r="C11" i="43" s="1"/>
  <c r="E89" i="43"/>
  <c r="B89" i="43"/>
  <c r="I583" i="43"/>
  <c r="D89" i="43"/>
  <c r="I89" i="43" l="1"/>
  <c r="B11" i="43"/>
  <c r="O89" i="43"/>
  <c r="M89" i="43"/>
  <c r="M11" i="43" s="1"/>
  <c r="D11" i="43"/>
  <c r="L89" i="43"/>
  <c r="S583" i="43"/>
  <c r="E11" i="43"/>
  <c r="N89" i="43"/>
  <c r="N11" i="43" l="1"/>
  <c r="O11" i="43"/>
  <c r="S89" i="43"/>
  <c r="L11" i="43"/>
  <c r="I11" i="43"/>
  <c r="S11" i="43" l="1"/>
  <c r="T11" i="43" s="1"/>
  <c r="D100" i="43"/>
  <c r="D22" i="43" s="1"/>
  <c r="N100" i="43" l="1"/>
  <c r="N22" i="43" s="1"/>
  <c r="I594" i="43" l="1"/>
  <c r="B100" i="43"/>
  <c r="S594" i="43" l="1"/>
  <c r="L100" i="43"/>
  <c r="I100" i="43"/>
  <c r="B22" i="43"/>
  <c r="I22" i="43" l="1"/>
  <c r="S100" i="43"/>
  <c r="L22" i="43"/>
  <c r="I462" i="43" l="1"/>
  <c r="S22" i="43"/>
  <c r="T22" i="43" s="1"/>
  <c r="I590" i="43" l="1"/>
  <c r="H96" i="43"/>
  <c r="H600" i="43"/>
  <c r="G600" i="43"/>
  <c r="R96" i="43" l="1"/>
  <c r="R600" i="43"/>
  <c r="Q600" i="43"/>
  <c r="C95" i="43" l="1"/>
  <c r="C600" i="43"/>
  <c r="B95" i="43"/>
  <c r="I589" i="43"/>
  <c r="I600" i="43" s="1"/>
  <c r="B600" i="43"/>
  <c r="D95" i="43"/>
  <c r="D600" i="43"/>
  <c r="E95" i="43"/>
  <c r="E600" i="43"/>
  <c r="M95" i="43" l="1"/>
  <c r="M600" i="43"/>
  <c r="F601" i="43"/>
  <c r="H601" i="43"/>
  <c r="C601" i="43"/>
  <c r="G601" i="43"/>
  <c r="B601" i="43"/>
  <c r="E601" i="43"/>
  <c r="D601" i="43"/>
  <c r="L95" i="43"/>
  <c r="L600" i="43"/>
  <c r="I95" i="43"/>
  <c r="N95" i="43"/>
  <c r="N600" i="43"/>
  <c r="O95" i="43"/>
  <c r="O600" i="43"/>
  <c r="I601" i="43" l="1"/>
  <c r="I529" i="42"/>
  <c r="I477" i="42" l="1"/>
  <c r="F61" i="42"/>
  <c r="I451" i="42"/>
  <c r="I503" i="42"/>
  <c r="I555" i="42"/>
  <c r="P87" i="42"/>
  <c r="P9" i="42" s="1"/>
  <c r="Y184" i="42"/>
  <c r="Z184" i="42"/>
  <c r="X184" i="42"/>
  <c r="AH184" i="42"/>
  <c r="AG184" i="42"/>
  <c r="AD184" i="42"/>
  <c r="AA184" i="42"/>
  <c r="W184" i="42"/>
  <c r="AE184" i="42"/>
  <c r="AC184" i="42"/>
  <c r="AF184" i="42"/>
  <c r="AH158" i="42"/>
  <c r="Z158" i="42"/>
  <c r="Y158" i="42"/>
  <c r="W158" i="42"/>
  <c r="AD158" i="42"/>
  <c r="AF158" i="42"/>
  <c r="AE158" i="42"/>
  <c r="AA158" i="42"/>
  <c r="AC158" i="42"/>
  <c r="AG158" i="42"/>
  <c r="X158" i="42"/>
  <c r="AI295" i="42" l="1"/>
  <c r="Z35" i="42"/>
  <c r="Z132" i="42"/>
  <c r="AG35" i="42"/>
  <c r="AG132" i="42"/>
  <c r="AI399" i="42"/>
  <c r="AI347" i="42"/>
  <c r="AI373" i="42"/>
  <c r="AF35" i="42"/>
  <c r="AF132" i="42"/>
  <c r="AE35" i="42"/>
  <c r="AE132" i="42"/>
  <c r="AC35" i="42"/>
  <c r="AC132" i="42"/>
  <c r="W35" i="42"/>
  <c r="W132" i="42"/>
  <c r="AI191" i="42"/>
  <c r="Y35" i="42"/>
  <c r="Y132" i="42"/>
  <c r="AA35" i="42"/>
  <c r="AA132" i="42"/>
  <c r="AI269" i="42"/>
  <c r="AI425" i="42"/>
  <c r="AI321" i="42"/>
  <c r="AI217" i="42"/>
  <c r="I61" i="42"/>
  <c r="F9" i="42"/>
  <c r="AH35" i="42"/>
  <c r="AH132" i="42"/>
  <c r="AI165" i="42"/>
  <c r="V184" i="42"/>
  <c r="AD35" i="42"/>
  <c r="AD132" i="42"/>
  <c r="X35" i="42"/>
  <c r="X132" i="42"/>
  <c r="AI113" i="42"/>
  <c r="V35" i="42"/>
  <c r="V132" i="42"/>
  <c r="AI139" i="42"/>
  <c r="V158" i="42"/>
  <c r="AI243" i="42"/>
  <c r="O158" i="42"/>
  <c r="R158" i="42"/>
  <c r="O184" i="42"/>
  <c r="Q184" i="42"/>
  <c r="M184" i="42"/>
  <c r="Q158" i="42"/>
  <c r="M158" i="42"/>
  <c r="N158" i="42"/>
  <c r="R184" i="42"/>
  <c r="N184" i="42"/>
  <c r="O35" i="42" l="1"/>
  <c r="O132" i="42"/>
  <c r="S191" i="42"/>
  <c r="M35" i="42"/>
  <c r="M132" i="42"/>
  <c r="S217" i="42"/>
  <c r="S139" i="42"/>
  <c r="S158" i="42" s="1"/>
  <c r="L158" i="42"/>
  <c r="AI158" i="42"/>
  <c r="V159" i="42" s="1"/>
  <c r="S399" i="42"/>
  <c r="S373" i="42"/>
  <c r="S347" i="42"/>
  <c r="S269" i="42"/>
  <c r="N35" i="42"/>
  <c r="N132" i="42"/>
  <c r="S321" i="42"/>
  <c r="S113" i="42"/>
  <c r="S132" i="42" s="1"/>
  <c r="L35" i="42"/>
  <c r="L132" i="42"/>
  <c r="AI132" i="42"/>
  <c r="AI184" i="42"/>
  <c r="S165" i="42"/>
  <c r="S184" i="42" s="1"/>
  <c r="L184" i="42"/>
  <c r="S243" i="42"/>
  <c r="AI35" i="42"/>
  <c r="R35" i="42"/>
  <c r="R132" i="42"/>
  <c r="S295" i="42"/>
  <c r="Q35" i="42"/>
  <c r="Q132" i="42"/>
  <c r="S425" i="42"/>
  <c r="H184" i="42"/>
  <c r="D158" i="42"/>
  <c r="C158" i="42"/>
  <c r="G158" i="42"/>
  <c r="C184" i="42"/>
  <c r="G184" i="42"/>
  <c r="E184" i="42"/>
  <c r="D184" i="42"/>
  <c r="H158" i="42"/>
  <c r="E158" i="42"/>
  <c r="Z185" i="42" l="1"/>
  <c r="AB185" i="42"/>
  <c r="AD185" i="42"/>
  <c r="W185" i="42"/>
  <c r="Y185" i="42"/>
  <c r="AA185" i="42"/>
  <c r="AC185" i="42"/>
  <c r="AE185" i="42"/>
  <c r="AG185" i="42"/>
  <c r="X185" i="42"/>
  <c r="AF185" i="42"/>
  <c r="AH185" i="42"/>
  <c r="I399" i="42"/>
  <c r="D35" i="42"/>
  <c r="D132" i="42"/>
  <c r="H35" i="42"/>
  <c r="H132" i="42"/>
  <c r="I347" i="42"/>
  <c r="I425" i="42"/>
  <c r="I217" i="42"/>
  <c r="I581" i="42"/>
  <c r="I600" i="42" s="1"/>
  <c r="B600" i="42"/>
  <c r="S35" i="42"/>
  <c r="I243" i="42"/>
  <c r="E35" i="42"/>
  <c r="E132" i="42"/>
  <c r="I295" i="42"/>
  <c r="Q133" i="42"/>
  <c r="N133" i="42"/>
  <c r="P133" i="42"/>
  <c r="O133" i="42"/>
  <c r="R133" i="42"/>
  <c r="L133" i="42"/>
  <c r="M133" i="42"/>
  <c r="AB159" i="42"/>
  <c r="AA159" i="42"/>
  <c r="X159" i="42"/>
  <c r="AH159" i="42"/>
  <c r="AE159" i="42"/>
  <c r="Y159" i="42"/>
  <c r="AC159" i="42"/>
  <c r="AF159" i="42"/>
  <c r="AD159" i="42"/>
  <c r="Z159" i="42"/>
  <c r="AG159" i="42"/>
  <c r="W159" i="42"/>
  <c r="G35" i="42"/>
  <c r="G132" i="42"/>
  <c r="I165" i="42"/>
  <c r="I184" i="42" s="1"/>
  <c r="B184" i="42"/>
  <c r="M185" i="42"/>
  <c r="Q185" i="42"/>
  <c r="R185" i="42"/>
  <c r="P185" i="42"/>
  <c r="N185" i="42"/>
  <c r="L185" i="42"/>
  <c r="O185" i="42"/>
  <c r="I321" i="42"/>
  <c r="I139" i="42"/>
  <c r="I158" i="42" s="1"/>
  <c r="B158" i="42"/>
  <c r="I269" i="42"/>
  <c r="I373" i="42"/>
  <c r="I191" i="42"/>
  <c r="N159" i="42"/>
  <c r="L159" i="42"/>
  <c r="M159" i="42"/>
  <c r="R159" i="42"/>
  <c r="P159" i="42"/>
  <c r="O159" i="42"/>
  <c r="Q159" i="42"/>
  <c r="B35" i="42"/>
  <c r="I113" i="42"/>
  <c r="I132" i="42" s="1"/>
  <c r="B132" i="42"/>
  <c r="C35" i="42"/>
  <c r="C132" i="42"/>
  <c r="V185" i="42"/>
  <c r="B87" i="42" l="1"/>
  <c r="AI159" i="42"/>
  <c r="S159" i="42"/>
  <c r="AJ35" i="42"/>
  <c r="I633" i="42"/>
  <c r="I35" i="42"/>
  <c r="B9" i="42"/>
  <c r="H87" i="42"/>
  <c r="H9" i="42" s="1"/>
  <c r="B601" i="42"/>
  <c r="H601" i="42"/>
  <c r="F601" i="42"/>
  <c r="D601" i="42"/>
  <c r="E601" i="42"/>
  <c r="C601" i="42"/>
  <c r="G601" i="42"/>
  <c r="B133" i="42"/>
  <c r="F133" i="42"/>
  <c r="G133" i="42"/>
  <c r="C133" i="42"/>
  <c r="D133" i="42"/>
  <c r="E133" i="42"/>
  <c r="H133" i="42"/>
  <c r="S581" i="42"/>
  <c r="L600" i="42"/>
  <c r="I607" i="42"/>
  <c r="G87" i="42"/>
  <c r="G9" i="42" s="1"/>
  <c r="AI185" i="42"/>
  <c r="H159" i="42"/>
  <c r="F159" i="42"/>
  <c r="D159" i="42"/>
  <c r="B159" i="42"/>
  <c r="C159" i="42"/>
  <c r="E159" i="42"/>
  <c r="G159" i="42"/>
  <c r="E87" i="42"/>
  <c r="E9" i="42" s="1"/>
  <c r="D87" i="42"/>
  <c r="H185" i="42"/>
  <c r="E185" i="42"/>
  <c r="C185" i="42"/>
  <c r="B185" i="42"/>
  <c r="D185" i="42"/>
  <c r="G185" i="42"/>
  <c r="F185" i="42"/>
  <c r="C87" i="42"/>
  <c r="C9" i="42" s="1"/>
  <c r="S185" i="42"/>
  <c r="S133" i="42"/>
  <c r="R87" i="42" l="1"/>
  <c r="R9" i="42" s="1"/>
  <c r="Q87" i="42"/>
  <c r="I185" i="42"/>
  <c r="M87" i="42"/>
  <c r="M9" i="42" s="1"/>
  <c r="I159" i="42"/>
  <c r="I601" i="42"/>
  <c r="O87" i="42"/>
  <c r="S633" i="42"/>
  <c r="S607" i="42"/>
  <c r="L87" i="42"/>
  <c r="I133" i="42"/>
  <c r="N87" i="42"/>
  <c r="D9" i="42"/>
  <c r="I9" i="42" s="1"/>
  <c r="I87" i="42"/>
  <c r="S87" i="42" l="1"/>
  <c r="L9" i="42"/>
  <c r="Q9" i="42"/>
  <c r="N9" i="42"/>
  <c r="O9" i="42"/>
  <c r="AG607" i="42"/>
  <c r="S9" i="42" l="1"/>
  <c r="T9" i="42" s="1"/>
  <c r="I645" i="42" l="1"/>
  <c r="B99" i="42"/>
  <c r="I99" i="42" s="1"/>
  <c r="S645" i="42" l="1"/>
  <c r="L99" i="42"/>
  <c r="S99" i="42" s="1"/>
  <c r="I538" i="42" l="1"/>
  <c r="I528" i="42" l="1"/>
  <c r="F60" i="42"/>
  <c r="P86" i="42" l="1"/>
  <c r="S580" i="42"/>
  <c r="I540" i="42"/>
  <c r="F72" i="42"/>
  <c r="F8" i="42"/>
  <c r="I8" i="42" s="1"/>
  <c r="I60" i="42"/>
  <c r="P98" i="42" l="1"/>
  <c r="S98" i="42" s="1"/>
  <c r="S592" i="42"/>
  <c r="I72" i="42"/>
  <c r="F20" i="42"/>
  <c r="I20" i="42" s="1"/>
  <c r="P8" i="42"/>
  <c r="S8" i="42" s="1"/>
  <c r="T8" i="42" s="1"/>
  <c r="S86" i="42"/>
  <c r="P72" i="42" l="1"/>
  <c r="S488" i="42"/>
  <c r="I512" i="42"/>
  <c r="I486" i="42"/>
  <c r="AI278" i="42" l="1"/>
  <c r="AI226" i="42"/>
  <c r="AI304" i="42"/>
  <c r="AI330" i="42"/>
  <c r="I460" i="42"/>
  <c r="AI382" i="42"/>
  <c r="AI356" i="42"/>
  <c r="AI252" i="42"/>
  <c r="AI408" i="42"/>
  <c r="AI434" i="42"/>
  <c r="P20" i="42"/>
  <c r="S20" i="42" s="1"/>
  <c r="T20" i="42" s="1"/>
  <c r="S72" i="42"/>
  <c r="AH44" i="42"/>
  <c r="X44" i="42"/>
  <c r="Z44" i="42"/>
  <c r="AG44" i="42"/>
  <c r="AF44" i="42"/>
  <c r="AA44" i="42"/>
  <c r="AD44" i="42"/>
  <c r="Y44" i="42"/>
  <c r="AC44" i="42"/>
  <c r="AE44" i="42"/>
  <c r="W44" i="42"/>
  <c r="S330" i="42" l="1"/>
  <c r="S226" i="42"/>
  <c r="S304" i="42"/>
  <c r="AI200" i="42"/>
  <c r="V44" i="42"/>
  <c r="AI44" i="42" s="1"/>
  <c r="S382" i="42"/>
  <c r="S434" i="42"/>
  <c r="S356" i="42"/>
  <c r="S252" i="42"/>
  <c r="S278" i="42"/>
  <c r="S408" i="42"/>
  <c r="I356" i="42"/>
  <c r="R44" i="42"/>
  <c r="R18" i="42" s="1"/>
  <c r="N44" i="42"/>
  <c r="M44" i="42"/>
  <c r="M18" i="42" s="1"/>
  <c r="O44" i="42"/>
  <c r="Q44" i="42"/>
  <c r="I408" i="42" l="1"/>
  <c r="I226" i="42"/>
  <c r="I278" i="42"/>
  <c r="I304" i="42"/>
  <c r="I434" i="42"/>
  <c r="I330" i="42"/>
  <c r="I252" i="42"/>
  <c r="I382" i="42"/>
  <c r="S200" i="42"/>
  <c r="L44" i="42"/>
  <c r="D44" i="42"/>
  <c r="G44" i="42"/>
  <c r="E44" i="42"/>
  <c r="C44" i="42"/>
  <c r="C18" i="42" s="1"/>
  <c r="H44" i="42"/>
  <c r="H18" i="42" s="1"/>
  <c r="I200" i="42" l="1"/>
  <c r="B44" i="42"/>
  <c r="S44" i="42"/>
  <c r="AJ44" i="42" s="1"/>
  <c r="I44" i="42" l="1"/>
  <c r="I527" i="42" l="1"/>
  <c r="F59" i="42"/>
  <c r="P85" i="42" l="1"/>
  <c r="S579" i="42"/>
  <c r="F7" i="42"/>
  <c r="I7" i="42" s="1"/>
  <c r="I59" i="42"/>
  <c r="P7" i="42" l="1"/>
  <c r="S85" i="42"/>
  <c r="S7" i="42" l="1"/>
  <c r="I564" i="42" l="1"/>
  <c r="F70" i="42"/>
  <c r="T7" i="42"/>
  <c r="F18" i="42" l="1"/>
  <c r="I70" i="42"/>
  <c r="I542" i="35" l="1"/>
  <c r="I568" i="35"/>
  <c r="I485" i="42" l="1"/>
  <c r="I511" i="42"/>
  <c r="I537" i="42"/>
  <c r="I459" i="42" l="1"/>
  <c r="AF43" i="42" l="1"/>
  <c r="AE43" i="42"/>
  <c r="AI277" i="42"/>
  <c r="AI407" i="42"/>
  <c r="AA43" i="42"/>
  <c r="AG43" i="42"/>
  <c r="AI381" i="42"/>
  <c r="Z43" i="42"/>
  <c r="W43" i="42"/>
  <c r="AI251" i="42"/>
  <c r="AH43" i="42"/>
  <c r="AC43" i="42"/>
  <c r="AI355" i="42"/>
  <c r="AI225" i="42"/>
  <c r="X43" i="42"/>
  <c r="Y43" i="42"/>
  <c r="AI433" i="42"/>
  <c r="AI199" i="42"/>
  <c r="V43" i="42"/>
  <c r="AI303" i="42"/>
  <c r="AD43" i="42"/>
  <c r="AI329" i="42"/>
  <c r="S381" i="42"/>
  <c r="O43" i="42" l="1"/>
  <c r="O17" i="42" s="1"/>
  <c r="S355" i="42"/>
  <c r="S225" i="42"/>
  <c r="S199" i="42"/>
  <c r="L43" i="42"/>
  <c r="M43" i="42"/>
  <c r="M17" i="42" s="1"/>
  <c r="R43" i="42"/>
  <c r="R17" i="42" s="1"/>
  <c r="S251" i="42"/>
  <c r="S329" i="42"/>
  <c r="S407" i="42"/>
  <c r="Q43" i="42"/>
  <c r="Q17" i="42" s="1"/>
  <c r="S303" i="42"/>
  <c r="S433" i="42"/>
  <c r="S277" i="42"/>
  <c r="N43" i="42"/>
  <c r="N17" i="42" s="1"/>
  <c r="AI43" i="42"/>
  <c r="H43" i="42"/>
  <c r="H17" i="42" s="1"/>
  <c r="I355" i="42"/>
  <c r="G43" i="42"/>
  <c r="G17" i="42" s="1"/>
  <c r="I251" i="42" l="1"/>
  <c r="E43" i="42"/>
  <c r="E17" i="42" s="1"/>
  <c r="I199" i="42"/>
  <c r="B43" i="42"/>
  <c r="C43" i="42"/>
  <c r="C17" i="42" s="1"/>
  <c r="I329" i="42"/>
  <c r="L17" i="42"/>
  <c r="S43" i="42"/>
  <c r="AJ43" i="42" s="1"/>
  <c r="I381" i="42"/>
  <c r="I303" i="42"/>
  <c r="I277" i="42"/>
  <c r="I433" i="42"/>
  <c r="I225" i="42"/>
  <c r="I407" i="42"/>
  <c r="D43" i="42"/>
  <c r="D17" i="42" s="1"/>
  <c r="B17" i="42" l="1"/>
  <c r="I43" i="42"/>
  <c r="I533" i="35" l="1"/>
  <c r="C92" i="35" l="1"/>
  <c r="C652" i="35"/>
  <c r="C653" i="35" s="1"/>
  <c r="I638" i="35"/>
  <c r="B92" i="35"/>
  <c r="B652" i="35"/>
  <c r="B653" i="35" s="1"/>
  <c r="D92" i="35"/>
  <c r="D652" i="35"/>
  <c r="D653" i="35" s="1"/>
  <c r="H92" i="35"/>
  <c r="H106" i="35" s="1"/>
  <c r="H652" i="35"/>
  <c r="H653" i="35" s="1"/>
  <c r="E92" i="35"/>
  <c r="E652" i="35"/>
  <c r="E653" i="35" s="1"/>
  <c r="G92" i="35"/>
  <c r="G652" i="35"/>
  <c r="G653" i="35" s="1"/>
  <c r="I653" i="35" l="1"/>
  <c r="I92" i="35"/>
  <c r="I537" i="35" l="1"/>
  <c r="I563" i="35"/>
  <c r="B102" i="35" l="1"/>
  <c r="I596" i="35"/>
  <c r="D101" i="35"/>
  <c r="D106" i="35" s="1"/>
  <c r="I621" i="35"/>
  <c r="D626" i="35"/>
  <c r="I622" i="35"/>
  <c r="D102" i="35"/>
  <c r="B101" i="35"/>
  <c r="I595" i="35"/>
  <c r="I600" i="35" s="1"/>
  <c r="B600" i="35"/>
  <c r="I544" i="35"/>
  <c r="I570" i="35"/>
  <c r="I518" i="35"/>
  <c r="I101" i="35" l="1"/>
  <c r="B106" i="35"/>
  <c r="C601" i="35"/>
  <c r="H601" i="35"/>
  <c r="B601" i="35"/>
  <c r="E601" i="35"/>
  <c r="D601" i="35"/>
  <c r="G601" i="35"/>
  <c r="F601" i="35"/>
  <c r="I102" i="35"/>
  <c r="I601" i="35" l="1"/>
  <c r="I538" i="35" l="1"/>
  <c r="I540" i="35"/>
  <c r="I528" i="35" l="1"/>
  <c r="F60" i="35"/>
  <c r="I488" i="35" l="1"/>
  <c r="F72" i="35"/>
  <c r="I60" i="35"/>
  <c r="F8" i="35"/>
  <c r="I527" i="35"/>
  <c r="I72" i="35" l="1"/>
  <c r="F20" i="35"/>
  <c r="I20" i="35" s="1"/>
  <c r="I258" i="35" l="1"/>
  <c r="D50" i="35" l="1"/>
  <c r="D24" i="35" s="1"/>
  <c r="C50" i="35"/>
  <c r="C24" i="35" s="1"/>
  <c r="E50" i="35"/>
  <c r="E24" i="35" s="1"/>
  <c r="I466" i="35" l="1"/>
  <c r="F76" i="35"/>
  <c r="I388" i="35"/>
  <c r="I232" i="35" l="1"/>
  <c r="B50" i="35"/>
  <c r="I205" i="35"/>
  <c r="F24" i="35"/>
  <c r="I76" i="35"/>
  <c r="I50" i="35" l="1"/>
  <c r="B24" i="35"/>
  <c r="I24" i="35" s="1"/>
  <c r="I319" i="35" l="1"/>
  <c r="I371" i="35"/>
  <c r="I423" i="35" l="1"/>
  <c r="I241" i="35"/>
  <c r="I397" i="35"/>
  <c r="F59" i="35"/>
  <c r="I501" i="35"/>
  <c r="I293" i="35"/>
  <c r="I449" i="35"/>
  <c r="I256" i="35"/>
  <c r="I189" i="35" l="1"/>
  <c r="I59" i="35"/>
  <c r="F7" i="35"/>
  <c r="I386" i="35"/>
  <c r="I308" i="35" l="1"/>
  <c r="I360" i="35"/>
  <c r="H33" i="35"/>
  <c r="D33" i="35" l="1"/>
  <c r="H7" i="35"/>
  <c r="D7" i="35"/>
  <c r="E33" i="35"/>
  <c r="G33" i="35"/>
  <c r="I215" i="35"/>
  <c r="B33" i="35"/>
  <c r="I345" i="35"/>
  <c r="I267" i="35"/>
  <c r="C33" i="35"/>
  <c r="D34" i="35"/>
  <c r="I268" i="35"/>
  <c r="I216" i="35"/>
  <c r="H34" i="35"/>
  <c r="H8" i="35" s="1"/>
  <c r="E34" i="35"/>
  <c r="E8" i="35" s="1"/>
  <c r="D8" i="35" l="1"/>
  <c r="I372" i="35"/>
  <c r="I294" i="35"/>
  <c r="E7" i="35"/>
  <c r="G7" i="35"/>
  <c r="I346" i="35"/>
  <c r="I320" i="35"/>
  <c r="G34" i="35"/>
  <c r="G8" i="35" s="1"/>
  <c r="I33" i="35"/>
  <c r="B7" i="35"/>
  <c r="I190" i="35"/>
  <c r="I242" i="35"/>
  <c r="I204" i="35"/>
  <c r="C34" i="35"/>
  <c r="C8" i="35" s="1"/>
  <c r="C7" i="35"/>
  <c r="B34" i="35" l="1"/>
  <c r="B8" i="35"/>
  <c r="I8" i="35" s="1"/>
  <c r="I34" i="35"/>
  <c r="I7" i="35"/>
  <c r="H36" i="35" l="1"/>
  <c r="D36" i="35"/>
  <c r="C36" i="35"/>
  <c r="G36" i="35"/>
  <c r="E36" i="35" l="1"/>
  <c r="I270" i="35"/>
  <c r="B36" i="35"/>
  <c r="C10" i="35"/>
  <c r="G10" i="35"/>
  <c r="D10" i="35"/>
  <c r="H10" i="35"/>
  <c r="I36" i="35" l="1"/>
  <c r="B10" i="35"/>
  <c r="E10" i="35"/>
  <c r="I10" i="35" l="1"/>
  <c r="I510" i="35" l="1"/>
  <c r="I512" i="35"/>
  <c r="I507" i="35"/>
  <c r="I458" i="35" l="1"/>
  <c r="I460" i="35"/>
  <c r="D42" i="35"/>
  <c r="D16" i="35" s="1"/>
  <c r="I455" i="35"/>
  <c r="G44" i="35"/>
  <c r="I380" i="35"/>
  <c r="I276" i="35"/>
  <c r="I406" i="35"/>
  <c r="I224" i="35"/>
  <c r="I302" i="35"/>
  <c r="I382" i="35"/>
  <c r="D44" i="35"/>
  <c r="D18" i="35" s="1"/>
  <c r="H42" i="35"/>
  <c r="H16" i="35" s="1"/>
  <c r="C42" i="35"/>
  <c r="C16" i="35" s="1"/>
  <c r="E42" i="35"/>
  <c r="E16" i="35" s="1"/>
  <c r="I432" i="35"/>
  <c r="C44" i="35"/>
  <c r="I304" i="35"/>
  <c r="I328" i="35"/>
  <c r="H44" i="35"/>
  <c r="H18" i="35" s="1"/>
  <c r="E44" i="35"/>
  <c r="I508" i="35"/>
  <c r="I354" i="35"/>
  <c r="G42" i="35"/>
  <c r="G16" i="35" s="1"/>
  <c r="I434" i="35"/>
  <c r="I278" i="35"/>
  <c r="I408" i="35"/>
  <c r="I330" i="35"/>
  <c r="I356" i="35"/>
  <c r="I250" i="35"/>
  <c r="I455" i="42" l="1"/>
  <c r="I456" i="35"/>
  <c r="I200" i="35"/>
  <c r="I507" i="42"/>
  <c r="B42" i="35"/>
  <c r="I198" i="35"/>
  <c r="I252" i="35"/>
  <c r="AI299" i="42" l="1"/>
  <c r="AI325" i="42"/>
  <c r="AI221" i="42"/>
  <c r="AI247" i="42"/>
  <c r="AI351" i="42"/>
  <c r="AI195" i="42"/>
  <c r="AI273" i="42"/>
  <c r="I226" i="35"/>
  <c r="B44" i="35"/>
  <c r="B16" i="35"/>
  <c r="I42" i="35"/>
  <c r="AI403" i="42"/>
  <c r="I481" i="42"/>
  <c r="AI429" i="42"/>
  <c r="AD39" i="42"/>
  <c r="AE39" i="42"/>
  <c r="AC39" i="42"/>
  <c r="W39" i="42"/>
  <c r="Z39" i="42"/>
  <c r="X39" i="42"/>
  <c r="AA39" i="42"/>
  <c r="AH39" i="42"/>
  <c r="Y39" i="42"/>
  <c r="AF39" i="42"/>
  <c r="AG39" i="42"/>
  <c r="I515" i="42"/>
  <c r="I489" i="42"/>
  <c r="I323" i="35" l="1"/>
  <c r="I271" i="35"/>
  <c r="I297" i="35"/>
  <c r="C37" i="35"/>
  <c r="C11" i="35" s="1"/>
  <c r="S273" i="42"/>
  <c r="S325" i="42"/>
  <c r="I505" i="35"/>
  <c r="I375" i="35"/>
  <c r="S351" i="42"/>
  <c r="I245" i="35"/>
  <c r="I562" i="42"/>
  <c r="F68" i="42"/>
  <c r="E37" i="35"/>
  <c r="S299" i="42"/>
  <c r="H37" i="35"/>
  <c r="V39" i="42"/>
  <c r="AI377" i="42"/>
  <c r="I193" i="35"/>
  <c r="B37" i="35"/>
  <c r="G37" i="35"/>
  <c r="I453" i="35"/>
  <c r="F63" i="35"/>
  <c r="I463" i="42"/>
  <c r="I44" i="35"/>
  <c r="B18" i="35"/>
  <c r="I533" i="42"/>
  <c r="S221" i="42"/>
  <c r="S195" i="42"/>
  <c r="S403" i="42"/>
  <c r="S247" i="42"/>
  <c r="I427" i="35"/>
  <c r="I401" i="35"/>
  <c r="I219" i="35"/>
  <c r="D37" i="35"/>
  <c r="I349" i="35"/>
  <c r="S429" i="42"/>
  <c r="I559" i="35"/>
  <c r="I541" i="42"/>
  <c r="I562" i="35"/>
  <c r="R39" i="42"/>
  <c r="O39" i="42"/>
  <c r="O13" i="42" s="1"/>
  <c r="M39" i="42"/>
  <c r="L39" i="42"/>
  <c r="Q39" i="42"/>
  <c r="Q13" i="42" s="1"/>
  <c r="AI359" i="42" l="1"/>
  <c r="R13" i="42"/>
  <c r="M13" i="42"/>
  <c r="G11" i="35"/>
  <c r="AE47" i="42"/>
  <c r="AD47" i="42"/>
  <c r="AI255" i="42"/>
  <c r="AI437" i="42"/>
  <c r="I273" i="42"/>
  <c r="I325" i="42"/>
  <c r="I429" i="42"/>
  <c r="AI281" i="42"/>
  <c r="D11" i="35"/>
  <c r="AA47" i="42"/>
  <c r="L13" i="42"/>
  <c r="I247" i="42"/>
  <c r="AC47" i="42"/>
  <c r="AI203" i="42"/>
  <c r="V47" i="42"/>
  <c r="F65" i="42"/>
  <c r="I559" i="42"/>
  <c r="AI385" i="42"/>
  <c r="N39" i="42"/>
  <c r="N13" i="42" s="1"/>
  <c r="AI333" i="42"/>
  <c r="Z47" i="42"/>
  <c r="I299" i="42"/>
  <c r="Y47" i="42"/>
  <c r="AI411" i="42"/>
  <c r="AI229" i="42"/>
  <c r="I351" i="42"/>
  <c r="AI39" i="42"/>
  <c r="X47" i="42"/>
  <c r="H11" i="35"/>
  <c r="W47" i="42"/>
  <c r="E11" i="35"/>
  <c r="AG47" i="42"/>
  <c r="AH47" i="42"/>
  <c r="I221" i="42"/>
  <c r="F548" i="42"/>
  <c r="I63" i="35"/>
  <c r="F11" i="35"/>
  <c r="F16" i="42"/>
  <c r="I16" i="42" s="1"/>
  <c r="I68" i="42"/>
  <c r="B11" i="35"/>
  <c r="I37" i="35"/>
  <c r="AI307" i="42"/>
  <c r="I195" i="42"/>
  <c r="AF47" i="42"/>
  <c r="I403" i="42"/>
  <c r="I548" i="42"/>
  <c r="G39" i="42"/>
  <c r="B39" i="42"/>
  <c r="C39" i="42"/>
  <c r="D39" i="42"/>
  <c r="E39" i="42"/>
  <c r="H39" i="42"/>
  <c r="S385" i="42" l="1"/>
  <c r="S377" i="42"/>
  <c r="S229" i="42"/>
  <c r="B13" i="42"/>
  <c r="I39" i="42"/>
  <c r="M47" i="42"/>
  <c r="M21" i="42" s="1"/>
  <c r="S359" i="42"/>
  <c r="S307" i="42"/>
  <c r="G13" i="42"/>
  <c r="I377" i="42"/>
  <c r="D549" i="42"/>
  <c r="B549" i="42"/>
  <c r="C549" i="42"/>
  <c r="H549" i="42"/>
  <c r="E549" i="42"/>
  <c r="G549" i="42"/>
  <c r="F13" i="42"/>
  <c r="I65" i="42"/>
  <c r="S39" i="42"/>
  <c r="S203" i="42"/>
  <c r="L47" i="42"/>
  <c r="S411" i="42"/>
  <c r="C13" i="42"/>
  <c r="S281" i="42"/>
  <c r="H13" i="42"/>
  <c r="R47" i="42"/>
  <c r="R21" i="42" s="1"/>
  <c r="I560" i="35"/>
  <c r="I563" i="42"/>
  <c r="F69" i="42"/>
  <c r="Q47" i="42"/>
  <c r="Q21" i="42" s="1"/>
  <c r="F549" i="42"/>
  <c r="AI47" i="42"/>
  <c r="I484" i="35"/>
  <c r="F68" i="35"/>
  <c r="E13" i="42"/>
  <c r="N47" i="42"/>
  <c r="N21" i="42" s="1"/>
  <c r="O47" i="42"/>
  <c r="O21" i="42" s="1"/>
  <c r="D13" i="42"/>
  <c r="S333" i="42"/>
  <c r="S437" i="42"/>
  <c r="S255" i="42"/>
  <c r="I11" i="35"/>
  <c r="I255" i="42" l="1"/>
  <c r="I281" i="42"/>
  <c r="I437" i="42"/>
  <c r="I385" i="42"/>
  <c r="I333" i="42"/>
  <c r="I359" i="42"/>
  <c r="AJ39" i="42"/>
  <c r="G47" i="42"/>
  <c r="G21" i="42" s="1"/>
  <c r="I229" i="42"/>
  <c r="I411" i="42"/>
  <c r="I307" i="42"/>
  <c r="I549" i="42"/>
  <c r="I567" i="42"/>
  <c r="F73" i="42"/>
  <c r="E47" i="42"/>
  <c r="E21" i="42" s="1"/>
  <c r="H47" i="42"/>
  <c r="H21" i="42" s="1"/>
  <c r="I69" i="42"/>
  <c r="F17" i="42"/>
  <c r="I17" i="42" s="1"/>
  <c r="P95" i="42"/>
  <c r="S95" i="42" s="1"/>
  <c r="S589" i="42"/>
  <c r="S47" i="42"/>
  <c r="AJ47" i="42" s="1"/>
  <c r="L21" i="42"/>
  <c r="I68" i="35"/>
  <c r="F16" i="35"/>
  <c r="I16" i="35" s="1"/>
  <c r="D47" i="42"/>
  <c r="D21" i="42" s="1"/>
  <c r="C47" i="42"/>
  <c r="C21" i="42" s="1"/>
  <c r="I203" i="42"/>
  <c r="B47" i="42"/>
  <c r="I13" i="42"/>
  <c r="I47" i="42" l="1"/>
  <c r="B21" i="42"/>
  <c r="I73" i="42"/>
  <c r="F21" i="42"/>
  <c r="I21" i="42" l="1"/>
  <c r="I464" i="35" l="1"/>
  <c r="H48" i="35"/>
  <c r="H22" i="35" s="1"/>
  <c r="E48" i="35"/>
  <c r="E22" i="35" s="1"/>
  <c r="G48" i="35"/>
  <c r="G22" i="35" s="1"/>
  <c r="I516" i="35"/>
  <c r="C48" i="35" l="1"/>
  <c r="C22" i="35" s="1"/>
  <c r="D48" i="35"/>
  <c r="D22" i="35" s="1"/>
  <c r="I282" i="35"/>
  <c r="F74" i="35"/>
  <c r="I334" i="35"/>
  <c r="I74" i="35" l="1"/>
  <c r="F22" i="35"/>
  <c r="B48" i="35"/>
  <c r="B22" i="35" l="1"/>
  <c r="I22" i="35" s="1"/>
  <c r="I48" i="35"/>
  <c r="I564" i="35" l="1"/>
  <c r="I329" i="35" l="1"/>
  <c r="I433" i="35" l="1"/>
  <c r="I225" i="35"/>
  <c r="E43" i="35"/>
  <c r="E17" i="35" s="1"/>
  <c r="I303" i="35"/>
  <c r="I381" i="35"/>
  <c r="I251" i="35"/>
  <c r="G43" i="35"/>
  <c r="G17" i="35" s="1"/>
  <c r="I277" i="35"/>
  <c r="C43" i="35"/>
  <c r="C17" i="35" s="1"/>
  <c r="I459" i="35"/>
  <c r="F69" i="35"/>
  <c r="H43" i="35"/>
  <c r="H17" i="35" s="1"/>
  <c r="I199" i="35"/>
  <c r="B43" i="35"/>
  <c r="D43" i="35"/>
  <c r="D17" i="35" s="1"/>
  <c r="I511" i="35"/>
  <c r="I407" i="35"/>
  <c r="I355" i="35"/>
  <c r="B17" i="35" l="1"/>
  <c r="I43" i="35"/>
  <c r="F17" i="35"/>
  <c r="I17" i="35" s="1"/>
  <c r="I69" i="35"/>
  <c r="I456" i="42" l="1"/>
  <c r="I470" i="42" s="1"/>
  <c r="F470" i="42"/>
  <c r="I482" i="42"/>
  <c r="I496" i="42" s="1"/>
  <c r="F496" i="42"/>
  <c r="I508" i="42"/>
  <c r="I522" i="42" s="1"/>
  <c r="F522" i="42"/>
  <c r="AC392" i="42"/>
  <c r="AE392" i="42"/>
  <c r="AD392" i="42"/>
  <c r="AF392" i="42"/>
  <c r="Z392" i="42"/>
  <c r="AG392" i="42"/>
  <c r="X392" i="42"/>
  <c r="W392" i="42"/>
  <c r="AA392" i="42"/>
  <c r="AH392" i="42"/>
  <c r="Y392" i="42"/>
  <c r="AF236" i="42"/>
  <c r="AA236" i="42"/>
  <c r="AE236" i="42"/>
  <c r="AH236" i="42"/>
  <c r="Z236" i="42"/>
  <c r="AC236" i="42"/>
  <c r="AG236" i="42"/>
  <c r="W236" i="42"/>
  <c r="X236" i="42"/>
  <c r="AD236" i="42"/>
  <c r="Y236" i="42"/>
  <c r="X366" i="42"/>
  <c r="Z366" i="42"/>
  <c r="AD366" i="42"/>
  <c r="AH366" i="42"/>
  <c r="AF366" i="42"/>
  <c r="W366" i="42"/>
  <c r="Y366" i="42"/>
  <c r="AC366" i="42"/>
  <c r="AA366" i="42"/>
  <c r="AE366" i="42"/>
  <c r="AG366" i="42"/>
  <c r="X314" i="42"/>
  <c r="Z314" i="42"/>
  <c r="AD314" i="42"/>
  <c r="AH314" i="42"/>
  <c r="AF314" i="42"/>
  <c r="W314" i="42"/>
  <c r="Y314" i="42"/>
  <c r="AC314" i="42"/>
  <c r="AA314" i="42"/>
  <c r="AE314" i="42"/>
  <c r="AG314" i="42"/>
  <c r="AD340" i="42"/>
  <c r="AH340" i="42"/>
  <c r="AF340" i="42"/>
  <c r="W340" i="42"/>
  <c r="AE340" i="42"/>
  <c r="AA340" i="42"/>
  <c r="Y340" i="42"/>
  <c r="Z340" i="42"/>
  <c r="AC340" i="42"/>
  <c r="AG340" i="42"/>
  <c r="X340" i="42"/>
  <c r="AA288" i="42"/>
  <c r="Y288" i="42"/>
  <c r="AD288" i="42"/>
  <c r="AE288" i="42"/>
  <c r="Z288" i="42"/>
  <c r="W288" i="42"/>
  <c r="AG288" i="42"/>
  <c r="AC288" i="42"/>
  <c r="AH288" i="42"/>
  <c r="X288" i="42"/>
  <c r="AF288" i="42"/>
  <c r="AD418" i="42"/>
  <c r="AF418" i="42"/>
  <c r="Z418" i="42"/>
  <c r="X418" i="42"/>
  <c r="AG418" i="42"/>
  <c r="AH418" i="42"/>
  <c r="W418" i="42"/>
  <c r="AE418" i="42"/>
  <c r="AC418" i="42"/>
  <c r="Y418" i="42"/>
  <c r="AA418" i="42"/>
  <c r="AH444" i="42"/>
  <c r="Z444" i="42"/>
  <c r="AF444" i="42"/>
  <c r="AG444" i="42"/>
  <c r="X444" i="42"/>
  <c r="AD444" i="42"/>
  <c r="AA444" i="42"/>
  <c r="AE444" i="42"/>
  <c r="Y444" i="42"/>
  <c r="AC444" i="42"/>
  <c r="W444" i="42"/>
  <c r="AG262" i="42"/>
  <c r="X262" i="42"/>
  <c r="AH262" i="42"/>
  <c r="AF262" i="42"/>
  <c r="AE262" i="42"/>
  <c r="AC262" i="42"/>
  <c r="Y262" i="42"/>
  <c r="Z262" i="42"/>
  <c r="AA262" i="42"/>
  <c r="AD262" i="42"/>
  <c r="W262" i="42"/>
  <c r="AI326" i="42" l="1"/>
  <c r="V340" i="42"/>
  <c r="AH40" i="42"/>
  <c r="AH54" i="42" s="1"/>
  <c r="AH210" i="42"/>
  <c r="AI352" i="42"/>
  <c r="V366" i="42"/>
  <c r="X40" i="42"/>
  <c r="X54" i="42" s="1"/>
  <c r="X210" i="42"/>
  <c r="AI404" i="42"/>
  <c r="V418" i="42"/>
  <c r="AD40" i="42"/>
  <c r="AD54" i="42" s="1"/>
  <c r="AD210" i="42"/>
  <c r="AI300" i="42"/>
  <c r="V314" i="42"/>
  <c r="E523" i="42"/>
  <c r="D523" i="42"/>
  <c r="F523" i="42"/>
  <c r="G523" i="42"/>
  <c r="C523" i="42"/>
  <c r="B523" i="42"/>
  <c r="H523" i="42"/>
  <c r="AE40" i="42"/>
  <c r="AE54" i="42" s="1"/>
  <c r="AE210" i="42"/>
  <c r="AI274" i="42"/>
  <c r="V288" i="42"/>
  <c r="Y40" i="42"/>
  <c r="Y54" i="42" s="1"/>
  <c r="Y210" i="42"/>
  <c r="AI430" i="42"/>
  <c r="V444" i="42"/>
  <c r="AG40" i="42"/>
  <c r="AG54" i="42" s="1"/>
  <c r="AG210" i="42"/>
  <c r="AC40" i="42"/>
  <c r="AC54" i="42" s="1"/>
  <c r="AC210" i="42"/>
  <c r="AI378" i="42"/>
  <c r="V392" i="42"/>
  <c r="H497" i="42"/>
  <c r="D497" i="42"/>
  <c r="B497" i="42"/>
  <c r="G497" i="42"/>
  <c r="C497" i="42"/>
  <c r="E497" i="42"/>
  <c r="F497" i="42"/>
  <c r="AF40" i="42"/>
  <c r="AF54" i="42" s="1"/>
  <c r="AF210" i="42"/>
  <c r="AI222" i="42"/>
  <c r="V236" i="42"/>
  <c r="F66" i="42"/>
  <c r="I560" i="42"/>
  <c r="I574" i="42" s="1"/>
  <c r="F574" i="42"/>
  <c r="Z40" i="42"/>
  <c r="Z54" i="42" s="1"/>
  <c r="Z210" i="42"/>
  <c r="AI196" i="42"/>
  <c r="V40" i="42"/>
  <c r="V210" i="42"/>
  <c r="AI248" i="42"/>
  <c r="V262" i="42"/>
  <c r="AI262" i="42" s="1"/>
  <c r="AF263" i="42" s="1"/>
  <c r="W40" i="42"/>
  <c r="W54" i="42" s="1"/>
  <c r="W210" i="42"/>
  <c r="AA40" i="42"/>
  <c r="AA54" i="42" s="1"/>
  <c r="AA210" i="42"/>
  <c r="G471" i="42"/>
  <c r="D471" i="42"/>
  <c r="B471" i="42"/>
  <c r="C471" i="42"/>
  <c r="E471" i="42"/>
  <c r="H471" i="42"/>
  <c r="F471" i="42"/>
  <c r="M262" i="42"/>
  <c r="O444" i="42"/>
  <c r="Q444" i="42"/>
  <c r="R444" i="42"/>
  <c r="M418" i="42"/>
  <c r="N418" i="42"/>
  <c r="Q288" i="42"/>
  <c r="N288" i="42"/>
  <c r="O288" i="42"/>
  <c r="Q340" i="42"/>
  <c r="M340" i="42"/>
  <c r="R340" i="42"/>
  <c r="N314" i="42"/>
  <c r="Q314" i="42"/>
  <c r="O366" i="42"/>
  <c r="M366" i="42"/>
  <c r="R366" i="42"/>
  <c r="M236" i="42"/>
  <c r="Q236" i="42"/>
  <c r="N236" i="42"/>
  <c r="O236" i="42"/>
  <c r="M392" i="42"/>
  <c r="O392" i="42"/>
  <c r="Q392" i="42"/>
  <c r="R392" i="42"/>
  <c r="O262" i="42"/>
  <c r="N262" i="42"/>
  <c r="R262" i="42"/>
  <c r="Q262" i="42"/>
  <c r="M444" i="42"/>
  <c r="N444" i="42"/>
  <c r="O418" i="42"/>
  <c r="Q418" i="42"/>
  <c r="R418" i="42"/>
  <c r="R288" i="42"/>
  <c r="M288" i="42"/>
  <c r="N340" i="42"/>
  <c r="O340" i="42"/>
  <c r="O314" i="42"/>
  <c r="M314" i="42"/>
  <c r="R314" i="42"/>
  <c r="N366" i="42"/>
  <c r="Q366" i="42"/>
  <c r="R236" i="42"/>
  <c r="N392" i="42"/>
  <c r="AH263" i="42" l="1"/>
  <c r="AG263" i="42"/>
  <c r="AD263" i="42"/>
  <c r="AA263" i="42"/>
  <c r="Y263" i="42"/>
  <c r="AI314" i="42"/>
  <c r="V315" i="42" s="1"/>
  <c r="S274" i="42"/>
  <c r="S288" i="42" s="1"/>
  <c r="L288" i="42"/>
  <c r="S404" i="42"/>
  <c r="S418" i="42" s="1"/>
  <c r="L418" i="42"/>
  <c r="C92" i="42"/>
  <c r="C106" i="42" s="1"/>
  <c r="C652" i="42"/>
  <c r="N40" i="42"/>
  <c r="N210" i="42"/>
  <c r="C575" i="42"/>
  <c r="D575" i="42"/>
  <c r="B575" i="42"/>
  <c r="F575" i="42"/>
  <c r="G575" i="42"/>
  <c r="H575" i="42"/>
  <c r="E575" i="42"/>
  <c r="AI236" i="42"/>
  <c r="V237" i="42" s="1"/>
  <c r="AI288" i="42"/>
  <c r="V289" i="42" s="1"/>
  <c r="I638" i="42"/>
  <c r="I652" i="42" s="1"/>
  <c r="B92" i="42"/>
  <c r="B652" i="42"/>
  <c r="AI40" i="42"/>
  <c r="V54" i="42"/>
  <c r="AE263" i="42"/>
  <c r="G92" i="42"/>
  <c r="G652" i="42"/>
  <c r="S300" i="42"/>
  <c r="S314" i="42" s="1"/>
  <c r="L314" i="42"/>
  <c r="Q40" i="42"/>
  <c r="Q210" i="42"/>
  <c r="I497" i="42"/>
  <c r="AC263" i="42"/>
  <c r="AI340" i="42"/>
  <c r="V341" i="42" s="1"/>
  <c r="H92" i="42"/>
  <c r="H106" i="42" s="1"/>
  <c r="H652" i="42"/>
  <c r="S430" i="42"/>
  <c r="S444" i="42" s="1"/>
  <c r="L444" i="42"/>
  <c r="I645" i="43"/>
  <c r="B99" i="43"/>
  <c r="I99" i="43" s="1"/>
  <c r="O40" i="42"/>
  <c r="O210" i="42"/>
  <c r="S326" i="42"/>
  <c r="S340" i="42" s="1"/>
  <c r="L340" i="42"/>
  <c r="I471" i="42"/>
  <c r="AI366" i="42"/>
  <c r="V367" i="42" s="1"/>
  <c r="M40" i="42"/>
  <c r="M210" i="42"/>
  <c r="I66" i="42"/>
  <c r="I80" i="42" s="1"/>
  <c r="F14" i="42"/>
  <c r="F28" i="42" s="1"/>
  <c r="F80" i="42"/>
  <c r="S222" i="42"/>
  <c r="S236" i="42" s="1"/>
  <c r="L236" i="42"/>
  <c r="S248" i="42"/>
  <c r="S262" i="42" s="1"/>
  <c r="L262" i="42"/>
  <c r="AI444" i="42"/>
  <c r="V445" i="42"/>
  <c r="AI418" i="42"/>
  <c r="V419" i="42" s="1"/>
  <c r="AI210" i="42"/>
  <c r="AB211" i="42" s="1"/>
  <c r="D92" i="42"/>
  <c r="D652" i="42"/>
  <c r="E92" i="42"/>
  <c r="E652" i="42"/>
  <c r="S378" i="42"/>
  <c r="S392" i="42" s="1"/>
  <c r="L392" i="42"/>
  <c r="S352" i="42"/>
  <c r="S366" i="42" s="1"/>
  <c r="L366" i="42"/>
  <c r="S196" i="42"/>
  <c r="S210" i="42" s="1"/>
  <c r="L40" i="42"/>
  <c r="L210" i="42"/>
  <c r="R40" i="42"/>
  <c r="R210" i="42"/>
  <c r="V263" i="42"/>
  <c r="AB263" i="42"/>
  <c r="X263" i="42"/>
  <c r="Z263" i="42"/>
  <c r="AI392" i="42"/>
  <c r="V393" i="42" s="1"/>
  <c r="W263" i="42"/>
  <c r="I523" i="42"/>
  <c r="H314" i="42"/>
  <c r="C314" i="42"/>
  <c r="E314" i="42"/>
  <c r="C288" i="42"/>
  <c r="H288" i="42"/>
  <c r="H418" i="42"/>
  <c r="G418" i="42"/>
  <c r="E418" i="42"/>
  <c r="D444" i="42"/>
  <c r="C444" i="42"/>
  <c r="G262" i="42"/>
  <c r="H262" i="42"/>
  <c r="D262" i="42"/>
  <c r="E262" i="42"/>
  <c r="H340" i="42"/>
  <c r="C340" i="42"/>
  <c r="G340" i="42"/>
  <c r="E288" i="42"/>
  <c r="D288" i="42"/>
  <c r="G288" i="42"/>
  <c r="D418" i="42"/>
  <c r="C418" i="42"/>
  <c r="H444" i="42"/>
  <c r="G444" i="42"/>
  <c r="E444" i="42"/>
  <c r="C262" i="42"/>
  <c r="D392" i="42"/>
  <c r="H236" i="42"/>
  <c r="G366" i="42"/>
  <c r="D366" i="42"/>
  <c r="E340" i="42"/>
  <c r="D340" i="42"/>
  <c r="H392" i="42"/>
  <c r="G392" i="42"/>
  <c r="E392" i="42"/>
  <c r="C392" i="42"/>
  <c r="E236" i="42"/>
  <c r="D236" i="42"/>
  <c r="G236" i="42"/>
  <c r="C236" i="42"/>
  <c r="H366" i="42"/>
  <c r="C366" i="42"/>
  <c r="E366" i="42"/>
  <c r="G314" i="42"/>
  <c r="D314" i="42"/>
  <c r="AF211" i="42" l="1"/>
  <c r="H92" i="43"/>
  <c r="H106" i="43" s="1"/>
  <c r="H652" i="43"/>
  <c r="R54" i="42"/>
  <c r="O237" i="42"/>
  <c r="M237" i="42"/>
  <c r="L237" i="42"/>
  <c r="N237" i="42"/>
  <c r="Q237" i="42"/>
  <c r="P237" i="42"/>
  <c r="R237" i="42"/>
  <c r="I575" i="42"/>
  <c r="M419" i="42"/>
  <c r="R419" i="42"/>
  <c r="L419" i="42"/>
  <c r="N419" i="42"/>
  <c r="P419" i="42"/>
  <c r="O419" i="42"/>
  <c r="Q419" i="42"/>
  <c r="I248" i="42"/>
  <c r="I262" i="42" s="1"/>
  <c r="B262" i="42"/>
  <c r="H40" i="42"/>
  <c r="H210" i="42"/>
  <c r="E40" i="42"/>
  <c r="E210" i="42"/>
  <c r="G40" i="42"/>
  <c r="G210" i="42"/>
  <c r="E652" i="43"/>
  <c r="E92" i="43"/>
  <c r="AF393" i="42"/>
  <c r="AB393" i="42"/>
  <c r="AG393" i="42"/>
  <c r="AE393" i="42"/>
  <c r="X393" i="42"/>
  <c r="Z393" i="42"/>
  <c r="AC393" i="42"/>
  <c r="AA393" i="42"/>
  <c r="AH393" i="42"/>
  <c r="AD393" i="42"/>
  <c r="W393" i="42"/>
  <c r="Y393" i="42"/>
  <c r="X445" i="42"/>
  <c r="AB445" i="42"/>
  <c r="AC445" i="42"/>
  <c r="AE445" i="42"/>
  <c r="Y445" i="42"/>
  <c r="AH445" i="42"/>
  <c r="AA445" i="42"/>
  <c r="Z445" i="42"/>
  <c r="AG445" i="42"/>
  <c r="AD445" i="42"/>
  <c r="W445" i="42"/>
  <c r="AF445" i="42"/>
  <c r="AC211" i="42"/>
  <c r="O54" i="42"/>
  <c r="O14" i="42"/>
  <c r="AG341" i="42"/>
  <c r="AB341" i="42"/>
  <c r="AE341" i="42"/>
  <c r="AC341" i="42"/>
  <c r="Y341" i="42"/>
  <c r="AD341" i="42"/>
  <c r="AH341" i="42"/>
  <c r="X341" i="42"/>
  <c r="W341" i="42"/>
  <c r="AF341" i="42"/>
  <c r="Z341" i="42"/>
  <c r="AA341" i="42"/>
  <c r="M315" i="42"/>
  <c r="L315" i="42"/>
  <c r="O315" i="42"/>
  <c r="P315" i="42"/>
  <c r="R315" i="42"/>
  <c r="N315" i="42"/>
  <c r="Q315" i="42"/>
  <c r="W289" i="42"/>
  <c r="AB289" i="42"/>
  <c r="X289" i="42"/>
  <c r="Z289" i="42"/>
  <c r="AD289" i="42"/>
  <c r="AA289" i="42"/>
  <c r="AE289" i="42"/>
  <c r="AG289" i="42"/>
  <c r="AF289" i="42"/>
  <c r="AH289" i="42"/>
  <c r="AC289" i="42"/>
  <c r="Y289" i="42"/>
  <c r="M289" i="42"/>
  <c r="L289" i="42"/>
  <c r="R289" i="42"/>
  <c r="Q289" i="42"/>
  <c r="P289" i="42"/>
  <c r="O289" i="42"/>
  <c r="N289" i="42"/>
  <c r="I430" i="42"/>
  <c r="I444" i="42" s="1"/>
  <c r="B444" i="42"/>
  <c r="I352" i="42"/>
  <c r="I366" i="42" s="1"/>
  <c r="B366" i="42"/>
  <c r="R211" i="42"/>
  <c r="N211" i="42"/>
  <c r="Q211" i="42"/>
  <c r="P211" i="42"/>
  <c r="O211" i="42"/>
  <c r="M211" i="42"/>
  <c r="L211" i="42"/>
  <c r="E81" i="42"/>
  <c r="C81" i="42"/>
  <c r="G81" i="42"/>
  <c r="H81" i="42"/>
  <c r="F81" i="42"/>
  <c r="B81" i="42"/>
  <c r="D81" i="42"/>
  <c r="Z211" i="42"/>
  <c r="G653" i="42"/>
  <c r="H653" i="42"/>
  <c r="E653" i="42"/>
  <c r="B653" i="42"/>
  <c r="C653" i="42"/>
  <c r="F653" i="42"/>
  <c r="D653" i="42"/>
  <c r="AH237" i="42"/>
  <c r="AB237" i="42"/>
  <c r="AE237" i="42"/>
  <c r="W237" i="42"/>
  <c r="X237" i="42"/>
  <c r="Y237" i="42"/>
  <c r="AF237" i="42"/>
  <c r="Z237" i="42"/>
  <c r="AC237" i="42"/>
  <c r="AA237" i="42"/>
  <c r="AG237" i="42"/>
  <c r="AD237" i="42"/>
  <c r="X211" i="42"/>
  <c r="I638" i="43"/>
  <c r="I652" i="43" s="1"/>
  <c r="B92" i="43"/>
  <c r="B652" i="43"/>
  <c r="I92" i="42"/>
  <c r="I196" i="42"/>
  <c r="I210" i="42" s="1"/>
  <c r="B40" i="42"/>
  <c r="B210" i="42"/>
  <c r="D652" i="43"/>
  <c r="D92" i="43"/>
  <c r="R92" i="42"/>
  <c r="R106" i="42" s="1"/>
  <c r="R652" i="42"/>
  <c r="I300" i="42"/>
  <c r="I314" i="42" s="1"/>
  <c r="B314" i="42"/>
  <c r="V211" i="42"/>
  <c r="AA211" i="42"/>
  <c r="Y211" i="42"/>
  <c r="N54" i="42"/>
  <c r="I404" i="42"/>
  <c r="I418" i="42" s="1"/>
  <c r="B418" i="42"/>
  <c r="C40" i="42"/>
  <c r="C210" i="42"/>
  <c r="O92" i="42"/>
  <c r="O652" i="42"/>
  <c r="AI263" i="42"/>
  <c r="M367" i="42"/>
  <c r="Q367" i="42"/>
  <c r="R367" i="42"/>
  <c r="P367" i="42"/>
  <c r="N367" i="42"/>
  <c r="L367" i="42"/>
  <c r="O367" i="42"/>
  <c r="M54" i="42"/>
  <c r="Q445" i="42"/>
  <c r="N445" i="42"/>
  <c r="M445" i="42"/>
  <c r="P445" i="42"/>
  <c r="L445" i="42"/>
  <c r="O445" i="42"/>
  <c r="R445" i="42"/>
  <c r="AH211" i="42"/>
  <c r="AG315" i="42"/>
  <c r="AB315" i="42"/>
  <c r="AH315" i="42"/>
  <c r="X315" i="42"/>
  <c r="AE315" i="42"/>
  <c r="AA315" i="42"/>
  <c r="Y315" i="42"/>
  <c r="AF315" i="42"/>
  <c r="AC315" i="42"/>
  <c r="Z315" i="42"/>
  <c r="W315" i="42"/>
  <c r="AI315" i="42" s="1"/>
  <c r="AD315" i="42"/>
  <c r="M92" i="42"/>
  <c r="M106" i="42" s="1"/>
  <c r="M652" i="42"/>
  <c r="I274" i="42"/>
  <c r="I288" i="42" s="1"/>
  <c r="B288" i="42"/>
  <c r="D40" i="42"/>
  <c r="D210" i="42"/>
  <c r="I378" i="42"/>
  <c r="I392" i="42" s="1"/>
  <c r="B392" i="42"/>
  <c r="G92" i="43"/>
  <c r="G652" i="43"/>
  <c r="S638" i="42"/>
  <c r="S652" i="42" s="1"/>
  <c r="L92" i="42"/>
  <c r="L652" i="42"/>
  <c r="I222" i="42"/>
  <c r="I236" i="42" s="1"/>
  <c r="B236" i="42"/>
  <c r="W211" i="42"/>
  <c r="P263" i="42"/>
  <c r="R263" i="42"/>
  <c r="N263" i="42"/>
  <c r="O263" i="42"/>
  <c r="Q263" i="42"/>
  <c r="M263" i="42"/>
  <c r="L263" i="42"/>
  <c r="AD211" i="42"/>
  <c r="I326" i="42"/>
  <c r="I340" i="42" s="1"/>
  <c r="B340" i="42"/>
  <c r="Q92" i="42"/>
  <c r="Q652" i="42"/>
  <c r="S40" i="42"/>
  <c r="L54" i="42"/>
  <c r="S645" i="43"/>
  <c r="L99" i="43"/>
  <c r="S99" i="43" s="1"/>
  <c r="N92" i="42"/>
  <c r="N652" i="42"/>
  <c r="C92" i="43"/>
  <c r="C106" i="43" s="1"/>
  <c r="C652" i="43"/>
  <c r="AG211" i="42"/>
  <c r="L393" i="42"/>
  <c r="N393" i="42"/>
  <c r="O393" i="42"/>
  <c r="Q393" i="42"/>
  <c r="R393" i="42"/>
  <c r="M393" i="42"/>
  <c r="P393" i="42"/>
  <c r="AD419" i="42"/>
  <c r="AB419" i="42"/>
  <c r="AE419" i="42"/>
  <c r="AC419" i="42"/>
  <c r="AF419" i="42"/>
  <c r="AA419" i="42"/>
  <c r="AG419" i="42"/>
  <c r="X419" i="42"/>
  <c r="Y419" i="42"/>
  <c r="AH419" i="42"/>
  <c r="Z419" i="42"/>
  <c r="W419" i="42"/>
  <c r="AB367" i="42"/>
  <c r="AA367" i="42"/>
  <c r="Y367" i="42"/>
  <c r="X367" i="42"/>
  <c r="AE367" i="42"/>
  <c r="AD367" i="42"/>
  <c r="Z367" i="42"/>
  <c r="AF367" i="42"/>
  <c r="AG367" i="42"/>
  <c r="W367" i="42"/>
  <c r="AC367" i="42"/>
  <c r="AH367" i="42"/>
  <c r="P341" i="42"/>
  <c r="R341" i="42"/>
  <c r="M341" i="42"/>
  <c r="L341" i="42"/>
  <c r="Q341" i="42"/>
  <c r="N341" i="42"/>
  <c r="O341" i="42"/>
  <c r="Q54" i="42"/>
  <c r="Q14" i="42"/>
  <c r="AI54" i="42"/>
  <c r="V55" i="42"/>
  <c r="AE211" i="42"/>
  <c r="S315" i="42" l="1"/>
  <c r="AI393" i="42"/>
  <c r="AI237" i="42"/>
  <c r="AI289" i="42"/>
  <c r="AI445" i="42"/>
  <c r="S419" i="42"/>
  <c r="AI367" i="42"/>
  <c r="AI211" i="42"/>
  <c r="AI419" i="42"/>
  <c r="AI341" i="42"/>
  <c r="G341" i="42"/>
  <c r="F341" i="42"/>
  <c r="H341" i="42"/>
  <c r="B341" i="42"/>
  <c r="D341" i="42"/>
  <c r="E341" i="42"/>
  <c r="C341" i="42"/>
  <c r="F653" i="43"/>
  <c r="G653" i="43"/>
  <c r="E653" i="43"/>
  <c r="C653" i="43"/>
  <c r="H653" i="43"/>
  <c r="D653" i="43"/>
  <c r="B653" i="43"/>
  <c r="I81" i="42"/>
  <c r="S341" i="42"/>
  <c r="S445" i="42"/>
  <c r="S367" i="42"/>
  <c r="I653" i="42"/>
  <c r="C445" i="42"/>
  <c r="E445" i="42"/>
  <c r="F445" i="42"/>
  <c r="D445" i="42"/>
  <c r="G445" i="42"/>
  <c r="H445" i="42"/>
  <c r="B445" i="42"/>
  <c r="E14" i="42"/>
  <c r="E54" i="42"/>
  <c r="R14" i="42"/>
  <c r="R28" i="42" s="1"/>
  <c r="AC55" i="42"/>
  <c r="AB55" i="42"/>
  <c r="W55" i="42"/>
  <c r="AG55" i="42"/>
  <c r="X55" i="42"/>
  <c r="AD55" i="42"/>
  <c r="AE55" i="42"/>
  <c r="AH55" i="42"/>
  <c r="AA55" i="42"/>
  <c r="Z55" i="42"/>
  <c r="AF55" i="42"/>
  <c r="Y55" i="42"/>
  <c r="S393" i="42"/>
  <c r="D237" i="42"/>
  <c r="B237" i="42"/>
  <c r="F237" i="42"/>
  <c r="H237" i="42"/>
  <c r="C237" i="42"/>
  <c r="G237" i="42"/>
  <c r="E237" i="42"/>
  <c r="C14" i="42"/>
  <c r="C28" i="42" s="1"/>
  <c r="C54" i="42"/>
  <c r="E211" i="42"/>
  <c r="F211" i="42"/>
  <c r="C211" i="42"/>
  <c r="H211" i="42"/>
  <c r="B211" i="42"/>
  <c r="D211" i="42"/>
  <c r="G211" i="42"/>
  <c r="H14" i="42"/>
  <c r="H28" i="42" s="1"/>
  <c r="H54" i="42"/>
  <c r="S263" i="42"/>
  <c r="I40" i="42"/>
  <c r="I54" i="42" s="1"/>
  <c r="B14" i="42"/>
  <c r="B54" i="42"/>
  <c r="S638" i="43"/>
  <c r="S652" i="43" s="1"/>
  <c r="L92" i="43"/>
  <c r="L652" i="43"/>
  <c r="AJ40" i="42"/>
  <c r="S54" i="42"/>
  <c r="D14" i="42"/>
  <c r="D54" i="42"/>
  <c r="G315" i="42"/>
  <c r="B315" i="42"/>
  <c r="E315" i="42"/>
  <c r="D315" i="42"/>
  <c r="F315" i="42"/>
  <c r="H315" i="42"/>
  <c r="C315" i="42"/>
  <c r="S237" i="42"/>
  <c r="Q92" i="43"/>
  <c r="Q652" i="43"/>
  <c r="M92" i="43"/>
  <c r="M106" i="43" s="1"/>
  <c r="M652" i="43"/>
  <c r="N652" i="43"/>
  <c r="N92" i="43"/>
  <c r="L14" i="42"/>
  <c r="S92" i="42"/>
  <c r="G419" i="42"/>
  <c r="B419" i="42"/>
  <c r="F419" i="42"/>
  <c r="C419" i="42"/>
  <c r="D419" i="42"/>
  <c r="H419" i="42"/>
  <c r="E419" i="42"/>
  <c r="F263" i="42"/>
  <c r="G263" i="42"/>
  <c r="C263" i="42"/>
  <c r="E263" i="42"/>
  <c r="D263" i="42"/>
  <c r="B263" i="42"/>
  <c r="H263" i="42"/>
  <c r="R92" i="43"/>
  <c r="R106" i="43" s="1"/>
  <c r="R652" i="43"/>
  <c r="M653" i="42"/>
  <c r="N653" i="42"/>
  <c r="L653" i="42"/>
  <c r="R653" i="42"/>
  <c r="P653" i="42"/>
  <c r="O653" i="42"/>
  <c r="Q653" i="42"/>
  <c r="N14" i="42"/>
  <c r="F393" i="42"/>
  <c r="C393" i="42"/>
  <c r="E393" i="42"/>
  <c r="D393" i="42"/>
  <c r="B393" i="42"/>
  <c r="H393" i="42"/>
  <c r="G393" i="42"/>
  <c r="O652" i="43"/>
  <c r="O92" i="43"/>
  <c r="H289" i="42"/>
  <c r="B289" i="42"/>
  <c r="G289" i="42"/>
  <c r="D289" i="42"/>
  <c r="C289" i="42"/>
  <c r="F289" i="42"/>
  <c r="E289" i="42"/>
  <c r="M14" i="42"/>
  <c r="M28" i="42" s="1"/>
  <c r="I92" i="43"/>
  <c r="S211" i="42"/>
  <c r="B367" i="42"/>
  <c r="G367" i="42"/>
  <c r="H367" i="42"/>
  <c r="E367" i="42"/>
  <c r="F367" i="42"/>
  <c r="D367" i="42"/>
  <c r="C367" i="42"/>
  <c r="S289" i="42"/>
  <c r="G14" i="42"/>
  <c r="G54" i="42"/>
  <c r="I653" i="43" l="1"/>
  <c r="I237" i="42"/>
  <c r="AI55" i="42"/>
  <c r="I419" i="42"/>
  <c r="S92" i="43"/>
  <c r="I315" i="42"/>
  <c r="P653" i="43"/>
  <c r="M653" i="43"/>
  <c r="O653" i="43"/>
  <c r="L653" i="43"/>
  <c r="N653" i="43"/>
  <c r="R653" i="43"/>
  <c r="Q653" i="43"/>
  <c r="I445" i="42"/>
  <c r="I341" i="42"/>
  <c r="I367" i="42"/>
  <c r="I211" i="42"/>
  <c r="I393" i="42"/>
  <c r="I14" i="42"/>
  <c r="I263" i="42"/>
  <c r="C55" i="42"/>
  <c r="D55" i="42"/>
  <c r="H55" i="42"/>
  <c r="G55" i="42"/>
  <c r="B55" i="42"/>
  <c r="E55" i="42"/>
  <c r="F55" i="42"/>
  <c r="I289" i="42"/>
  <c r="S653" i="42"/>
  <c r="M55" i="42"/>
  <c r="O55" i="42"/>
  <c r="L55" i="42"/>
  <c r="N55" i="42"/>
  <c r="AJ54" i="42"/>
  <c r="Q55" i="42"/>
  <c r="R55" i="42"/>
  <c r="P55" i="42"/>
  <c r="I55" i="42" l="1"/>
  <c r="S55" i="42"/>
  <c r="AJ55" i="42" s="1"/>
  <c r="S653" i="43"/>
  <c r="I538" i="43" l="1"/>
  <c r="I540" i="43" l="1"/>
  <c r="F72" i="43"/>
  <c r="I528" i="43"/>
  <c r="F60" i="43"/>
  <c r="P86" i="43" l="1"/>
  <c r="S580" i="43"/>
  <c r="P98" i="43"/>
  <c r="S98" i="43" s="1"/>
  <c r="S592" i="43"/>
  <c r="I72" i="43"/>
  <c r="F20" i="43"/>
  <c r="I20" i="43" s="1"/>
  <c r="I60" i="43"/>
  <c r="F8" i="43"/>
  <c r="I8" i="43" s="1"/>
  <c r="P8" i="43" l="1"/>
  <c r="S8" i="43" s="1"/>
  <c r="T8" i="43" s="1"/>
  <c r="S86" i="43"/>
  <c r="I486" i="43" l="1"/>
  <c r="I512" i="43"/>
  <c r="I460" i="43" l="1"/>
  <c r="P72" i="43"/>
  <c r="S488" i="43"/>
  <c r="AG44" i="43" l="1"/>
  <c r="AI226" i="43"/>
  <c r="AI252" i="43"/>
  <c r="AD44" i="43"/>
  <c r="X44" i="43"/>
  <c r="AF44" i="43"/>
  <c r="AI278" i="43"/>
  <c r="Y44" i="43"/>
  <c r="AA44" i="43"/>
  <c r="AI408" i="43"/>
  <c r="AI200" i="43"/>
  <c r="V44" i="43"/>
  <c r="AE44" i="43"/>
  <c r="AI382" i="43"/>
  <c r="AC44" i="43"/>
  <c r="AH44" i="43"/>
  <c r="S72" i="43"/>
  <c r="P20" i="43"/>
  <c r="S20" i="43" s="1"/>
  <c r="T20" i="43" s="1"/>
  <c r="W44" i="43"/>
  <c r="AI356" i="43"/>
  <c r="Z44" i="43"/>
  <c r="AI304" i="43"/>
  <c r="AI434" i="43"/>
  <c r="AI330" i="43"/>
  <c r="S382" i="43" l="1"/>
  <c r="S330" i="43"/>
  <c r="S252" i="43"/>
  <c r="N44" i="43"/>
  <c r="S226" i="43"/>
  <c r="R44" i="43"/>
  <c r="R18" i="43" s="1"/>
  <c r="AI44" i="43"/>
  <c r="S434" i="43"/>
  <c r="S304" i="43"/>
  <c r="Q44" i="43"/>
  <c r="S356" i="43"/>
  <c r="S200" i="43"/>
  <c r="L44" i="43"/>
  <c r="M44" i="43"/>
  <c r="M18" i="43" s="1"/>
  <c r="O44" i="43"/>
  <c r="S408" i="43"/>
  <c r="S278" i="43"/>
  <c r="I356" i="43" l="1"/>
  <c r="I252" i="43"/>
  <c r="C44" i="43"/>
  <c r="C18" i="43" s="1"/>
  <c r="I408" i="43"/>
  <c r="I304" i="43"/>
  <c r="I278" i="43"/>
  <c r="I434" i="43"/>
  <c r="I200" i="43"/>
  <c r="B44" i="43"/>
  <c r="I330" i="43"/>
  <c r="D44" i="43"/>
  <c r="S44" i="43"/>
  <c r="AJ44" i="43" s="1"/>
  <c r="G44" i="43"/>
  <c r="H44" i="43"/>
  <c r="H18" i="43" s="1"/>
  <c r="I382" i="43"/>
  <c r="I226" i="43"/>
  <c r="E44" i="43"/>
  <c r="I44" i="43" l="1"/>
  <c r="I527" i="43" l="1"/>
  <c r="F59" i="43"/>
  <c r="P85" i="43" l="1"/>
  <c r="S579" i="43"/>
  <c r="F7" i="43"/>
  <c r="I59" i="43"/>
  <c r="I7" i="43" l="1"/>
  <c r="P7" i="43"/>
  <c r="S85" i="43"/>
  <c r="S7" i="43" l="1"/>
  <c r="I564" i="43" l="1"/>
  <c r="F70" i="43"/>
  <c r="T7" i="43"/>
  <c r="F18" i="43" l="1"/>
  <c r="I70" i="43"/>
  <c r="I482" i="43" l="1"/>
  <c r="I508" i="43"/>
  <c r="I456" i="43" l="1"/>
  <c r="I560" i="43"/>
  <c r="AI222" i="43" l="1"/>
  <c r="AI300" i="43"/>
  <c r="AF40" i="43"/>
  <c r="AI404" i="43"/>
  <c r="AI378" i="43"/>
  <c r="AC40" i="43"/>
  <c r="AE40" i="43"/>
  <c r="W40" i="43"/>
  <c r="AA40" i="43"/>
  <c r="AI196" i="43"/>
  <c r="V40" i="43"/>
  <c r="AD40" i="43"/>
  <c r="AI352" i="43"/>
  <c r="AI248" i="43"/>
  <c r="AI326" i="43"/>
  <c r="Z40" i="43"/>
  <c r="AH40" i="43"/>
  <c r="X40" i="43"/>
  <c r="F66" i="43"/>
  <c r="Y40" i="43"/>
  <c r="AG40" i="43"/>
  <c r="AI274" i="43"/>
  <c r="AI430" i="43"/>
  <c r="S248" i="43"/>
  <c r="Q40" i="43" l="1"/>
  <c r="Q14" i="43" s="1"/>
  <c r="S430" i="43"/>
  <c r="N40" i="43"/>
  <c r="N14" i="43" s="1"/>
  <c r="R40" i="43"/>
  <c r="R14" i="43" s="1"/>
  <c r="S378" i="43"/>
  <c r="O40" i="43"/>
  <c r="O14" i="43" s="1"/>
  <c r="S222" i="43"/>
  <c r="F14" i="43"/>
  <c r="I66" i="43"/>
  <c r="AI40" i="43"/>
  <c r="S352" i="43"/>
  <c r="M40" i="43"/>
  <c r="M14" i="43" s="1"/>
  <c r="S300" i="43"/>
  <c r="S196" i="43"/>
  <c r="L40" i="43"/>
  <c r="S274" i="43"/>
  <c r="S326" i="43"/>
  <c r="S404" i="43"/>
  <c r="I430" i="43"/>
  <c r="I326" i="43"/>
  <c r="I404" i="43"/>
  <c r="I222" i="43"/>
  <c r="C40" i="43"/>
  <c r="C14" i="43" s="1"/>
  <c r="H40" i="43" l="1"/>
  <c r="H14" i="43" s="1"/>
  <c r="I274" i="43"/>
  <c r="I248" i="43"/>
  <c r="S40" i="43"/>
  <c r="AJ40" i="43" s="1"/>
  <c r="L14" i="43"/>
  <c r="I378" i="43"/>
  <c r="I352" i="43"/>
  <c r="G40" i="43"/>
  <c r="G14" i="43" s="1"/>
  <c r="I300" i="43"/>
  <c r="E40" i="43"/>
  <c r="E14" i="43" s="1"/>
  <c r="I196" i="43"/>
  <c r="B40" i="43"/>
  <c r="D40" i="43"/>
  <c r="D14" i="43" s="1"/>
  <c r="B14" i="43" l="1"/>
  <c r="I14" i="43" s="1"/>
  <c r="I40" i="43"/>
  <c r="I511" i="43" l="1"/>
  <c r="I537" i="43"/>
  <c r="I485" i="43"/>
  <c r="I459" i="43" l="1"/>
  <c r="W43" i="43" l="1"/>
  <c r="AI381" i="43"/>
  <c r="AA43" i="43"/>
  <c r="Z43" i="43"/>
  <c r="AI277" i="43"/>
  <c r="AI355" i="43"/>
  <c r="AE43" i="43"/>
  <c r="AI199" i="43"/>
  <c r="V43" i="43"/>
  <c r="Y43" i="43"/>
  <c r="AI303" i="43"/>
  <c r="AF43" i="43"/>
  <c r="AG43" i="43"/>
  <c r="AI225" i="43"/>
  <c r="AC43" i="43"/>
  <c r="AD43" i="43"/>
  <c r="AI329" i="43"/>
  <c r="X43" i="43"/>
  <c r="AI433" i="43"/>
  <c r="AH43" i="43"/>
  <c r="AI251" i="43"/>
  <c r="AI407" i="43"/>
  <c r="S407" i="43"/>
  <c r="S381" i="43"/>
  <c r="S303" i="43" l="1"/>
  <c r="S199" i="43"/>
  <c r="L43" i="43"/>
  <c r="S225" i="43"/>
  <c r="S433" i="43"/>
  <c r="S329" i="43"/>
  <c r="O43" i="43"/>
  <c r="O17" i="43" s="1"/>
  <c r="N43" i="43"/>
  <c r="N17" i="43" s="1"/>
  <c r="S251" i="43"/>
  <c r="AI43" i="43"/>
  <c r="S277" i="43"/>
  <c r="Q43" i="43"/>
  <c r="Q17" i="43" s="1"/>
  <c r="M43" i="43"/>
  <c r="M17" i="43" s="1"/>
  <c r="S355" i="43"/>
  <c r="R43" i="43"/>
  <c r="R17" i="43" s="1"/>
  <c r="I407" i="43"/>
  <c r="G43" i="43"/>
  <c r="G17" i="43" s="1"/>
  <c r="I225" i="43" l="1"/>
  <c r="I329" i="43"/>
  <c r="I433" i="43"/>
  <c r="I277" i="43"/>
  <c r="D43" i="43"/>
  <c r="D17" i="43" s="1"/>
  <c r="I381" i="43"/>
  <c r="I355" i="43"/>
  <c r="I199" i="43"/>
  <c r="B43" i="43"/>
  <c r="E43" i="43"/>
  <c r="E17" i="43" s="1"/>
  <c r="C43" i="43"/>
  <c r="C17" i="43" s="1"/>
  <c r="L17" i="43"/>
  <c r="S43" i="43"/>
  <c r="AJ43" i="43" s="1"/>
  <c r="I303" i="43"/>
  <c r="H43" i="43"/>
  <c r="H17" i="43" s="1"/>
  <c r="I251" i="43"/>
  <c r="B17" i="43" l="1"/>
  <c r="I43" i="43"/>
  <c r="I455" i="43" l="1"/>
  <c r="I507" i="43"/>
  <c r="I481" i="43"/>
  <c r="I515" i="43"/>
  <c r="I522" i="43" s="1"/>
  <c r="I489" i="43"/>
  <c r="AC39" i="43" l="1"/>
  <c r="AI403" i="43"/>
  <c r="I533" i="43"/>
  <c r="AI325" i="43"/>
  <c r="W39" i="43"/>
  <c r="F496" i="43"/>
  <c r="B523" i="43"/>
  <c r="C523" i="43"/>
  <c r="H523" i="43"/>
  <c r="G523" i="43"/>
  <c r="E523" i="43"/>
  <c r="D523" i="43"/>
  <c r="AG39" i="43"/>
  <c r="F522" i="43"/>
  <c r="F523" i="43" s="1"/>
  <c r="AI221" i="43"/>
  <c r="AD39" i="43"/>
  <c r="X39" i="43"/>
  <c r="I463" i="43"/>
  <c r="I470" i="43" s="1"/>
  <c r="AI429" i="43"/>
  <c r="AI273" i="43"/>
  <c r="AI247" i="43"/>
  <c r="AH39" i="43"/>
  <c r="AI195" i="43"/>
  <c r="V39" i="43"/>
  <c r="F470" i="43"/>
  <c r="AI351" i="43"/>
  <c r="I496" i="43"/>
  <c r="AA39" i="43"/>
  <c r="Y39" i="43"/>
  <c r="AE39" i="43"/>
  <c r="AI377" i="43"/>
  <c r="Z39" i="43"/>
  <c r="AF39" i="43"/>
  <c r="AI299" i="43"/>
  <c r="I541" i="43"/>
  <c r="AF210" i="43"/>
  <c r="AE210" i="43"/>
  <c r="AA210" i="43"/>
  <c r="AA366" i="43"/>
  <c r="AE366" i="43"/>
  <c r="AH366" i="43"/>
  <c r="Y366" i="43"/>
  <c r="AC366" i="43"/>
  <c r="Z366" i="43"/>
  <c r="AF366" i="43"/>
  <c r="W366" i="43"/>
  <c r="X366" i="43"/>
  <c r="AD366" i="43"/>
  <c r="AG366" i="43"/>
  <c r="X314" i="43"/>
  <c r="AC314" i="43"/>
  <c r="AG314" i="43"/>
  <c r="Y314" i="43"/>
  <c r="AH314" i="43"/>
  <c r="W314" i="43"/>
  <c r="Z314" i="43"/>
  <c r="AD314" i="43"/>
  <c r="AE314" i="43"/>
  <c r="AF314" i="43"/>
  <c r="AA314" i="43"/>
  <c r="AE236" i="43"/>
  <c r="AC236" i="43"/>
  <c r="Z236" i="43"/>
  <c r="AF236" i="43"/>
  <c r="AD236" i="43"/>
  <c r="AH236" i="43"/>
  <c r="X236" i="43"/>
  <c r="W236" i="43"/>
  <c r="AG236" i="43"/>
  <c r="AA236" i="43"/>
  <c r="Y236" i="43"/>
  <c r="X392" i="43"/>
  <c r="AC392" i="43"/>
  <c r="AG392" i="43"/>
  <c r="Y392" i="43"/>
  <c r="AH392" i="43"/>
  <c r="W392" i="43"/>
  <c r="Z392" i="43"/>
  <c r="AD392" i="43"/>
  <c r="AE392" i="43"/>
  <c r="AF392" i="43"/>
  <c r="V392" i="43"/>
  <c r="AA392" i="43"/>
  <c r="AA288" i="43"/>
  <c r="AD288" i="43"/>
  <c r="W288" i="43"/>
  <c r="X288" i="43"/>
  <c r="AC288" i="43"/>
  <c r="Z288" i="43"/>
  <c r="AG288" i="43"/>
  <c r="AF288" i="43"/>
  <c r="AH288" i="43"/>
  <c r="AE288" i="43"/>
  <c r="Y288" i="43"/>
  <c r="Y444" i="43"/>
  <c r="AG444" i="43"/>
  <c r="W444" i="43"/>
  <c r="X444" i="43"/>
  <c r="AH444" i="43"/>
  <c r="AC444" i="43"/>
  <c r="AA444" i="43"/>
  <c r="AD444" i="43"/>
  <c r="AE444" i="43"/>
  <c r="Z444" i="43"/>
  <c r="AF444" i="43"/>
  <c r="AA262" i="43"/>
  <c r="AC262" i="43"/>
  <c r="Z262" i="43"/>
  <c r="Y262" i="43"/>
  <c r="AH262" i="43"/>
  <c r="AG262" i="43"/>
  <c r="W262" i="43"/>
  <c r="AD262" i="43"/>
  <c r="AE262" i="43"/>
  <c r="X262" i="43"/>
  <c r="AF262" i="43"/>
  <c r="X418" i="43"/>
  <c r="AC418" i="43"/>
  <c r="Z418" i="43"/>
  <c r="AA418" i="43"/>
  <c r="AH418" i="43"/>
  <c r="AF418" i="43"/>
  <c r="AG418" i="43"/>
  <c r="Y418" i="43"/>
  <c r="W418" i="43"/>
  <c r="AE418" i="43"/>
  <c r="AD418" i="43"/>
  <c r="AC340" i="43"/>
  <c r="Y340" i="43"/>
  <c r="AG340" i="43"/>
  <c r="AA340" i="43"/>
  <c r="X340" i="43"/>
  <c r="AH340" i="43"/>
  <c r="W340" i="43"/>
  <c r="AE340" i="43"/>
  <c r="AD340" i="43"/>
  <c r="V340" i="43"/>
  <c r="AF340" i="43"/>
  <c r="Z340" i="43"/>
  <c r="AI359" i="43" l="1"/>
  <c r="AI340" i="43"/>
  <c r="AI392" i="43"/>
  <c r="V341" i="43"/>
  <c r="AB341" i="43"/>
  <c r="V393" i="43"/>
  <c r="AB393" i="43"/>
  <c r="AD341" i="43"/>
  <c r="W47" i="43"/>
  <c r="W54" i="43" s="1"/>
  <c r="Z47" i="43"/>
  <c r="Z54" i="43" s="1"/>
  <c r="I559" i="43"/>
  <c r="E471" i="43"/>
  <c r="H471" i="43"/>
  <c r="F471" i="43"/>
  <c r="C471" i="43"/>
  <c r="D471" i="43"/>
  <c r="B471" i="43"/>
  <c r="G471" i="43"/>
  <c r="W210" i="43"/>
  <c r="AE341" i="43"/>
  <c r="AI437" i="43"/>
  <c r="AE393" i="43"/>
  <c r="X393" i="43"/>
  <c r="Q39" i="43"/>
  <c r="AC47" i="43"/>
  <c r="AC54" i="43" s="1"/>
  <c r="AF47" i="43"/>
  <c r="AF54" i="43" s="1"/>
  <c r="S247" i="43"/>
  <c r="AC341" i="43"/>
  <c r="AC393" i="43"/>
  <c r="W341" i="43"/>
  <c r="AH341" i="43"/>
  <c r="AI281" i="43"/>
  <c r="Z393" i="43"/>
  <c r="V236" i="43"/>
  <c r="AI229" i="43"/>
  <c r="AA47" i="43"/>
  <c r="AA54" i="43" s="1"/>
  <c r="AD47" i="43"/>
  <c r="AD54" i="43" s="1"/>
  <c r="D497" i="43"/>
  <c r="B497" i="43"/>
  <c r="H497" i="43"/>
  <c r="C497" i="43"/>
  <c r="G497" i="43"/>
  <c r="E497" i="43"/>
  <c r="V288" i="43"/>
  <c r="AI288" i="43" s="1"/>
  <c r="AH289" i="43" s="1"/>
  <c r="AD210" i="43"/>
  <c r="F548" i="43"/>
  <c r="S377" i="43"/>
  <c r="O392" i="43"/>
  <c r="AG47" i="43"/>
  <c r="AG54" i="43" s="1"/>
  <c r="X341" i="43"/>
  <c r="S299" i="43"/>
  <c r="AD289" i="43"/>
  <c r="W393" i="43"/>
  <c r="S429" i="43"/>
  <c r="Y210" i="43"/>
  <c r="Y47" i="43"/>
  <c r="Y54" i="43" s="1"/>
  <c r="V366" i="43"/>
  <c r="I548" i="43"/>
  <c r="R39" i="43"/>
  <c r="AD393" i="43"/>
  <c r="S351" i="43"/>
  <c r="Z341" i="43"/>
  <c r="AA341" i="43"/>
  <c r="V418" i="43"/>
  <c r="AI411" i="43"/>
  <c r="AH393" i="43"/>
  <c r="O39" i="43"/>
  <c r="S325" i="43"/>
  <c r="AH210" i="43"/>
  <c r="AH47" i="43"/>
  <c r="AH54" i="43" s="1"/>
  <c r="S403" i="43"/>
  <c r="V444" i="43"/>
  <c r="AI444" i="43" s="1"/>
  <c r="AA445" i="43" s="1"/>
  <c r="I523" i="43"/>
  <c r="V262" i="43"/>
  <c r="AI255" i="43"/>
  <c r="AF393" i="43"/>
  <c r="S195" i="43"/>
  <c r="L39" i="43"/>
  <c r="W289" i="43"/>
  <c r="V314" i="43"/>
  <c r="AI307" i="43"/>
  <c r="V210" i="43"/>
  <c r="AI203" i="43"/>
  <c r="V47" i="43"/>
  <c r="V54" i="43" s="1"/>
  <c r="Z210" i="43"/>
  <c r="AF341" i="43"/>
  <c r="AG341" i="43"/>
  <c r="N39" i="43"/>
  <c r="AG289" i="43"/>
  <c r="AA393" i="43"/>
  <c r="Y393" i="43"/>
  <c r="X210" i="43"/>
  <c r="X47" i="43"/>
  <c r="X54" i="43" s="1"/>
  <c r="S221" i="43"/>
  <c r="F497" i="43"/>
  <c r="Y289" i="43"/>
  <c r="S273" i="43"/>
  <c r="AI333" i="43"/>
  <c r="Y341" i="43"/>
  <c r="Z289" i="43"/>
  <c r="AI385" i="43"/>
  <c r="AG393" i="43"/>
  <c r="M39" i="43"/>
  <c r="AE47" i="43"/>
  <c r="AE54" i="43" s="1"/>
  <c r="F65" i="43"/>
  <c r="AI39" i="43"/>
  <c r="AG210" i="43"/>
  <c r="AC210" i="43"/>
  <c r="Q392" i="43"/>
  <c r="R340" i="43"/>
  <c r="Q418" i="43"/>
  <c r="M288" i="43"/>
  <c r="M236" i="43"/>
  <c r="R236" i="43"/>
  <c r="R444" i="43"/>
  <c r="R392" i="43"/>
  <c r="R366" i="43"/>
  <c r="M340" i="43"/>
  <c r="M262" i="43"/>
  <c r="R314" i="43"/>
  <c r="Q288" i="43"/>
  <c r="M418" i="43"/>
  <c r="R262" i="43"/>
  <c r="Q262" i="43"/>
  <c r="M392" i="43"/>
  <c r="Q314" i="43"/>
  <c r="Q366" i="43"/>
  <c r="M444" i="43"/>
  <c r="N392" i="43"/>
  <c r="M314" i="43"/>
  <c r="M366" i="43"/>
  <c r="R418" i="43"/>
  <c r="Q444" i="43"/>
  <c r="Q236" i="43"/>
  <c r="N314" i="43"/>
  <c r="N340" i="43"/>
  <c r="O236" i="43"/>
  <c r="O314" i="43"/>
  <c r="N444" i="43"/>
  <c r="O418" i="43"/>
  <c r="O340" i="43"/>
  <c r="N366" i="43"/>
  <c r="R210" i="43"/>
  <c r="N418" i="43"/>
  <c r="L262" i="43"/>
  <c r="N262" i="43"/>
  <c r="O262" i="43"/>
  <c r="O444" i="43"/>
  <c r="N288" i="43"/>
  <c r="O288" i="43"/>
  <c r="L236" i="43"/>
  <c r="N236" i="43"/>
  <c r="O366" i="43"/>
  <c r="AI54" i="43" l="1"/>
  <c r="I325" i="43"/>
  <c r="C39" i="43"/>
  <c r="V55" i="43"/>
  <c r="AB55" i="43"/>
  <c r="E39" i="43"/>
  <c r="S203" i="43"/>
  <c r="S210" i="43" s="1"/>
  <c r="L47" i="43"/>
  <c r="G39" i="43"/>
  <c r="D39" i="43"/>
  <c r="V445" i="43"/>
  <c r="AB445" i="43"/>
  <c r="I497" i="43"/>
  <c r="S307" i="43"/>
  <c r="S314" i="43" s="1"/>
  <c r="I562" i="43"/>
  <c r="F68" i="43"/>
  <c r="I195" i="43"/>
  <c r="B39" i="43"/>
  <c r="L366" i="43"/>
  <c r="S359" i="43"/>
  <c r="S366" i="43" s="1"/>
  <c r="L444" i="43"/>
  <c r="S437" i="43"/>
  <c r="S444" i="43" s="1"/>
  <c r="I351" i="43"/>
  <c r="R288" i="43"/>
  <c r="L13" i="43"/>
  <c r="S39" i="43"/>
  <c r="AG55" i="43"/>
  <c r="AI236" i="43"/>
  <c r="W445" i="43"/>
  <c r="L210" i="43"/>
  <c r="I273" i="43"/>
  <c r="I429" i="43"/>
  <c r="I65" i="43"/>
  <c r="F13" i="43"/>
  <c r="X55" i="43"/>
  <c r="AH445" i="43"/>
  <c r="AI47" i="43"/>
  <c r="AI418" i="43"/>
  <c r="L314" i="43"/>
  <c r="V289" i="43"/>
  <c r="AB289" i="43"/>
  <c r="AA55" i="43"/>
  <c r="AC55" i="43"/>
  <c r="X289" i="43"/>
  <c r="I471" i="43"/>
  <c r="C13" i="43"/>
  <c r="L418" i="43"/>
  <c r="S411" i="43"/>
  <c r="S418" i="43" s="1"/>
  <c r="AH55" i="43"/>
  <c r="I299" i="43"/>
  <c r="Q210" i="43"/>
  <c r="AE55" i="43"/>
  <c r="X445" i="43"/>
  <c r="N13" i="43"/>
  <c r="L340" i="43"/>
  <c r="AE289" i="43"/>
  <c r="AE445" i="43"/>
  <c r="Q13" i="43"/>
  <c r="Z55" i="43"/>
  <c r="AI393" i="43"/>
  <c r="N210" i="43"/>
  <c r="N47" i="43"/>
  <c r="N21" i="43" s="1"/>
  <c r="Q340" i="43"/>
  <c r="AF55" i="43"/>
  <c r="R47" i="43"/>
  <c r="R21" i="43" s="1"/>
  <c r="S255" i="43"/>
  <c r="S262" i="43" s="1"/>
  <c r="O47" i="43"/>
  <c r="O21" i="43" s="1"/>
  <c r="I221" i="43"/>
  <c r="M13" i="43"/>
  <c r="AI210" i="43"/>
  <c r="Y211" i="43" s="1"/>
  <c r="AA289" i="43"/>
  <c r="B549" i="43"/>
  <c r="D549" i="43"/>
  <c r="F549" i="43"/>
  <c r="C549" i="43"/>
  <c r="E549" i="43"/>
  <c r="H549" i="43"/>
  <c r="G549" i="43"/>
  <c r="AG445" i="43"/>
  <c r="Y445" i="43"/>
  <c r="Z445" i="43"/>
  <c r="W55" i="43"/>
  <c r="H39" i="43"/>
  <c r="AD55" i="43"/>
  <c r="S229" i="43"/>
  <c r="S236" i="43" s="1"/>
  <c r="L288" i="43"/>
  <c r="S281" i="43"/>
  <c r="S288" i="43" s="1"/>
  <c r="I377" i="43"/>
  <c r="I403" i="43"/>
  <c r="M210" i="43"/>
  <c r="M47" i="43"/>
  <c r="M21" i="43" s="1"/>
  <c r="AC211" i="43"/>
  <c r="AI262" i="43"/>
  <c r="V263" i="43" s="1"/>
  <c r="O13" i="43"/>
  <c r="AF289" i="43"/>
  <c r="AI366" i="43"/>
  <c r="V367" i="43" s="1"/>
  <c r="AD445" i="43"/>
  <c r="AI341" i="43"/>
  <c r="I247" i="43"/>
  <c r="R13" i="43"/>
  <c r="L392" i="43"/>
  <c r="S385" i="43"/>
  <c r="S392" i="43" s="1"/>
  <c r="AF445" i="43"/>
  <c r="AI314" i="43"/>
  <c r="V315" i="43" s="1"/>
  <c r="O210" i="43"/>
  <c r="AC445" i="43"/>
  <c r="Y55" i="43"/>
  <c r="AC289" i="43"/>
  <c r="G236" i="43"/>
  <c r="C314" i="43"/>
  <c r="B444" i="43"/>
  <c r="H392" i="43"/>
  <c r="C236" i="43"/>
  <c r="G418" i="43"/>
  <c r="B392" i="43"/>
  <c r="E262" i="43"/>
  <c r="D366" i="43"/>
  <c r="D340" i="43"/>
  <c r="H418" i="43"/>
  <c r="G314" i="43"/>
  <c r="G288" i="43"/>
  <c r="G340" i="43"/>
  <c r="D236" i="43"/>
  <c r="G366" i="43"/>
  <c r="G392" i="43"/>
  <c r="D262" i="43"/>
  <c r="D314" i="43"/>
  <c r="B262" i="43"/>
  <c r="E314" i="43"/>
  <c r="D392" i="43"/>
  <c r="E340" i="43"/>
  <c r="D444" i="43"/>
  <c r="D418" i="43"/>
  <c r="C366" i="43"/>
  <c r="H262" i="43"/>
  <c r="H314" i="43"/>
  <c r="E288" i="43"/>
  <c r="H444" i="43"/>
  <c r="E366" i="43"/>
  <c r="E236" i="43"/>
  <c r="C392" i="43"/>
  <c r="G262" i="43"/>
  <c r="C262" i="43"/>
  <c r="E444" i="43"/>
  <c r="C444" i="43"/>
  <c r="C340" i="43"/>
  <c r="E418" i="43"/>
  <c r="D288" i="43"/>
  <c r="E392" i="43"/>
  <c r="G444" i="43"/>
  <c r="C418" i="43"/>
  <c r="H288" i="43"/>
  <c r="H366" i="43"/>
  <c r="H236" i="43"/>
  <c r="C288" i="43"/>
  <c r="H340" i="43"/>
  <c r="E210" i="43"/>
  <c r="AH211" i="43" l="1"/>
  <c r="O54" i="43"/>
  <c r="V211" i="43"/>
  <c r="G47" i="43"/>
  <c r="G21" i="43" s="1"/>
  <c r="AE419" i="43"/>
  <c r="AB419" i="43"/>
  <c r="AF419" i="43"/>
  <c r="W419" i="43"/>
  <c r="Y419" i="43"/>
  <c r="AH419" i="43"/>
  <c r="Z419" i="43"/>
  <c r="X419" i="43"/>
  <c r="AD419" i="43"/>
  <c r="AC419" i="43"/>
  <c r="AA419" i="43"/>
  <c r="AG419" i="43"/>
  <c r="AB237" i="43"/>
  <c r="Z237" i="43"/>
  <c r="W237" i="43"/>
  <c r="AA237" i="43"/>
  <c r="AC237" i="43"/>
  <c r="AF237" i="43"/>
  <c r="AE237" i="43"/>
  <c r="Y237" i="43"/>
  <c r="AG237" i="43"/>
  <c r="AH237" i="43"/>
  <c r="AD237" i="43"/>
  <c r="X237" i="43"/>
  <c r="N445" i="43"/>
  <c r="R445" i="43"/>
  <c r="L445" i="43"/>
  <c r="O445" i="43"/>
  <c r="Q445" i="43"/>
  <c r="M445" i="43"/>
  <c r="P445" i="43"/>
  <c r="G13" i="43"/>
  <c r="G54" i="43"/>
  <c r="B314" i="43"/>
  <c r="I307" i="43"/>
  <c r="I314" i="43" s="1"/>
  <c r="B340" i="43"/>
  <c r="I333" i="43"/>
  <c r="I340" i="43" s="1"/>
  <c r="N54" i="43"/>
  <c r="N315" i="43"/>
  <c r="L315" i="43"/>
  <c r="M315" i="43"/>
  <c r="R315" i="43"/>
  <c r="Q315" i="43"/>
  <c r="O315" i="43"/>
  <c r="P315" i="43"/>
  <c r="G210" i="43"/>
  <c r="R263" i="43"/>
  <c r="O263" i="43"/>
  <c r="Q263" i="43"/>
  <c r="N263" i="43"/>
  <c r="P263" i="43"/>
  <c r="M263" i="43"/>
  <c r="L263" i="43"/>
  <c r="Q367" i="43"/>
  <c r="M367" i="43"/>
  <c r="O367" i="43"/>
  <c r="R367" i="43"/>
  <c r="L367" i="43"/>
  <c r="N367" i="43"/>
  <c r="P367" i="43"/>
  <c r="I255" i="43"/>
  <c r="I262" i="43" s="1"/>
  <c r="I411" i="43"/>
  <c r="I418" i="43" s="1"/>
  <c r="B236" i="43"/>
  <c r="I229" i="43"/>
  <c r="I236" i="43" s="1"/>
  <c r="W315" i="43"/>
  <c r="AB315" i="43"/>
  <c r="AA315" i="43"/>
  <c r="Y315" i="43"/>
  <c r="AF315" i="43"/>
  <c r="Z315" i="43"/>
  <c r="AH315" i="43"/>
  <c r="AC315" i="43"/>
  <c r="AE315" i="43"/>
  <c r="X315" i="43"/>
  <c r="AI315" i="43" s="1"/>
  <c r="AG315" i="43"/>
  <c r="AD315" i="43"/>
  <c r="X263" i="43"/>
  <c r="AB263" i="43"/>
  <c r="AD263" i="43"/>
  <c r="AC263" i="43"/>
  <c r="AF263" i="43"/>
  <c r="W263" i="43"/>
  <c r="AH263" i="43"/>
  <c r="AE263" i="43"/>
  <c r="Y263" i="43"/>
  <c r="Z263" i="43"/>
  <c r="AA263" i="43"/>
  <c r="AG263" i="43"/>
  <c r="L289" i="43"/>
  <c r="N289" i="43"/>
  <c r="M289" i="43"/>
  <c r="Q289" i="43"/>
  <c r="P289" i="43"/>
  <c r="O289" i="43"/>
  <c r="R289" i="43"/>
  <c r="R28" i="43"/>
  <c r="X211" i="43"/>
  <c r="Q419" i="43"/>
  <c r="O419" i="43"/>
  <c r="N419" i="43"/>
  <c r="P419" i="43"/>
  <c r="R419" i="43"/>
  <c r="M419" i="43"/>
  <c r="L419" i="43"/>
  <c r="AD211" i="43"/>
  <c r="L211" i="43"/>
  <c r="N211" i="43"/>
  <c r="R211" i="43"/>
  <c r="Q211" i="43"/>
  <c r="P211" i="43"/>
  <c r="O211" i="43"/>
  <c r="M211" i="43"/>
  <c r="D47" i="43"/>
  <c r="D21" i="43" s="1"/>
  <c r="I567" i="43"/>
  <c r="F73" i="43"/>
  <c r="I203" i="43"/>
  <c r="I210" i="43" s="1"/>
  <c r="I39" i="43"/>
  <c r="B13" i="43"/>
  <c r="E13" i="43"/>
  <c r="I563" i="43"/>
  <c r="F69" i="43"/>
  <c r="F574" i="43"/>
  <c r="L54" i="43"/>
  <c r="L21" i="43"/>
  <c r="L393" i="43"/>
  <c r="Q393" i="43"/>
  <c r="N393" i="43"/>
  <c r="O393" i="43"/>
  <c r="P393" i="43"/>
  <c r="R393" i="43"/>
  <c r="M393" i="43"/>
  <c r="M237" i="43"/>
  <c r="N237" i="43"/>
  <c r="R237" i="43"/>
  <c r="P237" i="43"/>
  <c r="L237" i="43"/>
  <c r="O237" i="43"/>
  <c r="Q237" i="43"/>
  <c r="AG211" i="43"/>
  <c r="AB211" i="43"/>
  <c r="AE211" i="43"/>
  <c r="AF211" i="43"/>
  <c r="AA211" i="43"/>
  <c r="Z211" i="43"/>
  <c r="AI289" i="43"/>
  <c r="B210" i="43"/>
  <c r="AI445" i="43"/>
  <c r="AJ39" i="43"/>
  <c r="I359" i="43"/>
  <c r="I366" i="43" s="1"/>
  <c r="B47" i="43"/>
  <c r="I385" i="43"/>
  <c r="I392" i="43" s="1"/>
  <c r="X367" i="43"/>
  <c r="AB367" i="43"/>
  <c r="AD367" i="43"/>
  <c r="W367" i="43"/>
  <c r="AG367" i="43"/>
  <c r="AE367" i="43"/>
  <c r="AH367" i="43"/>
  <c r="AA367" i="43"/>
  <c r="Y367" i="43"/>
  <c r="AF367" i="43"/>
  <c r="Z367" i="43"/>
  <c r="AC367" i="43"/>
  <c r="M54" i="43"/>
  <c r="S333" i="43"/>
  <c r="S340" i="43" s="1"/>
  <c r="W211" i="43"/>
  <c r="B366" i="43"/>
  <c r="D13" i="43"/>
  <c r="D54" i="43"/>
  <c r="I437" i="43"/>
  <c r="I444" i="43" s="1"/>
  <c r="I549" i="43"/>
  <c r="E47" i="43"/>
  <c r="E21" i="43" s="1"/>
  <c r="H210" i="43"/>
  <c r="H47" i="43"/>
  <c r="H21" i="43" s="1"/>
  <c r="C210" i="43"/>
  <c r="C47" i="43"/>
  <c r="B288" i="43"/>
  <c r="I281" i="43"/>
  <c r="I288" i="43" s="1"/>
  <c r="R54" i="43"/>
  <c r="B418" i="43"/>
  <c r="H13" i="43"/>
  <c r="H54" i="43"/>
  <c r="M28" i="43"/>
  <c r="Q47" i="43"/>
  <c r="V419" i="43"/>
  <c r="V237" i="43"/>
  <c r="F16" i="43"/>
  <c r="I16" i="43" s="1"/>
  <c r="I68" i="43"/>
  <c r="D210" i="43"/>
  <c r="AI55" i="43"/>
  <c r="AI211" i="43" l="1"/>
  <c r="AI263" i="43"/>
  <c r="AI367" i="43"/>
  <c r="S315" i="43"/>
  <c r="E393" i="43"/>
  <c r="D393" i="43"/>
  <c r="B393" i="43"/>
  <c r="H393" i="43"/>
  <c r="G393" i="43"/>
  <c r="F393" i="43"/>
  <c r="C393" i="43"/>
  <c r="S419" i="43"/>
  <c r="H237" i="43"/>
  <c r="B237" i="43"/>
  <c r="F237" i="43"/>
  <c r="D237" i="43"/>
  <c r="E237" i="43"/>
  <c r="G237" i="43"/>
  <c r="C237" i="43"/>
  <c r="AI237" i="43"/>
  <c r="B21" i="43"/>
  <c r="I47" i="43"/>
  <c r="I54" i="43" s="1"/>
  <c r="S237" i="43"/>
  <c r="D289" i="43"/>
  <c r="E289" i="43"/>
  <c r="F289" i="43"/>
  <c r="H289" i="43"/>
  <c r="C289" i="43"/>
  <c r="B289" i="43"/>
  <c r="G289" i="43"/>
  <c r="C211" i="43"/>
  <c r="E211" i="43"/>
  <c r="G211" i="43"/>
  <c r="F211" i="43"/>
  <c r="B211" i="43"/>
  <c r="H211" i="43"/>
  <c r="D211" i="43"/>
  <c r="AI419" i="43"/>
  <c r="H445" i="43"/>
  <c r="G445" i="43"/>
  <c r="C445" i="43"/>
  <c r="E445" i="43"/>
  <c r="B445" i="43"/>
  <c r="D445" i="43"/>
  <c r="F445" i="43"/>
  <c r="F21" i="43"/>
  <c r="I73" i="43"/>
  <c r="D263" i="43"/>
  <c r="F263" i="43"/>
  <c r="G263" i="43"/>
  <c r="C263" i="43"/>
  <c r="H263" i="43"/>
  <c r="B263" i="43"/>
  <c r="E263" i="43"/>
  <c r="S263" i="43"/>
  <c r="H341" i="43"/>
  <c r="B341" i="43"/>
  <c r="E341" i="43"/>
  <c r="D341" i="43"/>
  <c r="G341" i="43"/>
  <c r="C341" i="43"/>
  <c r="F341" i="43"/>
  <c r="E419" i="43"/>
  <c r="F419" i="43"/>
  <c r="D419" i="43"/>
  <c r="H419" i="43"/>
  <c r="G419" i="43"/>
  <c r="C419" i="43"/>
  <c r="B419" i="43"/>
  <c r="Q21" i="43"/>
  <c r="Q54" i="43"/>
  <c r="C21" i="43"/>
  <c r="C28" i="43" s="1"/>
  <c r="C54" i="43"/>
  <c r="E54" i="43"/>
  <c r="I574" i="43"/>
  <c r="S211" i="43"/>
  <c r="H367" i="43"/>
  <c r="G367" i="43"/>
  <c r="D367" i="43"/>
  <c r="E367" i="43"/>
  <c r="F367" i="43"/>
  <c r="B367" i="43"/>
  <c r="C367" i="43"/>
  <c r="S393" i="43"/>
  <c r="B315" i="43"/>
  <c r="D315" i="43"/>
  <c r="H315" i="43"/>
  <c r="E315" i="43"/>
  <c r="C315" i="43"/>
  <c r="F315" i="43"/>
  <c r="G315" i="43"/>
  <c r="S445" i="43"/>
  <c r="I69" i="43"/>
  <c r="I80" i="43" s="1"/>
  <c r="F17" i="43"/>
  <c r="I17" i="43" s="1"/>
  <c r="F80" i="43"/>
  <c r="P95" i="43"/>
  <c r="S95" i="43" s="1"/>
  <c r="S589" i="43"/>
  <c r="S47" i="43"/>
  <c r="B54" i="43"/>
  <c r="S367" i="43"/>
  <c r="O341" i="43"/>
  <c r="N341" i="43"/>
  <c r="Q341" i="43"/>
  <c r="P341" i="43"/>
  <c r="M341" i="43"/>
  <c r="L341" i="43"/>
  <c r="R341" i="43"/>
  <c r="H28" i="43"/>
  <c r="I13" i="43"/>
  <c r="S289" i="43"/>
  <c r="I21" i="43" l="1"/>
  <c r="I367" i="43"/>
  <c r="I341" i="43"/>
  <c r="I393" i="43"/>
  <c r="F55" i="43"/>
  <c r="D55" i="43"/>
  <c r="E55" i="43"/>
  <c r="C55" i="43"/>
  <c r="G55" i="43"/>
  <c r="B55" i="43"/>
  <c r="H55" i="43"/>
  <c r="I237" i="43"/>
  <c r="E81" i="43"/>
  <c r="C81" i="43"/>
  <c r="B81" i="43"/>
  <c r="F81" i="43"/>
  <c r="H81" i="43"/>
  <c r="G81" i="43"/>
  <c r="D81" i="43"/>
  <c r="I315" i="43"/>
  <c r="I419" i="43"/>
  <c r="I263" i="43"/>
  <c r="I289" i="43"/>
  <c r="F28" i="43"/>
  <c r="S341" i="43"/>
  <c r="AJ47" i="43"/>
  <c r="S54" i="43"/>
  <c r="F575" i="43"/>
  <c r="D575" i="43"/>
  <c r="B575" i="43"/>
  <c r="H575" i="43"/>
  <c r="G575" i="43"/>
  <c r="E575" i="43"/>
  <c r="C575" i="43"/>
  <c r="I445" i="43"/>
  <c r="I211" i="43"/>
  <c r="I575" i="43" l="1"/>
  <c r="I55" i="43"/>
  <c r="I81" i="43"/>
  <c r="L55" i="43"/>
  <c r="Q55" i="43"/>
  <c r="M55" i="43"/>
  <c r="O55" i="43"/>
  <c r="R55" i="43"/>
  <c r="AJ54" i="43"/>
  <c r="P55" i="43"/>
  <c r="N55" i="43"/>
  <c r="S55" i="43" l="1"/>
  <c r="AJ55" i="43" s="1"/>
  <c r="G49" i="8" l="1"/>
  <c r="G23" i="8" s="1"/>
  <c r="E49" i="8"/>
  <c r="E23" i="8" s="1"/>
  <c r="D49" i="8"/>
  <c r="D23" i="8" s="1"/>
  <c r="H49" i="8"/>
  <c r="H23" i="8" s="1"/>
  <c r="C49" i="8"/>
  <c r="C23" i="8" s="1"/>
  <c r="I205" i="8" l="1"/>
  <c r="B49" i="8"/>
  <c r="I49" i="8" l="1"/>
  <c r="B23" i="8"/>
  <c r="I23" i="8" s="1"/>
  <c r="C51" i="35" l="1"/>
  <c r="C25" i="35" s="1"/>
  <c r="D51" i="35"/>
  <c r="D25" i="35" s="1"/>
  <c r="E51" i="35"/>
  <c r="E25" i="35" s="1"/>
  <c r="I415" i="35"/>
  <c r="I389" i="35" l="1"/>
  <c r="I337" i="35"/>
  <c r="B51" i="35"/>
  <c r="I571" i="35"/>
  <c r="I545" i="35"/>
  <c r="I519" i="35"/>
  <c r="I413" i="35" l="1"/>
  <c r="I257" i="35"/>
  <c r="I335" i="35"/>
  <c r="I387" i="35"/>
  <c r="I543" i="35"/>
  <c r="I548" i="35" s="1"/>
  <c r="F548" i="35"/>
  <c r="I569" i="35"/>
  <c r="I574" i="35" s="1"/>
  <c r="F574" i="35"/>
  <c r="I439" i="35"/>
  <c r="I283" i="35"/>
  <c r="I309" i="35"/>
  <c r="G49" i="35"/>
  <c r="G23" i="35" s="1"/>
  <c r="E49" i="35"/>
  <c r="E23" i="35" s="1"/>
  <c r="H49" i="35"/>
  <c r="H23" i="35" s="1"/>
  <c r="I51" i="35"/>
  <c r="B25" i="35"/>
  <c r="I361" i="35"/>
  <c r="I467" i="35"/>
  <c r="F77" i="35"/>
  <c r="I517" i="35"/>
  <c r="I522" i="35" s="1"/>
  <c r="F522" i="35"/>
  <c r="D49" i="35"/>
  <c r="D23" i="35" s="1"/>
  <c r="I465" i="35"/>
  <c r="I470" i="35" s="1"/>
  <c r="F75" i="35"/>
  <c r="F470" i="35"/>
  <c r="I231" i="35"/>
  <c r="B49" i="35"/>
  <c r="C49" i="35"/>
  <c r="C23" i="35" s="1"/>
  <c r="C471" i="35" l="1"/>
  <c r="G471" i="35"/>
  <c r="B471" i="35"/>
  <c r="F471" i="35"/>
  <c r="D471" i="35"/>
  <c r="H471" i="35"/>
  <c r="E471" i="35"/>
  <c r="D575" i="35"/>
  <c r="C575" i="35"/>
  <c r="F575" i="35"/>
  <c r="G575" i="35"/>
  <c r="H575" i="35"/>
  <c r="B575" i="35"/>
  <c r="E575" i="35"/>
  <c r="I75" i="35"/>
  <c r="F23" i="35"/>
  <c r="H523" i="35"/>
  <c r="D523" i="35"/>
  <c r="G523" i="35"/>
  <c r="B523" i="35"/>
  <c r="F523" i="35"/>
  <c r="E523" i="35"/>
  <c r="C523" i="35"/>
  <c r="B23" i="35"/>
  <c r="I49" i="35"/>
  <c r="I77" i="35"/>
  <c r="F25" i="35"/>
  <c r="I25" i="35" s="1"/>
  <c r="F549" i="35"/>
  <c r="C549" i="35"/>
  <c r="G549" i="35"/>
  <c r="B549" i="35"/>
  <c r="E549" i="35"/>
  <c r="D549" i="35"/>
  <c r="H549" i="35"/>
  <c r="I523" i="35" l="1"/>
  <c r="I575" i="35"/>
  <c r="I471" i="35"/>
  <c r="I549" i="35"/>
  <c r="I23" i="35"/>
  <c r="D49" i="1" l="1"/>
  <c r="D23" i="1" s="1"/>
  <c r="C49" i="1"/>
  <c r="C23" i="1" s="1"/>
  <c r="G49" i="1"/>
  <c r="G23" i="1" s="1"/>
  <c r="H49" i="1"/>
  <c r="H23" i="1" s="1"/>
  <c r="E49" i="1" l="1"/>
  <c r="E23" i="1" s="1"/>
  <c r="I205" i="1"/>
  <c r="B49" i="1"/>
  <c r="I49" i="1" l="1"/>
  <c r="B23" i="1"/>
  <c r="I23" i="1" s="1"/>
  <c r="C626" i="8" l="1"/>
  <c r="C96" i="8"/>
  <c r="C626" i="34"/>
  <c r="C96" i="34"/>
  <c r="C626" i="32"/>
  <c r="C96" i="32"/>
  <c r="C626" i="36"/>
  <c r="C96" i="36"/>
  <c r="C626" i="1"/>
  <c r="C96" i="1"/>
  <c r="C626" i="35"/>
  <c r="C96" i="35"/>
  <c r="C106" i="1" l="1"/>
  <c r="C18" i="1"/>
  <c r="C18" i="34"/>
  <c r="C106" i="34"/>
  <c r="C18" i="36"/>
  <c r="C106" i="36"/>
  <c r="C106" i="8"/>
  <c r="C18" i="8"/>
  <c r="C106" i="35"/>
  <c r="C18" i="35"/>
  <c r="C106" i="32"/>
  <c r="C18" i="32"/>
  <c r="I645" i="40" l="1"/>
  <c r="I652" i="40" s="1"/>
  <c r="B652" i="40"/>
  <c r="B99" i="40"/>
  <c r="I99" i="40" l="1"/>
  <c r="B21" i="40"/>
  <c r="S645" i="40"/>
  <c r="S652" i="40" s="1"/>
  <c r="L652" i="40"/>
  <c r="L99" i="40"/>
  <c r="C653" i="40"/>
  <c r="E653" i="40"/>
  <c r="B653" i="40"/>
  <c r="I653" i="40" s="1"/>
  <c r="D653" i="40"/>
  <c r="F653" i="40"/>
  <c r="H653" i="40"/>
  <c r="G653" i="40"/>
  <c r="S99" i="40" l="1"/>
  <c r="L21" i="40"/>
  <c r="L653" i="40"/>
  <c r="M653" i="40"/>
  <c r="N653" i="40"/>
  <c r="O653" i="40"/>
  <c r="P653" i="40"/>
  <c r="Q653" i="40"/>
  <c r="R653" i="40"/>
  <c r="I21" i="40"/>
  <c r="I645" i="36"/>
  <c r="B652" i="36"/>
  <c r="B653" i="36" s="1"/>
  <c r="I653" i="36" s="1"/>
  <c r="B99" i="36"/>
  <c r="S653" i="40" l="1"/>
  <c r="I99" i="36"/>
  <c r="B21" i="36"/>
  <c r="B106" i="36"/>
  <c r="AI198" i="47" l="1"/>
  <c r="AI199" i="47"/>
  <c r="AH392" i="47"/>
  <c r="AH340" i="47"/>
  <c r="X340" i="47"/>
  <c r="AH314" i="47"/>
  <c r="Y314" i="47"/>
  <c r="Y288" i="47"/>
  <c r="AC288" i="47"/>
  <c r="AA262" i="47"/>
  <c r="Y262" i="47"/>
  <c r="Y210" i="47"/>
  <c r="Y48" i="47"/>
  <c r="AC262" i="47" l="1"/>
  <c r="AD288" i="47"/>
  <c r="Z288" i="47"/>
  <c r="Z314" i="47"/>
  <c r="Z340" i="47"/>
  <c r="AH418" i="47"/>
  <c r="AC210" i="47"/>
  <c r="AE288" i="47"/>
  <c r="AA314" i="47"/>
  <c r="AD210" i="47"/>
  <c r="AF288" i="47"/>
  <c r="AC314" i="47"/>
  <c r="AC340" i="47"/>
  <c r="Y340" i="47"/>
  <c r="AC392" i="47"/>
  <c r="AA340" i="47"/>
  <c r="AA392" i="47"/>
  <c r="X236" i="47"/>
  <c r="Y236" i="47"/>
  <c r="W262" i="47"/>
  <c r="AG288" i="47"/>
  <c r="AD314" i="47"/>
  <c r="AD340" i="47"/>
  <c r="AC418" i="47"/>
  <c r="Z236" i="47"/>
  <c r="X262" i="47"/>
  <c r="W288" i="47"/>
  <c r="AH288" i="47"/>
  <c r="AE314" i="47"/>
  <c r="AE340" i="47"/>
  <c r="W236" i="47"/>
  <c r="AA236" i="47"/>
  <c r="W210" i="47"/>
  <c r="X288" i="47"/>
  <c r="AF314" i="47"/>
  <c r="AF340" i="47"/>
  <c r="X210" i="47"/>
  <c r="AH210" i="47"/>
  <c r="Z262" i="47"/>
  <c r="AA288" i="47"/>
  <c r="X314" i="47"/>
  <c r="AG314" i="47"/>
  <c r="W340" i="47"/>
  <c r="AG340" i="47"/>
  <c r="AI219" i="47"/>
  <c r="AI223" i="47"/>
  <c r="AI227" i="47"/>
  <c r="AI231" i="47"/>
  <c r="AI229" i="47"/>
  <c r="AI217" i="47"/>
  <c r="AI220" i="47"/>
  <c r="AI218" i="47"/>
  <c r="AI230" i="47"/>
  <c r="AI228" i="47"/>
  <c r="AI190" i="47"/>
  <c r="AI191" i="47"/>
  <c r="AI192" i="47"/>
  <c r="AI193" i="47"/>
  <c r="AF210" i="47"/>
  <c r="AI197" i="47"/>
  <c r="AI202" i="47"/>
  <c r="AI204" i="47"/>
  <c r="AI222" i="47"/>
  <c r="AI246" i="47"/>
  <c r="AI247" i="47"/>
  <c r="AI249" i="47"/>
  <c r="AI252" i="47"/>
  <c r="AI253" i="47"/>
  <c r="AI254" i="47"/>
  <c r="AI255" i="47"/>
  <c r="AI257" i="47"/>
  <c r="AI269" i="47"/>
  <c r="AI271" i="47"/>
  <c r="AI273" i="47"/>
  <c r="AI275" i="47"/>
  <c r="AI280" i="47"/>
  <c r="AI282" i="47"/>
  <c r="AI295" i="47"/>
  <c r="AI297" i="47"/>
  <c r="AI299" i="47"/>
  <c r="AI301" i="47"/>
  <c r="AI306" i="47"/>
  <c r="AI308" i="47"/>
  <c r="AI320" i="47"/>
  <c r="AI322" i="47"/>
  <c r="AI324" i="47"/>
  <c r="AI326" i="47"/>
  <c r="AI328" i="47"/>
  <c r="AI329" i="47"/>
  <c r="AI330" i="47"/>
  <c r="AI331" i="47"/>
  <c r="AI333" i="47"/>
  <c r="AI335" i="47"/>
  <c r="AI346" i="47"/>
  <c r="AI348" i="47"/>
  <c r="AI350" i="47"/>
  <c r="AA366" i="47"/>
  <c r="AI354" i="47"/>
  <c r="AI355" i="47"/>
  <c r="AI356" i="47"/>
  <c r="AI357" i="47"/>
  <c r="AI359" i="47"/>
  <c r="AI361" i="47"/>
  <c r="AI372" i="47"/>
  <c r="AI374" i="47"/>
  <c r="AI376" i="47"/>
  <c r="Z392" i="47"/>
  <c r="AI380" i="47"/>
  <c r="AI381" i="47"/>
  <c r="AI382" i="47"/>
  <c r="AI383" i="47"/>
  <c r="AD52" i="47"/>
  <c r="AI387" i="47"/>
  <c r="AI399" i="47"/>
  <c r="AI401" i="47"/>
  <c r="AA418" i="47"/>
  <c r="AI406" i="47"/>
  <c r="AI407" i="47"/>
  <c r="AI408" i="47"/>
  <c r="AI409" i="47"/>
  <c r="AI411" i="47"/>
  <c r="AI413" i="47"/>
  <c r="AI424" i="47"/>
  <c r="AI426" i="47"/>
  <c r="AI428" i="47"/>
  <c r="AI436" i="47"/>
  <c r="AI438" i="47"/>
  <c r="AI245" i="47"/>
  <c r="AI243" i="47"/>
  <c r="AI200" i="47"/>
  <c r="AI194" i="47"/>
  <c r="AA210" i="47"/>
  <c r="AE210" i="47"/>
  <c r="AG210" i="47"/>
  <c r="AI196" i="47"/>
  <c r="AI201" i="47"/>
  <c r="AI203" i="47"/>
  <c r="AI205" i="47"/>
  <c r="AI221" i="47"/>
  <c r="AI242" i="47"/>
  <c r="AI244" i="47"/>
  <c r="AI248" i="47"/>
  <c r="AI250" i="47"/>
  <c r="AI251" i="47"/>
  <c r="AI256" i="47"/>
  <c r="AI268" i="47"/>
  <c r="AI270" i="47"/>
  <c r="AI272" i="47"/>
  <c r="AI274" i="47"/>
  <c r="AI276" i="47"/>
  <c r="AI277" i="47"/>
  <c r="AI278" i="47"/>
  <c r="AI279" i="47"/>
  <c r="AI281" i="47"/>
  <c r="AI283" i="47"/>
  <c r="AI294" i="47"/>
  <c r="AI296" i="47"/>
  <c r="AI298" i="47"/>
  <c r="AI300" i="47"/>
  <c r="AI302" i="47"/>
  <c r="AI303" i="47"/>
  <c r="AI304" i="47"/>
  <c r="AI305" i="47"/>
  <c r="AI307" i="47"/>
  <c r="AI309" i="47"/>
  <c r="AI321" i="47"/>
  <c r="AI323" i="47"/>
  <c r="AI325" i="47"/>
  <c r="AI327" i="47"/>
  <c r="AI332" i="47"/>
  <c r="AI334" i="47"/>
  <c r="AI345" i="47"/>
  <c r="AI347" i="47"/>
  <c r="AI349" i="47"/>
  <c r="Z366" i="47"/>
  <c r="AF366" i="47"/>
  <c r="W366" i="47"/>
  <c r="AI353" i="47"/>
  <c r="AI358" i="47"/>
  <c r="AI360" i="47"/>
  <c r="AI373" i="47"/>
  <c r="AI375" i="47"/>
  <c r="AF392" i="47"/>
  <c r="AI379" i="47"/>
  <c r="AI384" i="47"/>
  <c r="AI386" i="47"/>
  <c r="AI398" i="47"/>
  <c r="AI400" i="47"/>
  <c r="AI402" i="47"/>
  <c r="Z418" i="47"/>
  <c r="AG418" i="47"/>
  <c r="AI405" i="47"/>
  <c r="AI410" i="47"/>
  <c r="AI412" i="47"/>
  <c r="AI425" i="47"/>
  <c r="AI427" i="47"/>
  <c r="Z444" i="47"/>
  <c r="AD444" i="47"/>
  <c r="AF444" i="47"/>
  <c r="AH444" i="47"/>
  <c r="AA444" i="47"/>
  <c r="AI431" i="47"/>
  <c r="AI433" i="47"/>
  <c r="AI434" i="47"/>
  <c r="AI435" i="47"/>
  <c r="AI437" i="47"/>
  <c r="AI439" i="47"/>
  <c r="AI432" i="47"/>
  <c r="Z210" i="47"/>
  <c r="Z35" i="47"/>
  <c r="Y35" i="47"/>
  <c r="Y418" i="47" l="1"/>
  <c r="AC39" i="47"/>
  <c r="AE392" i="47"/>
  <c r="AI195" i="47"/>
  <c r="AE444" i="47"/>
  <c r="X418" i="47"/>
  <c r="AF236" i="47"/>
  <c r="AE418" i="47"/>
  <c r="AD392" i="47"/>
  <c r="AH366" i="47"/>
  <c r="AG444" i="47"/>
  <c r="Y392" i="47"/>
  <c r="Y366" i="47"/>
  <c r="AD366" i="47"/>
  <c r="AC444" i="47"/>
  <c r="AD418" i="47"/>
  <c r="X444" i="47"/>
  <c r="Y444" i="47"/>
  <c r="AI226" i="47"/>
  <c r="W444" i="47"/>
  <c r="AG366" i="47"/>
  <c r="AG236" i="47"/>
  <c r="AA184" i="47"/>
  <c r="W392" i="47"/>
  <c r="R340" i="47"/>
  <c r="M314" i="47"/>
  <c r="N288" i="47"/>
  <c r="AE236" i="47"/>
  <c r="AF418" i="47"/>
  <c r="AE366" i="47"/>
  <c r="AI175" i="47"/>
  <c r="AH236" i="47"/>
  <c r="AG392" i="47"/>
  <c r="AC366" i="47"/>
  <c r="AA39" i="47"/>
  <c r="O288" i="47"/>
  <c r="AI151" i="47"/>
  <c r="N314" i="47"/>
  <c r="V236" i="47"/>
  <c r="AI153" i="47"/>
  <c r="O314" i="47"/>
  <c r="Z184" i="47"/>
  <c r="AI170" i="47"/>
  <c r="AI397" i="47"/>
  <c r="AI311" i="47"/>
  <c r="AJ311" i="47" s="1"/>
  <c r="V51" i="47"/>
  <c r="Q314" i="47"/>
  <c r="M288" i="47"/>
  <c r="AI267" i="47"/>
  <c r="V288" i="47"/>
  <c r="AI385" i="47"/>
  <c r="S198" i="47"/>
  <c r="AJ198" i="47" s="1"/>
  <c r="X392" i="47"/>
  <c r="AI371" i="47"/>
  <c r="Q340" i="47"/>
  <c r="AI293" i="47"/>
  <c r="V314" i="47"/>
  <c r="R288" i="47"/>
  <c r="AI224" i="47"/>
  <c r="S199" i="47"/>
  <c r="AJ199" i="47" s="1"/>
  <c r="V340" i="47"/>
  <c r="AI319" i="47"/>
  <c r="Q262" i="47"/>
  <c r="M48" i="47"/>
  <c r="M22" i="47" s="1"/>
  <c r="Q236" i="47"/>
  <c r="AI225" i="47"/>
  <c r="N340" i="47"/>
  <c r="M340" i="47"/>
  <c r="Q288" i="47"/>
  <c r="AI241" i="47"/>
  <c r="V262" i="47"/>
  <c r="M210" i="47"/>
  <c r="AI178" i="47"/>
  <c r="W314" i="47"/>
  <c r="M262" i="47"/>
  <c r="O340" i="47"/>
  <c r="Y184" i="47"/>
  <c r="AI423" i="47"/>
  <c r="X366" i="47"/>
  <c r="Q210" i="47"/>
  <c r="AI144" i="47"/>
  <c r="R314" i="47"/>
  <c r="AI177" i="47"/>
  <c r="M236" i="47"/>
  <c r="S354" i="47"/>
  <c r="AJ354" i="47" s="1"/>
  <c r="R366" i="47"/>
  <c r="M444" i="47"/>
  <c r="Q366" i="47"/>
  <c r="N392" i="47"/>
  <c r="R392" i="47"/>
  <c r="R210" i="47"/>
  <c r="S274" i="47"/>
  <c r="AJ274" i="47" s="1"/>
  <c r="S248" i="47"/>
  <c r="AJ248" i="47" s="1"/>
  <c r="AI142" i="47"/>
  <c r="AI140" i="47"/>
  <c r="AI145" i="47"/>
  <c r="AI165" i="47"/>
  <c r="AI167" i="47"/>
  <c r="AI171" i="47"/>
  <c r="S432" i="47"/>
  <c r="AJ432" i="47" s="1"/>
  <c r="S439" i="47"/>
  <c r="AJ439" i="47" s="1"/>
  <c r="S437" i="47"/>
  <c r="AJ437" i="47" s="1"/>
  <c r="S435" i="47"/>
  <c r="AJ435" i="47" s="1"/>
  <c r="S434" i="47"/>
  <c r="AJ434" i="47" s="1"/>
  <c r="S433" i="47"/>
  <c r="AJ433" i="47" s="1"/>
  <c r="S431" i="47"/>
  <c r="AJ431" i="47" s="1"/>
  <c r="S427" i="47"/>
  <c r="AJ427" i="47" s="1"/>
  <c r="S425" i="47"/>
  <c r="AJ425" i="47" s="1"/>
  <c r="S412" i="47"/>
  <c r="AJ412" i="47" s="1"/>
  <c r="S410" i="47"/>
  <c r="AJ410" i="47" s="1"/>
  <c r="S405" i="47"/>
  <c r="AJ405" i="47" s="1"/>
  <c r="S402" i="47"/>
  <c r="AJ402" i="47" s="1"/>
  <c r="S400" i="47"/>
  <c r="AJ400" i="47" s="1"/>
  <c r="S398" i="47"/>
  <c r="AJ398" i="47" s="1"/>
  <c r="S386" i="47"/>
  <c r="AJ386" i="47" s="1"/>
  <c r="S384" i="47"/>
  <c r="AJ384" i="47" s="1"/>
  <c r="S379" i="47"/>
  <c r="AJ379" i="47" s="1"/>
  <c r="S375" i="47"/>
  <c r="AJ375" i="47" s="1"/>
  <c r="S373" i="47"/>
  <c r="AJ373" i="47" s="1"/>
  <c r="S360" i="47"/>
  <c r="AJ360" i="47" s="1"/>
  <c r="S358" i="47"/>
  <c r="AJ358" i="47" s="1"/>
  <c r="S347" i="47"/>
  <c r="AJ347" i="47" s="1"/>
  <c r="S334" i="47"/>
  <c r="AJ334" i="47" s="1"/>
  <c r="S332" i="47"/>
  <c r="AJ332" i="47" s="1"/>
  <c r="S327" i="47"/>
  <c r="AJ327" i="47" s="1"/>
  <c r="S325" i="47"/>
  <c r="AJ325" i="47" s="1"/>
  <c r="S323" i="47"/>
  <c r="AJ323" i="47" s="1"/>
  <c r="S321" i="47"/>
  <c r="AJ321" i="47" s="1"/>
  <c r="S309" i="47"/>
  <c r="AJ309" i="47" s="1"/>
  <c r="S305" i="47"/>
  <c r="AJ305" i="47" s="1"/>
  <c r="S303" i="47"/>
  <c r="AJ303" i="47" s="1"/>
  <c r="S296" i="47"/>
  <c r="AJ296" i="47" s="1"/>
  <c r="S283" i="47"/>
  <c r="AJ283" i="47" s="1"/>
  <c r="S281" i="47"/>
  <c r="AJ281" i="47" s="1"/>
  <c r="S279" i="47"/>
  <c r="AJ279" i="47" s="1"/>
  <c r="S277" i="47"/>
  <c r="AJ277" i="47" s="1"/>
  <c r="S272" i="47"/>
  <c r="AJ272" i="47" s="1"/>
  <c r="S270" i="47"/>
  <c r="AJ270" i="47" s="1"/>
  <c r="S268" i="47"/>
  <c r="AJ268" i="47" s="1"/>
  <c r="S256" i="47"/>
  <c r="AJ256" i="47" s="1"/>
  <c r="S251" i="47"/>
  <c r="AJ251" i="47" s="1"/>
  <c r="S250" i="47"/>
  <c r="AJ250" i="47" s="1"/>
  <c r="S244" i="47"/>
  <c r="AJ244" i="47" s="1"/>
  <c r="S242" i="47"/>
  <c r="AJ242" i="47" s="1"/>
  <c r="S205" i="47"/>
  <c r="AJ205" i="47" s="1"/>
  <c r="S203" i="47"/>
  <c r="AJ203" i="47" s="1"/>
  <c r="S201" i="47"/>
  <c r="AJ201" i="47" s="1"/>
  <c r="S151" i="47"/>
  <c r="S243" i="47"/>
  <c r="AJ243" i="47" s="1"/>
  <c r="AI430" i="47"/>
  <c r="AI404" i="47"/>
  <c r="S387" i="47"/>
  <c r="AJ387" i="47" s="1"/>
  <c r="S385" i="47"/>
  <c r="AI378" i="47"/>
  <c r="AI352" i="47"/>
  <c r="S333" i="47"/>
  <c r="AJ333" i="47" s="1"/>
  <c r="S330" i="47"/>
  <c r="AJ330" i="47" s="1"/>
  <c r="S328" i="47"/>
  <c r="AJ328" i="47" s="1"/>
  <c r="S326" i="47"/>
  <c r="AJ326" i="47" s="1"/>
  <c r="S324" i="47"/>
  <c r="AJ324" i="47" s="1"/>
  <c r="S322" i="47"/>
  <c r="AJ322" i="47" s="1"/>
  <c r="S308" i="47"/>
  <c r="AJ308" i="47" s="1"/>
  <c r="S301" i="47"/>
  <c r="AJ301" i="47" s="1"/>
  <c r="S297" i="47"/>
  <c r="AJ297" i="47" s="1"/>
  <c r="S295" i="47"/>
  <c r="AJ295" i="47" s="1"/>
  <c r="S273" i="47"/>
  <c r="AJ273" i="47" s="1"/>
  <c r="S255" i="47"/>
  <c r="AJ255" i="47" s="1"/>
  <c r="S254" i="47"/>
  <c r="AJ254" i="47" s="1"/>
  <c r="S253" i="47"/>
  <c r="AJ253" i="47" s="1"/>
  <c r="S252" i="47"/>
  <c r="AJ252" i="47" s="1"/>
  <c r="S249" i="47"/>
  <c r="AJ249" i="47" s="1"/>
  <c r="S247" i="47"/>
  <c r="AJ247" i="47" s="1"/>
  <c r="S246" i="47"/>
  <c r="AJ246" i="47" s="1"/>
  <c r="S222" i="47"/>
  <c r="AJ222" i="47" s="1"/>
  <c r="S202" i="47"/>
  <c r="AJ202" i="47" s="1"/>
  <c r="S197" i="47"/>
  <c r="AJ197" i="47" s="1"/>
  <c r="S193" i="47"/>
  <c r="AJ193" i="47" s="1"/>
  <c r="S192" i="47"/>
  <c r="AJ192" i="47" s="1"/>
  <c r="S191" i="47"/>
  <c r="AJ191" i="47" s="1"/>
  <c r="S190" i="47"/>
  <c r="AJ190" i="47" s="1"/>
  <c r="S175" i="47"/>
  <c r="AJ175" i="47" s="1"/>
  <c r="O210" i="47"/>
  <c r="W184" i="47"/>
  <c r="AE184" i="47"/>
  <c r="O418" i="47"/>
  <c r="S226" i="47"/>
  <c r="AJ226" i="47" s="1"/>
  <c r="M35" i="47"/>
  <c r="M9" i="47" s="1"/>
  <c r="AI138" i="47"/>
  <c r="AI141" i="47"/>
  <c r="AI139" i="47"/>
  <c r="AI152" i="47"/>
  <c r="AI164" i="47"/>
  <c r="AI166" i="47"/>
  <c r="AI168" i="47"/>
  <c r="AI179" i="47"/>
  <c r="AI176" i="47"/>
  <c r="AI429" i="47"/>
  <c r="AI377" i="47"/>
  <c r="S353" i="47"/>
  <c r="AJ353" i="47" s="1"/>
  <c r="S349" i="47"/>
  <c r="AJ349" i="47" s="1"/>
  <c r="S307" i="47"/>
  <c r="AJ307" i="47" s="1"/>
  <c r="S304" i="47"/>
  <c r="AJ304" i="47" s="1"/>
  <c r="S302" i="47"/>
  <c r="AJ302" i="47" s="1"/>
  <c r="S300" i="47"/>
  <c r="AJ300" i="47" s="1"/>
  <c r="S298" i="47"/>
  <c r="AJ298" i="47" s="1"/>
  <c r="S294" i="47"/>
  <c r="AJ294" i="47" s="1"/>
  <c r="S278" i="47"/>
  <c r="AJ278" i="47" s="1"/>
  <c r="S276" i="47"/>
  <c r="AJ276" i="47" s="1"/>
  <c r="C262" i="47"/>
  <c r="S221" i="47"/>
  <c r="AJ221" i="47" s="1"/>
  <c r="S196" i="47"/>
  <c r="AJ196" i="47" s="1"/>
  <c r="S194" i="47"/>
  <c r="AJ194" i="47" s="1"/>
  <c r="S200" i="47"/>
  <c r="AJ200" i="47" s="1"/>
  <c r="S245" i="47"/>
  <c r="AJ245" i="47" s="1"/>
  <c r="S438" i="47"/>
  <c r="AJ438" i="47" s="1"/>
  <c r="S436" i="47"/>
  <c r="AJ436" i="47" s="1"/>
  <c r="S428" i="47"/>
  <c r="AJ428" i="47" s="1"/>
  <c r="S426" i="47"/>
  <c r="AJ426" i="47" s="1"/>
  <c r="S424" i="47"/>
  <c r="AJ424" i="47" s="1"/>
  <c r="S413" i="47"/>
  <c r="AJ413" i="47" s="1"/>
  <c r="S411" i="47"/>
  <c r="AJ411" i="47" s="1"/>
  <c r="S409" i="47"/>
  <c r="AJ409" i="47" s="1"/>
  <c r="S408" i="47"/>
  <c r="AJ408" i="47" s="1"/>
  <c r="S407" i="47"/>
  <c r="AJ407" i="47" s="1"/>
  <c r="S406" i="47"/>
  <c r="AJ406" i="47" s="1"/>
  <c r="S401" i="47"/>
  <c r="AJ401" i="47" s="1"/>
  <c r="S399" i="47"/>
  <c r="AJ399" i="47" s="1"/>
  <c r="S383" i="47"/>
  <c r="AJ383" i="47" s="1"/>
  <c r="S382" i="47"/>
  <c r="AJ382" i="47" s="1"/>
  <c r="S381" i="47"/>
  <c r="AJ381" i="47" s="1"/>
  <c r="S380" i="47"/>
  <c r="AJ380" i="47" s="1"/>
  <c r="S376" i="47"/>
  <c r="AJ376" i="47" s="1"/>
  <c r="S374" i="47"/>
  <c r="AJ374" i="47" s="1"/>
  <c r="S372" i="47"/>
  <c r="AJ372" i="47" s="1"/>
  <c r="S361" i="47"/>
  <c r="AJ361" i="47" s="1"/>
  <c r="S359" i="47"/>
  <c r="AJ359" i="47" s="1"/>
  <c r="S357" i="47"/>
  <c r="AJ357" i="47" s="1"/>
  <c r="S356" i="47"/>
  <c r="AJ356" i="47" s="1"/>
  <c r="S355" i="47"/>
  <c r="AJ355" i="47" s="1"/>
  <c r="S350" i="47"/>
  <c r="AJ350" i="47" s="1"/>
  <c r="S348" i="47"/>
  <c r="AJ348" i="47" s="1"/>
  <c r="S346" i="47"/>
  <c r="AJ346" i="47" s="1"/>
  <c r="S335" i="47"/>
  <c r="AJ335" i="47" s="1"/>
  <c r="S331" i="47"/>
  <c r="AJ331" i="47" s="1"/>
  <c r="S329" i="47"/>
  <c r="AJ329" i="47" s="1"/>
  <c r="S320" i="47"/>
  <c r="AJ320" i="47" s="1"/>
  <c r="S306" i="47"/>
  <c r="AJ306" i="47" s="1"/>
  <c r="S299" i="47"/>
  <c r="AJ299" i="47" s="1"/>
  <c r="S282" i="47"/>
  <c r="AJ282" i="47" s="1"/>
  <c r="S280" i="47"/>
  <c r="AJ280" i="47" s="1"/>
  <c r="S275" i="47"/>
  <c r="AJ275" i="47" s="1"/>
  <c r="S271" i="47"/>
  <c r="AJ271" i="47" s="1"/>
  <c r="S269" i="47"/>
  <c r="AJ269" i="47" s="1"/>
  <c r="S204" i="47"/>
  <c r="AJ204" i="47" s="1"/>
  <c r="AI169" i="47"/>
  <c r="AI143" i="47"/>
  <c r="S228" i="47"/>
  <c r="AJ228" i="47" s="1"/>
  <c r="S218" i="47"/>
  <c r="AJ218" i="47" s="1"/>
  <c r="S220" i="47"/>
  <c r="AJ220" i="47" s="1"/>
  <c r="S217" i="47"/>
  <c r="AJ217" i="47" s="1"/>
  <c r="S229" i="47"/>
  <c r="AJ229" i="47" s="1"/>
  <c r="S227" i="47"/>
  <c r="AJ227" i="47" s="1"/>
  <c r="S223" i="47"/>
  <c r="AJ223" i="47" s="1"/>
  <c r="S219" i="47"/>
  <c r="AJ219" i="47" s="1"/>
  <c r="AG184" i="47"/>
  <c r="X184" i="47"/>
  <c r="Y158" i="47"/>
  <c r="W44" i="47"/>
  <c r="M184" i="47" l="1"/>
  <c r="S178" i="47"/>
  <c r="E340" i="47"/>
  <c r="R444" i="47"/>
  <c r="Q392" i="47"/>
  <c r="M366" i="47"/>
  <c r="C314" i="47"/>
  <c r="N444" i="47"/>
  <c r="E288" i="47"/>
  <c r="M392" i="47"/>
  <c r="R236" i="47"/>
  <c r="G314" i="47"/>
  <c r="D314" i="47"/>
  <c r="S153" i="47"/>
  <c r="AJ153" i="47" s="1"/>
  <c r="G236" i="47"/>
  <c r="AD184" i="47"/>
  <c r="AH158" i="47"/>
  <c r="W43" i="47"/>
  <c r="I198" i="47"/>
  <c r="O444" i="47"/>
  <c r="AJ151" i="47"/>
  <c r="N236" i="47"/>
  <c r="Q444" i="47"/>
  <c r="O366" i="47"/>
  <c r="M418" i="47"/>
  <c r="Q418" i="47"/>
  <c r="C210" i="47"/>
  <c r="C288" i="47"/>
  <c r="R418" i="47"/>
  <c r="Z158" i="47"/>
  <c r="AG158" i="47"/>
  <c r="N366" i="47"/>
  <c r="O236" i="47"/>
  <c r="AI174" i="47"/>
  <c r="AC184" i="47"/>
  <c r="S224" i="47"/>
  <c r="AJ224" i="47" s="1"/>
  <c r="AI147" i="47"/>
  <c r="W158" i="47"/>
  <c r="N418" i="47"/>
  <c r="AH184" i="47"/>
  <c r="AC158" i="47"/>
  <c r="AD158" i="47"/>
  <c r="AE158" i="47"/>
  <c r="H314" i="47"/>
  <c r="I199" i="47"/>
  <c r="AI146" i="47"/>
  <c r="AI137" i="47"/>
  <c r="V418" i="47"/>
  <c r="S397" i="47"/>
  <c r="G210" i="47"/>
  <c r="D340" i="47"/>
  <c r="X158" i="47"/>
  <c r="C236" i="47"/>
  <c r="S177" i="47"/>
  <c r="AJ177" i="47" s="1"/>
  <c r="L288" i="47"/>
  <c r="S267" i="47"/>
  <c r="AI262" i="47"/>
  <c r="V392" i="47"/>
  <c r="AI288" i="47"/>
  <c r="V289" i="47" s="1"/>
  <c r="S241" i="47"/>
  <c r="L314" i="47"/>
  <c r="S293" i="47"/>
  <c r="AI403" i="47"/>
  <c r="W418" i="47"/>
  <c r="D288" i="47"/>
  <c r="H340" i="47"/>
  <c r="V210" i="47"/>
  <c r="AI189" i="47"/>
  <c r="AF184" i="47"/>
  <c r="S195" i="47"/>
  <c r="AJ195" i="47" s="1"/>
  <c r="S144" i="47"/>
  <c r="AJ144" i="47" s="1"/>
  <c r="N210" i="47"/>
  <c r="V43" i="47"/>
  <c r="V444" i="47"/>
  <c r="AI314" i="47"/>
  <c r="V315" i="47"/>
  <c r="S345" i="47"/>
  <c r="G288" i="47"/>
  <c r="G340" i="47"/>
  <c r="V42" i="47"/>
  <c r="V341" i="47"/>
  <c r="AI340" i="47"/>
  <c r="C340" i="47"/>
  <c r="V366" i="47"/>
  <c r="AI351" i="47"/>
  <c r="AF158" i="47"/>
  <c r="AJ178" i="47"/>
  <c r="AJ385" i="47"/>
  <c r="S170" i="47"/>
  <c r="AJ170" i="47" s="1"/>
  <c r="S225" i="47"/>
  <c r="AJ225" i="47" s="1"/>
  <c r="O392" i="47"/>
  <c r="W315" i="47"/>
  <c r="S423" i="47"/>
  <c r="C48" i="47"/>
  <c r="C22" i="47" s="1"/>
  <c r="G262" i="47"/>
  <c r="S319" i="47"/>
  <c r="L340" i="47"/>
  <c r="AI173" i="47"/>
  <c r="H288" i="47"/>
  <c r="S371" i="47"/>
  <c r="AI172" i="47"/>
  <c r="V184" i="47"/>
  <c r="AI163" i="47"/>
  <c r="E314" i="47"/>
  <c r="I274" i="47"/>
  <c r="G418" i="47"/>
  <c r="C392" i="47"/>
  <c r="E418" i="47"/>
  <c r="H444" i="47"/>
  <c r="E210" i="47"/>
  <c r="G366" i="47"/>
  <c r="D366" i="47"/>
  <c r="I248" i="47"/>
  <c r="M158" i="47"/>
  <c r="D444" i="47"/>
  <c r="H210" i="47"/>
  <c r="D392" i="47"/>
  <c r="C444" i="47"/>
  <c r="C418" i="47"/>
  <c r="S404" i="47"/>
  <c r="AJ404" i="47" s="1"/>
  <c r="AI148" i="47"/>
  <c r="Q184" i="47"/>
  <c r="I227" i="47"/>
  <c r="I228" i="47"/>
  <c r="I271" i="47"/>
  <c r="I280" i="47"/>
  <c r="I299" i="47"/>
  <c r="I306" i="47"/>
  <c r="I331" i="47"/>
  <c r="I346" i="47"/>
  <c r="I348" i="47"/>
  <c r="I356" i="47"/>
  <c r="I357" i="47"/>
  <c r="S362" i="47"/>
  <c r="AJ362" i="47" s="1"/>
  <c r="I361" i="47"/>
  <c r="I374" i="47"/>
  <c r="I383" i="47"/>
  <c r="I406" i="47"/>
  <c r="I407" i="47"/>
  <c r="I408" i="47"/>
  <c r="I411" i="47"/>
  <c r="I424" i="47"/>
  <c r="I426" i="47"/>
  <c r="I428" i="47"/>
  <c r="I436" i="47"/>
  <c r="I438" i="47"/>
  <c r="I221" i="47"/>
  <c r="I276" i="47"/>
  <c r="I278" i="47"/>
  <c r="S351" i="47"/>
  <c r="I353" i="47"/>
  <c r="S377" i="47"/>
  <c r="AJ377" i="47" s="1"/>
  <c r="S429" i="47"/>
  <c r="AJ429" i="47" s="1"/>
  <c r="S179" i="47"/>
  <c r="AJ179" i="47" s="1"/>
  <c r="S168" i="47"/>
  <c r="AJ168" i="47" s="1"/>
  <c r="S164" i="47"/>
  <c r="AJ164" i="47" s="1"/>
  <c r="I191" i="47"/>
  <c r="I192" i="47"/>
  <c r="I222" i="47"/>
  <c r="I247" i="47"/>
  <c r="I249" i="47"/>
  <c r="I252" i="47"/>
  <c r="I254" i="47"/>
  <c r="I255" i="47"/>
  <c r="I273" i="47"/>
  <c r="I333" i="47"/>
  <c r="I385" i="47"/>
  <c r="S430" i="47"/>
  <c r="AJ430" i="47" s="1"/>
  <c r="I243" i="47"/>
  <c r="I242" i="47"/>
  <c r="I250" i="47"/>
  <c r="I251" i="47"/>
  <c r="I272" i="47"/>
  <c r="I277" i="47"/>
  <c r="I279" i="47"/>
  <c r="I281" i="47"/>
  <c r="I305" i="47"/>
  <c r="I321" i="47"/>
  <c r="I334" i="47"/>
  <c r="I384" i="47"/>
  <c r="I398" i="47"/>
  <c r="I400" i="47"/>
  <c r="I402" i="47"/>
  <c r="I433" i="47"/>
  <c r="I435" i="47"/>
  <c r="S174" i="47"/>
  <c r="S171" i="47"/>
  <c r="AJ171" i="47" s="1"/>
  <c r="S167" i="47"/>
  <c r="AJ167" i="47" s="1"/>
  <c r="S165" i="47"/>
  <c r="AJ165" i="47" s="1"/>
  <c r="S145" i="47"/>
  <c r="AJ145" i="47" s="1"/>
  <c r="S142" i="47"/>
  <c r="AJ142" i="47" s="1"/>
  <c r="O184" i="47"/>
  <c r="N184" i="47"/>
  <c r="I219" i="47"/>
  <c r="I223" i="47"/>
  <c r="I229" i="47"/>
  <c r="I217" i="47"/>
  <c r="I220" i="47"/>
  <c r="I218" i="47"/>
  <c r="I224" i="47"/>
  <c r="S143" i="47"/>
  <c r="AJ143" i="47" s="1"/>
  <c r="S169" i="47"/>
  <c r="AJ169" i="47" s="1"/>
  <c r="I204" i="47"/>
  <c r="I269" i="47"/>
  <c r="I275" i="47"/>
  <c r="I282" i="47"/>
  <c r="I320" i="47"/>
  <c r="I329" i="47"/>
  <c r="S336" i="47"/>
  <c r="AJ336" i="47" s="1"/>
  <c r="I335" i="47"/>
  <c r="I350" i="47"/>
  <c r="I355" i="47"/>
  <c r="I359" i="47"/>
  <c r="I372" i="47"/>
  <c r="I376" i="47"/>
  <c r="I380" i="47"/>
  <c r="I381" i="47"/>
  <c r="I382" i="47"/>
  <c r="I399" i="47"/>
  <c r="I401" i="47"/>
  <c r="I409" i="47"/>
  <c r="S414" i="47"/>
  <c r="AJ414" i="47" s="1"/>
  <c r="I413" i="47"/>
  <c r="I245" i="47"/>
  <c r="I200" i="47"/>
  <c r="I194" i="47"/>
  <c r="I196" i="47"/>
  <c r="I294" i="47"/>
  <c r="I298" i="47"/>
  <c r="I300" i="47"/>
  <c r="I302" i="47"/>
  <c r="I304" i="47"/>
  <c r="I307" i="47"/>
  <c r="I349" i="47"/>
  <c r="S176" i="47"/>
  <c r="AJ176" i="47" s="1"/>
  <c r="S166" i="47"/>
  <c r="AJ166" i="47" s="1"/>
  <c r="S147" i="47"/>
  <c r="AJ147" i="47" s="1"/>
  <c r="S152" i="47"/>
  <c r="AJ152" i="47" s="1"/>
  <c r="S139" i="47"/>
  <c r="AJ139" i="47" s="1"/>
  <c r="S141" i="47"/>
  <c r="AJ141" i="47" s="1"/>
  <c r="S138" i="47"/>
  <c r="AJ138" i="47" s="1"/>
  <c r="E366" i="47"/>
  <c r="Q158" i="47"/>
  <c r="R158" i="47"/>
  <c r="I178" i="47"/>
  <c r="I190" i="47"/>
  <c r="I193" i="47"/>
  <c r="I197" i="47"/>
  <c r="I202" i="47"/>
  <c r="I246" i="47"/>
  <c r="I253" i="47"/>
  <c r="I295" i="47"/>
  <c r="I297" i="47"/>
  <c r="I301" i="47"/>
  <c r="I308" i="47"/>
  <c r="I322" i="47"/>
  <c r="I324" i="47"/>
  <c r="I326" i="47"/>
  <c r="I328" i="47"/>
  <c r="I330" i="47"/>
  <c r="S352" i="47"/>
  <c r="AJ352" i="47" s="1"/>
  <c r="S378" i="47"/>
  <c r="AJ378" i="47" s="1"/>
  <c r="S388" i="47"/>
  <c r="I387" i="47"/>
  <c r="S403" i="47"/>
  <c r="AJ403" i="47" s="1"/>
  <c r="I201" i="47"/>
  <c r="I203" i="47"/>
  <c r="S206" i="47"/>
  <c r="AJ206" i="47" s="1"/>
  <c r="I205" i="47"/>
  <c r="I244" i="47"/>
  <c r="I256" i="47"/>
  <c r="I268" i="47"/>
  <c r="I270" i="47"/>
  <c r="S284" i="47"/>
  <c r="AJ284" i="47" s="1"/>
  <c r="I283" i="47"/>
  <c r="I296" i="47"/>
  <c r="I303" i="47"/>
  <c r="S310" i="47"/>
  <c r="AJ310" i="47" s="1"/>
  <c r="I309" i="47"/>
  <c r="I323" i="47"/>
  <c r="I325" i="47"/>
  <c r="I327" i="47"/>
  <c r="I332" i="47"/>
  <c r="I347" i="47"/>
  <c r="I358" i="47"/>
  <c r="I360" i="47"/>
  <c r="I373" i="47"/>
  <c r="I375" i="47"/>
  <c r="I379" i="47"/>
  <c r="I386" i="47"/>
  <c r="I405" i="47"/>
  <c r="I410" i="47"/>
  <c r="I412" i="47"/>
  <c r="I425" i="47"/>
  <c r="I427" i="47"/>
  <c r="I431" i="47"/>
  <c r="I434" i="47"/>
  <c r="I437" i="47"/>
  <c r="S440" i="47"/>
  <c r="AJ440" i="47" s="1"/>
  <c r="I439" i="47"/>
  <c r="I432" i="47"/>
  <c r="D210" i="47"/>
  <c r="S146" i="47"/>
  <c r="AJ146" i="47" s="1"/>
  <c r="S140" i="47"/>
  <c r="AJ140" i="47" s="1"/>
  <c r="H366" i="47" l="1"/>
  <c r="N158" i="47"/>
  <c r="H236" i="47"/>
  <c r="G444" i="47"/>
  <c r="E444" i="47"/>
  <c r="G392" i="47"/>
  <c r="D418" i="47"/>
  <c r="E236" i="47"/>
  <c r="I175" i="47"/>
  <c r="AJ174" i="47"/>
  <c r="H392" i="47"/>
  <c r="I226" i="47"/>
  <c r="S172" i="47"/>
  <c r="AJ172" i="47" s="1"/>
  <c r="I170" i="47"/>
  <c r="I195" i="47"/>
  <c r="D236" i="47"/>
  <c r="H418" i="47"/>
  <c r="E392" i="47"/>
  <c r="S137" i="47"/>
  <c r="L392" i="47"/>
  <c r="AJ345" i="47"/>
  <c r="S366" i="47"/>
  <c r="AJ241" i="47"/>
  <c r="AB263" i="47"/>
  <c r="AA263" i="47"/>
  <c r="Y263" i="47"/>
  <c r="Z263" i="47"/>
  <c r="X263" i="47"/>
  <c r="W263" i="47"/>
  <c r="AC263" i="47"/>
  <c r="I144" i="47"/>
  <c r="I177" i="47"/>
  <c r="I225" i="47"/>
  <c r="AJ371" i="47"/>
  <c r="S392" i="47"/>
  <c r="AJ319" i="47"/>
  <c r="S340" i="47"/>
  <c r="AI366" i="47"/>
  <c r="V367" i="47" s="1"/>
  <c r="I241" i="47"/>
  <c r="I345" i="47"/>
  <c r="R184" i="47"/>
  <c r="AB315" i="47"/>
  <c r="AH315" i="47"/>
  <c r="Y315" i="47"/>
  <c r="AE315" i="47"/>
  <c r="AF315" i="47"/>
  <c r="AA315" i="47"/>
  <c r="Z315" i="47"/>
  <c r="AD315" i="47"/>
  <c r="AC315" i="47"/>
  <c r="AG315" i="47"/>
  <c r="X315" i="47"/>
  <c r="V158" i="47"/>
  <c r="B288" i="47"/>
  <c r="I267" i="47"/>
  <c r="I288" i="47" s="1"/>
  <c r="I397" i="47"/>
  <c r="V44" i="47"/>
  <c r="L444" i="47"/>
  <c r="AB341" i="47"/>
  <c r="X341" i="47"/>
  <c r="AH341" i="47"/>
  <c r="W341" i="47"/>
  <c r="AE341" i="47"/>
  <c r="AG341" i="47"/>
  <c r="Z341" i="47"/>
  <c r="AD341" i="47"/>
  <c r="AA341" i="47"/>
  <c r="Y341" i="47"/>
  <c r="AC341" i="47"/>
  <c r="AF341" i="47"/>
  <c r="AI444" i="47"/>
  <c r="V445" i="47" s="1"/>
  <c r="AJ267" i="47"/>
  <c r="S288" i="47"/>
  <c r="I423" i="47"/>
  <c r="I153" i="47"/>
  <c r="C35" i="47"/>
  <c r="C9" i="47" s="1"/>
  <c r="AJ351" i="47"/>
  <c r="AJ423" i="47"/>
  <c r="S444" i="47"/>
  <c r="AI210" i="47"/>
  <c r="V211" i="47" s="1"/>
  <c r="AJ293" i="47"/>
  <c r="S314" i="47"/>
  <c r="AB289" i="47"/>
  <c r="AC289" i="47"/>
  <c r="Y289" i="47"/>
  <c r="AH289" i="47"/>
  <c r="W289" i="47"/>
  <c r="X289" i="47"/>
  <c r="AG289" i="47"/>
  <c r="AF289" i="47"/>
  <c r="AE289" i="47"/>
  <c r="Z289" i="47"/>
  <c r="AA289" i="47"/>
  <c r="AD289" i="47"/>
  <c r="AI418" i="47"/>
  <c r="I371" i="47"/>
  <c r="L184" i="47"/>
  <c r="S163" i="47"/>
  <c r="S154" i="47"/>
  <c r="AJ154" i="47" s="1"/>
  <c r="C184" i="47"/>
  <c r="G50" i="47"/>
  <c r="G24" i="47" s="1"/>
  <c r="AI184" i="47"/>
  <c r="V185" i="47"/>
  <c r="AI392" i="47"/>
  <c r="L418" i="47"/>
  <c r="I293" i="47"/>
  <c r="I314" i="47" s="1"/>
  <c r="B314" i="47"/>
  <c r="S173" i="47"/>
  <c r="AJ173" i="47" s="1"/>
  <c r="I151" i="47"/>
  <c r="L210" i="47"/>
  <c r="S189" i="47"/>
  <c r="I319" i="47"/>
  <c r="I340" i="47" s="1"/>
  <c r="B340" i="47"/>
  <c r="L366" i="47"/>
  <c r="V263" i="47"/>
  <c r="AJ397" i="47"/>
  <c r="S418" i="47"/>
  <c r="C158" i="47"/>
  <c r="I404" i="47"/>
  <c r="I310" i="47"/>
  <c r="I284" i="47"/>
  <c r="I206" i="47"/>
  <c r="I403" i="47"/>
  <c r="I388" i="47"/>
  <c r="I378" i="47"/>
  <c r="I138" i="47"/>
  <c r="I141" i="47"/>
  <c r="I139" i="47"/>
  <c r="I176" i="47"/>
  <c r="I414" i="47"/>
  <c r="I336" i="47"/>
  <c r="I143" i="47"/>
  <c r="S180" i="47"/>
  <c r="AJ180" i="47" s="1"/>
  <c r="I179" i="47"/>
  <c r="I429" i="47"/>
  <c r="I351" i="47"/>
  <c r="I362" i="47"/>
  <c r="I140" i="47"/>
  <c r="I440" i="47"/>
  <c r="I352" i="47"/>
  <c r="I152" i="47"/>
  <c r="I166" i="47"/>
  <c r="I169" i="47"/>
  <c r="D184" i="47"/>
  <c r="I142" i="47"/>
  <c r="I145" i="47"/>
  <c r="I165" i="47"/>
  <c r="I167" i="47"/>
  <c r="I171" i="47"/>
  <c r="I430" i="47"/>
  <c r="I164" i="47"/>
  <c r="I168" i="47"/>
  <c r="I377" i="47"/>
  <c r="S148" i="47"/>
  <c r="AJ148" i="47" s="1"/>
  <c r="AH44" i="47"/>
  <c r="AG44" i="47"/>
  <c r="AF44" i="47"/>
  <c r="AE44" i="47"/>
  <c r="AD44" i="47"/>
  <c r="AC44" i="47"/>
  <c r="AA44" i="47"/>
  <c r="Z44" i="47"/>
  <c r="Y44" i="47"/>
  <c r="AH43" i="47"/>
  <c r="AG43" i="47"/>
  <c r="AF43" i="47"/>
  <c r="AE43" i="47"/>
  <c r="AD43" i="47"/>
  <c r="AC43" i="47"/>
  <c r="AA43" i="47"/>
  <c r="Z43" i="47"/>
  <c r="Y43" i="47"/>
  <c r="AH42" i="47"/>
  <c r="AG42" i="47"/>
  <c r="AF42" i="47"/>
  <c r="AE42" i="47"/>
  <c r="AD42" i="47"/>
  <c r="AC42" i="47"/>
  <c r="AA42" i="47"/>
  <c r="Z42" i="47"/>
  <c r="Y42" i="47"/>
  <c r="X42" i="47"/>
  <c r="AC49" i="47"/>
  <c r="AA49" i="47"/>
  <c r="X49" i="47"/>
  <c r="W49" i="47"/>
  <c r="AH48" i="47"/>
  <c r="AG48" i="47"/>
  <c r="AF48" i="47"/>
  <c r="AE48" i="47"/>
  <c r="AC48" i="47"/>
  <c r="AA48" i="47"/>
  <c r="Z48" i="47"/>
  <c r="X48" i="47"/>
  <c r="W48" i="47"/>
  <c r="AH47" i="47"/>
  <c r="AG47" i="47"/>
  <c r="AF47" i="47"/>
  <c r="AE47" i="47"/>
  <c r="AD47" i="47"/>
  <c r="AC47" i="47"/>
  <c r="AA47" i="47"/>
  <c r="Z47" i="47"/>
  <c r="Y47" i="47"/>
  <c r="X47" i="47"/>
  <c r="W47" i="47"/>
  <c r="AH46" i="47"/>
  <c r="AG46" i="47"/>
  <c r="AF46" i="47"/>
  <c r="AE46" i="47"/>
  <c r="AD46" i="47"/>
  <c r="AC46" i="47"/>
  <c r="Z46" i="47"/>
  <c r="Y46" i="47"/>
  <c r="X46" i="47"/>
  <c r="W46" i="47"/>
  <c r="AH45" i="47"/>
  <c r="AG45" i="47"/>
  <c r="AF45" i="47"/>
  <c r="AE45" i="47"/>
  <c r="AD45" i="47"/>
  <c r="AC45" i="47"/>
  <c r="Z45" i="47"/>
  <c r="Y45" i="47"/>
  <c r="X45" i="47"/>
  <c r="W45" i="47"/>
  <c r="AH41" i="47"/>
  <c r="AG41" i="47"/>
  <c r="AF41" i="47"/>
  <c r="AE41" i="47"/>
  <c r="AD41" i="47"/>
  <c r="AC41" i="47"/>
  <c r="AA41" i="47"/>
  <c r="Z41" i="47"/>
  <c r="Y41" i="47"/>
  <c r="X41" i="47"/>
  <c r="W41" i="47"/>
  <c r="AH40" i="47"/>
  <c r="AG40" i="47"/>
  <c r="AF40" i="47"/>
  <c r="AE40" i="47"/>
  <c r="AD40" i="47"/>
  <c r="AC40" i="47"/>
  <c r="AA40" i="47"/>
  <c r="Z40" i="47"/>
  <c r="Y40" i="47"/>
  <c r="X40" i="47"/>
  <c r="W40" i="47"/>
  <c r="AH39" i="47"/>
  <c r="AG39" i="47"/>
  <c r="AF39" i="47"/>
  <c r="AE39" i="47"/>
  <c r="AD39" i="47"/>
  <c r="Z39" i="47"/>
  <c r="Y39" i="47"/>
  <c r="X39" i="47"/>
  <c r="W39" i="47"/>
  <c r="AH38" i="47"/>
  <c r="AG38" i="47"/>
  <c r="AF38" i="47"/>
  <c r="AE38" i="47"/>
  <c r="AD38" i="47"/>
  <c r="AC38" i="47"/>
  <c r="AA38" i="47"/>
  <c r="Z38" i="47"/>
  <c r="Y38" i="47"/>
  <c r="X38" i="47"/>
  <c r="W38" i="47"/>
  <c r="AH37" i="47"/>
  <c r="AF37" i="47"/>
  <c r="AE37" i="47"/>
  <c r="AD37" i="47"/>
  <c r="AA37" i="47"/>
  <c r="Z37" i="47"/>
  <c r="Y37" i="47"/>
  <c r="X37" i="47"/>
  <c r="W37" i="47"/>
  <c r="AH36" i="47"/>
  <c r="AG36" i="47"/>
  <c r="AF36" i="47"/>
  <c r="AE36" i="47"/>
  <c r="AD36" i="47"/>
  <c r="AC36" i="47"/>
  <c r="AA36" i="47"/>
  <c r="Z36" i="47"/>
  <c r="Y36" i="47"/>
  <c r="X36" i="47"/>
  <c r="W36" i="47"/>
  <c r="AH35" i="47"/>
  <c r="AG35" i="47"/>
  <c r="AF35" i="47"/>
  <c r="AE35" i="47"/>
  <c r="AD35" i="47"/>
  <c r="AC35" i="47"/>
  <c r="AA35" i="47"/>
  <c r="X35" i="47"/>
  <c r="W35" i="47"/>
  <c r="AH34" i="47"/>
  <c r="AG34" i="47"/>
  <c r="AF34" i="47"/>
  <c r="AE34" i="47"/>
  <c r="AA34" i="47"/>
  <c r="Z34" i="47"/>
  <c r="Y34" i="47"/>
  <c r="X34" i="47"/>
  <c r="W34" i="47"/>
  <c r="W33" i="47"/>
  <c r="AH262" i="47"/>
  <c r="AH263" i="47" s="1"/>
  <c r="AG262" i="47"/>
  <c r="AG263" i="47" s="1"/>
  <c r="AF262" i="47"/>
  <c r="AF263" i="47" s="1"/>
  <c r="AE262" i="47"/>
  <c r="AE263" i="47" s="1"/>
  <c r="AD262" i="47"/>
  <c r="AD263" i="47" s="1"/>
  <c r="E184" i="47" l="1"/>
  <c r="AI315" i="47"/>
  <c r="I146" i="47"/>
  <c r="D158" i="47"/>
  <c r="AD236" i="47"/>
  <c r="AG49" i="47"/>
  <c r="H184" i="47"/>
  <c r="I392" i="47"/>
  <c r="F393" i="47" s="1"/>
  <c r="G158" i="47"/>
  <c r="AI289" i="47"/>
  <c r="AI341" i="47"/>
  <c r="AE49" i="47"/>
  <c r="G184" i="47"/>
  <c r="I172" i="47"/>
  <c r="L158" i="47"/>
  <c r="AD33" i="47"/>
  <c r="AD132" i="47"/>
  <c r="AF49" i="47"/>
  <c r="I137" i="47"/>
  <c r="I174" i="47"/>
  <c r="C50" i="47"/>
  <c r="C24" i="47" s="1"/>
  <c r="AI263" i="47"/>
  <c r="AB185" i="47"/>
  <c r="AA185" i="47"/>
  <c r="AC185" i="47"/>
  <c r="AE185" i="47"/>
  <c r="AH185" i="47"/>
  <c r="W185" i="47"/>
  <c r="AD185" i="47"/>
  <c r="Y185" i="47"/>
  <c r="AG185" i="47"/>
  <c r="X185" i="47"/>
  <c r="Z185" i="47"/>
  <c r="B392" i="47"/>
  <c r="T288" i="47"/>
  <c r="R289" i="47"/>
  <c r="P289" i="47"/>
  <c r="AJ288" i="47"/>
  <c r="Q289" i="47"/>
  <c r="L289" i="47"/>
  <c r="N289" i="47"/>
  <c r="M289" i="47"/>
  <c r="O289" i="47"/>
  <c r="AF185" i="47"/>
  <c r="AJ137" i="47"/>
  <c r="O315" i="47"/>
  <c r="T314" i="47"/>
  <c r="P315" i="47"/>
  <c r="M315" i="47"/>
  <c r="AJ314" i="47"/>
  <c r="Q315" i="47"/>
  <c r="N315" i="47"/>
  <c r="L315" i="47"/>
  <c r="R315" i="47"/>
  <c r="AH49" i="47"/>
  <c r="AB419" i="47"/>
  <c r="AE419" i="47"/>
  <c r="X419" i="47"/>
  <c r="Z419" i="47"/>
  <c r="AD419" i="47"/>
  <c r="Y419" i="47"/>
  <c r="AC419" i="47"/>
  <c r="AG419" i="47"/>
  <c r="AF419" i="47"/>
  <c r="AH419" i="47"/>
  <c r="AA419" i="47"/>
  <c r="AF132" i="47"/>
  <c r="AF33" i="47"/>
  <c r="AF54" i="47" s="1"/>
  <c r="X33" i="47"/>
  <c r="AG33" i="47"/>
  <c r="AD34" i="47"/>
  <c r="B184" i="47"/>
  <c r="I163" i="47"/>
  <c r="E315" i="47"/>
  <c r="G315" i="47"/>
  <c r="H315" i="47"/>
  <c r="F315" i="47"/>
  <c r="D315" i="47"/>
  <c r="C315" i="47"/>
  <c r="B315" i="47"/>
  <c r="V419" i="47"/>
  <c r="AB445" i="47"/>
  <c r="Y445" i="47"/>
  <c r="AF445" i="47"/>
  <c r="AH445" i="47"/>
  <c r="AC445" i="47"/>
  <c r="AD445" i="47"/>
  <c r="AG445" i="47"/>
  <c r="Z445" i="47"/>
  <c r="AE445" i="47"/>
  <c r="W445" i="47"/>
  <c r="X445" i="47"/>
  <c r="AA445" i="47"/>
  <c r="B418" i="47"/>
  <c r="AJ340" i="47"/>
  <c r="T340" i="47"/>
  <c r="L341" i="47"/>
  <c r="N341" i="47"/>
  <c r="Q341" i="47"/>
  <c r="M341" i="47"/>
  <c r="O341" i="47"/>
  <c r="P341" i="47"/>
  <c r="R341" i="47"/>
  <c r="Y33" i="47"/>
  <c r="AH33" i="47"/>
  <c r="AH54" i="47" s="1"/>
  <c r="AH132" i="47"/>
  <c r="I147" i="47"/>
  <c r="W419" i="47"/>
  <c r="AB211" i="47"/>
  <c r="Y211" i="47"/>
  <c r="AD211" i="47"/>
  <c r="AH211" i="47"/>
  <c r="AF211" i="47"/>
  <c r="AE211" i="47"/>
  <c r="W211" i="47"/>
  <c r="Z211" i="47"/>
  <c r="X211" i="47"/>
  <c r="AA211" i="47"/>
  <c r="AG211" i="47"/>
  <c r="AC211" i="47"/>
  <c r="I418" i="47"/>
  <c r="P367" i="47"/>
  <c r="R367" i="47"/>
  <c r="AJ366" i="47"/>
  <c r="O367" i="47"/>
  <c r="Q367" i="47"/>
  <c r="N367" i="47"/>
  <c r="L367" i="47"/>
  <c r="T366" i="47"/>
  <c r="M367" i="47"/>
  <c r="AB367" i="47"/>
  <c r="AH367" i="47"/>
  <c r="AF367" i="47"/>
  <c r="AC367" i="47"/>
  <c r="W367" i="47"/>
  <c r="AD367" i="47"/>
  <c r="AA367" i="47"/>
  <c r="Y367" i="47"/>
  <c r="AE367" i="47"/>
  <c r="AG367" i="47"/>
  <c r="Z367" i="47"/>
  <c r="X367" i="47"/>
  <c r="Z33" i="47"/>
  <c r="AD48" i="47"/>
  <c r="I173" i="47"/>
  <c r="E341" i="47"/>
  <c r="D341" i="47"/>
  <c r="C341" i="47"/>
  <c r="F341" i="47"/>
  <c r="H341" i="47"/>
  <c r="G341" i="47"/>
  <c r="B341" i="47"/>
  <c r="AB393" i="47"/>
  <c r="AH393" i="47"/>
  <c r="AD393" i="47"/>
  <c r="AG393" i="47"/>
  <c r="AF393" i="47"/>
  <c r="W393" i="47"/>
  <c r="AC393" i="47"/>
  <c r="AE393" i="47"/>
  <c r="Y393" i="47"/>
  <c r="AA393" i="47"/>
  <c r="Z393" i="47"/>
  <c r="X393" i="47"/>
  <c r="B444" i="47"/>
  <c r="D289" i="47"/>
  <c r="C289" i="47"/>
  <c r="F289" i="47"/>
  <c r="H289" i="47"/>
  <c r="G289" i="47"/>
  <c r="B289" i="47"/>
  <c r="E289" i="47"/>
  <c r="B366" i="47"/>
  <c r="M393" i="47"/>
  <c r="AJ392" i="47"/>
  <c r="O393" i="47"/>
  <c r="N393" i="47"/>
  <c r="T392" i="47"/>
  <c r="Q393" i="47"/>
  <c r="R393" i="47"/>
  <c r="P393" i="47"/>
  <c r="L393" i="47"/>
  <c r="AE132" i="47"/>
  <c r="AE33" i="47"/>
  <c r="AE54" i="47" s="1"/>
  <c r="AA33" i="47"/>
  <c r="AA132" i="47"/>
  <c r="AD49" i="47"/>
  <c r="B210" i="47"/>
  <c r="I189" i="47"/>
  <c r="I210" i="47" s="1"/>
  <c r="I154" i="47"/>
  <c r="H158" i="47"/>
  <c r="L419" i="47"/>
  <c r="M419" i="47"/>
  <c r="T418" i="47"/>
  <c r="Q419" i="47"/>
  <c r="O419" i="47"/>
  <c r="AJ418" i="47"/>
  <c r="N419" i="47"/>
  <c r="R419" i="47"/>
  <c r="P419" i="47"/>
  <c r="AJ189" i="47"/>
  <c r="S210" i="47"/>
  <c r="V393" i="47"/>
  <c r="AJ163" i="47"/>
  <c r="S184" i="47"/>
  <c r="P445" i="47"/>
  <c r="M445" i="47"/>
  <c r="R445" i="47"/>
  <c r="T444" i="47"/>
  <c r="N445" i="47"/>
  <c r="Q445" i="47"/>
  <c r="AJ444" i="47"/>
  <c r="L445" i="47"/>
  <c r="O445" i="47"/>
  <c r="I444" i="47"/>
  <c r="S230" i="47"/>
  <c r="AJ230" i="47" s="1"/>
  <c r="S216" i="47"/>
  <c r="S231" i="47"/>
  <c r="AJ231" i="47" s="1"/>
  <c r="Z49" i="47"/>
  <c r="Z52" i="47"/>
  <c r="Z51" i="47"/>
  <c r="Y49" i="47"/>
  <c r="AI216" i="47"/>
  <c r="O262" i="47"/>
  <c r="N262" i="47"/>
  <c r="M34" i="47"/>
  <c r="M8" i="47" s="1"/>
  <c r="O34" i="47"/>
  <c r="O8" i="47" s="1"/>
  <c r="Q35" i="47"/>
  <c r="Q9" i="47" s="1"/>
  <c r="R35" i="47"/>
  <c r="R9" i="47" s="1"/>
  <c r="M36" i="47"/>
  <c r="M10" i="47" s="1"/>
  <c r="O36" i="47"/>
  <c r="O10" i="47" s="1"/>
  <c r="M37" i="47"/>
  <c r="M11" i="47" s="1"/>
  <c r="O37" i="47"/>
  <c r="O11" i="47" s="1"/>
  <c r="M38" i="47"/>
  <c r="M12" i="47" s="1"/>
  <c r="O38" i="47"/>
  <c r="O12" i="47" s="1"/>
  <c r="Q39" i="47"/>
  <c r="Q13" i="47" s="1"/>
  <c r="N39" i="47"/>
  <c r="N13" i="47" s="1"/>
  <c r="O39" i="47"/>
  <c r="O13" i="47" s="1"/>
  <c r="Q40" i="47"/>
  <c r="Q14" i="47" s="1"/>
  <c r="N40" i="47"/>
  <c r="N14" i="47" s="1"/>
  <c r="R40" i="47"/>
  <c r="R14" i="47" s="1"/>
  <c r="M41" i="47"/>
  <c r="M15" i="47" s="1"/>
  <c r="O41" i="47"/>
  <c r="O15" i="47" s="1"/>
  <c r="Q45" i="47"/>
  <c r="Q19" i="47" s="1"/>
  <c r="N45" i="47"/>
  <c r="N19" i="47" s="1"/>
  <c r="R45" i="47"/>
  <c r="R19" i="47" s="1"/>
  <c r="M46" i="47"/>
  <c r="M20" i="47" s="1"/>
  <c r="Q47" i="47"/>
  <c r="Q21" i="47" s="1"/>
  <c r="N47" i="47"/>
  <c r="N21" i="47" s="1"/>
  <c r="R47" i="47"/>
  <c r="R21" i="47" s="1"/>
  <c r="N48" i="47"/>
  <c r="N22" i="47" s="1"/>
  <c r="R48" i="47"/>
  <c r="R22" i="47" s="1"/>
  <c r="O49" i="47"/>
  <c r="O23" i="47" s="1"/>
  <c r="M42" i="47"/>
  <c r="M16" i="47" s="1"/>
  <c r="O42" i="47"/>
  <c r="O16" i="47" s="1"/>
  <c r="R42" i="47"/>
  <c r="R16" i="47" s="1"/>
  <c r="M43" i="47"/>
  <c r="M17" i="47" s="1"/>
  <c r="O43" i="47"/>
  <c r="O17" i="47" s="1"/>
  <c r="R43" i="47"/>
  <c r="R17" i="47" s="1"/>
  <c r="M44" i="47"/>
  <c r="M18" i="47" s="1"/>
  <c r="O44" i="47"/>
  <c r="R44" i="47"/>
  <c r="R18" i="47" s="1"/>
  <c r="I148" i="47"/>
  <c r="AI149" i="47"/>
  <c r="R262" i="47"/>
  <c r="Q34" i="47"/>
  <c r="Q8" i="47" s="1"/>
  <c r="N34" i="47"/>
  <c r="N8" i="47" s="1"/>
  <c r="R34" i="47"/>
  <c r="R8" i="47" s="1"/>
  <c r="O35" i="47"/>
  <c r="O9" i="47" s="1"/>
  <c r="N35" i="47"/>
  <c r="N9" i="47" s="1"/>
  <c r="Q36" i="47"/>
  <c r="Q10" i="47" s="1"/>
  <c r="N36" i="47"/>
  <c r="N10" i="47" s="1"/>
  <c r="R36" i="47"/>
  <c r="R10" i="47" s="1"/>
  <c r="Q37" i="47"/>
  <c r="Q11" i="47" s="1"/>
  <c r="R37" i="47"/>
  <c r="R11" i="47" s="1"/>
  <c r="Q38" i="47"/>
  <c r="Q12" i="47" s="1"/>
  <c r="N38" i="47"/>
  <c r="N12" i="47" s="1"/>
  <c r="R38" i="47"/>
  <c r="R12" i="47" s="1"/>
  <c r="M39" i="47"/>
  <c r="M13" i="47" s="1"/>
  <c r="R39" i="47"/>
  <c r="R13" i="47" s="1"/>
  <c r="M40" i="47"/>
  <c r="M14" i="47" s="1"/>
  <c r="O40" i="47"/>
  <c r="O14" i="47" s="1"/>
  <c r="Q41" i="47"/>
  <c r="Q15" i="47" s="1"/>
  <c r="N41" i="47"/>
  <c r="N15" i="47" s="1"/>
  <c r="R41" i="47"/>
  <c r="R15" i="47" s="1"/>
  <c r="M45" i="47"/>
  <c r="M19" i="47" s="1"/>
  <c r="Q46" i="47"/>
  <c r="Q20" i="47" s="1"/>
  <c r="N46" i="47"/>
  <c r="N20" i="47" s="1"/>
  <c r="R46" i="47"/>
  <c r="R20" i="47" s="1"/>
  <c r="M47" i="47"/>
  <c r="M21" i="47" s="1"/>
  <c r="O47" i="47"/>
  <c r="O21" i="47" s="1"/>
  <c r="Q48" i="47"/>
  <c r="Q22" i="47" s="1"/>
  <c r="O48" i="47"/>
  <c r="O22" i="47" s="1"/>
  <c r="Q49" i="47"/>
  <c r="Q23" i="47" s="1"/>
  <c r="R49" i="47"/>
  <c r="R23" i="47" s="1"/>
  <c r="Q42" i="47"/>
  <c r="Q16" i="47" s="1"/>
  <c r="N42" i="47"/>
  <c r="N16" i="47" s="1"/>
  <c r="N43" i="47"/>
  <c r="N17" i="47" s="1"/>
  <c r="N44" i="47"/>
  <c r="I180" i="47"/>
  <c r="H393" i="47" l="1"/>
  <c r="G393" i="47"/>
  <c r="B393" i="47"/>
  <c r="E393" i="47"/>
  <c r="C393" i="47"/>
  <c r="D393" i="47"/>
  <c r="AI211" i="47"/>
  <c r="AI445" i="47"/>
  <c r="X132" i="47"/>
  <c r="Z132" i="47"/>
  <c r="AI367" i="47"/>
  <c r="AI185" i="47"/>
  <c r="AI127" i="47"/>
  <c r="V49" i="47"/>
  <c r="AI49" i="47" s="1"/>
  <c r="S257" i="47"/>
  <c r="L262" i="47"/>
  <c r="S215" i="47"/>
  <c r="L236" i="47"/>
  <c r="S419" i="47"/>
  <c r="I315" i="47"/>
  <c r="AD54" i="47"/>
  <c r="O132" i="47"/>
  <c r="O33" i="47"/>
  <c r="D445" i="47"/>
  <c r="G445" i="47"/>
  <c r="C445" i="47"/>
  <c r="F445" i="47"/>
  <c r="B445" i="47"/>
  <c r="E445" i="47"/>
  <c r="H445" i="47"/>
  <c r="I341" i="47"/>
  <c r="AA45" i="47"/>
  <c r="S315" i="47"/>
  <c r="AJ315" i="47" s="1"/>
  <c r="V46" i="47"/>
  <c r="AI124" i="47"/>
  <c r="AI114" i="47"/>
  <c r="V36" i="47"/>
  <c r="AI36" i="47" s="1"/>
  <c r="AC236" i="47"/>
  <c r="AI215" i="47"/>
  <c r="V40" i="47"/>
  <c r="AI40" i="47" s="1"/>
  <c r="AI118" i="47"/>
  <c r="V39" i="47"/>
  <c r="AI39" i="47" s="1"/>
  <c r="AI117" i="47"/>
  <c r="Q33" i="47"/>
  <c r="Y51" i="47"/>
  <c r="AI51" i="47" s="1"/>
  <c r="AI129" i="47"/>
  <c r="S445" i="47"/>
  <c r="AJ445" i="47" s="1"/>
  <c r="R185" i="47"/>
  <c r="N185" i="47"/>
  <c r="AJ184" i="47"/>
  <c r="P185" i="47"/>
  <c r="M185" i="47"/>
  <c r="Q185" i="47"/>
  <c r="L185" i="47"/>
  <c r="O185" i="47"/>
  <c r="T184" i="47"/>
  <c r="S393" i="47"/>
  <c r="Z54" i="47"/>
  <c r="S367" i="47"/>
  <c r="AJ367" i="47" s="1"/>
  <c r="I393" i="47"/>
  <c r="N33" i="47"/>
  <c r="W132" i="47"/>
  <c r="W42" i="47"/>
  <c r="AI120" i="47"/>
  <c r="V47" i="47"/>
  <c r="AI47" i="47" s="1"/>
  <c r="AI125" i="47"/>
  <c r="Y52" i="47"/>
  <c r="AI52" i="47" s="1"/>
  <c r="AI130" i="47"/>
  <c r="F211" i="47"/>
  <c r="B211" i="47"/>
  <c r="C211" i="47"/>
  <c r="E211" i="47"/>
  <c r="H211" i="47"/>
  <c r="G211" i="47"/>
  <c r="D211" i="47"/>
  <c r="Y132" i="47"/>
  <c r="B158" i="47"/>
  <c r="AA46" i="47"/>
  <c r="AA158" i="47"/>
  <c r="AI150" i="47"/>
  <c r="AI119" i="47"/>
  <c r="V41" i="47"/>
  <c r="AI41" i="47" s="1"/>
  <c r="V38" i="47"/>
  <c r="AI38" i="47" s="1"/>
  <c r="AI116" i="47"/>
  <c r="M33" i="47"/>
  <c r="V35" i="47"/>
  <c r="AI35" i="47" s="1"/>
  <c r="AI113" i="47"/>
  <c r="V33" i="47"/>
  <c r="AI111" i="47"/>
  <c r="I231" i="47"/>
  <c r="AJ216" i="47"/>
  <c r="AI393" i="47"/>
  <c r="Y54" i="47"/>
  <c r="L44" i="47"/>
  <c r="X43" i="47"/>
  <c r="AI43" i="47" s="1"/>
  <c r="AI121" i="47"/>
  <c r="AI126" i="47"/>
  <c r="V48" i="47"/>
  <c r="AI48" i="47" s="1"/>
  <c r="AI112" i="47"/>
  <c r="V34" i="47"/>
  <c r="R33" i="47"/>
  <c r="R132" i="47"/>
  <c r="R211" i="47"/>
  <c r="L211" i="47"/>
  <c r="AJ210" i="47"/>
  <c r="P211" i="47"/>
  <c r="O211" i="47"/>
  <c r="N211" i="47"/>
  <c r="Q211" i="47"/>
  <c r="T210" i="47"/>
  <c r="M211" i="47"/>
  <c r="I289" i="47"/>
  <c r="S341" i="47"/>
  <c r="AJ341" i="47" s="1"/>
  <c r="X44" i="47"/>
  <c r="AI44" i="47" s="1"/>
  <c r="AI122" i="47"/>
  <c r="G419" i="47"/>
  <c r="B419" i="47"/>
  <c r="C419" i="47"/>
  <c r="D419" i="47"/>
  <c r="F419" i="47"/>
  <c r="E419" i="47"/>
  <c r="H419" i="47"/>
  <c r="L43" i="47"/>
  <c r="V45" i="47"/>
  <c r="AI123" i="47"/>
  <c r="AC33" i="47"/>
  <c r="AI419" i="47"/>
  <c r="I184" i="47"/>
  <c r="AC34" i="47"/>
  <c r="S289" i="47"/>
  <c r="AJ289" i="47" s="1"/>
  <c r="I230" i="47"/>
  <c r="I216" i="47"/>
  <c r="M49" i="47"/>
  <c r="M23" i="47" s="1"/>
  <c r="N52" i="47"/>
  <c r="N26" i="47" s="1"/>
  <c r="N49" i="47"/>
  <c r="N23" i="47" s="1"/>
  <c r="N51" i="47"/>
  <c r="N25" i="47" s="1"/>
  <c r="D44" i="47"/>
  <c r="Q44" i="47"/>
  <c r="Q43" i="47"/>
  <c r="Q17" i="47" s="1"/>
  <c r="G42" i="47"/>
  <c r="G16" i="47" s="1"/>
  <c r="G48" i="47"/>
  <c r="G22" i="47" s="1"/>
  <c r="H46" i="47"/>
  <c r="H20" i="47" s="1"/>
  <c r="H41" i="47"/>
  <c r="H15" i="47" s="1"/>
  <c r="D41" i="47"/>
  <c r="D15" i="47" s="1"/>
  <c r="E40" i="47"/>
  <c r="E14" i="47" s="1"/>
  <c r="D38" i="47"/>
  <c r="D12" i="47" s="1"/>
  <c r="H37" i="47"/>
  <c r="H11" i="47" s="1"/>
  <c r="G37" i="47"/>
  <c r="G11" i="47" s="1"/>
  <c r="H36" i="47"/>
  <c r="H10" i="47" s="1"/>
  <c r="E35" i="47"/>
  <c r="E9" i="47" s="1"/>
  <c r="D34" i="47"/>
  <c r="D8" i="47" s="1"/>
  <c r="H262" i="47"/>
  <c r="S149" i="47"/>
  <c r="C44" i="47"/>
  <c r="C18" i="47" s="1"/>
  <c r="H43" i="47"/>
  <c r="H17" i="47" s="1"/>
  <c r="C43" i="47"/>
  <c r="C17" i="47" s="1"/>
  <c r="H42" i="47"/>
  <c r="H16" i="47" s="1"/>
  <c r="H48" i="47"/>
  <c r="H22" i="47" s="1"/>
  <c r="D48" i="47"/>
  <c r="D22" i="47" s="1"/>
  <c r="H40" i="47"/>
  <c r="H14" i="47" s="1"/>
  <c r="D40" i="47"/>
  <c r="D14" i="47" s="1"/>
  <c r="E39" i="47"/>
  <c r="E13" i="47" s="1"/>
  <c r="D39" i="47"/>
  <c r="D13" i="47" s="1"/>
  <c r="E38" i="47"/>
  <c r="E12" i="47" s="1"/>
  <c r="C37" i="47"/>
  <c r="C11" i="47" s="1"/>
  <c r="E34" i="47"/>
  <c r="E8" i="47" s="1"/>
  <c r="D43" i="47"/>
  <c r="D17" i="47" s="1"/>
  <c r="D42" i="47"/>
  <c r="D16" i="47" s="1"/>
  <c r="G49" i="47"/>
  <c r="G23" i="47" s="1"/>
  <c r="E48" i="47"/>
  <c r="E22" i="47" s="1"/>
  <c r="E47" i="47"/>
  <c r="E21" i="47" s="1"/>
  <c r="C47" i="47"/>
  <c r="C21" i="47" s="1"/>
  <c r="D46" i="47"/>
  <c r="D20" i="47" s="1"/>
  <c r="G46" i="47"/>
  <c r="G20" i="47" s="1"/>
  <c r="C45" i="47"/>
  <c r="C19" i="47" s="1"/>
  <c r="G41" i="47"/>
  <c r="G15" i="47" s="1"/>
  <c r="C40" i="47"/>
  <c r="C14" i="47" s="1"/>
  <c r="H39" i="47"/>
  <c r="H13" i="47" s="1"/>
  <c r="C39" i="47"/>
  <c r="C13" i="47" s="1"/>
  <c r="H38" i="47"/>
  <c r="H12" i="47" s="1"/>
  <c r="G38" i="47"/>
  <c r="G12" i="47" s="1"/>
  <c r="D36" i="47"/>
  <c r="D10" i="47" s="1"/>
  <c r="G36" i="47"/>
  <c r="G10" i="47" s="1"/>
  <c r="D35" i="47"/>
  <c r="D9" i="47" s="1"/>
  <c r="H34" i="47"/>
  <c r="H8" i="47" s="1"/>
  <c r="G34" i="47"/>
  <c r="G8" i="47" s="1"/>
  <c r="S258" i="47"/>
  <c r="AJ258" i="47" s="1"/>
  <c r="H44" i="47"/>
  <c r="H18" i="47" s="1"/>
  <c r="E44" i="47"/>
  <c r="E43" i="47"/>
  <c r="E17" i="47" s="1"/>
  <c r="E42" i="47"/>
  <c r="E16" i="47" s="1"/>
  <c r="H47" i="47"/>
  <c r="H21" i="47" s="1"/>
  <c r="D47" i="47"/>
  <c r="D21" i="47" s="1"/>
  <c r="G47" i="47"/>
  <c r="G21" i="47" s="1"/>
  <c r="C46" i="47"/>
  <c r="C20" i="47" s="1"/>
  <c r="H45" i="47"/>
  <c r="H19" i="47" s="1"/>
  <c r="D45" i="47"/>
  <c r="D19" i="47" s="1"/>
  <c r="G45" i="47"/>
  <c r="G19" i="47" s="1"/>
  <c r="E41" i="47"/>
  <c r="E15" i="47" s="1"/>
  <c r="C41" i="47"/>
  <c r="C15" i="47" s="1"/>
  <c r="G40" i="47"/>
  <c r="G14" i="47" s="1"/>
  <c r="G39" i="47"/>
  <c r="G13" i="47" s="1"/>
  <c r="C38" i="47"/>
  <c r="C12" i="47" s="1"/>
  <c r="E37" i="47"/>
  <c r="E11" i="47" s="1"/>
  <c r="E36" i="47"/>
  <c r="E10" i="47" s="1"/>
  <c r="C36" i="47"/>
  <c r="C10" i="47" s="1"/>
  <c r="H35" i="47"/>
  <c r="H9" i="47" s="1"/>
  <c r="G35" i="47"/>
  <c r="G9" i="47" s="1"/>
  <c r="C34" i="47"/>
  <c r="C8" i="47" s="1"/>
  <c r="D262" i="47"/>
  <c r="E262" i="47"/>
  <c r="AI45" i="47" l="1"/>
  <c r="AJ393" i="47"/>
  <c r="S122" i="47"/>
  <c r="AJ122" i="47" s="1"/>
  <c r="E49" i="47"/>
  <c r="E23" i="47" s="1"/>
  <c r="S121" i="47"/>
  <c r="AJ121" i="47" s="1"/>
  <c r="C33" i="47"/>
  <c r="I445" i="47"/>
  <c r="L34" i="47"/>
  <c r="S112" i="47"/>
  <c r="AJ112" i="47" s="1"/>
  <c r="S116" i="47"/>
  <c r="AJ116" i="47" s="1"/>
  <c r="L38" i="47"/>
  <c r="H49" i="47"/>
  <c r="H23" i="47" s="1"/>
  <c r="M51" i="47"/>
  <c r="S129" i="47"/>
  <c r="AJ129" i="47" s="1"/>
  <c r="I419" i="47"/>
  <c r="O45" i="47"/>
  <c r="O19" i="47" s="1"/>
  <c r="AI46" i="47"/>
  <c r="AJ419" i="47"/>
  <c r="O158" i="47"/>
  <c r="S150" i="47"/>
  <c r="AJ150" i="47" s="1"/>
  <c r="L48" i="47"/>
  <c r="S126" i="47"/>
  <c r="AJ126" i="47" s="1"/>
  <c r="L45" i="47"/>
  <c r="S123" i="47"/>
  <c r="AJ123" i="47" s="1"/>
  <c r="B43" i="47"/>
  <c r="B44" i="47"/>
  <c r="L17" i="47"/>
  <c r="S43" i="47"/>
  <c r="AJ43" i="47" s="1"/>
  <c r="O46" i="47"/>
  <c r="O20" i="47" s="1"/>
  <c r="S44" i="47"/>
  <c r="AJ44" i="47" s="1"/>
  <c r="AI33" i="47"/>
  <c r="N7" i="47"/>
  <c r="S185" i="47"/>
  <c r="AJ185" i="47" s="1"/>
  <c r="AA54" i="47"/>
  <c r="AJ215" i="47"/>
  <c r="S236" i="47"/>
  <c r="H33" i="47"/>
  <c r="H132" i="47"/>
  <c r="I232" i="47"/>
  <c r="L33" i="47"/>
  <c r="S111" i="47"/>
  <c r="I257" i="47"/>
  <c r="I262" i="47" s="1"/>
  <c r="B262" i="47"/>
  <c r="S114" i="47"/>
  <c r="AJ114" i="47" s="1"/>
  <c r="L36" i="47"/>
  <c r="G33" i="47"/>
  <c r="AI34" i="47"/>
  <c r="M52" i="47"/>
  <c r="S130" i="47"/>
  <c r="AJ130" i="47" s="1"/>
  <c r="C185" i="47"/>
  <c r="B185" i="47"/>
  <c r="G185" i="47"/>
  <c r="E185" i="47"/>
  <c r="H185" i="47"/>
  <c r="D185" i="47"/>
  <c r="F185" i="47"/>
  <c r="X54" i="47"/>
  <c r="AI158" i="47"/>
  <c r="AA159" i="47" s="1"/>
  <c r="S232" i="47"/>
  <c r="AJ232" i="47" s="1"/>
  <c r="L50" i="47"/>
  <c r="AI236" i="47"/>
  <c r="O7" i="47"/>
  <c r="AJ257" i="47"/>
  <c r="S262" i="47"/>
  <c r="S120" i="47"/>
  <c r="AJ120" i="47" s="1"/>
  <c r="L42" i="47"/>
  <c r="AJ149" i="47"/>
  <c r="S158" i="47"/>
  <c r="R54" i="47"/>
  <c r="R7" i="47"/>
  <c r="R28" i="47" s="1"/>
  <c r="L41" i="47"/>
  <c r="S119" i="47"/>
  <c r="AJ119" i="47" s="1"/>
  <c r="L40" i="47"/>
  <c r="S118" i="47"/>
  <c r="AJ118" i="47" s="1"/>
  <c r="M132" i="47"/>
  <c r="Q132" i="47"/>
  <c r="I215" i="47"/>
  <c r="I236" i="47" s="1"/>
  <c r="B236" i="47"/>
  <c r="D33" i="47"/>
  <c r="E33" i="47"/>
  <c r="E132" i="47"/>
  <c r="L46" i="47"/>
  <c r="S124" i="47"/>
  <c r="AJ124" i="47" s="1"/>
  <c r="L49" i="47"/>
  <c r="S127" i="47"/>
  <c r="AJ127" i="47" s="1"/>
  <c r="S113" i="47"/>
  <c r="AJ113" i="47" s="1"/>
  <c r="L35" i="47"/>
  <c r="L39" i="47"/>
  <c r="S117" i="47"/>
  <c r="AJ117" i="47" s="1"/>
  <c r="L47" i="47"/>
  <c r="S125" i="47"/>
  <c r="AJ125" i="47" s="1"/>
  <c r="S211" i="47"/>
  <c r="AJ211" i="47" s="1"/>
  <c r="M7" i="47"/>
  <c r="M28" i="47" s="1"/>
  <c r="M54" i="47"/>
  <c r="I211" i="47"/>
  <c r="AI42" i="47"/>
  <c r="W54" i="47"/>
  <c r="Q54" i="47"/>
  <c r="Q7" i="47"/>
  <c r="C49" i="47"/>
  <c r="C23" i="47" s="1"/>
  <c r="D49" i="47"/>
  <c r="D23" i="47" s="1"/>
  <c r="D52" i="47"/>
  <c r="D26" i="47" s="1"/>
  <c r="C52" i="47"/>
  <c r="C26" i="47" s="1"/>
  <c r="D51" i="47"/>
  <c r="D25" i="47" s="1"/>
  <c r="I258" i="47"/>
  <c r="G52" i="47"/>
  <c r="G26" i="47" s="1"/>
  <c r="G44" i="47"/>
  <c r="E50" i="47"/>
  <c r="E24" i="47" s="1"/>
  <c r="D50" i="47"/>
  <c r="D24" i="47" s="1"/>
  <c r="E52" i="47"/>
  <c r="E26" i="47" s="1"/>
  <c r="I149" i="47"/>
  <c r="H50" i="47"/>
  <c r="H24" i="47" s="1"/>
  <c r="H52" i="47"/>
  <c r="H26" i="47" s="1"/>
  <c r="G43" i="47"/>
  <c r="G17" i="47" s="1"/>
  <c r="B38" i="47" l="1"/>
  <c r="I116" i="47"/>
  <c r="B36" i="47"/>
  <c r="I114" i="47"/>
  <c r="S47" i="47"/>
  <c r="AJ47" i="47" s="1"/>
  <c r="L20" i="47"/>
  <c r="S46" i="47"/>
  <c r="AJ46" i="47" s="1"/>
  <c r="L159" i="47"/>
  <c r="T158" i="47"/>
  <c r="M159" i="47"/>
  <c r="O159" i="47"/>
  <c r="N159" i="47"/>
  <c r="R159" i="47"/>
  <c r="Q159" i="47"/>
  <c r="AJ158" i="47"/>
  <c r="P159" i="47"/>
  <c r="AB237" i="47"/>
  <c r="AA237" i="47"/>
  <c r="Z237" i="47"/>
  <c r="Y237" i="47"/>
  <c r="W237" i="47"/>
  <c r="AE237" i="47"/>
  <c r="X237" i="47"/>
  <c r="AF237" i="47"/>
  <c r="AH237" i="47"/>
  <c r="AG237" i="47"/>
  <c r="V237" i="47"/>
  <c r="AD237" i="47"/>
  <c r="M26" i="47"/>
  <c r="S26" i="47" s="1"/>
  <c r="S52" i="47"/>
  <c r="AJ52" i="47" s="1"/>
  <c r="F263" i="47"/>
  <c r="G263" i="47"/>
  <c r="D263" i="47"/>
  <c r="C263" i="47"/>
  <c r="E263" i="47"/>
  <c r="B263" i="47"/>
  <c r="H263" i="47"/>
  <c r="M237" i="47"/>
  <c r="R237" i="47"/>
  <c r="N237" i="47"/>
  <c r="Q237" i="47"/>
  <c r="O237" i="47"/>
  <c r="L237" i="47"/>
  <c r="T236" i="47"/>
  <c r="AJ236" i="47"/>
  <c r="P237" i="47"/>
  <c r="I121" i="47"/>
  <c r="I117" i="47"/>
  <c r="B39" i="47"/>
  <c r="B48" i="47"/>
  <c r="I126" i="47"/>
  <c r="AC237" i="47"/>
  <c r="I43" i="47"/>
  <c r="B17" i="47"/>
  <c r="I17" i="47" s="1"/>
  <c r="L16" i="47"/>
  <c r="S42" i="47"/>
  <c r="AJ42" i="47" s="1"/>
  <c r="B35" i="47"/>
  <c r="I113" i="47"/>
  <c r="B47" i="47"/>
  <c r="I125" i="47"/>
  <c r="I119" i="47"/>
  <c r="B41" i="47"/>
  <c r="L9" i="47"/>
  <c r="S9" i="47" s="1"/>
  <c r="S35" i="47"/>
  <c r="AJ35" i="47" s="1"/>
  <c r="L14" i="47"/>
  <c r="S40" i="47"/>
  <c r="AJ40" i="47" s="1"/>
  <c r="G132" i="47"/>
  <c r="S33" i="47"/>
  <c r="L7" i="47"/>
  <c r="S45" i="47"/>
  <c r="AJ45" i="47" s="1"/>
  <c r="L19" i="47"/>
  <c r="B49" i="47"/>
  <c r="I127" i="47"/>
  <c r="B33" i="47"/>
  <c r="I111" i="47"/>
  <c r="E7" i="47"/>
  <c r="L24" i="47"/>
  <c r="S24" i="47" s="1"/>
  <c r="S50" i="47"/>
  <c r="AJ50" i="47" s="1"/>
  <c r="AJ111" i="47"/>
  <c r="S34" i="47"/>
  <c r="AJ34" i="47" s="1"/>
  <c r="L8" i="47"/>
  <c r="S8" i="47" s="1"/>
  <c r="D7" i="47"/>
  <c r="O263" i="47"/>
  <c r="L263" i="47"/>
  <c r="M263" i="47"/>
  <c r="N263" i="47"/>
  <c r="Q263" i="47"/>
  <c r="P263" i="47"/>
  <c r="T262" i="47"/>
  <c r="R263" i="47"/>
  <c r="AJ262" i="47"/>
  <c r="AB159" i="47"/>
  <c r="W159" i="47"/>
  <c r="AD159" i="47"/>
  <c r="Z159" i="47"/>
  <c r="AH159" i="47"/>
  <c r="AC159" i="47"/>
  <c r="Y159" i="47"/>
  <c r="AG159" i="47"/>
  <c r="X159" i="47"/>
  <c r="AF159" i="47"/>
  <c r="AE159" i="47"/>
  <c r="V159" i="47"/>
  <c r="G7" i="47"/>
  <c r="G54" i="47"/>
  <c r="B50" i="47"/>
  <c r="B34" i="47"/>
  <c r="I112" i="47"/>
  <c r="B46" i="47"/>
  <c r="I124" i="47"/>
  <c r="B42" i="47"/>
  <c r="I120" i="47"/>
  <c r="L15" i="47"/>
  <c r="S41" i="47"/>
  <c r="AJ41" i="47" s="1"/>
  <c r="I185" i="47"/>
  <c r="S36" i="47"/>
  <c r="AJ36" i="47" s="1"/>
  <c r="L10" i="47"/>
  <c r="S10" i="47" s="1"/>
  <c r="I122" i="47"/>
  <c r="L22" i="47"/>
  <c r="S22" i="47" s="1"/>
  <c r="S48" i="47"/>
  <c r="AJ48" i="47" s="1"/>
  <c r="M25" i="47"/>
  <c r="S25" i="47" s="1"/>
  <c r="S51" i="47"/>
  <c r="AJ51" i="47" s="1"/>
  <c r="C132" i="47"/>
  <c r="L13" i="47"/>
  <c r="S39" i="47"/>
  <c r="AJ39" i="47" s="1"/>
  <c r="I123" i="47"/>
  <c r="B45" i="47"/>
  <c r="L23" i="47"/>
  <c r="S23" i="47" s="1"/>
  <c r="S49" i="47"/>
  <c r="AJ49" i="47" s="1"/>
  <c r="H237" i="47"/>
  <c r="G237" i="47"/>
  <c r="E237" i="47"/>
  <c r="D237" i="47"/>
  <c r="B237" i="47"/>
  <c r="C237" i="47"/>
  <c r="F237" i="47"/>
  <c r="O54" i="47"/>
  <c r="I44" i="47"/>
  <c r="C7" i="47"/>
  <c r="B40" i="47"/>
  <c r="I118" i="47"/>
  <c r="E46" i="47"/>
  <c r="E20" i="47" s="1"/>
  <c r="E158" i="47"/>
  <c r="I150" i="47"/>
  <c r="I158" i="47" s="1"/>
  <c r="C51" i="47"/>
  <c r="I129" i="47"/>
  <c r="H7" i="47"/>
  <c r="H28" i="47" s="1"/>
  <c r="H54" i="47"/>
  <c r="E45" i="47"/>
  <c r="E19" i="47" s="1"/>
  <c r="S38" i="47"/>
  <c r="AJ38" i="47" s="1"/>
  <c r="L12" i="47"/>
  <c r="S12" i="47" s="1"/>
  <c r="I237" i="47" l="1"/>
  <c r="S7" i="47"/>
  <c r="I130" i="47"/>
  <c r="B52" i="47"/>
  <c r="B14" i="47"/>
  <c r="I14" i="47" s="1"/>
  <c r="I40" i="47"/>
  <c r="B19" i="47"/>
  <c r="I19" i="47" s="1"/>
  <c r="I45" i="47"/>
  <c r="B16" i="47"/>
  <c r="AI159" i="47"/>
  <c r="AJ33" i="47"/>
  <c r="I33" i="47"/>
  <c r="B7" i="47"/>
  <c r="I46" i="47"/>
  <c r="B20" i="47"/>
  <c r="I20" i="47" s="1"/>
  <c r="I263" i="47"/>
  <c r="I51" i="47"/>
  <c r="C25" i="47"/>
  <c r="I25" i="47" s="1"/>
  <c r="S263" i="47"/>
  <c r="AJ263" i="47" s="1"/>
  <c r="I49" i="47"/>
  <c r="B23" i="47"/>
  <c r="I23" i="47" s="1"/>
  <c r="T23" i="47" s="1"/>
  <c r="I35" i="47"/>
  <c r="B9" i="47"/>
  <c r="I9" i="47" s="1"/>
  <c r="T9" i="47" s="1"/>
  <c r="B22" i="47"/>
  <c r="I22" i="47" s="1"/>
  <c r="T22" i="47" s="1"/>
  <c r="I48" i="47"/>
  <c r="S237" i="47"/>
  <c r="AI237" i="47"/>
  <c r="E159" i="47"/>
  <c r="H159" i="47"/>
  <c r="B159" i="47"/>
  <c r="F159" i="47"/>
  <c r="D159" i="47"/>
  <c r="G159" i="47"/>
  <c r="C159" i="47"/>
  <c r="B8" i="47"/>
  <c r="I8" i="47" s="1"/>
  <c r="T8" i="47" s="1"/>
  <c r="I34" i="47"/>
  <c r="I36" i="47"/>
  <c r="B10" i="47"/>
  <c r="I10" i="47" s="1"/>
  <c r="T10" i="47" s="1"/>
  <c r="I47" i="47"/>
  <c r="I50" i="47"/>
  <c r="B24" i="47"/>
  <c r="I24" i="47" s="1"/>
  <c r="T24" i="47" s="1"/>
  <c r="E54" i="47"/>
  <c r="I39" i="47"/>
  <c r="B13" i="47"/>
  <c r="I13" i="47" s="1"/>
  <c r="B15" i="47"/>
  <c r="I15" i="47" s="1"/>
  <c r="I41" i="47"/>
  <c r="S159" i="47"/>
  <c r="I38" i="47"/>
  <c r="B12" i="47"/>
  <c r="I12" i="47" s="1"/>
  <c r="T12" i="47" s="1"/>
  <c r="AJ159" i="47" l="1"/>
  <c r="AJ237" i="47"/>
  <c r="I7" i="47"/>
  <c r="B26" i="47"/>
  <c r="I26" i="47" s="1"/>
  <c r="I52" i="47"/>
  <c r="I159" i="47"/>
  <c r="T7" i="47"/>
  <c r="P67" i="47" l="1"/>
  <c r="S483" i="47"/>
  <c r="P71" i="47"/>
  <c r="S487" i="47"/>
  <c r="P72" i="47"/>
  <c r="S488" i="47"/>
  <c r="P20" i="47" l="1"/>
  <c r="S20" i="47" s="1"/>
  <c r="T20" i="47" s="1"/>
  <c r="S72" i="47"/>
  <c r="AC37" i="47"/>
  <c r="AC54" i="47" s="1"/>
  <c r="AC132" i="47"/>
  <c r="S71" i="47"/>
  <c r="P19" i="47"/>
  <c r="S19" i="47" s="1"/>
  <c r="T19" i="47" s="1"/>
  <c r="S67" i="47"/>
  <c r="P15" i="47"/>
  <c r="S15" i="47" s="1"/>
  <c r="T15" i="47" s="1"/>
  <c r="AG37" i="47" l="1"/>
  <c r="AG54" i="47" s="1"/>
  <c r="AG132" i="47"/>
  <c r="V37" i="47"/>
  <c r="AI115" i="47"/>
  <c r="V132" i="47"/>
  <c r="AI132" i="47" s="1"/>
  <c r="L37" i="47" l="1"/>
  <c r="S115" i="47"/>
  <c r="L132" i="47"/>
  <c r="AI37" i="47"/>
  <c r="V54" i="47"/>
  <c r="N37" i="47"/>
  <c r="N132" i="47"/>
  <c r="AI54" i="47" l="1"/>
  <c r="V55" i="47"/>
  <c r="B37" i="47"/>
  <c r="I115" i="47"/>
  <c r="I132" i="47" s="1"/>
  <c r="B132" i="47"/>
  <c r="N11" i="47"/>
  <c r="N54" i="47"/>
  <c r="AJ115" i="47"/>
  <c r="S132" i="47"/>
  <c r="D37" i="47"/>
  <c r="D132" i="47"/>
  <c r="L11" i="47"/>
  <c r="S37" i="47"/>
  <c r="L54" i="47"/>
  <c r="AJ37" i="47" l="1"/>
  <c r="S54" i="47"/>
  <c r="S11" i="47"/>
  <c r="C133" i="47"/>
  <c r="E133" i="47"/>
  <c r="G133" i="47"/>
  <c r="H133" i="47"/>
  <c r="F133" i="47"/>
  <c r="B133" i="47"/>
  <c r="D133" i="47"/>
  <c r="B11" i="47"/>
  <c r="I37" i="47"/>
  <c r="B54" i="47"/>
  <c r="D11" i="47"/>
  <c r="D54" i="47"/>
  <c r="O133" i="47"/>
  <c r="T132" i="47"/>
  <c r="L133" i="47"/>
  <c r="P133" i="47"/>
  <c r="N133" i="47"/>
  <c r="R133" i="47"/>
  <c r="Q133" i="47"/>
  <c r="M133" i="47"/>
  <c r="AJ132" i="47"/>
  <c r="AB55" i="47"/>
  <c r="AE55" i="47"/>
  <c r="AH55" i="47"/>
  <c r="AF55" i="47"/>
  <c r="Y55" i="47"/>
  <c r="AD55" i="47"/>
  <c r="Z55" i="47"/>
  <c r="W55" i="47"/>
  <c r="AI55" i="47" s="1"/>
  <c r="AA55" i="47"/>
  <c r="X55" i="47"/>
  <c r="AC55" i="47"/>
  <c r="AG55" i="47"/>
  <c r="S133" i="47" l="1"/>
  <c r="AJ133" i="47" s="1"/>
  <c r="I11" i="47"/>
  <c r="T11" i="47" s="1"/>
  <c r="I133" i="47"/>
  <c r="N55" i="47"/>
  <c r="T54" i="47"/>
  <c r="R55" i="47"/>
  <c r="Q55" i="47"/>
  <c r="O55" i="47"/>
  <c r="AJ54" i="47"/>
  <c r="P55" i="47"/>
  <c r="L55" i="47"/>
  <c r="M55" i="47"/>
  <c r="S55" i="47" l="1"/>
  <c r="AJ55" i="47" s="1"/>
  <c r="P96" i="48" l="1"/>
  <c r="P106" i="48" s="1"/>
  <c r="P600" i="48"/>
  <c r="S590" i="48"/>
  <c r="S600" i="48" s="1"/>
  <c r="P70" i="48" l="1"/>
  <c r="S486" i="48"/>
  <c r="R601" i="48"/>
  <c r="L601" i="48"/>
  <c r="P601" i="48"/>
  <c r="Q601" i="48"/>
  <c r="M601" i="48"/>
  <c r="O601" i="48"/>
  <c r="N601" i="48"/>
  <c r="S601" i="48" l="1"/>
  <c r="P18" i="48"/>
  <c r="S70" i="48"/>
  <c r="C366" i="47" l="1"/>
  <c r="I354" i="47"/>
  <c r="I366" i="47" s="1"/>
  <c r="C42" i="47"/>
  <c r="P96" i="47" l="1"/>
  <c r="P106" i="47" s="1"/>
  <c r="P600" i="47"/>
  <c r="S590" i="47"/>
  <c r="S600" i="47" s="1"/>
  <c r="C16" i="47"/>
  <c r="C54" i="47"/>
  <c r="I42" i="47"/>
  <c r="I54" i="47" s="1"/>
  <c r="F367" i="47"/>
  <c r="D367" i="47"/>
  <c r="E367" i="47"/>
  <c r="B367" i="47"/>
  <c r="C367" i="47"/>
  <c r="G367" i="47"/>
  <c r="H367" i="47"/>
  <c r="C28" i="47" l="1"/>
  <c r="I16" i="47"/>
  <c r="F55" i="47"/>
  <c r="C55" i="47"/>
  <c r="B55" i="47"/>
  <c r="H55" i="47"/>
  <c r="E55" i="47"/>
  <c r="G55" i="47"/>
  <c r="D55" i="47"/>
  <c r="O601" i="47"/>
  <c r="P601" i="47"/>
  <c r="R601" i="47"/>
  <c r="L601" i="47"/>
  <c r="M601" i="47"/>
  <c r="N601" i="47"/>
  <c r="Q601" i="47"/>
  <c r="I367" i="47"/>
  <c r="I55" i="47" l="1"/>
  <c r="S601" i="47"/>
  <c r="S484" i="47" l="1"/>
  <c r="P68" i="47"/>
  <c r="P16" i="47" l="1"/>
  <c r="S16" i="47" s="1"/>
  <c r="T16" i="47" s="1"/>
  <c r="S68" i="47"/>
  <c r="P69" i="47" l="1"/>
  <c r="S485" i="47"/>
  <c r="P17" i="47" l="1"/>
  <c r="S17" i="47" s="1"/>
  <c r="T17" i="47" s="1"/>
  <c r="S69" i="47"/>
  <c r="P68" i="46" l="1"/>
  <c r="S484" i="46"/>
  <c r="S485" i="46"/>
  <c r="P69" i="46"/>
  <c r="P96" i="46" l="1"/>
  <c r="P106" i="46" s="1"/>
  <c r="P600" i="46"/>
  <c r="S590" i="46"/>
  <c r="S600" i="46" s="1"/>
  <c r="S69" i="46"/>
  <c r="P17" i="46"/>
  <c r="S17" i="46" s="1"/>
  <c r="T17" i="46" s="1"/>
  <c r="S68" i="46"/>
  <c r="P16" i="46"/>
  <c r="S16" i="46" s="1"/>
  <c r="T16" i="46" s="1"/>
  <c r="O601" i="46" l="1"/>
  <c r="R601" i="46"/>
  <c r="Q601" i="46"/>
  <c r="P601" i="46"/>
  <c r="N601" i="46"/>
  <c r="L601" i="46"/>
  <c r="M601" i="46"/>
  <c r="S601" i="46" l="1"/>
  <c r="I645" i="46" l="1"/>
  <c r="I652" i="46" s="1"/>
  <c r="B99" i="46"/>
  <c r="B652" i="46"/>
  <c r="I99" i="46" l="1"/>
  <c r="B21" i="46"/>
  <c r="I21" i="46" s="1"/>
  <c r="S645" i="46"/>
  <c r="S652" i="46" s="1"/>
  <c r="L99" i="46"/>
  <c r="L652" i="46"/>
  <c r="E653" i="46"/>
  <c r="B653" i="46"/>
  <c r="D653" i="46"/>
  <c r="H653" i="46"/>
  <c r="G653" i="46"/>
  <c r="F653" i="46"/>
  <c r="C653" i="46"/>
  <c r="I653" i="46" l="1"/>
  <c r="S99" i="46"/>
  <c r="L21" i="46"/>
  <c r="L653" i="46"/>
  <c r="P653" i="46"/>
  <c r="M653" i="46"/>
  <c r="N653" i="46"/>
  <c r="O653" i="46"/>
  <c r="R653" i="46"/>
  <c r="Q653" i="46"/>
  <c r="S653" i="46" l="1"/>
  <c r="S482" i="46" l="1"/>
  <c r="P66" i="46"/>
  <c r="P14" i="46" l="1"/>
  <c r="S14" i="46" s="1"/>
  <c r="T14" i="46" s="1"/>
  <c r="S66" i="46"/>
  <c r="P65" i="46" l="1"/>
  <c r="S481" i="46"/>
  <c r="S489" i="46"/>
  <c r="P73" i="46"/>
  <c r="S73" i="46" l="1"/>
  <c r="P21" i="46"/>
  <c r="S21" i="46" s="1"/>
  <c r="T21" i="46" s="1"/>
  <c r="S65" i="46"/>
  <c r="P13" i="46"/>
  <c r="S13" i="46" l="1"/>
  <c r="T13" i="46" l="1"/>
  <c r="I354" i="48" l="1"/>
  <c r="I366" i="48" s="1"/>
  <c r="C366" i="48"/>
  <c r="C42" i="48"/>
  <c r="C16" i="48" l="1"/>
  <c r="I42" i="48"/>
  <c r="I54" i="48" s="1"/>
  <c r="C54" i="48"/>
  <c r="F367" i="48"/>
  <c r="C367" i="48"/>
  <c r="H367" i="48"/>
  <c r="G367" i="48"/>
  <c r="E367" i="48"/>
  <c r="B367" i="48"/>
  <c r="D367" i="48"/>
  <c r="S484" i="48" l="1"/>
  <c r="P68" i="48"/>
  <c r="H55" i="48"/>
  <c r="C55" i="48"/>
  <c r="G55" i="48"/>
  <c r="F55" i="48"/>
  <c r="B55" i="48"/>
  <c r="I55" i="48" s="1"/>
  <c r="E55" i="48"/>
  <c r="D55" i="48"/>
  <c r="I367" i="48"/>
  <c r="I16" i="48"/>
  <c r="C28" i="48"/>
  <c r="S68" i="48" l="1"/>
  <c r="P16" i="48"/>
  <c r="S16" i="48" s="1"/>
  <c r="T16" i="48" s="1"/>
  <c r="I645" i="47" l="1"/>
  <c r="I652" i="47" s="1"/>
  <c r="B99" i="47"/>
  <c r="B652" i="47"/>
  <c r="S645" i="47" l="1"/>
  <c r="S652" i="47" s="1"/>
  <c r="L99" i="47"/>
  <c r="L652" i="47"/>
  <c r="I99" i="47"/>
  <c r="B21" i="47"/>
  <c r="I21" i="47" s="1"/>
  <c r="C653" i="47"/>
  <c r="B653" i="47"/>
  <c r="E653" i="47"/>
  <c r="D653" i="47"/>
  <c r="F653" i="47"/>
  <c r="H653" i="47"/>
  <c r="G653" i="47"/>
  <c r="I653" i="47" l="1"/>
  <c r="S99" i="47"/>
  <c r="L21" i="47"/>
  <c r="O653" i="47"/>
  <c r="P653" i="47"/>
  <c r="N653" i="47"/>
  <c r="L653" i="47"/>
  <c r="S653" i="47" s="1"/>
  <c r="R653" i="47"/>
  <c r="M653" i="47"/>
  <c r="Q653" i="47"/>
  <c r="S482" i="47" l="1"/>
  <c r="P66" i="47"/>
  <c r="P14" i="47" l="1"/>
  <c r="S14" i="47" s="1"/>
  <c r="T14" i="47" s="1"/>
  <c r="S66" i="47"/>
  <c r="P65" i="47" l="1"/>
  <c r="S481" i="47"/>
  <c r="P73" i="47"/>
  <c r="S489" i="47"/>
  <c r="S73" i="47" l="1"/>
  <c r="P21" i="47"/>
  <c r="S21" i="47" s="1"/>
  <c r="T21" i="47" s="1"/>
  <c r="P13" i="47"/>
  <c r="S65" i="47"/>
  <c r="S13" i="47" l="1"/>
  <c r="T13" i="47" l="1"/>
  <c r="P69" i="48" l="1"/>
  <c r="S485" i="48"/>
  <c r="P17" i="48" l="1"/>
  <c r="S17" i="48" s="1"/>
  <c r="T17" i="48" s="1"/>
  <c r="S69" i="48"/>
  <c r="P66" i="48" l="1"/>
  <c r="S482" i="48"/>
  <c r="P14" i="48" l="1"/>
  <c r="S14" i="48" s="1"/>
  <c r="T14" i="48" s="1"/>
  <c r="S66" i="48"/>
  <c r="I645" i="48" l="1"/>
  <c r="I652" i="48" s="1"/>
  <c r="B652" i="48"/>
  <c r="B99" i="48"/>
  <c r="I99" i="48" l="1"/>
  <c r="B21" i="48"/>
  <c r="I21" i="48" s="1"/>
  <c r="S645" i="48"/>
  <c r="S652" i="48" s="1"/>
  <c r="L99" i="48"/>
  <c r="L652" i="48"/>
  <c r="C653" i="48"/>
  <c r="B653" i="48"/>
  <c r="F653" i="48"/>
  <c r="D653" i="48"/>
  <c r="E653" i="48"/>
  <c r="G653" i="48"/>
  <c r="H653" i="48"/>
  <c r="I653" i="48" l="1"/>
  <c r="L21" i="48"/>
  <c r="S99" i="48"/>
  <c r="Q653" i="48"/>
  <c r="M653" i="48"/>
  <c r="N653" i="48"/>
  <c r="R653" i="48"/>
  <c r="L653" i="48"/>
  <c r="S653" i="48" s="1"/>
  <c r="O653" i="48"/>
  <c r="P653" i="48"/>
  <c r="P496" i="48" l="1"/>
  <c r="P65" i="48"/>
  <c r="S481" i="48"/>
  <c r="P73" i="48"/>
  <c r="S489" i="48"/>
  <c r="P21" i="48" l="1"/>
  <c r="S21" i="48" s="1"/>
  <c r="T21" i="48" s="1"/>
  <c r="S73" i="48"/>
  <c r="S496" i="48"/>
  <c r="P13" i="48"/>
  <c r="P80" i="48"/>
  <c r="S65" i="48"/>
  <c r="S80" i="48" s="1"/>
  <c r="M81" i="48" l="1"/>
  <c r="P81" i="48"/>
  <c r="Q81" i="48"/>
  <c r="R81" i="48"/>
  <c r="L81" i="48"/>
  <c r="N81" i="48"/>
  <c r="O81" i="48"/>
  <c r="P497" i="48"/>
  <c r="N497" i="48"/>
  <c r="M497" i="48"/>
  <c r="R497" i="48"/>
  <c r="L497" i="48"/>
  <c r="Q497" i="48"/>
  <c r="O497" i="48"/>
  <c r="P28" i="48"/>
  <c r="S13" i="48"/>
  <c r="T13" i="48" l="1"/>
  <c r="S497" i="48"/>
  <c r="S81" i="48"/>
  <c r="S485" i="43" l="1"/>
  <c r="P69" i="43"/>
  <c r="P17" i="43" l="1"/>
  <c r="S17" i="43" s="1"/>
  <c r="T17" i="43" s="1"/>
  <c r="S69" i="43"/>
  <c r="D158" i="34" l="1"/>
  <c r="C40" i="34" l="1"/>
  <c r="C14" i="34" s="1"/>
  <c r="G40" i="34"/>
  <c r="G14" i="34" s="1"/>
  <c r="D40" i="34"/>
  <c r="D14" i="34" s="1"/>
  <c r="H40" i="34"/>
  <c r="H14" i="34" s="1"/>
  <c r="B40" i="34" l="1"/>
  <c r="I274" i="34"/>
  <c r="I326" i="34"/>
  <c r="I378" i="34"/>
  <c r="I144" i="34"/>
  <c r="I300" i="34"/>
  <c r="I196" i="34"/>
  <c r="I352" i="34"/>
  <c r="I430" i="34"/>
  <c r="I248" i="34"/>
  <c r="I170" i="34"/>
  <c r="I404" i="34"/>
  <c r="I222" i="34"/>
  <c r="I118" i="34" l="1"/>
  <c r="E40" i="34"/>
  <c r="E14" i="34" s="1"/>
  <c r="B14" i="34"/>
  <c r="I40" i="34"/>
  <c r="G184" i="34"/>
  <c r="D262" i="34"/>
  <c r="D288" i="34"/>
  <c r="D184" i="34"/>
  <c r="C418" i="34"/>
  <c r="C444" i="34"/>
  <c r="G158" i="34"/>
  <c r="G392" i="34"/>
  <c r="C288" i="34"/>
  <c r="G314" i="34"/>
  <c r="G236" i="34"/>
  <c r="D366" i="34"/>
  <c r="D444" i="34"/>
  <c r="C158" i="34"/>
  <c r="D392" i="34"/>
  <c r="C340" i="34"/>
  <c r="C210" i="34"/>
  <c r="G262" i="34"/>
  <c r="D314" i="34"/>
  <c r="C366" i="34"/>
  <c r="G340" i="34"/>
  <c r="D418" i="34"/>
  <c r="D236" i="34"/>
  <c r="G210" i="34"/>
  <c r="C262" i="34"/>
  <c r="D340" i="34"/>
  <c r="G366" i="34"/>
  <c r="C184" i="34"/>
  <c r="D210" i="34"/>
  <c r="C314" i="34"/>
  <c r="C236" i="34"/>
  <c r="G444" i="34"/>
  <c r="C392" i="34"/>
  <c r="G288" i="34"/>
  <c r="G418" i="34"/>
  <c r="B340" i="34" l="1"/>
  <c r="B262" i="34"/>
  <c r="B158" i="34"/>
  <c r="D39" i="34"/>
  <c r="D132" i="34"/>
  <c r="C39" i="34"/>
  <c r="C132" i="34"/>
  <c r="B444" i="34"/>
  <c r="B418" i="34"/>
  <c r="G39" i="34"/>
  <c r="G132" i="34"/>
  <c r="B392" i="34"/>
  <c r="B210" i="34"/>
  <c r="B366" i="34"/>
  <c r="B184" i="34"/>
  <c r="B314" i="34"/>
  <c r="B236" i="34"/>
  <c r="B288" i="34"/>
  <c r="H39" i="34"/>
  <c r="H132" i="34"/>
  <c r="B39" i="34"/>
  <c r="B132" i="34"/>
  <c r="E236" i="34"/>
  <c r="E418" i="34"/>
  <c r="E392" i="34"/>
  <c r="E444" i="34"/>
  <c r="E262" i="34"/>
  <c r="E340" i="34"/>
  <c r="E288" i="34"/>
  <c r="E314" i="34"/>
  <c r="E184" i="34"/>
  <c r="E158" i="34"/>
  <c r="E210" i="34"/>
  <c r="E366" i="34"/>
  <c r="I169" i="34" l="1"/>
  <c r="I184" i="34" s="1"/>
  <c r="I273" i="34"/>
  <c r="I288" i="34" s="1"/>
  <c r="H13" i="34"/>
  <c r="H28" i="34" s="1"/>
  <c r="H54" i="34"/>
  <c r="D185" i="34"/>
  <c r="B185" i="34"/>
  <c r="G185" i="34"/>
  <c r="F185" i="34"/>
  <c r="C185" i="34"/>
  <c r="H185" i="34"/>
  <c r="E185" i="34"/>
  <c r="E39" i="34"/>
  <c r="E132" i="34"/>
  <c r="G13" i="34"/>
  <c r="G54" i="34"/>
  <c r="D13" i="34"/>
  <c r="D28" i="34" s="1"/>
  <c r="D54" i="34"/>
  <c r="H289" i="34"/>
  <c r="G289" i="34"/>
  <c r="C289" i="34"/>
  <c r="B289" i="34"/>
  <c r="E289" i="34"/>
  <c r="F289" i="34"/>
  <c r="D289" i="34"/>
  <c r="I351" i="34"/>
  <c r="I366" i="34" s="1"/>
  <c r="I403" i="34"/>
  <c r="I418" i="34" s="1"/>
  <c r="I143" i="34"/>
  <c r="I158" i="34" s="1"/>
  <c r="I482" i="34"/>
  <c r="F66" i="34"/>
  <c r="I221" i="34"/>
  <c r="I236" i="34" s="1"/>
  <c r="I195" i="34"/>
  <c r="I210" i="34" s="1"/>
  <c r="I117" i="34"/>
  <c r="I132" i="34" s="1"/>
  <c r="I429" i="34"/>
  <c r="I444" i="34" s="1"/>
  <c r="I247" i="34"/>
  <c r="I262" i="34" s="1"/>
  <c r="B13" i="34"/>
  <c r="I39" i="34"/>
  <c r="I54" i="34" s="1"/>
  <c r="B54" i="34"/>
  <c r="I299" i="34"/>
  <c r="I314" i="34" s="1"/>
  <c r="I377" i="34"/>
  <c r="I392" i="34" s="1"/>
  <c r="C13" i="34"/>
  <c r="C28" i="34" s="1"/>
  <c r="C54" i="34"/>
  <c r="I325" i="34"/>
  <c r="I340" i="34" s="1"/>
  <c r="D367" i="34" l="1"/>
  <c r="G367" i="34"/>
  <c r="C367" i="34"/>
  <c r="E367" i="34"/>
  <c r="F367" i="34"/>
  <c r="H367" i="34"/>
  <c r="B367" i="34"/>
  <c r="G315" i="34"/>
  <c r="C315" i="34"/>
  <c r="B315" i="34"/>
  <c r="F315" i="34"/>
  <c r="D315" i="34"/>
  <c r="E315" i="34"/>
  <c r="H315" i="34"/>
  <c r="C211" i="34"/>
  <c r="E211" i="34"/>
  <c r="D211" i="34"/>
  <c r="B211" i="34"/>
  <c r="G211" i="34"/>
  <c r="H211" i="34"/>
  <c r="F211" i="34"/>
  <c r="H133" i="34"/>
  <c r="B133" i="34"/>
  <c r="E133" i="34"/>
  <c r="F133" i="34"/>
  <c r="D133" i="34"/>
  <c r="G133" i="34"/>
  <c r="C133" i="34"/>
  <c r="E237" i="34"/>
  <c r="H237" i="34"/>
  <c r="B237" i="34"/>
  <c r="C237" i="34"/>
  <c r="F237" i="34"/>
  <c r="D237" i="34"/>
  <c r="G237" i="34"/>
  <c r="I185" i="34"/>
  <c r="G445" i="34"/>
  <c r="E445" i="34"/>
  <c r="C445" i="34"/>
  <c r="B445" i="34"/>
  <c r="H445" i="34"/>
  <c r="D445" i="34"/>
  <c r="F445" i="34"/>
  <c r="G55" i="34"/>
  <c r="H55" i="34"/>
  <c r="F55" i="34"/>
  <c r="D55" i="34"/>
  <c r="C55" i="34"/>
  <c r="B55" i="34"/>
  <c r="I66" i="34"/>
  <c r="F14" i="34"/>
  <c r="I14" i="34" s="1"/>
  <c r="I289" i="34"/>
  <c r="B419" i="34"/>
  <c r="H419" i="34"/>
  <c r="G419" i="34"/>
  <c r="D419" i="34"/>
  <c r="E419" i="34"/>
  <c r="F419" i="34"/>
  <c r="C419" i="34"/>
  <c r="E393" i="34"/>
  <c r="H393" i="34"/>
  <c r="B393" i="34"/>
  <c r="F393" i="34"/>
  <c r="C393" i="34"/>
  <c r="G393" i="34"/>
  <c r="D393" i="34"/>
  <c r="B28" i="34"/>
  <c r="E13" i="34"/>
  <c r="E54" i="34"/>
  <c r="E55" i="34" s="1"/>
  <c r="B341" i="34"/>
  <c r="H341" i="34"/>
  <c r="E341" i="34"/>
  <c r="F341" i="34"/>
  <c r="C341" i="34"/>
  <c r="D341" i="34"/>
  <c r="G341" i="34"/>
  <c r="D263" i="34"/>
  <c r="F263" i="34"/>
  <c r="E263" i="34"/>
  <c r="G263" i="34"/>
  <c r="C263" i="34"/>
  <c r="B263" i="34"/>
  <c r="H263" i="34"/>
  <c r="C159" i="34"/>
  <c r="G159" i="34"/>
  <c r="E159" i="34"/>
  <c r="B159" i="34"/>
  <c r="D159" i="34"/>
  <c r="H159" i="34"/>
  <c r="F159" i="34"/>
  <c r="I419" i="34" l="1"/>
  <c r="I445" i="34"/>
  <c r="I393" i="34"/>
  <c r="I237" i="34"/>
  <c r="I133" i="34"/>
  <c r="I367" i="34"/>
  <c r="I263" i="34"/>
  <c r="I159" i="34"/>
  <c r="I55" i="34"/>
  <c r="I211" i="34"/>
  <c r="I315" i="34"/>
  <c r="I341" i="34"/>
  <c r="I481" i="34" l="1"/>
  <c r="F65" i="34"/>
  <c r="F13" i="34" l="1"/>
  <c r="I65" i="34"/>
  <c r="I248" i="36"/>
  <c r="I300" i="36"/>
  <c r="I404" i="36"/>
  <c r="I274" i="36"/>
  <c r="H366" i="36"/>
  <c r="I144" i="36"/>
  <c r="I222" i="36"/>
  <c r="I378" i="36"/>
  <c r="I170" i="36"/>
  <c r="H210" i="36"/>
  <c r="I430" i="36"/>
  <c r="C40" i="36" l="1"/>
  <c r="C14" i="36" s="1"/>
  <c r="C132" i="36"/>
  <c r="H40" i="36"/>
  <c r="H14" i="36" s="1"/>
  <c r="H132" i="36"/>
  <c r="G40" i="36"/>
  <c r="G14" i="36" s="1"/>
  <c r="G132" i="36"/>
  <c r="B40" i="36"/>
  <c r="I118" i="36"/>
  <c r="B132" i="36"/>
  <c r="D40" i="36"/>
  <c r="D14" i="36" s="1"/>
  <c r="D132" i="36"/>
  <c r="I196" i="36"/>
  <c r="I13" i="34"/>
  <c r="I326" i="36"/>
  <c r="I352" i="36"/>
  <c r="B14" i="36" l="1"/>
  <c r="E40" i="36"/>
  <c r="E14" i="36" s="1"/>
  <c r="I40" i="36" l="1"/>
  <c r="I482" i="36" l="1"/>
  <c r="F66" i="36"/>
  <c r="I66" i="36" l="1"/>
  <c r="F14" i="36"/>
  <c r="I14" i="36" s="1"/>
  <c r="S484" i="43" l="1"/>
  <c r="P68" i="43"/>
  <c r="P16" i="43" l="1"/>
  <c r="S16" i="43" s="1"/>
  <c r="T16" i="43" s="1"/>
  <c r="S68" i="43"/>
  <c r="P96" i="42" l="1"/>
  <c r="P106" i="42" s="1"/>
  <c r="S590" i="42"/>
  <c r="S600" i="42" s="1"/>
  <c r="P600" i="42"/>
  <c r="P68" i="42"/>
  <c r="S484" i="42"/>
  <c r="P16" i="42" l="1"/>
  <c r="S16" i="42" s="1"/>
  <c r="T16" i="42" s="1"/>
  <c r="S68" i="42"/>
  <c r="R601" i="42"/>
  <c r="L601" i="42"/>
  <c r="P601" i="42"/>
  <c r="Q601" i="42"/>
  <c r="O601" i="42"/>
  <c r="M601" i="42"/>
  <c r="N601" i="42"/>
  <c r="S601" i="42" l="1"/>
  <c r="S484" i="41" l="1"/>
  <c r="P68" i="41"/>
  <c r="P16" i="41" l="1"/>
  <c r="S16" i="41" s="1"/>
  <c r="T16" i="41" s="1"/>
  <c r="S68" i="41"/>
  <c r="P96" i="41"/>
  <c r="P106" i="41" s="1"/>
  <c r="P600" i="41"/>
  <c r="S590" i="41"/>
  <c r="S600" i="41" s="1"/>
  <c r="Q601" i="41" l="1"/>
  <c r="R601" i="41"/>
  <c r="N601" i="41"/>
  <c r="M601" i="41"/>
  <c r="O601" i="41"/>
  <c r="P601" i="41"/>
  <c r="L601" i="41"/>
  <c r="S601" i="41" s="1"/>
  <c r="S484" i="40" l="1"/>
  <c r="P68" i="40"/>
  <c r="P16" i="40" l="1"/>
  <c r="S16" i="40" s="1"/>
  <c r="T16" i="40" s="1"/>
  <c r="S68" i="40"/>
  <c r="P96" i="43" l="1"/>
  <c r="P106" i="43" s="1"/>
  <c r="S590" i="43"/>
  <c r="S600" i="43" s="1"/>
  <c r="P600" i="43"/>
  <c r="R601" i="43" l="1"/>
  <c r="L601" i="43"/>
  <c r="M601" i="43"/>
  <c r="O601" i="43"/>
  <c r="Q601" i="43"/>
  <c r="P601" i="43"/>
  <c r="N601" i="43"/>
  <c r="S601" i="43" l="1"/>
  <c r="S485" i="40" l="1"/>
  <c r="P69" i="40"/>
  <c r="P17" i="40" l="1"/>
  <c r="S17" i="40" s="1"/>
  <c r="T17" i="40" s="1"/>
  <c r="S69" i="40"/>
  <c r="S485" i="41" l="1"/>
  <c r="P69" i="41"/>
  <c r="P17" i="41" l="1"/>
  <c r="S17" i="41" s="1"/>
  <c r="T17" i="41" s="1"/>
  <c r="S69" i="41"/>
  <c r="S485" i="42" l="1"/>
  <c r="P69" i="42"/>
  <c r="P17" i="42" l="1"/>
  <c r="S17" i="42" s="1"/>
  <c r="T17" i="42" s="1"/>
  <c r="S69" i="42"/>
  <c r="G392" i="36" l="1"/>
  <c r="C210" i="36"/>
  <c r="G210" i="36"/>
  <c r="G288" i="36"/>
  <c r="H236" i="36"/>
  <c r="D340" i="36"/>
  <c r="G340" i="36"/>
  <c r="I411" i="36"/>
  <c r="C262" i="36"/>
  <c r="C314" i="36"/>
  <c r="I359" i="36"/>
  <c r="D236" i="36"/>
  <c r="H314" i="36"/>
  <c r="I177" i="36"/>
  <c r="I307" i="36"/>
  <c r="G184" i="36"/>
  <c r="I255" i="36"/>
  <c r="D444" i="36"/>
  <c r="H418" i="36"/>
  <c r="D210" i="36"/>
  <c r="G418" i="36"/>
  <c r="C418" i="36"/>
  <c r="I229" i="36"/>
  <c r="D314" i="36"/>
  <c r="D184" i="36"/>
  <c r="D366" i="36"/>
  <c r="C444" i="36"/>
  <c r="I437" i="36"/>
  <c r="C184" i="36"/>
  <c r="H392" i="36"/>
  <c r="B392" i="36"/>
  <c r="G262" i="36"/>
  <c r="C392" i="36"/>
  <c r="H262" i="36"/>
  <c r="C288" i="36"/>
  <c r="D288" i="36"/>
  <c r="D262" i="36"/>
  <c r="D392" i="36"/>
  <c r="E444" i="36"/>
  <c r="G314" i="36"/>
  <c r="G236" i="36"/>
  <c r="H340" i="36"/>
  <c r="H184" i="36"/>
  <c r="H288" i="36"/>
  <c r="H444" i="36"/>
  <c r="G366" i="36"/>
  <c r="C236" i="36"/>
  <c r="G444" i="36"/>
  <c r="I151" i="36"/>
  <c r="C366" i="36"/>
  <c r="E184" i="36"/>
  <c r="I281" i="36"/>
  <c r="E288" i="36"/>
  <c r="I333" i="36"/>
  <c r="D418" i="36"/>
  <c r="C340" i="36"/>
  <c r="E314" i="36" l="1"/>
  <c r="E418" i="36"/>
  <c r="E262" i="36"/>
  <c r="E236" i="36"/>
  <c r="I195" i="36"/>
  <c r="B210" i="36"/>
  <c r="D39" i="36"/>
  <c r="D158" i="36"/>
  <c r="I143" i="36"/>
  <c r="I158" i="36" s="1"/>
  <c r="B39" i="36"/>
  <c r="B158" i="36"/>
  <c r="B340" i="36"/>
  <c r="E158" i="36"/>
  <c r="C39" i="36"/>
  <c r="C158" i="36"/>
  <c r="I221" i="36"/>
  <c r="I236" i="36" s="1"/>
  <c r="B236" i="36"/>
  <c r="I247" i="36"/>
  <c r="I262" i="36" s="1"/>
  <c r="B262" i="36"/>
  <c r="I169" i="36"/>
  <c r="I184" i="36" s="1"/>
  <c r="B184" i="36"/>
  <c r="I203" i="36"/>
  <c r="E210" i="36"/>
  <c r="I377" i="36"/>
  <c r="I403" i="36"/>
  <c r="I418" i="36" s="1"/>
  <c r="B418" i="36"/>
  <c r="H39" i="36"/>
  <c r="H158" i="36"/>
  <c r="I125" i="36"/>
  <c r="I132" i="36" s="1"/>
  <c r="E132" i="36"/>
  <c r="B366" i="36"/>
  <c r="I299" i="36"/>
  <c r="I314" i="36" s="1"/>
  <c r="B314" i="36"/>
  <c r="I273" i="36"/>
  <c r="I288" i="36" s="1"/>
  <c r="B288" i="36"/>
  <c r="I429" i="36"/>
  <c r="I444" i="36" s="1"/>
  <c r="B444" i="36"/>
  <c r="G39" i="36"/>
  <c r="G158" i="36"/>
  <c r="E340" i="36"/>
  <c r="I385" i="36"/>
  <c r="E366" i="36"/>
  <c r="I392" i="36" l="1"/>
  <c r="E392" i="36"/>
  <c r="I351" i="36"/>
  <c r="I366" i="36" s="1"/>
  <c r="B367" i="36" s="1"/>
  <c r="G13" i="36"/>
  <c r="G54" i="36"/>
  <c r="G367" i="36"/>
  <c r="H367" i="36"/>
  <c r="F367" i="36"/>
  <c r="D367" i="36"/>
  <c r="C367" i="36"/>
  <c r="C237" i="36"/>
  <c r="E237" i="36"/>
  <c r="H237" i="36"/>
  <c r="G237" i="36"/>
  <c r="D237" i="36"/>
  <c r="B237" i="36"/>
  <c r="F237" i="36"/>
  <c r="B13" i="36"/>
  <c r="B54" i="36"/>
  <c r="F445" i="36"/>
  <c r="E445" i="36"/>
  <c r="H445" i="36"/>
  <c r="D445" i="36"/>
  <c r="B445" i="36"/>
  <c r="G445" i="36"/>
  <c r="C445" i="36"/>
  <c r="E47" i="36"/>
  <c r="C13" i="36"/>
  <c r="C28" i="36" s="1"/>
  <c r="C54" i="36"/>
  <c r="D289" i="36"/>
  <c r="G289" i="36"/>
  <c r="H289" i="36"/>
  <c r="C289" i="36"/>
  <c r="B289" i="36"/>
  <c r="E289" i="36"/>
  <c r="F289" i="36"/>
  <c r="D13" i="36"/>
  <c r="D28" i="36" s="1"/>
  <c r="D54" i="36"/>
  <c r="H13" i="36"/>
  <c r="H28" i="36" s="1"/>
  <c r="H54" i="36"/>
  <c r="D185" i="36"/>
  <c r="C185" i="36"/>
  <c r="G185" i="36"/>
  <c r="F185" i="36"/>
  <c r="H185" i="36"/>
  <c r="E185" i="36"/>
  <c r="B185" i="36"/>
  <c r="E39" i="36"/>
  <c r="E13" i="36" s="1"/>
  <c r="H159" i="36"/>
  <c r="D159" i="36"/>
  <c r="G159" i="36"/>
  <c r="B159" i="36"/>
  <c r="F159" i="36"/>
  <c r="C159" i="36"/>
  <c r="E159" i="36"/>
  <c r="H393" i="36"/>
  <c r="F393" i="36"/>
  <c r="B393" i="36"/>
  <c r="E393" i="36"/>
  <c r="G393" i="36"/>
  <c r="C393" i="36"/>
  <c r="D393" i="36"/>
  <c r="E315" i="36"/>
  <c r="H315" i="36"/>
  <c r="B315" i="36"/>
  <c r="C315" i="36"/>
  <c r="G315" i="36"/>
  <c r="F315" i="36"/>
  <c r="D315" i="36"/>
  <c r="I210" i="36"/>
  <c r="H133" i="36"/>
  <c r="E133" i="36"/>
  <c r="G133" i="36"/>
  <c r="C133" i="36"/>
  <c r="F133" i="36"/>
  <c r="B133" i="36"/>
  <c r="D133" i="36"/>
  <c r="H419" i="36"/>
  <c r="F419" i="36"/>
  <c r="G419" i="36"/>
  <c r="D419" i="36"/>
  <c r="E419" i="36"/>
  <c r="B419" i="36"/>
  <c r="C419" i="36"/>
  <c r="C263" i="36"/>
  <c r="F263" i="36"/>
  <c r="G263" i="36"/>
  <c r="E263" i="36"/>
  <c r="H263" i="36"/>
  <c r="B263" i="36"/>
  <c r="D263" i="36"/>
  <c r="I325" i="36"/>
  <c r="I340" i="36" s="1"/>
  <c r="E367" i="36" l="1"/>
  <c r="I367" i="36"/>
  <c r="I445" i="36"/>
  <c r="I185" i="36"/>
  <c r="I237" i="36"/>
  <c r="H341" i="36"/>
  <c r="F341" i="36"/>
  <c r="D341" i="36"/>
  <c r="B341" i="36"/>
  <c r="E341" i="36"/>
  <c r="C341" i="36"/>
  <c r="G341" i="36"/>
  <c r="I133" i="36"/>
  <c r="I159" i="36"/>
  <c r="B211" i="36"/>
  <c r="C211" i="36"/>
  <c r="H211" i="36"/>
  <c r="G211" i="36"/>
  <c r="D211" i="36"/>
  <c r="F211" i="36"/>
  <c r="E211" i="36"/>
  <c r="I419" i="36"/>
  <c r="E54" i="36"/>
  <c r="E21" i="36"/>
  <c r="I47" i="36"/>
  <c r="I263" i="36"/>
  <c r="I393" i="36"/>
  <c r="I289" i="36"/>
  <c r="I39" i="36"/>
  <c r="I315" i="36"/>
  <c r="B28" i="36"/>
  <c r="I489" i="36" l="1"/>
  <c r="F73" i="36"/>
  <c r="I341" i="36"/>
  <c r="I211" i="36"/>
  <c r="I54" i="36"/>
  <c r="I481" i="36" l="1"/>
  <c r="F65" i="36"/>
  <c r="D55" i="36"/>
  <c r="F55" i="36"/>
  <c r="E55" i="36"/>
  <c r="G55" i="36"/>
  <c r="C55" i="36"/>
  <c r="B55" i="36"/>
  <c r="H55" i="36"/>
  <c r="F21" i="36"/>
  <c r="I21" i="36" s="1"/>
  <c r="I73" i="36"/>
  <c r="I65" i="36" l="1"/>
  <c r="F13" i="36"/>
  <c r="I55" i="36"/>
  <c r="I13" i="36" l="1"/>
  <c r="D366" i="1" l="1"/>
  <c r="D366" i="8" l="1"/>
  <c r="D210" i="8"/>
  <c r="C40" i="8" l="1"/>
  <c r="C14" i="8" s="1"/>
  <c r="C418" i="35"/>
  <c r="I248" i="1"/>
  <c r="H40" i="8"/>
  <c r="H14" i="8" s="1"/>
  <c r="G40" i="1"/>
  <c r="G14" i="1" s="1"/>
  <c r="C40" i="1"/>
  <c r="C14" i="1" s="1"/>
  <c r="D40" i="8"/>
  <c r="D14" i="8" s="1"/>
  <c r="G40" i="8"/>
  <c r="G14" i="8" s="1"/>
  <c r="B40" i="8" l="1"/>
  <c r="G418" i="1"/>
  <c r="I300" i="1"/>
  <c r="G262" i="1"/>
  <c r="C262" i="1"/>
  <c r="I144" i="1"/>
  <c r="C340" i="1"/>
  <c r="G340" i="1"/>
  <c r="H262" i="8"/>
  <c r="D288" i="1"/>
  <c r="C392" i="1"/>
  <c r="H444" i="1"/>
  <c r="C366" i="1"/>
  <c r="C340" i="8"/>
  <c r="B444" i="1"/>
  <c r="D158" i="1"/>
  <c r="H236" i="8"/>
  <c r="D288" i="8"/>
  <c r="D314" i="8"/>
  <c r="H158" i="8"/>
  <c r="D236" i="8"/>
  <c r="G314" i="8"/>
  <c r="C236" i="8"/>
  <c r="I326" i="8"/>
  <c r="I326" i="1"/>
  <c r="H288" i="1"/>
  <c r="G444" i="1"/>
  <c r="E210" i="8"/>
  <c r="I170" i="1"/>
  <c r="H392" i="1"/>
  <c r="C314" i="1"/>
  <c r="I404" i="8"/>
  <c r="G210" i="8"/>
  <c r="H210" i="8"/>
  <c r="C210" i="8"/>
  <c r="D392" i="1"/>
  <c r="H418" i="1"/>
  <c r="H418" i="8"/>
  <c r="C288" i="8"/>
  <c r="I274" i="1"/>
  <c r="C444" i="8"/>
  <c r="G366" i="1"/>
  <c r="I274" i="8"/>
  <c r="H40" i="1"/>
  <c r="H14" i="1" s="1"/>
  <c r="G288" i="8"/>
  <c r="C262" i="8"/>
  <c r="H366" i="1"/>
  <c r="G158" i="8"/>
  <c r="H340" i="8"/>
  <c r="I430" i="8"/>
  <c r="B236" i="8"/>
  <c r="H392" i="8"/>
  <c r="I352" i="8"/>
  <c r="D184" i="1"/>
  <c r="G418" i="8"/>
  <c r="G392" i="1"/>
  <c r="G444" i="8"/>
  <c r="G288" i="1"/>
  <c r="B184" i="1"/>
  <c r="I430" i="1"/>
  <c r="D314" i="1"/>
  <c r="C158" i="1"/>
  <c r="I378" i="1"/>
  <c r="B340" i="1"/>
  <c r="H314" i="1"/>
  <c r="G262" i="8"/>
  <c r="C418" i="1"/>
  <c r="G184" i="1"/>
  <c r="H184" i="8"/>
  <c r="I378" i="8"/>
  <c r="G392" i="8"/>
  <c r="C418" i="8"/>
  <c r="D262" i="1"/>
  <c r="G366" i="8"/>
  <c r="D210" i="1"/>
  <c r="I300" i="8"/>
  <c r="C288" i="1"/>
  <c r="D184" i="8"/>
  <c r="H158" i="1"/>
  <c r="H314" i="8"/>
  <c r="D418" i="8"/>
  <c r="D40" i="1"/>
  <c r="D14" i="1" s="1"/>
  <c r="I144" i="8"/>
  <c r="G236" i="8"/>
  <c r="D392" i="8"/>
  <c r="C184" i="8"/>
  <c r="G340" i="8"/>
  <c r="E262" i="8"/>
  <c r="G184" i="8"/>
  <c r="D340" i="8"/>
  <c r="C392" i="8"/>
  <c r="C158" i="8"/>
  <c r="D262" i="8"/>
  <c r="C210" i="1"/>
  <c r="H366" i="8"/>
  <c r="C444" i="1"/>
  <c r="I404" i="1"/>
  <c r="H340" i="1"/>
  <c r="D444" i="1"/>
  <c r="H184" i="1"/>
  <c r="H288" i="8"/>
  <c r="C184" i="1"/>
  <c r="G314" i="1"/>
  <c r="C314" i="8"/>
  <c r="D158" i="8"/>
  <c r="H444" i="8"/>
  <c r="C366" i="8"/>
  <c r="I170" i="8"/>
  <c r="I222" i="8"/>
  <c r="D340" i="1"/>
  <c r="D418" i="1"/>
  <c r="G210" i="1"/>
  <c r="H210" i="1"/>
  <c r="D444" i="8"/>
  <c r="H262" i="1"/>
  <c r="I352" i="1"/>
  <c r="G158" i="1"/>
  <c r="I196" i="1"/>
  <c r="I247" i="8" l="1"/>
  <c r="B262" i="8"/>
  <c r="C39" i="35"/>
  <c r="G39" i="35"/>
  <c r="G39" i="1"/>
  <c r="G132" i="1"/>
  <c r="B288" i="1"/>
  <c r="B288" i="8"/>
  <c r="B184" i="8"/>
  <c r="B314" i="8"/>
  <c r="B418" i="1"/>
  <c r="B340" i="8"/>
  <c r="D39" i="35"/>
  <c r="B210" i="1"/>
  <c r="B392" i="1"/>
  <c r="B366" i="1"/>
  <c r="I247" i="1"/>
  <c r="I262" i="1" s="1"/>
  <c r="B262" i="1"/>
  <c r="B40" i="1"/>
  <c r="I248" i="8"/>
  <c r="I262" i="8" s="1"/>
  <c r="C39" i="1"/>
  <c r="C132" i="1"/>
  <c r="B39" i="35"/>
  <c r="B158" i="1"/>
  <c r="E40" i="8"/>
  <c r="E14" i="8" s="1"/>
  <c r="B314" i="1"/>
  <c r="B158" i="8"/>
  <c r="B366" i="8"/>
  <c r="I118" i="8"/>
  <c r="C39" i="8"/>
  <c r="C132" i="8"/>
  <c r="G39" i="8"/>
  <c r="G132" i="8"/>
  <c r="H132" i="8"/>
  <c r="H39" i="8"/>
  <c r="B392" i="8"/>
  <c r="H39" i="35"/>
  <c r="I195" i="8"/>
  <c r="B210" i="8"/>
  <c r="D39" i="8"/>
  <c r="D132" i="8"/>
  <c r="B14" i="8"/>
  <c r="B418" i="8"/>
  <c r="B39" i="8"/>
  <c r="B132" i="8"/>
  <c r="B444" i="8"/>
  <c r="I196" i="8"/>
  <c r="E288" i="1"/>
  <c r="I169" i="35"/>
  <c r="E314" i="8"/>
  <c r="I143" i="35"/>
  <c r="E366" i="1"/>
  <c r="E418" i="1"/>
  <c r="E392" i="8"/>
  <c r="E314" i="1"/>
  <c r="I429" i="35"/>
  <c r="I195" i="35"/>
  <c r="I221" i="35"/>
  <c r="I403" i="35"/>
  <c r="I299" i="35"/>
  <c r="E158" i="1"/>
  <c r="E366" i="8"/>
  <c r="I325" i="35"/>
  <c r="E418" i="8"/>
  <c r="E340" i="8"/>
  <c r="E392" i="1"/>
  <c r="E40" i="1"/>
  <c r="E14" i="1" s="1"/>
  <c r="E210" i="1"/>
  <c r="E444" i="8"/>
  <c r="E184" i="8"/>
  <c r="E158" i="8"/>
  <c r="I247" i="35"/>
  <c r="I377" i="35"/>
  <c r="E288" i="8"/>
  <c r="I325" i="8" l="1"/>
  <c r="I340" i="8" s="1"/>
  <c r="I118" i="1"/>
  <c r="I299" i="1"/>
  <c r="I314" i="1" s="1"/>
  <c r="G315" i="1" s="1"/>
  <c r="I40" i="8"/>
  <c r="I351" i="8"/>
  <c r="I366" i="8" s="1"/>
  <c r="B367" i="8" s="1"/>
  <c r="B13" i="8"/>
  <c r="B54" i="8"/>
  <c r="D13" i="8"/>
  <c r="D28" i="8" s="1"/>
  <c r="D54" i="8"/>
  <c r="B315" i="1"/>
  <c r="D315" i="1"/>
  <c r="H315" i="1"/>
  <c r="F315" i="1"/>
  <c r="E315" i="1"/>
  <c r="D13" i="35"/>
  <c r="I169" i="8"/>
  <c r="I184" i="8" s="1"/>
  <c r="I377" i="8"/>
  <c r="I392" i="8" s="1"/>
  <c r="I351" i="35"/>
  <c r="I273" i="35"/>
  <c r="I117" i="35"/>
  <c r="E39" i="35"/>
  <c r="B14" i="1"/>
  <c r="I14" i="1" s="1"/>
  <c r="I40" i="1"/>
  <c r="G13" i="35"/>
  <c r="I429" i="1"/>
  <c r="I444" i="1" s="1"/>
  <c r="E444" i="1"/>
  <c r="H39" i="1"/>
  <c r="H132" i="1"/>
  <c r="I403" i="8"/>
  <c r="I418" i="8" s="1"/>
  <c r="I351" i="1"/>
  <c r="I366" i="1" s="1"/>
  <c r="I210" i="8"/>
  <c r="C13" i="1"/>
  <c r="C28" i="1" s="1"/>
  <c r="C54" i="1"/>
  <c r="I377" i="1"/>
  <c r="I392" i="1" s="1"/>
  <c r="I403" i="1"/>
  <c r="I418" i="1" s="1"/>
  <c r="I273" i="1"/>
  <c r="I288" i="1" s="1"/>
  <c r="I325" i="1"/>
  <c r="I340" i="1" s="1"/>
  <c r="E340" i="1"/>
  <c r="E341" i="1" s="1"/>
  <c r="H13" i="8"/>
  <c r="H28" i="8" s="1"/>
  <c r="H54" i="8"/>
  <c r="F341" i="8"/>
  <c r="H341" i="8"/>
  <c r="E341" i="8"/>
  <c r="C341" i="8"/>
  <c r="G341" i="8"/>
  <c r="D341" i="8"/>
  <c r="B341" i="8"/>
  <c r="E39" i="8"/>
  <c r="E132" i="8"/>
  <c r="I429" i="8"/>
  <c r="I444" i="8" s="1"/>
  <c r="G13" i="8"/>
  <c r="G54" i="8"/>
  <c r="E263" i="8"/>
  <c r="G263" i="8"/>
  <c r="C263" i="8"/>
  <c r="D263" i="8"/>
  <c r="F263" i="8"/>
  <c r="B263" i="8"/>
  <c r="H263" i="8"/>
  <c r="C263" i="1"/>
  <c r="F263" i="1"/>
  <c r="D263" i="1"/>
  <c r="H263" i="1"/>
  <c r="G263" i="1"/>
  <c r="B263" i="1"/>
  <c r="E263" i="1"/>
  <c r="C13" i="35"/>
  <c r="B13" i="35"/>
  <c r="I39" i="35"/>
  <c r="I273" i="8"/>
  <c r="I288" i="8" s="1"/>
  <c r="D39" i="1"/>
  <c r="D132" i="1"/>
  <c r="H13" i="35"/>
  <c r="I143" i="8"/>
  <c r="I158" i="8" s="1"/>
  <c r="I195" i="1"/>
  <c r="I210" i="1" s="1"/>
  <c r="I299" i="8"/>
  <c r="I314" i="8" s="1"/>
  <c r="G367" i="8"/>
  <c r="D367" i="8"/>
  <c r="I169" i="1"/>
  <c r="I184" i="1" s="1"/>
  <c r="E184" i="1"/>
  <c r="B39" i="1"/>
  <c r="B132" i="1"/>
  <c r="I221" i="8"/>
  <c r="I236" i="8" s="1"/>
  <c r="E236" i="8"/>
  <c r="I117" i="8"/>
  <c r="I132" i="8" s="1"/>
  <c r="C13" i="8"/>
  <c r="C28" i="8" s="1"/>
  <c r="C54" i="8"/>
  <c r="I143" i="1"/>
  <c r="I158" i="1" s="1"/>
  <c r="G13" i="1"/>
  <c r="G54" i="1"/>
  <c r="H367" i="8" l="1"/>
  <c r="E367" i="8"/>
  <c r="C367" i="8"/>
  <c r="C315" i="1"/>
  <c r="F367" i="8"/>
  <c r="E445" i="1"/>
  <c r="D289" i="8"/>
  <c r="B289" i="8"/>
  <c r="C289" i="8"/>
  <c r="H289" i="8"/>
  <c r="E289" i="8"/>
  <c r="F289" i="8"/>
  <c r="G289" i="8"/>
  <c r="E393" i="1"/>
  <c r="D393" i="1"/>
  <c r="B393" i="1"/>
  <c r="H393" i="1"/>
  <c r="F393" i="1"/>
  <c r="G393" i="1"/>
  <c r="C393" i="1"/>
  <c r="I315" i="1"/>
  <c r="G185" i="1"/>
  <c r="B185" i="1"/>
  <c r="E185" i="1"/>
  <c r="D185" i="1"/>
  <c r="F185" i="1"/>
  <c r="C185" i="1"/>
  <c r="H185" i="1"/>
  <c r="H315" i="8"/>
  <c r="D315" i="8"/>
  <c r="F315" i="8"/>
  <c r="E315" i="8"/>
  <c r="C315" i="8"/>
  <c r="G315" i="8"/>
  <c r="B315" i="8"/>
  <c r="E13" i="8"/>
  <c r="E54" i="8"/>
  <c r="D445" i="1"/>
  <c r="C445" i="1"/>
  <c r="H445" i="1"/>
  <c r="F445" i="1"/>
  <c r="B445" i="1"/>
  <c r="G445" i="1"/>
  <c r="C185" i="8"/>
  <c r="F185" i="8"/>
  <c r="G185" i="8"/>
  <c r="B185" i="8"/>
  <c r="E185" i="8"/>
  <c r="H185" i="8"/>
  <c r="D185" i="8"/>
  <c r="B211" i="1"/>
  <c r="D211" i="1"/>
  <c r="E211" i="1"/>
  <c r="F211" i="1"/>
  <c r="G211" i="1"/>
  <c r="C211" i="1"/>
  <c r="H211" i="1"/>
  <c r="I482" i="8"/>
  <c r="F66" i="8"/>
  <c r="E237" i="8"/>
  <c r="B159" i="8"/>
  <c r="D159" i="8"/>
  <c r="H159" i="8"/>
  <c r="F159" i="8"/>
  <c r="E159" i="8"/>
  <c r="C159" i="8"/>
  <c r="G159" i="8"/>
  <c r="I341" i="8"/>
  <c r="E211" i="8"/>
  <c r="G211" i="8"/>
  <c r="D211" i="8"/>
  <c r="C211" i="8"/>
  <c r="F211" i="8"/>
  <c r="B211" i="8"/>
  <c r="H211" i="8"/>
  <c r="F237" i="8"/>
  <c r="C237" i="8"/>
  <c r="H237" i="8"/>
  <c r="G237" i="8"/>
  <c r="B237" i="8"/>
  <c r="D237" i="8"/>
  <c r="E367" i="1"/>
  <c r="B367" i="1"/>
  <c r="H367" i="1"/>
  <c r="D367" i="1"/>
  <c r="G367" i="1"/>
  <c r="C367" i="1"/>
  <c r="F367" i="1"/>
  <c r="F341" i="1"/>
  <c r="G341" i="1"/>
  <c r="D341" i="1"/>
  <c r="H341" i="1"/>
  <c r="B341" i="1"/>
  <c r="C341" i="1"/>
  <c r="D419" i="8"/>
  <c r="H419" i="8"/>
  <c r="C419" i="8"/>
  <c r="F419" i="8"/>
  <c r="G419" i="8"/>
  <c r="E419" i="8"/>
  <c r="B419" i="8"/>
  <c r="I117" i="1"/>
  <c r="I132" i="1" s="1"/>
  <c r="E39" i="1"/>
  <c r="E132" i="1"/>
  <c r="I367" i="8"/>
  <c r="I263" i="8"/>
  <c r="B289" i="1"/>
  <c r="F289" i="1"/>
  <c r="D289" i="1"/>
  <c r="H289" i="1"/>
  <c r="C289" i="1"/>
  <c r="G289" i="1"/>
  <c r="E289" i="1"/>
  <c r="G393" i="8"/>
  <c r="D393" i="8"/>
  <c r="F393" i="8"/>
  <c r="B393" i="8"/>
  <c r="E393" i="8"/>
  <c r="C393" i="8"/>
  <c r="H393" i="8"/>
  <c r="I39" i="8"/>
  <c r="I54" i="8" s="1"/>
  <c r="B133" i="8"/>
  <c r="H133" i="8"/>
  <c r="G133" i="8"/>
  <c r="D133" i="8"/>
  <c r="F133" i="8"/>
  <c r="E133" i="8"/>
  <c r="C133" i="8"/>
  <c r="D159" i="1"/>
  <c r="B159" i="1"/>
  <c r="H159" i="1"/>
  <c r="C159" i="1"/>
  <c r="G159" i="1"/>
  <c r="F159" i="1"/>
  <c r="E159" i="1"/>
  <c r="B13" i="1"/>
  <c r="B28" i="1" s="1"/>
  <c r="B54" i="1"/>
  <c r="D13" i="1"/>
  <c r="D28" i="1" s="1"/>
  <c r="D54" i="1"/>
  <c r="I263" i="1"/>
  <c r="C445" i="8"/>
  <c r="B445" i="8"/>
  <c r="G445" i="8"/>
  <c r="H445" i="8"/>
  <c r="F445" i="8"/>
  <c r="E445" i="8"/>
  <c r="D445" i="8"/>
  <c r="G419" i="1"/>
  <c r="D419" i="1"/>
  <c r="C419" i="1"/>
  <c r="B419" i="1"/>
  <c r="F419" i="1"/>
  <c r="E419" i="1"/>
  <c r="H419" i="1"/>
  <c r="H13" i="1"/>
  <c r="H28" i="1" s="1"/>
  <c r="H54" i="1"/>
  <c r="E13" i="35"/>
  <c r="B28" i="8"/>
  <c r="I185" i="8" l="1"/>
  <c r="I185" i="1"/>
  <c r="I445" i="8"/>
  <c r="I419" i="1"/>
  <c r="I393" i="8"/>
  <c r="I367" i="1"/>
  <c r="I159" i="8"/>
  <c r="I393" i="1"/>
  <c r="I289" i="8"/>
  <c r="I289" i="1"/>
  <c r="I39" i="1"/>
  <c r="I54" i="1" s="1"/>
  <c r="E13" i="1"/>
  <c r="E54" i="1"/>
  <c r="I237" i="8"/>
  <c r="I211" i="8"/>
  <c r="I159" i="1"/>
  <c r="I133" i="8"/>
  <c r="B133" i="1"/>
  <c r="D133" i="1"/>
  <c r="C133" i="1"/>
  <c r="G133" i="1"/>
  <c r="F133" i="1"/>
  <c r="H133" i="1"/>
  <c r="E133" i="1"/>
  <c r="F14" i="8"/>
  <c r="I14" i="8" s="1"/>
  <c r="I66" i="8"/>
  <c r="I211" i="1"/>
  <c r="I315" i="8"/>
  <c r="E55" i="8"/>
  <c r="H55" i="8"/>
  <c r="G55" i="8"/>
  <c r="D55" i="8"/>
  <c r="B55" i="8"/>
  <c r="F55" i="8"/>
  <c r="C55" i="8"/>
  <c r="I419" i="8"/>
  <c r="I341" i="1"/>
  <c r="I445" i="1"/>
  <c r="I133" i="1" l="1"/>
  <c r="I55" i="8"/>
  <c r="I13" i="1"/>
  <c r="B55" i="1"/>
  <c r="G55" i="1"/>
  <c r="E55" i="1"/>
  <c r="H55" i="1"/>
  <c r="F55" i="1"/>
  <c r="D55" i="1"/>
  <c r="C55" i="1"/>
  <c r="I481" i="35"/>
  <c r="F65" i="35"/>
  <c r="I481" i="8"/>
  <c r="F65" i="8"/>
  <c r="I55" i="1" l="1"/>
  <c r="F13" i="35"/>
  <c r="I65" i="35"/>
  <c r="I65" i="8"/>
  <c r="F13" i="8"/>
  <c r="I13" i="35" l="1"/>
  <c r="I13" i="8"/>
  <c r="D158" i="32" l="1"/>
  <c r="D366" i="32"/>
  <c r="D210" i="32" l="1"/>
  <c r="C158" i="32" l="1"/>
  <c r="H366" i="32"/>
  <c r="D418" i="32"/>
  <c r="D236" i="32"/>
  <c r="C210" i="32"/>
  <c r="H340" i="32"/>
  <c r="H418" i="32"/>
  <c r="C366" i="32"/>
  <c r="C444" i="32"/>
  <c r="C40" i="32"/>
  <c r="C14" i="32" s="1"/>
  <c r="H262" i="32"/>
  <c r="D392" i="32"/>
  <c r="C236" i="32"/>
  <c r="G262" i="32"/>
  <c r="H40" i="32"/>
  <c r="H14" i="32" s="1"/>
  <c r="C314" i="32"/>
  <c r="G210" i="32"/>
  <c r="C288" i="32"/>
  <c r="G184" i="32"/>
  <c r="H444" i="32"/>
  <c r="G392" i="32"/>
  <c r="G366" i="32"/>
  <c r="G418" i="32"/>
  <c r="G40" i="32"/>
  <c r="G14" i="32" s="1"/>
  <c r="D288" i="32"/>
  <c r="C392" i="32"/>
  <c r="H314" i="32"/>
  <c r="H210" i="32"/>
  <c r="C262" i="32"/>
  <c r="G158" i="32"/>
  <c r="D340" i="32"/>
  <c r="H236" i="32"/>
  <c r="D314" i="32"/>
  <c r="D40" i="32"/>
  <c r="D14" i="32" s="1"/>
  <c r="G340" i="32"/>
  <c r="C340" i="32"/>
  <c r="C418" i="32"/>
  <c r="H392" i="32"/>
  <c r="H158" i="32"/>
  <c r="D262" i="32"/>
  <c r="H288" i="32"/>
  <c r="G314" i="32"/>
  <c r="H184" i="32"/>
  <c r="G236" i="32"/>
  <c r="D444" i="32"/>
  <c r="G444" i="32"/>
  <c r="G288" i="32"/>
  <c r="C184" i="32"/>
  <c r="D184" i="32"/>
  <c r="B444" i="32" l="1"/>
  <c r="B314" i="32"/>
  <c r="B288" i="32"/>
  <c r="B184" i="32"/>
  <c r="D39" i="32"/>
  <c r="D132" i="32"/>
  <c r="B392" i="32"/>
  <c r="C39" i="32"/>
  <c r="C132" i="32"/>
  <c r="B418" i="32"/>
  <c r="B39" i="32"/>
  <c r="B132" i="32"/>
  <c r="B262" i="32"/>
  <c r="B236" i="32"/>
  <c r="B340" i="32"/>
  <c r="B210" i="32"/>
  <c r="B158" i="32"/>
  <c r="B40" i="32"/>
  <c r="G39" i="32"/>
  <c r="G132" i="32"/>
  <c r="H39" i="32"/>
  <c r="H132" i="32"/>
  <c r="B366" i="32"/>
  <c r="E184" i="32"/>
  <c r="I117" i="32"/>
  <c r="I430" i="32"/>
  <c r="I300" i="32"/>
  <c r="I378" i="32"/>
  <c r="I404" i="32"/>
  <c r="I248" i="32"/>
  <c r="I170" i="32"/>
  <c r="I196" i="32"/>
  <c r="E262" i="32"/>
  <c r="E314" i="32"/>
  <c r="I222" i="32"/>
  <c r="I274" i="32"/>
  <c r="I351" i="32"/>
  <c r="E392" i="32"/>
  <c r="I352" i="32"/>
  <c r="I144" i="32"/>
  <c r="I326" i="32"/>
  <c r="I366" i="32" l="1"/>
  <c r="B367" i="32"/>
  <c r="C367" i="32"/>
  <c r="D367" i="32"/>
  <c r="G367" i="32"/>
  <c r="F367" i="32"/>
  <c r="H367" i="32"/>
  <c r="E158" i="32"/>
  <c r="I118" i="32"/>
  <c r="I132" i="32" s="1"/>
  <c r="E40" i="32"/>
  <c r="E14" i="32" s="1"/>
  <c r="I143" i="32"/>
  <c r="D13" i="32"/>
  <c r="D28" i="32" s="1"/>
  <c r="D54" i="32"/>
  <c r="B13" i="32"/>
  <c r="B54" i="32"/>
  <c r="I195" i="32"/>
  <c r="I210" i="32" s="1"/>
  <c r="E210" i="32"/>
  <c r="I403" i="32"/>
  <c r="E418" i="32"/>
  <c r="E288" i="32"/>
  <c r="I429" i="32"/>
  <c r="I444" i="32" s="1"/>
  <c r="E444" i="32"/>
  <c r="I169" i="32"/>
  <c r="I184" i="32" s="1"/>
  <c r="E340" i="32"/>
  <c r="E366" i="32"/>
  <c r="E367" i="32" s="1"/>
  <c r="I418" i="32"/>
  <c r="E39" i="32"/>
  <c r="I39" i="32" s="1"/>
  <c r="E132" i="32"/>
  <c r="H13" i="32"/>
  <c r="H28" i="32" s="1"/>
  <c r="H54" i="32"/>
  <c r="I325" i="32"/>
  <c r="I340" i="32" s="1"/>
  <c r="I158" i="32"/>
  <c r="C13" i="32"/>
  <c r="C28" i="32" s="1"/>
  <c r="C54" i="32"/>
  <c r="I273" i="32"/>
  <c r="I288" i="32" s="1"/>
  <c r="I221" i="32"/>
  <c r="I236" i="32" s="1"/>
  <c r="E236" i="32"/>
  <c r="G13" i="32"/>
  <c r="G54" i="32"/>
  <c r="B14" i="32"/>
  <c r="I40" i="32"/>
  <c r="I247" i="32"/>
  <c r="I262" i="32" s="1"/>
  <c r="I377" i="32"/>
  <c r="I392" i="32" s="1"/>
  <c r="I299" i="32"/>
  <c r="I314" i="32" s="1"/>
  <c r="E159" i="32" l="1"/>
  <c r="I54" i="32"/>
  <c r="D55" i="32" s="1"/>
  <c r="E419" i="32"/>
  <c r="F133" i="32"/>
  <c r="C133" i="32"/>
  <c r="H133" i="32"/>
  <c r="B133" i="32"/>
  <c r="E133" i="32"/>
  <c r="D133" i="32"/>
  <c r="G133" i="32"/>
  <c r="D445" i="32"/>
  <c r="B445" i="32"/>
  <c r="F445" i="32"/>
  <c r="H445" i="32"/>
  <c r="C445" i="32"/>
  <c r="G445" i="32"/>
  <c r="E445" i="32"/>
  <c r="B237" i="32"/>
  <c r="G237" i="32"/>
  <c r="F237" i="32"/>
  <c r="H237" i="32"/>
  <c r="C237" i="32"/>
  <c r="D237" i="32"/>
  <c r="F55" i="32"/>
  <c r="C55" i="32"/>
  <c r="H55" i="32"/>
  <c r="B55" i="32"/>
  <c r="E315" i="32"/>
  <c r="G315" i="32"/>
  <c r="H315" i="32"/>
  <c r="C315" i="32"/>
  <c r="D315" i="32"/>
  <c r="F315" i="32"/>
  <c r="B315" i="32"/>
  <c r="E341" i="32"/>
  <c r="G341" i="32"/>
  <c r="H341" i="32"/>
  <c r="B341" i="32"/>
  <c r="F341" i="32"/>
  <c r="C341" i="32"/>
  <c r="D341" i="32"/>
  <c r="F185" i="32"/>
  <c r="G185" i="32"/>
  <c r="H185" i="32"/>
  <c r="E185" i="32"/>
  <c r="C185" i="32"/>
  <c r="D185" i="32"/>
  <c r="B185" i="32"/>
  <c r="C393" i="32"/>
  <c r="D393" i="32"/>
  <c r="E393" i="32"/>
  <c r="F393" i="32"/>
  <c r="B393" i="32"/>
  <c r="H393" i="32"/>
  <c r="G393" i="32"/>
  <c r="E237" i="32"/>
  <c r="G289" i="32"/>
  <c r="H289" i="32"/>
  <c r="E289" i="32"/>
  <c r="B289" i="32"/>
  <c r="D289" i="32"/>
  <c r="C289" i="32"/>
  <c r="F289" i="32"/>
  <c r="C263" i="32"/>
  <c r="F263" i="32"/>
  <c r="G263" i="32"/>
  <c r="H263" i="32"/>
  <c r="D263" i="32"/>
  <c r="B263" i="32"/>
  <c r="E263" i="32"/>
  <c r="E13" i="32"/>
  <c r="E54" i="32"/>
  <c r="E55" i="32" s="1"/>
  <c r="G419" i="32"/>
  <c r="D419" i="32"/>
  <c r="F419" i="32"/>
  <c r="H419" i="32"/>
  <c r="C419" i="32"/>
  <c r="B419" i="32"/>
  <c r="B28" i="32"/>
  <c r="F211" i="32"/>
  <c r="C211" i="32"/>
  <c r="B211" i="32"/>
  <c r="D211" i="32"/>
  <c r="H211" i="32"/>
  <c r="G211" i="32"/>
  <c r="E211" i="32"/>
  <c r="I367" i="32"/>
  <c r="H159" i="32"/>
  <c r="B159" i="32"/>
  <c r="G159" i="32"/>
  <c r="F159" i="32"/>
  <c r="D159" i="32"/>
  <c r="C159" i="32"/>
  <c r="G55" i="32" l="1"/>
  <c r="I341" i="32"/>
  <c r="I263" i="32"/>
  <c r="I185" i="32"/>
  <c r="I419" i="32"/>
  <c r="I237" i="32"/>
  <c r="I289" i="32"/>
  <c r="I393" i="32"/>
  <c r="I482" i="32"/>
  <c r="F66" i="32"/>
  <c r="I211" i="32"/>
  <c r="I133" i="32"/>
  <c r="I159" i="32"/>
  <c r="I55" i="32"/>
  <c r="I315" i="32"/>
  <c r="I445" i="32"/>
  <c r="I481" i="32" l="1"/>
  <c r="F65" i="32"/>
  <c r="I66" i="32"/>
  <c r="F14" i="32"/>
  <c r="I14" i="32" s="1"/>
  <c r="I65" i="32" l="1"/>
  <c r="F13" i="32"/>
  <c r="I13" i="32" l="1"/>
  <c r="S482" i="41" l="1"/>
  <c r="P66" i="41"/>
  <c r="S482" i="40"/>
  <c r="P66" i="40"/>
  <c r="S482" i="42"/>
  <c r="P66" i="42"/>
  <c r="G392" i="35"/>
  <c r="G262" i="35"/>
  <c r="C210" i="35"/>
  <c r="G418" i="35"/>
  <c r="H366" i="35"/>
  <c r="D210" i="35"/>
  <c r="C392" i="35"/>
  <c r="H158" i="35"/>
  <c r="H392" i="35"/>
  <c r="C158" i="35"/>
  <c r="D184" i="35"/>
  <c r="H314" i="35"/>
  <c r="G444" i="35"/>
  <c r="D444" i="35"/>
  <c r="H262" i="35"/>
  <c r="G236" i="35"/>
  <c r="G314" i="35"/>
  <c r="C340" i="35"/>
  <c r="D392" i="35"/>
  <c r="C444" i="35"/>
  <c r="D158" i="35"/>
  <c r="H418" i="35"/>
  <c r="H184" i="35"/>
  <c r="D314" i="35"/>
  <c r="D288" i="35"/>
  <c r="C366" i="35"/>
  <c r="H340" i="35"/>
  <c r="C314" i="35"/>
  <c r="G184" i="35"/>
  <c r="C236" i="35"/>
  <c r="H288" i="35"/>
  <c r="D366" i="35"/>
  <c r="C262" i="35"/>
  <c r="C184" i="35"/>
  <c r="H210" i="35"/>
  <c r="G158" i="35"/>
  <c r="D262" i="35"/>
  <c r="D236" i="35"/>
  <c r="G210" i="35"/>
  <c r="C288" i="35"/>
  <c r="G366" i="35"/>
  <c r="G288" i="35"/>
  <c r="D340" i="35"/>
  <c r="H236" i="35"/>
  <c r="H444" i="35"/>
  <c r="G340" i="35"/>
  <c r="D418" i="35"/>
  <c r="B210" i="35" l="1"/>
  <c r="B236" i="35"/>
  <c r="C40" i="35"/>
  <c r="C132" i="35"/>
  <c r="G40" i="35"/>
  <c r="G132" i="35"/>
  <c r="B366" i="35"/>
  <c r="D40" i="35"/>
  <c r="D132" i="35"/>
  <c r="B314" i="35"/>
  <c r="B158" i="35"/>
  <c r="B40" i="35"/>
  <c r="B132" i="35"/>
  <c r="B288" i="35"/>
  <c r="S482" i="43"/>
  <c r="P66" i="43"/>
  <c r="S66" i="40"/>
  <c r="P14" i="40"/>
  <c r="S14" i="40" s="1"/>
  <c r="T14" i="40" s="1"/>
  <c r="H40" i="35"/>
  <c r="H132" i="35"/>
  <c r="B392" i="35"/>
  <c r="B340" i="35"/>
  <c r="I430" i="35"/>
  <c r="I444" i="35" s="1"/>
  <c r="B444" i="35"/>
  <c r="B184" i="35"/>
  <c r="B262" i="35"/>
  <c r="P14" i="41"/>
  <c r="S14" i="41" s="1"/>
  <c r="T14" i="41" s="1"/>
  <c r="S66" i="41"/>
  <c r="P14" i="42"/>
  <c r="S14" i="42" s="1"/>
  <c r="T14" i="42" s="1"/>
  <c r="S66" i="42"/>
  <c r="B418" i="35"/>
  <c r="E288" i="35"/>
  <c r="E314" i="35"/>
  <c r="E340" i="35"/>
  <c r="E210" i="35"/>
  <c r="E366" i="35"/>
  <c r="E184" i="35"/>
  <c r="E418" i="35"/>
  <c r="E236" i="35"/>
  <c r="E158" i="35"/>
  <c r="E444" i="35"/>
  <c r="E262" i="35"/>
  <c r="E392" i="35"/>
  <c r="I326" i="35" l="1"/>
  <c r="I340" i="35" s="1"/>
  <c r="E445" i="35"/>
  <c r="G445" i="35"/>
  <c r="B445" i="35"/>
  <c r="D445" i="35"/>
  <c r="F445" i="35"/>
  <c r="H445" i="35"/>
  <c r="C445" i="35"/>
  <c r="E40" i="35"/>
  <c r="E132" i="35"/>
  <c r="P14" i="43"/>
  <c r="S14" i="43" s="1"/>
  <c r="T14" i="43" s="1"/>
  <c r="S66" i="43"/>
  <c r="I144" i="35"/>
  <c r="I158" i="35" s="1"/>
  <c r="G14" i="35"/>
  <c r="G54" i="35"/>
  <c r="D341" i="35"/>
  <c r="G341" i="35"/>
  <c r="F341" i="35"/>
  <c r="B341" i="35"/>
  <c r="C341" i="35"/>
  <c r="H341" i="35"/>
  <c r="E341" i="35"/>
  <c r="I300" i="35"/>
  <c r="I314" i="35" s="1"/>
  <c r="C14" i="35"/>
  <c r="C28" i="35" s="1"/>
  <c r="C54" i="35"/>
  <c r="I248" i="35"/>
  <c r="I262" i="35" s="1"/>
  <c r="I378" i="35"/>
  <c r="I392" i="35" s="1"/>
  <c r="I274" i="35"/>
  <c r="I288" i="35" s="1"/>
  <c r="D14" i="35"/>
  <c r="D28" i="35" s="1"/>
  <c r="D54" i="35"/>
  <c r="I222" i="35"/>
  <c r="I236" i="35" s="1"/>
  <c r="I404" i="35"/>
  <c r="I418" i="35" s="1"/>
  <c r="I170" i="35"/>
  <c r="I184" i="35" s="1"/>
  <c r="H14" i="35"/>
  <c r="H28" i="35" s="1"/>
  <c r="H54" i="35"/>
  <c r="I118" i="35"/>
  <c r="I132" i="35" s="1"/>
  <c r="I352" i="35"/>
  <c r="I366" i="35" s="1"/>
  <c r="B14" i="35"/>
  <c r="I40" i="35"/>
  <c r="I54" i="35" s="1"/>
  <c r="B54" i="35"/>
  <c r="I196" i="35"/>
  <c r="I210" i="35" s="1"/>
  <c r="D211" i="35" l="1"/>
  <c r="F211" i="35"/>
  <c r="B211" i="35"/>
  <c r="C211" i="35"/>
  <c r="G211" i="35"/>
  <c r="E211" i="35"/>
  <c r="H211" i="35"/>
  <c r="E185" i="35"/>
  <c r="D185" i="35"/>
  <c r="H185" i="35"/>
  <c r="G185" i="35"/>
  <c r="F185" i="35"/>
  <c r="C185" i="35"/>
  <c r="B185" i="35"/>
  <c r="E14" i="35"/>
  <c r="E54" i="35"/>
  <c r="E55" i="35" s="1"/>
  <c r="E419" i="35"/>
  <c r="F419" i="35"/>
  <c r="G419" i="35"/>
  <c r="D419" i="35"/>
  <c r="C419" i="35"/>
  <c r="B419" i="35"/>
  <c r="I419" i="35" s="1"/>
  <c r="H419" i="35"/>
  <c r="H315" i="35"/>
  <c r="G315" i="35"/>
  <c r="B315" i="35"/>
  <c r="D315" i="35"/>
  <c r="F315" i="35"/>
  <c r="C315" i="35"/>
  <c r="E315" i="35"/>
  <c r="B28" i="35"/>
  <c r="B237" i="35"/>
  <c r="H237" i="35"/>
  <c r="G237" i="35"/>
  <c r="D237" i="35"/>
  <c r="E237" i="35"/>
  <c r="F237" i="35"/>
  <c r="C237" i="35"/>
  <c r="H367" i="35"/>
  <c r="E367" i="35"/>
  <c r="G367" i="35"/>
  <c r="B367" i="35"/>
  <c r="C367" i="35"/>
  <c r="F367" i="35"/>
  <c r="D367" i="35"/>
  <c r="G159" i="35"/>
  <c r="H159" i="35"/>
  <c r="C159" i="35"/>
  <c r="E159" i="35"/>
  <c r="F159" i="35"/>
  <c r="D159" i="35"/>
  <c r="B159" i="35"/>
  <c r="D55" i="35"/>
  <c r="H55" i="35"/>
  <c r="B55" i="35"/>
  <c r="G55" i="35"/>
  <c r="F55" i="35"/>
  <c r="C55" i="35"/>
  <c r="D133" i="35"/>
  <c r="C133" i="35"/>
  <c r="G133" i="35"/>
  <c r="B133" i="35"/>
  <c r="F133" i="35"/>
  <c r="H133" i="35"/>
  <c r="E133" i="35"/>
  <c r="F289" i="35"/>
  <c r="H289" i="35"/>
  <c r="E289" i="35"/>
  <c r="G289" i="35"/>
  <c r="D289" i="35"/>
  <c r="B289" i="35"/>
  <c r="C289" i="35"/>
  <c r="I445" i="35"/>
  <c r="F393" i="35"/>
  <c r="E393" i="35"/>
  <c r="H393" i="35"/>
  <c r="D393" i="35"/>
  <c r="B393" i="35"/>
  <c r="G393" i="35"/>
  <c r="C393" i="35"/>
  <c r="I341" i="35"/>
  <c r="B263" i="35"/>
  <c r="F263" i="35"/>
  <c r="E263" i="35"/>
  <c r="C263" i="35"/>
  <c r="H263" i="35"/>
  <c r="D263" i="35"/>
  <c r="G263" i="35"/>
  <c r="I185" i="35" l="1"/>
  <c r="I159" i="35"/>
  <c r="I263" i="35"/>
  <c r="I367" i="35"/>
  <c r="I211" i="35"/>
  <c r="I289" i="35"/>
  <c r="I55" i="35"/>
  <c r="I237" i="35"/>
  <c r="I315" i="35"/>
  <c r="I393" i="35"/>
  <c r="I133" i="35"/>
  <c r="I482" i="35" l="1"/>
  <c r="F66" i="35"/>
  <c r="F14" i="35" l="1"/>
  <c r="I14" i="35" s="1"/>
  <c r="I66" i="35"/>
  <c r="P65" i="41" l="1"/>
  <c r="S481" i="41"/>
  <c r="P65" i="42"/>
  <c r="S481" i="42"/>
  <c r="P13" i="42" l="1"/>
  <c r="S65" i="42"/>
  <c r="P65" i="43"/>
  <c r="S481" i="43"/>
  <c r="S65" i="41"/>
  <c r="P13" i="41"/>
  <c r="S13" i="41" l="1"/>
  <c r="S489" i="41"/>
  <c r="P73" i="41"/>
  <c r="S65" i="43"/>
  <c r="P13" i="43"/>
  <c r="P73" i="42"/>
  <c r="S489" i="42"/>
  <c r="S13" i="42"/>
  <c r="S13" i="43" l="1"/>
  <c r="S73" i="41"/>
  <c r="P21" i="41"/>
  <c r="S21" i="41" s="1"/>
  <c r="T21" i="41" s="1"/>
  <c r="T13" i="42"/>
  <c r="S73" i="42"/>
  <c r="P21" i="42"/>
  <c r="S21" i="42" s="1"/>
  <c r="T21" i="42" s="1"/>
  <c r="T13" i="41"/>
  <c r="S489" i="43"/>
  <c r="P73" i="43"/>
  <c r="S73" i="43" l="1"/>
  <c r="P21" i="43"/>
  <c r="S21" i="43" s="1"/>
  <c r="T21" i="43" s="1"/>
  <c r="T13" i="43"/>
  <c r="P96" i="40" l="1"/>
  <c r="P106" i="40" s="1"/>
  <c r="P600" i="40"/>
  <c r="S590" i="40"/>
  <c r="S600" i="40" s="1"/>
  <c r="L601" i="40" l="1"/>
  <c r="N601" i="40"/>
  <c r="R601" i="40"/>
  <c r="O601" i="40"/>
  <c r="M601" i="40"/>
  <c r="P601" i="40"/>
  <c r="Q601" i="40"/>
  <c r="S601" i="40" l="1"/>
  <c r="P65" i="40" l="1"/>
  <c r="S481" i="40"/>
  <c r="P13" i="40" l="1"/>
  <c r="S65" i="40"/>
  <c r="S489" i="40" l="1"/>
  <c r="P73" i="40"/>
  <c r="S13" i="40"/>
  <c r="T13" i="40" l="1"/>
  <c r="S73" i="40"/>
  <c r="P21" i="40"/>
  <c r="S21" i="40" s="1"/>
  <c r="T21" i="40" s="1"/>
  <c r="I645" i="50" l="1"/>
  <c r="I652" i="50" s="1"/>
  <c r="B99" i="50"/>
  <c r="B652" i="50"/>
  <c r="S645" i="50" l="1"/>
  <c r="S652" i="50" s="1"/>
  <c r="L99" i="50"/>
  <c r="L652" i="50"/>
  <c r="I99" i="50"/>
  <c r="B21" i="50"/>
  <c r="I21" i="50" s="1"/>
  <c r="D653" i="50"/>
  <c r="C653" i="50"/>
  <c r="G653" i="50"/>
  <c r="B653" i="50"/>
  <c r="F653" i="50"/>
  <c r="E653" i="50"/>
  <c r="H653" i="50"/>
  <c r="S99" i="50" l="1"/>
  <c r="L21" i="50"/>
  <c r="I653" i="50"/>
  <c r="R653" i="50"/>
  <c r="M653" i="50"/>
  <c r="O653" i="50"/>
  <c r="L653" i="50"/>
  <c r="P653" i="50"/>
  <c r="Q653" i="50"/>
  <c r="N653" i="50"/>
  <c r="S653" i="50" l="1"/>
  <c r="S482" i="50" l="1"/>
  <c r="P66" i="50"/>
  <c r="P14" i="50" l="1"/>
  <c r="S14" i="50" s="1"/>
  <c r="T14" i="50" s="1"/>
  <c r="S66" i="50"/>
  <c r="S489" i="50" l="1"/>
  <c r="P73" i="50"/>
  <c r="P65" i="50" l="1"/>
  <c r="S481" i="50"/>
  <c r="S496" i="50" s="1"/>
  <c r="P496" i="50"/>
  <c r="S73" i="50"/>
  <c r="P21" i="50"/>
  <c r="S21" i="50" s="1"/>
  <c r="T21" i="50" s="1"/>
  <c r="M497" i="50" l="1"/>
  <c r="Q497" i="50"/>
  <c r="N497" i="50"/>
  <c r="O497" i="50"/>
  <c r="P497" i="50"/>
  <c r="R497" i="50"/>
  <c r="L497" i="50"/>
  <c r="S497" i="50" s="1"/>
  <c r="S65" i="50"/>
  <c r="S80" i="50" s="1"/>
  <c r="P80" i="50"/>
  <c r="P13" i="50"/>
  <c r="N81" i="50" l="1"/>
  <c r="M81" i="50"/>
  <c r="P81" i="50"/>
  <c r="L81" i="50"/>
  <c r="R81" i="50"/>
  <c r="Q81" i="50"/>
  <c r="O81" i="50"/>
  <c r="P28" i="50"/>
  <c r="S13" i="50"/>
  <c r="S81" i="50" l="1"/>
  <c r="T13" i="50"/>
  <c r="S485" i="51" l="1"/>
  <c r="P69" i="51"/>
  <c r="C366" i="51" l="1"/>
  <c r="I354" i="51"/>
  <c r="I366" i="51" s="1"/>
  <c r="C42" i="51"/>
  <c r="S69" i="51"/>
  <c r="P17" i="51"/>
  <c r="S17" i="51" s="1"/>
  <c r="T17" i="51" s="1"/>
  <c r="C16" i="51" l="1"/>
  <c r="I42" i="51"/>
  <c r="I54" i="51" s="1"/>
  <c r="C54" i="51"/>
  <c r="H367" i="51"/>
  <c r="B367" i="51"/>
  <c r="E367" i="51"/>
  <c r="F367" i="51"/>
  <c r="G367" i="51"/>
  <c r="D367" i="51"/>
  <c r="C367" i="51"/>
  <c r="I367" i="51" l="1"/>
  <c r="D55" i="51"/>
  <c r="F55" i="51"/>
  <c r="H55" i="51"/>
  <c r="E55" i="51"/>
  <c r="C55" i="51"/>
  <c r="B55" i="51"/>
  <c r="G55" i="51"/>
  <c r="I16" i="51"/>
  <c r="C28" i="51"/>
  <c r="I55" i="51" l="1"/>
  <c r="S484" i="51" l="1"/>
  <c r="P68" i="51"/>
  <c r="S68" i="51" l="1"/>
  <c r="P16" i="51"/>
  <c r="S16" i="51" s="1"/>
  <c r="T16" i="51" s="1"/>
  <c r="P96" i="51" l="1"/>
  <c r="P106" i="51" s="1"/>
  <c r="P600" i="51"/>
  <c r="S590" i="51"/>
  <c r="S600" i="51" s="1"/>
  <c r="N601" i="51" l="1"/>
  <c r="M601" i="51"/>
  <c r="P601" i="51"/>
  <c r="O601" i="51"/>
  <c r="L601" i="51"/>
  <c r="R601" i="51"/>
  <c r="Q601" i="51"/>
  <c r="S486" i="51"/>
  <c r="P70" i="51"/>
  <c r="S601" i="51" l="1"/>
  <c r="P18" i="51"/>
  <c r="S70" i="51"/>
  <c r="P66" i="51" l="1"/>
  <c r="S482" i="51"/>
  <c r="S66" i="51" l="1"/>
  <c r="P14" i="51"/>
  <c r="S14" i="51" s="1"/>
  <c r="T14" i="51" s="1"/>
  <c r="P65" i="51" l="1"/>
  <c r="S481" i="51"/>
  <c r="S496" i="51" s="1"/>
  <c r="P496" i="51"/>
  <c r="R497" i="51" l="1"/>
  <c r="P497" i="51"/>
  <c r="N497" i="51"/>
  <c r="M497" i="51"/>
  <c r="Q497" i="51"/>
  <c r="L497" i="51"/>
  <c r="S497" i="51" s="1"/>
  <c r="O497" i="51"/>
  <c r="P13" i="51"/>
  <c r="S65" i="51"/>
  <c r="S80" i="51" s="1"/>
  <c r="P80" i="51"/>
  <c r="P28" i="51" l="1"/>
  <c r="S13" i="51"/>
  <c r="R81" i="51"/>
  <c r="Q81" i="51"/>
  <c r="P81" i="51"/>
  <c r="N81" i="51"/>
  <c r="O81" i="51"/>
  <c r="L81" i="51"/>
  <c r="S81" i="51" s="1"/>
  <c r="M81" i="51"/>
  <c r="T13" i="51" l="1"/>
  <c r="G626" i="2" l="1"/>
  <c r="G105" i="2"/>
  <c r="I625" i="2" l="1"/>
  <c r="I626" i="2" s="1"/>
  <c r="E626" i="2"/>
  <c r="E105" i="2"/>
  <c r="G27" i="2"/>
  <c r="G28" i="2" s="1"/>
  <c r="G106" i="2"/>
  <c r="E626" i="7" l="1"/>
  <c r="E105" i="7"/>
  <c r="E27" i="2"/>
  <c r="I105" i="2"/>
  <c r="I106" i="2" s="1"/>
  <c r="E106" i="2"/>
  <c r="E627" i="2"/>
  <c r="H627" i="2"/>
  <c r="G627" i="2"/>
  <c r="D627" i="2"/>
  <c r="B627" i="2"/>
  <c r="C627" i="2"/>
  <c r="F627" i="2"/>
  <c r="G626" i="5" l="1"/>
  <c r="G105" i="5"/>
  <c r="G626" i="6"/>
  <c r="G105" i="6"/>
  <c r="G626" i="3"/>
  <c r="G105" i="3"/>
  <c r="I625" i="4"/>
  <c r="I626" i="4" s="1"/>
  <c r="E626" i="4"/>
  <c r="E105" i="4"/>
  <c r="G626" i="4"/>
  <c r="G105" i="4"/>
  <c r="I625" i="5"/>
  <c r="I626" i="5" s="1"/>
  <c r="E626" i="5"/>
  <c r="E105" i="5"/>
  <c r="I625" i="6"/>
  <c r="I626" i="6" s="1"/>
  <c r="E626" i="6"/>
  <c r="E105" i="6"/>
  <c r="E27" i="7"/>
  <c r="E106" i="7"/>
  <c r="I627" i="2"/>
  <c r="D107" i="2"/>
  <c r="E107" i="2"/>
  <c r="B107" i="2"/>
  <c r="G107" i="2"/>
  <c r="C107" i="2"/>
  <c r="H107" i="2"/>
  <c r="F107" i="2"/>
  <c r="G626" i="7"/>
  <c r="G105" i="7"/>
  <c r="I625" i="3"/>
  <c r="I626" i="3" s="1"/>
  <c r="E626" i="3"/>
  <c r="E105" i="3"/>
  <c r="I27" i="2"/>
  <c r="I28" i="2" s="1"/>
  <c r="E28" i="2"/>
  <c r="I625" i="7"/>
  <c r="I626" i="7" s="1"/>
  <c r="G27" i="7" l="1"/>
  <c r="G28" i="7" s="1"/>
  <c r="G106" i="7"/>
  <c r="B627" i="3"/>
  <c r="G627" i="3"/>
  <c r="D627" i="3"/>
  <c r="C627" i="3"/>
  <c r="H627" i="3"/>
  <c r="E627" i="3"/>
  <c r="F627" i="3"/>
  <c r="E27" i="6"/>
  <c r="I105" i="6"/>
  <c r="I106" i="6" s="1"/>
  <c r="E106" i="6"/>
  <c r="I105" i="4"/>
  <c r="I106" i="4" s="1"/>
  <c r="G27" i="4"/>
  <c r="G28" i="4" s="1"/>
  <c r="G106" i="4"/>
  <c r="B7" i="54"/>
  <c r="D627" i="6"/>
  <c r="G627" i="6"/>
  <c r="E627" i="6"/>
  <c r="B627" i="6"/>
  <c r="F627" i="6"/>
  <c r="H627" i="6"/>
  <c r="C627" i="6"/>
  <c r="E27" i="4"/>
  <c r="E106" i="4"/>
  <c r="D627" i="7"/>
  <c r="E627" i="7"/>
  <c r="F627" i="7"/>
  <c r="C627" i="7"/>
  <c r="B627" i="7"/>
  <c r="H627" i="7"/>
  <c r="G627" i="7"/>
  <c r="E27" i="5"/>
  <c r="I105" i="5"/>
  <c r="I106" i="5" s="1"/>
  <c r="E106" i="5"/>
  <c r="G27" i="6"/>
  <c r="G28" i="6" s="1"/>
  <c r="G106" i="6"/>
  <c r="I105" i="7"/>
  <c r="I106" i="7" s="1"/>
  <c r="F627" i="4"/>
  <c r="C627" i="4"/>
  <c r="H627" i="4"/>
  <c r="B627" i="4"/>
  <c r="D627" i="4"/>
  <c r="G627" i="4"/>
  <c r="E627" i="4"/>
  <c r="C29" i="2"/>
  <c r="H29" i="2"/>
  <c r="B29" i="2"/>
  <c r="E29" i="2"/>
  <c r="D29" i="2"/>
  <c r="G29" i="2"/>
  <c r="F29" i="2"/>
  <c r="I107" i="2"/>
  <c r="E28" i="7"/>
  <c r="B627" i="5"/>
  <c r="H627" i="5"/>
  <c r="C627" i="5"/>
  <c r="D627" i="5"/>
  <c r="F627" i="5"/>
  <c r="E627" i="5"/>
  <c r="G627" i="5"/>
  <c r="G27" i="3"/>
  <c r="G28" i="3" s="1"/>
  <c r="G106" i="3"/>
  <c r="G27" i="5"/>
  <c r="G28" i="5" s="1"/>
  <c r="G106" i="5"/>
  <c r="E27" i="3"/>
  <c r="I105" i="3"/>
  <c r="I106" i="3" s="1"/>
  <c r="E106" i="3"/>
  <c r="I27" i="7" l="1"/>
  <c r="I28" i="7" s="1"/>
  <c r="C107" i="6"/>
  <c r="H107" i="6"/>
  <c r="D107" i="6"/>
  <c r="F107" i="6"/>
  <c r="E107" i="6"/>
  <c r="G107" i="6"/>
  <c r="B107" i="6"/>
  <c r="I627" i="3"/>
  <c r="I27" i="6"/>
  <c r="E28" i="6"/>
  <c r="F107" i="7"/>
  <c r="H107" i="7"/>
  <c r="B107" i="7"/>
  <c r="E107" i="7"/>
  <c r="C107" i="7"/>
  <c r="G107" i="7"/>
  <c r="D107" i="7"/>
  <c r="E107" i="5"/>
  <c r="H107" i="5"/>
  <c r="C107" i="5"/>
  <c r="B107" i="5"/>
  <c r="G107" i="5"/>
  <c r="D107" i="5"/>
  <c r="F107" i="5"/>
  <c r="I627" i="6"/>
  <c r="I27" i="5"/>
  <c r="E28" i="5"/>
  <c r="I627" i="5"/>
  <c r="I29" i="2"/>
  <c r="E107" i="4"/>
  <c r="G107" i="4"/>
  <c r="B107" i="4"/>
  <c r="F107" i="4"/>
  <c r="D107" i="4"/>
  <c r="C107" i="4"/>
  <c r="H107" i="4"/>
  <c r="D107" i="3"/>
  <c r="B107" i="3"/>
  <c r="F107" i="3"/>
  <c r="H107" i="3"/>
  <c r="C107" i="3"/>
  <c r="E107" i="3"/>
  <c r="G107" i="3"/>
  <c r="I27" i="3"/>
  <c r="E28" i="3"/>
  <c r="D29" i="7"/>
  <c r="F29" i="7"/>
  <c r="E29" i="7"/>
  <c r="B29" i="7"/>
  <c r="C29" i="7"/>
  <c r="G29" i="7"/>
  <c r="H29" i="7"/>
  <c r="I627" i="4"/>
  <c r="I627" i="7"/>
  <c r="I27" i="4"/>
  <c r="E28" i="4"/>
  <c r="I107" i="4" l="1"/>
  <c r="I107" i="3"/>
  <c r="I107" i="6"/>
  <c r="I107" i="5"/>
  <c r="I107" i="7"/>
  <c r="I28" i="3"/>
  <c r="I28" i="6"/>
  <c r="I28" i="5"/>
  <c r="B2" i="54"/>
  <c r="I29" i="7"/>
  <c r="I28" i="4"/>
  <c r="D29" i="4" l="1"/>
  <c r="E29" i="4"/>
  <c r="G29" i="4"/>
  <c r="H29" i="4"/>
  <c r="C29" i="4"/>
  <c r="B29" i="4"/>
  <c r="F29" i="4"/>
  <c r="B5" i="54"/>
  <c r="G29" i="6"/>
  <c r="F29" i="6"/>
  <c r="B29" i="6"/>
  <c r="C29" i="6"/>
  <c r="E29" i="6"/>
  <c r="H29" i="6"/>
  <c r="D29" i="6"/>
  <c r="B3" i="54"/>
  <c r="D29" i="3"/>
  <c r="C29" i="3"/>
  <c r="G29" i="3"/>
  <c r="F29" i="3"/>
  <c r="B29" i="3"/>
  <c r="H29" i="3"/>
  <c r="E29" i="3"/>
  <c r="B6" i="54"/>
  <c r="H29" i="5"/>
  <c r="E29" i="5"/>
  <c r="B29" i="5"/>
  <c r="D29" i="5"/>
  <c r="F29" i="5"/>
  <c r="C29" i="5"/>
  <c r="G29" i="5"/>
  <c r="B4" i="54"/>
  <c r="I29" i="3" l="1"/>
  <c r="I29" i="5"/>
  <c r="I29" i="6"/>
  <c r="I29" i="4"/>
  <c r="E626" i="32" l="1"/>
  <c r="E96" i="32"/>
  <c r="G626" i="8"/>
  <c r="G96" i="8"/>
  <c r="G626" i="1"/>
  <c r="G96" i="1"/>
  <c r="E626" i="1"/>
  <c r="E96" i="1"/>
  <c r="I616" i="1"/>
  <c r="I626" i="1" s="1"/>
  <c r="I616" i="32"/>
  <c r="I626" i="32" s="1"/>
  <c r="F627" i="32" l="1"/>
  <c r="H627" i="32"/>
  <c r="D627" i="32"/>
  <c r="B627" i="32"/>
  <c r="C627" i="32"/>
  <c r="E627" i="32"/>
  <c r="G106" i="8"/>
  <c r="G18" i="8"/>
  <c r="G28" i="8" s="1"/>
  <c r="G106" i="1"/>
  <c r="G18" i="1"/>
  <c r="G28" i="1" s="1"/>
  <c r="G627" i="1"/>
  <c r="C627" i="1"/>
  <c r="F627" i="1"/>
  <c r="E627" i="1"/>
  <c r="H627" i="1"/>
  <c r="D627" i="1"/>
  <c r="B627" i="1"/>
  <c r="G626" i="32"/>
  <c r="G627" i="32" s="1"/>
  <c r="G96" i="32"/>
  <c r="G626" i="34"/>
  <c r="G96" i="34"/>
  <c r="E18" i="1"/>
  <c r="E106" i="1"/>
  <c r="I96" i="1"/>
  <c r="I106" i="1" s="1"/>
  <c r="E18" i="32"/>
  <c r="E106" i="32"/>
  <c r="I96" i="32"/>
  <c r="I106" i="32" s="1"/>
  <c r="E626" i="8"/>
  <c r="E96" i="8"/>
  <c r="I616" i="8"/>
  <c r="I626" i="8" s="1"/>
  <c r="E626" i="34"/>
  <c r="E96" i="34"/>
  <c r="I616" i="34"/>
  <c r="I626" i="34" s="1"/>
  <c r="E627" i="8" l="1"/>
  <c r="D627" i="8"/>
  <c r="H627" i="8"/>
  <c r="C627" i="8"/>
  <c r="G627" i="8"/>
  <c r="F627" i="8"/>
  <c r="B627" i="8"/>
  <c r="I18" i="1"/>
  <c r="I28" i="1" s="1"/>
  <c r="E28" i="1"/>
  <c r="E106" i="8"/>
  <c r="E18" i="8"/>
  <c r="I96" i="8"/>
  <c r="I106" i="8" s="1"/>
  <c r="C107" i="32"/>
  <c r="D107" i="32"/>
  <c r="B107" i="32"/>
  <c r="H107" i="32"/>
  <c r="E107" i="32"/>
  <c r="F107" i="32"/>
  <c r="I627" i="32"/>
  <c r="G106" i="32"/>
  <c r="G107" i="32" s="1"/>
  <c r="G18" i="32"/>
  <c r="G28" i="32" s="1"/>
  <c r="D627" i="34"/>
  <c r="C627" i="34"/>
  <c r="G627" i="34"/>
  <c r="B627" i="34"/>
  <c r="F627" i="34"/>
  <c r="E627" i="34"/>
  <c r="H627" i="34"/>
  <c r="E28" i="32"/>
  <c r="G106" i="34"/>
  <c r="G18" i="34"/>
  <c r="G28" i="34" s="1"/>
  <c r="E18" i="34"/>
  <c r="E106" i="34"/>
  <c r="I96" i="34"/>
  <c r="I106" i="34" s="1"/>
  <c r="B107" i="1"/>
  <c r="E107" i="1"/>
  <c r="D107" i="1"/>
  <c r="H107" i="1"/>
  <c r="F107" i="1"/>
  <c r="G107" i="1"/>
  <c r="C107" i="1"/>
  <c r="I627" i="1"/>
  <c r="I627" i="34" l="1"/>
  <c r="E28" i="34"/>
  <c r="C29" i="1"/>
  <c r="H29" i="1"/>
  <c r="E29" i="1"/>
  <c r="D29" i="1"/>
  <c r="B29" i="1"/>
  <c r="G29" i="1"/>
  <c r="F29" i="1"/>
  <c r="I627" i="8"/>
  <c r="B8" i="54"/>
  <c r="C107" i="8"/>
  <c r="H107" i="8"/>
  <c r="F107" i="8"/>
  <c r="G107" i="8"/>
  <c r="E107" i="8"/>
  <c r="D107" i="8"/>
  <c r="B107" i="8"/>
  <c r="I107" i="1"/>
  <c r="E28" i="8"/>
  <c r="E626" i="36"/>
  <c r="E96" i="36"/>
  <c r="F107" i="34"/>
  <c r="D107" i="34"/>
  <c r="C107" i="34"/>
  <c r="H107" i="34"/>
  <c r="B107" i="34"/>
  <c r="G107" i="34"/>
  <c r="E107" i="34"/>
  <c r="I107" i="32"/>
  <c r="E626" i="35"/>
  <c r="E96" i="35"/>
  <c r="I107" i="8" l="1"/>
  <c r="E106" i="35"/>
  <c r="E18" i="35"/>
  <c r="I486" i="8"/>
  <c r="I496" i="8" s="1"/>
  <c r="F70" i="8"/>
  <c r="F496" i="8"/>
  <c r="E18" i="36"/>
  <c r="E106" i="36"/>
  <c r="I486" i="34"/>
  <c r="I496" i="34" s="1"/>
  <c r="F70" i="34"/>
  <c r="F496" i="34"/>
  <c r="I107" i="34"/>
  <c r="I29" i="1"/>
  <c r="I486" i="32"/>
  <c r="I496" i="32" s="1"/>
  <c r="F70" i="32"/>
  <c r="F496" i="32"/>
  <c r="I70" i="8" l="1"/>
  <c r="I80" i="8" s="1"/>
  <c r="F18" i="8"/>
  <c r="F80" i="8"/>
  <c r="F82" i="8" s="1"/>
  <c r="I70" i="34"/>
  <c r="I80" i="34" s="1"/>
  <c r="F18" i="34"/>
  <c r="F80" i="34"/>
  <c r="F82" i="34" s="1"/>
  <c r="B497" i="8"/>
  <c r="E497" i="8"/>
  <c r="D497" i="8"/>
  <c r="C497" i="8"/>
  <c r="G497" i="8"/>
  <c r="H497" i="8"/>
  <c r="F497" i="8"/>
  <c r="D497" i="34"/>
  <c r="E497" i="34"/>
  <c r="C497" i="34"/>
  <c r="G497" i="34"/>
  <c r="B497" i="34"/>
  <c r="H497" i="34"/>
  <c r="F497" i="34"/>
  <c r="G626" i="35"/>
  <c r="G96" i="35"/>
  <c r="I616" i="35"/>
  <c r="I626" i="35" s="1"/>
  <c r="F497" i="32"/>
  <c r="B497" i="32"/>
  <c r="C497" i="32"/>
  <c r="E497" i="32"/>
  <c r="D497" i="32"/>
  <c r="G497" i="32"/>
  <c r="H497" i="32"/>
  <c r="I70" i="32"/>
  <c r="I80" i="32" s="1"/>
  <c r="F18" i="32"/>
  <c r="F80" i="32"/>
  <c r="F82" i="32" s="1"/>
  <c r="G626" i="36"/>
  <c r="G96" i="36"/>
  <c r="I616" i="36"/>
  <c r="I626" i="36" s="1"/>
  <c r="E28" i="36"/>
  <c r="E28" i="35"/>
  <c r="I497" i="34" l="1"/>
  <c r="G627" i="36"/>
  <c r="F627" i="36"/>
  <c r="C627" i="36"/>
  <c r="E627" i="36"/>
  <c r="B627" i="36"/>
  <c r="D627" i="36"/>
  <c r="H627" i="36"/>
  <c r="E81" i="34"/>
  <c r="I82" i="34"/>
  <c r="D81" i="34"/>
  <c r="C81" i="34"/>
  <c r="G81" i="34"/>
  <c r="H81" i="34"/>
  <c r="B81" i="34"/>
  <c r="F81" i="34"/>
  <c r="G106" i="36"/>
  <c r="G18" i="36"/>
  <c r="I96" i="36"/>
  <c r="I106" i="36" s="1"/>
  <c r="I497" i="32"/>
  <c r="F28" i="32"/>
  <c r="I18" i="32"/>
  <c r="I28" i="32" s="1"/>
  <c r="F28" i="8"/>
  <c r="I18" i="8"/>
  <c r="I28" i="8" s="1"/>
  <c r="I82" i="32"/>
  <c r="F81" i="32"/>
  <c r="E81" i="32"/>
  <c r="D81" i="32"/>
  <c r="C81" i="32"/>
  <c r="H81" i="32"/>
  <c r="G81" i="32"/>
  <c r="B81" i="32"/>
  <c r="H627" i="35"/>
  <c r="E627" i="35"/>
  <c r="B627" i="35"/>
  <c r="D627" i="35"/>
  <c r="C627" i="35"/>
  <c r="F627" i="35"/>
  <c r="G627" i="35"/>
  <c r="I497" i="8"/>
  <c r="I82" i="8"/>
  <c r="B81" i="8"/>
  <c r="F81" i="8"/>
  <c r="D81" i="8"/>
  <c r="C81" i="8"/>
  <c r="H81" i="8"/>
  <c r="G81" i="8"/>
  <c r="E81" i="8"/>
  <c r="G106" i="35"/>
  <c r="G18" i="35"/>
  <c r="I96" i="35"/>
  <c r="I106" i="35" s="1"/>
  <c r="F28" i="34"/>
  <c r="I18" i="34"/>
  <c r="I81" i="32" l="1"/>
  <c r="I81" i="34"/>
  <c r="F107" i="35"/>
  <c r="B107" i="35"/>
  <c r="I107" i="35" s="1"/>
  <c r="G107" i="35"/>
  <c r="E107" i="35"/>
  <c r="D107" i="35"/>
  <c r="C107" i="35"/>
  <c r="H107" i="35"/>
  <c r="I627" i="36"/>
  <c r="G28" i="35"/>
  <c r="B29" i="8"/>
  <c r="F29" i="8"/>
  <c r="C29" i="8"/>
  <c r="D29" i="8"/>
  <c r="G29" i="8"/>
  <c r="E29" i="8"/>
  <c r="H29" i="8"/>
  <c r="C107" i="36"/>
  <c r="B107" i="36"/>
  <c r="G107" i="36"/>
  <c r="F107" i="36"/>
  <c r="D107" i="36"/>
  <c r="H107" i="36"/>
  <c r="E107" i="36"/>
  <c r="I28" i="34"/>
  <c r="B9" i="54"/>
  <c r="I627" i="35"/>
  <c r="G28" i="36"/>
  <c r="B10" i="54"/>
  <c r="I81" i="8"/>
  <c r="G29" i="32"/>
  <c r="D29" i="32"/>
  <c r="H29" i="32"/>
  <c r="E29" i="32"/>
  <c r="C29" i="32"/>
  <c r="F29" i="32"/>
  <c r="B29" i="32"/>
  <c r="I29" i="32" s="1"/>
  <c r="I107" i="36" l="1"/>
  <c r="I29" i="8"/>
  <c r="B29" i="34"/>
  <c r="H29" i="34"/>
  <c r="D29" i="34"/>
  <c r="G29" i="34"/>
  <c r="F29" i="34"/>
  <c r="C29" i="34"/>
  <c r="E29" i="34"/>
  <c r="B11" i="54"/>
  <c r="I486" i="36"/>
  <c r="I496" i="36" s="1"/>
  <c r="F70" i="36"/>
  <c r="F496" i="36"/>
  <c r="I486" i="35"/>
  <c r="I496" i="35" s="1"/>
  <c r="F70" i="35"/>
  <c r="F496" i="35"/>
  <c r="D497" i="35" l="1"/>
  <c r="C497" i="35"/>
  <c r="G497" i="35"/>
  <c r="B497" i="35"/>
  <c r="H497" i="35"/>
  <c r="F497" i="35"/>
  <c r="E497" i="35"/>
  <c r="H497" i="36"/>
  <c r="G497" i="36"/>
  <c r="D497" i="36"/>
  <c r="F497" i="36"/>
  <c r="C497" i="36"/>
  <c r="E497" i="36"/>
  <c r="B497" i="36"/>
  <c r="I70" i="36"/>
  <c r="I80" i="36" s="1"/>
  <c r="F18" i="36"/>
  <c r="F80" i="36"/>
  <c r="F82" i="36" s="1"/>
  <c r="F18" i="35"/>
  <c r="I70" i="35"/>
  <c r="I80" i="35" s="1"/>
  <c r="F80" i="35"/>
  <c r="F82" i="35" s="1"/>
  <c r="I29" i="34"/>
  <c r="I497" i="36" l="1"/>
  <c r="D81" i="36"/>
  <c r="F81" i="36"/>
  <c r="H81" i="36"/>
  <c r="B81" i="36"/>
  <c r="I82" i="36"/>
  <c r="E81" i="36"/>
  <c r="G81" i="36"/>
  <c r="C81" i="36"/>
  <c r="I497" i="35"/>
  <c r="F28" i="35"/>
  <c r="I18" i="35"/>
  <c r="I28" i="35" s="1"/>
  <c r="F28" i="36"/>
  <c r="I18" i="36"/>
  <c r="I28" i="36" s="1"/>
  <c r="D81" i="35"/>
  <c r="I82" i="35"/>
  <c r="C81" i="35"/>
  <c r="F81" i="35"/>
  <c r="H81" i="35"/>
  <c r="B81" i="35"/>
  <c r="G81" i="35"/>
  <c r="E81" i="35"/>
  <c r="I81" i="35" l="1"/>
  <c r="F29" i="36"/>
  <c r="E29" i="36"/>
  <c r="D29" i="36"/>
  <c r="H29" i="36"/>
  <c r="G29" i="36"/>
  <c r="C29" i="36"/>
  <c r="B29" i="36"/>
  <c r="B13" i="54"/>
  <c r="I81" i="36"/>
  <c r="B12" i="54"/>
  <c r="B29" i="35"/>
  <c r="H29" i="35"/>
  <c r="F29" i="35"/>
  <c r="G29" i="35"/>
  <c r="D29" i="35"/>
  <c r="E29" i="35"/>
  <c r="C29" i="35"/>
  <c r="I29" i="36" l="1"/>
  <c r="I29" i="35"/>
  <c r="Y52" i="40" l="1"/>
  <c r="M52" i="40" l="1"/>
  <c r="C52" i="40" l="1"/>
  <c r="M26" i="40"/>
  <c r="C26" i="40" l="1"/>
  <c r="Z52" i="40" l="1"/>
  <c r="AI52" i="40" s="1"/>
  <c r="AI130" i="40"/>
  <c r="N52" i="40" l="1"/>
  <c r="S130" i="40"/>
  <c r="D52" i="40" l="1"/>
  <c r="I130" i="40"/>
  <c r="N26" i="40"/>
  <c r="S26" i="40" s="1"/>
  <c r="S52" i="40"/>
  <c r="AJ52" i="40" s="1"/>
  <c r="D26" i="40" l="1"/>
  <c r="I26" i="40" s="1"/>
  <c r="I52" i="40"/>
  <c r="Y52" i="41" l="1"/>
  <c r="AI52" i="41" s="1"/>
  <c r="AI130" i="41"/>
  <c r="M52" i="41" l="1"/>
  <c r="S130" i="41"/>
  <c r="C52" i="41"/>
  <c r="I130" i="41"/>
  <c r="C26" i="41" l="1"/>
  <c r="I26" i="41" s="1"/>
  <c r="I52" i="41"/>
  <c r="M26" i="41"/>
  <c r="S26" i="41" s="1"/>
  <c r="S52" i="41"/>
  <c r="AJ52" i="41" s="1"/>
  <c r="C366" i="52" l="1"/>
  <c r="C42" i="52"/>
  <c r="I354" i="52"/>
  <c r="I366" i="52" s="1"/>
  <c r="S485" i="52"/>
  <c r="P69" i="52"/>
  <c r="G367" i="52" l="1"/>
  <c r="B367" i="52"/>
  <c r="E367" i="52"/>
  <c r="C367" i="52"/>
  <c r="D367" i="52"/>
  <c r="F367" i="52"/>
  <c r="H367" i="52"/>
  <c r="C16" i="52"/>
  <c r="I42" i="52"/>
  <c r="I54" i="52" s="1"/>
  <c r="C54" i="52"/>
  <c r="P17" i="52"/>
  <c r="S17" i="52" s="1"/>
  <c r="T17" i="52" s="1"/>
  <c r="S69" i="52"/>
  <c r="I16" i="52" l="1"/>
  <c r="C28" i="52"/>
  <c r="I367" i="52"/>
  <c r="D55" i="52"/>
  <c r="C55" i="52"/>
  <c r="B55" i="52"/>
  <c r="F55" i="52"/>
  <c r="G55" i="52"/>
  <c r="E55" i="52"/>
  <c r="H55" i="52"/>
  <c r="P96" i="52" l="1"/>
  <c r="P106" i="52" s="1"/>
  <c r="P600" i="52"/>
  <c r="S590" i="52"/>
  <c r="S600" i="52" s="1"/>
  <c r="I55" i="52"/>
  <c r="S484" i="52" l="1"/>
  <c r="P68" i="52"/>
  <c r="M601" i="52"/>
  <c r="Q601" i="52"/>
  <c r="N601" i="52"/>
  <c r="L601" i="52"/>
  <c r="O601" i="52"/>
  <c r="P601" i="52"/>
  <c r="R601" i="52"/>
  <c r="P70" i="52"/>
  <c r="S486" i="52"/>
  <c r="S601" i="52" l="1"/>
  <c r="P16" i="52"/>
  <c r="S16" i="52" s="1"/>
  <c r="T16" i="52" s="1"/>
  <c r="S68" i="52"/>
  <c r="P18" i="52"/>
  <c r="S70" i="52"/>
  <c r="S482" i="52" l="1"/>
  <c r="P66" i="52"/>
  <c r="S66" i="52" l="1"/>
  <c r="P14" i="52"/>
  <c r="S14" i="52" s="1"/>
  <c r="T14" i="52" s="1"/>
  <c r="P65" i="52" l="1"/>
  <c r="S481" i="52"/>
  <c r="S496" i="52" s="1"/>
  <c r="P496" i="52"/>
  <c r="N497" i="52" l="1"/>
  <c r="M497" i="52"/>
  <c r="Q497" i="52"/>
  <c r="P497" i="52"/>
  <c r="L497" i="52"/>
  <c r="R497" i="52"/>
  <c r="O497" i="52"/>
  <c r="S65" i="52"/>
  <c r="S80" i="52" s="1"/>
  <c r="P13" i="52"/>
  <c r="P80" i="52"/>
  <c r="S497" i="52" l="1"/>
  <c r="L81" i="52"/>
  <c r="P81" i="52"/>
  <c r="O81" i="52"/>
  <c r="Q81" i="52"/>
  <c r="M81" i="52"/>
  <c r="N81" i="52"/>
  <c r="R81" i="52"/>
  <c r="P28" i="52"/>
  <c r="S13" i="52"/>
  <c r="T13" i="52" l="1"/>
  <c r="S81" i="52"/>
  <c r="AI144" i="55" l="1"/>
  <c r="AI274" i="55" l="1"/>
  <c r="AI404" i="55"/>
  <c r="AI352" i="55"/>
  <c r="AI196" i="55"/>
  <c r="AI170" i="55"/>
  <c r="AI222" i="55"/>
  <c r="AI300" i="55"/>
  <c r="AI430" i="55"/>
  <c r="AI248" i="55"/>
  <c r="AI326" i="55"/>
  <c r="AI378" i="55"/>
  <c r="AB40" i="55" l="1"/>
  <c r="AI40" i="55" s="1"/>
  <c r="AI118" i="55"/>
  <c r="S404" i="55"/>
  <c r="AJ404" i="55" s="1"/>
  <c r="S170" i="55"/>
  <c r="AJ170" i="55" s="1"/>
  <c r="S378" i="55"/>
  <c r="AJ378" i="55" s="1"/>
  <c r="S248" i="55"/>
  <c r="AJ248" i="55" s="1"/>
  <c r="S274" i="55"/>
  <c r="AJ274" i="55" s="1"/>
  <c r="S326" i="55"/>
  <c r="AJ326" i="55" s="1"/>
  <c r="S430" i="55"/>
  <c r="AJ430" i="55" s="1"/>
  <c r="S144" i="55"/>
  <c r="AJ144" i="55" s="1"/>
  <c r="S222" i="55"/>
  <c r="AJ222" i="55" s="1"/>
  <c r="S196" i="55"/>
  <c r="AJ196" i="55" s="1"/>
  <c r="S352" i="55"/>
  <c r="AJ352" i="55" s="1"/>
  <c r="S300" i="55"/>
  <c r="AJ300" i="55" s="1"/>
  <c r="P40" i="55" l="1"/>
  <c r="S40" i="55" s="1"/>
  <c r="AJ40" i="55" s="1"/>
  <c r="S118" i="55"/>
  <c r="AJ118" i="55" s="1"/>
  <c r="AI377" i="55" l="1"/>
  <c r="AI403" i="55" l="1"/>
  <c r="AI429" i="55"/>
  <c r="E99" i="55" l="1"/>
  <c r="E21" i="55" s="1"/>
  <c r="E652" i="55"/>
  <c r="F99" i="55"/>
  <c r="F652" i="55"/>
  <c r="P99" i="55" l="1"/>
  <c r="P106" i="55" s="1"/>
  <c r="P652" i="55"/>
  <c r="O99" i="55"/>
  <c r="O21" i="55" s="1"/>
  <c r="O652" i="55"/>
  <c r="F21" i="55"/>
  <c r="F28" i="55" s="1"/>
  <c r="F106" i="55"/>
  <c r="I645" i="55"/>
  <c r="I652" i="55" s="1"/>
  <c r="B99" i="55"/>
  <c r="B652" i="55"/>
  <c r="I99" i="55" l="1"/>
  <c r="B21" i="55"/>
  <c r="I21" i="55" s="1"/>
  <c r="E653" i="55"/>
  <c r="F653" i="55"/>
  <c r="B653" i="55"/>
  <c r="H653" i="55"/>
  <c r="D653" i="55"/>
  <c r="C653" i="55"/>
  <c r="G653" i="55"/>
  <c r="S645" i="55"/>
  <c r="S652" i="55" s="1"/>
  <c r="L652" i="55"/>
  <c r="L99" i="55"/>
  <c r="I653" i="55" l="1"/>
  <c r="S99" i="55"/>
  <c r="L21" i="55"/>
  <c r="L653" i="55"/>
  <c r="Q653" i="55"/>
  <c r="N653" i="55"/>
  <c r="P653" i="55"/>
  <c r="M653" i="55"/>
  <c r="R653" i="55"/>
  <c r="O653" i="55"/>
  <c r="S653" i="55" l="1"/>
  <c r="S482" i="55" l="1"/>
  <c r="P66" i="55"/>
  <c r="S66" i="55" l="1"/>
  <c r="P14" i="55"/>
  <c r="S14" i="55" s="1"/>
  <c r="T14" i="55" s="1"/>
  <c r="AI203" i="55" l="1"/>
  <c r="AI307" i="55"/>
  <c r="AI229" i="55"/>
  <c r="AI359" i="55"/>
  <c r="AI333" i="55"/>
  <c r="AI255" i="55"/>
  <c r="AI177" i="55"/>
  <c r="AI151" i="55"/>
  <c r="AI281" i="55"/>
  <c r="AB314" i="55" l="1"/>
  <c r="AI314" i="55" s="1"/>
  <c r="AI299" i="55"/>
  <c r="AI437" i="55"/>
  <c r="AB444" i="55"/>
  <c r="AI444" i="55" s="1"/>
  <c r="AB210" i="55"/>
  <c r="AI195" i="55"/>
  <c r="AB184" i="55"/>
  <c r="AI184" i="55" s="1"/>
  <c r="AI169" i="55"/>
  <c r="AB132" i="55"/>
  <c r="AI132" i="55" s="1"/>
  <c r="AB39" i="55"/>
  <c r="AI117" i="55"/>
  <c r="AB366" i="55"/>
  <c r="AI351" i="55"/>
  <c r="AI385" i="55"/>
  <c r="AB392" i="55"/>
  <c r="AB288" i="55"/>
  <c r="AI273" i="55"/>
  <c r="AI125" i="55"/>
  <c r="AB47" i="55"/>
  <c r="AI47" i="55" s="1"/>
  <c r="AB340" i="55"/>
  <c r="AI340" i="55" s="1"/>
  <c r="AI325" i="55"/>
  <c r="AB262" i="55"/>
  <c r="AI262" i="55" s="1"/>
  <c r="AI247" i="55"/>
  <c r="AI411" i="55"/>
  <c r="AB418" i="55"/>
  <c r="AB236" i="55"/>
  <c r="AI221" i="55"/>
  <c r="AB158" i="55"/>
  <c r="AI143" i="55"/>
  <c r="S429" i="55"/>
  <c r="S359" i="55"/>
  <c r="AJ359" i="55" s="1"/>
  <c r="S151" i="55"/>
  <c r="AJ151" i="55" s="1"/>
  <c r="S229" i="55"/>
  <c r="AJ229" i="55" s="1"/>
  <c r="S273" i="55"/>
  <c r="S411" i="55"/>
  <c r="S203" i="55"/>
  <c r="AJ203" i="55" s="1"/>
  <c r="S307" i="55"/>
  <c r="AJ307" i="55" s="1"/>
  <c r="S177" i="55"/>
  <c r="AJ177" i="55" s="1"/>
  <c r="S333" i="55"/>
  <c r="AJ333" i="55" s="1"/>
  <c r="S385" i="55"/>
  <c r="S255" i="55"/>
  <c r="AJ255" i="55" s="1"/>
  <c r="P444" i="55" l="1"/>
  <c r="S437" i="55"/>
  <c r="AJ437" i="55" s="1"/>
  <c r="P366" i="55"/>
  <c r="S351" i="55"/>
  <c r="AI288" i="55"/>
  <c r="AB289" i="55" s="1"/>
  <c r="AJ385" i="55"/>
  <c r="AJ273" i="55"/>
  <c r="AI392" i="55"/>
  <c r="AB185" i="55"/>
  <c r="AD185" i="55"/>
  <c r="AE185" i="55"/>
  <c r="Y185" i="55"/>
  <c r="W185" i="55"/>
  <c r="Z185" i="55"/>
  <c r="AC185" i="55"/>
  <c r="X185" i="55"/>
  <c r="AA185" i="55"/>
  <c r="AH185" i="55"/>
  <c r="AF185" i="55"/>
  <c r="AG185" i="55"/>
  <c r="V185" i="55"/>
  <c r="AI210" i="55"/>
  <c r="P47" i="55"/>
  <c r="S47" i="55" s="1"/>
  <c r="AJ47" i="55" s="1"/>
  <c r="S125" i="55"/>
  <c r="AJ125" i="55" s="1"/>
  <c r="P340" i="55"/>
  <c r="S325" i="55"/>
  <c r="P288" i="55"/>
  <c r="S281" i="55"/>
  <c r="AJ281" i="55" s="1"/>
  <c r="AI158" i="55"/>
  <c r="AB341" i="55"/>
  <c r="AH341" i="55"/>
  <c r="Y341" i="55"/>
  <c r="AD341" i="55"/>
  <c r="X341" i="55"/>
  <c r="W341" i="55"/>
  <c r="AG341" i="55"/>
  <c r="Z341" i="55"/>
  <c r="AC341" i="55"/>
  <c r="AE341" i="55"/>
  <c r="AA341" i="55"/>
  <c r="AF341" i="55"/>
  <c r="V341" i="55"/>
  <c r="AI366" i="55"/>
  <c r="AB367" i="55" s="1"/>
  <c r="AB445" i="55"/>
  <c r="AH445" i="55"/>
  <c r="AF445" i="55"/>
  <c r="X445" i="55"/>
  <c r="AG445" i="55"/>
  <c r="Z445" i="55"/>
  <c r="W445" i="55"/>
  <c r="AE445" i="55"/>
  <c r="AD445" i="55"/>
  <c r="AA445" i="55"/>
  <c r="AC445" i="55"/>
  <c r="Y445" i="55"/>
  <c r="V445" i="55"/>
  <c r="AJ411" i="55"/>
  <c r="AJ429" i="55"/>
  <c r="S444" i="55"/>
  <c r="AB263" i="55"/>
  <c r="AD263" i="55"/>
  <c r="Y263" i="55"/>
  <c r="V263" i="55"/>
  <c r="AH263" i="55"/>
  <c r="Z263" i="55"/>
  <c r="AF263" i="55"/>
  <c r="X263" i="55"/>
  <c r="AA263" i="55"/>
  <c r="W263" i="55"/>
  <c r="AE263" i="55"/>
  <c r="AC263" i="55"/>
  <c r="AG263" i="55"/>
  <c r="P158" i="55"/>
  <c r="S143" i="55"/>
  <c r="P262" i="55"/>
  <c r="S247" i="55"/>
  <c r="AB54" i="55"/>
  <c r="AI39" i="55"/>
  <c r="P184" i="55"/>
  <c r="S169" i="55"/>
  <c r="P314" i="55"/>
  <c r="S299" i="55"/>
  <c r="P418" i="55"/>
  <c r="S403" i="55"/>
  <c r="P392" i="55"/>
  <c r="S377" i="55"/>
  <c r="P210" i="55"/>
  <c r="S195" i="55"/>
  <c r="P39" i="55"/>
  <c r="P132" i="55"/>
  <c r="S117" i="55"/>
  <c r="P236" i="55"/>
  <c r="S221" i="55"/>
  <c r="AI418" i="55"/>
  <c r="AB419" i="55" s="1"/>
  <c r="AB315" i="55"/>
  <c r="X315" i="55"/>
  <c r="AH315" i="55"/>
  <c r="Z315" i="55"/>
  <c r="AG315" i="55"/>
  <c r="V315" i="55"/>
  <c r="AD315" i="55"/>
  <c r="Y315" i="55"/>
  <c r="AA315" i="55"/>
  <c r="AF315" i="55"/>
  <c r="W315" i="55"/>
  <c r="AE315" i="55"/>
  <c r="AC315" i="55"/>
  <c r="AI185" i="55" l="1"/>
  <c r="AI341" i="55"/>
  <c r="AJ195" i="55"/>
  <c r="S210" i="55"/>
  <c r="AJ169" i="55"/>
  <c r="S184" i="55"/>
  <c r="P185" i="55" s="1"/>
  <c r="Y419" i="55"/>
  <c r="Z419" i="55"/>
  <c r="AG419" i="55"/>
  <c r="AA419" i="55"/>
  <c r="W419" i="55"/>
  <c r="AF419" i="55"/>
  <c r="X419" i="55"/>
  <c r="AE419" i="55"/>
  <c r="AH419" i="55"/>
  <c r="AD419" i="55"/>
  <c r="AC419" i="55"/>
  <c r="V419" i="55"/>
  <c r="AI445" i="55"/>
  <c r="AJ325" i="55"/>
  <c r="S340" i="55"/>
  <c r="AJ221" i="55"/>
  <c r="AJ377" i="55"/>
  <c r="S392" i="55"/>
  <c r="AJ403" i="55"/>
  <c r="S418" i="55"/>
  <c r="AJ247" i="55"/>
  <c r="S262" i="55"/>
  <c r="AJ351" i="55"/>
  <c r="S366" i="55"/>
  <c r="AI263" i="55"/>
  <c r="AF289" i="55"/>
  <c r="AC289" i="55"/>
  <c r="W289" i="55"/>
  <c r="Z289" i="55"/>
  <c r="AE289" i="55"/>
  <c r="AD289" i="55"/>
  <c r="X289" i="55"/>
  <c r="AG289" i="55"/>
  <c r="V289" i="55"/>
  <c r="Y289" i="55"/>
  <c r="AA289" i="55"/>
  <c r="AH289" i="55"/>
  <c r="AJ117" i="55"/>
  <c r="S132" i="55"/>
  <c r="AC159" i="55"/>
  <c r="AD159" i="55"/>
  <c r="W159" i="55"/>
  <c r="AE159" i="55"/>
  <c r="AG159" i="55"/>
  <c r="Z159" i="55"/>
  <c r="X159" i="55"/>
  <c r="Y159" i="55"/>
  <c r="AF159" i="55"/>
  <c r="AA159" i="55"/>
  <c r="AH159" i="55"/>
  <c r="V159" i="55"/>
  <c r="X211" i="55"/>
  <c r="Z211" i="55"/>
  <c r="W211" i="55"/>
  <c r="AF211" i="55"/>
  <c r="AD211" i="55"/>
  <c r="AH211" i="55"/>
  <c r="AG211" i="55"/>
  <c r="Y211" i="55"/>
  <c r="AE211" i="55"/>
  <c r="AA211" i="55"/>
  <c r="AC211" i="55"/>
  <c r="V211" i="55"/>
  <c r="AC393" i="55"/>
  <c r="X393" i="55"/>
  <c r="AH393" i="55"/>
  <c r="AA393" i="55"/>
  <c r="W393" i="55"/>
  <c r="AG393" i="55"/>
  <c r="Y393" i="55"/>
  <c r="V393" i="55"/>
  <c r="Z393" i="55"/>
  <c r="AD393" i="55"/>
  <c r="AE393" i="55"/>
  <c r="AF393" i="55"/>
  <c r="AJ299" i="55"/>
  <c r="S314" i="55"/>
  <c r="AJ143" i="55"/>
  <c r="S158" i="55"/>
  <c r="N445" i="55"/>
  <c r="P445" i="55"/>
  <c r="R445" i="55"/>
  <c r="M445" i="55"/>
  <c r="AJ444" i="55"/>
  <c r="T444" i="55"/>
  <c r="L445" i="55"/>
  <c r="O445" i="55"/>
  <c r="Q445" i="55"/>
  <c r="AB159" i="55"/>
  <c r="AB211" i="55"/>
  <c r="AB393" i="55"/>
  <c r="AI315" i="55"/>
  <c r="P54" i="55"/>
  <c r="S39" i="55"/>
  <c r="X367" i="55"/>
  <c r="AE367" i="55"/>
  <c r="AA367" i="55"/>
  <c r="Z367" i="55"/>
  <c r="AH367" i="55"/>
  <c r="AG367" i="55"/>
  <c r="W367" i="55"/>
  <c r="AF367" i="55"/>
  <c r="Y367" i="55"/>
  <c r="AC367" i="55"/>
  <c r="AD367" i="55"/>
  <c r="V367" i="55"/>
  <c r="S288" i="55"/>
  <c r="P419" i="55" l="1"/>
  <c r="T418" i="55"/>
  <c r="R419" i="55"/>
  <c r="N419" i="55"/>
  <c r="O419" i="55"/>
  <c r="M419" i="55"/>
  <c r="Q419" i="55"/>
  <c r="AJ418" i="55"/>
  <c r="L419" i="55"/>
  <c r="AI367" i="55"/>
  <c r="AI393" i="55"/>
  <c r="AI211" i="55"/>
  <c r="Q133" i="55"/>
  <c r="P133" i="55"/>
  <c r="AJ132" i="55"/>
  <c r="N133" i="55"/>
  <c r="O133" i="55"/>
  <c r="L133" i="55"/>
  <c r="R133" i="55"/>
  <c r="T132" i="55"/>
  <c r="M133" i="55"/>
  <c r="L289" i="55"/>
  <c r="N289" i="55"/>
  <c r="Q289" i="55"/>
  <c r="O289" i="55"/>
  <c r="AJ288" i="55"/>
  <c r="T288" i="55"/>
  <c r="M289" i="55"/>
  <c r="P289" i="55"/>
  <c r="R289" i="55"/>
  <c r="P65" i="55"/>
  <c r="S481" i="55"/>
  <c r="AI419" i="55"/>
  <c r="AI289" i="55"/>
  <c r="O367" i="55"/>
  <c r="T366" i="55"/>
  <c r="AJ366" i="55"/>
  <c r="L367" i="55"/>
  <c r="N367" i="55"/>
  <c r="M367" i="55"/>
  <c r="Q367" i="55"/>
  <c r="R367" i="55"/>
  <c r="P367" i="55"/>
  <c r="T184" i="55"/>
  <c r="R185" i="55"/>
  <c r="N185" i="55"/>
  <c r="O185" i="55"/>
  <c r="M185" i="55"/>
  <c r="Q185" i="55"/>
  <c r="L185" i="55"/>
  <c r="AJ184" i="55"/>
  <c r="AJ39" i="55"/>
  <c r="M159" i="55"/>
  <c r="P159" i="55"/>
  <c r="AJ158" i="55"/>
  <c r="O159" i="55"/>
  <c r="L159" i="55"/>
  <c r="Q159" i="55"/>
  <c r="T158" i="55"/>
  <c r="N159" i="55"/>
  <c r="R159" i="55"/>
  <c r="AI159" i="55"/>
  <c r="S445" i="55"/>
  <c r="AJ445" i="55" s="1"/>
  <c r="AJ262" i="55"/>
  <c r="M263" i="55"/>
  <c r="R263" i="55"/>
  <c r="L263" i="55"/>
  <c r="T262" i="55"/>
  <c r="Q263" i="55"/>
  <c r="N263" i="55"/>
  <c r="O263" i="55"/>
  <c r="P263" i="55"/>
  <c r="M211" i="55"/>
  <c r="N211" i="55"/>
  <c r="L211" i="55"/>
  <c r="T210" i="55"/>
  <c r="O211" i="55"/>
  <c r="R211" i="55"/>
  <c r="P211" i="55"/>
  <c r="AJ210" i="55"/>
  <c r="Q211" i="55"/>
  <c r="AJ314" i="55"/>
  <c r="N315" i="55"/>
  <c r="M315" i="55"/>
  <c r="O315" i="55"/>
  <c r="T314" i="55"/>
  <c r="R315" i="55"/>
  <c r="L315" i="55"/>
  <c r="Q315" i="55"/>
  <c r="P315" i="55"/>
  <c r="O393" i="55"/>
  <c r="L393" i="55"/>
  <c r="M393" i="55"/>
  <c r="P393" i="55"/>
  <c r="Q393" i="55"/>
  <c r="AJ392" i="55"/>
  <c r="R393" i="55"/>
  <c r="N393" i="55"/>
  <c r="T392" i="55"/>
  <c r="L341" i="55"/>
  <c r="Q341" i="55"/>
  <c r="AJ340" i="55"/>
  <c r="P341" i="55"/>
  <c r="R341" i="55"/>
  <c r="N341" i="55"/>
  <c r="M341" i="55"/>
  <c r="O341" i="55"/>
  <c r="T340" i="55"/>
  <c r="S341" i="55" l="1"/>
  <c r="AJ341" i="55" s="1"/>
  <c r="S289" i="55"/>
  <c r="AJ289" i="55" s="1"/>
  <c r="S263" i="55"/>
  <c r="AJ263" i="55" s="1"/>
  <c r="S367" i="55"/>
  <c r="AJ367" i="55" s="1"/>
  <c r="S65" i="55"/>
  <c r="P13" i="55"/>
  <c r="S211" i="55"/>
  <c r="AJ211" i="55" s="1"/>
  <c r="S393" i="55"/>
  <c r="AJ393" i="55" s="1"/>
  <c r="S159" i="55"/>
  <c r="AJ159" i="55" s="1"/>
  <c r="S185" i="55"/>
  <c r="AJ185" i="55" s="1"/>
  <c r="S315" i="55"/>
  <c r="AJ315" i="55" s="1"/>
  <c r="S133" i="55"/>
  <c r="S419" i="55"/>
  <c r="AJ419" i="55" s="1"/>
  <c r="S13" i="55" l="1"/>
  <c r="T13" i="55" l="1"/>
  <c r="P73" i="55" l="1"/>
  <c r="S489" i="55"/>
  <c r="S496" i="55" s="1"/>
  <c r="P496" i="55"/>
  <c r="O497" i="55" l="1"/>
  <c r="Q497" i="55"/>
  <c r="R497" i="55"/>
  <c r="P497" i="55"/>
  <c r="M497" i="55"/>
  <c r="N497" i="55"/>
  <c r="L497" i="55"/>
  <c r="S497" i="55" s="1"/>
  <c r="P21" i="55"/>
  <c r="S73" i="55"/>
  <c r="S80" i="55" s="1"/>
  <c r="P80" i="55"/>
  <c r="S21" i="55" l="1"/>
  <c r="T21" i="55" s="1"/>
  <c r="P28" i="55"/>
  <c r="Q81" i="55"/>
  <c r="R81" i="55"/>
  <c r="P81" i="55"/>
  <c r="O81" i="55"/>
  <c r="N81" i="55"/>
  <c r="L81" i="55"/>
  <c r="S81" i="55" s="1"/>
  <c r="M81" i="55"/>
  <c r="S482" i="56" l="1"/>
  <c r="P66" i="56"/>
  <c r="S66" i="56" l="1"/>
  <c r="P14" i="56"/>
  <c r="S14" i="56" s="1"/>
  <c r="T14" i="56" s="1"/>
  <c r="S351" i="56" l="1"/>
  <c r="S299" i="56"/>
  <c r="S403" i="56"/>
  <c r="S151" i="56"/>
  <c r="AJ151" i="56" s="1"/>
  <c r="P132" i="56"/>
  <c r="P39" i="56"/>
  <c r="S117" i="56"/>
  <c r="S203" i="56"/>
  <c r="AJ203" i="56" s="1"/>
  <c r="P210" i="56"/>
  <c r="S195" i="56"/>
  <c r="S429" i="56"/>
  <c r="S247" i="56"/>
  <c r="S325" i="56"/>
  <c r="S229" i="56"/>
  <c r="AJ229" i="56" s="1"/>
  <c r="S377" i="56"/>
  <c r="S437" i="56"/>
  <c r="AJ437" i="56" s="1"/>
  <c r="S385" i="56"/>
  <c r="AJ385" i="56" s="1"/>
  <c r="S169" i="56"/>
  <c r="S307" i="56"/>
  <c r="AJ307" i="56" s="1"/>
  <c r="S125" i="56"/>
  <c r="AJ125" i="56" s="1"/>
  <c r="S411" i="56"/>
  <c r="AJ411" i="56" s="1"/>
  <c r="S359" i="56"/>
  <c r="AJ359" i="56" s="1"/>
  <c r="S273" i="56"/>
  <c r="S281" i="56"/>
  <c r="AJ281" i="56" s="1"/>
  <c r="P158" i="56"/>
  <c r="S143" i="56"/>
  <c r="S333" i="56"/>
  <c r="AJ333" i="56" s="1"/>
  <c r="S255" i="56"/>
  <c r="AJ255" i="56" s="1"/>
  <c r="P236" i="56"/>
  <c r="S221" i="56"/>
  <c r="S177" i="56"/>
  <c r="AJ177" i="56" s="1"/>
  <c r="P444" i="56" l="1"/>
  <c r="P392" i="56"/>
  <c r="P288" i="56"/>
  <c r="P184" i="56"/>
  <c r="AJ169" i="56"/>
  <c r="S184" i="56"/>
  <c r="AJ195" i="56"/>
  <c r="S210" i="56"/>
  <c r="AJ143" i="56"/>
  <c r="S158" i="56"/>
  <c r="AJ325" i="56"/>
  <c r="S340" i="56"/>
  <c r="P418" i="56"/>
  <c r="P340" i="56"/>
  <c r="AJ299" i="56"/>
  <c r="S314" i="56"/>
  <c r="AJ403" i="56"/>
  <c r="S418" i="56"/>
  <c r="S236" i="56"/>
  <c r="AJ221" i="56"/>
  <c r="AJ247" i="56"/>
  <c r="S262" i="56"/>
  <c r="AJ117" i="56"/>
  <c r="S132" i="56"/>
  <c r="P314" i="56"/>
  <c r="P47" i="56"/>
  <c r="S47" i="56" s="1"/>
  <c r="AJ47" i="56" s="1"/>
  <c r="P262" i="56"/>
  <c r="P54" i="56"/>
  <c r="S39" i="56"/>
  <c r="AJ351" i="56"/>
  <c r="S366" i="56"/>
  <c r="AJ273" i="56"/>
  <c r="S288" i="56"/>
  <c r="AJ377" i="56"/>
  <c r="S392" i="56"/>
  <c r="AJ429" i="56"/>
  <c r="S444" i="56"/>
  <c r="P366" i="56"/>
  <c r="P367" i="56" l="1"/>
  <c r="O367" i="56"/>
  <c r="N367" i="56"/>
  <c r="Q367" i="56"/>
  <c r="L367" i="56"/>
  <c r="T366" i="56"/>
  <c r="AJ366" i="56"/>
  <c r="M367" i="56"/>
  <c r="R367" i="56"/>
  <c r="N211" i="56"/>
  <c r="L211" i="56"/>
  <c r="P211" i="56"/>
  <c r="Q211" i="56"/>
  <c r="AJ210" i="56"/>
  <c r="M211" i="56"/>
  <c r="R211" i="56"/>
  <c r="O211" i="56"/>
  <c r="T210" i="56"/>
  <c r="T392" i="56"/>
  <c r="Q393" i="56"/>
  <c r="M393" i="56"/>
  <c r="L393" i="56"/>
  <c r="AJ392" i="56"/>
  <c r="N393" i="56"/>
  <c r="R393" i="56"/>
  <c r="P393" i="56"/>
  <c r="O393" i="56"/>
  <c r="AJ39" i="56"/>
  <c r="S54" i="56"/>
  <c r="Q289" i="56"/>
  <c r="O289" i="56"/>
  <c r="T288" i="56"/>
  <c r="AJ288" i="56"/>
  <c r="P289" i="56"/>
  <c r="R289" i="56"/>
  <c r="M289" i="56"/>
  <c r="L289" i="56"/>
  <c r="N289" i="56"/>
  <c r="AJ418" i="56"/>
  <c r="O419" i="56"/>
  <c r="N419" i="56"/>
  <c r="T418" i="56"/>
  <c r="R419" i="56"/>
  <c r="L419" i="56"/>
  <c r="Q419" i="56"/>
  <c r="P419" i="56"/>
  <c r="M419" i="56"/>
  <c r="T340" i="56"/>
  <c r="Q341" i="56"/>
  <c r="AJ340" i="56"/>
  <c r="M341" i="56"/>
  <c r="L341" i="56"/>
  <c r="P341" i="56"/>
  <c r="O341" i="56"/>
  <c r="N341" i="56"/>
  <c r="R341" i="56"/>
  <c r="S481" i="56"/>
  <c r="P65" i="56"/>
  <c r="P263" i="56"/>
  <c r="O263" i="56"/>
  <c r="R263" i="56"/>
  <c r="T262" i="56"/>
  <c r="M263" i="56"/>
  <c r="AJ262" i="56"/>
  <c r="N263" i="56"/>
  <c r="L263" i="56"/>
  <c r="Q263" i="56"/>
  <c r="Q315" i="56"/>
  <c r="O315" i="56"/>
  <c r="P315" i="56"/>
  <c r="R315" i="56"/>
  <c r="AJ314" i="56"/>
  <c r="M315" i="56"/>
  <c r="L315" i="56"/>
  <c r="T314" i="56"/>
  <c r="N315" i="56"/>
  <c r="L159" i="56"/>
  <c r="N159" i="56"/>
  <c r="M159" i="56"/>
  <c r="O159" i="56"/>
  <c r="Q159" i="56"/>
  <c r="T158" i="56"/>
  <c r="P159" i="56"/>
  <c r="AJ158" i="56"/>
  <c r="R159" i="56"/>
  <c r="P185" i="56"/>
  <c r="R185" i="56"/>
  <c r="O185" i="56"/>
  <c r="T184" i="56"/>
  <c r="AJ184" i="56"/>
  <c r="N185" i="56"/>
  <c r="L185" i="56"/>
  <c r="Q185" i="56"/>
  <c r="M185" i="56"/>
  <c r="AJ132" i="56"/>
  <c r="L133" i="56"/>
  <c r="R133" i="56"/>
  <c r="P133" i="56"/>
  <c r="Q133" i="56"/>
  <c r="O133" i="56"/>
  <c r="M133" i="56"/>
  <c r="T132" i="56"/>
  <c r="N133" i="56"/>
  <c r="Q445" i="56"/>
  <c r="P445" i="56"/>
  <c r="AJ444" i="56"/>
  <c r="O445" i="56"/>
  <c r="N445" i="56"/>
  <c r="M445" i="56"/>
  <c r="L445" i="56"/>
  <c r="T444" i="56"/>
  <c r="R445" i="56"/>
  <c r="R237" i="56"/>
  <c r="T236" i="56"/>
  <c r="AJ236" i="56"/>
  <c r="M237" i="56"/>
  <c r="Q237" i="56"/>
  <c r="P237" i="56"/>
  <c r="N237" i="56"/>
  <c r="L237" i="56"/>
  <c r="O237" i="56"/>
  <c r="S237" i="56" l="1"/>
  <c r="AJ237" i="56" s="1"/>
  <c r="S315" i="56"/>
  <c r="AJ315" i="56" s="1"/>
  <c r="S289" i="56"/>
  <c r="AJ289" i="56" s="1"/>
  <c r="Q55" i="56"/>
  <c r="AJ54" i="56"/>
  <c r="R55" i="56"/>
  <c r="O55" i="56"/>
  <c r="L55" i="56"/>
  <c r="S55" i="56" s="1"/>
  <c r="AJ55" i="56" s="1"/>
  <c r="P55" i="56"/>
  <c r="T54" i="56"/>
  <c r="N55" i="56"/>
  <c r="M55" i="56"/>
  <c r="S393" i="56"/>
  <c r="AJ393" i="56" s="1"/>
  <c r="P13" i="56"/>
  <c r="S65" i="56"/>
  <c r="S367" i="56"/>
  <c r="AJ367" i="56" s="1"/>
  <c r="S263" i="56"/>
  <c r="AJ263" i="56" s="1"/>
  <c r="S419" i="56"/>
  <c r="AJ419" i="56" s="1"/>
  <c r="S445" i="56"/>
  <c r="AJ445" i="56" s="1"/>
  <c r="S211" i="56"/>
  <c r="AJ211" i="56" s="1"/>
  <c r="S341" i="56"/>
  <c r="AJ341" i="56" s="1"/>
  <c r="S159" i="56"/>
  <c r="AJ159" i="56" s="1"/>
  <c r="S133" i="56"/>
  <c r="S185" i="56"/>
  <c r="AJ185" i="56" s="1"/>
  <c r="S13" i="56" l="1"/>
  <c r="T13" i="56" l="1"/>
  <c r="P73" i="56" l="1"/>
  <c r="S489" i="56"/>
  <c r="S496" i="56" s="1"/>
  <c r="P496" i="56"/>
  <c r="R497" i="56" l="1"/>
  <c r="Q497" i="56"/>
  <c r="N497" i="56"/>
  <c r="P497" i="56"/>
  <c r="M497" i="56"/>
  <c r="O497" i="56"/>
  <c r="L497" i="56"/>
  <c r="S497" i="56" s="1"/>
  <c r="P21" i="56"/>
  <c r="S73" i="56"/>
  <c r="S80" i="56" s="1"/>
  <c r="P80" i="56"/>
  <c r="S21" i="56" l="1"/>
  <c r="T21" i="56" s="1"/>
  <c r="P28" i="56"/>
  <c r="N81" i="56"/>
  <c r="L81" i="56"/>
  <c r="P81" i="56"/>
  <c r="O81" i="56"/>
  <c r="M81" i="56"/>
  <c r="R81" i="56"/>
  <c r="Q81" i="56"/>
  <c r="S81" i="56" l="1"/>
  <c r="Y626" i="53" l="1"/>
  <c r="AC626" i="56"/>
  <c r="AB626" i="53"/>
  <c r="AA626" i="56"/>
  <c r="Z626" i="56"/>
  <c r="Z626" i="53"/>
  <c r="AA626" i="53"/>
  <c r="Y626" i="56"/>
  <c r="AC626" i="53"/>
  <c r="AB626" i="56" l="1"/>
  <c r="AC626" i="52"/>
  <c r="AA626" i="52"/>
  <c r="Y626" i="52"/>
  <c r="G626" i="53" l="1"/>
  <c r="G96" i="53"/>
  <c r="G626" i="56"/>
  <c r="G96" i="56"/>
  <c r="Q626" i="53" l="1"/>
  <c r="AB630" i="53" s="1"/>
  <c r="Q96" i="53"/>
  <c r="Q626" i="56"/>
  <c r="AB630" i="56" s="1"/>
  <c r="Q96" i="56"/>
  <c r="Z626" i="52"/>
  <c r="G18" i="53"/>
  <c r="G28" i="53" s="1"/>
  <c r="G106" i="53"/>
  <c r="G18" i="56"/>
  <c r="G28" i="56" s="1"/>
  <c r="G106" i="56"/>
  <c r="AB626" i="52"/>
  <c r="G626" i="52" l="1"/>
  <c r="G96" i="52"/>
  <c r="Q18" i="56"/>
  <c r="Q28" i="56" s="1"/>
  <c r="Q106" i="56"/>
  <c r="Q18" i="53"/>
  <c r="Q28" i="53" s="1"/>
  <c r="Q106" i="53"/>
  <c r="AA626" i="51"/>
  <c r="AC626" i="51"/>
  <c r="Y626" i="51"/>
  <c r="G18" i="52" l="1"/>
  <c r="G28" i="52" s="1"/>
  <c r="G106" i="52"/>
  <c r="Q626" i="52"/>
  <c r="AB630" i="52" s="1"/>
  <c r="Q96" i="52"/>
  <c r="AB626" i="51" l="1"/>
  <c r="Z626" i="51"/>
  <c r="Q18" i="52"/>
  <c r="Q28" i="52" s="1"/>
  <c r="Q106" i="52"/>
  <c r="G626" i="51" l="1"/>
  <c r="G96" i="51"/>
  <c r="Q626" i="51" l="1"/>
  <c r="AB630" i="51" s="1"/>
  <c r="Q96" i="51"/>
  <c r="G18" i="51"/>
  <c r="G28" i="51" s="1"/>
  <c r="G106" i="51"/>
  <c r="Q18" i="51" l="1"/>
  <c r="Q28" i="51" s="1"/>
  <c r="Q106" i="51"/>
  <c r="AA626" i="48" l="1"/>
  <c r="AC626" i="48"/>
  <c r="AB626" i="48" l="1"/>
  <c r="Z626" i="48"/>
  <c r="Y626" i="48"/>
  <c r="G626" i="48" l="1"/>
  <c r="G96" i="48"/>
  <c r="Q626" i="48" l="1"/>
  <c r="AB630" i="48" s="1"/>
  <c r="Q96" i="48"/>
  <c r="G18" i="48"/>
  <c r="G28" i="48" s="1"/>
  <c r="G106" i="48"/>
  <c r="AA626" i="41" l="1"/>
  <c r="AC626" i="41"/>
  <c r="Z626" i="41"/>
  <c r="Q18" i="48"/>
  <c r="Q28" i="48" s="1"/>
  <c r="Q106" i="48"/>
  <c r="Y626" i="41" l="1"/>
  <c r="AB626" i="41"/>
  <c r="G626" i="41" l="1"/>
  <c r="G96" i="41"/>
  <c r="AC626" i="42"/>
  <c r="AA626" i="42"/>
  <c r="G18" i="41" l="1"/>
  <c r="G28" i="41" s="1"/>
  <c r="G106" i="41"/>
  <c r="Q626" i="41"/>
  <c r="AB630" i="41" s="1"/>
  <c r="Q96" i="41"/>
  <c r="Y626" i="42"/>
  <c r="Q18" i="41" l="1"/>
  <c r="Q28" i="41" s="1"/>
  <c r="Q106" i="41"/>
  <c r="Z626" i="42"/>
  <c r="AB626" i="42"/>
  <c r="G626" i="42" l="1"/>
  <c r="G96" i="42"/>
  <c r="Q626" i="42" l="1"/>
  <c r="AB630" i="42" s="1"/>
  <c r="Q96" i="42"/>
  <c r="G18" i="42"/>
  <c r="G28" i="42" s="1"/>
  <c r="G106" i="42"/>
  <c r="Q18" i="42" l="1"/>
  <c r="Q28" i="42" s="1"/>
  <c r="Q106" i="42"/>
  <c r="AC626" i="47" l="1"/>
  <c r="AA626" i="47"/>
  <c r="Y626" i="47" l="1"/>
  <c r="AB626" i="47" l="1"/>
  <c r="Z626" i="47"/>
  <c r="G626" i="47" l="1"/>
  <c r="G96" i="47"/>
  <c r="Q626" i="47" l="1"/>
  <c r="AB630" i="47" s="1"/>
  <c r="Q96" i="47"/>
  <c r="G106" i="47"/>
  <c r="G18" i="47"/>
  <c r="G28" i="47" s="1"/>
  <c r="Q106" i="47" l="1"/>
  <c r="Q18" i="47"/>
  <c r="Q28" i="47" s="1"/>
  <c r="AA626" i="46"/>
  <c r="AC626" i="46"/>
  <c r="AA626" i="40" l="1"/>
  <c r="AB626" i="40"/>
  <c r="AC626" i="40"/>
  <c r="Z626" i="46" l="1"/>
  <c r="Y626" i="40"/>
  <c r="Y626" i="46"/>
  <c r="G626" i="40"/>
  <c r="G96" i="40"/>
  <c r="AB626" i="46"/>
  <c r="Z626" i="40"/>
  <c r="G18" i="40" l="1"/>
  <c r="G28" i="40" s="1"/>
  <c r="G106" i="40"/>
  <c r="G626" i="46"/>
  <c r="G96" i="46"/>
  <c r="Q626" i="40"/>
  <c r="AB630" i="40" s="1"/>
  <c r="Q96" i="40"/>
  <c r="Q18" i="40" l="1"/>
  <c r="Q28" i="40" s="1"/>
  <c r="Q106" i="40"/>
  <c r="Q626" i="46"/>
  <c r="AB630" i="46" s="1"/>
  <c r="Q96" i="46"/>
  <c r="G18" i="46"/>
  <c r="G28" i="46" s="1"/>
  <c r="G106" i="46"/>
  <c r="Q18" i="46" l="1"/>
  <c r="Q28" i="46" s="1"/>
  <c r="Q106" i="46"/>
  <c r="W626" i="56" l="1"/>
  <c r="V626" i="56" l="1"/>
  <c r="X626" i="56"/>
  <c r="AD626" i="56"/>
  <c r="D626" i="56" l="1"/>
  <c r="D96" i="56"/>
  <c r="B626" i="56"/>
  <c r="B96" i="56"/>
  <c r="AF616" i="56"/>
  <c r="W626" i="55"/>
  <c r="L626" i="56" l="1"/>
  <c r="V630" i="56" s="1"/>
  <c r="L96" i="56"/>
  <c r="AF626" i="56"/>
  <c r="B18" i="56"/>
  <c r="B106" i="56"/>
  <c r="E626" i="56"/>
  <c r="E96" i="56"/>
  <c r="I96" i="56" s="1"/>
  <c r="I106" i="56" s="1"/>
  <c r="I616" i="56"/>
  <c r="I626" i="56" s="1"/>
  <c r="D18" i="56"/>
  <c r="D28" i="56" s="1"/>
  <c r="D106" i="56"/>
  <c r="N626" i="56"/>
  <c r="W630" i="56" s="1"/>
  <c r="N96" i="56"/>
  <c r="B28" i="56" l="1"/>
  <c r="F107" i="56"/>
  <c r="D107" i="56"/>
  <c r="C107" i="56"/>
  <c r="H107" i="56"/>
  <c r="G107" i="56"/>
  <c r="B107" i="56"/>
  <c r="G627" i="56"/>
  <c r="H627" i="56"/>
  <c r="B627" i="56"/>
  <c r="D627" i="56"/>
  <c r="E627" i="56"/>
  <c r="F627" i="56"/>
  <c r="C627" i="56"/>
  <c r="L18" i="56"/>
  <c r="L106" i="56"/>
  <c r="AF627" i="56"/>
  <c r="AF631" i="56"/>
  <c r="AE627" i="56"/>
  <c r="AC627" i="56"/>
  <c r="AA627" i="56"/>
  <c r="Z627" i="56"/>
  <c r="Y627" i="56"/>
  <c r="AB627" i="56"/>
  <c r="W627" i="56"/>
  <c r="X627" i="56"/>
  <c r="V627" i="56"/>
  <c r="AD627" i="56"/>
  <c r="E18" i="56"/>
  <c r="E28" i="56" s="1"/>
  <c r="E106" i="56"/>
  <c r="E107" i="56" s="1"/>
  <c r="N18" i="56"/>
  <c r="N28" i="56" s="1"/>
  <c r="N106" i="56"/>
  <c r="V626" i="55" l="1"/>
  <c r="O626" i="56"/>
  <c r="Y630" i="56" s="1"/>
  <c r="O96" i="56"/>
  <c r="S616" i="56"/>
  <c r="I627" i="56"/>
  <c r="L28" i="56"/>
  <c r="I107" i="56"/>
  <c r="I18" i="56"/>
  <c r="I28" i="56" s="1"/>
  <c r="Z626" i="55"/>
  <c r="X626" i="55"/>
  <c r="AB626" i="55"/>
  <c r="AA626" i="55"/>
  <c r="AC626" i="55"/>
  <c r="C29" i="56" l="1"/>
  <c r="B26" i="54"/>
  <c r="D29" i="56"/>
  <c r="N29" i="56"/>
  <c r="R29" i="56"/>
  <c r="B29" i="56"/>
  <c r="H29" i="56"/>
  <c r="M29" i="56"/>
  <c r="G29" i="56"/>
  <c r="Q29" i="56"/>
  <c r="E29" i="56"/>
  <c r="F29" i="56"/>
  <c r="L29" i="56"/>
  <c r="P29" i="56"/>
  <c r="O18" i="56"/>
  <c r="O106" i="56"/>
  <c r="S96" i="56"/>
  <c r="S106" i="56" s="1"/>
  <c r="B626" i="55"/>
  <c r="B96" i="55"/>
  <c r="S626" i="56"/>
  <c r="AG616" i="56"/>
  <c r="Y626" i="55"/>
  <c r="I616" i="55" l="1"/>
  <c r="I626" i="55" s="1"/>
  <c r="C627" i="55" s="1"/>
  <c r="H627" i="55"/>
  <c r="F627" i="55"/>
  <c r="E627" i="55"/>
  <c r="G626" i="55"/>
  <c r="G627" i="55" s="1"/>
  <c r="G96" i="55"/>
  <c r="E626" i="55"/>
  <c r="E96" i="55"/>
  <c r="AD626" i="55"/>
  <c r="O28" i="56"/>
  <c r="O29" i="56" s="1"/>
  <c r="S29" i="56" s="1"/>
  <c r="S18" i="56"/>
  <c r="D626" i="55"/>
  <c r="D627" i="55" s="1"/>
  <c r="D96" i="55"/>
  <c r="L107" i="56"/>
  <c r="O107" i="56"/>
  <c r="N107" i="56"/>
  <c r="P107" i="56"/>
  <c r="M107" i="56"/>
  <c r="R107" i="56"/>
  <c r="Q107" i="56"/>
  <c r="L626" i="55"/>
  <c r="V630" i="55" s="1"/>
  <c r="L96" i="55"/>
  <c r="R627" i="56"/>
  <c r="P627" i="56"/>
  <c r="L627" i="56"/>
  <c r="M627" i="56"/>
  <c r="Q627" i="56"/>
  <c r="O627" i="56"/>
  <c r="N627" i="56"/>
  <c r="AG626" i="56"/>
  <c r="AF630" i="56"/>
  <c r="I96" i="55"/>
  <c r="I106" i="55" s="1"/>
  <c r="B18" i="55"/>
  <c r="B106" i="55"/>
  <c r="I29" i="56"/>
  <c r="W626" i="53"/>
  <c r="B627" i="55" l="1"/>
  <c r="C107" i="55"/>
  <c r="H107" i="55"/>
  <c r="B107" i="55"/>
  <c r="F107" i="55"/>
  <c r="Q626" i="55"/>
  <c r="AB630" i="55" s="1"/>
  <c r="Q96" i="55"/>
  <c r="S627" i="56"/>
  <c r="T18" i="56"/>
  <c r="S28" i="56"/>
  <c r="T28" i="56" s="1"/>
  <c r="AF616" i="55"/>
  <c r="AF626" i="55" s="1"/>
  <c r="O626" i="55"/>
  <c r="Y630" i="55" s="1"/>
  <c r="O96" i="55"/>
  <c r="N626" i="55"/>
  <c r="W630" i="55" s="1"/>
  <c r="N96" i="55"/>
  <c r="L18" i="55"/>
  <c r="L106" i="55"/>
  <c r="E18" i="55"/>
  <c r="E106" i="55"/>
  <c r="E107" i="55" s="1"/>
  <c r="S107" i="56"/>
  <c r="I627" i="55"/>
  <c r="S616" i="55"/>
  <c r="D18" i="55"/>
  <c r="D106" i="55"/>
  <c r="D107" i="55" s="1"/>
  <c r="G18" i="55"/>
  <c r="G106" i="55"/>
  <c r="G107" i="55" s="1"/>
  <c r="I18" i="55" l="1"/>
  <c r="S96" i="55"/>
  <c r="S106" i="55" s="1"/>
  <c r="L107" i="55" s="1"/>
  <c r="D626" i="53"/>
  <c r="D96" i="53"/>
  <c r="AF627" i="55"/>
  <c r="AE627" i="55"/>
  <c r="AF631" i="55"/>
  <c r="AF630" i="55"/>
  <c r="W627" i="55"/>
  <c r="AA627" i="55"/>
  <c r="Z627" i="55"/>
  <c r="AC627" i="55"/>
  <c r="AB627" i="55"/>
  <c r="X627" i="55"/>
  <c r="V627" i="55"/>
  <c r="Y627" i="55"/>
  <c r="AD627" i="55"/>
  <c r="X626" i="53"/>
  <c r="I107" i="55"/>
  <c r="N18" i="55"/>
  <c r="N106" i="55"/>
  <c r="N107" i="55" s="1"/>
  <c r="P107" i="55"/>
  <c r="M107" i="55"/>
  <c r="R107" i="55"/>
  <c r="O18" i="55"/>
  <c r="O106" i="55"/>
  <c r="O107" i="55" s="1"/>
  <c r="AG616" i="55"/>
  <c r="S626" i="55"/>
  <c r="Q18" i="55"/>
  <c r="Q106" i="55"/>
  <c r="Q107" i="55" s="1"/>
  <c r="S18" i="55" l="1"/>
  <c r="T18" i="55"/>
  <c r="S107" i="55"/>
  <c r="N626" i="53"/>
  <c r="W630" i="53" s="1"/>
  <c r="N96" i="53"/>
  <c r="V626" i="53"/>
  <c r="P627" i="55"/>
  <c r="R627" i="55"/>
  <c r="AG626" i="55"/>
  <c r="N627" i="55"/>
  <c r="L627" i="55"/>
  <c r="Q627" i="55"/>
  <c r="M627" i="55"/>
  <c r="O627" i="55"/>
  <c r="D18" i="53"/>
  <c r="D28" i="53" s="1"/>
  <c r="D106" i="53"/>
  <c r="AD626" i="53"/>
  <c r="W626" i="52"/>
  <c r="S627" i="55" l="1"/>
  <c r="AF616" i="53"/>
  <c r="AF626" i="53" s="1"/>
  <c r="N18" i="53"/>
  <c r="N28" i="53" s="1"/>
  <c r="N106" i="53"/>
  <c r="B626" i="53"/>
  <c r="B96" i="53"/>
  <c r="I616" i="53"/>
  <c r="I626" i="53" s="1"/>
  <c r="L626" i="53" l="1"/>
  <c r="V630" i="53" s="1"/>
  <c r="L96" i="53"/>
  <c r="B18" i="53"/>
  <c r="C627" i="53"/>
  <c r="B627" i="53"/>
  <c r="G627" i="53"/>
  <c r="F627" i="53"/>
  <c r="D627" i="53"/>
  <c r="H627" i="53"/>
  <c r="AF627" i="53"/>
  <c r="AE627" i="53"/>
  <c r="AF631" i="53"/>
  <c r="AB627" i="53"/>
  <c r="Y627" i="53"/>
  <c r="Z627" i="53"/>
  <c r="AC627" i="53"/>
  <c r="AA627" i="53"/>
  <c r="W627" i="53"/>
  <c r="X627" i="53"/>
  <c r="X626" i="52"/>
  <c r="E626" i="53"/>
  <c r="E627" i="53" s="1"/>
  <c r="E96" i="53"/>
  <c r="V627" i="53"/>
  <c r="AD627" i="53"/>
  <c r="I627" i="53" l="1"/>
  <c r="O626" i="53"/>
  <c r="Y630" i="53" s="1"/>
  <c r="O96" i="53"/>
  <c r="E18" i="53"/>
  <c r="I18" i="53" s="1"/>
  <c r="I96" i="53"/>
  <c r="V626" i="52"/>
  <c r="L18" i="53"/>
  <c r="D626" i="52"/>
  <c r="D96" i="52"/>
  <c r="S616" i="53"/>
  <c r="B626" i="52" l="1"/>
  <c r="B96" i="52"/>
  <c r="D18" i="52"/>
  <c r="D28" i="52" s="1"/>
  <c r="D106" i="52"/>
  <c r="AG616" i="53"/>
  <c r="S626" i="53"/>
  <c r="O18" i="53"/>
  <c r="N626" i="52"/>
  <c r="W630" i="52" s="1"/>
  <c r="N96" i="52"/>
  <c r="W626" i="51"/>
  <c r="B18" i="52" l="1"/>
  <c r="B106" i="52"/>
  <c r="X626" i="51"/>
  <c r="N18" i="52"/>
  <c r="N28" i="52" s="1"/>
  <c r="N106" i="52"/>
  <c r="L626" i="52"/>
  <c r="V630" i="52" s="1"/>
  <c r="L96" i="52"/>
  <c r="AD626" i="52"/>
  <c r="AF616" i="52"/>
  <c r="AF626" i="52" s="1"/>
  <c r="L627" i="53"/>
  <c r="P627" i="53"/>
  <c r="N627" i="53"/>
  <c r="R627" i="53"/>
  <c r="Q627" i="53"/>
  <c r="O627" i="53"/>
  <c r="AG626" i="53"/>
  <c r="M627" i="53"/>
  <c r="AF630" i="53"/>
  <c r="S627" i="53" l="1"/>
  <c r="L18" i="52"/>
  <c r="L106" i="52"/>
  <c r="AE627" i="52"/>
  <c r="AF627" i="52"/>
  <c r="Y627" i="52"/>
  <c r="AA627" i="52"/>
  <c r="AC627" i="52"/>
  <c r="Z627" i="52"/>
  <c r="AB627" i="52"/>
  <c r="W627" i="52"/>
  <c r="X627" i="52"/>
  <c r="V627" i="52"/>
  <c r="AD627" i="52"/>
  <c r="D626" i="51"/>
  <c r="D96" i="51"/>
  <c r="B28" i="52"/>
  <c r="I616" i="52"/>
  <c r="I626" i="52" s="1"/>
  <c r="E626" i="52"/>
  <c r="E96" i="52"/>
  <c r="E627" i="52" l="1"/>
  <c r="V626" i="51"/>
  <c r="E18" i="52"/>
  <c r="E106" i="52"/>
  <c r="I96" i="52"/>
  <c r="I106" i="52" s="1"/>
  <c r="O626" i="52"/>
  <c r="Y630" i="52" s="1"/>
  <c r="O96" i="52"/>
  <c r="S616" i="52"/>
  <c r="D18" i="51"/>
  <c r="D28" i="51" s="1"/>
  <c r="D106" i="51"/>
  <c r="C627" i="52"/>
  <c r="G627" i="52"/>
  <c r="B627" i="52"/>
  <c r="D627" i="52"/>
  <c r="F627" i="52"/>
  <c r="H627" i="52"/>
  <c r="N626" i="51"/>
  <c r="W630" i="51" s="1"/>
  <c r="N96" i="51"/>
  <c r="L28" i="52"/>
  <c r="AF631" i="52"/>
  <c r="B626" i="51" l="1"/>
  <c r="B96" i="51"/>
  <c r="E28" i="52"/>
  <c r="I18" i="52"/>
  <c r="I28" i="52" s="1"/>
  <c r="G107" i="52"/>
  <c r="E107" i="52"/>
  <c r="H107" i="52"/>
  <c r="C107" i="52"/>
  <c r="F107" i="52"/>
  <c r="D107" i="52"/>
  <c r="B107" i="52"/>
  <c r="N18" i="51"/>
  <c r="N28" i="51" s="1"/>
  <c r="N106" i="51"/>
  <c r="O18" i="52"/>
  <c r="O106" i="52"/>
  <c r="S96" i="52"/>
  <c r="S106" i="52" s="1"/>
  <c r="I627" i="52"/>
  <c r="AG616" i="52"/>
  <c r="S626" i="52"/>
  <c r="W626" i="50"/>
  <c r="L107" i="52" l="1"/>
  <c r="Q107" i="52"/>
  <c r="O107" i="52"/>
  <c r="R107" i="52"/>
  <c r="P107" i="52"/>
  <c r="N107" i="52"/>
  <c r="M107" i="52"/>
  <c r="L626" i="51"/>
  <c r="V630" i="51" s="1"/>
  <c r="L96" i="51"/>
  <c r="H29" i="52"/>
  <c r="C29" i="52"/>
  <c r="D29" i="52"/>
  <c r="M29" i="52"/>
  <c r="R29" i="52"/>
  <c r="L29" i="52"/>
  <c r="E29" i="52"/>
  <c r="Q29" i="52"/>
  <c r="N29" i="52"/>
  <c r="B29" i="52"/>
  <c r="F29" i="52"/>
  <c r="G29" i="52"/>
  <c r="P29" i="52"/>
  <c r="AD626" i="51"/>
  <c r="AF616" i="51"/>
  <c r="AF626" i="51" s="1"/>
  <c r="I107" i="52"/>
  <c r="I616" i="51"/>
  <c r="I626" i="51" s="1"/>
  <c r="E626" i="51"/>
  <c r="E96" i="51"/>
  <c r="Q627" i="52"/>
  <c r="L627" i="52"/>
  <c r="R627" i="52"/>
  <c r="AG626" i="52"/>
  <c r="P627" i="52"/>
  <c r="M627" i="52"/>
  <c r="N627" i="52"/>
  <c r="O627" i="52"/>
  <c r="AF630" i="52"/>
  <c r="I96" i="51"/>
  <c r="I106" i="51" s="1"/>
  <c r="B18" i="51"/>
  <c r="B106" i="51"/>
  <c r="O28" i="52"/>
  <c r="O29" i="52" s="1"/>
  <c r="S18" i="52"/>
  <c r="S627" i="52" l="1"/>
  <c r="S29" i="52"/>
  <c r="E18" i="51"/>
  <c r="E28" i="51" s="1"/>
  <c r="E106" i="51"/>
  <c r="S616" i="51"/>
  <c r="O626" i="51"/>
  <c r="Y630" i="51" s="1"/>
  <c r="O96" i="51"/>
  <c r="S96" i="51" s="1"/>
  <c r="S106" i="51" s="1"/>
  <c r="T18" i="52"/>
  <c r="S28" i="52"/>
  <c r="T28" i="52" s="1"/>
  <c r="B627" i="51"/>
  <c r="C627" i="51"/>
  <c r="E627" i="51"/>
  <c r="F627" i="51"/>
  <c r="H627" i="51"/>
  <c r="G627" i="51"/>
  <c r="D627" i="51"/>
  <c r="I29" i="52"/>
  <c r="V627" i="51"/>
  <c r="AF631" i="51"/>
  <c r="AE627" i="51"/>
  <c r="AF627" i="51"/>
  <c r="AC627" i="51"/>
  <c r="AA627" i="51"/>
  <c r="Y627" i="51"/>
  <c r="AB627" i="51"/>
  <c r="Z627" i="51"/>
  <c r="W627" i="51"/>
  <c r="X627" i="51"/>
  <c r="H107" i="51"/>
  <c r="B107" i="51"/>
  <c r="G107" i="51"/>
  <c r="F107" i="51"/>
  <c r="E107" i="51"/>
  <c r="D107" i="51"/>
  <c r="C107" i="51"/>
  <c r="I18" i="51"/>
  <c r="I28" i="51" s="1"/>
  <c r="B28" i="51"/>
  <c r="AD627" i="51"/>
  <c r="L18" i="51"/>
  <c r="L106" i="51"/>
  <c r="S107" i="52"/>
  <c r="R107" i="51" l="1"/>
  <c r="N107" i="51"/>
  <c r="Q107" i="51"/>
  <c r="P107" i="51"/>
  <c r="L107" i="51"/>
  <c r="M107" i="51"/>
  <c r="O107" i="51"/>
  <c r="I107" i="51"/>
  <c r="F29" i="51"/>
  <c r="Q29" i="51"/>
  <c r="M29" i="51"/>
  <c r="B29" i="51"/>
  <c r="N29" i="51"/>
  <c r="G29" i="51"/>
  <c r="H29" i="51"/>
  <c r="C29" i="51"/>
  <c r="P29" i="51"/>
  <c r="E29" i="51"/>
  <c r="R29" i="51"/>
  <c r="D29" i="51"/>
  <c r="AG616" i="51"/>
  <c r="S626" i="51"/>
  <c r="S18" i="51"/>
  <c r="L28" i="51"/>
  <c r="L29" i="51" s="1"/>
  <c r="O18" i="51"/>
  <c r="O28" i="51" s="1"/>
  <c r="O29" i="51" s="1"/>
  <c r="O106" i="51"/>
  <c r="I627" i="51"/>
  <c r="AG626" i="51" l="1"/>
  <c r="O627" i="51"/>
  <c r="M627" i="51"/>
  <c r="N627" i="51"/>
  <c r="Q627" i="51"/>
  <c r="R627" i="51"/>
  <c r="L627" i="51"/>
  <c r="P627" i="51"/>
  <c r="AF630" i="51"/>
  <c r="I29" i="51"/>
  <c r="T18" i="51"/>
  <c r="S28" i="51"/>
  <c r="T28" i="51" s="1"/>
  <c r="S29" i="51"/>
  <c r="S107" i="51"/>
  <c r="W626" i="48"/>
  <c r="X626" i="48" l="1"/>
  <c r="S627" i="51"/>
  <c r="D626" i="48" l="1"/>
  <c r="D96" i="48"/>
  <c r="N626" i="48" l="1"/>
  <c r="W630" i="48" s="1"/>
  <c r="N96" i="48"/>
  <c r="D18" i="48"/>
  <c r="D28" i="48" s="1"/>
  <c r="D106" i="48"/>
  <c r="V626" i="48"/>
  <c r="X626" i="50"/>
  <c r="AC626" i="50"/>
  <c r="Z626" i="50"/>
  <c r="AA626" i="50"/>
  <c r="AB626" i="50" l="1"/>
  <c r="V626" i="50"/>
  <c r="B626" i="48"/>
  <c r="B96" i="48"/>
  <c r="N18" i="48"/>
  <c r="N28" i="48" s="1"/>
  <c r="N106" i="48"/>
  <c r="AD626" i="50"/>
  <c r="X626" i="41" l="1"/>
  <c r="D626" i="50"/>
  <c r="D96" i="50"/>
  <c r="W626" i="41"/>
  <c r="E626" i="48"/>
  <c r="E96" i="48"/>
  <c r="I616" i="48"/>
  <c r="I626" i="48" s="1"/>
  <c r="L626" i="48"/>
  <c r="V630" i="48" s="1"/>
  <c r="L96" i="48"/>
  <c r="G626" i="50"/>
  <c r="G96" i="50"/>
  <c r="B626" i="50"/>
  <c r="B96" i="50"/>
  <c r="I96" i="48"/>
  <c r="I106" i="48" s="1"/>
  <c r="B18" i="48"/>
  <c r="B106" i="48"/>
  <c r="AD626" i="48"/>
  <c r="AF616" i="48"/>
  <c r="AF626" i="48" s="1"/>
  <c r="AD627" i="48" l="1"/>
  <c r="AE627" i="48"/>
  <c r="AF627" i="48"/>
  <c r="AF631" i="48"/>
  <c r="AC627" i="48"/>
  <c r="AA627" i="48"/>
  <c r="Z627" i="48"/>
  <c r="AB627" i="48"/>
  <c r="Y627" i="48"/>
  <c r="W627" i="48"/>
  <c r="X627" i="48"/>
  <c r="V627" i="48"/>
  <c r="I616" i="50"/>
  <c r="I626" i="50" s="1"/>
  <c r="E626" i="50"/>
  <c r="E627" i="50" s="1"/>
  <c r="E96" i="50"/>
  <c r="L18" i="48"/>
  <c r="L106" i="48"/>
  <c r="D96" i="41"/>
  <c r="D626" i="41"/>
  <c r="F107" i="48"/>
  <c r="D107" i="48"/>
  <c r="B107" i="48"/>
  <c r="H107" i="48"/>
  <c r="G107" i="48"/>
  <c r="C107" i="48"/>
  <c r="D18" i="50"/>
  <c r="D28" i="50" s="1"/>
  <c r="D106" i="50"/>
  <c r="B28" i="48"/>
  <c r="N626" i="50"/>
  <c r="W630" i="50" s="1"/>
  <c r="N96" i="50"/>
  <c r="I96" i="50"/>
  <c r="I106" i="50" s="1"/>
  <c r="B18" i="50"/>
  <c r="B106" i="50"/>
  <c r="D627" i="48"/>
  <c r="C627" i="48"/>
  <c r="H627" i="48"/>
  <c r="F627" i="48"/>
  <c r="G627" i="48"/>
  <c r="B627" i="48"/>
  <c r="S616" i="48"/>
  <c r="O626" i="48"/>
  <c r="Y630" i="48" s="1"/>
  <c r="O96" i="48"/>
  <c r="L626" i="50"/>
  <c r="V630" i="50" s="1"/>
  <c r="L96" i="50"/>
  <c r="E18" i="48"/>
  <c r="E28" i="48" s="1"/>
  <c r="E106" i="48"/>
  <c r="E107" i="48" s="1"/>
  <c r="Y626" i="50"/>
  <c r="AF616" i="50"/>
  <c r="AF626" i="50" s="1"/>
  <c r="Q626" i="50"/>
  <c r="AB630" i="50" s="1"/>
  <c r="Q96" i="50"/>
  <c r="G18" i="50"/>
  <c r="G28" i="50" s="1"/>
  <c r="G106" i="50"/>
  <c r="E627" i="48"/>
  <c r="I18" i="48" l="1"/>
  <c r="I28" i="48" s="1"/>
  <c r="N29" i="48"/>
  <c r="E29" i="48"/>
  <c r="P29" i="48"/>
  <c r="H29" i="48"/>
  <c r="D29" i="48"/>
  <c r="F29" i="48"/>
  <c r="G29" i="48"/>
  <c r="Q29" i="48"/>
  <c r="R29" i="48"/>
  <c r="M29" i="48"/>
  <c r="C29" i="48"/>
  <c r="B29" i="48"/>
  <c r="I107" i="48"/>
  <c r="Q18" i="50"/>
  <c r="Q28" i="50" s="1"/>
  <c r="Q106" i="50"/>
  <c r="S96" i="48"/>
  <c r="S106" i="48" s="1"/>
  <c r="O18" i="48"/>
  <c r="O28" i="48" s="1"/>
  <c r="O29" i="48" s="1"/>
  <c r="O106" i="48"/>
  <c r="O107" i="48" s="1"/>
  <c r="G627" i="50"/>
  <c r="C627" i="50"/>
  <c r="B627" i="50"/>
  <c r="F627" i="50"/>
  <c r="H627" i="50"/>
  <c r="D627" i="50"/>
  <c r="AG616" i="48"/>
  <c r="S626" i="48"/>
  <c r="Y627" i="50"/>
  <c r="I627" i="48"/>
  <c r="F107" i="50"/>
  <c r="H107" i="50"/>
  <c r="D107" i="50"/>
  <c r="C107" i="50"/>
  <c r="G107" i="50"/>
  <c r="B107" i="50"/>
  <c r="D18" i="41"/>
  <c r="D28" i="41" s="1"/>
  <c r="D106" i="41"/>
  <c r="B28" i="50"/>
  <c r="N96" i="41"/>
  <c r="N626" i="41"/>
  <c r="W630" i="41" s="1"/>
  <c r="N18" i="50"/>
  <c r="N28" i="50" s="1"/>
  <c r="N106" i="50"/>
  <c r="AE627" i="50"/>
  <c r="AF627" i="50"/>
  <c r="AF631" i="50"/>
  <c r="W627" i="50"/>
  <c r="Z627" i="50"/>
  <c r="X627" i="50"/>
  <c r="AC627" i="50"/>
  <c r="AA627" i="50"/>
  <c r="V627" i="50"/>
  <c r="AD627" i="50"/>
  <c r="AB627" i="50"/>
  <c r="S18" i="48"/>
  <c r="L28" i="48"/>
  <c r="L29" i="48" s="1"/>
  <c r="L18" i="50"/>
  <c r="L106" i="50"/>
  <c r="E18" i="50"/>
  <c r="E28" i="50" s="1"/>
  <c r="E106" i="50"/>
  <c r="E107" i="50" s="1"/>
  <c r="W626" i="42"/>
  <c r="I29" i="48" l="1"/>
  <c r="I18" i="50"/>
  <c r="I28" i="50" s="1"/>
  <c r="I627" i="50"/>
  <c r="I107" i="50"/>
  <c r="Q627" i="48"/>
  <c r="O627" i="48"/>
  <c r="L627" i="48"/>
  <c r="M627" i="48"/>
  <c r="R627" i="48"/>
  <c r="AG626" i="48"/>
  <c r="P627" i="48"/>
  <c r="N627" i="48"/>
  <c r="AF630" i="48"/>
  <c r="X626" i="42"/>
  <c r="T18" i="48"/>
  <c r="S28" i="48"/>
  <c r="T28" i="48" s="1"/>
  <c r="N18" i="41"/>
  <c r="N28" i="41" s="1"/>
  <c r="N106" i="41"/>
  <c r="L28" i="50"/>
  <c r="L29" i="50" s="1"/>
  <c r="S616" i="50"/>
  <c r="O626" i="50"/>
  <c r="Y630" i="50" s="1"/>
  <c r="O96" i="50"/>
  <c r="R107" i="48"/>
  <c r="P107" i="48"/>
  <c r="M107" i="48"/>
  <c r="L107" i="48"/>
  <c r="Q107" i="48"/>
  <c r="N107" i="48"/>
  <c r="S29" i="48"/>
  <c r="AG616" i="50" l="1"/>
  <c r="S626" i="50"/>
  <c r="S107" i="48"/>
  <c r="S627" i="48"/>
  <c r="S96" i="50"/>
  <c r="S106" i="50" s="1"/>
  <c r="O18" i="50"/>
  <c r="O106" i="50"/>
  <c r="D96" i="42"/>
  <c r="D626" i="42"/>
  <c r="G29" i="50"/>
  <c r="R29" i="50"/>
  <c r="E29" i="50"/>
  <c r="C29" i="50"/>
  <c r="D29" i="50"/>
  <c r="P29" i="50"/>
  <c r="H29" i="50"/>
  <c r="B29" i="50"/>
  <c r="Q29" i="50"/>
  <c r="M29" i="50"/>
  <c r="F29" i="50"/>
  <c r="N29" i="50"/>
  <c r="O107" i="50" l="1"/>
  <c r="O28" i="50"/>
  <c r="O29" i="50" s="1"/>
  <c r="S29" i="50" s="1"/>
  <c r="S18" i="50"/>
  <c r="R107" i="50"/>
  <c r="N107" i="50"/>
  <c r="M107" i="50"/>
  <c r="P107" i="50"/>
  <c r="L107" i="50"/>
  <c r="S107" i="50" s="1"/>
  <c r="Q107" i="50"/>
  <c r="I29" i="50"/>
  <c r="N627" i="50"/>
  <c r="R627" i="50"/>
  <c r="P627" i="50"/>
  <c r="L627" i="50"/>
  <c r="M627" i="50"/>
  <c r="Q627" i="50"/>
  <c r="AG626" i="50"/>
  <c r="O627" i="50"/>
  <c r="AF630" i="50"/>
  <c r="N96" i="42"/>
  <c r="N626" i="42"/>
  <c r="W630" i="42" s="1"/>
  <c r="D18" i="42"/>
  <c r="D28" i="42" s="1"/>
  <c r="D106" i="42"/>
  <c r="N18" i="42" l="1"/>
  <c r="N28" i="42" s="1"/>
  <c r="N106" i="42"/>
  <c r="S627" i="50"/>
  <c r="T18" i="50"/>
  <c r="S28" i="50"/>
  <c r="T28" i="50" s="1"/>
  <c r="V626" i="42"/>
  <c r="AD626" i="42"/>
  <c r="AF616" i="42" l="1"/>
  <c r="AF626" i="42" s="1"/>
  <c r="B96" i="42"/>
  <c r="B626" i="42"/>
  <c r="V627" i="42"/>
  <c r="B18" i="42" l="1"/>
  <c r="B106" i="42"/>
  <c r="I616" i="42"/>
  <c r="I626" i="42" s="1"/>
  <c r="E626" i="42"/>
  <c r="E627" i="42" s="1"/>
  <c r="E96" i="42"/>
  <c r="L96" i="42"/>
  <c r="L626" i="42"/>
  <c r="V630" i="42" s="1"/>
  <c r="AE627" i="42"/>
  <c r="AF627" i="42"/>
  <c r="AC627" i="42"/>
  <c r="AA627" i="42"/>
  <c r="Y627" i="42"/>
  <c r="AB627" i="42"/>
  <c r="Z627" i="42"/>
  <c r="W627" i="42"/>
  <c r="X627" i="42"/>
  <c r="AD627" i="42"/>
  <c r="W626" i="43"/>
  <c r="W626" i="47"/>
  <c r="L18" i="42" l="1"/>
  <c r="L106" i="42"/>
  <c r="H627" i="42"/>
  <c r="D627" i="42"/>
  <c r="C627" i="42"/>
  <c r="G627" i="42"/>
  <c r="B627" i="42"/>
  <c r="F627" i="42"/>
  <c r="E18" i="42"/>
  <c r="E28" i="42" s="1"/>
  <c r="E106" i="42"/>
  <c r="AF631" i="42"/>
  <c r="X626" i="47"/>
  <c r="I18" i="42"/>
  <c r="I28" i="42" s="1"/>
  <c r="B28" i="42"/>
  <c r="I96" i="42"/>
  <c r="I106" i="42" s="1"/>
  <c r="E107" i="42" l="1"/>
  <c r="L28" i="42"/>
  <c r="H29" i="42"/>
  <c r="F29" i="42"/>
  <c r="G29" i="42"/>
  <c r="B29" i="42"/>
  <c r="E29" i="42"/>
  <c r="D29" i="42"/>
  <c r="C29" i="42"/>
  <c r="D626" i="47"/>
  <c r="D96" i="47"/>
  <c r="H107" i="42"/>
  <c r="C107" i="42"/>
  <c r="G107" i="42"/>
  <c r="F107" i="42"/>
  <c r="B107" i="42"/>
  <c r="D107" i="42"/>
  <c r="S616" i="42"/>
  <c r="O626" i="42"/>
  <c r="Y630" i="42" s="1"/>
  <c r="O96" i="42"/>
  <c r="I627" i="42"/>
  <c r="P70" i="42" l="1"/>
  <c r="S486" i="42"/>
  <c r="S496" i="42" s="1"/>
  <c r="P496" i="42"/>
  <c r="I107" i="42"/>
  <c r="V626" i="47"/>
  <c r="O18" i="42"/>
  <c r="O106" i="42"/>
  <c r="S96" i="42"/>
  <c r="S106" i="42" s="1"/>
  <c r="I29" i="42"/>
  <c r="N626" i="47"/>
  <c r="W630" i="47" s="1"/>
  <c r="N96" i="47"/>
  <c r="AG616" i="42"/>
  <c r="S626" i="42"/>
  <c r="V626" i="46"/>
  <c r="D106" i="47"/>
  <c r="D18" i="47"/>
  <c r="D28" i="47" s="1"/>
  <c r="B626" i="46" l="1"/>
  <c r="B96" i="46"/>
  <c r="O28" i="42"/>
  <c r="Q627" i="42"/>
  <c r="L627" i="42"/>
  <c r="N627" i="42"/>
  <c r="O627" i="42"/>
  <c r="M627" i="42"/>
  <c r="R627" i="42"/>
  <c r="P627" i="42"/>
  <c r="AG626" i="42"/>
  <c r="AF630" i="42"/>
  <c r="N106" i="47"/>
  <c r="N18" i="47"/>
  <c r="N28" i="47" s="1"/>
  <c r="Q497" i="42"/>
  <c r="M497" i="42"/>
  <c r="L497" i="42"/>
  <c r="R497" i="42"/>
  <c r="N497" i="42"/>
  <c r="O497" i="42"/>
  <c r="P497" i="42"/>
  <c r="B626" i="47"/>
  <c r="B96" i="47"/>
  <c r="O107" i="42"/>
  <c r="R107" i="42"/>
  <c r="Q107" i="42"/>
  <c r="N107" i="42"/>
  <c r="P107" i="42"/>
  <c r="L107" i="42"/>
  <c r="M107" i="42"/>
  <c r="S70" i="42"/>
  <c r="S80" i="42" s="1"/>
  <c r="P18" i="42"/>
  <c r="P28" i="42" s="1"/>
  <c r="P80" i="42"/>
  <c r="L626" i="47" l="1"/>
  <c r="V630" i="47" s="1"/>
  <c r="L96" i="47"/>
  <c r="AD626" i="47"/>
  <c r="AF616" i="47"/>
  <c r="AF626" i="47" s="1"/>
  <c r="N81" i="42"/>
  <c r="R81" i="42"/>
  <c r="L81" i="42"/>
  <c r="O81" i="42"/>
  <c r="M81" i="42"/>
  <c r="P81" i="42"/>
  <c r="Q81" i="42"/>
  <c r="B106" i="47"/>
  <c r="B18" i="47"/>
  <c r="E626" i="47"/>
  <c r="E96" i="47"/>
  <c r="I96" i="47" s="1"/>
  <c r="I106" i="47" s="1"/>
  <c r="B18" i="46"/>
  <c r="B106" i="46"/>
  <c r="S107" i="42"/>
  <c r="I616" i="47"/>
  <c r="I626" i="47" s="1"/>
  <c r="S497" i="42"/>
  <c r="S18" i="42"/>
  <c r="L626" i="46"/>
  <c r="V630" i="46" s="1"/>
  <c r="L96" i="46"/>
  <c r="S627" i="42"/>
  <c r="S81" i="42" l="1"/>
  <c r="B28" i="47"/>
  <c r="W626" i="46"/>
  <c r="AD627" i="47"/>
  <c r="O626" i="47"/>
  <c r="Y630" i="47" s="1"/>
  <c r="O96" i="47"/>
  <c r="S96" i="47" s="1"/>
  <c r="S106" i="47" s="1"/>
  <c r="V627" i="47"/>
  <c r="AE627" i="47"/>
  <c r="AF631" i="47"/>
  <c r="AF627" i="47"/>
  <c r="AC627" i="47"/>
  <c r="AA627" i="47"/>
  <c r="Y627" i="47"/>
  <c r="Z627" i="47"/>
  <c r="AB627" i="47"/>
  <c r="W627" i="47"/>
  <c r="X627" i="47"/>
  <c r="X626" i="46"/>
  <c r="B28" i="46"/>
  <c r="L106" i="47"/>
  <c r="L18" i="47"/>
  <c r="G627" i="47"/>
  <c r="D627" i="47"/>
  <c r="F627" i="47"/>
  <c r="E627" i="47"/>
  <c r="B627" i="47"/>
  <c r="H627" i="47"/>
  <c r="C627" i="47"/>
  <c r="L18" i="46"/>
  <c r="L106" i="46"/>
  <c r="T18" i="42"/>
  <c r="S28" i="42"/>
  <c r="H107" i="47"/>
  <c r="C107" i="47"/>
  <c r="B107" i="47"/>
  <c r="F107" i="47"/>
  <c r="D107" i="47"/>
  <c r="G107" i="47"/>
  <c r="E106" i="47"/>
  <c r="E107" i="47" s="1"/>
  <c r="E18" i="47"/>
  <c r="E28" i="47" s="1"/>
  <c r="S616" i="47"/>
  <c r="AD626" i="46"/>
  <c r="AG616" i="47" l="1"/>
  <c r="S626" i="47"/>
  <c r="Q107" i="47"/>
  <c r="R107" i="47"/>
  <c r="L107" i="47"/>
  <c r="M107" i="47"/>
  <c r="P107" i="47"/>
  <c r="N107" i="47"/>
  <c r="W626" i="40"/>
  <c r="X626" i="40"/>
  <c r="I627" i="47"/>
  <c r="O106" i="47"/>
  <c r="O107" i="47" s="1"/>
  <c r="O18" i="47"/>
  <c r="O28" i="47" s="1"/>
  <c r="AF616" i="46"/>
  <c r="AF626" i="46" s="1"/>
  <c r="AD627" i="46" s="1"/>
  <c r="D626" i="46"/>
  <c r="D96" i="46"/>
  <c r="L28" i="46"/>
  <c r="T28" i="42"/>
  <c r="L29" i="42"/>
  <c r="M29" i="42"/>
  <c r="Q29" i="42"/>
  <c r="P29" i="42"/>
  <c r="N29" i="42"/>
  <c r="R29" i="42"/>
  <c r="O29" i="42"/>
  <c r="I107" i="47"/>
  <c r="L28" i="47"/>
  <c r="I18" i="47"/>
  <c r="I28" i="47" s="1"/>
  <c r="Y626" i="43"/>
  <c r="AA626" i="43"/>
  <c r="AB626" i="43"/>
  <c r="AC626" i="43"/>
  <c r="Z626" i="43"/>
  <c r="X626" i="43"/>
  <c r="D29" i="47" l="1"/>
  <c r="G29" i="47"/>
  <c r="H29" i="47"/>
  <c r="B29" i="47"/>
  <c r="C29" i="47"/>
  <c r="F29" i="47"/>
  <c r="E29" i="47"/>
  <c r="D18" i="46"/>
  <c r="D106" i="46"/>
  <c r="S107" i="47"/>
  <c r="N626" i="46"/>
  <c r="W630" i="46" s="1"/>
  <c r="N96" i="46"/>
  <c r="D96" i="40"/>
  <c r="D626" i="40"/>
  <c r="S29" i="42"/>
  <c r="V627" i="46"/>
  <c r="AF627" i="46"/>
  <c r="AE627" i="46"/>
  <c r="AA627" i="46"/>
  <c r="AC627" i="46"/>
  <c r="Z627" i="46"/>
  <c r="AB627" i="46"/>
  <c r="Y627" i="46"/>
  <c r="N627" i="47"/>
  <c r="Q627" i="47"/>
  <c r="P627" i="47"/>
  <c r="L627" i="47"/>
  <c r="R627" i="47"/>
  <c r="AG626" i="47"/>
  <c r="O627" i="47"/>
  <c r="M627" i="47"/>
  <c r="AF630" i="47"/>
  <c r="W627" i="46"/>
  <c r="X627" i="46"/>
  <c r="S627" i="47" l="1"/>
  <c r="D18" i="40"/>
  <c r="D28" i="40" s="1"/>
  <c r="D106" i="40"/>
  <c r="E626" i="46"/>
  <c r="E96" i="46"/>
  <c r="I616" i="46"/>
  <c r="I626" i="46" s="1"/>
  <c r="N18" i="46"/>
  <c r="N106" i="46"/>
  <c r="P70" i="47"/>
  <c r="S486" i="47"/>
  <c r="S496" i="47" s="1"/>
  <c r="P496" i="47"/>
  <c r="D626" i="43"/>
  <c r="D96" i="43"/>
  <c r="I29" i="47"/>
  <c r="N96" i="40"/>
  <c r="N626" i="40"/>
  <c r="W630" i="40" s="1"/>
  <c r="V626" i="40"/>
  <c r="G626" i="43"/>
  <c r="G96" i="43"/>
  <c r="D28" i="46"/>
  <c r="AD626" i="43"/>
  <c r="Q626" i="43" l="1"/>
  <c r="AB630" i="43" s="1"/>
  <c r="Q96" i="43"/>
  <c r="B96" i="41"/>
  <c r="B626" i="41"/>
  <c r="S616" i="46"/>
  <c r="O626" i="46"/>
  <c r="Y630" i="46" s="1"/>
  <c r="O96" i="46"/>
  <c r="D106" i="43"/>
  <c r="D18" i="43"/>
  <c r="D28" i="43" s="1"/>
  <c r="E18" i="46"/>
  <c r="E106" i="46"/>
  <c r="I96" i="46"/>
  <c r="I106" i="46" s="1"/>
  <c r="G106" i="43"/>
  <c r="G18" i="43"/>
  <c r="G28" i="43" s="1"/>
  <c r="E627" i="46"/>
  <c r="H627" i="46"/>
  <c r="B627" i="46"/>
  <c r="G627" i="46"/>
  <c r="C627" i="46"/>
  <c r="F627" i="46"/>
  <c r="D627" i="46"/>
  <c r="AF631" i="46"/>
  <c r="Q497" i="47"/>
  <c r="O497" i="47"/>
  <c r="R497" i="47"/>
  <c r="N497" i="47"/>
  <c r="L497" i="47"/>
  <c r="M497" i="47"/>
  <c r="P497" i="47"/>
  <c r="V626" i="41"/>
  <c r="AF616" i="43"/>
  <c r="AF626" i="43" s="1"/>
  <c r="AD627" i="43" s="1"/>
  <c r="V626" i="43"/>
  <c r="N28" i="46"/>
  <c r="AD626" i="41"/>
  <c r="B626" i="43"/>
  <c r="B96" i="43"/>
  <c r="B96" i="40"/>
  <c r="B626" i="40"/>
  <c r="N626" i="43"/>
  <c r="W630" i="43" s="1"/>
  <c r="N96" i="43"/>
  <c r="N18" i="40"/>
  <c r="N28" i="40" s="1"/>
  <c r="N106" i="40"/>
  <c r="S70" i="47"/>
  <c r="S80" i="47" s="1"/>
  <c r="P18" i="47"/>
  <c r="P80" i="47"/>
  <c r="B18" i="41" l="1"/>
  <c r="B106" i="41"/>
  <c r="L626" i="43"/>
  <c r="V630" i="43" s="1"/>
  <c r="L96" i="43"/>
  <c r="AD626" i="40"/>
  <c r="AF616" i="40"/>
  <c r="AF626" i="40" s="1"/>
  <c r="L96" i="40"/>
  <c r="L626" i="40"/>
  <c r="V630" i="40" s="1"/>
  <c r="S497" i="47"/>
  <c r="L96" i="41"/>
  <c r="L626" i="41"/>
  <c r="V630" i="41" s="1"/>
  <c r="B18" i="40"/>
  <c r="B106" i="40"/>
  <c r="V627" i="43"/>
  <c r="AE627" i="43"/>
  <c r="AF627" i="43"/>
  <c r="W627" i="43"/>
  <c r="AB627" i="43"/>
  <c r="Z627" i="43"/>
  <c r="Y627" i="43"/>
  <c r="X627" i="43"/>
  <c r="AA627" i="43"/>
  <c r="AC627" i="43"/>
  <c r="I627" i="46"/>
  <c r="H107" i="46"/>
  <c r="C107" i="46"/>
  <c r="D107" i="46"/>
  <c r="G107" i="46"/>
  <c r="F107" i="46"/>
  <c r="B107" i="46"/>
  <c r="I107" i="46" s="1"/>
  <c r="AG616" i="46"/>
  <c r="S626" i="46"/>
  <c r="O18" i="46"/>
  <c r="O106" i="46"/>
  <c r="S96" i="46"/>
  <c r="S106" i="46" s="1"/>
  <c r="P28" i="47"/>
  <c r="S18" i="47"/>
  <c r="B106" i="43"/>
  <c r="B18" i="43"/>
  <c r="E107" i="46"/>
  <c r="Q106" i="43"/>
  <c r="Q18" i="43"/>
  <c r="Q28" i="43" s="1"/>
  <c r="N106" i="43"/>
  <c r="N18" i="43"/>
  <c r="N28" i="43" s="1"/>
  <c r="L81" i="47"/>
  <c r="R81" i="47"/>
  <c r="O81" i="47"/>
  <c r="Q81" i="47"/>
  <c r="P81" i="47"/>
  <c r="M81" i="47"/>
  <c r="N81" i="47"/>
  <c r="AF616" i="41"/>
  <c r="AF626" i="41" s="1"/>
  <c r="V627" i="41" s="1"/>
  <c r="E28" i="46"/>
  <c r="I18" i="46"/>
  <c r="I28" i="46" s="1"/>
  <c r="AD627" i="40" l="1"/>
  <c r="P107" i="46"/>
  <c r="L107" i="46"/>
  <c r="N107" i="46"/>
  <c r="R107" i="46"/>
  <c r="O107" i="46"/>
  <c r="Q107" i="46"/>
  <c r="M107" i="46"/>
  <c r="L18" i="41"/>
  <c r="L106" i="41"/>
  <c r="L106" i="43"/>
  <c r="L18" i="43"/>
  <c r="N627" i="46"/>
  <c r="R627" i="46"/>
  <c r="AG626" i="46"/>
  <c r="M627" i="46"/>
  <c r="O627" i="46"/>
  <c r="L627" i="46"/>
  <c r="Q627" i="46"/>
  <c r="P627" i="46"/>
  <c r="AF630" i="46"/>
  <c r="O626" i="41"/>
  <c r="Y630" i="41" s="1"/>
  <c r="O96" i="41"/>
  <c r="S96" i="41" s="1"/>
  <c r="S106" i="41" s="1"/>
  <c r="P70" i="46"/>
  <c r="S486" i="46"/>
  <c r="S496" i="46" s="1"/>
  <c r="P496" i="46"/>
  <c r="O28" i="46"/>
  <c r="I616" i="43"/>
  <c r="I626" i="43" s="1"/>
  <c r="E626" i="43"/>
  <c r="E627" i="43" s="1"/>
  <c r="E96" i="43"/>
  <c r="E626" i="41"/>
  <c r="E96" i="41"/>
  <c r="I616" i="41"/>
  <c r="I626" i="41" s="1"/>
  <c r="B29" i="46"/>
  <c r="E29" i="46"/>
  <c r="D29" i="46"/>
  <c r="C29" i="46"/>
  <c r="H29" i="46"/>
  <c r="G29" i="46"/>
  <c r="F29" i="46"/>
  <c r="B28" i="43"/>
  <c r="L18" i="40"/>
  <c r="L106" i="40"/>
  <c r="S616" i="41"/>
  <c r="S81" i="47"/>
  <c r="I616" i="40"/>
  <c r="I626" i="40" s="1"/>
  <c r="E626" i="40"/>
  <c r="E96" i="40"/>
  <c r="B28" i="40"/>
  <c r="B28" i="41"/>
  <c r="AD627" i="41"/>
  <c r="AF627" i="41"/>
  <c r="AE627" i="41"/>
  <c r="AF631" i="41"/>
  <c r="Z627" i="41"/>
  <c r="AC627" i="41"/>
  <c r="AA627" i="41"/>
  <c r="Y627" i="41"/>
  <c r="AB627" i="41"/>
  <c r="X627" i="41"/>
  <c r="W627" i="41"/>
  <c r="T18" i="47"/>
  <c r="S28" i="47"/>
  <c r="AF627" i="40"/>
  <c r="AE627" i="40"/>
  <c r="AF631" i="40"/>
  <c r="AA627" i="40"/>
  <c r="AB627" i="40"/>
  <c r="AC627" i="40"/>
  <c r="Z627" i="40"/>
  <c r="Y627" i="40"/>
  <c r="W627" i="40"/>
  <c r="X627" i="40"/>
  <c r="V627" i="40"/>
  <c r="P29" i="47" l="1"/>
  <c r="N29" i="47"/>
  <c r="T28" i="47"/>
  <c r="M29" i="47"/>
  <c r="L29" i="47"/>
  <c r="Q29" i="47"/>
  <c r="R29" i="47"/>
  <c r="O29" i="47"/>
  <c r="AG616" i="41"/>
  <c r="S626" i="41"/>
  <c r="P18" i="46"/>
  <c r="S70" i="46"/>
  <c r="S80" i="46" s="1"/>
  <c r="P80" i="46"/>
  <c r="P107" i="41"/>
  <c r="Q107" i="41"/>
  <c r="R107" i="41"/>
  <c r="L107" i="41"/>
  <c r="M107" i="41"/>
  <c r="N107" i="41"/>
  <c r="I96" i="43"/>
  <c r="I106" i="43" s="1"/>
  <c r="E106" i="43"/>
  <c r="E18" i="43"/>
  <c r="O18" i="41"/>
  <c r="O28" i="41" s="1"/>
  <c r="O106" i="41"/>
  <c r="O107" i="41" s="1"/>
  <c r="I29" i="46"/>
  <c r="C627" i="40"/>
  <c r="G627" i="40"/>
  <c r="D627" i="40"/>
  <c r="H627" i="40"/>
  <c r="E627" i="40"/>
  <c r="B627" i="40"/>
  <c r="F627" i="40"/>
  <c r="G627" i="41"/>
  <c r="D627" i="41"/>
  <c r="H627" i="41"/>
  <c r="E627" i="41"/>
  <c r="B627" i="41"/>
  <c r="C627" i="41"/>
  <c r="F627" i="41"/>
  <c r="L28" i="43"/>
  <c r="F627" i="43"/>
  <c r="D627" i="43"/>
  <c r="H627" i="43"/>
  <c r="G627" i="43"/>
  <c r="B627" i="43"/>
  <c r="C627" i="43"/>
  <c r="AF631" i="43"/>
  <c r="E18" i="41"/>
  <c r="E106" i="41"/>
  <c r="I96" i="41"/>
  <c r="I106" i="41" s="1"/>
  <c r="O626" i="40"/>
  <c r="Y630" i="40" s="1"/>
  <c r="O96" i="40"/>
  <c r="S616" i="40"/>
  <c r="S627" i="46"/>
  <c r="S107" i="46"/>
  <c r="E18" i="40"/>
  <c r="E106" i="40"/>
  <c r="I96" i="40"/>
  <c r="I106" i="40" s="1"/>
  <c r="L28" i="40"/>
  <c r="S616" i="43"/>
  <c r="O626" i="43"/>
  <c r="Y630" i="43" s="1"/>
  <c r="O96" i="43"/>
  <c r="L497" i="46"/>
  <c r="O497" i="46"/>
  <c r="N497" i="46"/>
  <c r="R497" i="46"/>
  <c r="Q497" i="46"/>
  <c r="M497" i="46"/>
  <c r="P497" i="46"/>
  <c r="L28" i="41"/>
  <c r="I627" i="43" l="1"/>
  <c r="E107" i="43"/>
  <c r="E107" i="41"/>
  <c r="S497" i="46"/>
  <c r="E28" i="43"/>
  <c r="I18" i="43"/>
  <c r="I28" i="43" s="1"/>
  <c r="I627" i="41"/>
  <c r="S96" i="40"/>
  <c r="S106" i="40" s="1"/>
  <c r="O18" i="40"/>
  <c r="O106" i="40"/>
  <c r="B107" i="40"/>
  <c r="F107" i="40"/>
  <c r="H107" i="40"/>
  <c r="G107" i="40"/>
  <c r="E107" i="40"/>
  <c r="C107" i="40"/>
  <c r="D107" i="40"/>
  <c r="G107" i="41"/>
  <c r="D107" i="41"/>
  <c r="H107" i="41"/>
  <c r="F107" i="41"/>
  <c r="C107" i="41"/>
  <c r="B107" i="41"/>
  <c r="B107" i="43"/>
  <c r="H107" i="43"/>
  <c r="C107" i="43"/>
  <c r="G107" i="43"/>
  <c r="F107" i="43"/>
  <c r="D107" i="43"/>
  <c r="S29" i="47"/>
  <c r="S96" i="43"/>
  <c r="S106" i="43" s="1"/>
  <c r="O106" i="43"/>
  <c r="O18" i="43"/>
  <c r="E28" i="40"/>
  <c r="I18" i="40"/>
  <c r="I28" i="40" s="1"/>
  <c r="E28" i="41"/>
  <c r="I18" i="41"/>
  <c r="I28" i="41" s="1"/>
  <c r="P81" i="46"/>
  <c r="N81" i="46"/>
  <c r="O81" i="46"/>
  <c r="Q81" i="46"/>
  <c r="R81" i="46"/>
  <c r="L81" i="46"/>
  <c r="M81" i="46"/>
  <c r="P28" i="46"/>
  <c r="S18" i="46"/>
  <c r="P70" i="41"/>
  <c r="S486" i="41"/>
  <c r="S496" i="41" s="1"/>
  <c r="P496" i="41"/>
  <c r="AG616" i="43"/>
  <c r="S626" i="43"/>
  <c r="S107" i="41"/>
  <c r="N627" i="41"/>
  <c r="P627" i="41"/>
  <c r="L627" i="41"/>
  <c r="R627" i="41"/>
  <c r="AG626" i="41"/>
  <c r="O627" i="41"/>
  <c r="M627" i="41"/>
  <c r="Q627" i="41"/>
  <c r="AF630" i="41"/>
  <c r="P70" i="40"/>
  <c r="S486" i="40"/>
  <c r="S496" i="40" s="1"/>
  <c r="P496" i="40"/>
  <c r="AG616" i="40"/>
  <c r="S626" i="40"/>
  <c r="I627" i="40"/>
  <c r="S81" i="46" l="1"/>
  <c r="O107" i="40"/>
  <c r="O107" i="43"/>
  <c r="S486" i="43"/>
  <c r="S496" i="43" s="1"/>
  <c r="P70" i="43"/>
  <c r="P496" i="43"/>
  <c r="I107" i="40"/>
  <c r="N497" i="41"/>
  <c r="M497" i="41"/>
  <c r="P497" i="41"/>
  <c r="Q497" i="41"/>
  <c r="L497" i="41"/>
  <c r="O497" i="41"/>
  <c r="R497" i="41"/>
  <c r="O28" i="43"/>
  <c r="H29" i="40"/>
  <c r="D29" i="40"/>
  <c r="E29" i="40"/>
  <c r="B29" i="40"/>
  <c r="G29" i="40"/>
  <c r="F29" i="40"/>
  <c r="C29" i="40"/>
  <c r="S627" i="41"/>
  <c r="S70" i="40"/>
  <c r="S80" i="40" s="1"/>
  <c r="P18" i="40"/>
  <c r="P28" i="40" s="1"/>
  <c r="P80" i="40"/>
  <c r="T18" i="46"/>
  <c r="S28" i="46"/>
  <c r="M107" i="43"/>
  <c r="P107" i="43"/>
  <c r="R107" i="43"/>
  <c r="L107" i="43"/>
  <c r="S107" i="43" s="1"/>
  <c r="Q107" i="43"/>
  <c r="N107" i="43"/>
  <c r="I107" i="43"/>
  <c r="Q107" i="40"/>
  <c r="N107" i="40"/>
  <c r="L107" i="40"/>
  <c r="R107" i="40"/>
  <c r="M107" i="40"/>
  <c r="P107" i="40"/>
  <c r="N627" i="40"/>
  <c r="P627" i="40"/>
  <c r="Q627" i="40"/>
  <c r="L627" i="40"/>
  <c r="R627" i="40"/>
  <c r="AG626" i="40"/>
  <c r="O627" i="40"/>
  <c r="M627" i="40"/>
  <c r="AF630" i="40"/>
  <c r="S70" i="41"/>
  <c r="S80" i="41" s="1"/>
  <c r="P18" i="41"/>
  <c r="P80" i="41"/>
  <c r="I107" i="41"/>
  <c r="D29" i="41"/>
  <c r="C29" i="41"/>
  <c r="B29" i="41"/>
  <c r="F29" i="41"/>
  <c r="H29" i="41"/>
  <c r="G29" i="41"/>
  <c r="E29" i="41"/>
  <c r="C29" i="43"/>
  <c r="H29" i="43"/>
  <c r="E29" i="43"/>
  <c r="F29" i="43"/>
  <c r="G29" i="43"/>
  <c r="D29" i="43"/>
  <c r="B29" i="43"/>
  <c r="O497" i="40"/>
  <c r="N497" i="40"/>
  <c r="R497" i="40"/>
  <c r="M497" i="40"/>
  <c r="Q497" i="40"/>
  <c r="P497" i="40"/>
  <c r="L497" i="40"/>
  <c r="O28" i="40"/>
  <c r="S18" i="40"/>
  <c r="AG626" i="43"/>
  <c r="L627" i="43"/>
  <c r="N627" i="43"/>
  <c r="P627" i="43"/>
  <c r="Q627" i="43"/>
  <c r="R627" i="43"/>
  <c r="O627" i="43"/>
  <c r="M627" i="43"/>
  <c r="AF630" i="43"/>
  <c r="I29" i="41" l="1"/>
  <c r="S627" i="43"/>
  <c r="L81" i="40"/>
  <c r="Q81" i="40"/>
  <c r="O81" i="40"/>
  <c r="M81" i="40"/>
  <c r="R81" i="40"/>
  <c r="N81" i="40"/>
  <c r="P81" i="40"/>
  <c r="S107" i="40"/>
  <c r="T18" i="40"/>
  <c r="S28" i="40"/>
  <c r="S627" i="40"/>
  <c r="I29" i="43"/>
  <c r="P28" i="41"/>
  <c r="S18" i="41"/>
  <c r="L29" i="46"/>
  <c r="P29" i="46"/>
  <c r="N29" i="46"/>
  <c r="Q29" i="46"/>
  <c r="T28" i="46"/>
  <c r="R29" i="46"/>
  <c r="O29" i="46"/>
  <c r="M29" i="46"/>
  <c r="P18" i="43"/>
  <c r="S70" i="43"/>
  <c r="S80" i="43" s="1"/>
  <c r="P80" i="43"/>
  <c r="S497" i="40"/>
  <c r="M81" i="41"/>
  <c r="P81" i="41"/>
  <c r="Q81" i="41"/>
  <c r="O81" i="41"/>
  <c r="N81" i="41"/>
  <c r="R81" i="41"/>
  <c r="L81" i="41"/>
  <c r="I29" i="40"/>
  <c r="S497" i="41"/>
  <c r="N497" i="43"/>
  <c r="Q497" i="43"/>
  <c r="M497" i="43"/>
  <c r="O497" i="43"/>
  <c r="P497" i="43"/>
  <c r="R497" i="43"/>
  <c r="L497" i="43"/>
  <c r="T18" i="41" l="1"/>
  <c r="S28" i="41"/>
  <c r="S497" i="43"/>
  <c r="M29" i="40"/>
  <c r="P29" i="40"/>
  <c r="L29" i="40"/>
  <c r="Q29" i="40"/>
  <c r="O29" i="40"/>
  <c r="N29" i="40"/>
  <c r="T28" i="40"/>
  <c r="R29" i="40"/>
  <c r="S81" i="40"/>
  <c r="S81" i="41"/>
  <c r="R81" i="43"/>
  <c r="N81" i="43"/>
  <c r="P81" i="43"/>
  <c r="Q81" i="43"/>
  <c r="O81" i="43"/>
  <c r="M81" i="43"/>
  <c r="L81" i="43"/>
  <c r="P28" i="43"/>
  <c r="S18" i="43"/>
  <c r="S29" i="46"/>
  <c r="S81" i="43" l="1"/>
  <c r="T18" i="43"/>
  <c r="S28" i="43"/>
  <c r="S29" i="40"/>
  <c r="P29" i="41"/>
  <c r="R29" i="41"/>
  <c r="L29" i="41"/>
  <c r="S29" i="41" s="1"/>
  <c r="T28" i="41"/>
  <c r="Q29" i="41"/>
  <c r="M29" i="41"/>
  <c r="O29" i="41"/>
  <c r="N29" i="41"/>
  <c r="R29" i="43" l="1"/>
  <c r="M29" i="43"/>
  <c r="Q29" i="43"/>
  <c r="O29" i="43"/>
  <c r="N29" i="43"/>
  <c r="L29" i="43"/>
  <c r="T28" i="43"/>
  <c r="P29" i="43"/>
  <c r="S29" i="43" l="1"/>
  <c r="AI170" i="53" l="1"/>
  <c r="AI222" i="53"/>
  <c r="AI430" i="53"/>
  <c r="AI404" i="53"/>
  <c r="AI326" i="53"/>
  <c r="AI378" i="53"/>
  <c r="AI300" i="53"/>
  <c r="AI274" i="53"/>
  <c r="AI352" i="53"/>
  <c r="AI248" i="53"/>
  <c r="AI144" i="53"/>
  <c r="AI196" i="53"/>
  <c r="AB40" i="53" l="1"/>
  <c r="AI40" i="53" s="1"/>
  <c r="AI118" i="53"/>
  <c r="S144" i="53" l="1"/>
  <c r="AJ144" i="53" s="1"/>
  <c r="S404" i="53"/>
  <c r="AJ404" i="53" s="1"/>
  <c r="S378" i="53"/>
  <c r="AJ378" i="53" s="1"/>
  <c r="S118" i="53"/>
  <c r="AJ118" i="53" s="1"/>
  <c r="S300" i="53"/>
  <c r="AJ300" i="53" s="1"/>
  <c r="S248" i="53"/>
  <c r="AJ248" i="53" s="1"/>
  <c r="S196" i="53"/>
  <c r="AJ196" i="53" s="1"/>
  <c r="S274" i="53"/>
  <c r="AJ274" i="53" s="1"/>
  <c r="S170" i="53"/>
  <c r="AJ170" i="53" s="1"/>
  <c r="S222" i="53"/>
  <c r="AJ222" i="53" s="1"/>
  <c r="S352" i="53"/>
  <c r="AJ352" i="53" s="1"/>
  <c r="S326" i="53"/>
  <c r="AJ326" i="53" s="1"/>
  <c r="S430" i="53"/>
  <c r="AJ430" i="53" s="1"/>
  <c r="P40" i="53" l="1"/>
  <c r="S40" i="53" s="1"/>
  <c r="AJ40" i="53" s="1"/>
  <c r="AI377" i="53" l="1"/>
  <c r="E99" i="53" l="1"/>
  <c r="E652" i="53"/>
  <c r="O99" i="53" l="1"/>
  <c r="O652" i="53"/>
  <c r="F99" i="53"/>
  <c r="F652" i="53"/>
  <c r="E21" i="53"/>
  <c r="E28" i="53" s="1"/>
  <c r="E106" i="53"/>
  <c r="F21" i="53" l="1"/>
  <c r="F28" i="53" s="1"/>
  <c r="F106" i="53"/>
  <c r="I645" i="53"/>
  <c r="I652" i="53" s="1"/>
  <c r="B652" i="53"/>
  <c r="B99" i="53"/>
  <c r="O21" i="53"/>
  <c r="O28" i="53" s="1"/>
  <c r="O106" i="53"/>
  <c r="C653" i="53" l="1"/>
  <c r="H653" i="53"/>
  <c r="G653" i="53"/>
  <c r="D653" i="53"/>
  <c r="B653" i="53"/>
  <c r="F653" i="53"/>
  <c r="E653" i="53"/>
  <c r="I99" i="53"/>
  <c r="I106" i="53" s="1"/>
  <c r="B21" i="53"/>
  <c r="B106" i="53"/>
  <c r="S645" i="53"/>
  <c r="S652" i="53" s="1"/>
  <c r="L99" i="53"/>
  <c r="L652" i="53"/>
  <c r="P99" i="53"/>
  <c r="P652" i="53"/>
  <c r="I653" i="53" l="1"/>
  <c r="S99" i="53"/>
  <c r="L21" i="53"/>
  <c r="L28" i="53" s="1"/>
  <c r="L106" i="53"/>
  <c r="C107" i="53"/>
  <c r="B107" i="53"/>
  <c r="G107" i="53"/>
  <c r="E107" i="53"/>
  <c r="D107" i="53"/>
  <c r="H107" i="53"/>
  <c r="F107" i="53"/>
  <c r="L653" i="53"/>
  <c r="O653" i="53"/>
  <c r="Q653" i="53"/>
  <c r="R653" i="53"/>
  <c r="P653" i="53"/>
  <c r="M653" i="53"/>
  <c r="N653" i="53"/>
  <c r="I21" i="53"/>
  <c r="I28" i="53" s="1"/>
  <c r="B28" i="53"/>
  <c r="S653" i="53" l="1"/>
  <c r="Q29" i="53"/>
  <c r="O29" i="53"/>
  <c r="H29" i="53"/>
  <c r="F29" i="53"/>
  <c r="D29" i="53"/>
  <c r="G29" i="53"/>
  <c r="N29" i="53"/>
  <c r="B29" i="53"/>
  <c r="C29" i="53"/>
  <c r="E29" i="53"/>
  <c r="R29" i="53"/>
  <c r="M29" i="53"/>
  <c r="L29" i="53"/>
  <c r="I107" i="53"/>
  <c r="I29" i="53" l="1"/>
  <c r="AI255" i="53" l="1"/>
  <c r="AI359" i="53"/>
  <c r="AI307" i="53"/>
  <c r="AI411" i="53"/>
  <c r="AI229" i="53"/>
  <c r="AI151" i="53"/>
  <c r="AI281" i="53"/>
  <c r="AI203" i="53"/>
  <c r="AI333" i="53"/>
  <c r="AI437" i="53"/>
  <c r="AB340" i="53" l="1"/>
  <c r="AI340" i="53" s="1"/>
  <c r="AI325" i="53"/>
  <c r="AI169" i="53"/>
  <c r="AB236" i="53"/>
  <c r="AI236" i="53" s="1"/>
  <c r="AI221" i="53"/>
  <c r="AB418" i="53"/>
  <c r="AI403" i="53"/>
  <c r="AB444" i="53"/>
  <c r="AI429" i="53"/>
  <c r="AI385" i="53"/>
  <c r="AB392" i="53"/>
  <c r="AB210" i="53"/>
  <c r="AI195" i="53"/>
  <c r="AB39" i="53"/>
  <c r="AB132" i="53"/>
  <c r="AI132" i="53" s="1"/>
  <c r="AI117" i="53"/>
  <c r="AB288" i="53"/>
  <c r="AI273" i="53"/>
  <c r="AB262" i="53"/>
  <c r="AI247" i="53"/>
  <c r="AB314" i="53"/>
  <c r="AI299" i="53"/>
  <c r="AB366" i="53"/>
  <c r="AI351" i="53"/>
  <c r="AB158" i="53"/>
  <c r="AI143" i="53"/>
  <c r="AI125" i="53"/>
  <c r="S333" i="53" l="1"/>
  <c r="AJ333" i="53" s="1"/>
  <c r="AI39" i="53"/>
  <c r="AI418" i="53"/>
  <c r="AB419" i="53"/>
  <c r="S273" i="53"/>
  <c r="S385" i="53"/>
  <c r="AJ385" i="53" s="1"/>
  <c r="S351" i="53"/>
  <c r="S229" i="53"/>
  <c r="AJ229" i="53" s="1"/>
  <c r="AI210" i="53"/>
  <c r="AB237" i="53"/>
  <c r="W237" i="53"/>
  <c r="AH237" i="53"/>
  <c r="X237" i="53"/>
  <c r="AC237" i="53"/>
  <c r="AE237" i="53"/>
  <c r="AD237" i="53"/>
  <c r="AF237" i="53"/>
  <c r="Z237" i="53"/>
  <c r="Y237" i="53"/>
  <c r="AG237" i="53"/>
  <c r="AA237" i="53"/>
  <c r="V237" i="53"/>
  <c r="S255" i="53"/>
  <c r="AJ255" i="53" s="1"/>
  <c r="S195" i="53"/>
  <c r="AI314" i="53"/>
  <c r="AB315" i="53" s="1"/>
  <c r="P236" i="53"/>
  <c r="S221" i="53"/>
  <c r="S247" i="53"/>
  <c r="AI262" i="53"/>
  <c r="AB263" i="53" s="1"/>
  <c r="AI392" i="53"/>
  <c r="AB393" i="53" s="1"/>
  <c r="P314" i="53"/>
  <c r="S299" i="53"/>
  <c r="P132" i="53"/>
  <c r="S117" i="53"/>
  <c r="S429" i="53"/>
  <c r="S411" i="53"/>
  <c r="AJ411" i="53" s="1"/>
  <c r="S125" i="53"/>
  <c r="AJ125" i="53" s="1"/>
  <c r="S307" i="53"/>
  <c r="AJ307" i="53" s="1"/>
  <c r="S169" i="53"/>
  <c r="P340" i="53"/>
  <c r="S325" i="53"/>
  <c r="S359" i="53"/>
  <c r="AJ359" i="53" s="1"/>
  <c r="S143" i="53"/>
  <c r="AI158" i="53"/>
  <c r="AB159" i="53" s="1"/>
  <c r="AI288" i="53"/>
  <c r="AB289" i="53" s="1"/>
  <c r="AI366" i="53"/>
  <c r="AB367" i="53" s="1"/>
  <c r="S403" i="53"/>
  <c r="S151" i="53"/>
  <c r="AJ151" i="53" s="1"/>
  <c r="S437" i="53"/>
  <c r="AJ437" i="53" s="1"/>
  <c r="S203" i="53"/>
  <c r="AJ203" i="53" s="1"/>
  <c r="S281" i="53"/>
  <c r="AJ281" i="53" s="1"/>
  <c r="AI444" i="53"/>
  <c r="AB445" i="53" s="1"/>
  <c r="AB341" i="53"/>
  <c r="V341" i="53"/>
  <c r="AG341" i="53"/>
  <c r="W341" i="53"/>
  <c r="Z341" i="53"/>
  <c r="AE341" i="53"/>
  <c r="AA341" i="53"/>
  <c r="Y341" i="53"/>
  <c r="AC341" i="53"/>
  <c r="X341" i="53"/>
  <c r="AF341" i="53"/>
  <c r="AD341" i="53"/>
  <c r="AH341" i="53"/>
  <c r="P262" i="53" l="1"/>
  <c r="AI177" i="53"/>
  <c r="AB184" i="53"/>
  <c r="AB47" i="53"/>
  <c r="AI341" i="53"/>
  <c r="AE367" i="53"/>
  <c r="X367" i="53"/>
  <c r="AD367" i="53"/>
  <c r="Y367" i="53"/>
  <c r="AH367" i="53"/>
  <c r="AG367" i="53"/>
  <c r="W367" i="53"/>
  <c r="AC367" i="53"/>
  <c r="AF367" i="53"/>
  <c r="Z367" i="53"/>
  <c r="AA367" i="53"/>
  <c r="V367" i="53"/>
  <c r="AJ299" i="53"/>
  <c r="S314" i="53"/>
  <c r="AJ221" i="53"/>
  <c r="S236" i="53"/>
  <c r="AI237" i="53"/>
  <c r="AJ351" i="53"/>
  <c r="S366" i="53"/>
  <c r="AF289" i="53"/>
  <c r="Z289" i="53"/>
  <c r="AE289" i="53"/>
  <c r="AH289" i="53"/>
  <c r="W289" i="53"/>
  <c r="AC289" i="53"/>
  <c r="X289" i="53"/>
  <c r="AD289" i="53"/>
  <c r="AG289" i="53"/>
  <c r="AA289" i="53"/>
  <c r="Y289" i="53"/>
  <c r="V289" i="53"/>
  <c r="P366" i="53"/>
  <c r="AH419" i="53"/>
  <c r="AF419" i="53"/>
  <c r="AA419" i="53"/>
  <c r="AC419" i="53"/>
  <c r="AG419" i="53"/>
  <c r="W419" i="53"/>
  <c r="Y419" i="53"/>
  <c r="X419" i="53"/>
  <c r="Z419" i="53"/>
  <c r="AE419" i="53"/>
  <c r="V419" i="53"/>
  <c r="AD419" i="53"/>
  <c r="AA445" i="53"/>
  <c r="AD445" i="53"/>
  <c r="Z445" i="53"/>
  <c r="AC445" i="53"/>
  <c r="W445" i="53"/>
  <c r="AE445" i="53"/>
  <c r="AG445" i="53"/>
  <c r="AF445" i="53"/>
  <c r="Y445" i="53"/>
  <c r="AH445" i="53"/>
  <c r="X445" i="53"/>
  <c r="V445" i="53"/>
  <c r="AJ169" i="53"/>
  <c r="AJ429" i="53"/>
  <c r="S444" i="53"/>
  <c r="AH393" i="53"/>
  <c r="Z393" i="53"/>
  <c r="AE393" i="53"/>
  <c r="AF393" i="53"/>
  <c r="X393" i="53"/>
  <c r="AC393" i="53"/>
  <c r="AD393" i="53"/>
  <c r="AG393" i="53"/>
  <c r="W393" i="53"/>
  <c r="Y393" i="53"/>
  <c r="V393" i="53"/>
  <c r="AA393" i="53"/>
  <c r="AA315" i="53"/>
  <c r="AC315" i="53"/>
  <c r="Z315" i="53"/>
  <c r="AF315" i="53"/>
  <c r="AH315" i="53"/>
  <c r="X315" i="53"/>
  <c r="AD315" i="53"/>
  <c r="AG315" i="53"/>
  <c r="Y315" i="53"/>
  <c r="W315" i="53"/>
  <c r="AE315" i="53"/>
  <c r="V315" i="53"/>
  <c r="Z159" i="53"/>
  <c r="Y159" i="53"/>
  <c r="X159" i="53"/>
  <c r="AF159" i="53"/>
  <c r="W159" i="53"/>
  <c r="AD159" i="53"/>
  <c r="AA159" i="53"/>
  <c r="AE159" i="53"/>
  <c r="AG159" i="53"/>
  <c r="AC159" i="53"/>
  <c r="AH159" i="53"/>
  <c r="V159" i="53"/>
  <c r="P444" i="53"/>
  <c r="AJ195" i="53"/>
  <c r="S210" i="53"/>
  <c r="AJ403" i="53"/>
  <c r="S418" i="53"/>
  <c r="AJ143" i="53"/>
  <c r="S158" i="53"/>
  <c r="AJ117" i="53"/>
  <c r="S132" i="53"/>
  <c r="AC263" i="53"/>
  <c r="Y263" i="53"/>
  <c r="AH263" i="53"/>
  <c r="X263" i="53"/>
  <c r="AE263" i="53"/>
  <c r="Z263" i="53"/>
  <c r="AG263" i="53"/>
  <c r="AA263" i="53"/>
  <c r="AF263" i="53"/>
  <c r="W263" i="53"/>
  <c r="AD263" i="53"/>
  <c r="V263" i="53"/>
  <c r="P210" i="53"/>
  <c r="AG211" i="53"/>
  <c r="AD211" i="53"/>
  <c r="AC211" i="53"/>
  <c r="W211" i="53"/>
  <c r="X211" i="53"/>
  <c r="AF211" i="53"/>
  <c r="AH211" i="53"/>
  <c r="Y211" i="53"/>
  <c r="Z211" i="53"/>
  <c r="AA211" i="53"/>
  <c r="AE211" i="53"/>
  <c r="V211" i="53"/>
  <c r="AJ273" i="53"/>
  <c r="S288" i="53"/>
  <c r="AJ325" i="53"/>
  <c r="S340" i="53"/>
  <c r="P418" i="53"/>
  <c r="P158" i="53"/>
  <c r="AJ247" i="53"/>
  <c r="S262" i="53"/>
  <c r="AB211" i="53"/>
  <c r="P288" i="53"/>
  <c r="AI367" i="53" l="1"/>
  <c r="S177" i="53"/>
  <c r="P184" i="53"/>
  <c r="AJ340" i="53"/>
  <c r="M341" i="53"/>
  <c r="R341" i="53"/>
  <c r="T340" i="53"/>
  <c r="N341" i="53"/>
  <c r="O341" i="53"/>
  <c r="Q341" i="53"/>
  <c r="P341" i="53"/>
  <c r="L341" i="53"/>
  <c r="AI445" i="53"/>
  <c r="AI393" i="53"/>
  <c r="T288" i="53"/>
  <c r="M289" i="53"/>
  <c r="N289" i="53"/>
  <c r="L289" i="53"/>
  <c r="AJ288" i="53"/>
  <c r="Q289" i="53"/>
  <c r="P289" i="53"/>
  <c r="O289" i="53"/>
  <c r="R289" i="53"/>
  <c r="P392" i="53"/>
  <c r="S377" i="53"/>
  <c r="P39" i="53"/>
  <c r="O237" i="53"/>
  <c r="AJ236" i="53"/>
  <c r="P237" i="53"/>
  <c r="T236" i="53"/>
  <c r="R237" i="53"/>
  <c r="Q237" i="53"/>
  <c r="M237" i="53"/>
  <c r="N237" i="53"/>
  <c r="L237" i="53"/>
  <c r="Q211" i="53"/>
  <c r="R211" i="53"/>
  <c r="M211" i="53"/>
  <c r="L211" i="53"/>
  <c r="O211" i="53"/>
  <c r="AJ210" i="53"/>
  <c r="P211" i="53"/>
  <c r="N211" i="53"/>
  <c r="T210" i="53"/>
  <c r="N159" i="53"/>
  <c r="L159" i="53"/>
  <c r="AJ158" i="53"/>
  <c r="P159" i="53"/>
  <c r="T158" i="53"/>
  <c r="R159" i="53"/>
  <c r="O159" i="53"/>
  <c r="M159" i="53"/>
  <c r="Q159" i="53"/>
  <c r="M419" i="53"/>
  <c r="R419" i="53"/>
  <c r="Q419" i="53"/>
  <c r="O419" i="53"/>
  <c r="N419" i="53"/>
  <c r="P419" i="53"/>
  <c r="T418" i="53"/>
  <c r="AJ418" i="53"/>
  <c r="L419" i="53"/>
  <c r="AI211" i="53"/>
  <c r="AI315" i="53"/>
  <c r="T444" i="53"/>
  <c r="Q445" i="53"/>
  <c r="L445" i="53"/>
  <c r="N445" i="53"/>
  <c r="P445" i="53"/>
  <c r="AJ444" i="53"/>
  <c r="O445" i="53"/>
  <c r="M445" i="53"/>
  <c r="R445" i="53"/>
  <c r="N315" i="53"/>
  <c r="P315" i="53"/>
  <c r="L315" i="53"/>
  <c r="M315" i="53"/>
  <c r="AJ314" i="53"/>
  <c r="O315" i="53"/>
  <c r="T314" i="53"/>
  <c r="Q315" i="53"/>
  <c r="R315" i="53"/>
  <c r="AI47" i="53"/>
  <c r="AB54" i="53"/>
  <c r="AI289" i="53"/>
  <c r="Q263" i="53"/>
  <c r="T262" i="53"/>
  <c r="AJ262" i="53"/>
  <c r="P263" i="53"/>
  <c r="M263" i="53"/>
  <c r="L263" i="53"/>
  <c r="N263" i="53"/>
  <c r="O263" i="53"/>
  <c r="R263" i="53"/>
  <c r="T132" i="53"/>
  <c r="N133" i="53"/>
  <c r="P133" i="53"/>
  <c r="M133" i="53"/>
  <c r="O133" i="53"/>
  <c r="L133" i="53"/>
  <c r="AJ132" i="53"/>
  <c r="Q133" i="53"/>
  <c r="R133" i="53"/>
  <c r="AI419" i="53"/>
  <c r="M367" i="53"/>
  <c r="L367" i="53"/>
  <c r="R367" i="53"/>
  <c r="T366" i="53"/>
  <c r="Q367" i="53"/>
  <c r="O367" i="53"/>
  <c r="AJ366" i="53"/>
  <c r="P367" i="53"/>
  <c r="N367" i="53"/>
  <c r="AI184" i="53"/>
  <c r="AI263" i="53"/>
  <c r="AI159" i="53"/>
  <c r="P47" i="53"/>
  <c r="S47" i="53" s="1"/>
  <c r="AJ47" i="53" s="1"/>
  <c r="AE51" i="55"/>
  <c r="X51" i="55"/>
  <c r="AF53" i="55"/>
  <c r="Y50" i="55"/>
  <c r="AC52" i="55"/>
  <c r="Z50" i="55"/>
  <c r="AA51" i="55"/>
  <c r="Z53" i="55"/>
  <c r="X53" i="55"/>
  <c r="Z52" i="55"/>
  <c r="AA50" i="55"/>
  <c r="AA52" i="55"/>
  <c r="Y53" i="55"/>
  <c r="Y52" i="55"/>
  <c r="AA53" i="55"/>
  <c r="S211" i="53" l="1"/>
  <c r="AJ211" i="53" s="1"/>
  <c r="AD51" i="55"/>
  <c r="AJ377" i="53"/>
  <c r="S392" i="53"/>
  <c r="V52" i="55"/>
  <c r="V50" i="55"/>
  <c r="AG50" i="55"/>
  <c r="W52" i="55"/>
  <c r="AC53" i="55"/>
  <c r="AD52" i="55"/>
  <c r="S419" i="53"/>
  <c r="AJ419" i="53" s="1"/>
  <c r="S159" i="53"/>
  <c r="AJ159" i="53" s="1"/>
  <c r="AH50" i="55"/>
  <c r="AI233" i="55"/>
  <c r="V51" i="55"/>
  <c r="AH52" i="55"/>
  <c r="Q52" i="55"/>
  <c r="Q26" i="55" s="1"/>
  <c r="X52" i="55"/>
  <c r="W50" i="55"/>
  <c r="AD50" i="55"/>
  <c r="W53" i="55"/>
  <c r="AC50" i="55"/>
  <c r="S133" i="53"/>
  <c r="AI54" i="53"/>
  <c r="AB55" i="53"/>
  <c r="S315" i="53"/>
  <c r="AJ315" i="53" s="1"/>
  <c r="S341" i="53"/>
  <c r="AJ341" i="53" s="1"/>
  <c r="AE53" i="55"/>
  <c r="AG52" i="55"/>
  <c r="AE50" i="55"/>
  <c r="AG51" i="55"/>
  <c r="AD53" i="55"/>
  <c r="AH53" i="55"/>
  <c r="V185" i="53"/>
  <c r="W185" i="53"/>
  <c r="Z185" i="53"/>
  <c r="AC185" i="53"/>
  <c r="AE185" i="53"/>
  <c r="AG185" i="53"/>
  <c r="AD185" i="53"/>
  <c r="AA185" i="53"/>
  <c r="Y185" i="53"/>
  <c r="AH185" i="53"/>
  <c r="AF185" i="53"/>
  <c r="X185" i="53"/>
  <c r="S263" i="53"/>
  <c r="AJ263" i="53" s="1"/>
  <c r="S445" i="53"/>
  <c r="AJ445" i="53" s="1"/>
  <c r="S237" i="53"/>
  <c r="AJ237" i="53" s="1"/>
  <c r="AG236" i="55"/>
  <c r="AG49" i="55"/>
  <c r="AG54" i="55" s="1"/>
  <c r="R51" i="55"/>
  <c r="R25" i="55" s="1"/>
  <c r="AF51" i="55"/>
  <c r="M51" i="55"/>
  <c r="M25" i="55" s="1"/>
  <c r="Y51" i="55"/>
  <c r="Q50" i="55"/>
  <c r="Q24" i="55" s="1"/>
  <c r="X50" i="55"/>
  <c r="AC51" i="55"/>
  <c r="N51" i="55"/>
  <c r="N25" i="55" s="1"/>
  <c r="Z51" i="55"/>
  <c r="AH51" i="55"/>
  <c r="R52" i="55"/>
  <c r="R26" i="55" s="1"/>
  <c r="AF52" i="55"/>
  <c r="R50" i="55"/>
  <c r="R24" i="55" s="1"/>
  <c r="AF50" i="55"/>
  <c r="W51" i="55"/>
  <c r="AE52" i="55"/>
  <c r="AG53" i="55"/>
  <c r="AB185" i="53"/>
  <c r="S367" i="53"/>
  <c r="AJ367" i="53" s="1"/>
  <c r="P54" i="53"/>
  <c r="S39" i="53"/>
  <c r="S289" i="53"/>
  <c r="AJ289" i="53" s="1"/>
  <c r="AJ177" i="53"/>
  <c r="S184" i="53"/>
  <c r="Q53" i="55"/>
  <c r="Q27" i="55" s="1"/>
  <c r="O53" i="55"/>
  <c r="O27" i="55" s="1"/>
  <c r="N53" i="55"/>
  <c r="N27" i="55" s="1"/>
  <c r="O52" i="55"/>
  <c r="O26" i="55" s="1"/>
  <c r="Q51" i="55"/>
  <c r="Q25" i="55" s="1"/>
  <c r="M50" i="55"/>
  <c r="M24" i="55" s="1"/>
  <c r="N50" i="55"/>
  <c r="N24" i="55" s="1"/>
  <c r="R53" i="55"/>
  <c r="R27" i="55" s="1"/>
  <c r="M52" i="55"/>
  <c r="M26" i="55" s="1"/>
  <c r="M53" i="55"/>
  <c r="M27" i="55" s="1"/>
  <c r="G50" i="55"/>
  <c r="G24" i="55" s="1"/>
  <c r="O51" i="55"/>
  <c r="O25" i="55" s="1"/>
  <c r="N52" i="55"/>
  <c r="N26" i="55" s="1"/>
  <c r="AI52" i="55" l="1"/>
  <c r="W236" i="55"/>
  <c r="W49" i="55"/>
  <c r="W54" i="55" s="1"/>
  <c r="E50" i="55"/>
  <c r="E24" i="55" s="1"/>
  <c r="O50" i="55"/>
  <c r="O24" i="55" s="1"/>
  <c r="AI185" i="53"/>
  <c r="AC55" i="53"/>
  <c r="Y55" i="53"/>
  <c r="AE55" i="53"/>
  <c r="AH55" i="53"/>
  <c r="AF55" i="53"/>
  <c r="AG55" i="53"/>
  <c r="AA55" i="53"/>
  <c r="Z55" i="53"/>
  <c r="V55" i="53"/>
  <c r="AD55" i="53"/>
  <c r="W55" i="53"/>
  <c r="X55" i="53"/>
  <c r="AI234" i="55"/>
  <c r="Y236" i="55"/>
  <c r="Y49" i="55"/>
  <c r="Y54" i="55" s="1"/>
  <c r="S234" i="55"/>
  <c r="L52" i="55"/>
  <c r="AI231" i="55"/>
  <c r="V236" i="55"/>
  <c r="V49" i="55"/>
  <c r="S232" i="55"/>
  <c r="L50" i="55"/>
  <c r="T184" i="53"/>
  <c r="O185" i="53"/>
  <c r="Q185" i="53"/>
  <c r="L185" i="53"/>
  <c r="AJ184" i="53"/>
  <c r="P185" i="53"/>
  <c r="R185" i="53"/>
  <c r="M185" i="53"/>
  <c r="N185" i="53"/>
  <c r="G52" i="55"/>
  <c r="G26" i="55" s="1"/>
  <c r="X236" i="55"/>
  <c r="X49" i="55"/>
  <c r="X54" i="55" s="1"/>
  <c r="H50" i="55"/>
  <c r="H24" i="55" s="1"/>
  <c r="AA236" i="55"/>
  <c r="AA49" i="55"/>
  <c r="AA54" i="55" s="1"/>
  <c r="P393" i="53"/>
  <c r="Q393" i="53"/>
  <c r="M393" i="53"/>
  <c r="AJ392" i="53"/>
  <c r="L393" i="53"/>
  <c r="N393" i="53"/>
  <c r="T392" i="53"/>
  <c r="R393" i="53"/>
  <c r="O393" i="53"/>
  <c r="AE236" i="55"/>
  <c r="AE49" i="55"/>
  <c r="AE54" i="55" s="1"/>
  <c r="AH236" i="55"/>
  <c r="AH49" i="55"/>
  <c r="AH54" i="55" s="1"/>
  <c r="AC236" i="55"/>
  <c r="AC49" i="55"/>
  <c r="AC54" i="55" s="1"/>
  <c r="AI50" i="55"/>
  <c r="AI235" i="55"/>
  <c r="V53" i="55"/>
  <c r="AI53" i="55" s="1"/>
  <c r="Z236" i="55"/>
  <c r="Z49" i="55"/>
  <c r="Z54" i="55" s="1"/>
  <c r="AD236" i="55"/>
  <c r="AD49" i="55"/>
  <c r="AD54" i="55" s="1"/>
  <c r="AF236" i="55"/>
  <c r="AF49" i="55"/>
  <c r="AF54" i="55" s="1"/>
  <c r="C51" i="55"/>
  <c r="C25" i="55" s="1"/>
  <c r="AJ39" i="53"/>
  <c r="S54" i="53"/>
  <c r="AI51" i="55"/>
  <c r="AI232" i="55"/>
  <c r="C50" i="55"/>
  <c r="C24" i="55" s="1"/>
  <c r="D50" i="55"/>
  <c r="D24" i="55" s="1"/>
  <c r="S185" i="53" l="1"/>
  <c r="AJ185" i="53" s="1"/>
  <c r="AJ234" i="55"/>
  <c r="AI236" i="55"/>
  <c r="V237" i="55"/>
  <c r="D51" i="55"/>
  <c r="D25" i="55" s="1"/>
  <c r="H53" i="55"/>
  <c r="H27" i="55" s="1"/>
  <c r="C52" i="55"/>
  <c r="C26" i="55" s="1"/>
  <c r="D53" i="55"/>
  <c r="D27" i="55" s="1"/>
  <c r="M55" i="53"/>
  <c r="AJ54" i="53"/>
  <c r="T54" i="53"/>
  <c r="Q55" i="53"/>
  <c r="P55" i="53"/>
  <c r="N55" i="53"/>
  <c r="R55" i="53"/>
  <c r="L55" i="53"/>
  <c r="O55" i="53"/>
  <c r="AC237" i="55"/>
  <c r="AA237" i="55"/>
  <c r="B52" i="55"/>
  <c r="W237" i="55"/>
  <c r="I232" i="55"/>
  <c r="B50" i="55"/>
  <c r="E53" i="55"/>
  <c r="E27" i="55" s="1"/>
  <c r="N236" i="55"/>
  <c r="N49" i="55"/>
  <c r="E52" i="55"/>
  <c r="E26" i="55" s="1"/>
  <c r="C53" i="55"/>
  <c r="C27" i="55" s="1"/>
  <c r="AD237" i="55"/>
  <c r="S393" i="53"/>
  <c r="AJ393" i="53" s="1"/>
  <c r="H52" i="55"/>
  <c r="H26" i="55" s="1"/>
  <c r="H51" i="55"/>
  <c r="H25" i="55" s="1"/>
  <c r="S52" i="55"/>
  <c r="AJ52" i="55" s="1"/>
  <c r="L26" i="55"/>
  <c r="S26" i="55" s="1"/>
  <c r="AI55" i="53"/>
  <c r="S231" i="55"/>
  <c r="L236" i="55"/>
  <c r="L49" i="55"/>
  <c r="M236" i="55"/>
  <c r="M49" i="55"/>
  <c r="O236" i="55"/>
  <c r="O49" i="55"/>
  <c r="G53" i="55"/>
  <c r="G27" i="55" s="1"/>
  <c r="D52" i="55"/>
  <c r="D26" i="55" s="1"/>
  <c r="S235" i="55"/>
  <c r="AJ235" i="55" s="1"/>
  <c r="L53" i="55"/>
  <c r="AH237" i="55"/>
  <c r="S50" i="55"/>
  <c r="AJ50" i="55" s="1"/>
  <c r="L24" i="55"/>
  <c r="S24" i="55" s="1"/>
  <c r="E51" i="55"/>
  <c r="E25" i="55" s="1"/>
  <c r="Z237" i="55"/>
  <c r="AJ232" i="55"/>
  <c r="S233" i="55"/>
  <c r="AJ233" i="55" s="1"/>
  <c r="L51" i="55"/>
  <c r="AF237" i="55"/>
  <c r="Q236" i="55"/>
  <c r="Q49" i="55"/>
  <c r="R236" i="55"/>
  <c r="R49" i="55"/>
  <c r="G51" i="55"/>
  <c r="G25" i="55" s="1"/>
  <c r="B53" i="55"/>
  <c r="AE237" i="55"/>
  <c r="V54" i="55"/>
  <c r="AI49" i="55"/>
  <c r="Y237" i="55"/>
  <c r="B51" i="55"/>
  <c r="I235" i="55" l="1"/>
  <c r="I231" i="55"/>
  <c r="I236" i="55" s="1"/>
  <c r="B236" i="55"/>
  <c r="B49" i="55"/>
  <c r="AI54" i="55"/>
  <c r="V55" i="55"/>
  <c r="Q54" i="55"/>
  <c r="Q23" i="55"/>
  <c r="Q28" i="55" s="1"/>
  <c r="S53" i="55"/>
  <c r="AJ53" i="55" s="1"/>
  <c r="L27" i="55"/>
  <c r="S27" i="55" s="1"/>
  <c r="M54" i="55"/>
  <c r="M23" i="55"/>
  <c r="M28" i="55" s="1"/>
  <c r="I50" i="55"/>
  <c r="B24" i="55"/>
  <c r="I24" i="55" s="1"/>
  <c r="T24" i="55" s="1"/>
  <c r="C236" i="55"/>
  <c r="C49" i="55"/>
  <c r="G236" i="55"/>
  <c r="G49" i="55"/>
  <c r="S55" i="53"/>
  <c r="AJ55" i="53" s="1"/>
  <c r="D236" i="55"/>
  <c r="D49" i="55"/>
  <c r="I51" i="55"/>
  <c r="B25" i="55"/>
  <c r="I25" i="55" s="1"/>
  <c r="S51" i="55"/>
  <c r="AJ51" i="55" s="1"/>
  <c r="L25" i="55"/>
  <c r="S25" i="55" s="1"/>
  <c r="S49" i="55"/>
  <c r="L23" i="55"/>
  <c r="L54" i="55"/>
  <c r="I52" i="55"/>
  <c r="B26" i="55"/>
  <c r="I26" i="55" s="1"/>
  <c r="I233" i="55"/>
  <c r="N23" i="55"/>
  <c r="N28" i="55" s="1"/>
  <c r="N54" i="55"/>
  <c r="I234" i="55"/>
  <c r="AB237" i="55"/>
  <c r="AG237" i="55"/>
  <c r="AJ231" i="55"/>
  <c r="S236" i="55"/>
  <c r="X237" i="55"/>
  <c r="I53" i="55"/>
  <c r="B27" i="55"/>
  <c r="I27" i="55" s="1"/>
  <c r="H236" i="55"/>
  <c r="H49" i="55"/>
  <c r="E236" i="55"/>
  <c r="E49" i="55"/>
  <c r="R23" i="55"/>
  <c r="R28" i="55" s="1"/>
  <c r="R54" i="55"/>
  <c r="O54" i="55"/>
  <c r="O23" i="55"/>
  <c r="O28" i="55" s="1"/>
  <c r="AI237" i="55" l="1"/>
  <c r="C54" i="55"/>
  <c r="C23" i="55"/>
  <c r="C28" i="55" s="1"/>
  <c r="H23" i="55"/>
  <c r="H28" i="55" s="1"/>
  <c r="H54" i="55"/>
  <c r="D23" i="55"/>
  <c r="D28" i="55" s="1"/>
  <c r="D54" i="55"/>
  <c r="S23" i="55"/>
  <c r="L28" i="55"/>
  <c r="AB55" i="55"/>
  <c r="AG55" i="55"/>
  <c r="AH55" i="55"/>
  <c r="Y55" i="55"/>
  <c r="AA55" i="55"/>
  <c r="AF55" i="55"/>
  <c r="W55" i="55"/>
  <c r="X55" i="55"/>
  <c r="AC55" i="55"/>
  <c r="AD55" i="55"/>
  <c r="Z55" i="55"/>
  <c r="AE55" i="55"/>
  <c r="AJ49" i="55"/>
  <c r="S54" i="55"/>
  <c r="I49" i="55"/>
  <c r="I54" i="55" s="1"/>
  <c r="B54" i="55"/>
  <c r="B23" i="55"/>
  <c r="O237" i="55"/>
  <c r="L237" i="55"/>
  <c r="Q237" i="55"/>
  <c r="R237" i="55"/>
  <c r="N237" i="55"/>
  <c r="T236" i="55"/>
  <c r="M237" i="55"/>
  <c r="P237" i="55"/>
  <c r="AJ236" i="55"/>
  <c r="G54" i="55"/>
  <c r="G23" i="55"/>
  <c r="G28" i="55" s="1"/>
  <c r="E54" i="55"/>
  <c r="E23" i="55"/>
  <c r="E28" i="55" s="1"/>
  <c r="H237" i="55"/>
  <c r="D237" i="55"/>
  <c r="F237" i="55"/>
  <c r="E237" i="55"/>
  <c r="C237" i="55"/>
  <c r="B237" i="55"/>
  <c r="G237" i="55"/>
  <c r="AI55" i="55" l="1"/>
  <c r="S28" i="55"/>
  <c r="T28" i="55" s="1"/>
  <c r="R55" i="55"/>
  <c r="P55" i="55"/>
  <c r="Q55" i="55"/>
  <c r="T54" i="55"/>
  <c r="N55" i="55"/>
  <c r="O55" i="55"/>
  <c r="M55" i="55"/>
  <c r="AJ54" i="55"/>
  <c r="L55" i="55"/>
  <c r="I237" i="55"/>
  <c r="S237" i="55"/>
  <c r="AJ237" i="55" s="1"/>
  <c r="I23" i="55"/>
  <c r="I28" i="55" s="1"/>
  <c r="B28" i="55"/>
  <c r="C55" i="55"/>
  <c r="H55" i="55"/>
  <c r="G55" i="55"/>
  <c r="E55" i="55"/>
  <c r="B55" i="55"/>
  <c r="D55" i="55"/>
  <c r="F55" i="55"/>
  <c r="I55" i="55" l="1"/>
  <c r="S55" i="55"/>
  <c r="AJ55" i="55" s="1"/>
  <c r="B25" i="54"/>
  <c r="H29" i="55"/>
  <c r="O29" i="55"/>
  <c r="F29" i="55"/>
  <c r="Q29" i="55"/>
  <c r="L29" i="55"/>
  <c r="M29" i="55"/>
  <c r="R29" i="55"/>
  <c r="B29" i="55"/>
  <c r="E29" i="55"/>
  <c r="N29" i="55"/>
  <c r="D29" i="55"/>
  <c r="G29" i="55"/>
  <c r="C29" i="55"/>
  <c r="P29" i="55"/>
  <c r="T23" i="55"/>
  <c r="I29" i="55" l="1"/>
  <c r="S29" i="55"/>
  <c r="P73" i="57" l="1"/>
  <c r="S489" i="57"/>
  <c r="S496" i="57" s="1"/>
  <c r="P496" i="57"/>
  <c r="M497" i="57" l="1"/>
  <c r="O497" i="57"/>
  <c r="R497" i="57"/>
  <c r="Q497" i="57"/>
  <c r="P497" i="57"/>
  <c r="L497" i="57"/>
  <c r="N497" i="57"/>
  <c r="P21" i="57"/>
  <c r="S73" i="57"/>
  <c r="S80" i="57" s="1"/>
  <c r="P80" i="57"/>
  <c r="S497" i="57" l="1"/>
  <c r="S21" i="57"/>
  <c r="P28" i="57"/>
  <c r="P29" i="57" s="1"/>
  <c r="S29" i="57" s="1"/>
  <c r="N81" i="57"/>
  <c r="P81" i="57"/>
  <c r="R81" i="57"/>
  <c r="L81" i="57"/>
  <c r="O81" i="57"/>
  <c r="M81" i="57"/>
  <c r="Q81" i="57"/>
  <c r="S81" i="57" l="1"/>
  <c r="T21" i="57"/>
  <c r="S28" i="57"/>
  <c r="T28" i="57" s="1"/>
  <c r="P96" i="53" l="1"/>
  <c r="P600" i="53"/>
  <c r="S590" i="53"/>
  <c r="S600" i="53" s="1"/>
  <c r="S486" i="53" l="1"/>
  <c r="P70" i="53"/>
  <c r="P601" i="53"/>
  <c r="M601" i="53"/>
  <c r="O601" i="53"/>
  <c r="L601" i="53"/>
  <c r="N601" i="53"/>
  <c r="Q601" i="53"/>
  <c r="R601" i="53"/>
  <c r="P106" i="53"/>
  <c r="S96" i="53"/>
  <c r="S106" i="53" s="1"/>
  <c r="M107" i="53" l="1"/>
  <c r="Q107" i="53"/>
  <c r="P107" i="53"/>
  <c r="L107" i="53"/>
  <c r="R107" i="53"/>
  <c r="N107" i="53"/>
  <c r="O107" i="53"/>
  <c r="P18" i="53"/>
  <c r="S18" i="53" s="1"/>
  <c r="T18" i="53" s="1"/>
  <c r="S70" i="53"/>
  <c r="S601" i="53"/>
  <c r="S107" i="53" l="1"/>
  <c r="S481" i="53" l="1"/>
  <c r="P65" i="53"/>
  <c r="P13" i="53" l="1"/>
  <c r="S65" i="53"/>
  <c r="P66" i="53"/>
  <c r="S482" i="53"/>
  <c r="S489" i="53"/>
  <c r="S496" i="53" s="1"/>
  <c r="P73" i="53"/>
  <c r="P496" i="53"/>
  <c r="M497" i="53" l="1"/>
  <c r="O497" i="53"/>
  <c r="Q497" i="53"/>
  <c r="N497" i="53"/>
  <c r="P497" i="53"/>
  <c r="L497" i="53"/>
  <c r="R497" i="53"/>
  <c r="P21" i="53"/>
  <c r="S21" i="53" s="1"/>
  <c r="T21" i="53" s="1"/>
  <c r="S73" i="53"/>
  <c r="S66" i="53"/>
  <c r="P14" i="53"/>
  <c r="S14" i="53" s="1"/>
  <c r="T14" i="53" s="1"/>
  <c r="P80" i="53"/>
  <c r="S80" i="53"/>
  <c r="S13" i="53"/>
  <c r="T13" i="53" l="1"/>
  <c r="S28" i="53"/>
  <c r="T28" i="53" s="1"/>
  <c r="S497" i="53"/>
  <c r="P28" i="53"/>
  <c r="P29" i="53" s="1"/>
  <c r="S29" i="53" s="1"/>
  <c r="M81" i="53"/>
  <c r="L81" i="53"/>
  <c r="N81" i="53"/>
  <c r="R81" i="53"/>
  <c r="P81" i="53"/>
  <c r="Q81" i="53"/>
  <c r="O81" i="53"/>
  <c r="S81" i="53" l="1"/>
</calcChain>
</file>

<file path=xl/comments1.xml><?xml version="1.0" encoding="utf-8"?>
<comments xmlns="http://schemas.openxmlformats.org/spreadsheetml/2006/main">
  <authors>
    <author>Bitter$</author>
    <author>bitter$</author>
  </authors>
  <commentLis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>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  <author>bitter$</author>
  </authors>
  <commentLis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>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  <author>bitter$</author>
  </authors>
  <commentLis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>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  <author>bitter$</author>
  </authors>
  <commentLis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b/>
            <sz val="9"/>
            <color indexed="81"/>
            <rFont val="Tahoma"/>
            <family val="2"/>
          </rPr>
          <t>mayer$:</t>
        </r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b/>
            <sz val="9"/>
            <color indexed="81"/>
            <rFont val="Tahoma"/>
            <family val="2"/>
          </rPr>
          <t>mayer$:</t>
        </r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b/>
            <sz val="9"/>
            <color indexed="81"/>
            <rFont val="Tahoma"/>
            <family val="2"/>
          </rPr>
          <t>mayer$:</t>
        </r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5.xml><?xml version="1.0" encoding="utf-8"?>
<comments xmlns="http://schemas.openxmlformats.org/spreadsheetml/2006/main">
  <authors>
    <author>golln$</author>
  </authors>
  <commentList>
    <comment ref="AT143" authorId="0">
      <text>
        <r>
          <rPr>
            <b/>
            <sz val="16"/>
            <color indexed="81"/>
            <rFont val="Tahoma"/>
            <family val="2"/>
          </rPr>
          <t>golln$:</t>
        </r>
        <r>
          <rPr>
            <sz val="16"/>
            <color indexed="81"/>
            <rFont val="Tahoma"/>
            <family val="2"/>
          </rPr>
          <t xml:space="preserve">
40% Industrieöfen</t>
        </r>
      </text>
    </comment>
    <comment ref="BK325" authorId="0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1,000
</t>
        </r>
      </text>
    </comment>
  </commentList>
</comments>
</file>

<file path=xl/comments6.xml><?xml version="1.0" encoding="utf-8"?>
<comments xmlns="http://schemas.openxmlformats.org/spreadsheetml/2006/main">
  <authors>
    <author>mayer$</author>
  </authors>
  <commentList>
    <comment ref="BD133" authorId="0">
      <text>
        <r>
          <rPr>
            <b/>
            <sz val="8"/>
            <color indexed="81"/>
            <rFont val="Tahoma"/>
            <family val="2"/>
          </rPr>
          <t>mayer$:</t>
        </r>
        <r>
          <rPr>
            <sz val="8"/>
            <color indexed="81"/>
            <rFont val="Tahoma"/>
            <family val="2"/>
          </rPr>
          <t xml:space="preserve">
Unterschied aufgrund: laut NEA 2005 geht größerer Anteil in die "Nicht-Traktion"</t>
        </r>
      </text>
    </comment>
  </commentList>
</comments>
</file>

<file path=xl/comments7.xml><?xml version="1.0" encoding="utf-8"?>
<comments xmlns="http://schemas.openxmlformats.org/spreadsheetml/2006/main">
  <authors>
    <author>BITTER$</author>
  </authors>
  <commentList>
    <comment ref="T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L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W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H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S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D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O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Z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K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1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3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6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8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1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6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9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4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7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44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47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0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2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5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L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W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H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S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D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O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Z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K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60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63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BITTER$</author>
    <author>mayer$</author>
  </authors>
  <commentList>
    <comment ref="A591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  <comment ref="J617" authorId="1">
      <text>
        <r>
          <rPr>
            <b/>
            <sz val="9"/>
            <color indexed="81"/>
            <rFont val="Tahoma"/>
            <family val="2"/>
          </rPr>
          <t>mayer$:</t>
        </r>
        <r>
          <rPr>
            <sz val="9"/>
            <color indexed="81"/>
            <rFont val="Tahoma"/>
            <family val="2"/>
          </rPr>
          <t xml:space="preserve">
inkl. Mischgas</t>
        </r>
      </text>
    </comment>
  </commentList>
</comments>
</file>

<file path=xl/comments9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10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<sst xmlns="http://schemas.openxmlformats.org/spreadsheetml/2006/main" count="42381" uniqueCount="174">
  <si>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</si>
  <si>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</si>
  <si>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</si>
  <si>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</si>
  <si>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</si>
  <si>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</si>
  <si>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</si>
  <si>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</si>
  <si>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</si>
  <si>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</si>
  <si>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</si>
  <si>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</si>
  <si>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</si>
  <si>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</si>
  <si>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</si>
  <si>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</si>
  <si>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</si>
  <si>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</si>
  <si>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</si>
  <si>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</si>
  <si>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</si>
  <si>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</si>
  <si>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</si>
  <si>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</si>
  <si>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</si>
  <si>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</si>
  <si>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</si>
  <si>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</si>
  <si>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</si>
  <si>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</si>
  <si>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</si>
  <si>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</si>
  <si>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</si>
  <si>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</si>
  <si>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</si>
  <si>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</si>
  <si>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</si>
  <si>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</si>
  <si>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</si>
  <si>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</si>
  <si>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</si>
  <si>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</si>
  <si>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</si>
  <si>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</si>
  <si>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</si>
  <si>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</si>
  <si>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</si>
  <si>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</si>
  <si>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</si>
  <si>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</si>
  <si>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</si>
  <si>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</si>
  <si>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</si>
  <si>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</si>
  <si>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</si>
  <si>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</si>
  <si>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</si>
  <si>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</si>
  <si>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</si>
  <si>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</si>
  <si>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</si>
  <si>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</si>
  <si>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</si>
  <si>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</si>
  <si>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</si>
  <si>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</si>
  <si>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</si>
  <si>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 xml:space="preserve">Gasöl für Heizzwecke </t>
  </si>
  <si>
    <t>Maschinenbau</t>
  </si>
  <si>
    <t>Kochen</t>
  </si>
  <si>
    <t>Haushalts-kleingeräte</t>
  </si>
  <si>
    <t>Raumwärme</t>
  </si>
  <si>
    <t>Warmwasser</t>
  </si>
  <si>
    <t>Kühlen und Gefrieren</t>
  </si>
  <si>
    <t>Großgeräte</t>
  </si>
  <si>
    <t>Büro- und Unter-haltungselektronik</t>
  </si>
  <si>
    <t>Beleuchtung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</si>
  <si>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</si>
  <si>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</si>
  <si>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</si>
  <si>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</si>
  <si>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</si>
  <si>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</si>
  <si>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</si>
  <si>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1998 - Traktion Energiebilanz-konform</t>
  </si>
  <si>
    <t>Burgenland Gesamt (ohne E1 - E7)</t>
  </si>
  <si>
    <t>Anteilig</t>
  </si>
  <si>
    <t>OBERÖSTERREICH GESAMT</t>
  </si>
  <si>
    <t>1999 - Nutzenergiekategorien: Struktur 1998; Energieträger: Struktur 2005; Mengen: Gleitender Duchschnitt 1998-2005; Traktion Energiebilanz-konform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</si>
  <si>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</si>
  <si>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</si>
  <si>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</si>
  <si>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1993 - Traktion Energiebilanz-konform</t>
  </si>
  <si>
    <t>1994 - Traktion Energiebilanz-konform</t>
  </si>
  <si>
    <t>1995 - Traktion Energiebilanz-konform</t>
  </si>
  <si>
    <t>1996 - Traktion Energiebilanz-konform</t>
  </si>
  <si>
    <t>1997 - Traktion Energiebilanz-konform</t>
  </si>
  <si>
    <t>2000 -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</si>
  <si>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</si>
  <si>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</si>
  <si>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</si>
  <si>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2004 - Nutzenergiekategorien: Struktur 1998; Energieträger: Struktur 2005; Mengen: Gleitender Duchschnitt 1998-2005; Traktion Energiebilanz-konform</t>
  </si>
  <si>
    <t>2005 - Nutzenergiekategorien: Struktur 1998; Traktion Energiebilanz-konform.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</si>
  <si>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</si>
  <si>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</si>
  <si>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</si>
  <si>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</si>
  <si>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</si>
  <si>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</si>
  <si>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</si>
  <si>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</si>
  <si>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</si>
  <si>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</si>
  <si>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</si>
  <si>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</si>
  <si>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</si>
  <si>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</si>
  <si>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>Terajoule</t>
  </si>
  <si>
    <t xml:space="preserve"> Terajoule</t>
  </si>
  <si>
    <t>in TJ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</si>
  <si>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</si>
  <si>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</si>
  <si>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</si>
  <si>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</si>
  <si>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Oberösterreich GESAMT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</si>
  <si>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</si>
  <si>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</si>
  <si>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</si>
  <si>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</si>
  <si>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</si>
  <si>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</si>
  <si>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</si>
  <si>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</si>
  <si>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Oberösterreich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</si>
  <si>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</si>
  <si>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</si>
  <si>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</si>
  <si>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</si>
  <si>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</si>
  <si>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</si>
  <si>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</si>
  <si>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</si>
  <si>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</si>
  <si>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</si>
  <si>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</si>
  <si>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</si>
  <si>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</si>
  <si>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</si>
  <si>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</si>
  <si>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</si>
  <si>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</si>
  <si>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</si>
  <si>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</si>
  <si>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Verknüpfung xlsx durch xlsb ersetzen</t>
  </si>
  <si>
    <t>Bezug 2015-11 löschen</t>
  </si>
  <si>
    <t>Checksummen einfügen</t>
  </si>
  <si>
    <t>J25 für NEA 93 bis 98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</si>
  <si>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</si>
  <si>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</si>
  <si>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</si>
  <si>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</si>
  <si>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</si>
  <si>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</si>
  <si>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</si>
  <si>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</si>
  <si>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</si>
  <si>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</si>
  <si>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</si>
  <si>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</si>
  <si>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</si>
  <si>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</si>
  <si>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</si>
  <si>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Stand 12.12.2019</t>
  </si>
  <si>
    <t>Erstellt am 12.12.2019 im Auftrag des Amtes der Oberösterreichischen Landesregierung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</si>
</sst>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_-;\-* #,##0.00_-;_-* &quot;-&quot;??_-;_-@_-"/>
    <numFmt numFmtId="164" formatCode="0.0%"/>
    <numFmt numFmtId="165" formatCode="#,##0_ ;[Red]\-#,##0\ "/>
    <numFmt numFmtId="166" formatCode="#,##0.0000"/>
    <numFmt numFmtId="167" formatCode="#,##0.00000000"/>
    <numFmt numFmtId="168" formatCode="_ [$€]\ * #,##0.00_ ;_ [$€]\ * \-#,##0.00_ ;_ [$€]\ * &quot;-&quot;??_ ;_ @_ "/>
    <numFmt numFmtId="169" formatCode="#,##0.0_ ;[Red]\-#,##0.0\ "/>
    <numFmt numFmtId="170" formatCode="#,##0.0"/>
    <numFmt numFmtId="171" formatCode="#,##0.000"/>
    <numFmt numFmtId="172" formatCode="0.000"/>
    <numFmt numFmtId="173" formatCode="_-* #,##0.0000_-;\-* #,##0.0000_-;_-* &quot;-&quot;??_-;_-@_-"/>
  </numFmts>
  <fonts count="30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rial"/>
      <family val="2"/>
    </font>
    <font>
      <i/>
      <sz val="11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sz val="24"/>
      <color theme="6" tint="-0.499984740745262"/>
      <name val="Arial"/>
      <family val="2"/>
    </font>
    <font>
      <b/>
      <i/>
      <sz val="11"/>
      <name val="Arial"/>
      <family val="2"/>
    </font>
    <font>
      <sz val="1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</fills>
  <borders count="110">
    <border>
      <left/>
      <right/>
      <top/>
      <bottom/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medium">
        <color theme="0" tint="-0.499984740745262"/>
      </top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168" fontId="25" fillId="0" borderId="0" applyFont="0" applyFill="0" applyBorder="0" applyAlignment="0" applyProtection="0"/>
    <xf numFmtId="0" fontId="5" fillId="0" borderId="0"/>
    <xf numFmtId="9" fontId="25" fillId="0" borderId="0" applyFont="0" applyFill="0" applyBorder="0" applyAlignment="0" applyProtection="0"/>
    <xf numFmtId="43" fontId="29" fillId="0" borderId="0" applyFont="0" applyFill="0" applyBorder="0" applyAlignment="0" applyProtection="0"/>
  </cellStyleXfs>
  <cellXfs count="455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1" fillId="0" borderId="0" xfId="0" applyNumberFormat="1" applyFont="1" applyFill="1" applyBorder="1"/>
    <xf numFmtId="165" fontId="1" fillId="0" borderId="0" xfId="0" applyNumberFormat="1" applyFont="1" applyFill="1" applyBorder="1" applyAlignment="1">
      <alignment horizontal="center" vertical="center" wrapText="1"/>
    </xf>
    <xf numFmtId="165" fontId="1" fillId="0" borderId="0" xfId="1" applyNumberFormat="1" applyFont="1" applyFill="1" applyBorder="1"/>
    <xf numFmtId="165" fontId="1" fillId="0" borderId="0" xfId="1" applyNumberFormat="1" applyFont="1"/>
    <xf numFmtId="165" fontId="12" fillId="0" borderId="0" xfId="1" applyNumberFormat="1" applyFont="1" applyFill="1"/>
    <xf numFmtId="165" fontId="1" fillId="0" borderId="0" xfId="0" applyNumberFormat="1" applyFont="1" applyFill="1"/>
    <xf numFmtId="165" fontId="1" fillId="3" borderId="0" xfId="1" applyNumberFormat="1" applyFont="1" applyFill="1"/>
    <xf numFmtId="165" fontId="1" fillId="0" borderId="0" xfId="1" applyNumberFormat="1" applyFont="1" applyFill="1"/>
    <xf numFmtId="165" fontId="12" fillId="0" borderId="0" xfId="0" applyNumberFormat="1" applyFont="1"/>
    <xf numFmtId="164" fontId="1" fillId="0" borderId="0" xfId="1" applyNumberFormat="1" applyFont="1" applyFill="1"/>
    <xf numFmtId="164" fontId="1" fillId="0" borderId="0" xfId="1" applyNumberFormat="1" applyFont="1"/>
    <xf numFmtId="9" fontId="1" fillId="0" borderId="0" xfId="1" applyFont="1"/>
    <xf numFmtId="9" fontId="1" fillId="0" borderId="0" xfId="1" applyFont="1" applyFill="1"/>
    <xf numFmtId="164" fontId="1" fillId="0" borderId="0" xfId="1" applyNumberFormat="1" applyFont="1" applyFill="1" applyBorder="1"/>
    <xf numFmtId="164" fontId="1" fillId="0" borderId="0" xfId="1" applyNumberFormat="1" applyFont="1" applyFill="1" applyBorder="1" applyAlignment="1">
      <alignment horizontal="center" vertical="center" wrapText="1"/>
    </xf>
    <xf numFmtId="9" fontId="1" fillId="3" borderId="0" xfId="1" applyFont="1" applyFill="1"/>
    <xf numFmtId="9" fontId="12" fillId="2" borderId="0" xfId="1" applyFont="1" applyFill="1"/>
    <xf numFmtId="9" fontId="12" fillId="0" borderId="0" xfId="1" applyFont="1" applyFill="1"/>
    <xf numFmtId="0" fontId="14" fillId="0" borderId="0" xfId="0" applyFont="1"/>
    <xf numFmtId="165" fontId="14" fillId="0" borderId="0" xfId="0" applyNumberFormat="1" applyFont="1"/>
    <xf numFmtId="9" fontId="12" fillId="0" borderId="0" xfId="1" applyFont="1"/>
    <xf numFmtId="9" fontId="0" fillId="0" borderId="0" xfId="1" applyFont="1"/>
    <xf numFmtId="0" fontId="16" fillId="0" borderId="0" xfId="0" applyFont="1" applyBorder="1" applyAlignment="1">
      <alignment horizontal="center"/>
    </xf>
    <xf numFmtId="3" fontId="17" fillId="0" borderId="11" xfId="0" applyNumberFormat="1" applyFont="1" applyBorder="1"/>
    <xf numFmtId="3" fontId="17" fillId="5" borderId="12" xfId="0" applyNumberFormat="1" applyFont="1" applyFill="1" applyBorder="1"/>
    <xf numFmtId="3" fontId="17" fillId="0" borderId="12" xfId="0" applyNumberFormat="1" applyFont="1" applyBorder="1"/>
    <xf numFmtId="3" fontId="12" fillId="0" borderId="12" xfId="0" applyNumberFormat="1" applyFont="1" applyFill="1" applyBorder="1"/>
    <xf numFmtId="3" fontId="12" fillId="0" borderId="13" xfId="0" applyNumberFormat="1" applyFont="1" applyBorder="1"/>
    <xf numFmtId="9" fontId="18" fillId="0" borderId="14" xfId="1" applyFont="1" applyBorder="1"/>
    <xf numFmtId="3" fontId="1" fillId="0" borderId="0" xfId="0" applyNumberFormat="1" applyFont="1"/>
    <xf numFmtId="3" fontId="1" fillId="0" borderId="0" xfId="0" applyNumberFormat="1" applyFont="1" applyBorder="1"/>
    <xf numFmtId="3" fontId="12" fillId="0" borderId="12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3" fontId="1" fillId="5" borderId="16" xfId="0" applyNumberFormat="1" applyFont="1" applyFill="1" applyBorder="1" applyAlignment="1">
      <alignment horizontal="center" vertical="center" wrapText="1"/>
    </xf>
    <xf numFmtId="3" fontId="1" fillId="5" borderId="17" xfId="0" applyNumberFormat="1" applyFont="1" applyFill="1" applyBorder="1" applyAlignment="1">
      <alignment horizontal="center" vertical="center" wrapText="1"/>
    </xf>
    <xf numFmtId="3" fontId="1" fillId="0" borderId="21" xfId="0" applyNumberFormat="1" applyFont="1" applyFill="1" applyBorder="1"/>
    <xf numFmtId="3" fontId="1" fillId="0" borderId="22" xfId="0" applyNumberFormat="1" applyFont="1" applyFill="1" applyBorder="1"/>
    <xf numFmtId="3" fontId="12" fillId="0" borderId="23" xfId="0" applyNumberFormat="1" applyFont="1" applyFill="1" applyBorder="1"/>
    <xf numFmtId="3" fontId="1" fillId="5" borderId="24" xfId="0" applyNumberFormat="1" applyFont="1" applyFill="1" applyBorder="1"/>
    <xf numFmtId="3" fontId="1" fillId="5" borderId="25" xfId="0" applyNumberFormat="1" applyFont="1" applyFill="1" applyBorder="1"/>
    <xf numFmtId="3" fontId="12" fillId="5" borderId="23" xfId="0" applyNumberFormat="1" applyFont="1" applyFill="1" applyBorder="1"/>
    <xf numFmtId="3" fontId="1" fillId="0" borderId="24" xfId="0" applyNumberFormat="1" applyFont="1" applyFill="1" applyBorder="1"/>
    <xf numFmtId="3" fontId="1" fillId="0" borderId="25" xfId="0" applyNumberFormat="1" applyFont="1" applyFill="1" applyBorder="1"/>
    <xf numFmtId="3" fontId="12" fillId="0" borderId="26" xfId="0" applyNumberFormat="1" applyFont="1" applyFill="1" applyBorder="1"/>
    <xf numFmtId="3" fontId="12" fillId="0" borderId="27" xfId="0" applyNumberFormat="1" applyFont="1" applyFill="1" applyBorder="1"/>
    <xf numFmtId="3" fontId="12" fillId="0" borderId="28" xfId="0" applyNumberFormat="1" applyFont="1" applyFill="1" applyBorder="1"/>
    <xf numFmtId="164" fontId="18" fillId="0" borderId="29" xfId="1" applyNumberFormat="1" applyFont="1" applyBorder="1"/>
    <xf numFmtId="164" fontId="18" fillId="0" borderId="30" xfId="1" applyNumberFormat="1" applyFont="1" applyBorder="1"/>
    <xf numFmtId="3" fontId="0" fillId="0" borderId="0" xfId="0" applyNumberFormat="1"/>
    <xf numFmtId="4" fontId="1" fillId="0" borderId="24" xfId="0" applyNumberFormat="1" applyFont="1" applyFill="1" applyBorder="1"/>
    <xf numFmtId="3" fontId="1" fillId="0" borderId="0" xfId="0" applyNumberFormat="1" applyFont="1" applyFill="1"/>
    <xf numFmtId="3" fontId="13" fillId="0" borderId="43" xfId="0" applyNumberFormat="1" applyFont="1" applyFill="1" applyBorder="1"/>
    <xf numFmtId="9" fontId="18" fillId="0" borderId="29" xfId="1" applyFont="1" applyBorder="1"/>
    <xf numFmtId="9" fontId="18" fillId="0" borderId="30" xfId="1" applyFont="1" applyBorder="1"/>
    <xf numFmtId="164" fontId="18" fillId="0" borderId="29" xfId="1" applyNumberFormat="1" applyFont="1" applyBorder="1" applyAlignment="1">
      <alignment horizontal="right"/>
    </xf>
    <xf numFmtId="3" fontId="13" fillId="5" borderId="12" xfId="0" applyNumberFormat="1" applyFont="1" applyFill="1" applyBorder="1" applyAlignment="1">
      <alignment horizontal="left" indent="2"/>
    </xf>
    <xf numFmtId="3" fontId="13" fillId="0" borderId="12" xfId="0" applyNumberFormat="1" applyFont="1" applyBorder="1" applyAlignment="1">
      <alignment horizontal="left" indent="2"/>
    </xf>
    <xf numFmtId="3" fontId="13" fillId="0" borderId="44" xfId="0" applyNumberFormat="1" applyFont="1" applyBorder="1" applyAlignment="1">
      <alignment horizontal="left" indent="2"/>
    </xf>
    <xf numFmtId="164" fontId="18" fillId="0" borderId="14" xfId="1" applyNumberFormat="1" applyFont="1" applyBorder="1"/>
    <xf numFmtId="3" fontId="13" fillId="5" borderId="24" xfId="0" applyNumberFormat="1" applyFont="1" applyFill="1" applyBorder="1"/>
    <xf numFmtId="3" fontId="13" fillId="5" borderId="25" xfId="0" applyNumberFormat="1" applyFont="1" applyFill="1" applyBorder="1"/>
    <xf numFmtId="3" fontId="13" fillId="5" borderId="23" xfId="0" applyNumberFormat="1" applyFont="1" applyFill="1" applyBorder="1"/>
    <xf numFmtId="3" fontId="13" fillId="0" borderId="24" xfId="0" applyNumberFormat="1" applyFont="1" applyFill="1" applyBorder="1"/>
    <xf numFmtId="3" fontId="13" fillId="0" borderId="25" xfId="0" applyNumberFormat="1" applyFont="1" applyFill="1" applyBorder="1"/>
    <xf numFmtId="3" fontId="13" fillId="0" borderId="23" xfId="0" applyNumberFormat="1" applyFont="1" applyFill="1" applyBorder="1"/>
    <xf numFmtId="3" fontId="13" fillId="0" borderId="45" xfId="0" applyNumberFormat="1" applyFont="1" applyFill="1" applyBorder="1"/>
    <xf numFmtId="3" fontId="13" fillId="0" borderId="46" xfId="0" applyNumberFormat="1" applyFont="1" applyFill="1" applyBorder="1"/>
    <xf numFmtId="3" fontId="12" fillId="0" borderId="24" xfId="0" applyNumberFormat="1" applyFont="1" applyFill="1" applyBorder="1"/>
    <xf numFmtId="3" fontId="12" fillId="0" borderId="25" xfId="0" applyNumberFormat="1" applyFont="1" applyFill="1" applyBorder="1"/>
    <xf numFmtId="164" fontId="18" fillId="0" borderId="47" xfId="1" applyNumberFormat="1" applyFont="1" applyBorder="1"/>
    <xf numFmtId="164" fontId="18" fillId="0" borderId="30" xfId="1" applyNumberFormat="1" applyFont="1" applyBorder="1" applyAlignment="1">
      <alignment horizontal="right"/>
    </xf>
    <xf numFmtId="0" fontId="0" fillId="0" borderId="0" xfId="0" applyBorder="1"/>
    <xf numFmtId="0" fontId="16" fillId="0" borderId="0" xfId="0" applyFont="1" applyBorder="1" applyAlignment="1">
      <alignment horizontal="center" wrapText="1"/>
    </xf>
    <xf numFmtId="3" fontId="17" fillId="0" borderId="66" xfId="0" applyNumberFormat="1" applyFont="1" applyFill="1" applyBorder="1"/>
    <xf numFmtId="3" fontId="17" fillId="9" borderId="66" xfId="0" applyNumberFormat="1" applyFont="1" applyFill="1" applyBorder="1"/>
    <xf numFmtId="3" fontId="17" fillId="0" borderId="66" xfId="0" applyNumberFormat="1" applyFont="1" applyBorder="1"/>
    <xf numFmtId="3" fontId="12" fillId="0" borderId="66" xfId="0" applyNumberFormat="1" applyFont="1" applyFill="1" applyBorder="1"/>
    <xf numFmtId="3" fontId="13" fillId="9" borderId="66" xfId="0" applyNumberFormat="1" applyFont="1" applyFill="1" applyBorder="1" applyAlignment="1">
      <alignment horizontal="left" indent="2"/>
    </xf>
    <xf numFmtId="3" fontId="13" fillId="0" borderId="66" xfId="0" applyNumberFormat="1" applyFont="1" applyBorder="1" applyAlignment="1">
      <alignment horizontal="left" indent="2"/>
    </xf>
    <xf numFmtId="3" fontId="13" fillId="0" borderId="67" xfId="0" applyNumberFormat="1" applyFont="1" applyBorder="1" applyAlignment="1">
      <alignment horizontal="left" indent="2"/>
    </xf>
    <xf numFmtId="3" fontId="12" fillId="0" borderId="66" xfId="0" applyNumberFormat="1" applyFont="1" applyBorder="1"/>
    <xf numFmtId="9" fontId="18" fillId="0" borderId="68" xfId="1" applyFont="1" applyBorder="1"/>
    <xf numFmtId="3" fontId="17" fillId="0" borderId="69" xfId="0" applyNumberFormat="1" applyFont="1" applyBorder="1"/>
    <xf numFmtId="3" fontId="1" fillId="9" borderId="70" xfId="0" applyNumberFormat="1" applyFont="1" applyFill="1" applyBorder="1" applyAlignment="1">
      <alignment horizontal="center" vertical="center" wrapText="1"/>
    </xf>
    <xf numFmtId="3" fontId="1" fillId="9" borderId="71" xfId="0" applyNumberFormat="1" applyFont="1" applyFill="1" applyBorder="1" applyAlignment="1">
      <alignment horizontal="center" vertical="center" wrapText="1"/>
    </xf>
    <xf numFmtId="3" fontId="1" fillId="0" borderId="73" xfId="0" applyNumberFormat="1" applyFont="1" applyFill="1" applyBorder="1"/>
    <xf numFmtId="3" fontId="12" fillId="0" borderId="74" xfId="0" applyNumberFormat="1" applyFont="1" applyFill="1" applyBorder="1"/>
    <xf numFmtId="3" fontId="1" fillId="9" borderId="24" xfId="0" applyNumberFormat="1" applyFont="1" applyFill="1" applyBorder="1"/>
    <xf numFmtId="3" fontId="1" fillId="9" borderId="73" xfId="0" applyNumberFormat="1" applyFont="1" applyFill="1" applyBorder="1"/>
    <xf numFmtId="3" fontId="12" fillId="9" borderId="74" xfId="0" applyNumberFormat="1" applyFont="1" applyFill="1" applyBorder="1"/>
    <xf numFmtId="3" fontId="13" fillId="9" borderId="24" xfId="0" applyNumberFormat="1" applyFont="1" applyFill="1" applyBorder="1"/>
    <xf numFmtId="3" fontId="13" fillId="9" borderId="73" xfId="0" applyNumberFormat="1" applyFont="1" applyFill="1" applyBorder="1"/>
    <xf numFmtId="3" fontId="13" fillId="9" borderId="74" xfId="0" applyNumberFormat="1" applyFont="1" applyFill="1" applyBorder="1"/>
    <xf numFmtId="3" fontId="13" fillId="0" borderId="73" xfId="0" applyNumberFormat="1" applyFont="1" applyFill="1" applyBorder="1"/>
    <xf numFmtId="3" fontId="13" fillId="0" borderId="74" xfId="0" applyNumberFormat="1" applyFont="1" applyFill="1" applyBorder="1"/>
    <xf numFmtId="3" fontId="13" fillId="0" borderId="75" xfId="0" applyNumberFormat="1" applyFont="1" applyFill="1" applyBorder="1"/>
    <xf numFmtId="3" fontId="13" fillId="0" borderId="76" xfId="0" applyNumberFormat="1" applyFont="1" applyFill="1" applyBorder="1"/>
    <xf numFmtId="3" fontId="12" fillId="0" borderId="77" xfId="0" applyNumberFormat="1" applyFont="1" applyFill="1" applyBorder="1"/>
    <xf numFmtId="164" fontId="18" fillId="0" borderId="78" xfId="1" applyNumberFormat="1" applyFont="1" applyBorder="1"/>
    <xf numFmtId="164" fontId="18" fillId="0" borderId="79" xfId="1" applyNumberFormat="1" applyFont="1" applyBorder="1"/>
    <xf numFmtId="164" fontId="18" fillId="0" borderId="80" xfId="1" applyNumberFormat="1" applyFont="1" applyBorder="1"/>
    <xf numFmtId="3" fontId="1" fillId="0" borderId="81" xfId="0" applyNumberFormat="1" applyFont="1" applyFill="1" applyBorder="1"/>
    <xf numFmtId="3" fontId="12" fillId="0" borderId="82" xfId="0" applyNumberFormat="1" applyFont="1" applyFill="1" applyBorder="1"/>
    <xf numFmtId="3" fontId="17" fillId="0" borderId="88" xfId="0" applyNumberFormat="1" applyFont="1" applyBorder="1"/>
    <xf numFmtId="3" fontId="17" fillId="10" borderId="89" xfId="0" applyNumberFormat="1" applyFont="1" applyFill="1" applyBorder="1"/>
    <xf numFmtId="3" fontId="17" fillId="0" borderId="89" xfId="0" applyNumberFormat="1" applyFont="1" applyBorder="1"/>
    <xf numFmtId="3" fontId="12" fillId="0" borderId="89" xfId="0" applyNumberFormat="1" applyFont="1" applyFill="1" applyBorder="1"/>
    <xf numFmtId="3" fontId="13" fillId="10" borderId="89" xfId="0" applyNumberFormat="1" applyFont="1" applyFill="1" applyBorder="1" applyAlignment="1">
      <alignment horizontal="left" indent="2"/>
    </xf>
    <xf numFmtId="3" fontId="13" fillId="0" borderId="89" xfId="0" applyNumberFormat="1" applyFont="1" applyBorder="1" applyAlignment="1">
      <alignment horizontal="left" indent="2"/>
    </xf>
    <xf numFmtId="3" fontId="12" fillId="0" borderId="90" xfId="0" applyNumberFormat="1" applyFont="1" applyBorder="1"/>
    <xf numFmtId="9" fontId="18" fillId="0" borderId="91" xfId="1" applyFont="1" applyBorder="1"/>
    <xf numFmtId="9" fontId="18" fillId="0" borderId="89" xfId="1" applyFont="1" applyBorder="1"/>
    <xf numFmtId="9" fontId="18" fillId="0" borderId="92" xfId="1" applyFont="1" applyBorder="1"/>
    <xf numFmtId="3" fontId="12" fillId="10" borderId="93" xfId="0" applyNumberFormat="1" applyFont="1" applyFill="1" applyBorder="1" applyAlignment="1">
      <alignment horizontal="center" vertical="center" wrapText="1"/>
    </xf>
    <xf numFmtId="3" fontId="1" fillId="10" borderId="93" xfId="0" applyNumberFormat="1" applyFont="1" applyFill="1" applyBorder="1" applyAlignment="1">
      <alignment horizontal="center" vertical="center" wrapText="1"/>
    </xf>
    <xf numFmtId="3" fontId="12" fillId="10" borderId="94" xfId="0" applyNumberFormat="1" applyFont="1" applyFill="1" applyBorder="1" applyAlignment="1">
      <alignment horizontal="center" vertical="center"/>
    </xf>
    <xf numFmtId="3" fontId="1" fillId="0" borderId="97" xfId="0" applyNumberFormat="1" applyFont="1" applyFill="1" applyBorder="1"/>
    <xf numFmtId="3" fontId="12" fillId="0" borderId="97" xfId="0" applyNumberFormat="1" applyFont="1" applyFill="1" applyBorder="1"/>
    <xf numFmtId="3" fontId="1" fillId="3" borderId="97" xfId="0" applyNumberFormat="1" applyFont="1" applyFill="1" applyBorder="1"/>
    <xf numFmtId="3" fontId="12" fillId="3" borderId="98" xfId="0" applyNumberFormat="1" applyFont="1" applyFill="1" applyBorder="1"/>
    <xf numFmtId="3" fontId="1" fillId="10" borderId="97" xfId="0" applyNumberFormat="1" applyFont="1" applyFill="1" applyBorder="1"/>
    <xf numFmtId="3" fontId="12" fillId="10" borderId="97" xfId="0" applyNumberFormat="1" applyFont="1" applyFill="1" applyBorder="1"/>
    <xf numFmtId="3" fontId="12" fillId="10" borderId="98" xfId="0" applyNumberFormat="1" applyFont="1" applyFill="1" applyBorder="1"/>
    <xf numFmtId="3" fontId="13" fillId="10" borderId="97" xfId="0" applyNumberFormat="1" applyFont="1" applyFill="1" applyBorder="1"/>
    <xf numFmtId="3" fontId="13" fillId="10" borderId="97" xfId="1" applyNumberFormat="1" applyFont="1" applyFill="1" applyBorder="1"/>
    <xf numFmtId="3" fontId="13" fillId="10" borderId="98" xfId="0" applyNumberFormat="1" applyFont="1" applyFill="1" applyBorder="1"/>
    <xf numFmtId="3" fontId="13" fillId="0" borderId="97" xfId="0" applyNumberFormat="1" applyFont="1" applyFill="1" applyBorder="1"/>
    <xf numFmtId="3" fontId="13" fillId="3" borderId="97" xfId="0" applyNumberFormat="1" applyFont="1" applyFill="1" applyBorder="1"/>
    <xf numFmtId="3" fontId="13" fillId="3" borderId="98" xfId="0" applyNumberFormat="1" applyFont="1" applyFill="1" applyBorder="1"/>
    <xf numFmtId="3" fontId="12" fillId="0" borderId="99" xfId="0" applyNumberFormat="1" applyFont="1" applyFill="1" applyBorder="1"/>
    <xf numFmtId="3" fontId="12" fillId="3" borderId="99" xfId="0" applyNumberFormat="1" applyFont="1" applyFill="1" applyBorder="1"/>
    <xf numFmtId="3" fontId="12" fillId="3" borderId="100" xfId="0" applyNumberFormat="1" applyFont="1" applyFill="1" applyBorder="1"/>
    <xf numFmtId="164" fontId="18" fillId="0" borderId="101" xfId="1" applyNumberFormat="1" applyFont="1" applyBorder="1"/>
    <xf numFmtId="164" fontId="18" fillId="0" borderId="102" xfId="1" applyNumberFormat="1" applyFont="1" applyBorder="1"/>
    <xf numFmtId="3" fontId="1" fillId="10" borderId="103" xfId="0" applyNumberFormat="1" applyFont="1" applyFill="1" applyBorder="1" applyAlignment="1">
      <alignment horizontal="center" vertical="center" wrapText="1"/>
    </xf>
    <xf numFmtId="3" fontId="12" fillId="10" borderId="94" xfId="0" applyNumberFormat="1" applyFont="1" applyFill="1" applyBorder="1" applyAlignment="1">
      <alignment horizontal="center" vertical="center" wrapText="1"/>
    </xf>
    <xf numFmtId="3" fontId="12" fillId="0" borderId="98" xfId="0" applyNumberFormat="1" applyFont="1" applyFill="1" applyBorder="1"/>
    <xf numFmtId="165" fontId="0" fillId="0" borderId="0" xfId="0" applyNumberFormat="1"/>
    <xf numFmtId="0" fontId="1" fillId="0" borderId="0" xfId="2"/>
    <xf numFmtId="0" fontId="1" fillId="0" borderId="0" xfId="2" applyBorder="1"/>
    <xf numFmtId="0" fontId="16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 wrapText="1"/>
    </xf>
    <xf numFmtId="3" fontId="1" fillId="5" borderId="16" xfId="2" applyNumberFormat="1" applyFont="1" applyFill="1" applyBorder="1" applyAlignment="1">
      <alignment horizontal="center" vertical="center" wrapText="1"/>
    </xf>
    <xf numFmtId="3" fontId="1" fillId="5" borderId="17" xfId="2" applyNumberFormat="1" applyFont="1" applyFill="1" applyBorder="1" applyAlignment="1">
      <alignment horizontal="center" vertical="center" wrapText="1"/>
    </xf>
    <xf numFmtId="3" fontId="1" fillId="9" borderId="70" xfId="2" applyNumberFormat="1" applyFont="1" applyFill="1" applyBorder="1" applyAlignment="1">
      <alignment horizontal="center" vertical="center" wrapText="1"/>
    </xf>
    <xf numFmtId="3" fontId="1" fillId="9" borderId="71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17" fillId="0" borderId="11" xfId="2" applyNumberFormat="1" applyFont="1" applyBorder="1"/>
    <xf numFmtId="3" fontId="1" fillId="0" borderId="21" xfId="2" applyNumberFormat="1" applyFont="1" applyFill="1" applyBorder="1"/>
    <xf numFmtId="3" fontId="1" fillId="0" borderId="22" xfId="2" applyNumberFormat="1" applyFont="1" applyFill="1" applyBorder="1"/>
    <xf numFmtId="3" fontId="12" fillId="0" borderId="23" xfId="2" applyNumberFormat="1" applyFont="1" applyFill="1" applyBorder="1"/>
    <xf numFmtId="3" fontId="17" fillId="0" borderId="66" xfId="2" applyNumberFormat="1" applyFont="1" applyFill="1" applyBorder="1"/>
    <xf numFmtId="3" fontId="1" fillId="0" borderId="24" xfId="2" applyNumberFormat="1" applyFont="1" applyFill="1" applyBorder="1"/>
    <xf numFmtId="3" fontId="1" fillId="0" borderId="73" xfId="2" applyNumberFormat="1" applyFont="1" applyFill="1" applyBorder="1"/>
    <xf numFmtId="3" fontId="12" fillId="0" borderId="74" xfId="2" applyNumberFormat="1" applyFont="1" applyFill="1" applyBorder="1"/>
    <xf numFmtId="3" fontId="17" fillId="5" borderId="12" xfId="2" applyNumberFormat="1" applyFont="1" applyFill="1" applyBorder="1"/>
    <xf numFmtId="3" fontId="1" fillId="5" borderId="24" xfId="2" applyNumberFormat="1" applyFont="1" applyFill="1" applyBorder="1"/>
    <xf numFmtId="3" fontId="1" fillId="5" borderId="25" xfId="2" applyNumberFormat="1" applyFont="1" applyFill="1" applyBorder="1"/>
    <xf numFmtId="3" fontId="12" fillId="5" borderId="23" xfId="2" applyNumberFormat="1" applyFont="1" applyFill="1" applyBorder="1"/>
    <xf numFmtId="3" fontId="17" fillId="9" borderId="66" xfId="2" applyNumberFormat="1" applyFont="1" applyFill="1" applyBorder="1"/>
    <xf numFmtId="3" fontId="1" fillId="9" borderId="24" xfId="2" applyNumberFormat="1" applyFont="1" applyFill="1" applyBorder="1"/>
    <xf numFmtId="3" fontId="1" fillId="9" borderId="73" xfId="2" applyNumberFormat="1" applyFont="1" applyFill="1" applyBorder="1"/>
    <xf numFmtId="3" fontId="12" fillId="9" borderId="74" xfId="2" applyNumberFormat="1" applyFont="1" applyFill="1" applyBorder="1"/>
    <xf numFmtId="3" fontId="17" fillId="0" borderId="12" xfId="2" applyNumberFormat="1" applyFont="1" applyBorder="1"/>
    <xf numFmtId="3" fontId="1" fillId="0" borderId="25" xfId="2" applyNumberFormat="1" applyFont="1" applyFill="1" applyBorder="1"/>
    <xf numFmtId="3" fontId="17" fillId="0" borderId="66" xfId="2" applyNumberFormat="1" applyFont="1" applyBorder="1"/>
    <xf numFmtId="3" fontId="12" fillId="0" borderId="12" xfId="2" applyNumberFormat="1" applyFont="1" applyFill="1" applyBorder="1"/>
    <xf numFmtId="3" fontId="12" fillId="0" borderId="66" xfId="2" applyNumberFormat="1" applyFont="1" applyFill="1" applyBorder="1"/>
    <xf numFmtId="3" fontId="13" fillId="5" borderId="12" xfId="2" applyNumberFormat="1" applyFont="1" applyFill="1" applyBorder="1" applyAlignment="1">
      <alignment horizontal="left" indent="2"/>
    </xf>
    <xf numFmtId="3" fontId="13" fillId="5" borderId="24" xfId="2" applyNumberFormat="1" applyFont="1" applyFill="1" applyBorder="1"/>
    <xf numFmtId="3" fontId="13" fillId="5" borderId="25" xfId="2" applyNumberFormat="1" applyFont="1" applyFill="1" applyBorder="1"/>
    <xf numFmtId="3" fontId="13" fillId="5" borderId="23" xfId="2" applyNumberFormat="1" applyFont="1" applyFill="1" applyBorder="1"/>
    <xf numFmtId="3" fontId="13" fillId="9" borderId="66" xfId="2" applyNumberFormat="1" applyFont="1" applyFill="1" applyBorder="1" applyAlignment="1">
      <alignment horizontal="left" indent="2"/>
    </xf>
    <xf numFmtId="3" fontId="13" fillId="9" borderId="24" xfId="2" applyNumberFormat="1" applyFont="1" applyFill="1" applyBorder="1"/>
    <xf numFmtId="3" fontId="13" fillId="9" borderId="73" xfId="2" applyNumberFormat="1" applyFont="1" applyFill="1" applyBorder="1"/>
    <xf numFmtId="3" fontId="13" fillId="9" borderId="74" xfId="2" applyNumberFormat="1" applyFont="1" applyFill="1" applyBorder="1"/>
    <xf numFmtId="3" fontId="13" fillId="0" borderId="12" xfId="2" applyNumberFormat="1" applyFont="1" applyBorder="1" applyAlignment="1">
      <alignment horizontal="left" indent="2"/>
    </xf>
    <xf numFmtId="3" fontId="13" fillId="0" borderId="24" xfId="2" applyNumberFormat="1" applyFont="1" applyFill="1" applyBorder="1"/>
    <xf numFmtId="3" fontId="13" fillId="0" borderId="25" xfId="2" applyNumberFormat="1" applyFont="1" applyFill="1" applyBorder="1"/>
    <xf numFmtId="3" fontId="13" fillId="0" borderId="23" xfId="2" applyNumberFormat="1" applyFont="1" applyFill="1" applyBorder="1"/>
    <xf numFmtId="3" fontId="13" fillId="0" borderId="66" xfId="2" applyNumberFormat="1" applyFont="1" applyBorder="1" applyAlignment="1">
      <alignment horizontal="left" indent="2"/>
    </xf>
    <xf numFmtId="3" fontId="13" fillId="0" borderId="73" xfId="2" applyNumberFormat="1" applyFont="1" applyFill="1" applyBorder="1"/>
    <xf numFmtId="3" fontId="13" fillId="0" borderId="74" xfId="2" applyNumberFormat="1" applyFont="1" applyFill="1" applyBorder="1"/>
    <xf numFmtId="3" fontId="13" fillId="0" borderId="44" xfId="2" applyNumberFormat="1" applyFont="1" applyBorder="1" applyAlignment="1">
      <alignment horizontal="left" indent="2"/>
    </xf>
    <xf numFmtId="3" fontId="13" fillId="0" borderId="43" xfId="2" applyNumberFormat="1" applyFont="1" applyFill="1" applyBorder="1"/>
    <xf numFmtId="3" fontId="13" fillId="0" borderId="45" xfId="2" applyNumberFormat="1" applyFont="1" applyFill="1" applyBorder="1"/>
    <xf numFmtId="3" fontId="13" fillId="0" borderId="46" xfId="2" applyNumberFormat="1" applyFont="1" applyFill="1" applyBorder="1"/>
    <xf numFmtId="3" fontId="13" fillId="0" borderId="67" xfId="2" applyNumberFormat="1" applyFont="1" applyBorder="1" applyAlignment="1">
      <alignment horizontal="left" indent="2"/>
    </xf>
    <xf numFmtId="3" fontId="13" fillId="0" borderId="75" xfId="2" applyNumberFormat="1" applyFont="1" applyFill="1" applyBorder="1"/>
    <xf numFmtId="3" fontId="13" fillId="0" borderId="76" xfId="2" applyNumberFormat="1" applyFont="1" applyFill="1" applyBorder="1"/>
    <xf numFmtId="3" fontId="12" fillId="0" borderId="12" xfId="2" applyNumberFormat="1" applyFont="1" applyBorder="1"/>
    <xf numFmtId="3" fontId="12" fillId="0" borderId="24" xfId="2" applyNumberFormat="1" applyFont="1" applyFill="1" applyBorder="1"/>
    <xf numFmtId="3" fontId="12" fillId="0" borderId="66" xfId="2" applyNumberFormat="1" applyFont="1" applyBorder="1"/>
    <xf numFmtId="3" fontId="12" fillId="0" borderId="25" xfId="2" applyNumberFormat="1" applyFont="1" applyFill="1" applyBorder="1"/>
    <xf numFmtId="3" fontId="12" fillId="0" borderId="77" xfId="2" applyNumberFormat="1" applyFont="1" applyFill="1" applyBorder="1"/>
    <xf numFmtId="9" fontId="0" fillId="0" borderId="0" xfId="1" applyFont="1" applyBorder="1"/>
    <xf numFmtId="3" fontId="12" fillId="10" borderId="93" xfId="2" applyNumberFormat="1" applyFont="1" applyFill="1" applyBorder="1" applyAlignment="1">
      <alignment horizontal="center" vertical="center" wrapText="1"/>
    </xf>
    <xf numFmtId="3" fontId="1" fillId="10" borderId="93" xfId="2" applyNumberFormat="1" applyFont="1" applyFill="1" applyBorder="1" applyAlignment="1">
      <alignment horizontal="center" vertical="center" wrapText="1"/>
    </xf>
    <xf numFmtId="3" fontId="12" fillId="10" borderId="94" xfId="2" applyNumberFormat="1" applyFont="1" applyFill="1" applyBorder="1" applyAlignment="1">
      <alignment horizontal="center" vertical="center"/>
    </xf>
    <xf numFmtId="3" fontId="17" fillId="0" borderId="69" xfId="2" applyNumberFormat="1" applyFont="1" applyBorder="1"/>
    <xf numFmtId="3" fontId="1" fillId="0" borderId="81" xfId="2" applyNumberFormat="1" applyFont="1" applyFill="1" applyBorder="1"/>
    <xf numFmtId="3" fontId="12" fillId="0" borderId="82" xfId="2" applyNumberFormat="1" applyFont="1" applyFill="1" applyBorder="1"/>
    <xf numFmtId="3" fontId="17" fillId="0" borderId="88" xfId="2" applyNumberFormat="1" applyFont="1" applyBorder="1"/>
    <xf numFmtId="3" fontId="1" fillId="0" borderId="97" xfId="2" applyNumberFormat="1" applyFont="1" applyFill="1" applyBorder="1"/>
    <xf numFmtId="3" fontId="12" fillId="0" borderId="97" xfId="2" applyNumberFormat="1" applyFont="1" applyFill="1" applyBorder="1"/>
    <xf numFmtId="3" fontId="1" fillId="3" borderId="97" xfId="2" applyNumberFormat="1" applyFont="1" applyFill="1" applyBorder="1"/>
    <xf numFmtId="3" fontId="12" fillId="3" borderId="98" xfId="2" applyNumberFormat="1" applyFont="1" applyFill="1" applyBorder="1"/>
    <xf numFmtId="3" fontId="17" fillId="10" borderId="89" xfId="2" applyNumberFormat="1" applyFont="1" applyFill="1" applyBorder="1"/>
    <xf numFmtId="3" fontId="1" fillId="10" borderId="97" xfId="2" applyNumberFormat="1" applyFont="1" applyFill="1" applyBorder="1"/>
    <xf numFmtId="3" fontId="12" fillId="10" borderId="97" xfId="2" applyNumberFormat="1" applyFont="1" applyFill="1" applyBorder="1"/>
    <xf numFmtId="3" fontId="12" fillId="10" borderId="98" xfId="2" applyNumberFormat="1" applyFont="1" applyFill="1" applyBorder="1"/>
    <xf numFmtId="3" fontId="17" fillId="0" borderId="89" xfId="2" applyNumberFormat="1" applyFont="1" applyBorder="1"/>
    <xf numFmtId="3" fontId="12" fillId="0" borderId="89" xfId="2" applyNumberFormat="1" applyFont="1" applyFill="1" applyBorder="1"/>
    <xf numFmtId="3" fontId="13" fillId="10" borderId="89" xfId="2" applyNumberFormat="1" applyFont="1" applyFill="1" applyBorder="1" applyAlignment="1">
      <alignment horizontal="left" indent="2"/>
    </xf>
    <xf numFmtId="3" fontId="13" fillId="10" borderId="97" xfId="2" applyNumberFormat="1" applyFont="1" applyFill="1" applyBorder="1"/>
    <xf numFmtId="3" fontId="13" fillId="10" borderId="98" xfId="2" applyNumberFormat="1" applyFont="1" applyFill="1" applyBorder="1"/>
    <xf numFmtId="3" fontId="13" fillId="0" borderId="89" xfId="2" applyNumberFormat="1" applyFont="1" applyBorder="1" applyAlignment="1">
      <alignment horizontal="left" indent="2"/>
    </xf>
    <xf numFmtId="3" fontId="13" fillId="0" borderId="97" xfId="2" applyNumberFormat="1" applyFont="1" applyFill="1" applyBorder="1"/>
    <xf numFmtId="3" fontId="13" fillId="3" borderId="97" xfId="2" applyNumberFormat="1" applyFont="1" applyFill="1" applyBorder="1"/>
    <xf numFmtId="3" fontId="13" fillId="3" borderId="98" xfId="2" applyNumberFormat="1" applyFont="1" applyFill="1" applyBorder="1"/>
    <xf numFmtId="3" fontId="12" fillId="0" borderId="90" xfId="2" applyNumberFormat="1" applyFont="1" applyBorder="1"/>
    <xf numFmtId="3" fontId="12" fillId="0" borderId="99" xfId="2" applyNumberFormat="1" applyFont="1" applyFill="1" applyBorder="1"/>
    <xf numFmtId="3" fontId="12" fillId="3" borderId="99" xfId="2" applyNumberFormat="1" applyFont="1" applyFill="1" applyBorder="1"/>
    <xf numFmtId="3" fontId="12" fillId="3" borderId="100" xfId="2" applyNumberFormat="1" applyFont="1" applyFill="1" applyBorder="1"/>
    <xf numFmtId="3" fontId="1" fillId="0" borderId="0" xfId="2" applyNumberFormat="1" applyFont="1"/>
    <xf numFmtId="4" fontId="12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12" fillId="0" borderId="0" xfId="2" applyNumberFormat="1" applyFont="1" applyFill="1"/>
    <xf numFmtId="3" fontId="13" fillId="0" borderId="0" xfId="2" applyNumberFormat="1" applyFont="1" applyFill="1"/>
    <xf numFmtId="9" fontId="0" fillId="0" borderId="0" xfId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10" borderId="103" xfId="2" applyNumberFormat="1" applyFont="1" applyFill="1" applyBorder="1" applyAlignment="1">
      <alignment horizontal="center" vertical="center" wrapText="1"/>
    </xf>
    <xf numFmtId="3" fontId="12" fillId="10" borderId="94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3" borderId="105" xfId="2" applyNumberFormat="1" applyFont="1" applyFill="1" applyBorder="1"/>
    <xf numFmtId="3" fontId="1" fillId="0" borderId="0" xfId="2" applyNumberFormat="1" applyFont="1" applyFill="1" applyBorder="1"/>
    <xf numFmtId="3" fontId="1" fillId="10" borderId="105" xfId="2" applyNumberFormat="1" applyFont="1" applyFill="1" applyBorder="1"/>
    <xf numFmtId="3" fontId="1" fillId="0" borderId="105" xfId="2" applyNumberFormat="1" applyFont="1" applyFill="1" applyBorder="1"/>
    <xf numFmtId="3" fontId="12" fillId="0" borderId="98" xfId="2" applyNumberFormat="1" applyFont="1" applyFill="1" applyBorder="1"/>
    <xf numFmtId="3" fontId="13" fillId="0" borderId="0" xfId="2" applyNumberFormat="1" applyFont="1" applyFill="1" applyBorder="1"/>
    <xf numFmtId="3" fontId="12" fillId="0" borderId="106" xfId="2" applyNumberFormat="1" applyFont="1" applyFill="1" applyBorder="1"/>
    <xf numFmtId="3" fontId="12" fillId="0" borderId="100" xfId="2" applyNumberFormat="1" applyFont="1" applyFill="1" applyBorder="1"/>
    <xf numFmtId="3" fontId="12" fillId="0" borderId="0" xfId="2" applyNumberFormat="1" applyFont="1" applyFill="1" applyBorder="1"/>
    <xf numFmtId="164" fontId="18" fillId="0" borderId="101" xfId="1" applyNumberFormat="1" applyFont="1" applyFill="1" applyBorder="1"/>
    <xf numFmtId="164" fontId="18" fillId="0" borderId="102" xfId="1" applyNumberFormat="1" applyFont="1" applyFill="1" applyBorder="1"/>
    <xf numFmtId="164" fontId="18" fillId="0" borderId="0" xfId="1" applyNumberFormat="1" applyFont="1" applyFill="1" applyBorder="1"/>
    <xf numFmtId="166" fontId="13" fillId="9" borderId="74" xfId="2" applyNumberFormat="1" applyFont="1" applyFill="1" applyBorder="1"/>
    <xf numFmtId="0" fontId="19" fillId="0" borderId="0" xfId="3" applyFill="1" applyAlignment="1" applyProtection="1">
      <alignment horizontal="center"/>
    </xf>
    <xf numFmtId="0" fontId="5" fillId="0" borderId="0" xfId="0" applyFont="1" applyFill="1"/>
    <xf numFmtId="0" fontId="5" fillId="0" borderId="0" xfId="0" applyFont="1" applyFill="1" applyAlignment="1">
      <alignment vertical="center"/>
    </xf>
    <xf numFmtId="0" fontId="20" fillId="0" borderId="0" xfId="0" applyFont="1" applyFill="1" applyAlignment="1">
      <alignment horizontal="centerContinuous" vertical="center"/>
    </xf>
    <xf numFmtId="0" fontId="5" fillId="0" borderId="0" xfId="0" applyFont="1" applyFill="1" applyAlignment="1">
      <alignment horizontal="centerContinuous" vertical="center"/>
    </xf>
    <xf numFmtId="0" fontId="5" fillId="0" borderId="0" xfId="0" applyFont="1" applyFill="1" applyAlignment="1">
      <alignment horizontal="center" vertical="center"/>
    </xf>
    <xf numFmtId="0" fontId="19" fillId="0" borderId="0" xfId="3" applyFill="1" applyAlignment="1" applyProtection="1">
      <alignment horizontal="center" vertical="center"/>
    </xf>
    <xf numFmtId="0" fontId="0" fillId="0" borderId="0" xfId="0" applyFill="1"/>
    <xf numFmtId="3" fontId="21" fillId="0" borderId="0" xfId="0" applyNumberFormat="1" applyFont="1" applyFill="1" applyBorder="1"/>
    <xf numFmtId="0" fontId="0" fillId="0" borderId="0" xfId="0" applyFill="1" applyBorder="1"/>
    <xf numFmtId="3" fontId="0" fillId="0" borderId="0" xfId="0" applyNumberFormat="1" applyFill="1"/>
    <xf numFmtId="0" fontId="22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7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4" fillId="0" borderId="0" xfId="0" applyNumberFormat="1" applyFont="1" applyFill="1" applyBorder="1" applyAlignment="1">
      <alignment vertical="justify" textRotation="90"/>
    </xf>
    <xf numFmtId="0" fontId="21" fillId="0" borderId="0" xfId="0" applyFont="1" applyFill="1" applyBorder="1" applyAlignment="1">
      <alignment horizontal="right"/>
    </xf>
    <xf numFmtId="3" fontId="17" fillId="0" borderId="89" xfId="0" applyNumberFormat="1" applyFont="1" applyFill="1" applyBorder="1"/>
    <xf numFmtId="3" fontId="17" fillId="0" borderId="107" xfId="0" applyNumberFormat="1" applyFont="1" applyFill="1" applyBorder="1"/>
    <xf numFmtId="3" fontId="17" fillId="0" borderId="107" xfId="0" applyNumberFormat="1" applyFont="1" applyBorder="1"/>
    <xf numFmtId="3" fontId="26" fillId="0" borderId="107" xfId="0" applyNumberFormat="1" applyFont="1" applyFill="1" applyBorder="1"/>
    <xf numFmtId="3" fontId="13" fillId="10" borderId="108" xfId="0" applyNumberFormat="1" applyFont="1" applyFill="1" applyBorder="1"/>
    <xf numFmtId="3" fontId="13" fillId="0" borderId="107" xfId="0" applyNumberFormat="1" applyFont="1" applyBorder="1" applyAlignment="1">
      <alignment horizontal="left" indent="2"/>
    </xf>
    <xf numFmtId="3" fontId="13" fillId="0" borderId="109" xfId="0" applyNumberFormat="1" applyFont="1" applyBorder="1" applyAlignment="1">
      <alignment horizontal="left" indent="2"/>
    </xf>
    <xf numFmtId="169" fontId="1" fillId="0" borderId="0" xfId="0" applyNumberFormat="1" applyFont="1"/>
    <xf numFmtId="0" fontId="5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165" fontId="1" fillId="11" borderId="0" xfId="0" applyNumberFormat="1" applyFont="1" applyFill="1"/>
    <xf numFmtId="3" fontId="28" fillId="10" borderId="97" xfId="0" applyNumberFormat="1" applyFont="1" applyFill="1" applyBorder="1"/>
    <xf numFmtId="3" fontId="28" fillId="0" borderId="97" xfId="0" applyNumberFormat="1" applyFont="1" applyFill="1" applyBorder="1"/>
    <xf numFmtId="170" fontId="1" fillId="0" borderId="0" xfId="0" applyNumberFormat="1" applyFont="1"/>
    <xf numFmtId="171" fontId="1" fillId="0" borderId="0" xfId="0" applyNumberFormat="1" applyFont="1"/>
    <xf numFmtId="171" fontId="0" fillId="11" borderId="0" xfId="0" applyNumberFormat="1" applyFill="1"/>
    <xf numFmtId="172" fontId="1" fillId="11" borderId="0" xfId="0" applyNumberFormat="1" applyFont="1" applyFill="1"/>
    <xf numFmtId="3" fontId="1" fillId="12" borderId="24" xfId="0" applyNumberFormat="1" applyFont="1" applyFill="1" applyBorder="1"/>
    <xf numFmtId="165" fontId="1" fillId="12" borderId="0" xfId="0" applyNumberFormat="1" applyFont="1" applyFill="1"/>
    <xf numFmtId="172" fontId="1" fillId="0" borderId="0" xfId="2" applyNumberFormat="1"/>
    <xf numFmtId="43" fontId="1" fillId="0" borderId="0" xfId="0" applyNumberFormat="1" applyFont="1"/>
    <xf numFmtId="43" fontId="0" fillId="0" borderId="0" xfId="7" applyFont="1"/>
    <xf numFmtId="43" fontId="1" fillId="0" borderId="0" xfId="7" applyFont="1"/>
    <xf numFmtId="43" fontId="1" fillId="13" borderId="0" xfId="7" applyFont="1" applyFill="1"/>
    <xf numFmtId="3" fontId="15" fillId="6" borderId="9" xfId="2" applyNumberFormat="1" applyFont="1" applyFill="1" applyBorder="1" applyAlignment="1">
      <alignment horizontal="center" vertical="center" wrapText="1"/>
    </xf>
    <xf numFmtId="3" fontId="15" fillId="6" borderId="10" xfId="2" applyNumberFormat="1" applyFont="1" applyFill="1" applyBorder="1" applyAlignment="1">
      <alignment horizontal="center" vertical="center" wrapText="1"/>
    </xf>
    <xf numFmtId="3" fontId="15" fillId="6" borderId="64" xfId="2" applyNumberFormat="1" applyFont="1" applyFill="1" applyBorder="1" applyAlignment="1">
      <alignment horizontal="center" vertical="center" wrapText="1"/>
    </xf>
    <xf numFmtId="3" fontId="15" fillId="6" borderId="65" xfId="2" applyNumberFormat="1" applyFont="1" applyFill="1" applyBorder="1" applyAlignment="1">
      <alignment horizontal="center" vertical="center" wrapText="1"/>
    </xf>
    <xf numFmtId="3" fontId="15" fillId="6" borderId="86" xfId="2" applyNumberFormat="1" applyFont="1" applyFill="1" applyBorder="1" applyAlignment="1">
      <alignment horizontal="center" vertical="center" wrapText="1"/>
    </xf>
    <xf numFmtId="3" fontId="15" fillId="6" borderId="87" xfId="2" applyNumberFormat="1" applyFont="1" applyFill="1" applyBorder="1" applyAlignment="1">
      <alignment horizontal="center" vertical="center" wrapText="1"/>
    </xf>
    <xf numFmtId="165" fontId="12" fillId="5" borderId="18" xfId="2" applyNumberFormat="1" applyFont="1" applyFill="1" applyBorder="1" applyAlignment="1">
      <alignment horizontal="center"/>
    </xf>
    <xf numFmtId="165" fontId="12" fillId="5" borderId="19" xfId="2" applyNumberFormat="1" applyFont="1" applyFill="1" applyBorder="1" applyAlignment="1">
      <alignment horizontal="center"/>
    </xf>
    <xf numFmtId="165" fontId="12" fillId="5" borderId="20" xfId="2" applyNumberFormat="1" applyFont="1" applyFill="1" applyBorder="1" applyAlignment="1">
      <alignment horizontal="center"/>
    </xf>
    <xf numFmtId="165" fontId="12" fillId="9" borderId="18" xfId="2" applyNumberFormat="1" applyFont="1" applyFill="1" applyBorder="1" applyAlignment="1">
      <alignment horizontal="center"/>
    </xf>
    <xf numFmtId="165" fontId="12" fillId="9" borderId="19" xfId="2" applyNumberFormat="1" applyFont="1" applyFill="1" applyBorder="1" applyAlignment="1">
      <alignment horizontal="center"/>
    </xf>
    <xf numFmtId="165" fontId="12" fillId="9" borderId="72" xfId="2" applyNumberFormat="1" applyFont="1" applyFill="1" applyBorder="1" applyAlignment="1">
      <alignment horizontal="center"/>
    </xf>
    <xf numFmtId="165" fontId="12" fillId="10" borderId="95" xfId="2" applyNumberFormat="1" applyFont="1" applyFill="1" applyBorder="1" applyAlignment="1">
      <alignment horizontal="center"/>
    </xf>
    <xf numFmtId="165" fontId="12" fillId="10" borderId="96" xfId="2" applyNumberFormat="1" applyFont="1" applyFill="1" applyBorder="1" applyAlignment="1">
      <alignment horizontal="center"/>
    </xf>
    <xf numFmtId="0" fontId="16" fillId="5" borderId="1" xfId="2" applyFont="1" applyFill="1" applyBorder="1" applyAlignment="1">
      <alignment horizontal="center" vertical="center" wrapText="1"/>
    </xf>
    <xf numFmtId="0" fontId="16" fillId="5" borderId="2" xfId="2" applyFont="1" applyFill="1" applyBorder="1" applyAlignment="1">
      <alignment horizontal="center" vertical="center"/>
    </xf>
    <xf numFmtId="0" fontId="16" fillId="5" borderId="3" xfId="2" applyFont="1" applyFill="1" applyBorder="1" applyAlignment="1">
      <alignment horizontal="center" vertical="center"/>
    </xf>
    <xf numFmtId="0" fontId="16" fillId="5" borderId="4" xfId="2" applyFont="1" applyFill="1" applyBorder="1" applyAlignment="1">
      <alignment horizontal="center" vertical="center"/>
    </xf>
    <xf numFmtId="0" fontId="16" fillId="5" borderId="0" xfId="2" applyFont="1" applyFill="1" applyBorder="1" applyAlignment="1">
      <alignment horizontal="center" vertical="center"/>
    </xf>
    <xf numFmtId="0" fontId="16" fillId="5" borderId="5" xfId="2" applyFont="1" applyFill="1" applyBorder="1" applyAlignment="1">
      <alignment horizontal="center" vertical="center"/>
    </xf>
    <xf numFmtId="0" fontId="16" fillId="5" borderId="6" xfId="2" applyFont="1" applyFill="1" applyBorder="1" applyAlignment="1">
      <alignment horizontal="center" vertical="center"/>
    </xf>
    <xf numFmtId="0" fontId="16" fillId="5" borderId="7" xfId="2" applyFont="1" applyFill="1" applyBorder="1" applyAlignment="1">
      <alignment horizontal="center" vertical="center"/>
    </xf>
    <xf numFmtId="0" fontId="16" fillId="5" borderId="8" xfId="2" applyFont="1" applyFill="1" applyBorder="1" applyAlignment="1">
      <alignment horizontal="center" vertical="center"/>
    </xf>
    <xf numFmtId="0" fontId="16" fillId="9" borderId="48" xfId="2" applyFont="1" applyFill="1" applyBorder="1" applyAlignment="1">
      <alignment horizontal="center" vertical="center" wrapText="1"/>
    </xf>
    <xf numFmtId="0" fontId="16" fillId="9" borderId="49" xfId="2" applyFont="1" applyFill="1" applyBorder="1" applyAlignment="1">
      <alignment horizontal="center" vertical="center"/>
    </xf>
    <xf numFmtId="0" fontId="16" fillId="9" borderId="50" xfId="2" applyFont="1" applyFill="1" applyBorder="1" applyAlignment="1">
      <alignment horizontal="center" vertical="center"/>
    </xf>
    <xf numFmtId="0" fontId="16" fillId="9" borderId="54" xfId="2" applyFont="1" applyFill="1" applyBorder="1" applyAlignment="1">
      <alignment horizontal="center" vertical="center"/>
    </xf>
    <xf numFmtId="0" fontId="16" fillId="9" borderId="0" xfId="2" applyFont="1" applyFill="1" applyBorder="1" applyAlignment="1">
      <alignment horizontal="center" vertical="center"/>
    </xf>
    <xf numFmtId="0" fontId="16" fillId="9" borderId="55" xfId="2" applyFont="1" applyFill="1" applyBorder="1" applyAlignment="1">
      <alignment horizontal="center" vertical="center"/>
    </xf>
    <xf numFmtId="0" fontId="16" fillId="9" borderId="58" xfId="2" applyFont="1" applyFill="1" applyBorder="1" applyAlignment="1">
      <alignment horizontal="center" vertical="center"/>
    </xf>
    <xf numFmtId="0" fontId="16" fillId="9" borderId="59" xfId="2" applyFont="1" applyFill="1" applyBorder="1" applyAlignment="1">
      <alignment horizontal="center" vertical="center"/>
    </xf>
    <xf numFmtId="0" fontId="16" fillId="9" borderId="60" xfId="2" applyFont="1" applyFill="1" applyBorder="1" applyAlignment="1">
      <alignment horizontal="center" vertical="center"/>
    </xf>
    <xf numFmtId="0" fontId="16" fillId="10" borderId="51" xfId="2" applyFont="1" applyFill="1" applyBorder="1" applyAlignment="1">
      <alignment horizontal="center" vertical="center" wrapText="1"/>
    </xf>
    <xf numFmtId="0" fontId="16" fillId="10" borderId="52" xfId="2" applyFont="1" applyFill="1" applyBorder="1" applyAlignment="1">
      <alignment horizontal="center" vertical="center" wrapText="1"/>
    </xf>
    <xf numFmtId="0" fontId="16" fillId="10" borderId="53" xfId="2" applyFont="1" applyFill="1" applyBorder="1" applyAlignment="1">
      <alignment horizontal="center" vertical="center" wrapText="1"/>
    </xf>
    <xf numFmtId="0" fontId="16" fillId="10" borderId="56" xfId="2" applyFont="1" applyFill="1" applyBorder="1" applyAlignment="1">
      <alignment horizontal="center" vertical="center" wrapText="1"/>
    </xf>
    <xf numFmtId="0" fontId="16" fillId="10" borderId="0" xfId="2" applyFont="1" applyFill="1" applyBorder="1" applyAlignment="1">
      <alignment horizontal="center" vertical="center" wrapText="1"/>
    </xf>
    <xf numFmtId="0" fontId="16" fillId="10" borderId="57" xfId="2" applyFont="1" applyFill="1" applyBorder="1" applyAlignment="1">
      <alignment horizontal="center" vertical="center" wrapText="1"/>
    </xf>
    <xf numFmtId="0" fontId="16" fillId="10" borderId="61" xfId="2" applyFont="1" applyFill="1" applyBorder="1" applyAlignment="1">
      <alignment horizontal="center" vertical="center" wrapText="1"/>
    </xf>
    <xf numFmtId="0" fontId="16" fillId="10" borderId="62" xfId="2" applyFont="1" applyFill="1" applyBorder="1" applyAlignment="1">
      <alignment horizontal="center" vertical="center" wrapText="1"/>
    </xf>
    <xf numFmtId="0" fontId="16" fillId="10" borderId="63" xfId="2" applyFont="1" applyFill="1" applyBorder="1" applyAlignment="1">
      <alignment horizontal="center" vertical="center" wrapText="1"/>
    </xf>
    <xf numFmtId="3" fontId="15" fillId="4" borderId="9" xfId="2" applyNumberFormat="1" applyFont="1" applyFill="1" applyBorder="1" applyAlignment="1">
      <alignment horizontal="center" vertical="center"/>
    </xf>
    <xf numFmtId="3" fontId="15" fillId="4" borderId="10" xfId="2" applyNumberFormat="1" applyFont="1" applyFill="1" applyBorder="1" applyAlignment="1">
      <alignment horizontal="center" vertical="center"/>
    </xf>
    <xf numFmtId="3" fontId="15" fillId="4" borderId="64" xfId="2" applyNumberFormat="1" applyFont="1" applyFill="1" applyBorder="1" applyAlignment="1">
      <alignment horizontal="center" vertical="center"/>
    </xf>
    <xf numFmtId="3" fontId="15" fillId="4" borderId="65" xfId="2" applyNumberFormat="1" applyFont="1" applyFill="1" applyBorder="1" applyAlignment="1">
      <alignment horizontal="center" vertical="center"/>
    </xf>
    <xf numFmtId="3" fontId="15" fillId="8" borderId="9" xfId="2" applyNumberFormat="1" applyFont="1" applyFill="1" applyBorder="1" applyAlignment="1">
      <alignment horizontal="center" vertical="center" wrapText="1"/>
    </xf>
    <xf numFmtId="3" fontId="15" fillId="8" borderId="10" xfId="2" applyNumberFormat="1" applyFont="1" applyFill="1" applyBorder="1" applyAlignment="1">
      <alignment horizontal="center" vertical="center" wrapText="1"/>
    </xf>
    <xf numFmtId="3" fontId="15" fillId="8" borderId="64" xfId="2" applyNumberFormat="1" applyFont="1" applyFill="1" applyBorder="1" applyAlignment="1">
      <alignment horizontal="center" vertical="center" wrapText="1"/>
    </xf>
    <xf numFmtId="3" fontId="15" fillId="8" borderId="65" xfId="2" applyNumberFormat="1" applyFont="1" applyFill="1" applyBorder="1" applyAlignment="1">
      <alignment horizontal="center" vertical="center" wrapText="1"/>
    </xf>
    <xf numFmtId="3" fontId="1" fillId="0" borderId="31" xfId="2" applyNumberFormat="1" applyFont="1" applyFill="1" applyBorder="1" applyAlignment="1">
      <alignment horizontal="center"/>
    </xf>
    <xf numFmtId="3" fontId="1" fillId="0" borderId="32" xfId="2" applyNumberFormat="1" applyFont="1" applyFill="1" applyBorder="1" applyAlignment="1">
      <alignment horizontal="center"/>
    </xf>
    <xf numFmtId="3" fontId="1" fillId="0" borderId="33" xfId="2" applyNumberFormat="1" applyFont="1" applyFill="1" applyBorder="1" applyAlignment="1">
      <alignment horizontal="center"/>
    </xf>
    <xf numFmtId="3" fontId="15" fillId="7" borderId="9" xfId="2" applyNumberFormat="1" applyFont="1" applyFill="1" applyBorder="1" applyAlignment="1">
      <alignment horizontal="center" vertical="center" wrapText="1"/>
    </xf>
    <xf numFmtId="3" fontId="15" fillId="7" borderId="10" xfId="2" applyNumberFormat="1" applyFont="1" applyFill="1" applyBorder="1" applyAlignment="1">
      <alignment horizontal="center" vertical="center" wrapText="1"/>
    </xf>
    <xf numFmtId="3" fontId="15" fillId="7" borderId="64" xfId="2" applyNumberFormat="1" applyFont="1" applyFill="1" applyBorder="1" applyAlignment="1">
      <alignment horizontal="center" vertical="center" wrapText="1"/>
    </xf>
    <xf numFmtId="3" fontId="15" fillId="7" borderId="65" xfId="2" applyNumberFormat="1" applyFont="1" applyFill="1" applyBorder="1" applyAlignment="1">
      <alignment horizontal="center" vertical="center" wrapText="1"/>
    </xf>
    <xf numFmtId="3" fontId="1" fillId="0" borderId="34" xfId="2" applyNumberFormat="1" applyFont="1" applyFill="1" applyBorder="1" applyAlignment="1">
      <alignment horizontal="center"/>
    </xf>
    <xf numFmtId="3" fontId="1" fillId="0" borderId="35" xfId="2" applyNumberFormat="1" applyFont="1" applyFill="1" applyBorder="1" applyAlignment="1">
      <alignment horizontal="center"/>
    </xf>
    <xf numFmtId="3" fontId="1" fillId="0" borderId="36" xfId="2" applyNumberFormat="1" applyFont="1" applyFill="1" applyBorder="1" applyAlignment="1">
      <alignment horizontal="center"/>
    </xf>
    <xf numFmtId="3" fontId="1" fillId="0" borderId="37" xfId="2" applyNumberFormat="1" applyFont="1" applyFill="1" applyBorder="1" applyAlignment="1">
      <alignment horizontal="center"/>
    </xf>
    <xf numFmtId="3" fontId="1" fillId="0" borderId="38" xfId="2" applyNumberFormat="1" applyFont="1" applyFill="1" applyBorder="1" applyAlignment="1">
      <alignment horizontal="center"/>
    </xf>
    <xf numFmtId="3" fontId="1" fillId="0" borderId="39" xfId="2" applyNumberFormat="1" applyFont="1" applyFill="1" applyBorder="1" applyAlignment="1">
      <alignment horizontal="center"/>
    </xf>
    <xf numFmtId="3" fontId="1" fillId="0" borderId="40" xfId="2" applyNumberFormat="1" applyFont="1" applyFill="1" applyBorder="1" applyAlignment="1">
      <alignment horizontal="center"/>
    </xf>
    <xf numFmtId="3" fontId="1" fillId="0" borderId="41" xfId="2" applyNumberFormat="1" applyFont="1" applyFill="1" applyBorder="1" applyAlignment="1">
      <alignment horizontal="center"/>
    </xf>
    <xf numFmtId="3" fontId="1" fillId="0" borderId="42" xfId="2" applyNumberFormat="1" applyFont="1" applyFill="1" applyBorder="1" applyAlignment="1">
      <alignment horizontal="center"/>
    </xf>
    <xf numFmtId="3" fontId="1" fillId="0" borderId="83" xfId="2" applyNumberFormat="1" applyFont="1" applyFill="1" applyBorder="1" applyAlignment="1">
      <alignment horizontal="center"/>
    </xf>
    <xf numFmtId="3" fontId="1" fillId="0" borderId="84" xfId="2" applyNumberFormat="1" applyFont="1" applyFill="1" applyBorder="1" applyAlignment="1">
      <alignment horizontal="center"/>
    </xf>
    <xf numFmtId="3" fontId="1" fillId="0" borderId="85" xfId="2" applyNumberFormat="1" applyFont="1" applyFill="1" applyBorder="1" applyAlignment="1">
      <alignment horizontal="center"/>
    </xf>
    <xf numFmtId="3" fontId="15" fillId="8" borderId="9" xfId="2" applyNumberFormat="1" applyFont="1" applyFill="1" applyBorder="1" applyAlignment="1">
      <alignment horizontal="center" vertical="center"/>
    </xf>
    <xf numFmtId="3" fontId="15" fillId="8" borderId="15" xfId="2" applyNumberFormat="1" applyFont="1" applyFill="1" applyBorder="1" applyAlignment="1">
      <alignment horizontal="center" vertical="center"/>
    </xf>
    <xf numFmtId="3" fontId="15" fillId="8" borderId="64" xfId="2" applyNumberFormat="1" applyFont="1" applyFill="1" applyBorder="1" applyAlignment="1">
      <alignment horizontal="center" vertical="center"/>
    </xf>
    <xf numFmtId="3" fontId="15" fillId="8" borderId="65" xfId="2" applyNumberFormat="1" applyFont="1" applyFill="1" applyBorder="1" applyAlignment="1">
      <alignment horizontal="center" vertical="center"/>
    </xf>
    <xf numFmtId="3" fontId="15" fillId="8" borderId="86" xfId="2" applyNumberFormat="1" applyFont="1" applyFill="1" applyBorder="1" applyAlignment="1">
      <alignment horizontal="center" vertical="center" wrapText="1"/>
    </xf>
    <xf numFmtId="3" fontId="15" fillId="8" borderId="87" xfId="2" applyNumberFormat="1" applyFont="1" applyFill="1" applyBorder="1" applyAlignment="1">
      <alignment horizontal="center" vertical="center" wrapText="1"/>
    </xf>
    <xf numFmtId="165" fontId="12" fillId="10" borderId="18" xfId="2" applyNumberFormat="1" applyFont="1" applyFill="1" applyBorder="1" applyAlignment="1">
      <alignment horizontal="center"/>
    </xf>
    <xf numFmtId="165" fontId="12" fillId="10" borderId="19" xfId="2" applyNumberFormat="1" applyFont="1" applyFill="1" applyBorder="1" applyAlignment="1">
      <alignment horizontal="center"/>
    </xf>
    <xf numFmtId="165" fontId="12" fillId="10" borderId="104" xfId="2" applyNumberFormat="1" applyFont="1" applyFill="1" applyBorder="1" applyAlignment="1">
      <alignment horizontal="center"/>
    </xf>
    <xf numFmtId="3" fontId="15" fillId="7" borderId="64" xfId="0" applyNumberFormat="1" applyFont="1" applyFill="1" applyBorder="1" applyAlignment="1">
      <alignment horizontal="center" vertical="center" wrapText="1"/>
    </xf>
    <xf numFmtId="3" fontId="15" fillId="7" borderId="65" xfId="0" applyNumberFormat="1" applyFont="1" applyFill="1" applyBorder="1" applyAlignment="1">
      <alignment horizontal="center" vertical="center" wrapText="1"/>
    </xf>
    <xf numFmtId="3" fontId="1" fillId="0" borderId="34" xfId="0" applyNumberFormat="1" applyFont="1" applyFill="1" applyBorder="1" applyAlignment="1">
      <alignment horizontal="center"/>
    </xf>
    <xf numFmtId="3" fontId="1" fillId="0" borderId="35" xfId="0" applyNumberFormat="1" applyFont="1" applyFill="1" applyBorder="1" applyAlignment="1">
      <alignment horizontal="center"/>
    </xf>
    <xf numFmtId="3" fontId="1" fillId="0" borderId="36" xfId="0" applyNumberFormat="1" applyFont="1" applyFill="1" applyBorder="1" applyAlignment="1">
      <alignment horizontal="center"/>
    </xf>
    <xf numFmtId="3" fontId="1" fillId="0" borderId="37" xfId="0" applyNumberFormat="1" applyFont="1" applyFill="1" applyBorder="1" applyAlignment="1">
      <alignment horizontal="center"/>
    </xf>
    <xf numFmtId="3" fontId="1" fillId="0" borderId="38" xfId="0" applyNumberFormat="1" applyFont="1" applyFill="1" applyBorder="1" applyAlignment="1">
      <alignment horizontal="center"/>
    </xf>
    <xf numFmtId="3" fontId="1" fillId="0" borderId="39" xfId="0" applyNumberFormat="1" applyFont="1" applyFill="1" applyBorder="1" applyAlignment="1">
      <alignment horizontal="center"/>
    </xf>
    <xf numFmtId="3" fontId="1" fillId="0" borderId="40" xfId="0" applyNumberFormat="1" applyFont="1" applyFill="1" applyBorder="1" applyAlignment="1">
      <alignment horizontal="center"/>
    </xf>
    <xf numFmtId="3" fontId="1" fillId="0" borderId="41" xfId="0" applyNumberFormat="1" applyFont="1" applyFill="1" applyBorder="1" applyAlignment="1">
      <alignment horizontal="center"/>
    </xf>
    <xf numFmtId="3" fontId="1" fillId="0" borderId="42" xfId="0" applyNumberFormat="1" applyFont="1" applyFill="1" applyBorder="1" applyAlignment="1">
      <alignment horizontal="center"/>
    </xf>
    <xf numFmtId="165" fontId="12" fillId="5" borderId="18" xfId="0" applyNumberFormat="1" applyFont="1" applyFill="1" applyBorder="1" applyAlignment="1">
      <alignment horizontal="center"/>
    </xf>
    <xf numFmtId="165" fontId="12" fillId="5" borderId="19" xfId="0" applyNumberFormat="1" applyFont="1" applyFill="1" applyBorder="1" applyAlignment="1">
      <alignment horizontal="center"/>
    </xf>
    <xf numFmtId="165" fontId="12" fillId="5" borderId="20" xfId="0" applyNumberFormat="1" applyFont="1" applyFill="1" applyBorder="1" applyAlignment="1">
      <alignment horizontal="center"/>
    </xf>
    <xf numFmtId="165" fontId="12" fillId="9" borderId="18" xfId="0" applyNumberFormat="1" applyFont="1" applyFill="1" applyBorder="1" applyAlignment="1">
      <alignment horizontal="center"/>
    </xf>
    <xf numFmtId="165" fontId="12" fillId="9" borderId="19" xfId="0" applyNumberFormat="1" applyFont="1" applyFill="1" applyBorder="1" applyAlignment="1">
      <alignment horizontal="center"/>
    </xf>
    <xf numFmtId="165" fontId="12" fillId="9" borderId="72" xfId="0" applyNumberFormat="1" applyFont="1" applyFill="1" applyBorder="1" applyAlignment="1">
      <alignment horizontal="center"/>
    </xf>
    <xf numFmtId="3" fontId="15" fillId="8" borderId="64" xfId="0" applyNumberFormat="1" applyFont="1" applyFill="1" applyBorder="1" applyAlignment="1">
      <alignment horizontal="center" vertical="center" wrapText="1"/>
    </xf>
    <xf numFmtId="3" fontId="15" fillId="8" borderId="65" xfId="0" applyNumberFormat="1" applyFont="1" applyFill="1" applyBorder="1" applyAlignment="1">
      <alignment horizontal="center" vertical="center" wrapText="1"/>
    </xf>
    <xf numFmtId="3" fontId="15" fillId="8" borderId="64" xfId="0" applyNumberFormat="1" applyFont="1" applyFill="1" applyBorder="1" applyAlignment="1">
      <alignment horizontal="center" vertical="center"/>
    </xf>
    <xf numFmtId="3" fontId="15" fillId="8" borderId="65" xfId="0" applyNumberFormat="1" applyFont="1" applyFill="1" applyBorder="1" applyAlignment="1">
      <alignment horizontal="center" vertical="center"/>
    </xf>
    <xf numFmtId="3" fontId="1" fillId="0" borderId="31" xfId="0" applyNumberFormat="1" applyFont="1" applyFill="1" applyBorder="1" applyAlignment="1">
      <alignment horizontal="center"/>
    </xf>
    <xf numFmtId="3" fontId="1" fillId="0" borderId="32" xfId="0" applyNumberFormat="1" applyFont="1" applyFill="1" applyBorder="1" applyAlignment="1">
      <alignment horizontal="center"/>
    </xf>
    <xf numFmtId="3" fontId="1" fillId="0" borderId="33" xfId="0" applyNumberFormat="1" applyFont="1" applyFill="1" applyBorder="1" applyAlignment="1">
      <alignment horizontal="center"/>
    </xf>
    <xf numFmtId="3" fontId="1" fillId="0" borderId="83" xfId="0" applyNumberFormat="1" applyFont="1" applyFill="1" applyBorder="1" applyAlignment="1">
      <alignment horizontal="center"/>
    </xf>
    <xf numFmtId="3" fontId="1" fillId="0" borderId="84" xfId="0" applyNumberFormat="1" applyFont="1" applyFill="1" applyBorder="1" applyAlignment="1">
      <alignment horizontal="center"/>
    </xf>
    <xf numFmtId="3" fontId="1" fillId="0" borderId="85" xfId="0" applyNumberFormat="1" applyFont="1" applyFill="1" applyBorder="1" applyAlignment="1">
      <alignment horizontal="center"/>
    </xf>
    <xf numFmtId="165" fontId="12" fillId="10" borderId="95" xfId="0" applyNumberFormat="1" applyFont="1" applyFill="1" applyBorder="1" applyAlignment="1">
      <alignment horizontal="center"/>
    </xf>
    <xf numFmtId="165" fontId="12" fillId="10" borderId="96" xfId="0" applyNumberFormat="1" applyFont="1" applyFill="1" applyBorder="1" applyAlignment="1">
      <alignment horizontal="center"/>
    </xf>
    <xf numFmtId="3" fontId="15" fillId="6" borderId="64" xfId="0" applyNumberFormat="1" applyFont="1" applyFill="1" applyBorder="1" applyAlignment="1">
      <alignment horizontal="center" vertical="center" wrapText="1"/>
    </xf>
    <xf numFmtId="3" fontId="15" fillId="6" borderId="65" xfId="0" applyNumberFormat="1" applyFont="1" applyFill="1" applyBorder="1" applyAlignment="1">
      <alignment horizontal="center" vertical="center" wrapText="1"/>
    </xf>
    <xf numFmtId="3" fontId="15" fillId="7" borderId="9" xfId="0" applyNumberFormat="1" applyFont="1" applyFill="1" applyBorder="1" applyAlignment="1">
      <alignment horizontal="center" vertical="center" wrapText="1"/>
    </xf>
    <xf numFmtId="3" fontId="15" fillId="7" borderId="10" xfId="0" applyNumberFormat="1" applyFont="1" applyFill="1" applyBorder="1" applyAlignment="1">
      <alignment horizontal="center" vertical="center" wrapText="1"/>
    </xf>
    <xf numFmtId="3" fontId="15" fillId="8" borderId="9" xfId="0" applyNumberFormat="1" applyFont="1" applyFill="1" applyBorder="1" applyAlignment="1">
      <alignment horizontal="center" vertical="center" wrapText="1"/>
    </xf>
    <xf numFmtId="3" fontId="15" fillId="8" borderId="10" xfId="0" applyNumberFormat="1" applyFont="1" applyFill="1" applyBorder="1" applyAlignment="1">
      <alignment horizontal="center" vertical="center" wrapText="1"/>
    </xf>
    <xf numFmtId="3" fontId="15" fillId="6" borderId="9" xfId="0" applyNumberFormat="1" applyFont="1" applyFill="1" applyBorder="1" applyAlignment="1">
      <alignment horizontal="center" vertical="center" wrapText="1"/>
    </xf>
    <xf numFmtId="3" fontId="15" fillId="6" borderId="10" xfId="0" applyNumberFormat="1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6" xfId="0" applyFont="1" applyFill="1" applyBorder="1" applyAlignment="1">
      <alignment horizontal="center" vertical="center"/>
    </xf>
    <xf numFmtId="0" fontId="16" fillId="5" borderId="7" xfId="0" applyFont="1" applyFill="1" applyBorder="1" applyAlignment="1">
      <alignment horizontal="center" vertical="center"/>
    </xf>
    <xf numFmtId="0" fontId="16" fillId="5" borderId="8" xfId="0" applyFont="1" applyFill="1" applyBorder="1" applyAlignment="1">
      <alignment horizontal="center" vertical="center"/>
    </xf>
    <xf numFmtId="0" fontId="16" fillId="9" borderId="48" xfId="0" applyFont="1" applyFill="1" applyBorder="1" applyAlignment="1">
      <alignment horizontal="center" vertical="center" wrapText="1"/>
    </xf>
    <xf numFmtId="0" fontId="16" fillId="9" borderId="49" xfId="0" applyFont="1" applyFill="1" applyBorder="1" applyAlignment="1">
      <alignment horizontal="center" vertical="center"/>
    </xf>
    <xf numFmtId="0" fontId="16" fillId="9" borderId="50" xfId="0" applyFont="1" applyFill="1" applyBorder="1" applyAlignment="1">
      <alignment horizontal="center" vertical="center"/>
    </xf>
    <xf numFmtId="0" fontId="16" fillId="9" borderId="54" xfId="0" applyFont="1" applyFill="1" applyBorder="1" applyAlignment="1">
      <alignment horizontal="center" vertical="center"/>
    </xf>
    <xf numFmtId="0" fontId="16" fillId="9" borderId="0" xfId="0" applyFont="1" applyFill="1" applyBorder="1" applyAlignment="1">
      <alignment horizontal="center" vertical="center"/>
    </xf>
    <xf numFmtId="0" fontId="16" fillId="9" borderId="55" xfId="0" applyFont="1" applyFill="1" applyBorder="1" applyAlignment="1">
      <alignment horizontal="center" vertical="center"/>
    </xf>
    <xf numFmtId="0" fontId="16" fillId="9" borderId="58" xfId="0" applyFont="1" applyFill="1" applyBorder="1" applyAlignment="1">
      <alignment horizontal="center" vertical="center"/>
    </xf>
    <xf numFmtId="0" fontId="16" fillId="9" borderId="59" xfId="0" applyFont="1" applyFill="1" applyBorder="1" applyAlignment="1">
      <alignment horizontal="center" vertical="center"/>
    </xf>
    <xf numFmtId="0" fontId="16" fillId="9" borderId="60" xfId="0" applyFont="1" applyFill="1" applyBorder="1" applyAlignment="1">
      <alignment horizontal="center" vertical="center"/>
    </xf>
    <xf numFmtId="0" fontId="16" fillId="10" borderId="51" xfId="0" applyFont="1" applyFill="1" applyBorder="1" applyAlignment="1">
      <alignment horizontal="center" vertical="center" wrapText="1"/>
    </xf>
    <xf numFmtId="0" fontId="16" fillId="10" borderId="52" xfId="0" applyFont="1" applyFill="1" applyBorder="1" applyAlignment="1">
      <alignment horizontal="center" vertical="center" wrapText="1"/>
    </xf>
    <xf numFmtId="0" fontId="16" fillId="10" borderId="53" xfId="0" applyFont="1" applyFill="1" applyBorder="1" applyAlignment="1">
      <alignment horizontal="center" vertical="center" wrapText="1"/>
    </xf>
    <xf numFmtId="0" fontId="16" fillId="10" borderId="56" xfId="0" applyFont="1" applyFill="1" applyBorder="1" applyAlignment="1">
      <alignment horizontal="center" vertical="center" wrapText="1"/>
    </xf>
    <xf numFmtId="0" fontId="16" fillId="10" borderId="0" xfId="0" applyFont="1" applyFill="1" applyBorder="1" applyAlignment="1">
      <alignment horizontal="center" vertical="center" wrapText="1"/>
    </xf>
    <xf numFmtId="0" fontId="16" fillId="10" borderId="57" xfId="0" applyFont="1" applyFill="1" applyBorder="1" applyAlignment="1">
      <alignment horizontal="center" vertical="center" wrapText="1"/>
    </xf>
    <xf numFmtId="0" fontId="16" fillId="10" borderId="61" xfId="0" applyFont="1" applyFill="1" applyBorder="1" applyAlignment="1">
      <alignment horizontal="center" vertical="center" wrapText="1"/>
    </xf>
    <xf numFmtId="0" fontId="16" fillId="10" borderId="62" xfId="0" applyFont="1" applyFill="1" applyBorder="1" applyAlignment="1">
      <alignment horizontal="center" vertical="center" wrapText="1"/>
    </xf>
    <xf numFmtId="0" fontId="16" fillId="10" borderId="63" xfId="0" applyFont="1" applyFill="1" applyBorder="1" applyAlignment="1">
      <alignment horizontal="center" vertical="center" wrapText="1"/>
    </xf>
    <xf numFmtId="3" fontId="15" fillId="4" borderId="9" xfId="0" applyNumberFormat="1" applyFont="1" applyFill="1" applyBorder="1" applyAlignment="1">
      <alignment horizontal="center" vertical="center"/>
    </xf>
    <xf numFmtId="3" fontId="15" fillId="4" borderId="10" xfId="0" applyNumberFormat="1" applyFont="1" applyFill="1" applyBorder="1" applyAlignment="1">
      <alignment horizontal="center" vertical="center"/>
    </xf>
    <xf numFmtId="3" fontId="15" fillId="8" borderId="9" xfId="0" applyNumberFormat="1" applyFont="1" applyFill="1" applyBorder="1" applyAlignment="1">
      <alignment horizontal="center" vertical="center"/>
    </xf>
    <xf numFmtId="3" fontId="15" fillId="8" borderId="15" xfId="0" applyNumberFormat="1" applyFont="1" applyFill="1" applyBorder="1" applyAlignment="1">
      <alignment horizontal="center" vertical="center"/>
    </xf>
    <xf numFmtId="3" fontId="15" fillId="4" borderId="64" xfId="0" applyNumberFormat="1" applyFont="1" applyFill="1" applyBorder="1" applyAlignment="1">
      <alignment horizontal="center" vertical="center"/>
    </xf>
    <xf numFmtId="3" fontId="15" fillId="4" borderId="65" xfId="0" applyNumberFormat="1" applyFont="1" applyFill="1" applyBorder="1" applyAlignment="1">
      <alignment horizontal="center" vertical="center"/>
    </xf>
    <xf numFmtId="3" fontId="15" fillId="6" borderId="86" xfId="0" applyNumberFormat="1" applyFont="1" applyFill="1" applyBorder="1" applyAlignment="1">
      <alignment horizontal="center" vertical="center" wrapText="1"/>
    </xf>
    <xf numFmtId="3" fontId="15" fillId="6" borderId="87" xfId="0" applyNumberFormat="1" applyFont="1" applyFill="1" applyBorder="1" applyAlignment="1">
      <alignment horizontal="center" vertical="center" wrapText="1"/>
    </xf>
    <xf numFmtId="3" fontId="15" fillId="8" borderId="86" xfId="0" applyNumberFormat="1" applyFont="1" applyFill="1" applyBorder="1" applyAlignment="1">
      <alignment horizontal="center" vertical="center" wrapText="1"/>
    </xf>
    <xf numFmtId="3" fontId="15" fillId="8" borderId="87" xfId="0" applyNumberFormat="1" applyFont="1" applyFill="1" applyBorder="1" applyAlignment="1">
      <alignment horizontal="center" vertical="center" wrapText="1"/>
    </xf>
    <xf numFmtId="165" fontId="12" fillId="10" borderId="18" xfId="0" applyNumberFormat="1" applyFont="1" applyFill="1" applyBorder="1" applyAlignment="1">
      <alignment horizontal="center"/>
    </xf>
    <xf numFmtId="165" fontId="12" fillId="10" borderId="19" xfId="0" applyNumberFormat="1" applyFont="1" applyFill="1" applyBorder="1" applyAlignment="1">
      <alignment horizontal="center"/>
    </xf>
    <xf numFmtId="165" fontId="12" fillId="10" borderId="10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173" fontId="1" fillId="0" borderId="0" xfId="7" applyNumberFormat="1" applyFont="1" applyFill="1"/>
    <xf numFmtId="0" fontId="1" fillId="0" borderId="0" xfId="0" applyFont="1" applyFill="1"/>
  </cellXfs>
  <cellStyles count="8">
    <cellStyle name="Euro" xfId="4"/>
    <cellStyle name="Hyperlink" xfId="3" builtinId="8"/>
    <cellStyle name="Komma" xfId="7" builtinId="3"/>
    <cellStyle name="Normal_CoalTimeSeries" xfId="5"/>
    <cellStyle name="Prozent" xfId="1" builtinId="5"/>
    <cellStyle name="Prozent 2" xfId="6"/>
    <cellStyle name="Standard" xfId="0" builtinId="0"/>
    <cellStyle name="Standard 2" xfId="2"/>
  </cellStyles>
  <dxfs count="0"/>
  <tableStyles count="0" defaultTableStyle="TableStyleMedium9" defaultPivotStyle="PivotStyleLight16"/>
  <colors>
    <mruColors>
      <color rgb="FF00FF00"/>
      <color rgb="FF0099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1</xdr:col>
      <xdr:colOff>9525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22002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  <col min="3" max="3" width="12.125" customWidth="1"/>
  </cols>
  <sheetData>
    <row r="1" spans="1:8" ht="46.5" customHeight="1">
      <c r="A1" s="256" t="s">
        <v>125</v>
      </c>
      <c r="B1" s="257"/>
      <c r="C1" s="257"/>
      <c r="D1" s="257"/>
      <c r="E1" s="257"/>
      <c r="F1" s="257"/>
      <c r="G1" s="257"/>
      <c r="H1" s="257"/>
    </row>
    <row r="2" spans="1:8">
      <c r="A2" s="256" t="s">
        <v>126</v>
      </c>
      <c r="B2" s="258"/>
      <c r="C2" s="258"/>
      <c r="D2" s="259"/>
      <c r="E2" s="260"/>
      <c r="F2" s="258"/>
      <c r="G2" s="258"/>
      <c r="H2" s="258"/>
    </row>
    <row r="3" spans="1:8">
      <c r="A3" s="261" t="s">
        <v>127</v>
      </c>
      <c r="B3" s="258"/>
      <c r="C3" s="258"/>
      <c r="D3" s="259"/>
      <c r="E3" s="260"/>
      <c r="F3" s="258"/>
      <c r="G3" s="258"/>
      <c r="H3" s="258"/>
    </row>
    <row r="4" spans="1:8">
      <c r="A4" s="261" t="s">
        <v>128</v>
      </c>
      <c r="B4" s="258"/>
      <c r="C4" s="258"/>
      <c r="D4" s="259"/>
      <c r="E4" s="260"/>
      <c r="F4" s="258"/>
      <c r="G4" s="258"/>
      <c r="H4" s="258"/>
    </row>
    <row r="5" spans="1:8">
      <c r="A5" s="261" t="s">
        <v>129</v>
      </c>
      <c r="B5" s="258"/>
      <c r="C5" s="258"/>
      <c r="D5" s="259"/>
      <c r="E5" s="260"/>
      <c r="F5" s="258"/>
      <c r="G5" s="258"/>
      <c r="H5" s="258"/>
    </row>
    <row r="6" spans="1:8">
      <c r="A6" s="262" t="s">
        <v>130</v>
      </c>
      <c r="B6" s="258"/>
      <c r="C6" s="258"/>
      <c r="D6" s="259"/>
      <c r="E6" s="260"/>
      <c r="F6" s="258"/>
      <c r="G6" s="258"/>
      <c r="H6" s="258"/>
    </row>
    <row r="7" spans="1:8">
      <c r="A7" s="261" t="s">
        <v>131</v>
      </c>
      <c r="B7" s="258"/>
      <c r="C7" s="258"/>
      <c r="D7" s="259"/>
      <c r="E7" s="260"/>
      <c r="F7" s="258"/>
      <c r="G7" s="258"/>
      <c r="H7" s="258"/>
    </row>
    <row r="8" spans="1:8">
      <c r="A8" s="262" t="s">
        <v>132</v>
      </c>
      <c r="B8" s="261"/>
      <c r="C8" s="261"/>
      <c r="D8" s="261"/>
      <c r="E8" s="261"/>
      <c r="F8" s="261"/>
      <c r="G8" s="261"/>
      <c r="H8" s="261"/>
    </row>
    <row r="9" spans="1:8" ht="30">
      <c r="A9" s="263"/>
      <c r="B9" s="263"/>
      <c r="C9" s="283" t="s">
        <v>133</v>
      </c>
      <c r="D9" s="263"/>
      <c r="E9" s="263"/>
      <c r="F9" s="263"/>
      <c r="G9" s="263"/>
      <c r="H9" s="263"/>
    </row>
    <row r="10" spans="1:8">
      <c r="A10" s="263"/>
      <c r="B10" s="263"/>
      <c r="C10" s="263"/>
      <c r="D10" s="263"/>
      <c r="E10" s="263"/>
      <c r="F10" s="263"/>
      <c r="G10" s="263"/>
      <c r="H10" s="263"/>
    </row>
    <row r="11" spans="1:8">
      <c r="A11" s="264"/>
      <c r="B11" s="265"/>
      <c r="C11" s="265"/>
      <c r="D11" s="263"/>
      <c r="E11" s="263"/>
      <c r="F11" s="263"/>
      <c r="G11" s="263"/>
      <c r="H11" s="263"/>
    </row>
    <row r="12" spans="1:8" ht="35.25">
      <c r="A12" s="265"/>
      <c r="B12" s="266"/>
      <c r="C12" s="267"/>
      <c r="D12" s="263"/>
      <c r="E12" s="263"/>
      <c r="F12" s="263"/>
      <c r="G12" s="263"/>
      <c r="H12" s="263"/>
    </row>
    <row r="13" spans="1:8" ht="23.25">
      <c r="A13" s="264"/>
      <c r="B13" s="266"/>
      <c r="C13" s="268" t="s">
        <v>171</v>
      </c>
      <c r="D13" s="263"/>
      <c r="E13" s="269"/>
      <c r="F13" s="263"/>
      <c r="G13" s="263"/>
      <c r="H13" s="263"/>
    </row>
    <row r="14" spans="1:8">
      <c r="A14" s="264"/>
      <c r="B14" s="266"/>
      <c r="C14" s="266"/>
      <c r="D14" s="263"/>
      <c r="E14" s="269"/>
      <c r="F14" s="263"/>
      <c r="G14" s="263"/>
      <c r="H14" s="263"/>
    </row>
    <row r="15" spans="1:8">
      <c r="A15" s="264"/>
      <c r="B15" s="266"/>
      <c r="C15" s="266"/>
      <c r="D15" s="263"/>
      <c r="E15" s="269"/>
      <c r="F15" s="263"/>
      <c r="G15" s="263"/>
      <c r="H15" s="263"/>
    </row>
    <row r="16" spans="1:8">
      <c r="A16" s="264"/>
      <c r="C16" s="270" t="s">
        <v>173</v>
      </c>
      <c r="D16" s="263"/>
      <c r="E16" s="269"/>
      <c r="F16" s="263"/>
      <c r="G16" s="263"/>
      <c r="H16" s="263"/>
    </row>
    <row r="17" spans="1:8">
      <c r="A17" s="264"/>
      <c r="B17" s="271"/>
      <c r="C17" s="282" t="s">
        <v>172</v>
      </c>
      <c r="D17" s="263"/>
      <c r="E17" s="263"/>
      <c r="F17" s="263"/>
      <c r="G17" s="263"/>
      <c r="H17" s="263"/>
    </row>
    <row r="18" spans="1:8">
      <c r="A18" s="272"/>
      <c r="B18" s="266"/>
      <c r="C18" s="266"/>
      <c r="D18" s="263"/>
      <c r="E18" s="269"/>
      <c r="F18" s="263"/>
      <c r="G18" s="263"/>
      <c r="H18" s="263"/>
    </row>
    <row r="19" spans="1:8">
      <c r="A19" s="264"/>
      <c r="B19" s="266"/>
      <c r="C19" s="266"/>
      <c r="D19" s="263"/>
      <c r="E19" s="269"/>
      <c r="F19" s="263"/>
      <c r="G19" s="263"/>
      <c r="H19" s="263"/>
    </row>
    <row r="20" spans="1:8">
      <c r="A20" s="264"/>
      <c r="B20" s="266"/>
      <c r="C20" s="266"/>
      <c r="D20" s="263"/>
      <c r="E20" s="269"/>
      <c r="F20" s="263"/>
      <c r="G20" s="263"/>
      <c r="H20" s="263"/>
    </row>
    <row r="21" spans="1:8">
      <c r="A21" s="264"/>
      <c r="B21" s="266"/>
      <c r="C21" s="266"/>
      <c r="D21" s="263"/>
      <c r="E21" s="269"/>
      <c r="F21" s="263"/>
      <c r="G21" s="263"/>
      <c r="H21" s="263"/>
    </row>
    <row r="22" spans="1:8">
      <c r="A22" s="264"/>
      <c r="B22" s="266"/>
      <c r="C22" s="266"/>
      <c r="D22" s="263"/>
      <c r="E22" s="269"/>
      <c r="F22" s="263"/>
      <c r="G22" s="263"/>
      <c r="H22" s="263"/>
    </row>
    <row r="23" spans="1:8">
      <c r="A23" s="264"/>
      <c r="B23" s="266"/>
      <c r="C23" s="266"/>
      <c r="D23" s="263"/>
      <c r="E23" s="269"/>
      <c r="F23" s="263"/>
      <c r="G23" s="263"/>
      <c r="H23" s="263"/>
    </row>
    <row r="24" spans="1:8">
      <c r="A24" s="264"/>
      <c r="B24" s="266"/>
      <c r="C24" s="266"/>
      <c r="D24" s="263"/>
      <c r="E24" s="269"/>
      <c r="F24" s="263"/>
      <c r="G24" s="263"/>
      <c r="H24" s="263"/>
    </row>
    <row r="25" spans="1:8">
      <c r="A25" s="264"/>
      <c r="B25" s="266"/>
      <c r="C25" s="266"/>
      <c r="D25" s="263"/>
      <c r="E25" s="263"/>
      <c r="F25" s="263"/>
      <c r="G25" s="263"/>
      <c r="H25" s="263"/>
    </row>
    <row r="26" spans="1:8">
      <c r="A26" s="273"/>
      <c r="B26" s="266"/>
      <c r="C26" s="266"/>
      <c r="D26" s="263"/>
      <c r="E26" s="263"/>
      <c r="F26" s="263"/>
      <c r="G26" s="263"/>
      <c r="H26" s="263"/>
    </row>
    <row r="27" spans="1:8">
      <c r="A27" s="273"/>
      <c r="B27" s="266"/>
      <c r="C27" s="266"/>
      <c r="D27" s="263"/>
      <c r="E27" s="263"/>
      <c r="F27" s="263"/>
      <c r="G27" s="263"/>
      <c r="H27" s="263"/>
    </row>
    <row r="28" spans="1:8">
      <c r="A28" s="273"/>
      <c r="B28" s="266"/>
      <c r="C28" s="266"/>
      <c r="D28" s="263"/>
      <c r="E28" s="263"/>
      <c r="F28" s="263"/>
      <c r="G28" s="263"/>
      <c r="H28" s="263"/>
    </row>
    <row r="29" spans="1:8">
      <c r="A29" s="273"/>
      <c r="B29" s="263"/>
      <c r="C29" s="263"/>
      <c r="D29" s="263"/>
      <c r="E29" s="263"/>
      <c r="F29" s="263"/>
      <c r="G29" s="263"/>
      <c r="H29" s="263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168</v>
      </c>
      <c r="B1" s="313"/>
      <c r="C1" s="313"/>
      <c r="D1" s="313"/>
      <c r="E1" s="313"/>
      <c r="F1" s="313"/>
      <c r="G1" s="313"/>
      <c r="H1" s="313"/>
      <c r="I1" s="314"/>
      <c r="K1" s="321" t="s">
        <v>169</v>
      </c>
      <c r="L1" s="322"/>
      <c r="M1" s="322"/>
      <c r="N1" s="322"/>
      <c r="O1" s="322"/>
      <c r="P1" s="322"/>
      <c r="Q1" s="322"/>
      <c r="R1" s="322"/>
      <c r="S1" s="323"/>
      <c r="U1" s="330" t="s">
        <v>170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2.1269709789917992</v>
      </c>
      <c r="C7" s="38">
        <f>C33+C85</f>
        <v>907.69286304137222</v>
      </c>
      <c r="D7" s="38">
        <f>D33+D85</f>
        <v>107.73028412862236</v>
      </c>
      <c r="E7" s="38">
        <f>E33+E85</f>
        <v>0</v>
      </c>
      <c r="F7" s="38">
        <f>F59+F85</f>
        <v>0.11120848898604942</v>
      </c>
      <c r="G7" s="38">
        <f>G33+G85</f>
        <v>0</v>
      </c>
      <c r="H7" s="38">
        <f>H33+H85</f>
        <v>0</v>
      </c>
      <c r="I7" s="154">
        <f>SUM(B7:H7)</f>
        <v>1017.6613266379724</v>
      </c>
      <c r="J7" s="149"/>
      <c r="K7" s="155" t="s">
        <v>7</v>
      </c>
      <c r="L7" s="38">
        <f>L33+L85</f>
        <v>2.1269709789917992</v>
      </c>
      <c r="M7" s="38">
        <f t="shared" ref="M7:N7" si="0">M33+M85</f>
        <v>907.69286304137222</v>
      </c>
      <c r="N7" s="38">
        <f t="shared" si="0"/>
        <v>107.73028412862236</v>
      </c>
      <c r="O7" s="38">
        <f>O33+O85</f>
        <v>0</v>
      </c>
      <c r="P7" s="44">
        <f>P59+P85+P33</f>
        <v>0.11120848898604942</v>
      </c>
      <c r="Q7" s="38">
        <f>Q33+Q85</f>
        <v>0</v>
      </c>
      <c r="R7" s="38">
        <f>R33+R85</f>
        <v>0</v>
      </c>
      <c r="S7" s="158">
        <f>SUM(L7:R7)</f>
        <v>1017.6613266379724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E23" si="1">B34+B86</f>
        <v>62.864816262235856</v>
      </c>
      <c r="C8" s="41">
        <f t="shared" si="1"/>
        <v>0</v>
      </c>
      <c r="D8" s="41">
        <f t="shared" si="1"/>
        <v>195.93691310965625</v>
      </c>
      <c r="E8" s="41">
        <f t="shared" si="1"/>
        <v>0</v>
      </c>
      <c r="F8" s="41">
        <f t="shared" ref="F8:F27" si="2">F60+F86</f>
        <v>0</v>
      </c>
      <c r="G8" s="41">
        <f t="shared" ref="G8:H23" si="3">G34+G86</f>
        <v>0</v>
      </c>
      <c r="H8" s="41">
        <f t="shared" si="3"/>
        <v>0</v>
      </c>
      <c r="I8" s="162">
        <f t="shared" ref="I8:I27" si="4">SUM(B8:H8)</f>
        <v>258.80172937189212</v>
      </c>
      <c r="J8" s="149"/>
      <c r="K8" s="163" t="s">
        <v>8</v>
      </c>
      <c r="L8" s="90">
        <f t="shared" ref="L8:R23" si="5">L34+L86</f>
        <v>62.864816262235856</v>
      </c>
      <c r="M8" s="90">
        <f t="shared" si="5"/>
        <v>0</v>
      </c>
      <c r="N8" s="90">
        <f t="shared" si="5"/>
        <v>195.93691310965625</v>
      </c>
      <c r="O8" s="90">
        <f t="shared" si="5"/>
        <v>0</v>
      </c>
      <c r="P8" s="90">
        <f t="shared" ref="P8:P27" si="6">P60+P86+P34</f>
        <v>0</v>
      </c>
      <c r="Q8" s="90">
        <f t="shared" si="5"/>
        <v>0</v>
      </c>
      <c r="R8" s="90">
        <f t="shared" si="5"/>
        <v>0</v>
      </c>
      <c r="S8" s="166">
        <f t="shared" ref="S8:S27" si="7">SUM(L8:R8)</f>
        <v>258.80172937189212</v>
      </c>
      <c r="T8" s="149" t="str">
        <f t="shared" ref="T8:T24" si="8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39.003327934364307</v>
      </c>
      <c r="C9" s="44">
        <f t="shared" si="1"/>
        <v>0</v>
      </c>
      <c r="D9" s="44">
        <f t="shared" si="1"/>
        <v>2589.5589514934541</v>
      </c>
      <c r="E9" s="44">
        <f t="shared" si="1"/>
        <v>0</v>
      </c>
      <c r="F9" s="44">
        <f t="shared" si="2"/>
        <v>0</v>
      </c>
      <c r="G9" s="44">
        <f t="shared" si="3"/>
        <v>0</v>
      </c>
      <c r="H9" s="44">
        <f t="shared" si="3"/>
        <v>0</v>
      </c>
      <c r="I9" s="154">
        <f t="shared" si="4"/>
        <v>2628.5622794278183</v>
      </c>
      <c r="J9" s="149"/>
      <c r="K9" s="155" t="s">
        <v>10</v>
      </c>
      <c r="L9" s="44">
        <f t="shared" si="5"/>
        <v>39.003327934364307</v>
      </c>
      <c r="M9" s="44">
        <f t="shared" si="5"/>
        <v>0</v>
      </c>
      <c r="N9" s="44">
        <f t="shared" si="5"/>
        <v>2589.5589514934541</v>
      </c>
      <c r="O9" s="44">
        <f t="shared" si="5"/>
        <v>0</v>
      </c>
      <c r="P9" s="44">
        <f t="shared" si="6"/>
        <v>0</v>
      </c>
      <c r="Q9" s="44">
        <f t="shared" si="5"/>
        <v>0</v>
      </c>
      <c r="R9" s="44">
        <f t="shared" si="5"/>
        <v>0</v>
      </c>
      <c r="S9" s="158">
        <f t="shared" si="7"/>
        <v>2628.5622794278183</v>
      </c>
      <c r="T9" s="149" t="str">
        <f t="shared" si="8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si="1"/>
        <v>59.559914166345322</v>
      </c>
      <c r="E10" s="41">
        <f t="shared" si="1"/>
        <v>0</v>
      </c>
      <c r="F10" s="41">
        <f t="shared" si="2"/>
        <v>0</v>
      </c>
      <c r="G10" s="41">
        <f t="shared" si="3"/>
        <v>0</v>
      </c>
      <c r="H10" s="41">
        <f t="shared" si="3"/>
        <v>0</v>
      </c>
      <c r="I10" s="162">
        <f t="shared" si="4"/>
        <v>59.559914166345322</v>
      </c>
      <c r="J10" s="149"/>
      <c r="K10" s="163" t="s">
        <v>55</v>
      </c>
      <c r="L10" s="90">
        <f t="shared" si="5"/>
        <v>0</v>
      </c>
      <c r="M10" s="90">
        <f t="shared" si="5"/>
        <v>0</v>
      </c>
      <c r="N10" s="90">
        <f t="shared" si="5"/>
        <v>59.559914166345322</v>
      </c>
      <c r="O10" s="90">
        <f t="shared" si="5"/>
        <v>0</v>
      </c>
      <c r="P10" s="90">
        <f t="shared" si="6"/>
        <v>0</v>
      </c>
      <c r="Q10" s="90">
        <f t="shared" si="5"/>
        <v>0</v>
      </c>
      <c r="R10" s="90">
        <f t="shared" si="5"/>
        <v>0</v>
      </c>
      <c r="S10" s="166">
        <f t="shared" si="7"/>
        <v>59.559914166345322</v>
      </c>
      <c r="T10" s="149" t="str">
        <f t="shared" si="8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204.87799595399053</v>
      </c>
      <c r="C11" s="44">
        <f t="shared" si="1"/>
        <v>87.40921187909025</v>
      </c>
      <c r="D11" s="44">
        <f t="shared" si="1"/>
        <v>105.14286121206537</v>
      </c>
      <c r="E11" s="44">
        <f t="shared" si="1"/>
        <v>1.916223958160731</v>
      </c>
      <c r="F11" s="44">
        <f t="shared" si="2"/>
        <v>0</v>
      </c>
      <c r="G11" s="44">
        <f t="shared" si="3"/>
        <v>0</v>
      </c>
      <c r="H11" s="44">
        <f t="shared" si="3"/>
        <v>0</v>
      </c>
      <c r="I11" s="154">
        <f t="shared" si="4"/>
        <v>399.34629300330693</v>
      </c>
      <c r="J11" s="149"/>
      <c r="K11" s="155" t="s">
        <v>16</v>
      </c>
      <c r="L11" s="44">
        <f t="shared" si="5"/>
        <v>204.87799595399053</v>
      </c>
      <c r="M11" s="44">
        <f t="shared" si="5"/>
        <v>87.40921187909025</v>
      </c>
      <c r="N11" s="44">
        <f t="shared" si="5"/>
        <v>105.14286121206537</v>
      </c>
      <c r="O11" s="44">
        <f t="shared" si="5"/>
        <v>1.916223958160731</v>
      </c>
      <c r="P11" s="44">
        <f t="shared" si="6"/>
        <v>0</v>
      </c>
      <c r="Q11" s="44">
        <f t="shared" si="5"/>
        <v>0</v>
      </c>
      <c r="R11" s="44">
        <f t="shared" si="5"/>
        <v>0</v>
      </c>
      <c r="S11" s="158">
        <f t="shared" si="7"/>
        <v>399.34629300330693</v>
      </c>
      <c r="T11" s="149" t="str">
        <f t="shared" si="8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7026.1918152301168</v>
      </c>
      <c r="C12" s="41">
        <f t="shared" si="1"/>
        <v>15.05742580865898</v>
      </c>
      <c r="D12" s="41">
        <f t="shared" si="1"/>
        <v>735.47993878391287</v>
      </c>
      <c r="E12" s="41">
        <f t="shared" si="1"/>
        <v>0</v>
      </c>
      <c r="F12" s="41">
        <f t="shared" si="2"/>
        <v>0</v>
      </c>
      <c r="G12" s="41">
        <f t="shared" si="3"/>
        <v>0</v>
      </c>
      <c r="H12" s="41">
        <f t="shared" si="3"/>
        <v>0</v>
      </c>
      <c r="I12" s="162">
        <f t="shared" si="4"/>
        <v>7776.7291798226888</v>
      </c>
      <c r="J12" s="149"/>
      <c r="K12" s="163" t="s">
        <v>15</v>
      </c>
      <c r="L12" s="90">
        <f t="shared" si="5"/>
        <v>7026.1918152301168</v>
      </c>
      <c r="M12" s="90">
        <f t="shared" si="5"/>
        <v>15.05742580865898</v>
      </c>
      <c r="N12" s="90">
        <f t="shared" si="5"/>
        <v>735.47993878391287</v>
      </c>
      <c r="O12" s="90">
        <f t="shared" si="5"/>
        <v>0</v>
      </c>
      <c r="P12" s="90">
        <f t="shared" si="6"/>
        <v>0</v>
      </c>
      <c r="Q12" s="90">
        <f t="shared" si="5"/>
        <v>0</v>
      </c>
      <c r="R12" s="90">
        <f t="shared" si="5"/>
        <v>0</v>
      </c>
      <c r="S12" s="166">
        <f t="shared" si="7"/>
        <v>7776.7291798226888</v>
      </c>
      <c r="T12" s="149" t="str">
        <f t="shared" si="8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0.94638987146475639</v>
      </c>
      <c r="D13" s="44">
        <f t="shared" si="1"/>
        <v>0.17350079326707776</v>
      </c>
      <c r="E13" s="44">
        <f t="shared" si="1"/>
        <v>2303.8466383885625</v>
      </c>
      <c r="F13" s="44">
        <f t="shared" si="2"/>
        <v>51644.935089632098</v>
      </c>
      <c r="G13" s="44">
        <f t="shared" si="3"/>
        <v>0</v>
      </c>
      <c r="H13" s="44">
        <f t="shared" si="3"/>
        <v>0</v>
      </c>
      <c r="I13" s="154">
        <f t="shared" si="4"/>
        <v>53949.901618685391</v>
      </c>
      <c r="J13" s="149"/>
      <c r="K13" s="169" t="s">
        <v>57</v>
      </c>
      <c r="L13" s="44">
        <f t="shared" si="5"/>
        <v>0</v>
      </c>
      <c r="M13" s="44">
        <f t="shared" si="5"/>
        <v>0.94638987146475639</v>
      </c>
      <c r="N13" s="44">
        <f t="shared" si="5"/>
        <v>0.17350079326707776</v>
      </c>
      <c r="O13" s="44">
        <f t="shared" si="5"/>
        <v>2303.8466383885625</v>
      </c>
      <c r="P13" s="44">
        <f t="shared" si="6"/>
        <v>51644.935089632105</v>
      </c>
      <c r="Q13" s="44">
        <f t="shared" si="5"/>
        <v>0</v>
      </c>
      <c r="R13" s="44">
        <f t="shared" si="5"/>
        <v>0</v>
      </c>
      <c r="S13" s="158">
        <f t="shared" si="7"/>
        <v>53949.901618685399</v>
      </c>
      <c r="T13" s="149" t="str">
        <f t="shared" si="8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si="1"/>
        <v>8.9558014236814518E-2</v>
      </c>
      <c r="E14" s="41">
        <f t="shared" si="1"/>
        <v>54.806699211432047</v>
      </c>
      <c r="F14" s="41">
        <f t="shared" si="2"/>
        <v>11850.035200367576</v>
      </c>
      <c r="G14" s="41">
        <f t="shared" si="3"/>
        <v>0</v>
      </c>
      <c r="H14" s="41">
        <f t="shared" si="3"/>
        <v>0</v>
      </c>
      <c r="I14" s="162">
        <f t="shared" si="4"/>
        <v>11904.931457593246</v>
      </c>
      <c r="J14" s="149"/>
      <c r="K14" s="163" t="s">
        <v>12</v>
      </c>
      <c r="L14" s="90">
        <f t="shared" si="5"/>
        <v>0</v>
      </c>
      <c r="M14" s="90">
        <f t="shared" si="5"/>
        <v>0</v>
      </c>
      <c r="N14" s="90">
        <f t="shared" si="5"/>
        <v>8.9558014236814518E-2</v>
      </c>
      <c r="O14" s="90">
        <f t="shared" si="5"/>
        <v>54.806699211432047</v>
      </c>
      <c r="P14" s="90">
        <f t="shared" si="6"/>
        <v>11850.035200367576</v>
      </c>
      <c r="Q14" s="90">
        <f t="shared" si="5"/>
        <v>0</v>
      </c>
      <c r="R14" s="90">
        <f t="shared" si="5"/>
        <v>0</v>
      </c>
      <c r="S14" s="166">
        <f t="shared" si="7"/>
        <v>11904.931457593246</v>
      </c>
      <c r="T14" s="149" t="str">
        <f t="shared" si="8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si="1"/>
        <v>0</v>
      </c>
      <c r="E15" s="44">
        <f t="shared" si="1"/>
        <v>0</v>
      </c>
      <c r="F15" s="44">
        <f t="shared" si="2"/>
        <v>892.6360101764601</v>
      </c>
      <c r="G15" s="44">
        <f t="shared" si="3"/>
        <v>0</v>
      </c>
      <c r="H15" s="44">
        <f t="shared" si="3"/>
        <v>0</v>
      </c>
      <c r="I15" s="154">
        <f t="shared" si="4"/>
        <v>892.6360101764601</v>
      </c>
      <c r="J15" s="149"/>
      <c r="K15" s="169" t="s">
        <v>58</v>
      </c>
      <c r="L15" s="44">
        <f t="shared" si="5"/>
        <v>0</v>
      </c>
      <c r="M15" s="44">
        <f t="shared" si="5"/>
        <v>0</v>
      </c>
      <c r="N15" s="44">
        <f t="shared" si="5"/>
        <v>0</v>
      </c>
      <c r="O15" s="44">
        <f t="shared" si="5"/>
        <v>0</v>
      </c>
      <c r="P15" s="44">
        <f t="shared" si="6"/>
        <v>892.6360101764601</v>
      </c>
      <c r="Q15" s="44">
        <f t="shared" si="5"/>
        <v>0</v>
      </c>
      <c r="R15" s="44">
        <f t="shared" si="5"/>
        <v>0</v>
      </c>
      <c r="S15" s="158">
        <f t="shared" si="7"/>
        <v>892.6360101764601</v>
      </c>
      <c r="T15" s="149" t="str">
        <f t="shared" si="8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559.88381148826363</v>
      </c>
      <c r="C16" s="41">
        <f t="shared" si="1"/>
        <v>5.4974317743354444</v>
      </c>
      <c r="D16" s="41">
        <f t="shared" si="1"/>
        <v>160.45744968881232</v>
      </c>
      <c r="E16" s="41">
        <f t="shared" si="1"/>
        <v>24.384132347936486</v>
      </c>
      <c r="F16" s="41">
        <f t="shared" si="2"/>
        <v>19.834054332005675</v>
      </c>
      <c r="G16" s="41">
        <f t="shared" si="3"/>
        <v>0</v>
      </c>
      <c r="H16" s="41">
        <f t="shared" si="3"/>
        <v>0</v>
      </c>
      <c r="I16" s="162">
        <f t="shared" si="4"/>
        <v>770.05687963135358</v>
      </c>
      <c r="J16" s="149"/>
      <c r="K16" s="163" t="s">
        <v>17</v>
      </c>
      <c r="L16" s="90">
        <f t="shared" si="5"/>
        <v>559.88381148826363</v>
      </c>
      <c r="M16" s="90">
        <f t="shared" si="5"/>
        <v>5.4974317743354444</v>
      </c>
      <c r="N16" s="90">
        <f t="shared" si="5"/>
        <v>160.45744968881232</v>
      </c>
      <c r="O16" s="90">
        <f t="shared" si="5"/>
        <v>24.384132347936486</v>
      </c>
      <c r="P16" s="90">
        <f t="shared" si="6"/>
        <v>19.834054332005682</v>
      </c>
      <c r="Q16" s="90">
        <f t="shared" si="5"/>
        <v>0</v>
      </c>
      <c r="R16" s="90">
        <f t="shared" si="5"/>
        <v>0</v>
      </c>
      <c r="S16" s="166">
        <f t="shared" si="7"/>
        <v>770.0568796313537</v>
      </c>
      <c r="T16" s="149" t="str">
        <f t="shared" si="8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13575.523225887418</v>
      </c>
      <c r="C17" s="44">
        <f t="shared" si="1"/>
        <v>14908.100974269477</v>
      </c>
      <c r="D17" s="44">
        <f t="shared" si="1"/>
        <v>17674.632552443411</v>
      </c>
      <c r="E17" s="44">
        <f t="shared" si="1"/>
        <v>638.84566380669003</v>
      </c>
      <c r="F17" s="44">
        <f t="shared" si="2"/>
        <v>656.2269274157353</v>
      </c>
      <c r="G17" s="44">
        <f t="shared" si="3"/>
        <v>1.5346298388868158</v>
      </c>
      <c r="H17" s="44">
        <f t="shared" si="3"/>
        <v>0</v>
      </c>
      <c r="I17" s="154">
        <f t="shared" si="4"/>
        <v>47454.863973661631</v>
      </c>
      <c r="J17" s="149"/>
      <c r="K17" s="169" t="s">
        <v>139</v>
      </c>
      <c r="L17" s="44">
        <f t="shared" si="5"/>
        <v>13575.523225887418</v>
      </c>
      <c r="M17" s="44">
        <f t="shared" si="5"/>
        <v>14908.100974269477</v>
      </c>
      <c r="N17" s="44">
        <f t="shared" si="5"/>
        <v>17674.632552443411</v>
      </c>
      <c r="O17" s="44">
        <f t="shared" si="5"/>
        <v>638.84566380669003</v>
      </c>
      <c r="P17" s="44">
        <f t="shared" si="6"/>
        <v>656.22692741573542</v>
      </c>
      <c r="Q17" s="44">
        <f t="shared" si="5"/>
        <v>1.5346298388868158</v>
      </c>
      <c r="R17" s="44">
        <f t="shared" si="5"/>
        <v>0</v>
      </c>
      <c r="S17" s="158">
        <f t="shared" si="7"/>
        <v>47454.863973661631</v>
      </c>
      <c r="T17" s="149" t="str">
        <f t="shared" si="8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4837.2933303491436</v>
      </c>
      <c r="C18" s="41">
        <f t="shared" si="1"/>
        <v>1081.2397857372787</v>
      </c>
      <c r="D18" s="41">
        <f t="shared" si="1"/>
        <v>10824.083881051334</v>
      </c>
      <c r="E18" s="41">
        <f t="shared" si="1"/>
        <v>26665.169661735425</v>
      </c>
      <c r="F18" s="41">
        <f t="shared" si="2"/>
        <v>1967.5291233661958</v>
      </c>
      <c r="G18" s="41">
        <f t="shared" si="3"/>
        <v>6153.9464049061044</v>
      </c>
      <c r="H18" s="41">
        <f t="shared" si="3"/>
        <v>140.34822843997907</v>
      </c>
      <c r="I18" s="162">
        <f t="shared" si="4"/>
        <v>51669.61041558547</v>
      </c>
      <c r="J18" s="149"/>
      <c r="K18" s="163" t="s">
        <v>25</v>
      </c>
      <c r="L18" s="90">
        <f t="shared" si="5"/>
        <v>4837.2933303491436</v>
      </c>
      <c r="M18" s="90">
        <f t="shared" si="5"/>
        <v>1081.2397857372787</v>
      </c>
      <c r="N18" s="90">
        <f t="shared" si="5"/>
        <v>10824.083881051334</v>
      </c>
      <c r="O18" s="90">
        <f t="shared" si="5"/>
        <v>26665.169661735425</v>
      </c>
      <c r="P18" s="90">
        <f t="shared" si="6"/>
        <v>1967.5291233661958</v>
      </c>
      <c r="Q18" s="90">
        <f t="shared" si="5"/>
        <v>6153.9464049061044</v>
      </c>
      <c r="R18" s="90">
        <f t="shared" si="5"/>
        <v>140.34822843997907</v>
      </c>
      <c r="S18" s="166">
        <f t="shared" si="7"/>
        <v>51669.61041558547</v>
      </c>
      <c r="T18" s="149" t="str">
        <f t="shared" si="8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9513.9550985256992</v>
      </c>
      <c r="C19" s="44">
        <f t="shared" si="1"/>
        <v>434.0497749291431</v>
      </c>
      <c r="D19" s="44">
        <f t="shared" si="1"/>
        <v>1611.2356383745509</v>
      </c>
      <c r="E19" s="44">
        <f t="shared" si="1"/>
        <v>0</v>
      </c>
      <c r="F19" s="44">
        <f t="shared" si="2"/>
        <v>0</v>
      </c>
      <c r="G19" s="44">
        <f t="shared" si="3"/>
        <v>0</v>
      </c>
      <c r="H19" s="44">
        <f t="shared" si="3"/>
        <v>0</v>
      </c>
      <c r="I19" s="154">
        <f t="shared" si="4"/>
        <v>11559.240511829394</v>
      </c>
      <c r="J19" s="149"/>
      <c r="K19" s="169" t="s">
        <v>24</v>
      </c>
      <c r="L19" s="44">
        <f t="shared" si="5"/>
        <v>9513.9550985256992</v>
      </c>
      <c r="M19" s="44">
        <f t="shared" si="5"/>
        <v>434.0497749291431</v>
      </c>
      <c r="N19" s="44">
        <f t="shared" si="5"/>
        <v>1611.2356383745509</v>
      </c>
      <c r="O19" s="44">
        <f t="shared" si="5"/>
        <v>0</v>
      </c>
      <c r="P19" s="44">
        <f t="shared" si="6"/>
        <v>0</v>
      </c>
      <c r="Q19" s="44">
        <f t="shared" si="5"/>
        <v>0</v>
      </c>
      <c r="R19" s="44">
        <f t="shared" si="5"/>
        <v>0</v>
      </c>
      <c r="S19" s="158">
        <f t="shared" si="7"/>
        <v>11559.240511829394</v>
      </c>
      <c r="T19" s="149" t="str">
        <f t="shared" si="8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9048.781441003759</v>
      </c>
      <c r="C20" s="41">
        <f t="shared" si="1"/>
        <v>16.402916227680954</v>
      </c>
      <c r="D20" s="41">
        <f t="shared" si="1"/>
        <v>832.8139083480296</v>
      </c>
      <c r="E20" s="41">
        <f t="shared" si="1"/>
        <v>0</v>
      </c>
      <c r="F20" s="41">
        <f t="shared" si="2"/>
        <v>0</v>
      </c>
      <c r="G20" s="41">
        <f t="shared" si="3"/>
        <v>0</v>
      </c>
      <c r="H20" s="41">
        <f t="shared" si="3"/>
        <v>0</v>
      </c>
      <c r="I20" s="162">
        <f t="shared" si="4"/>
        <v>9897.9982655794684</v>
      </c>
      <c r="J20" s="149"/>
      <c r="K20" s="163" t="s">
        <v>59</v>
      </c>
      <c r="L20" s="90">
        <f t="shared" si="5"/>
        <v>9048.781441003759</v>
      </c>
      <c r="M20" s="90">
        <f t="shared" si="5"/>
        <v>16.402916227680954</v>
      </c>
      <c r="N20" s="90">
        <f t="shared" si="5"/>
        <v>832.8139083480296</v>
      </c>
      <c r="O20" s="90">
        <f t="shared" si="5"/>
        <v>0</v>
      </c>
      <c r="P20" s="90">
        <f t="shared" si="6"/>
        <v>0</v>
      </c>
      <c r="Q20" s="90">
        <f t="shared" si="5"/>
        <v>0</v>
      </c>
      <c r="R20" s="90">
        <f t="shared" si="5"/>
        <v>0</v>
      </c>
      <c r="S20" s="166">
        <f t="shared" si="7"/>
        <v>9897.9982655794684</v>
      </c>
      <c r="T20" s="149" t="str">
        <f t="shared" si="8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5537.4694980840741</v>
      </c>
      <c r="C21" s="44">
        <f t="shared" si="1"/>
        <v>10700.770823864756</v>
      </c>
      <c r="D21" s="44">
        <f t="shared" si="1"/>
        <v>2251.40367953654</v>
      </c>
      <c r="E21" s="44">
        <f t="shared" si="1"/>
        <v>75.937264556029959</v>
      </c>
      <c r="F21" s="44">
        <f t="shared" si="2"/>
        <v>3883.1040703121262</v>
      </c>
      <c r="G21" s="44">
        <f t="shared" si="3"/>
        <v>0</v>
      </c>
      <c r="H21" s="44">
        <f t="shared" si="3"/>
        <v>0</v>
      </c>
      <c r="I21" s="154">
        <f t="shared" si="4"/>
        <v>22448.685336353523</v>
      </c>
      <c r="J21" s="149"/>
      <c r="K21" s="169" t="s">
        <v>22</v>
      </c>
      <c r="L21" s="44">
        <f t="shared" si="5"/>
        <v>5537.4694980840741</v>
      </c>
      <c r="M21" s="44">
        <f t="shared" si="5"/>
        <v>10700.770823864756</v>
      </c>
      <c r="N21" s="44">
        <f t="shared" si="5"/>
        <v>2251.40367953654</v>
      </c>
      <c r="O21" s="44">
        <f t="shared" si="5"/>
        <v>75.937264556029959</v>
      </c>
      <c r="P21" s="44">
        <f t="shared" si="6"/>
        <v>3883.1040703121262</v>
      </c>
      <c r="Q21" s="44">
        <f t="shared" si="5"/>
        <v>0</v>
      </c>
      <c r="R21" s="44">
        <f t="shared" si="5"/>
        <v>0</v>
      </c>
      <c r="S21" s="158">
        <f t="shared" si="7"/>
        <v>22448.685336353523</v>
      </c>
      <c r="T21" s="149" t="str">
        <f t="shared" si="8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60.827342666244725</v>
      </c>
      <c r="C22" s="41">
        <f t="shared" si="1"/>
        <v>1904.2462118601838</v>
      </c>
      <c r="D22" s="41">
        <f t="shared" si="1"/>
        <v>1879.0460437667002</v>
      </c>
      <c r="E22" s="41">
        <f t="shared" si="1"/>
        <v>0</v>
      </c>
      <c r="F22" s="41">
        <f t="shared" si="2"/>
        <v>0</v>
      </c>
      <c r="G22" s="41">
        <f t="shared" si="3"/>
        <v>0</v>
      </c>
      <c r="H22" s="41">
        <f t="shared" si="3"/>
        <v>0</v>
      </c>
      <c r="I22" s="162">
        <f t="shared" si="4"/>
        <v>3844.1195982931285</v>
      </c>
      <c r="J22" s="149"/>
      <c r="K22" s="163" t="s">
        <v>21</v>
      </c>
      <c r="L22" s="90">
        <f t="shared" si="5"/>
        <v>60.827342666244725</v>
      </c>
      <c r="M22" s="90">
        <f t="shared" si="5"/>
        <v>1904.2462118601838</v>
      </c>
      <c r="N22" s="90">
        <f t="shared" si="5"/>
        <v>1879.0460437667002</v>
      </c>
      <c r="O22" s="90">
        <f t="shared" si="5"/>
        <v>0</v>
      </c>
      <c r="P22" s="90">
        <f t="shared" si="6"/>
        <v>0</v>
      </c>
      <c r="Q22" s="90">
        <f t="shared" si="5"/>
        <v>0</v>
      </c>
      <c r="R22" s="90">
        <f t="shared" si="5"/>
        <v>0</v>
      </c>
      <c r="S22" s="166">
        <f t="shared" si="7"/>
        <v>3844.1195982931285</v>
      </c>
      <c r="T22" s="149" t="str">
        <f t="shared" si="8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4080.2034650417918</v>
      </c>
      <c r="C23" s="44">
        <f t="shared" si="1"/>
        <v>0</v>
      </c>
      <c r="D23" s="44">
        <f t="shared" si="1"/>
        <v>4903.941198738291</v>
      </c>
      <c r="E23" s="44">
        <f t="shared" si="1"/>
        <v>0</v>
      </c>
      <c r="F23" s="44">
        <f t="shared" si="2"/>
        <v>0</v>
      </c>
      <c r="G23" s="44">
        <f t="shared" si="3"/>
        <v>0</v>
      </c>
      <c r="H23" s="44">
        <f t="shared" si="3"/>
        <v>0</v>
      </c>
      <c r="I23" s="154">
        <f t="shared" si="4"/>
        <v>8984.1446637800836</v>
      </c>
      <c r="J23" s="149"/>
      <c r="K23" s="171" t="s">
        <v>63</v>
      </c>
      <c r="L23" s="44">
        <f t="shared" si="5"/>
        <v>4080.2034650417918</v>
      </c>
      <c r="M23" s="44">
        <f t="shared" si="5"/>
        <v>0</v>
      </c>
      <c r="N23" s="44">
        <f t="shared" si="5"/>
        <v>4903.941198738291</v>
      </c>
      <c r="O23" s="44">
        <f t="shared" si="5"/>
        <v>0</v>
      </c>
      <c r="P23" s="44">
        <f t="shared" si="6"/>
        <v>0</v>
      </c>
      <c r="Q23" s="44">
        <f t="shared" si="5"/>
        <v>0</v>
      </c>
      <c r="R23" s="44">
        <f t="shared" si="5"/>
        <v>0</v>
      </c>
      <c r="S23" s="158">
        <f t="shared" si="7"/>
        <v>8984.1446637800836</v>
      </c>
      <c r="T23" s="149" t="str">
        <f t="shared" si="8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ref="B24:E27" si="9">B50+B102</f>
        <v>4080.2034650417918</v>
      </c>
      <c r="C24" s="62">
        <f t="shared" si="9"/>
        <v>0</v>
      </c>
      <c r="D24" s="62">
        <f t="shared" si="9"/>
        <v>1018.2352482985625</v>
      </c>
      <c r="E24" s="62">
        <f t="shared" si="9"/>
        <v>0</v>
      </c>
      <c r="F24" s="62">
        <f t="shared" si="2"/>
        <v>0</v>
      </c>
      <c r="G24" s="62">
        <f t="shared" ref="G24:H27" si="10">G50+G102</f>
        <v>0</v>
      </c>
      <c r="H24" s="62">
        <f t="shared" si="10"/>
        <v>0</v>
      </c>
      <c r="I24" s="175">
        <f t="shared" si="4"/>
        <v>5098.4387133403543</v>
      </c>
      <c r="J24" s="149"/>
      <c r="K24" s="176" t="s">
        <v>23</v>
      </c>
      <c r="L24" s="93">
        <f t="shared" ref="L24:R27" si="11">L50+L102</f>
        <v>4080.2034650417918</v>
      </c>
      <c r="M24" s="93">
        <f t="shared" si="11"/>
        <v>0</v>
      </c>
      <c r="N24" s="93">
        <f t="shared" si="11"/>
        <v>1018.2352482985625</v>
      </c>
      <c r="O24" s="93">
        <f t="shared" si="11"/>
        <v>0</v>
      </c>
      <c r="P24" s="93">
        <f t="shared" si="6"/>
        <v>0</v>
      </c>
      <c r="Q24" s="93">
        <f t="shared" si="11"/>
        <v>0</v>
      </c>
      <c r="R24" s="93">
        <f t="shared" si="11"/>
        <v>0</v>
      </c>
      <c r="S24" s="179">
        <f t="shared" si="7"/>
        <v>5098.4387133403543</v>
      </c>
      <c r="T24" s="149" t="str">
        <f t="shared" si="8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9"/>
        <v>0</v>
      </c>
      <c r="C25" s="65">
        <f t="shared" si="9"/>
        <v>0</v>
      </c>
      <c r="D25" s="65">
        <f t="shared" si="9"/>
        <v>656.11684776041955</v>
      </c>
      <c r="E25" s="65">
        <f t="shared" si="9"/>
        <v>0</v>
      </c>
      <c r="F25" s="65">
        <f t="shared" si="2"/>
        <v>0</v>
      </c>
      <c r="G25" s="65">
        <f t="shared" si="10"/>
        <v>0</v>
      </c>
      <c r="H25" s="65">
        <f t="shared" si="10"/>
        <v>0</v>
      </c>
      <c r="I25" s="183">
        <f t="shared" si="4"/>
        <v>656.11684776041955</v>
      </c>
      <c r="J25" s="149"/>
      <c r="K25" s="184" t="s">
        <v>19</v>
      </c>
      <c r="L25" s="65">
        <f t="shared" si="11"/>
        <v>0</v>
      </c>
      <c r="M25" s="65">
        <f t="shared" si="11"/>
        <v>0</v>
      </c>
      <c r="N25" s="65">
        <f t="shared" si="11"/>
        <v>656.11684776041955</v>
      </c>
      <c r="O25" s="65">
        <f t="shared" si="11"/>
        <v>0</v>
      </c>
      <c r="P25" s="65">
        <f t="shared" si="6"/>
        <v>0</v>
      </c>
      <c r="Q25" s="65">
        <f t="shared" si="11"/>
        <v>0</v>
      </c>
      <c r="R25" s="65">
        <f t="shared" si="11"/>
        <v>0</v>
      </c>
      <c r="S25" s="186">
        <f t="shared" si="7"/>
        <v>656.11684776041955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9"/>
        <v>0</v>
      </c>
      <c r="C26" s="62">
        <f t="shared" si="9"/>
        <v>0</v>
      </c>
      <c r="D26" s="62">
        <f t="shared" si="9"/>
        <v>3229.5891026793088</v>
      </c>
      <c r="E26" s="62">
        <f t="shared" si="9"/>
        <v>0</v>
      </c>
      <c r="F26" s="62">
        <f t="shared" si="2"/>
        <v>0</v>
      </c>
      <c r="G26" s="62">
        <f t="shared" si="10"/>
        <v>0</v>
      </c>
      <c r="H26" s="62">
        <f t="shared" si="10"/>
        <v>0</v>
      </c>
      <c r="I26" s="175">
        <f t="shared" si="4"/>
        <v>3229.5891026793088</v>
      </c>
      <c r="J26" s="149"/>
      <c r="K26" s="176" t="s">
        <v>20</v>
      </c>
      <c r="L26" s="93">
        <f t="shared" si="11"/>
        <v>0</v>
      </c>
      <c r="M26" s="93">
        <f t="shared" si="11"/>
        <v>0</v>
      </c>
      <c r="N26" s="93">
        <f t="shared" si="11"/>
        <v>3229.5891026793088</v>
      </c>
      <c r="O26" s="93">
        <f t="shared" si="11"/>
        <v>0</v>
      </c>
      <c r="P26" s="93">
        <f t="shared" si="6"/>
        <v>0</v>
      </c>
      <c r="Q26" s="93">
        <f t="shared" si="11"/>
        <v>0</v>
      </c>
      <c r="R26" s="93">
        <f t="shared" si="11"/>
        <v>0</v>
      </c>
      <c r="S26" s="179">
        <f t="shared" si="7"/>
        <v>3229.5891026793088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9"/>
        <v>0</v>
      </c>
      <c r="C27" s="54">
        <f t="shared" si="9"/>
        <v>0</v>
      </c>
      <c r="D27" s="54">
        <f t="shared" si="9"/>
        <v>0</v>
      </c>
      <c r="E27" s="54">
        <f t="shared" si="9"/>
        <v>0</v>
      </c>
      <c r="F27" s="54">
        <f t="shared" si="2"/>
        <v>0</v>
      </c>
      <c r="G27" s="54">
        <f t="shared" si="10"/>
        <v>0</v>
      </c>
      <c r="H27" s="54">
        <f t="shared" si="10"/>
        <v>0</v>
      </c>
      <c r="I27" s="190">
        <f t="shared" si="4"/>
        <v>0</v>
      </c>
      <c r="J27" s="149"/>
      <c r="K27" s="191" t="s">
        <v>65</v>
      </c>
      <c r="L27" s="54">
        <f t="shared" si="11"/>
        <v>0</v>
      </c>
      <c r="M27" s="54">
        <f t="shared" si="11"/>
        <v>0</v>
      </c>
      <c r="N27" s="54">
        <f t="shared" si="11"/>
        <v>0</v>
      </c>
      <c r="O27" s="54">
        <f t="shared" si="11"/>
        <v>0</v>
      </c>
      <c r="P27" s="54">
        <f t="shared" si="6"/>
        <v>0</v>
      </c>
      <c r="Q27" s="54">
        <f t="shared" si="11"/>
        <v>0</v>
      </c>
      <c r="R27" s="54">
        <f t="shared" si="11"/>
        <v>0</v>
      </c>
      <c r="S27" s="193">
        <f t="shared" si="7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54549.00213940609</v>
      </c>
      <c r="C28" s="195">
        <f t="shared" ref="C28:I28" si="12">SUM(C7:C23)</f>
        <v>30061.413809263438</v>
      </c>
      <c r="D28" s="195">
        <f t="shared" si="12"/>
        <v>43931.286273649224</v>
      </c>
      <c r="E28" s="195">
        <f t="shared" si="12"/>
        <v>29764.906284004235</v>
      </c>
      <c r="F28" s="195">
        <f t="shared" si="12"/>
        <v>70914.411684091174</v>
      </c>
      <c r="G28" s="195">
        <f t="shared" si="12"/>
        <v>6155.4810347449911</v>
      </c>
      <c r="H28" s="195">
        <f t="shared" si="12"/>
        <v>140.34822843997907</v>
      </c>
      <c r="I28" s="154">
        <f t="shared" si="12"/>
        <v>235516.84945359916</v>
      </c>
      <c r="J28" s="453"/>
      <c r="K28" s="196" t="s">
        <v>26</v>
      </c>
      <c r="L28" s="195">
        <f>SUM(L7:L23)</f>
        <v>54549.00213940609</v>
      </c>
      <c r="M28" s="195">
        <f t="shared" ref="M28:S28" si="13">SUM(M7:M23)</f>
        <v>30061.413809263438</v>
      </c>
      <c r="N28" s="195">
        <f t="shared" si="13"/>
        <v>43931.286273649224</v>
      </c>
      <c r="O28" s="195">
        <f t="shared" si="13"/>
        <v>29764.906284004235</v>
      </c>
      <c r="P28" s="195">
        <f t="shared" si="13"/>
        <v>70914.411684091188</v>
      </c>
      <c r="Q28" s="195">
        <f t="shared" si="13"/>
        <v>6155.4810347449911</v>
      </c>
      <c r="R28" s="195">
        <f t="shared" si="13"/>
        <v>140.34822843997907</v>
      </c>
      <c r="S28" s="195">
        <f t="shared" si="13"/>
        <v>235516.84945359916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0.23161401091242592</v>
      </c>
      <c r="C29" s="55">
        <f t="shared" ref="C29:H29" si="14">IF($I28=0,"-",C28/$I28)</f>
        <v>0.12764018319286344</v>
      </c>
      <c r="D29" s="55">
        <f t="shared" si="14"/>
        <v>0.18653139414683126</v>
      </c>
      <c r="E29" s="55">
        <f t="shared" si="14"/>
        <v>0.12638121795981494</v>
      </c>
      <c r="F29" s="55">
        <f t="shared" si="14"/>
        <v>0.3011012241740374</v>
      </c>
      <c r="G29" s="55">
        <f t="shared" si="14"/>
        <v>2.6136053743185478E-2</v>
      </c>
      <c r="H29" s="55">
        <f t="shared" si="14"/>
        <v>5.9591587084146212E-4</v>
      </c>
      <c r="I29" s="56">
        <f>SUM(B29:H29)</f>
        <v>1</v>
      </c>
      <c r="K29" s="84" t="s">
        <v>86</v>
      </c>
      <c r="L29" s="101">
        <f>IF($I28=0,"-",L28/$I28)</f>
        <v>0.23161401091242592</v>
      </c>
      <c r="M29" s="101">
        <f t="shared" ref="M29:R29" si="15">IF($I28=0,"-",M28/$I28)</f>
        <v>0.12764018319286344</v>
      </c>
      <c r="N29" s="101">
        <f t="shared" si="15"/>
        <v>0.18653139414683126</v>
      </c>
      <c r="O29" s="101">
        <f t="shared" si="15"/>
        <v>0.12638121795981494</v>
      </c>
      <c r="P29" s="101">
        <f t="shared" si="15"/>
        <v>0.30110122417403745</v>
      </c>
      <c r="Q29" s="101">
        <f t="shared" si="15"/>
        <v>2.6136053743185478E-2</v>
      </c>
      <c r="R29" s="102">
        <f t="shared" si="15"/>
        <v>5.9591587084146212E-4</v>
      </c>
      <c r="S29" s="103">
        <f>SUM(L29:R29)</f>
        <v>1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3.280350665808715E-2</v>
      </c>
      <c r="C33" s="38">
        <f t="shared" ref="C33:E33" si="16">C111+C137+C163+C189+C215+C241+C267+C293+C319+C345+C371+C397+C423</f>
        <v>907.69286304137222</v>
      </c>
      <c r="D33" s="38">
        <f t="shared" si="16"/>
        <v>107.73028412862236</v>
      </c>
      <c r="E33" s="38">
        <f t="shared" si="16"/>
        <v>0</v>
      </c>
      <c r="F33" s="347">
        <v>0</v>
      </c>
      <c r="G33" s="38">
        <f t="shared" ref="G33:H48" si="17">G111+G137+G163+G189+G215+G241+G267+G293+G319+G345+G371+G397+G423</f>
        <v>0</v>
      </c>
      <c r="H33" s="38">
        <f t="shared" si="17"/>
        <v>0</v>
      </c>
      <c r="I33" s="154">
        <f>SUM(B33:H33)</f>
        <v>1015.4559506766526</v>
      </c>
      <c r="J33" s="149"/>
      <c r="K33" s="203" t="s">
        <v>7</v>
      </c>
      <c r="L33" s="38">
        <f t="shared" ref="L33:R48" si="18">L111+L137+L163+L189+L215+L241+L267+L293+L319+L345+L371+L397+L423</f>
        <v>3.280350665808715E-2</v>
      </c>
      <c r="M33" s="38">
        <f t="shared" si="18"/>
        <v>907.69286304137222</v>
      </c>
      <c r="N33" s="38">
        <f t="shared" si="18"/>
        <v>107.73028412862236</v>
      </c>
      <c r="O33" s="38">
        <f t="shared" si="18"/>
        <v>0</v>
      </c>
      <c r="P33" s="38">
        <f t="shared" si="18"/>
        <v>0</v>
      </c>
      <c r="Q33" s="38">
        <f t="shared" si="18"/>
        <v>0</v>
      </c>
      <c r="R33" s="38">
        <f t="shared" si="18"/>
        <v>0</v>
      </c>
      <c r="S33" s="205">
        <f>SUM(L33:R33)</f>
        <v>1015.4559506766526</v>
      </c>
      <c r="T33" s="149"/>
      <c r="U33" s="206" t="s">
        <v>7</v>
      </c>
      <c r="V33" s="119">
        <f t="shared" ref="V33:AH48" si="19">V111+V137+V163+V189+V215+V241+V267+V293+V319+V345+V371+V397+V423</f>
        <v>3.280350665808715E-2</v>
      </c>
      <c r="W33" s="119">
        <f t="shared" si="19"/>
        <v>0</v>
      </c>
      <c r="X33" s="119">
        <f t="shared" si="19"/>
        <v>0</v>
      </c>
      <c r="Y33" s="119">
        <f t="shared" si="19"/>
        <v>907.69286304137222</v>
      </c>
      <c r="Z33" s="119">
        <f t="shared" si="19"/>
        <v>107.73028412862236</v>
      </c>
      <c r="AA33" s="119">
        <f t="shared" si="19"/>
        <v>0</v>
      </c>
      <c r="AB33" s="119">
        <f t="shared" si="19"/>
        <v>0</v>
      </c>
      <c r="AC33" s="120">
        <f t="shared" si="19"/>
        <v>0</v>
      </c>
      <c r="AD33" s="119">
        <f t="shared" si="19"/>
        <v>0</v>
      </c>
      <c r="AE33" s="119">
        <f t="shared" si="19"/>
        <v>0</v>
      </c>
      <c r="AF33" s="119">
        <f t="shared" si="19"/>
        <v>0</v>
      </c>
      <c r="AG33" s="119">
        <f t="shared" si="19"/>
        <v>0</v>
      </c>
      <c r="AH33" s="119">
        <f t="shared" si="19"/>
        <v>0</v>
      </c>
      <c r="AI33" s="210">
        <f>SUM(V33:AC33)</f>
        <v>1015.4559506766526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20">B112+B138+B164+B190+B216+B242+B268+B294+B320+B346+B372+B398+B424</f>
        <v>0</v>
      </c>
      <c r="C34" s="41">
        <f t="shared" si="20"/>
        <v>0</v>
      </c>
      <c r="D34" s="41">
        <f t="shared" si="20"/>
        <v>192.50858247552029</v>
      </c>
      <c r="E34" s="41">
        <f t="shared" si="20"/>
        <v>0</v>
      </c>
      <c r="F34" s="348">
        <v>0</v>
      </c>
      <c r="G34" s="41">
        <f t="shared" si="17"/>
        <v>0</v>
      </c>
      <c r="H34" s="41">
        <f t="shared" si="17"/>
        <v>0</v>
      </c>
      <c r="I34" s="162">
        <f t="shared" ref="I34:I53" si="21">SUM(B34:H34)</f>
        <v>192.50858247552029</v>
      </c>
      <c r="J34" s="149"/>
      <c r="K34" s="163" t="s">
        <v>8</v>
      </c>
      <c r="L34" s="90">
        <f t="shared" si="18"/>
        <v>0</v>
      </c>
      <c r="M34" s="90">
        <f t="shared" si="18"/>
        <v>0</v>
      </c>
      <c r="N34" s="90">
        <f t="shared" si="18"/>
        <v>192.50858247552029</v>
      </c>
      <c r="O34" s="90">
        <f t="shared" si="18"/>
        <v>0</v>
      </c>
      <c r="P34" s="90">
        <f t="shared" si="18"/>
        <v>0</v>
      </c>
      <c r="Q34" s="90">
        <f t="shared" si="18"/>
        <v>0</v>
      </c>
      <c r="R34" s="90">
        <f t="shared" si="18"/>
        <v>0</v>
      </c>
      <c r="S34" s="166">
        <f t="shared" ref="S34:S53" si="22">SUM(L34:R34)</f>
        <v>192.50858247552029</v>
      </c>
      <c r="T34" s="149"/>
      <c r="U34" s="211" t="s">
        <v>8</v>
      </c>
      <c r="V34" s="123">
        <f t="shared" si="19"/>
        <v>0</v>
      </c>
      <c r="W34" s="123">
        <f t="shared" si="19"/>
        <v>0</v>
      </c>
      <c r="X34" s="123">
        <f t="shared" si="19"/>
        <v>0</v>
      </c>
      <c r="Y34" s="123">
        <f t="shared" si="19"/>
        <v>0</v>
      </c>
      <c r="Z34" s="123">
        <f t="shared" si="19"/>
        <v>192.50858247552029</v>
      </c>
      <c r="AA34" s="123">
        <f t="shared" si="19"/>
        <v>0</v>
      </c>
      <c r="AB34" s="123">
        <f t="shared" si="19"/>
        <v>0</v>
      </c>
      <c r="AC34" s="124">
        <f t="shared" si="19"/>
        <v>0</v>
      </c>
      <c r="AD34" s="123">
        <f t="shared" si="19"/>
        <v>0</v>
      </c>
      <c r="AE34" s="123">
        <f t="shared" si="19"/>
        <v>0</v>
      </c>
      <c r="AF34" s="123">
        <f t="shared" si="19"/>
        <v>0</v>
      </c>
      <c r="AG34" s="123">
        <f t="shared" si="19"/>
        <v>0</v>
      </c>
      <c r="AH34" s="123">
        <f t="shared" si="19"/>
        <v>0</v>
      </c>
      <c r="AI34" s="214">
        <f t="shared" ref="AI34:AI53" si="23">SUM(V34:AC34)</f>
        <v>192.50858247552029</v>
      </c>
      <c r="AJ34" s="141" t="str">
        <f t="shared" ref="AJ34:AJ55" si="24">IF(ABS(S34-AI34)&gt;0.001,S34-AI34,"")</f>
        <v/>
      </c>
    </row>
    <row r="35" spans="1:36" ht="15">
      <c r="A35" s="167" t="s">
        <v>10</v>
      </c>
      <c r="B35" s="44">
        <f t="shared" si="20"/>
        <v>0</v>
      </c>
      <c r="C35" s="44">
        <f t="shared" si="20"/>
        <v>0</v>
      </c>
      <c r="D35" s="44">
        <f t="shared" si="20"/>
        <v>2579.5913442982942</v>
      </c>
      <c r="E35" s="44">
        <f t="shared" si="20"/>
        <v>0</v>
      </c>
      <c r="F35" s="348">
        <v>0</v>
      </c>
      <c r="G35" s="44">
        <f t="shared" si="17"/>
        <v>0</v>
      </c>
      <c r="H35" s="44">
        <f t="shared" si="17"/>
        <v>0</v>
      </c>
      <c r="I35" s="154">
        <f t="shared" si="21"/>
        <v>2579.5913442982942</v>
      </c>
      <c r="J35" s="149"/>
      <c r="K35" s="169" t="s">
        <v>10</v>
      </c>
      <c r="L35" s="44">
        <f t="shared" si="18"/>
        <v>0</v>
      </c>
      <c r="M35" s="44">
        <f t="shared" si="18"/>
        <v>0</v>
      </c>
      <c r="N35" s="44">
        <f t="shared" si="18"/>
        <v>2579.5913442982942</v>
      </c>
      <c r="O35" s="44">
        <f t="shared" si="18"/>
        <v>0</v>
      </c>
      <c r="P35" s="44">
        <f t="shared" si="18"/>
        <v>0</v>
      </c>
      <c r="Q35" s="44">
        <f t="shared" si="18"/>
        <v>0</v>
      </c>
      <c r="R35" s="44">
        <f t="shared" si="18"/>
        <v>0</v>
      </c>
      <c r="S35" s="158">
        <f t="shared" si="22"/>
        <v>2579.5913442982942</v>
      </c>
      <c r="T35" s="149"/>
      <c r="U35" s="215" t="s">
        <v>10</v>
      </c>
      <c r="V35" s="119">
        <f t="shared" si="19"/>
        <v>0</v>
      </c>
      <c r="W35" s="119">
        <f t="shared" si="19"/>
        <v>0</v>
      </c>
      <c r="X35" s="119">
        <f t="shared" si="19"/>
        <v>0</v>
      </c>
      <c r="Y35" s="119">
        <f t="shared" si="19"/>
        <v>0</v>
      </c>
      <c r="Z35" s="119">
        <f t="shared" si="19"/>
        <v>2579.5913442982942</v>
      </c>
      <c r="AA35" s="119">
        <f t="shared" si="19"/>
        <v>0</v>
      </c>
      <c r="AB35" s="119">
        <f t="shared" si="19"/>
        <v>0</v>
      </c>
      <c r="AC35" s="120">
        <f t="shared" si="19"/>
        <v>0</v>
      </c>
      <c r="AD35" s="119">
        <f t="shared" si="19"/>
        <v>0</v>
      </c>
      <c r="AE35" s="119">
        <f t="shared" si="19"/>
        <v>0</v>
      </c>
      <c r="AF35" s="119">
        <f t="shared" si="19"/>
        <v>0</v>
      </c>
      <c r="AG35" s="119">
        <f t="shared" si="19"/>
        <v>0</v>
      </c>
      <c r="AH35" s="119">
        <f t="shared" si="19"/>
        <v>0</v>
      </c>
      <c r="AI35" s="210">
        <f t="shared" si="23"/>
        <v>2579.5913442982942</v>
      </c>
      <c r="AJ35" s="141" t="str">
        <f t="shared" si="24"/>
        <v/>
      </c>
    </row>
    <row r="36" spans="1:36" ht="15">
      <c r="A36" s="159" t="s">
        <v>55</v>
      </c>
      <c r="B36" s="41">
        <f t="shared" si="20"/>
        <v>0</v>
      </c>
      <c r="C36" s="41">
        <f t="shared" si="20"/>
        <v>0</v>
      </c>
      <c r="D36" s="41">
        <f t="shared" si="20"/>
        <v>59.559914166345322</v>
      </c>
      <c r="E36" s="41">
        <f t="shared" si="20"/>
        <v>0</v>
      </c>
      <c r="F36" s="348">
        <v>0</v>
      </c>
      <c r="G36" s="41">
        <f t="shared" si="17"/>
        <v>0</v>
      </c>
      <c r="H36" s="41">
        <f t="shared" si="17"/>
        <v>0</v>
      </c>
      <c r="I36" s="162">
        <f t="shared" si="21"/>
        <v>59.559914166345322</v>
      </c>
      <c r="J36" s="149"/>
      <c r="K36" s="163" t="s">
        <v>55</v>
      </c>
      <c r="L36" s="90">
        <f t="shared" si="18"/>
        <v>0</v>
      </c>
      <c r="M36" s="90">
        <f t="shared" si="18"/>
        <v>0</v>
      </c>
      <c r="N36" s="90">
        <f t="shared" si="18"/>
        <v>59.559914166345322</v>
      </c>
      <c r="O36" s="90">
        <f t="shared" si="18"/>
        <v>0</v>
      </c>
      <c r="P36" s="90">
        <f t="shared" si="18"/>
        <v>0</v>
      </c>
      <c r="Q36" s="90">
        <f t="shared" si="18"/>
        <v>0</v>
      </c>
      <c r="R36" s="90">
        <f t="shared" si="18"/>
        <v>0</v>
      </c>
      <c r="S36" s="166">
        <f t="shared" si="22"/>
        <v>59.559914166345322</v>
      </c>
      <c r="T36" s="149"/>
      <c r="U36" s="211" t="s">
        <v>55</v>
      </c>
      <c r="V36" s="123">
        <f t="shared" si="19"/>
        <v>0</v>
      </c>
      <c r="W36" s="123">
        <f t="shared" si="19"/>
        <v>0</v>
      </c>
      <c r="X36" s="123">
        <f t="shared" si="19"/>
        <v>0</v>
      </c>
      <c r="Y36" s="123">
        <f t="shared" si="19"/>
        <v>0</v>
      </c>
      <c r="Z36" s="123">
        <f t="shared" si="19"/>
        <v>59.559914166345322</v>
      </c>
      <c r="AA36" s="123">
        <f t="shared" si="19"/>
        <v>0</v>
      </c>
      <c r="AB36" s="123">
        <f t="shared" si="19"/>
        <v>0</v>
      </c>
      <c r="AC36" s="124">
        <f t="shared" si="19"/>
        <v>0</v>
      </c>
      <c r="AD36" s="123">
        <f t="shared" si="19"/>
        <v>0</v>
      </c>
      <c r="AE36" s="123">
        <f t="shared" si="19"/>
        <v>0</v>
      </c>
      <c r="AF36" s="123">
        <f t="shared" si="19"/>
        <v>0</v>
      </c>
      <c r="AG36" s="123">
        <f t="shared" si="19"/>
        <v>0</v>
      </c>
      <c r="AH36" s="123">
        <f t="shared" si="19"/>
        <v>0</v>
      </c>
      <c r="AI36" s="214">
        <f t="shared" si="23"/>
        <v>59.559914166345322</v>
      </c>
      <c r="AJ36" s="141" t="str">
        <f t="shared" si="24"/>
        <v/>
      </c>
    </row>
    <row r="37" spans="1:36" ht="15">
      <c r="A37" s="167" t="s">
        <v>16</v>
      </c>
      <c r="B37" s="44">
        <f t="shared" si="20"/>
        <v>171.98070555603155</v>
      </c>
      <c r="C37" s="44">
        <f t="shared" si="20"/>
        <v>83.424534191734352</v>
      </c>
      <c r="D37" s="44">
        <f t="shared" si="20"/>
        <v>104.28367735734356</v>
      </c>
      <c r="E37" s="44">
        <f t="shared" si="20"/>
        <v>0</v>
      </c>
      <c r="F37" s="348">
        <v>0</v>
      </c>
      <c r="G37" s="44">
        <f t="shared" si="17"/>
        <v>0</v>
      </c>
      <c r="H37" s="44">
        <f t="shared" si="17"/>
        <v>0</v>
      </c>
      <c r="I37" s="154">
        <f t="shared" si="21"/>
        <v>359.68891710510945</v>
      </c>
      <c r="J37" s="149"/>
      <c r="K37" s="169" t="s">
        <v>16</v>
      </c>
      <c r="L37" s="44">
        <f t="shared" si="18"/>
        <v>171.98070555603155</v>
      </c>
      <c r="M37" s="44">
        <f t="shared" si="18"/>
        <v>83.424534191734352</v>
      </c>
      <c r="N37" s="44">
        <f t="shared" si="18"/>
        <v>104.28367735734356</v>
      </c>
      <c r="O37" s="44">
        <f t="shared" si="18"/>
        <v>0</v>
      </c>
      <c r="P37" s="44">
        <f t="shared" si="18"/>
        <v>0</v>
      </c>
      <c r="Q37" s="44">
        <f t="shared" si="18"/>
        <v>0</v>
      </c>
      <c r="R37" s="44">
        <f t="shared" si="18"/>
        <v>0</v>
      </c>
      <c r="S37" s="158">
        <f t="shared" si="22"/>
        <v>359.68891710510945</v>
      </c>
      <c r="T37" s="149"/>
      <c r="U37" s="215" t="s">
        <v>16</v>
      </c>
      <c r="V37" s="119">
        <f t="shared" si="19"/>
        <v>170.56152779652942</v>
      </c>
      <c r="W37" s="119">
        <f t="shared" si="19"/>
        <v>0</v>
      </c>
      <c r="X37" s="119">
        <f t="shared" si="19"/>
        <v>0</v>
      </c>
      <c r="Y37" s="119">
        <f t="shared" si="19"/>
        <v>83.424534191734352</v>
      </c>
      <c r="Z37" s="119">
        <f t="shared" si="19"/>
        <v>103.7575584378324</v>
      </c>
      <c r="AA37" s="119">
        <f t="shared" si="19"/>
        <v>0</v>
      </c>
      <c r="AB37" s="119">
        <f t="shared" si="19"/>
        <v>0</v>
      </c>
      <c r="AC37" s="120">
        <f t="shared" si="19"/>
        <v>1.9452966790132993</v>
      </c>
      <c r="AD37" s="119">
        <f t="shared" si="19"/>
        <v>1.4191777595021382</v>
      </c>
      <c r="AE37" s="119">
        <f t="shared" si="19"/>
        <v>0</v>
      </c>
      <c r="AF37" s="119">
        <f t="shared" si="19"/>
        <v>0</v>
      </c>
      <c r="AG37" s="119">
        <f t="shared" si="19"/>
        <v>0.52611891951116108</v>
      </c>
      <c r="AH37" s="119">
        <f t="shared" si="19"/>
        <v>0</v>
      </c>
      <c r="AI37" s="210">
        <f t="shared" si="23"/>
        <v>359.68891710510951</v>
      </c>
      <c r="AJ37" s="141" t="str">
        <f t="shared" si="24"/>
        <v/>
      </c>
    </row>
    <row r="38" spans="1:36" ht="15">
      <c r="A38" s="159" t="s">
        <v>15</v>
      </c>
      <c r="B38" s="41">
        <f t="shared" si="20"/>
        <v>40.119322203496424</v>
      </c>
      <c r="C38" s="41">
        <f t="shared" si="20"/>
        <v>1.9336023787829879</v>
      </c>
      <c r="D38" s="41">
        <f t="shared" si="20"/>
        <v>26.420809950770799</v>
      </c>
      <c r="E38" s="41">
        <f t="shared" si="20"/>
        <v>0</v>
      </c>
      <c r="F38" s="348">
        <v>0</v>
      </c>
      <c r="G38" s="41">
        <f t="shared" si="17"/>
        <v>0</v>
      </c>
      <c r="H38" s="41">
        <f t="shared" si="17"/>
        <v>0</v>
      </c>
      <c r="I38" s="162">
        <f t="shared" si="21"/>
        <v>68.473734533050205</v>
      </c>
      <c r="J38" s="149"/>
      <c r="K38" s="163" t="s">
        <v>15</v>
      </c>
      <c r="L38" s="90">
        <f t="shared" si="18"/>
        <v>40.119322203496424</v>
      </c>
      <c r="M38" s="90">
        <f t="shared" si="18"/>
        <v>1.9336023787829879</v>
      </c>
      <c r="N38" s="90">
        <f t="shared" si="18"/>
        <v>26.420809950770799</v>
      </c>
      <c r="O38" s="90">
        <f t="shared" si="18"/>
        <v>0</v>
      </c>
      <c r="P38" s="90">
        <f t="shared" si="18"/>
        <v>0</v>
      </c>
      <c r="Q38" s="90">
        <f t="shared" si="18"/>
        <v>0</v>
      </c>
      <c r="R38" s="90">
        <f t="shared" si="18"/>
        <v>0</v>
      </c>
      <c r="S38" s="166">
        <f t="shared" si="22"/>
        <v>68.473734533050205</v>
      </c>
      <c r="T38" s="149"/>
      <c r="U38" s="211" t="s">
        <v>56</v>
      </c>
      <c r="V38" s="123">
        <f t="shared" si="19"/>
        <v>38.544042005896316</v>
      </c>
      <c r="W38" s="123">
        <f t="shared" si="19"/>
        <v>0</v>
      </c>
      <c r="X38" s="123">
        <f t="shared" si="19"/>
        <v>0</v>
      </c>
      <c r="Y38" s="123">
        <f t="shared" si="19"/>
        <v>1.9336023787829879</v>
      </c>
      <c r="Z38" s="123">
        <f t="shared" si="19"/>
        <v>26.420809950770799</v>
      </c>
      <c r="AA38" s="123">
        <f t="shared" si="19"/>
        <v>0</v>
      </c>
      <c r="AB38" s="123">
        <f t="shared" si="19"/>
        <v>0</v>
      </c>
      <c r="AC38" s="124">
        <f t="shared" si="19"/>
        <v>1.5752801976001105</v>
      </c>
      <c r="AD38" s="123">
        <f t="shared" si="19"/>
        <v>1.5752801976001105</v>
      </c>
      <c r="AE38" s="123">
        <f t="shared" si="19"/>
        <v>0</v>
      </c>
      <c r="AF38" s="123">
        <f t="shared" si="19"/>
        <v>0</v>
      </c>
      <c r="AG38" s="123">
        <f t="shared" si="19"/>
        <v>0</v>
      </c>
      <c r="AH38" s="123">
        <f t="shared" si="19"/>
        <v>0</v>
      </c>
      <c r="AI38" s="214">
        <f t="shared" si="23"/>
        <v>68.473734533050205</v>
      </c>
      <c r="AJ38" s="141" t="str">
        <f t="shared" si="24"/>
        <v/>
      </c>
    </row>
    <row r="39" spans="1:36" ht="15">
      <c r="A39" s="167" t="s">
        <v>57</v>
      </c>
      <c r="B39" s="44">
        <f t="shared" si="20"/>
        <v>0</v>
      </c>
      <c r="C39" s="44">
        <f t="shared" si="20"/>
        <v>0</v>
      </c>
      <c r="D39" s="44">
        <f t="shared" si="20"/>
        <v>0</v>
      </c>
      <c r="E39" s="44">
        <f t="shared" si="20"/>
        <v>2176.9775230184664</v>
      </c>
      <c r="F39" s="348">
        <v>0</v>
      </c>
      <c r="G39" s="44">
        <f t="shared" si="17"/>
        <v>0</v>
      </c>
      <c r="H39" s="44">
        <f t="shared" si="17"/>
        <v>0</v>
      </c>
      <c r="I39" s="154">
        <f t="shared" si="21"/>
        <v>2176.9775230184664</v>
      </c>
      <c r="J39" s="149"/>
      <c r="K39" s="169" t="s">
        <v>57</v>
      </c>
      <c r="L39" s="44">
        <f t="shared" si="18"/>
        <v>0</v>
      </c>
      <c r="M39" s="44">
        <f t="shared" si="18"/>
        <v>0</v>
      </c>
      <c r="N39" s="44">
        <f t="shared" si="18"/>
        <v>0</v>
      </c>
      <c r="O39" s="44">
        <f t="shared" si="18"/>
        <v>2176.9775230184664</v>
      </c>
      <c r="P39" s="44">
        <f t="shared" si="18"/>
        <v>3166.7217251831953</v>
      </c>
      <c r="Q39" s="44">
        <f t="shared" si="18"/>
        <v>0</v>
      </c>
      <c r="R39" s="44">
        <f t="shared" si="18"/>
        <v>0</v>
      </c>
      <c r="S39" s="158">
        <f t="shared" si="22"/>
        <v>5343.6992482016612</v>
      </c>
      <c r="T39" s="149"/>
      <c r="U39" s="215" t="s">
        <v>57</v>
      </c>
      <c r="V39" s="119">
        <f t="shared" si="19"/>
        <v>0</v>
      </c>
      <c r="W39" s="119">
        <f t="shared" si="19"/>
        <v>0</v>
      </c>
      <c r="X39" s="119">
        <f t="shared" si="19"/>
        <v>0</v>
      </c>
      <c r="Y39" s="119">
        <f t="shared" si="19"/>
        <v>0</v>
      </c>
      <c r="Z39" s="119">
        <f t="shared" si="19"/>
        <v>0</v>
      </c>
      <c r="AA39" s="119">
        <f t="shared" si="19"/>
        <v>2007.9174144750132</v>
      </c>
      <c r="AB39" s="119">
        <f t="shared" si="19"/>
        <v>3166.7217251831953</v>
      </c>
      <c r="AC39" s="120">
        <f t="shared" si="19"/>
        <v>169.06010854345263</v>
      </c>
      <c r="AD39" s="119">
        <f t="shared" si="19"/>
        <v>0</v>
      </c>
      <c r="AE39" s="119">
        <f t="shared" si="19"/>
        <v>0</v>
      </c>
      <c r="AF39" s="119">
        <f t="shared" si="19"/>
        <v>0</v>
      </c>
      <c r="AG39" s="119">
        <f t="shared" si="19"/>
        <v>0</v>
      </c>
      <c r="AH39" s="119">
        <f t="shared" si="19"/>
        <v>169.06010854345263</v>
      </c>
      <c r="AI39" s="210">
        <f t="shared" si="23"/>
        <v>5343.6992482016612</v>
      </c>
      <c r="AJ39" s="141" t="str">
        <f t="shared" si="24"/>
        <v/>
      </c>
    </row>
    <row r="40" spans="1:36" ht="15">
      <c r="A40" s="159" t="s">
        <v>12</v>
      </c>
      <c r="B40" s="41">
        <f t="shared" si="20"/>
        <v>0</v>
      </c>
      <c r="C40" s="41">
        <f t="shared" si="20"/>
        <v>0</v>
      </c>
      <c r="D40" s="41">
        <f t="shared" si="20"/>
        <v>0</v>
      </c>
      <c r="E40" s="41">
        <f t="shared" si="20"/>
        <v>26.214520259047546</v>
      </c>
      <c r="F40" s="348">
        <v>0</v>
      </c>
      <c r="G40" s="41">
        <f t="shared" si="17"/>
        <v>0</v>
      </c>
      <c r="H40" s="41">
        <f t="shared" si="17"/>
        <v>0</v>
      </c>
      <c r="I40" s="162">
        <f t="shared" si="21"/>
        <v>26.214520259047546</v>
      </c>
      <c r="J40" s="149"/>
      <c r="K40" s="163" t="s">
        <v>12</v>
      </c>
      <c r="L40" s="90">
        <f t="shared" si="18"/>
        <v>0</v>
      </c>
      <c r="M40" s="90">
        <f t="shared" si="18"/>
        <v>0</v>
      </c>
      <c r="N40" s="90">
        <f t="shared" si="18"/>
        <v>0</v>
      </c>
      <c r="O40" s="90">
        <f t="shared" si="18"/>
        <v>26.214520259047546</v>
      </c>
      <c r="P40" s="90">
        <f t="shared" si="18"/>
        <v>144.62861909769555</v>
      </c>
      <c r="Q40" s="90">
        <f t="shared" si="18"/>
        <v>0</v>
      </c>
      <c r="R40" s="90">
        <f t="shared" si="18"/>
        <v>0</v>
      </c>
      <c r="S40" s="166">
        <f t="shared" si="22"/>
        <v>170.84313935674311</v>
      </c>
      <c r="T40" s="149"/>
      <c r="U40" s="211" t="s">
        <v>12</v>
      </c>
      <c r="V40" s="123">
        <f t="shared" si="19"/>
        <v>0</v>
      </c>
      <c r="W40" s="123">
        <f t="shared" si="19"/>
        <v>0</v>
      </c>
      <c r="X40" s="123">
        <f t="shared" si="19"/>
        <v>0</v>
      </c>
      <c r="Y40" s="123">
        <f t="shared" si="19"/>
        <v>0</v>
      </c>
      <c r="Z40" s="123">
        <f t="shared" si="19"/>
        <v>0</v>
      </c>
      <c r="AA40" s="123">
        <f t="shared" si="19"/>
        <v>14.059751643603512</v>
      </c>
      <c r="AB40" s="123">
        <f t="shared" si="19"/>
        <v>144.62861909769555</v>
      </c>
      <c r="AC40" s="124">
        <f t="shared" si="19"/>
        <v>12.154768615444036</v>
      </c>
      <c r="AD40" s="123">
        <f t="shared" si="19"/>
        <v>0</v>
      </c>
      <c r="AE40" s="123">
        <f t="shared" si="19"/>
        <v>0</v>
      </c>
      <c r="AF40" s="123">
        <f t="shared" si="19"/>
        <v>0</v>
      </c>
      <c r="AG40" s="123">
        <f t="shared" si="19"/>
        <v>0</v>
      </c>
      <c r="AH40" s="123">
        <f t="shared" si="19"/>
        <v>12.154768615444036</v>
      </c>
      <c r="AI40" s="214">
        <f t="shared" si="23"/>
        <v>170.84313935674308</v>
      </c>
      <c r="AJ40" s="141" t="str">
        <f t="shared" si="24"/>
        <v/>
      </c>
    </row>
    <row r="41" spans="1:36" ht="15">
      <c r="A41" s="167" t="s">
        <v>58</v>
      </c>
      <c r="B41" s="44">
        <f t="shared" si="20"/>
        <v>0</v>
      </c>
      <c r="C41" s="44">
        <f t="shared" si="20"/>
        <v>0</v>
      </c>
      <c r="D41" s="44">
        <f t="shared" si="20"/>
        <v>0</v>
      </c>
      <c r="E41" s="44">
        <f t="shared" si="20"/>
        <v>0</v>
      </c>
      <c r="F41" s="348">
        <v>0</v>
      </c>
      <c r="G41" s="44">
        <f t="shared" si="17"/>
        <v>0</v>
      </c>
      <c r="H41" s="44">
        <f t="shared" si="17"/>
        <v>0</v>
      </c>
      <c r="I41" s="154">
        <f t="shared" si="21"/>
        <v>0</v>
      </c>
      <c r="J41" s="149"/>
      <c r="K41" s="169" t="s">
        <v>58</v>
      </c>
      <c r="L41" s="44">
        <f t="shared" si="18"/>
        <v>0</v>
      </c>
      <c r="M41" s="44">
        <f t="shared" si="18"/>
        <v>0</v>
      </c>
      <c r="N41" s="44">
        <f t="shared" si="18"/>
        <v>0</v>
      </c>
      <c r="O41" s="44">
        <f t="shared" si="18"/>
        <v>0</v>
      </c>
      <c r="P41" s="44">
        <f t="shared" si="18"/>
        <v>0</v>
      </c>
      <c r="Q41" s="44">
        <f t="shared" si="18"/>
        <v>0</v>
      </c>
      <c r="R41" s="44">
        <f t="shared" si="18"/>
        <v>0</v>
      </c>
      <c r="S41" s="158">
        <f t="shared" si="22"/>
        <v>0</v>
      </c>
      <c r="T41" s="149"/>
      <c r="U41" s="215" t="s">
        <v>58</v>
      </c>
      <c r="V41" s="119">
        <f t="shared" si="19"/>
        <v>0</v>
      </c>
      <c r="W41" s="119">
        <f t="shared" si="19"/>
        <v>0</v>
      </c>
      <c r="X41" s="119">
        <f t="shared" si="19"/>
        <v>0</v>
      </c>
      <c r="Y41" s="119">
        <f t="shared" si="19"/>
        <v>0</v>
      </c>
      <c r="Z41" s="119">
        <f t="shared" si="19"/>
        <v>0</v>
      </c>
      <c r="AA41" s="119">
        <f t="shared" si="19"/>
        <v>0</v>
      </c>
      <c r="AB41" s="119">
        <f t="shared" si="19"/>
        <v>0</v>
      </c>
      <c r="AC41" s="120">
        <f t="shared" si="19"/>
        <v>0</v>
      </c>
      <c r="AD41" s="119">
        <f t="shared" si="19"/>
        <v>0</v>
      </c>
      <c r="AE41" s="119">
        <f t="shared" si="19"/>
        <v>0</v>
      </c>
      <c r="AF41" s="119">
        <f t="shared" si="19"/>
        <v>0</v>
      </c>
      <c r="AG41" s="119">
        <f t="shared" si="19"/>
        <v>0</v>
      </c>
      <c r="AH41" s="119">
        <f t="shared" si="19"/>
        <v>0</v>
      </c>
      <c r="AI41" s="210">
        <f t="shared" si="23"/>
        <v>0</v>
      </c>
      <c r="AJ41" s="141" t="str">
        <f t="shared" si="24"/>
        <v/>
      </c>
    </row>
    <row r="42" spans="1:36" ht="15">
      <c r="A42" s="159" t="s">
        <v>17</v>
      </c>
      <c r="B42" s="41">
        <f t="shared" si="20"/>
        <v>40.35868784988044</v>
      </c>
      <c r="C42" s="41">
        <f t="shared" si="20"/>
        <v>5.3455068535574961</v>
      </c>
      <c r="D42" s="41">
        <f t="shared" si="20"/>
        <v>126.07630290172911</v>
      </c>
      <c r="E42" s="41">
        <f t="shared" si="20"/>
        <v>22.514589769486303</v>
      </c>
      <c r="F42" s="348">
        <v>0</v>
      </c>
      <c r="G42" s="41">
        <f t="shared" si="17"/>
        <v>0</v>
      </c>
      <c r="H42" s="41">
        <f t="shared" si="17"/>
        <v>0</v>
      </c>
      <c r="I42" s="162">
        <f t="shared" si="21"/>
        <v>194.29508737465335</v>
      </c>
      <c r="J42" s="149"/>
      <c r="K42" s="163" t="s">
        <v>17</v>
      </c>
      <c r="L42" s="90">
        <f t="shared" si="18"/>
        <v>40.35868784988044</v>
      </c>
      <c r="M42" s="90">
        <f t="shared" si="18"/>
        <v>5.3455068535574961</v>
      </c>
      <c r="N42" s="90">
        <f t="shared" si="18"/>
        <v>126.07630290172911</v>
      </c>
      <c r="O42" s="90">
        <f t="shared" si="18"/>
        <v>22.514589769486303</v>
      </c>
      <c r="P42" s="90">
        <f t="shared" si="18"/>
        <v>13.471469877447911</v>
      </c>
      <c r="Q42" s="90">
        <f t="shared" si="18"/>
        <v>0</v>
      </c>
      <c r="R42" s="90">
        <f t="shared" si="18"/>
        <v>0</v>
      </c>
      <c r="S42" s="166">
        <f t="shared" si="22"/>
        <v>207.76655725210125</v>
      </c>
      <c r="T42" s="149"/>
      <c r="U42" s="211" t="s">
        <v>17</v>
      </c>
      <c r="V42" s="123">
        <f t="shared" si="19"/>
        <v>40.35868784988044</v>
      </c>
      <c r="W42" s="123">
        <f t="shared" si="19"/>
        <v>0</v>
      </c>
      <c r="X42" s="123">
        <f t="shared" si="19"/>
        <v>0</v>
      </c>
      <c r="Y42" s="123">
        <f t="shared" si="19"/>
        <v>5.3455068535574961</v>
      </c>
      <c r="Z42" s="123">
        <f t="shared" si="19"/>
        <v>126.07630290172911</v>
      </c>
      <c r="AA42" s="123">
        <f t="shared" si="19"/>
        <v>9.252663662726599</v>
      </c>
      <c r="AB42" s="123">
        <f t="shared" si="19"/>
        <v>13.471469877447911</v>
      </c>
      <c r="AC42" s="124">
        <f t="shared" si="19"/>
        <v>13.261926106759701</v>
      </c>
      <c r="AD42" s="123">
        <f t="shared" si="19"/>
        <v>0</v>
      </c>
      <c r="AE42" s="123">
        <f t="shared" si="19"/>
        <v>0</v>
      </c>
      <c r="AF42" s="123">
        <f t="shared" si="19"/>
        <v>0</v>
      </c>
      <c r="AG42" s="123">
        <f t="shared" si="19"/>
        <v>0</v>
      </c>
      <c r="AH42" s="123">
        <f t="shared" si="19"/>
        <v>13.261926106759701</v>
      </c>
      <c r="AI42" s="214">
        <f t="shared" si="23"/>
        <v>207.76655725210125</v>
      </c>
      <c r="AJ42" s="141" t="str">
        <f t="shared" si="24"/>
        <v/>
      </c>
    </row>
    <row r="43" spans="1:36" ht="15">
      <c r="A43" s="167" t="s">
        <v>139</v>
      </c>
      <c r="B43" s="44">
        <f t="shared" si="20"/>
        <v>4703.6910498155121</v>
      </c>
      <c r="C43" s="44">
        <f t="shared" si="20"/>
        <v>14758.202574378196</v>
      </c>
      <c r="D43" s="44">
        <f t="shared" si="20"/>
        <v>16866.974445698514</v>
      </c>
      <c r="E43" s="44">
        <f t="shared" si="20"/>
        <v>615.8255636230565</v>
      </c>
      <c r="F43" s="348">
        <v>0</v>
      </c>
      <c r="G43" s="44">
        <f t="shared" si="17"/>
        <v>1.5346298388868158</v>
      </c>
      <c r="H43" s="44">
        <f t="shared" si="17"/>
        <v>0</v>
      </c>
      <c r="I43" s="154">
        <f t="shared" si="21"/>
        <v>36946.228263354169</v>
      </c>
      <c r="J43" s="149"/>
      <c r="K43" s="169" t="s">
        <v>139</v>
      </c>
      <c r="L43" s="44">
        <f t="shared" si="18"/>
        <v>4703.6910498155121</v>
      </c>
      <c r="M43" s="44">
        <f t="shared" si="18"/>
        <v>14758.202574378196</v>
      </c>
      <c r="N43" s="44">
        <f t="shared" si="18"/>
        <v>16866.974445698514</v>
      </c>
      <c r="O43" s="44">
        <f t="shared" si="18"/>
        <v>615.8255636230565</v>
      </c>
      <c r="P43" s="44">
        <f t="shared" si="18"/>
        <v>82.24337573230531</v>
      </c>
      <c r="Q43" s="44">
        <f t="shared" si="18"/>
        <v>1.5346298388868158</v>
      </c>
      <c r="R43" s="44">
        <f t="shared" si="18"/>
        <v>0</v>
      </c>
      <c r="S43" s="158">
        <f t="shared" si="22"/>
        <v>37028.471639086478</v>
      </c>
      <c r="T43" s="149"/>
      <c r="U43" s="215" t="s">
        <v>139</v>
      </c>
      <c r="V43" s="119">
        <f t="shared" si="19"/>
        <v>4585.6885334622202</v>
      </c>
      <c r="W43" s="119">
        <f t="shared" si="19"/>
        <v>34.824746041401546</v>
      </c>
      <c r="X43" s="119">
        <f t="shared" si="19"/>
        <v>1.5346298388868158</v>
      </c>
      <c r="Y43" s="119">
        <f t="shared" si="19"/>
        <v>14758.202574378196</v>
      </c>
      <c r="Z43" s="119">
        <f t="shared" si="19"/>
        <v>16139.008744681554</v>
      </c>
      <c r="AA43" s="119">
        <f t="shared" si="19"/>
        <v>247.83844956691587</v>
      </c>
      <c r="AB43" s="119">
        <f t="shared" si="19"/>
        <v>82.24337573230531</v>
      </c>
      <c r="AC43" s="120">
        <f t="shared" si="19"/>
        <v>1179.1305853849881</v>
      </c>
      <c r="AD43" s="119">
        <f t="shared" si="19"/>
        <v>83.177770311890114</v>
      </c>
      <c r="AE43" s="119">
        <f t="shared" si="19"/>
        <v>0</v>
      </c>
      <c r="AF43" s="119">
        <f t="shared" si="19"/>
        <v>0</v>
      </c>
      <c r="AG43" s="119">
        <f t="shared" si="19"/>
        <v>727.96570101695704</v>
      </c>
      <c r="AH43" s="119">
        <f t="shared" si="19"/>
        <v>367.98711405614074</v>
      </c>
      <c r="AI43" s="210">
        <f t="shared" si="23"/>
        <v>37028.471639086478</v>
      </c>
      <c r="AJ43" s="141" t="str">
        <f t="shared" si="24"/>
        <v/>
      </c>
    </row>
    <row r="44" spans="1:36" ht="15">
      <c r="A44" s="159" t="s">
        <v>25</v>
      </c>
      <c r="B44" s="41">
        <f t="shared" si="20"/>
        <v>1490.4716394944462</v>
      </c>
      <c r="C44" s="41">
        <f t="shared" si="20"/>
        <v>1080.867140601207</v>
      </c>
      <c r="D44" s="41">
        <f t="shared" si="20"/>
        <v>4827.2182347730777</v>
      </c>
      <c r="E44" s="41">
        <f t="shared" si="20"/>
        <v>21157.030545763333</v>
      </c>
      <c r="F44" s="348">
        <v>0</v>
      </c>
      <c r="G44" s="41">
        <f t="shared" si="17"/>
        <v>2143.2617589155898</v>
      </c>
      <c r="H44" s="41">
        <f t="shared" si="17"/>
        <v>137.53998256709477</v>
      </c>
      <c r="I44" s="162">
        <f t="shared" si="21"/>
        <v>30836.389302114745</v>
      </c>
      <c r="J44" s="149"/>
      <c r="K44" s="163" t="s">
        <v>25</v>
      </c>
      <c r="L44" s="90">
        <f t="shared" si="18"/>
        <v>1490.4716394944462</v>
      </c>
      <c r="M44" s="90">
        <f t="shared" si="18"/>
        <v>1080.867140601207</v>
      </c>
      <c r="N44" s="90">
        <f t="shared" si="18"/>
        <v>4827.2182347730777</v>
      </c>
      <c r="O44" s="90">
        <f t="shared" si="18"/>
        <v>21157.030545763333</v>
      </c>
      <c r="P44" s="90">
        <f t="shared" si="18"/>
        <v>68.219517133962725</v>
      </c>
      <c r="Q44" s="90">
        <f t="shared" si="18"/>
        <v>2143.2617589155898</v>
      </c>
      <c r="R44" s="90">
        <f t="shared" si="18"/>
        <v>137.53998256709477</v>
      </c>
      <c r="S44" s="166">
        <f t="shared" si="22"/>
        <v>30904.608819248708</v>
      </c>
      <c r="T44" s="149"/>
      <c r="U44" s="211" t="s">
        <v>25</v>
      </c>
      <c r="V44" s="123">
        <f t="shared" si="19"/>
        <v>288.52247185955019</v>
      </c>
      <c r="W44" s="123">
        <f t="shared" si="19"/>
        <v>1190.4271924706152</v>
      </c>
      <c r="X44" s="123">
        <f t="shared" si="19"/>
        <v>2143.2617589155898</v>
      </c>
      <c r="Y44" s="123">
        <f t="shared" si="19"/>
        <v>1080.867140601207</v>
      </c>
      <c r="Z44" s="123">
        <f t="shared" si="19"/>
        <v>4780.3857587860202</v>
      </c>
      <c r="AA44" s="123">
        <f t="shared" si="19"/>
        <v>21009.160346323704</v>
      </c>
      <c r="AB44" s="123">
        <f t="shared" si="19"/>
        <v>68.219517133962725</v>
      </c>
      <c r="AC44" s="124">
        <f t="shared" si="19"/>
        <v>343.76463315806296</v>
      </c>
      <c r="AD44" s="123">
        <f t="shared" si="19"/>
        <v>11.521975164280947</v>
      </c>
      <c r="AE44" s="123">
        <f t="shared" si="19"/>
        <v>90.276735739531986</v>
      </c>
      <c r="AF44" s="123">
        <f t="shared" si="19"/>
        <v>137.53998256709477</v>
      </c>
      <c r="AG44" s="123">
        <f t="shared" si="19"/>
        <v>46.832475987058238</v>
      </c>
      <c r="AH44" s="123">
        <f t="shared" si="19"/>
        <v>57.593463700097054</v>
      </c>
      <c r="AI44" s="214">
        <f t="shared" si="23"/>
        <v>30904.608819248711</v>
      </c>
      <c r="AJ44" s="141" t="str">
        <f t="shared" si="24"/>
        <v/>
      </c>
    </row>
    <row r="45" spans="1:36" ht="15">
      <c r="A45" s="167" t="s">
        <v>24</v>
      </c>
      <c r="B45" s="44">
        <f t="shared" si="20"/>
        <v>1162.4421872159551</v>
      </c>
      <c r="C45" s="44">
        <f t="shared" si="20"/>
        <v>411.19578912107659</v>
      </c>
      <c r="D45" s="44">
        <f t="shared" si="20"/>
        <v>926.29795993572873</v>
      </c>
      <c r="E45" s="44">
        <f t="shared" si="20"/>
        <v>0</v>
      </c>
      <c r="F45" s="348">
        <v>0</v>
      </c>
      <c r="G45" s="44">
        <f t="shared" si="17"/>
        <v>0</v>
      </c>
      <c r="H45" s="44">
        <f t="shared" si="17"/>
        <v>0</v>
      </c>
      <c r="I45" s="154">
        <f t="shared" si="21"/>
        <v>2499.9359362727605</v>
      </c>
      <c r="J45" s="149"/>
      <c r="K45" s="169" t="s">
        <v>24</v>
      </c>
      <c r="L45" s="44">
        <f t="shared" si="18"/>
        <v>1162.4421872159551</v>
      </c>
      <c r="M45" s="44">
        <f t="shared" si="18"/>
        <v>411.19578912107659</v>
      </c>
      <c r="N45" s="44">
        <f t="shared" si="18"/>
        <v>926.29795993572873</v>
      </c>
      <c r="O45" s="44">
        <f t="shared" si="18"/>
        <v>0</v>
      </c>
      <c r="P45" s="44">
        <f t="shared" si="18"/>
        <v>0</v>
      </c>
      <c r="Q45" s="44">
        <f t="shared" si="18"/>
        <v>0</v>
      </c>
      <c r="R45" s="44">
        <f t="shared" si="18"/>
        <v>0</v>
      </c>
      <c r="S45" s="158">
        <f t="shared" si="22"/>
        <v>2499.9359362727605</v>
      </c>
      <c r="T45" s="149"/>
      <c r="U45" s="215" t="s">
        <v>24</v>
      </c>
      <c r="V45" s="119">
        <f t="shared" si="19"/>
        <v>1158.0275829781681</v>
      </c>
      <c r="W45" s="119">
        <f t="shared" si="19"/>
        <v>7.4618159677286564E-2</v>
      </c>
      <c r="X45" s="119">
        <f t="shared" si="19"/>
        <v>0</v>
      </c>
      <c r="Y45" s="119">
        <f t="shared" si="19"/>
        <v>411.19578912107659</v>
      </c>
      <c r="Z45" s="119">
        <f t="shared" si="19"/>
        <v>466.4428328628569</v>
      </c>
      <c r="AA45" s="119">
        <f t="shared" si="19"/>
        <v>0</v>
      </c>
      <c r="AB45" s="119">
        <f t="shared" si="19"/>
        <v>0</v>
      </c>
      <c r="AC45" s="120">
        <f t="shared" si="19"/>
        <v>464.19511315098146</v>
      </c>
      <c r="AD45" s="119">
        <f t="shared" si="19"/>
        <v>4.3399860781096198</v>
      </c>
      <c r="AE45" s="119">
        <f t="shared" si="19"/>
        <v>0</v>
      </c>
      <c r="AF45" s="119">
        <f t="shared" si="19"/>
        <v>0</v>
      </c>
      <c r="AG45" s="119">
        <f t="shared" si="19"/>
        <v>459.85512707287177</v>
      </c>
      <c r="AH45" s="119">
        <f t="shared" si="19"/>
        <v>0</v>
      </c>
      <c r="AI45" s="210">
        <f t="shared" si="23"/>
        <v>2499.9359362727605</v>
      </c>
      <c r="AJ45" s="141" t="str">
        <f t="shared" si="24"/>
        <v/>
      </c>
    </row>
    <row r="46" spans="1:36" ht="15">
      <c r="A46" s="159" t="s">
        <v>59</v>
      </c>
      <c r="B46" s="41">
        <f t="shared" si="20"/>
        <v>2.8994862024966999</v>
      </c>
      <c r="C46" s="41">
        <f t="shared" si="20"/>
        <v>5.0883654134139585E-3</v>
      </c>
      <c r="D46" s="41">
        <f t="shared" si="20"/>
        <v>0</v>
      </c>
      <c r="E46" s="41">
        <f t="shared" si="20"/>
        <v>0</v>
      </c>
      <c r="F46" s="348">
        <v>0</v>
      </c>
      <c r="G46" s="41">
        <f t="shared" si="17"/>
        <v>0</v>
      </c>
      <c r="H46" s="41">
        <f t="shared" si="17"/>
        <v>0</v>
      </c>
      <c r="I46" s="162">
        <f t="shared" si="21"/>
        <v>2.9045745679101138</v>
      </c>
      <c r="J46" s="149"/>
      <c r="K46" s="163" t="s">
        <v>59</v>
      </c>
      <c r="L46" s="90">
        <f t="shared" si="18"/>
        <v>2.8994862024966999</v>
      </c>
      <c r="M46" s="90">
        <f t="shared" si="18"/>
        <v>5.0883654134139585E-3</v>
      </c>
      <c r="N46" s="90">
        <f t="shared" si="18"/>
        <v>0</v>
      </c>
      <c r="O46" s="90">
        <f t="shared" si="18"/>
        <v>0</v>
      </c>
      <c r="P46" s="90">
        <f t="shared" si="18"/>
        <v>0</v>
      </c>
      <c r="Q46" s="90">
        <f t="shared" si="18"/>
        <v>0</v>
      </c>
      <c r="R46" s="90">
        <f t="shared" si="18"/>
        <v>0</v>
      </c>
      <c r="S46" s="166">
        <f t="shared" si="22"/>
        <v>2.9045745679101138</v>
      </c>
      <c r="T46" s="149"/>
      <c r="U46" s="211" t="s">
        <v>59</v>
      </c>
      <c r="V46" s="123">
        <f t="shared" si="19"/>
        <v>2.8994862024966999</v>
      </c>
      <c r="W46" s="123">
        <f t="shared" si="19"/>
        <v>0</v>
      </c>
      <c r="X46" s="123">
        <f t="shared" si="19"/>
        <v>0</v>
      </c>
      <c r="Y46" s="123">
        <f t="shared" si="19"/>
        <v>5.0883654134139585E-3</v>
      </c>
      <c r="Z46" s="123">
        <f t="shared" si="19"/>
        <v>0</v>
      </c>
      <c r="AA46" s="123">
        <f t="shared" si="19"/>
        <v>0</v>
      </c>
      <c r="AB46" s="123">
        <f t="shared" si="19"/>
        <v>0</v>
      </c>
      <c r="AC46" s="124">
        <f t="shared" si="19"/>
        <v>0</v>
      </c>
      <c r="AD46" s="123">
        <f t="shared" si="19"/>
        <v>0</v>
      </c>
      <c r="AE46" s="123">
        <f t="shared" si="19"/>
        <v>0</v>
      </c>
      <c r="AF46" s="123">
        <f t="shared" si="19"/>
        <v>0</v>
      </c>
      <c r="AG46" s="123">
        <f t="shared" si="19"/>
        <v>0</v>
      </c>
      <c r="AH46" s="123">
        <f t="shared" si="19"/>
        <v>0</v>
      </c>
      <c r="AI46" s="214">
        <f t="shared" si="23"/>
        <v>2.9045745679101138</v>
      </c>
      <c r="AJ46" s="141" t="str">
        <f t="shared" si="24"/>
        <v/>
      </c>
    </row>
    <row r="47" spans="1:36" ht="15">
      <c r="A47" s="167" t="s">
        <v>22</v>
      </c>
      <c r="B47" s="44">
        <f t="shared" si="20"/>
        <v>698.37073424332948</v>
      </c>
      <c r="C47" s="44">
        <f t="shared" si="20"/>
        <v>10700.770823864756</v>
      </c>
      <c r="D47" s="44">
        <f t="shared" si="20"/>
        <v>1588.4676757081261</v>
      </c>
      <c r="E47" s="44">
        <f t="shared" si="20"/>
        <v>73.226764979895449</v>
      </c>
      <c r="F47" s="348">
        <v>0</v>
      </c>
      <c r="G47" s="44">
        <f t="shared" si="17"/>
        <v>0</v>
      </c>
      <c r="H47" s="44">
        <f t="shared" si="17"/>
        <v>0</v>
      </c>
      <c r="I47" s="154">
        <f t="shared" si="21"/>
        <v>13060.835998796108</v>
      </c>
      <c r="J47" s="149"/>
      <c r="K47" s="169" t="s">
        <v>22</v>
      </c>
      <c r="L47" s="44">
        <f t="shared" si="18"/>
        <v>698.37073424332948</v>
      </c>
      <c r="M47" s="44">
        <f t="shared" si="18"/>
        <v>10700.770823864756</v>
      </c>
      <c r="N47" s="44">
        <f t="shared" si="18"/>
        <v>1588.4676757081261</v>
      </c>
      <c r="O47" s="44">
        <f t="shared" si="18"/>
        <v>73.226764979895449</v>
      </c>
      <c r="P47" s="44">
        <f t="shared" si="18"/>
        <v>288.76038130126119</v>
      </c>
      <c r="Q47" s="44">
        <f t="shared" si="18"/>
        <v>0</v>
      </c>
      <c r="R47" s="44">
        <f t="shared" si="18"/>
        <v>0</v>
      </c>
      <c r="S47" s="158">
        <f t="shared" si="22"/>
        <v>13349.59638009737</v>
      </c>
      <c r="T47" s="149"/>
      <c r="U47" s="215" t="s">
        <v>22</v>
      </c>
      <c r="V47" s="119">
        <f t="shared" si="19"/>
        <v>698.37073424332948</v>
      </c>
      <c r="W47" s="119">
        <f t="shared" si="19"/>
        <v>0</v>
      </c>
      <c r="X47" s="119">
        <f t="shared" si="19"/>
        <v>0</v>
      </c>
      <c r="Y47" s="119">
        <f t="shared" si="19"/>
        <v>10700.770823864756</v>
      </c>
      <c r="Z47" s="119">
        <f t="shared" si="19"/>
        <v>1060.857732859311</v>
      </c>
      <c r="AA47" s="119">
        <f t="shared" si="19"/>
        <v>0</v>
      </c>
      <c r="AB47" s="119">
        <f t="shared" si="19"/>
        <v>288.76038130126119</v>
      </c>
      <c r="AC47" s="120">
        <f t="shared" si="19"/>
        <v>600.83670782871047</v>
      </c>
      <c r="AD47" s="119">
        <f t="shared" si="19"/>
        <v>0</v>
      </c>
      <c r="AE47" s="119">
        <f t="shared" si="19"/>
        <v>0</v>
      </c>
      <c r="AF47" s="119">
        <f t="shared" si="19"/>
        <v>0</v>
      </c>
      <c r="AG47" s="119">
        <f t="shared" si="19"/>
        <v>527.60994284881508</v>
      </c>
      <c r="AH47" s="119">
        <f t="shared" si="19"/>
        <v>73.226764979895449</v>
      </c>
      <c r="AI47" s="210">
        <f t="shared" si="23"/>
        <v>13349.596380097368</v>
      </c>
      <c r="AJ47" s="141" t="str">
        <f t="shared" si="24"/>
        <v/>
      </c>
    </row>
    <row r="48" spans="1:36" ht="15">
      <c r="A48" s="159" t="s">
        <v>21</v>
      </c>
      <c r="B48" s="41">
        <f t="shared" si="20"/>
        <v>60.827342666244725</v>
      </c>
      <c r="C48" s="41">
        <f t="shared" si="20"/>
        <v>1904.2462118601838</v>
      </c>
      <c r="D48" s="41">
        <f t="shared" si="20"/>
        <v>1879.0460437667002</v>
      </c>
      <c r="E48" s="41">
        <f t="shared" si="20"/>
        <v>0</v>
      </c>
      <c r="F48" s="348">
        <v>0</v>
      </c>
      <c r="G48" s="41">
        <f t="shared" si="17"/>
        <v>0</v>
      </c>
      <c r="H48" s="41">
        <f t="shared" si="17"/>
        <v>0</v>
      </c>
      <c r="I48" s="162">
        <f t="shared" si="21"/>
        <v>3844.1195982931285</v>
      </c>
      <c r="J48" s="149"/>
      <c r="K48" s="163" t="s">
        <v>21</v>
      </c>
      <c r="L48" s="90">
        <f t="shared" si="18"/>
        <v>60.827342666244725</v>
      </c>
      <c r="M48" s="90">
        <f t="shared" si="18"/>
        <v>1904.2462118601838</v>
      </c>
      <c r="N48" s="90">
        <f t="shared" si="18"/>
        <v>1879.0460437667002</v>
      </c>
      <c r="O48" s="90">
        <f t="shared" si="18"/>
        <v>0</v>
      </c>
      <c r="P48" s="90">
        <f t="shared" si="18"/>
        <v>0</v>
      </c>
      <c r="Q48" s="90">
        <f t="shared" si="18"/>
        <v>0</v>
      </c>
      <c r="R48" s="90">
        <f t="shared" si="18"/>
        <v>0</v>
      </c>
      <c r="S48" s="166">
        <f t="shared" si="22"/>
        <v>3844.1195982931285</v>
      </c>
      <c r="T48" s="149"/>
      <c r="U48" s="211" t="s">
        <v>60</v>
      </c>
      <c r="V48" s="123">
        <f t="shared" si="19"/>
        <v>60.827342666244725</v>
      </c>
      <c r="W48" s="123">
        <f t="shared" si="19"/>
        <v>0</v>
      </c>
      <c r="X48" s="123">
        <f t="shared" si="19"/>
        <v>0</v>
      </c>
      <c r="Y48" s="123">
        <f t="shared" si="19"/>
        <v>1904.2462118601838</v>
      </c>
      <c r="Z48" s="123">
        <f t="shared" si="19"/>
        <v>1879.0460437667002</v>
      </c>
      <c r="AA48" s="123">
        <f t="shared" si="19"/>
        <v>0</v>
      </c>
      <c r="AB48" s="123">
        <f t="shared" si="19"/>
        <v>0</v>
      </c>
      <c r="AC48" s="124">
        <f t="shared" si="19"/>
        <v>0</v>
      </c>
      <c r="AD48" s="123">
        <f t="shared" si="19"/>
        <v>0</v>
      </c>
      <c r="AE48" s="123">
        <f t="shared" si="19"/>
        <v>0</v>
      </c>
      <c r="AF48" s="123">
        <f t="shared" si="19"/>
        <v>0</v>
      </c>
      <c r="AG48" s="123">
        <f t="shared" si="19"/>
        <v>0</v>
      </c>
      <c r="AH48" s="123">
        <f t="shared" si="19"/>
        <v>0</v>
      </c>
      <c r="AI48" s="214">
        <f t="shared" si="23"/>
        <v>3844.1195982931285</v>
      </c>
      <c r="AJ48" s="141" t="str">
        <f t="shared" si="24"/>
        <v/>
      </c>
    </row>
    <row r="49" spans="1:36" ht="15">
      <c r="A49" s="170" t="s">
        <v>63</v>
      </c>
      <c r="B49" s="44">
        <f t="shared" si="20"/>
        <v>99.963835625816913</v>
      </c>
      <c r="C49" s="44">
        <f t="shared" si="20"/>
        <v>0</v>
      </c>
      <c r="D49" s="44">
        <f t="shared" si="20"/>
        <v>3885.7059504397284</v>
      </c>
      <c r="E49" s="44">
        <f t="shared" si="20"/>
        <v>0</v>
      </c>
      <c r="F49" s="348">
        <v>0</v>
      </c>
      <c r="G49" s="44">
        <f t="shared" ref="G49:H53" si="25">G127+G153+G179+G205+G231+G257+G283+G309+G335+G361+G387+G413+G439</f>
        <v>0</v>
      </c>
      <c r="H49" s="44">
        <f t="shared" si="25"/>
        <v>0</v>
      </c>
      <c r="I49" s="154">
        <f t="shared" si="21"/>
        <v>3985.6697860655454</v>
      </c>
      <c r="J49" s="149"/>
      <c r="K49" s="171" t="s">
        <v>63</v>
      </c>
      <c r="L49" s="44">
        <f t="shared" ref="L49:R53" si="26">L127+L153+L179+L205+L231+L257+L283+L309+L335+L361+L387+L413+L439</f>
        <v>99.963835625816913</v>
      </c>
      <c r="M49" s="44">
        <f t="shared" si="26"/>
        <v>0</v>
      </c>
      <c r="N49" s="44">
        <f t="shared" si="26"/>
        <v>3885.7059504397284</v>
      </c>
      <c r="O49" s="44">
        <f t="shared" si="26"/>
        <v>0</v>
      </c>
      <c r="P49" s="44">
        <f t="shared" si="26"/>
        <v>0</v>
      </c>
      <c r="Q49" s="44">
        <f t="shared" si="26"/>
        <v>0</v>
      </c>
      <c r="R49" s="44">
        <f t="shared" si="26"/>
        <v>0</v>
      </c>
      <c r="S49" s="158">
        <f t="shared" si="22"/>
        <v>3985.6697860655454</v>
      </c>
      <c r="T49" s="149"/>
      <c r="U49" s="216" t="s">
        <v>61</v>
      </c>
      <c r="V49" s="119">
        <f t="shared" ref="V49:AH53" si="27">V127+V153+V179+V205+V231+V257+V283+V309+V335+V361+V387+V413+V439</f>
        <v>91.94400696618834</v>
      </c>
      <c r="W49" s="119">
        <f t="shared" si="27"/>
        <v>0.12300653801763144</v>
      </c>
      <c r="X49" s="119">
        <f t="shared" si="27"/>
        <v>0</v>
      </c>
      <c r="Y49" s="119">
        <f t="shared" si="27"/>
        <v>0</v>
      </c>
      <c r="Z49" s="119">
        <f t="shared" si="27"/>
        <v>3885.7059504397284</v>
      </c>
      <c r="AA49" s="119">
        <f t="shared" si="27"/>
        <v>0</v>
      </c>
      <c r="AB49" s="119">
        <f t="shared" si="27"/>
        <v>0</v>
      </c>
      <c r="AC49" s="120">
        <f t="shared" si="27"/>
        <v>7.8968221216109491</v>
      </c>
      <c r="AD49" s="119">
        <f t="shared" si="27"/>
        <v>7.8968221216109491</v>
      </c>
      <c r="AE49" s="119">
        <f t="shared" si="27"/>
        <v>0</v>
      </c>
      <c r="AF49" s="119">
        <f t="shared" si="27"/>
        <v>0</v>
      </c>
      <c r="AG49" s="119">
        <f t="shared" si="27"/>
        <v>0</v>
      </c>
      <c r="AH49" s="119">
        <f t="shared" si="27"/>
        <v>0</v>
      </c>
      <c r="AI49" s="210">
        <f t="shared" si="23"/>
        <v>3985.6697860655454</v>
      </c>
      <c r="AJ49" s="141" t="str">
        <f t="shared" si="24"/>
        <v/>
      </c>
    </row>
    <row r="50" spans="1:36">
      <c r="A50" s="172" t="s">
        <v>23</v>
      </c>
      <c r="B50" s="62">
        <f t="shared" ref="B50:E53" si="28">B128+B154+B180+B206+B232+B258+B284+B310+B336+B362+B388+B414+B440</f>
        <v>99.963835625816913</v>
      </c>
      <c r="C50" s="62">
        <f t="shared" si="28"/>
        <v>0</v>
      </c>
      <c r="D50" s="62">
        <f t="shared" si="28"/>
        <v>0</v>
      </c>
      <c r="E50" s="62">
        <f t="shared" si="28"/>
        <v>0</v>
      </c>
      <c r="F50" s="348">
        <v>0</v>
      </c>
      <c r="G50" s="62">
        <f t="shared" si="25"/>
        <v>0</v>
      </c>
      <c r="H50" s="62">
        <f t="shared" si="25"/>
        <v>0</v>
      </c>
      <c r="I50" s="175">
        <f t="shared" si="21"/>
        <v>99.963835625816913</v>
      </c>
      <c r="J50" s="149"/>
      <c r="K50" s="176" t="s">
        <v>23</v>
      </c>
      <c r="L50" s="93">
        <f t="shared" si="26"/>
        <v>99.963835625816913</v>
      </c>
      <c r="M50" s="93">
        <f t="shared" si="26"/>
        <v>0</v>
      </c>
      <c r="N50" s="93">
        <f t="shared" si="26"/>
        <v>0</v>
      </c>
      <c r="O50" s="93">
        <f t="shared" si="26"/>
        <v>0</v>
      </c>
      <c r="P50" s="93">
        <f t="shared" si="26"/>
        <v>0</v>
      </c>
      <c r="Q50" s="93">
        <f t="shared" si="26"/>
        <v>0</v>
      </c>
      <c r="R50" s="93">
        <f t="shared" si="26"/>
        <v>0</v>
      </c>
      <c r="S50" s="179">
        <f t="shared" si="22"/>
        <v>99.963835625816913</v>
      </c>
      <c r="T50" s="149"/>
      <c r="U50" s="217" t="s">
        <v>64</v>
      </c>
      <c r="V50" s="126">
        <f t="shared" si="27"/>
        <v>91.94400696618834</v>
      </c>
      <c r="W50" s="126">
        <f t="shared" si="27"/>
        <v>0.12300653801763144</v>
      </c>
      <c r="X50" s="126">
        <f t="shared" si="27"/>
        <v>0</v>
      </c>
      <c r="Y50" s="126">
        <f t="shared" si="27"/>
        <v>0</v>
      </c>
      <c r="Z50" s="126">
        <f t="shared" si="27"/>
        <v>0</v>
      </c>
      <c r="AA50" s="126">
        <f t="shared" si="27"/>
        <v>0</v>
      </c>
      <c r="AB50" s="126">
        <f t="shared" si="27"/>
        <v>0</v>
      </c>
      <c r="AC50" s="285">
        <f t="shared" si="27"/>
        <v>7.8968221216109491</v>
      </c>
      <c r="AD50" s="126">
        <f t="shared" si="27"/>
        <v>7.8968221216109491</v>
      </c>
      <c r="AE50" s="126">
        <f t="shared" si="27"/>
        <v>0</v>
      </c>
      <c r="AF50" s="126">
        <f t="shared" si="27"/>
        <v>0</v>
      </c>
      <c r="AG50" s="126">
        <f t="shared" si="27"/>
        <v>0</v>
      </c>
      <c r="AH50" s="126">
        <f t="shared" si="27"/>
        <v>0</v>
      </c>
      <c r="AI50" s="219">
        <f t="shared" si="23"/>
        <v>99.963835625816927</v>
      </c>
      <c r="AJ50" s="141" t="str">
        <f t="shared" si="24"/>
        <v/>
      </c>
    </row>
    <row r="51" spans="1:36">
      <c r="A51" s="180" t="s">
        <v>19</v>
      </c>
      <c r="B51" s="65">
        <f t="shared" si="28"/>
        <v>0</v>
      </c>
      <c r="C51" s="65">
        <f t="shared" si="28"/>
        <v>0</v>
      </c>
      <c r="D51" s="65">
        <f t="shared" si="28"/>
        <v>656.11684776041955</v>
      </c>
      <c r="E51" s="65">
        <f t="shared" si="28"/>
        <v>0</v>
      </c>
      <c r="F51" s="348">
        <v>0</v>
      </c>
      <c r="G51" s="65">
        <f t="shared" si="25"/>
        <v>0</v>
      </c>
      <c r="H51" s="65">
        <f t="shared" si="25"/>
        <v>0</v>
      </c>
      <c r="I51" s="183">
        <f t="shared" si="21"/>
        <v>656.11684776041955</v>
      </c>
      <c r="J51" s="149"/>
      <c r="K51" s="184" t="s">
        <v>19</v>
      </c>
      <c r="L51" s="65">
        <f t="shared" si="26"/>
        <v>0</v>
      </c>
      <c r="M51" s="65">
        <f t="shared" si="26"/>
        <v>0</v>
      </c>
      <c r="N51" s="65">
        <f t="shared" si="26"/>
        <v>656.11684776041955</v>
      </c>
      <c r="O51" s="65">
        <f t="shared" si="26"/>
        <v>0</v>
      </c>
      <c r="P51" s="65">
        <f t="shared" si="26"/>
        <v>0</v>
      </c>
      <c r="Q51" s="65">
        <f t="shared" si="26"/>
        <v>0</v>
      </c>
      <c r="R51" s="65">
        <f t="shared" si="26"/>
        <v>0</v>
      </c>
      <c r="S51" s="186">
        <f t="shared" si="22"/>
        <v>656.11684776041955</v>
      </c>
      <c r="T51" s="149"/>
      <c r="U51" s="220" t="s">
        <v>19</v>
      </c>
      <c r="V51" s="129">
        <f t="shared" si="27"/>
        <v>0</v>
      </c>
      <c r="W51" s="129">
        <f t="shared" si="27"/>
        <v>0</v>
      </c>
      <c r="X51" s="129">
        <f t="shared" si="27"/>
        <v>0</v>
      </c>
      <c r="Y51" s="129">
        <f t="shared" si="27"/>
        <v>0</v>
      </c>
      <c r="Z51" s="129">
        <f t="shared" si="27"/>
        <v>656.11684776041955</v>
      </c>
      <c r="AA51" s="129">
        <f t="shared" si="27"/>
        <v>0</v>
      </c>
      <c r="AB51" s="129">
        <f t="shared" si="27"/>
        <v>0</v>
      </c>
      <c r="AC51" s="286">
        <f t="shared" si="27"/>
        <v>0</v>
      </c>
      <c r="AD51" s="129">
        <f t="shared" si="27"/>
        <v>0</v>
      </c>
      <c r="AE51" s="129">
        <f t="shared" si="27"/>
        <v>0</v>
      </c>
      <c r="AF51" s="129">
        <f t="shared" si="27"/>
        <v>0</v>
      </c>
      <c r="AG51" s="129">
        <f t="shared" si="27"/>
        <v>0</v>
      </c>
      <c r="AH51" s="129">
        <f t="shared" si="27"/>
        <v>0</v>
      </c>
      <c r="AI51" s="223">
        <f t="shared" si="23"/>
        <v>656.11684776041955</v>
      </c>
      <c r="AJ51" s="141" t="str">
        <f t="shared" si="24"/>
        <v/>
      </c>
    </row>
    <row r="52" spans="1:36">
      <c r="A52" s="172" t="s">
        <v>20</v>
      </c>
      <c r="B52" s="62">
        <f t="shared" si="28"/>
        <v>0</v>
      </c>
      <c r="C52" s="62">
        <f t="shared" si="28"/>
        <v>0</v>
      </c>
      <c r="D52" s="62">
        <f t="shared" si="28"/>
        <v>3229.5891026793088</v>
      </c>
      <c r="E52" s="62">
        <f t="shared" si="28"/>
        <v>0</v>
      </c>
      <c r="F52" s="348">
        <v>0</v>
      </c>
      <c r="G52" s="62">
        <f t="shared" si="25"/>
        <v>0</v>
      </c>
      <c r="H52" s="62">
        <f t="shared" si="25"/>
        <v>0</v>
      </c>
      <c r="I52" s="175">
        <f t="shared" si="21"/>
        <v>3229.5891026793088</v>
      </c>
      <c r="J52" s="149"/>
      <c r="K52" s="176" t="s">
        <v>20</v>
      </c>
      <c r="L52" s="93">
        <f t="shared" si="26"/>
        <v>0</v>
      </c>
      <c r="M52" s="93">
        <f t="shared" si="26"/>
        <v>0</v>
      </c>
      <c r="N52" s="93">
        <f t="shared" si="26"/>
        <v>3229.5891026793088</v>
      </c>
      <c r="O52" s="93">
        <f t="shared" si="26"/>
        <v>0</v>
      </c>
      <c r="P52" s="93">
        <f t="shared" si="26"/>
        <v>0</v>
      </c>
      <c r="Q52" s="93">
        <f t="shared" si="26"/>
        <v>0</v>
      </c>
      <c r="R52" s="93">
        <f t="shared" si="26"/>
        <v>0</v>
      </c>
      <c r="S52" s="179">
        <f t="shared" si="22"/>
        <v>3229.5891026793088</v>
      </c>
      <c r="T52" s="149"/>
      <c r="U52" s="217" t="s">
        <v>20</v>
      </c>
      <c r="V52" s="126">
        <f t="shared" si="27"/>
        <v>0</v>
      </c>
      <c r="W52" s="126">
        <f t="shared" si="27"/>
        <v>0</v>
      </c>
      <c r="X52" s="126">
        <f t="shared" si="27"/>
        <v>0</v>
      </c>
      <c r="Y52" s="126">
        <f t="shared" si="27"/>
        <v>0</v>
      </c>
      <c r="Z52" s="126">
        <f t="shared" si="27"/>
        <v>3229.5891026793088</v>
      </c>
      <c r="AA52" s="126">
        <f t="shared" si="27"/>
        <v>0</v>
      </c>
      <c r="AB52" s="126">
        <f t="shared" si="27"/>
        <v>0</v>
      </c>
      <c r="AC52" s="285">
        <f t="shared" si="27"/>
        <v>0</v>
      </c>
      <c r="AD52" s="126">
        <f t="shared" si="27"/>
        <v>0</v>
      </c>
      <c r="AE52" s="126">
        <f t="shared" si="27"/>
        <v>0</v>
      </c>
      <c r="AF52" s="126">
        <f t="shared" si="27"/>
        <v>0</v>
      </c>
      <c r="AG52" s="126">
        <f t="shared" si="27"/>
        <v>0</v>
      </c>
      <c r="AH52" s="126">
        <f t="shared" si="27"/>
        <v>0</v>
      </c>
      <c r="AI52" s="219">
        <f t="shared" si="23"/>
        <v>3229.5891026793088</v>
      </c>
      <c r="AJ52" s="141" t="str">
        <f t="shared" si="24"/>
        <v/>
      </c>
    </row>
    <row r="53" spans="1:36" ht="15" thickBot="1">
      <c r="A53" s="187" t="s">
        <v>11</v>
      </c>
      <c r="B53" s="54">
        <f t="shared" si="28"/>
        <v>0</v>
      </c>
      <c r="C53" s="54">
        <f t="shared" si="28"/>
        <v>0</v>
      </c>
      <c r="D53" s="54">
        <f t="shared" si="28"/>
        <v>0</v>
      </c>
      <c r="E53" s="54">
        <f t="shared" si="28"/>
        <v>0</v>
      </c>
      <c r="F53" s="349">
        <v>0</v>
      </c>
      <c r="G53" s="54">
        <f t="shared" si="25"/>
        <v>0</v>
      </c>
      <c r="H53" s="54">
        <f t="shared" si="25"/>
        <v>0</v>
      </c>
      <c r="I53" s="190">
        <f t="shared" si="21"/>
        <v>0</v>
      </c>
      <c r="J53" s="149"/>
      <c r="K53" s="191" t="s">
        <v>11</v>
      </c>
      <c r="L53" s="54">
        <f t="shared" si="26"/>
        <v>0</v>
      </c>
      <c r="M53" s="54">
        <f t="shared" si="26"/>
        <v>0</v>
      </c>
      <c r="N53" s="54">
        <f t="shared" si="26"/>
        <v>0</v>
      </c>
      <c r="O53" s="54">
        <f t="shared" si="26"/>
        <v>0</v>
      </c>
      <c r="P53" s="54">
        <f t="shared" si="26"/>
        <v>0</v>
      </c>
      <c r="Q53" s="54">
        <f t="shared" si="26"/>
        <v>0</v>
      </c>
      <c r="R53" s="54">
        <f t="shared" si="26"/>
        <v>0</v>
      </c>
      <c r="S53" s="193">
        <f t="shared" si="22"/>
        <v>0</v>
      </c>
      <c r="T53" s="149"/>
      <c r="U53" s="220" t="s">
        <v>11</v>
      </c>
      <c r="V53" s="129">
        <f t="shared" si="27"/>
        <v>0</v>
      </c>
      <c r="W53" s="129">
        <f t="shared" si="27"/>
        <v>0</v>
      </c>
      <c r="X53" s="129">
        <f t="shared" si="27"/>
        <v>0</v>
      </c>
      <c r="Y53" s="129">
        <f t="shared" si="27"/>
        <v>0</v>
      </c>
      <c r="Z53" s="129">
        <f t="shared" si="27"/>
        <v>0</v>
      </c>
      <c r="AA53" s="129">
        <f t="shared" si="27"/>
        <v>0</v>
      </c>
      <c r="AB53" s="129">
        <f t="shared" si="27"/>
        <v>0</v>
      </c>
      <c r="AC53" s="286">
        <f t="shared" si="27"/>
        <v>0</v>
      </c>
      <c r="AD53" s="129">
        <f t="shared" si="27"/>
        <v>0</v>
      </c>
      <c r="AE53" s="129">
        <f t="shared" si="27"/>
        <v>0</v>
      </c>
      <c r="AF53" s="129">
        <f t="shared" si="27"/>
        <v>0</v>
      </c>
      <c r="AG53" s="129">
        <f t="shared" si="27"/>
        <v>0</v>
      </c>
      <c r="AH53" s="129">
        <f t="shared" si="27"/>
        <v>0</v>
      </c>
      <c r="AI53" s="223">
        <f t="shared" si="23"/>
        <v>0</v>
      </c>
      <c r="AJ53" s="141" t="str">
        <f t="shared" si="24"/>
        <v/>
      </c>
    </row>
    <row r="54" spans="1:36" ht="15">
      <c r="A54" s="194" t="s">
        <v>26</v>
      </c>
      <c r="B54" s="195">
        <f>SUM(B33:B49)</f>
        <v>8471.1577943798675</v>
      </c>
      <c r="C54" s="195">
        <f t="shared" ref="C54:I54" si="29">SUM(C33:C49)</f>
        <v>29853.68413465628</v>
      </c>
      <c r="D54" s="195">
        <f t="shared" si="29"/>
        <v>33169.881225600497</v>
      </c>
      <c r="E54" s="195">
        <f t="shared" si="29"/>
        <v>24071.789507413287</v>
      </c>
      <c r="F54" s="195">
        <f t="shared" si="29"/>
        <v>0</v>
      </c>
      <c r="G54" s="195">
        <f t="shared" si="29"/>
        <v>2144.7963887544765</v>
      </c>
      <c r="H54" s="195">
        <f t="shared" si="29"/>
        <v>137.53998256709477</v>
      </c>
      <c r="I54" s="154">
        <f t="shared" si="29"/>
        <v>97848.849033371502</v>
      </c>
      <c r="J54" s="149"/>
      <c r="K54" s="196" t="s">
        <v>26</v>
      </c>
      <c r="L54" s="195">
        <f>SUM(L33:L49)</f>
        <v>8471.1577943798675</v>
      </c>
      <c r="M54" s="195">
        <f t="shared" ref="M54:S54" si="30">SUM(M33:M49)</f>
        <v>29853.68413465628</v>
      </c>
      <c r="N54" s="195">
        <f t="shared" si="30"/>
        <v>33169.881225600497</v>
      </c>
      <c r="O54" s="195">
        <f t="shared" si="30"/>
        <v>24071.789507413287</v>
      </c>
      <c r="P54" s="195">
        <f t="shared" si="30"/>
        <v>3764.0450883258677</v>
      </c>
      <c r="Q54" s="195">
        <f t="shared" si="30"/>
        <v>2144.7963887544765</v>
      </c>
      <c r="R54" s="197">
        <f t="shared" si="30"/>
        <v>137.53998256709477</v>
      </c>
      <c r="S54" s="198">
        <f t="shared" si="30"/>
        <v>101612.89412169736</v>
      </c>
      <c r="T54" s="149" t="str">
        <f>IF(ABS(S54-AI54)&gt;0.01,S54-AI54,"")</f>
        <v/>
      </c>
      <c r="U54" s="224" t="s">
        <v>62</v>
      </c>
      <c r="V54" s="225">
        <f>SUM(V33:V49)</f>
        <v>7135.7772195371608</v>
      </c>
      <c r="W54" s="225">
        <f t="shared" ref="W54:AH54" si="31">SUM(W33:W49)</f>
        <v>1225.4495632097116</v>
      </c>
      <c r="X54" s="225">
        <f t="shared" si="31"/>
        <v>2144.7963887544765</v>
      </c>
      <c r="Y54" s="225">
        <f t="shared" si="31"/>
        <v>29853.68413465628</v>
      </c>
      <c r="Z54" s="225">
        <f t="shared" si="31"/>
        <v>31407.091859755285</v>
      </c>
      <c r="AA54" s="225">
        <f t="shared" si="31"/>
        <v>23288.228625671964</v>
      </c>
      <c r="AB54" s="225">
        <f t="shared" si="31"/>
        <v>3764.0450883258677</v>
      </c>
      <c r="AC54" s="225">
        <f t="shared" si="31"/>
        <v>2793.8212417866239</v>
      </c>
      <c r="AD54" s="226">
        <f t="shared" si="31"/>
        <v>109.93101163299389</v>
      </c>
      <c r="AE54" s="226">
        <f t="shared" si="31"/>
        <v>90.276735739531986</v>
      </c>
      <c r="AF54" s="226">
        <f t="shared" si="31"/>
        <v>137.53998256709477</v>
      </c>
      <c r="AG54" s="226">
        <f t="shared" si="31"/>
        <v>1762.7893658452133</v>
      </c>
      <c r="AH54" s="226">
        <f t="shared" si="31"/>
        <v>693.28414600178962</v>
      </c>
      <c r="AI54" s="227">
        <f>SUM(V54:AC54)</f>
        <v>101612.89412169739</v>
      </c>
      <c r="AJ54" s="141" t="str">
        <f t="shared" si="24"/>
        <v/>
      </c>
    </row>
    <row r="55" spans="1:36" ht="15" thickBot="1">
      <c r="A55" s="31" t="s">
        <v>86</v>
      </c>
      <c r="B55" s="49">
        <f>IF($I54=0,"-",B54/$I54)</f>
        <v>8.6573913521361567E-2</v>
      </c>
      <c r="C55" s="49">
        <f t="shared" ref="C55:H55" si="32">IF($I54=0,"-",C54/$I54)</f>
        <v>0.30510000301050688</v>
      </c>
      <c r="D55" s="49">
        <f t="shared" si="32"/>
        <v>0.33899102087841482</v>
      </c>
      <c r="E55" s="49">
        <f t="shared" si="32"/>
        <v>0.24600994028252254</v>
      </c>
      <c r="F55" s="49">
        <f t="shared" si="32"/>
        <v>0</v>
      </c>
      <c r="G55" s="49">
        <f t="shared" si="32"/>
        <v>2.1919485103222731E-2</v>
      </c>
      <c r="H55" s="72">
        <f t="shared" si="32"/>
        <v>1.4056372039714697E-3</v>
      </c>
      <c r="I55" s="50">
        <f>SUM(B55:H55)</f>
        <v>1</v>
      </c>
      <c r="K55" s="84" t="s">
        <v>86</v>
      </c>
      <c r="L55" s="101">
        <f>IF($S54=0,"-",L54/$S54)</f>
        <v>8.3366957191813945E-2</v>
      </c>
      <c r="M55" s="101">
        <f t="shared" ref="M55:R55" si="33">IF($S54=0,"-",M54/$S54)</f>
        <v>0.29379818764832949</v>
      </c>
      <c r="N55" s="101">
        <f t="shared" si="33"/>
        <v>0.32643378099116405</v>
      </c>
      <c r="O55" s="101">
        <f t="shared" si="33"/>
        <v>0.23689699732972419</v>
      </c>
      <c r="P55" s="101">
        <f t="shared" si="33"/>
        <v>3.704298672782446E-2</v>
      </c>
      <c r="Q55" s="101">
        <f t="shared" si="33"/>
        <v>2.1107521907463307E-2</v>
      </c>
      <c r="R55" s="102">
        <f t="shared" si="33"/>
        <v>1.3535682036806185E-3</v>
      </c>
      <c r="S55" s="103">
        <f>SUM(L55:R55)</f>
        <v>1.0000000000000002</v>
      </c>
      <c r="U55" s="113" t="s">
        <v>86</v>
      </c>
      <c r="V55" s="135">
        <f>+V54/$AI54</f>
        <v>7.0225115436540447E-2</v>
      </c>
      <c r="W55" s="135">
        <f t="shared" ref="W55:AH55" si="34">+W54/$AI54</f>
        <v>1.2059980908939012E-2</v>
      </c>
      <c r="X55" s="135">
        <f t="shared" si="34"/>
        <v>2.11075219074633E-2</v>
      </c>
      <c r="Y55" s="135">
        <f t="shared" si="34"/>
        <v>0.29379818764832943</v>
      </c>
      <c r="Z55" s="135">
        <f t="shared" si="34"/>
        <v>0.30908569361424115</v>
      </c>
      <c r="AA55" s="135">
        <f t="shared" si="34"/>
        <v>0.2291857625645487</v>
      </c>
      <c r="AB55" s="135">
        <f t="shared" si="34"/>
        <v>3.7042986727824453E-2</v>
      </c>
      <c r="AC55" s="135">
        <f t="shared" si="34"/>
        <v>2.749475119211332E-2</v>
      </c>
      <c r="AD55" s="135">
        <f t="shared" si="34"/>
        <v>1.0818608463344646E-3</v>
      </c>
      <c r="AE55" s="135">
        <f t="shared" si="34"/>
        <v>8.8843779640221073E-4</v>
      </c>
      <c r="AF55" s="135">
        <f t="shared" si="34"/>
        <v>1.353568203680618E-3</v>
      </c>
      <c r="AG55" s="135">
        <f t="shared" si="34"/>
        <v>1.7348087376922817E-2</v>
      </c>
      <c r="AH55" s="135">
        <f t="shared" si="34"/>
        <v>6.8227969687732056E-3</v>
      </c>
      <c r="AI55" s="136">
        <f>SUM(V55:AC55)</f>
        <v>0.99999999999999978</v>
      </c>
      <c r="AJ55" s="141" t="str">
        <f t="shared" si="24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0.11120848898604942</v>
      </c>
      <c r="G59" s="354"/>
      <c r="H59" s="356"/>
      <c r="I59" s="154">
        <f>SUM(B59:H59)</f>
        <v>0.11120848898604942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35">F450+F476+F502+F528+F554</f>
        <v>0</v>
      </c>
      <c r="G60" s="357"/>
      <c r="H60" s="359"/>
      <c r="I60" s="162">
        <f t="shared" ref="I60:I79" si="36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37">P450+P476+P502+P528+P554</f>
        <v>0</v>
      </c>
      <c r="Q60" s="357"/>
      <c r="R60" s="364"/>
      <c r="S60" s="166">
        <f t="shared" ref="S60:S79" si="38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35"/>
        <v>0</v>
      </c>
      <c r="G61" s="357"/>
      <c r="H61" s="359"/>
      <c r="I61" s="154">
        <f t="shared" si="36"/>
        <v>0</v>
      </c>
      <c r="J61" s="149"/>
      <c r="K61" s="169" t="s">
        <v>10</v>
      </c>
      <c r="L61" s="357"/>
      <c r="M61" s="358"/>
      <c r="N61" s="358"/>
      <c r="O61" s="359"/>
      <c r="P61" s="44">
        <f t="shared" si="37"/>
        <v>0</v>
      </c>
      <c r="Q61" s="357"/>
      <c r="R61" s="364"/>
      <c r="S61" s="158">
        <f t="shared" si="38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35"/>
        <v>0</v>
      </c>
      <c r="G62" s="357"/>
      <c r="H62" s="359"/>
      <c r="I62" s="162">
        <f t="shared" si="36"/>
        <v>0</v>
      </c>
      <c r="J62" s="149"/>
      <c r="K62" s="163" t="s">
        <v>55</v>
      </c>
      <c r="L62" s="357"/>
      <c r="M62" s="358"/>
      <c r="N62" s="358"/>
      <c r="O62" s="359"/>
      <c r="P62" s="90">
        <f t="shared" si="37"/>
        <v>0</v>
      </c>
      <c r="Q62" s="357"/>
      <c r="R62" s="364"/>
      <c r="S62" s="166">
        <f t="shared" si="38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35"/>
        <v>0</v>
      </c>
      <c r="G63" s="357"/>
      <c r="H63" s="359"/>
      <c r="I63" s="154">
        <f t="shared" si="36"/>
        <v>0</v>
      </c>
      <c r="J63" s="149"/>
      <c r="K63" s="169" t="s">
        <v>16</v>
      </c>
      <c r="L63" s="357"/>
      <c r="M63" s="358"/>
      <c r="N63" s="358"/>
      <c r="O63" s="359"/>
      <c r="P63" s="44">
        <f t="shared" si="37"/>
        <v>0</v>
      </c>
      <c r="Q63" s="357"/>
      <c r="R63" s="364"/>
      <c r="S63" s="158">
        <f t="shared" si="38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35"/>
        <v>0</v>
      </c>
      <c r="G64" s="357"/>
      <c r="H64" s="359"/>
      <c r="I64" s="162">
        <f t="shared" si="36"/>
        <v>0</v>
      </c>
      <c r="J64" s="149"/>
      <c r="K64" s="163" t="s">
        <v>15</v>
      </c>
      <c r="L64" s="357"/>
      <c r="M64" s="358"/>
      <c r="N64" s="358"/>
      <c r="O64" s="359"/>
      <c r="P64" s="90">
        <f t="shared" si="37"/>
        <v>0</v>
      </c>
      <c r="Q64" s="357"/>
      <c r="R64" s="364"/>
      <c r="S64" s="166">
        <f t="shared" si="38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35"/>
        <v>49830.887267068727</v>
      </c>
      <c r="G65" s="357"/>
      <c r="H65" s="359"/>
      <c r="I65" s="154">
        <f t="shared" si="36"/>
        <v>49830.887267068727</v>
      </c>
      <c r="J65" s="149"/>
      <c r="K65" s="169" t="s">
        <v>57</v>
      </c>
      <c r="L65" s="357"/>
      <c r="M65" s="358"/>
      <c r="N65" s="358"/>
      <c r="O65" s="359"/>
      <c r="P65" s="44">
        <f t="shared" si="37"/>
        <v>29460.857967946264</v>
      </c>
      <c r="Q65" s="357"/>
      <c r="R65" s="364"/>
      <c r="S65" s="158">
        <f t="shared" si="38"/>
        <v>29460.857967946264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35"/>
        <v>11850.035200367576</v>
      </c>
      <c r="G66" s="357"/>
      <c r="H66" s="359"/>
      <c r="I66" s="162">
        <f t="shared" si="36"/>
        <v>11850.035200367576</v>
      </c>
      <c r="J66" s="149"/>
      <c r="K66" s="163" t="s">
        <v>12</v>
      </c>
      <c r="L66" s="357"/>
      <c r="M66" s="358"/>
      <c r="N66" s="358"/>
      <c r="O66" s="359"/>
      <c r="P66" s="90">
        <f t="shared" si="37"/>
        <v>4548.5273786269154</v>
      </c>
      <c r="Q66" s="357"/>
      <c r="R66" s="364"/>
      <c r="S66" s="166">
        <f t="shared" si="38"/>
        <v>4548.5273786269154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35"/>
        <v>892.6360101764601</v>
      </c>
      <c r="G67" s="357"/>
      <c r="H67" s="359"/>
      <c r="I67" s="154">
        <f t="shared" si="36"/>
        <v>892.6360101764601</v>
      </c>
      <c r="J67" s="149"/>
      <c r="K67" s="169" t="s">
        <v>58</v>
      </c>
      <c r="L67" s="357"/>
      <c r="M67" s="358"/>
      <c r="N67" s="358"/>
      <c r="O67" s="359"/>
      <c r="P67" s="44">
        <f t="shared" si="37"/>
        <v>0</v>
      </c>
      <c r="Q67" s="357"/>
      <c r="R67" s="364"/>
      <c r="S67" s="158">
        <f t="shared" si="38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35"/>
        <v>19.834054332005675</v>
      </c>
      <c r="G68" s="357"/>
      <c r="H68" s="359"/>
      <c r="I68" s="162">
        <f t="shared" si="36"/>
        <v>19.834054332005675</v>
      </c>
      <c r="J68" s="149"/>
      <c r="K68" s="163" t="s">
        <v>17</v>
      </c>
      <c r="L68" s="357"/>
      <c r="M68" s="358"/>
      <c r="N68" s="358"/>
      <c r="O68" s="359"/>
      <c r="P68" s="90">
        <f t="shared" si="37"/>
        <v>6.3625844545577719</v>
      </c>
      <c r="Q68" s="357"/>
      <c r="R68" s="364"/>
      <c r="S68" s="166">
        <f t="shared" si="38"/>
        <v>6.3625844545577719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35"/>
        <v>656.2269274157353</v>
      </c>
      <c r="G69" s="357"/>
      <c r="H69" s="359"/>
      <c r="I69" s="154">
        <f t="shared" si="36"/>
        <v>656.2269274157353</v>
      </c>
      <c r="J69" s="149"/>
      <c r="K69" s="169" t="s">
        <v>139</v>
      </c>
      <c r="L69" s="357"/>
      <c r="M69" s="358"/>
      <c r="N69" s="358"/>
      <c r="O69" s="359"/>
      <c r="P69" s="44">
        <f t="shared" si="37"/>
        <v>50.317026615429967</v>
      </c>
      <c r="Q69" s="357"/>
      <c r="R69" s="364"/>
      <c r="S69" s="158">
        <f t="shared" si="38"/>
        <v>50.317026615429967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35"/>
        <v>1967.5291233661958</v>
      </c>
      <c r="G70" s="357"/>
      <c r="H70" s="359"/>
      <c r="I70" s="162">
        <f t="shared" si="36"/>
        <v>1967.5291233661958</v>
      </c>
      <c r="J70" s="149"/>
      <c r="K70" s="163" t="s">
        <v>25</v>
      </c>
      <c r="L70" s="357"/>
      <c r="M70" s="358"/>
      <c r="N70" s="358"/>
      <c r="O70" s="359"/>
      <c r="P70" s="90">
        <f t="shared" si="37"/>
        <v>-2.9132252166164108E-13</v>
      </c>
      <c r="Q70" s="357"/>
      <c r="R70" s="364"/>
      <c r="S70" s="166">
        <f t="shared" si="38"/>
        <v>-2.9132252166164108E-13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35"/>
        <v>0</v>
      </c>
      <c r="G71" s="357"/>
      <c r="H71" s="359"/>
      <c r="I71" s="154">
        <f t="shared" si="36"/>
        <v>0</v>
      </c>
      <c r="J71" s="149"/>
      <c r="K71" s="169" t="s">
        <v>24</v>
      </c>
      <c r="L71" s="357"/>
      <c r="M71" s="358"/>
      <c r="N71" s="358"/>
      <c r="O71" s="359"/>
      <c r="P71" s="44">
        <f t="shared" si="37"/>
        <v>0</v>
      </c>
      <c r="Q71" s="357"/>
      <c r="R71" s="364"/>
      <c r="S71" s="158">
        <f t="shared" si="38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35"/>
        <v>0</v>
      </c>
      <c r="G72" s="357"/>
      <c r="H72" s="359"/>
      <c r="I72" s="162">
        <f t="shared" si="36"/>
        <v>0</v>
      </c>
      <c r="J72" s="149"/>
      <c r="K72" s="163" t="s">
        <v>59</v>
      </c>
      <c r="L72" s="357"/>
      <c r="M72" s="358"/>
      <c r="N72" s="358"/>
      <c r="O72" s="359"/>
      <c r="P72" s="90">
        <f t="shared" si="37"/>
        <v>0</v>
      </c>
      <c r="Q72" s="357"/>
      <c r="R72" s="364"/>
      <c r="S72" s="166">
        <f t="shared" si="38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35"/>
        <v>3774.0457541860169</v>
      </c>
      <c r="G73" s="357"/>
      <c r="H73" s="359"/>
      <c r="I73" s="154">
        <f t="shared" si="36"/>
        <v>3774.0457541860169</v>
      </c>
      <c r="J73" s="149"/>
      <c r="K73" s="169" t="s">
        <v>22</v>
      </c>
      <c r="L73" s="357"/>
      <c r="M73" s="358"/>
      <c r="N73" s="358"/>
      <c r="O73" s="359"/>
      <c r="P73" s="44">
        <f t="shared" si="37"/>
        <v>2205.0205698853329</v>
      </c>
      <c r="Q73" s="357"/>
      <c r="R73" s="364"/>
      <c r="S73" s="158">
        <f t="shared" si="38"/>
        <v>2205.0205698853329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35"/>
        <v>0</v>
      </c>
      <c r="G74" s="357"/>
      <c r="H74" s="359"/>
      <c r="I74" s="162">
        <f t="shared" si="36"/>
        <v>0</v>
      </c>
      <c r="J74" s="149"/>
      <c r="K74" s="163" t="s">
        <v>21</v>
      </c>
      <c r="L74" s="357"/>
      <c r="M74" s="358"/>
      <c r="N74" s="358"/>
      <c r="O74" s="359"/>
      <c r="P74" s="90">
        <f t="shared" si="37"/>
        <v>0</v>
      </c>
      <c r="Q74" s="357"/>
      <c r="R74" s="364"/>
      <c r="S74" s="166">
        <f t="shared" si="38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35"/>
        <v>0</v>
      </c>
      <c r="G75" s="357"/>
      <c r="H75" s="359"/>
      <c r="I75" s="154">
        <f t="shared" si="36"/>
        <v>0</v>
      </c>
      <c r="J75" s="149"/>
      <c r="K75" s="171" t="s">
        <v>63</v>
      </c>
      <c r="L75" s="357"/>
      <c r="M75" s="358"/>
      <c r="N75" s="358"/>
      <c r="O75" s="359"/>
      <c r="P75" s="44">
        <f t="shared" si="37"/>
        <v>0</v>
      </c>
      <c r="Q75" s="357"/>
      <c r="R75" s="364"/>
      <c r="S75" s="158">
        <f t="shared" si="38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35"/>
        <v>0</v>
      </c>
      <c r="G76" s="357"/>
      <c r="H76" s="359"/>
      <c r="I76" s="175">
        <f t="shared" si="36"/>
        <v>0</v>
      </c>
      <c r="J76" s="149"/>
      <c r="K76" s="176" t="s">
        <v>23</v>
      </c>
      <c r="L76" s="357"/>
      <c r="M76" s="358"/>
      <c r="N76" s="358"/>
      <c r="O76" s="359"/>
      <c r="P76" s="93">
        <f t="shared" si="37"/>
        <v>0</v>
      </c>
      <c r="Q76" s="357"/>
      <c r="R76" s="364"/>
      <c r="S76" s="179">
        <f t="shared" si="38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35"/>
        <v>0</v>
      </c>
      <c r="G77" s="357"/>
      <c r="H77" s="359"/>
      <c r="I77" s="183">
        <f t="shared" si="36"/>
        <v>0</v>
      </c>
      <c r="J77" s="149"/>
      <c r="K77" s="184" t="s">
        <v>19</v>
      </c>
      <c r="L77" s="357"/>
      <c r="M77" s="358"/>
      <c r="N77" s="358"/>
      <c r="O77" s="359"/>
      <c r="P77" s="65">
        <f t="shared" si="37"/>
        <v>0</v>
      </c>
      <c r="Q77" s="357"/>
      <c r="R77" s="364"/>
      <c r="S77" s="186">
        <f t="shared" si="38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35"/>
        <v>0</v>
      </c>
      <c r="G78" s="357"/>
      <c r="H78" s="359"/>
      <c r="I78" s="175">
        <f t="shared" si="36"/>
        <v>0</v>
      </c>
      <c r="J78" s="149"/>
      <c r="K78" s="176" t="s">
        <v>20</v>
      </c>
      <c r="L78" s="357"/>
      <c r="M78" s="358"/>
      <c r="N78" s="358"/>
      <c r="O78" s="359"/>
      <c r="P78" s="93">
        <f t="shared" si="37"/>
        <v>0</v>
      </c>
      <c r="Q78" s="357"/>
      <c r="R78" s="364"/>
      <c r="S78" s="179">
        <f t="shared" si="38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35"/>
        <v>0</v>
      </c>
      <c r="G79" s="360"/>
      <c r="H79" s="362"/>
      <c r="I79" s="190">
        <f t="shared" si="36"/>
        <v>0</v>
      </c>
      <c r="J79" s="149"/>
      <c r="K79" s="191" t="s">
        <v>11</v>
      </c>
      <c r="L79" s="360"/>
      <c r="M79" s="361"/>
      <c r="N79" s="361"/>
      <c r="O79" s="362"/>
      <c r="P79" s="54">
        <f t="shared" si="37"/>
        <v>0</v>
      </c>
      <c r="Q79" s="360"/>
      <c r="R79" s="365"/>
      <c r="S79" s="193">
        <f t="shared" si="38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39">SUM(C59:C75)</f>
        <v>0</v>
      </c>
      <c r="D80" s="195">
        <f t="shared" si="39"/>
        <v>0</v>
      </c>
      <c r="E80" s="195">
        <f t="shared" si="39"/>
        <v>0</v>
      </c>
      <c r="F80" s="195">
        <f t="shared" si="39"/>
        <v>68991.305545401701</v>
      </c>
      <c r="G80" s="195">
        <f t="shared" si="39"/>
        <v>0</v>
      </c>
      <c r="H80" s="197">
        <f t="shared" si="39"/>
        <v>0</v>
      </c>
      <c r="I80" s="154">
        <f t="shared" si="39"/>
        <v>68991.305545401701</v>
      </c>
      <c r="J80" s="149"/>
      <c r="K80" s="196" t="s">
        <v>26</v>
      </c>
      <c r="L80" s="195">
        <f>SUM(L59:L75)</f>
        <v>0</v>
      </c>
      <c r="M80" s="195">
        <f t="shared" ref="M80:S80" si="40">SUM(M59:M75)</f>
        <v>0</v>
      </c>
      <c r="N80" s="195">
        <f t="shared" si="40"/>
        <v>0</v>
      </c>
      <c r="O80" s="195">
        <f t="shared" si="40"/>
        <v>0</v>
      </c>
      <c r="P80" s="195">
        <f t="shared" si="40"/>
        <v>36271.085527528499</v>
      </c>
      <c r="Q80" s="195">
        <f t="shared" si="40"/>
        <v>0</v>
      </c>
      <c r="R80" s="197">
        <f t="shared" si="40"/>
        <v>0</v>
      </c>
      <c r="S80" s="198">
        <f t="shared" si="40"/>
        <v>36271.085527528499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41">IF($I80=0,"-",C80/$I80)</f>
        <v>0</v>
      </c>
      <c r="D81" s="49">
        <f t="shared" si="41"/>
        <v>0</v>
      </c>
      <c r="E81" s="49">
        <f t="shared" si="41"/>
        <v>0</v>
      </c>
      <c r="F81" s="49">
        <f t="shared" si="41"/>
        <v>1</v>
      </c>
      <c r="G81" s="49">
        <f t="shared" si="41"/>
        <v>0</v>
      </c>
      <c r="H81" s="49">
        <f t="shared" si="41"/>
        <v>0</v>
      </c>
      <c r="I81" s="50">
        <f>SUM(B81:H81)</f>
        <v>1</v>
      </c>
      <c r="K81" s="84" t="s">
        <v>86</v>
      </c>
      <c r="L81" s="101">
        <f t="shared" ref="L81:R81" si="42">IF($S80=0,"-",L80/$S80)</f>
        <v>0</v>
      </c>
      <c r="M81" s="101">
        <f t="shared" si="42"/>
        <v>0</v>
      </c>
      <c r="N81" s="101">
        <f t="shared" si="42"/>
        <v>0</v>
      </c>
      <c r="O81" s="101">
        <f t="shared" si="42"/>
        <v>0</v>
      </c>
      <c r="P81" s="101">
        <f t="shared" si="42"/>
        <v>1</v>
      </c>
      <c r="Q81" s="101">
        <f t="shared" si="42"/>
        <v>0</v>
      </c>
      <c r="R81" s="102">
        <f t="shared" si="42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0" si="43">B579+B605+B631</f>
        <v>2.0941674723337123</v>
      </c>
      <c r="C85" s="38">
        <f t="shared" si="43"/>
        <v>0</v>
      </c>
      <c r="D85" s="38">
        <f t="shared" si="43"/>
        <v>0</v>
      </c>
      <c r="E85" s="38">
        <f t="shared" si="43"/>
        <v>0</v>
      </c>
      <c r="F85" s="38">
        <f t="shared" si="43"/>
        <v>0</v>
      </c>
      <c r="G85" s="38">
        <f t="shared" si="43"/>
        <v>0</v>
      </c>
      <c r="H85" s="38">
        <f t="shared" si="43"/>
        <v>0</v>
      </c>
      <c r="I85" s="154">
        <f>SUM(B85:H85)</f>
        <v>2.0941674723337123</v>
      </c>
      <c r="J85" s="149"/>
      <c r="K85" s="203" t="s">
        <v>7</v>
      </c>
      <c r="L85" s="38">
        <f t="shared" ref="L85:R100" si="44">L579+L605+L631</f>
        <v>2.0941674723337123</v>
      </c>
      <c r="M85" s="38">
        <f t="shared" si="44"/>
        <v>0</v>
      </c>
      <c r="N85" s="38">
        <f t="shared" si="44"/>
        <v>0</v>
      </c>
      <c r="O85" s="38">
        <f t="shared" si="44"/>
        <v>0</v>
      </c>
      <c r="P85" s="38">
        <f t="shared" si="44"/>
        <v>0.11120848898604942</v>
      </c>
      <c r="Q85" s="38">
        <f t="shared" si="44"/>
        <v>0</v>
      </c>
      <c r="R85" s="38">
        <f t="shared" si="44"/>
        <v>0</v>
      </c>
      <c r="S85" s="205">
        <f>SUM(L85:R85)</f>
        <v>2.2053759613197617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43"/>
        <v>62.864816262235856</v>
      </c>
      <c r="C86" s="41">
        <f t="shared" si="43"/>
        <v>0</v>
      </c>
      <c r="D86" s="41">
        <f t="shared" si="43"/>
        <v>3.4283306341359738</v>
      </c>
      <c r="E86" s="41">
        <f t="shared" si="43"/>
        <v>0</v>
      </c>
      <c r="F86" s="41">
        <f t="shared" si="43"/>
        <v>0</v>
      </c>
      <c r="G86" s="41">
        <f t="shared" si="43"/>
        <v>0</v>
      </c>
      <c r="H86" s="41">
        <f t="shared" si="43"/>
        <v>0</v>
      </c>
      <c r="I86" s="162">
        <f t="shared" ref="I86:I105" si="45">SUM(B86:H86)</f>
        <v>66.293146896371823</v>
      </c>
      <c r="J86" s="149"/>
      <c r="K86" s="163" t="s">
        <v>8</v>
      </c>
      <c r="L86" s="90">
        <f t="shared" si="44"/>
        <v>62.864816262235856</v>
      </c>
      <c r="M86" s="90">
        <f t="shared" si="44"/>
        <v>0</v>
      </c>
      <c r="N86" s="90">
        <f t="shared" si="44"/>
        <v>3.4283306341359738</v>
      </c>
      <c r="O86" s="90">
        <f t="shared" si="44"/>
        <v>0</v>
      </c>
      <c r="P86" s="90">
        <f t="shared" si="44"/>
        <v>0</v>
      </c>
      <c r="Q86" s="90">
        <f t="shared" si="44"/>
        <v>0</v>
      </c>
      <c r="R86" s="90">
        <f t="shared" si="44"/>
        <v>0</v>
      </c>
      <c r="S86" s="166">
        <f t="shared" ref="S86:S105" si="46">SUM(L86:R86)</f>
        <v>66.293146896371823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43"/>
        <v>39.003327934364307</v>
      </c>
      <c r="C87" s="44">
        <f t="shared" si="43"/>
        <v>0</v>
      </c>
      <c r="D87" s="44">
        <f t="shared" si="43"/>
        <v>9.96760719515982</v>
      </c>
      <c r="E87" s="44">
        <f t="shared" si="43"/>
        <v>0</v>
      </c>
      <c r="F87" s="44">
        <f t="shared" si="43"/>
        <v>0</v>
      </c>
      <c r="G87" s="44">
        <f t="shared" si="43"/>
        <v>0</v>
      </c>
      <c r="H87" s="44">
        <f t="shared" si="43"/>
        <v>0</v>
      </c>
      <c r="I87" s="154">
        <f t="shared" si="45"/>
        <v>48.970935129524129</v>
      </c>
      <c r="J87" s="149"/>
      <c r="K87" s="169" t="s">
        <v>10</v>
      </c>
      <c r="L87" s="44">
        <f t="shared" si="44"/>
        <v>39.003327934364307</v>
      </c>
      <c r="M87" s="44">
        <f t="shared" si="44"/>
        <v>0</v>
      </c>
      <c r="N87" s="44">
        <f t="shared" si="44"/>
        <v>9.96760719515982</v>
      </c>
      <c r="O87" s="44">
        <f t="shared" si="44"/>
        <v>0</v>
      </c>
      <c r="P87" s="44">
        <f t="shared" si="44"/>
        <v>0</v>
      </c>
      <c r="Q87" s="44">
        <f t="shared" si="44"/>
        <v>0</v>
      </c>
      <c r="R87" s="44">
        <f t="shared" si="44"/>
        <v>0</v>
      </c>
      <c r="S87" s="158">
        <f t="shared" si="46"/>
        <v>48.970935129524129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43"/>
        <v>0</v>
      </c>
      <c r="C88" s="41">
        <f t="shared" si="43"/>
        <v>0</v>
      </c>
      <c r="D88" s="41">
        <f t="shared" si="43"/>
        <v>0</v>
      </c>
      <c r="E88" s="41">
        <f t="shared" si="43"/>
        <v>0</v>
      </c>
      <c r="F88" s="41">
        <f t="shared" si="43"/>
        <v>0</v>
      </c>
      <c r="G88" s="41">
        <f t="shared" si="43"/>
        <v>0</v>
      </c>
      <c r="H88" s="41">
        <f t="shared" si="43"/>
        <v>0</v>
      </c>
      <c r="I88" s="162">
        <f t="shared" si="45"/>
        <v>0</v>
      </c>
      <c r="J88" s="149"/>
      <c r="K88" s="163" t="s">
        <v>55</v>
      </c>
      <c r="L88" s="90">
        <f t="shared" si="44"/>
        <v>0</v>
      </c>
      <c r="M88" s="90">
        <f t="shared" si="44"/>
        <v>0</v>
      </c>
      <c r="N88" s="90">
        <f t="shared" si="44"/>
        <v>0</v>
      </c>
      <c r="O88" s="90">
        <f t="shared" si="44"/>
        <v>0</v>
      </c>
      <c r="P88" s="90">
        <f t="shared" si="44"/>
        <v>0</v>
      </c>
      <c r="Q88" s="90">
        <f t="shared" si="44"/>
        <v>0</v>
      </c>
      <c r="R88" s="90">
        <f t="shared" si="44"/>
        <v>0</v>
      </c>
      <c r="S88" s="166">
        <f t="shared" si="46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43"/>
        <v>32.897290397958997</v>
      </c>
      <c r="C89" s="44">
        <f t="shared" si="43"/>
        <v>3.984677687355894</v>
      </c>
      <c r="D89" s="44">
        <f t="shared" si="43"/>
        <v>0.8591838547218128</v>
      </c>
      <c r="E89" s="44">
        <f t="shared" si="43"/>
        <v>1.916223958160731</v>
      </c>
      <c r="F89" s="44">
        <f t="shared" si="43"/>
        <v>0</v>
      </c>
      <c r="G89" s="44">
        <f t="shared" si="43"/>
        <v>0</v>
      </c>
      <c r="H89" s="44">
        <f t="shared" si="43"/>
        <v>0</v>
      </c>
      <c r="I89" s="154">
        <f t="shared" si="45"/>
        <v>39.657375898197429</v>
      </c>
      <c r="J89" s="149"/>
      <c r="K89" s="169" t="s">
        <v>16</v>
      </c>
      <c r="L89" s="44">
        <f t="shared" si="44"/>
        <v>32.897290397958997</v>
      </c>
      <c r="M89" s="44">
        <f t="shared" si="44"/>
        <v>3.984677687355894</v>
      </c>
      <c r="N89" s="44">
        <f t="shared" si="44"/>
        <v>0.8591838547218128</v>
      </c>
      <c r="O89" s="44">
        <f t="shared" si="44"/>
        <v>1.916223958160731</v>
      </c>
      <c r="P89" s="44">
        <f t="shared" si="44"/>
        <v>0</v>
      </c>
      <c r="Q89" s="44">
        <f t="shared" si="44"/>
        <v>0</v>
      </c>
      <c r="R89" s="44">
        <f t="shared" si="44"/>
        <v>0</v>
      </c>
      <c r="S89" s="158">
        <f t="shared" si="46"/>
        <v>39.657375898197429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43"/>
        <v>6986.0724930266206</v>
      </c>
      <c r="C90" s="41">
        <f t="shared" si="43"/>
        <v>13.123823429875992</v>
      </c>
      <c r="D90" s="41">
        <f t="shared" si="43"/>
        <v>709.05912883314204</v>
      </c>
      <c r="E90" s="41">
        <f t="shared" si="43"/>
        <v>0</v>
      </c>
      <c r="F90" s="41">
        <f t="shared" si="43"/>
        <v>0</v>
      </c>
      <c r="G90" s="41">
        <f t="shared" si="43"/>
        <v>0</v>
      </c>
      <c r="H90" s="41">
        <f t="shared" si="43"/>
        <v>0</v>
      </c>
      <c r="I90" s="162">
        <f t="shared" si="45"/>
        <v>7708.2554452896384</v>
      </c>
      <c r="J90" s="149"/>
      <c r="K90" s="163" t="s">
        <v>15</v>
      </c>
      <c r="L90" s="90">
        <f t="shared" si="44"/>
        <v>6986.0724930266206</v>
      </c>
      <c r="M90" s="90">
        <f t="shared" si="44"/>
        <v>13.123823429875992</v>
      </c>
      <c r="N90" s="90">
        <f t="shared" si="44"/>
        <v>709.05912883314204</v>
      </c>
      <c r="O90" s="90">
        <f t="shared" si="44"/>
        <v>0</v>
      </c>
      <c r="P90" s="90">
        <f t="shared" si="44"/>
        <v>0</v>
      </c>
      <c r="Q90" s="90">
        <f t="shared" si="44"/>
        <v>0</v>
      </c>
      <c r="R90" s="90">
        <f t="shared" si="44"/>
        <v>0</v>
      </c>
      <c r="S90" s="166">
        <f t="shared" si="46"/>
        <v>7708.2554452896384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43"/>
        <v>0</v>
      </c>
      <c r="C91" s="44">
        <f t="shared" si="43"/>
        <v>0.94638987146475639</v>
      </c>
      <c r="D91" s="44">
        <f t="shared" si="43"/>
        <v>0.17350079326707776</v>
      </c>
      <c r="E91" s="44">
        <f t="shared" si="43"/>
        <v>126.86911537009601</v>
      </c>
      <c r="F91" s="44">
        <f t="shared" si="43"/>
        <v>1814.0478225633708</v>
      </c>
      <c r="G91" s="44">
        <f t="shared" si="43"/>
        <v>0</v>
      </c>
      <c r="H91" s="44">
        <f t="shared" si="43"/>
        <v>0</v>
      </c>
      <c r="I91" s="154">
        <f t="shared" si="45"/>
        <v>1942.0368285981986</v>
      </c>
      <c r="J91" s="149"/>
      <c r="K91" s="169" t="s">
        <v>57</v>
      </c>
      <c r="L91" s="44">
        <f t="shared" si="44"/>
        <v>0</v>
      </c>
      <c r="M91" s="44">
        <f t="shared" si="44"/>
        <v>0.94638987146475639</v>
      </c>
      <c r="N91" s="44">
        <f t="shared" si="44"/>
        <v>0.17350079326707776</v>
      </c>
      <c r="O91" s="44">
        <f t="shared" si="44"/>
        <v>126.86911537009601</v>
      </c>
      <c r="P91" s="44">
        <f t="shared" si="44"/>
        <v>19017.35539650264</v>
      </c>
      <c r="Q91" s="44">
        <f t="shared" si="44"/>
        <v>0</v>
      </c>
      <c r="R91" s="44">
        <f t="shared" si="44"/>
        <v>0</v>
      </c>
      <c r="S91" s="158">
        <f t="shared" si="46"/>
        <v>19145.344402537467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43"/>
        <v>0</v>
      </c>
      <c r="C92" s="41">
        <f t="shared" si="43"/>
        <v>0</v>
      </c>
      <c r="D92" s="41">
        <f t="shared" si="43"/>
        <v>8.9558014236814518E-2</v>
      </c>
      <c r="E92" s="41">
        <f t="shared" si="43"/>
        <v>28.592178952384497</v>
      </c>
      <c r="F92" s="41">
        <f t="shared" si="43"/>
        <v>0</v>
      </c>
      <c r="G92" s="41">
        <f t="shared" si="43"/>
        <v>0</v>
      </c>
      <c r="H92" s="41">
        <f t="shared" si="43"/>
        <v>0</v>
      </c>
      <c r="I92" s="162">
        <f t="shared" si="45"/>
        <v>28.681736966621312</v>
      </c>
      <c r="J92" s="149"/>
      <c r="K92" s="163" t="s">
        <v>12</v>
      </c>
      <c r="L92" s="90">
        <f t="shared" si="44"/>
        <v>0</v>
      </c>
      <c r="M92" s="90">
        <f t="shared" si="44"/>
        <v>0</v>
      </c>
      <c r="N92" s="90">
        <f t="shared" si="44"/>
        <v>8.9558014236814518E-2</v>
      </c>
      <c r="O92" s="90">
        <f t="shared" si="44"/>
        <v>28.592178952384497</v>
      </c>
      <c r="P92" s="90">
        <f t="shared" si="44"/>
        <v>7156.8792026429655</v>
      </c>
      <c r="Q92" s="90">
        <f t="shared" si="44"/>
        <v>0</v>
      </c>
      <c r="R92" s="90">
        <f t="shared" si="44"/>
        <v>0</v>
      </c>
      <c r="S92" s="166">
        <f t="shared" si="46"/>
        <v>7185.560939609587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43"/>
        <v>0</v>
      </c>
      <c r="C93" s="44">
        <f t="shared" si="43"/>
        <v>0</v>
      </c>
      <c r="D93" s="44">
        <f t="shared" si="43"/>
        <v>0</v>
      </c>
      <c r="E93" s="44">
        <f t="shared" si="43"/>
        <v>0</v>
      </c>
      <c r="F93" s="44">
        <f t="shared" si="43"/>
        <v>0</v>
      </c>
      <c r="G93" s="44">
        <f t="shared" si="43"/>
        <v>0</v>
      </c>
      <c r="H93" s="44">
        <f t="shared" si="43"/>
        <v>0</v>
      </c>
      <c r="I93" s="154">
        <f t="shared" si="45"/>
        <v>0</v>
      </c>
      <c r="J93" s="149"/>
      <c r="K93" s="169" t="s">
        <v>58</v>
      </c>
      <c r="L93" s="44">
        <f t="shared" si="44"/>
        <v>0</v>
      </c>
      <c r="M93" s="44">
        <f t="shared" si="44"/>
        <v>0</v>
      </c>
      <c r="N93" s="44">
        <f t="shared" si="44"/>
        <v>0</v>
      </c>
      <c r="O93" s="44">
        <f t="shared" si="44"/>
        <v>0</v>
      </c>
      <c r="P93" s="44">
        <f t="shared" si="44"/>
        <v>892.6360101764601</v>
      </c>
      <c r="Q93" s="44">
        <f t="shared" si="44"/>
        <v>0</v>
      </c>
      <c r="R93" s="44">
        <f t="shared" si="44"/>
        <v>0</v>
      </c>
      <c r="S93" s="158">
        <f t="shared" si="46"/>
        <v>892.6360101764601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43"/>
        <v>519.52512363838321</v>
      </c>
      <c r="C94" s="41">
        <f t="shared" si="43"/>
        <v>0.15192492077794845</v>
      </c>
      <c r="D94" s="41">
        <f t="shared" si="43"/>
        <v>34.38114678708321</v>
      </c>
      <c r="E94" s="41">
        <f t="shared" si="43"/>
        <v>1.8695425784501838</v>
      </c>
      <c r="F94" s="41">
        <f t="shared" si="43"/>
        <v>0</v>
      </c>
      <c r="G94" s="41">
        <f t="shared" si="43"/>
        <v>0</v>
      </c>
      <c r="H94" s="41">
        <f t="shared" si="43"/>
        <v>0</v>
      </c>
      <c r="I94" s="162">
        <f t="shared" si="45"/>
        <v>555.9277379246945</v>
      </c>
      <c r="J94" s="149"/>
      <c r="K94" s="163" t="s">
        <v>17</v>
      </c>
      <c r="L94" s="90">
        <f t="shared" si="44"/>
        <v>519.52512363838321</v>
      </c>
      <c r="M94" s="90">
        <f t="shared" si="44"/>
        <v>0.15192492077794845</v>
      </c>
      <c r="N94" s="90">
        <f t="shared" si="44"/>
        <v>34.38114678708321</v>
      </c>
      <c r="O94" s="90">
        <f t="shared" si="44"/>
        <v>1.8695425784501838</v>
      </c>
      <c r="P94" s="90">
        <f t="shared" si="44"/>
        <v>0</v>
      </c>
      <c r="Q94" s="90">
        <f t="shared" si="44"/>
        <v>0</v>
      </c>
      <c r="R94" s="90">
        <f t="shared" si="44"/>
        <v>0</v>
      </c>
      <c r="S94" s="166">
        <f t="shared" si="46"/>
        <v>555.9277379246945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43"/>
        <v>8871.8321760719064</v>
      </c>
      <c r="C95" s="44">
        <f t="shared" si="43"/>
        <v>149.89839989128129</v>
      </c>
      <c r="D95" s="44">
        <f t="shared" si="43"/>
        <v>807.65810674489774</v>
      </c>
      <c r="E95" s="44">
        <f t="shared" si="43"/>
        <v>23.020100183633474</v>
      </c>
      <c r="F95" s="44">
        <f t="shared" si="43"/>
        <v>0</v>
      </c>
      <c r="G95" s="44">
        <f t="shared" si="43"/>
        <v>0</v>
      </c>
      <c r="H95" s="44">
        <f t="shared" si="43"/>
        <v>0</v>
      </c>
      <c r="I95" s="154">
        <f t="shared" si="45"/>
        <v>9852.4087828917181</v>
      </c>
      <c r="J95" s="149"/>
      <c r="K95" s="169" t="s">
        <v>139</v>
      </c>
      <c r="L95" s="44">
        <f t="shared" si="44"/>
        <v>8871.8321760719064</v>
      </c>
      <c r="M95" s="44">
        <f t="shared" si="44"/>
        <v>149.89839989128129</v>
      </c>
      <c r="N95" s="44">
        <f t="shared" si="44"/>
        <v>807.65810674489774</v>
      </c>
      <c r="O95" s="44">
        <f t="shared" si="44"/>
        <v>23.020100183633474</v>
      </c>
      <c r="P95" s="44">
        <f t="shared" si="44"/>
        <v>523.66652506800006</v>
      </c>
      <c r="Q95" s="44">
        <f t="shared" si="44"/>
        <v>0</v>
      </c>
      <c r="R95" s="44">
        <f t="shared" si="44"/>
        <v>0</v>
      </c>
      <c r="S95" s="158">
        <f t="shared" si="46"/>
        <v>10376.075307959718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43"/>
        <v>3346.8216908546974</v>
      </c>
      <c r="C96" s="41">
        <f t="shared" si="43"/>
        <v>0.37264513607178867</v>
      </c>
      <c r="D96" s="41">
        <f t="shared" si="43"/>
        <v>5996.8656462782565</v>
      </c>
      <c r="E96" s="41">
        <f t="shared" si="43"/>
        <v>5508.1391159720906</v>
      </c>
      <c r="F96" s="41">
        <f t="shared" si="43"/>
        <v>0</v>
      </c>
      <c r="G96" s="41">
        <f t="shared" si="43"/>
        <v>4010.6846459905146</v>
      </c>
      <c r="H96" s="41">
        <f t="shared" si="43"/>
        <v>2.8082458728842923</v>
      </c>
      <c r="I96" s="162">
        <f t="shared" si="45"/>
        <v>18865.691990104515</v>
      </c>
      <c r="J96" s="149"/>
      <c r="K96" s="163" t="s">
        <v>25</v>
      </c>
      <c r="L96" s="90">
        <f t="shared" si="44"/>
        <v>3346.8216908546974</v>
      </c>
      <c r="M96" s="90">
        <f t="shared" si="44"/>
        <v>0.37264513607178867</v>
      </c>
      <c r="N96" s="90">
        <f t="shared" si="44"/>
        <v>5996.8656462782565</v>
      </c>
      <c r="O96" s="90">
        <f t="shared" si="44"/>
        <v>5508.1391159720906</v>
      </c>
      <c r="P96" s="90">
        <f t="shared" si="44"/>
        <v>1899.3096062322334</v>
      </c>
      <c r="Q96" s="90">
        <f t="shared" si="44"/>
        <v>4010.6846459905146</v>
      </c>
      <c r="R96" s="90">
        <f t="shared" si="44"/>
        <v>2.8082458728842923</v>
      </c>
      <c r="S96" s="166">
        <f t="shared" si="46"/>
        <v>20765.001596336748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43"/>
        <v>8351.5129113097446</v>
      </c>
      <c r="C97" s="44">
        <f t="shared" si="43"/>
        <v>22.853985808066518</v>
      </c>
      <c r="D97" s="44">
        <f t="shared" si="43"/>
        <v>684.9376784388221</v>
      </c>
      <c r="E97" s="44">
        <f t="shared" si="43"/>
        <v>0</v>
      </c>
      <c r="F97" s="44">
        <f t="shared" si="43"/>
        <v>0</v>
      </c>
      <c r="G97" s="44">
        <f t="shared" si="43"/>
        <v>0</v>
      </c>
      <c r="H97" s="44">
        <f t="shared" si="43"/>
        <v>0</v>
      </c>
      <c r="I97" s="154">
        <f t="shared" si="45"/>
        <v>9059.3045755566327</v>
      </c>
      <c r="J97" s="149"/>
      <c r="K97" s="169" t="s">
        <v>24</v>
      </c>
      <c r="L97" s="44">
        <f t="shared" si="44"/>
        <v>8351.5129113097446</v>
      </c>
      <c r="M97" s="44">
        <f t="shared" si="44"/>
        <v>22.853985808066518</v>
      </c>
      <c r="N97" s="44">
        <f t="shared" si="44"/>
        <v>684.9376784388221</v>
      </c>
      <c r="O97" s="44">
        <f t="shared" si="44"/>
        <v>0</v>
      </c>
      <c r="P97" s="44">
        <f t="shared" si="44"/>
        <v>0</v>
      </c>
      <c r="Q97" s="44">
        <f t="shared" si="44"/>
        <v>0</v>
      </c>
      <c r="R97" s="44">
        <f t="shared" si="44"/>
        <v>0</v>
      </c>
      <c r="S97" s="158">
        <f t="shared" si="46"/>
        <v>9059.3045755566327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43"/>
        <v>9045.8819548012616</v>
      </c>
      <c r="C98" s="41">
        <f t="shared" si="43"/>
        <v>16.39782786226754</v>
      </c>
      <c r="D98" s="41">
        <f t="shared" si="43"/>
        <v>832.8139083480296</v>
      </c>
      <c r="E98" s="41">
        <f t="shared" si="43"/>
        <v>0</v>
      </c>
      <c r="F98" s="41">
        <f t="shared" si="43"/>
        <v>0</v>
      </c>
      <c r="G98" s="41">
        <f t="shared" si="43"/>
        <v>0</v>
      </c>
      <c r="H98" s="41">
        <f t="shared" si="43"/>
        <v>0</v>
      </c>
      <c r="I98" s="162">
        <f t="shared" si="45"/>
        <v>9895.0936910115579</v>
      </c>
      <c r="J98" s="149"/>
      <c r="K98" s="163" t="s">
        <v>59</v>
      </c>
      <c r="L98" s="90">
        <f t="shared" si="44"/>
        <v>9045.8819548012616</v>
      </c>
      <c r="M98" s="90">
        <f t="shared" si="44"/>
        <v>16.39782786226754</v>
      </c>
      <c r="N98" s="90">
        <f t="shared" si="44"/>
        <v>832.8139083480296</v>
      </c>
      <c r="O98" s="90">
        <f t="shared" si="44"/>
        <v>0</v>
      </c>
      <c r="P98" s="90">
        <f t="shared" si="44"/>
        <v>0</v>
      </c>
      <c r="Q98" s="90">
        <f t="shared" si="44"/>
        <v>0</v>
      </c>
      <c r="R98" s="90">
        <f t="shared" si="44"/>
        <v>0</v>
      </c>
      <c r="S98" s="166">
        <f t="shared" si="46"/>
        <v>9895.0936910115579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43"/>
        <v>4839.0987638407451</v>
      </c>
      <c r="C99" s="44">
        <f t="shared" si="43"/>
        <v>0</v>
      </c>
      <c r="D99" s="44">
        <f t="shared" si="43"/>
        <v>662.93600382841385</v>
      </c>
      <c r="E99" s="44">
        <f t="shared" si="43"/>
        <v>2.7104995761345139</v>
      </c>
      <c r="F99" s="44">
        <f t="shared" si="43"/>
        <v>109.05831612610918</v>
      </c>
      <c r="G99" s="44">
        <f t="shared" si="43"/>
        <v>0</v>
      </c>
      <c r="H99" s="44">
        <f t="shared" si="43"/>
        <v>0</v>
      </c>
      <c r="I99" s="154">
        <f t="shared" si="45"/>
        <v>5613.803583371403</v>
      </c>
      <c r="J99" s="149"/>
      <c r="K99" s="169" t="s">
        <v>22</v>
      </c>
      <c r="L99" s="44">
        <f t="shared" si="44"/>
        <v>4839.0987638407451</v>
      </c>
      <c r="M99" s="44">
        <f t="shared" si="44"/>
        <v>0</v>
      </c>
      <c r="N99" s="44">
        <f t="shared" si="44"/>
        <v>662.93600382841385</v>
      </c>
      <c r="O99" s="44">
        <f t="shared" si="44"/>
        <v>2.7104995761345139</v>
      </c>
      <c r="P99" s="44">
        <f t="shared" si="44"/>
        <v>1389.3231191255325</v>
      </c>
      <c r="Q99" s="44">
        <f t="shared" si="44"/>
        <v>0</v>
      </c>
      <c r="R99" s="44">
        <f t="shared" si="44"/>
        <v>0</v>
      </c>
      <c r="S99" s="158">
        <f t="shared" si="46"/>
        <v>6894.0683863708264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43"/>
        <v>0</v>
      </c>
      <c r="C100" s="41">
        <f t="shared" si="43"/>
        <v>0</v>
      </c>
      <c r="D100" s="41">
        <f t="shared" si="43"/>
        <v>0</v>
      </c>
      <c r="E100" s="41">
        <f t="shared" si="43"/>
        <v>0</v>
      </c>
      <c r="F100" s="41">
        <f t="shared" si="43"/>
        <v>0</v>
      </c>
      <c r="G100" s="41">
        <f t="shared" si="43"/>
        <v>0</v>
      </c>
      <c r="H100" s="41">
        <f t="shared" si="43"/>
        <v>0</v>
      </c>
      <c r="I100" s="162">
        <f t="shared" si="45"/>
        <v>0</v>
      </c>
      <c r="J100" s="149"/>
      <c r="K100" s="163" t="s">
        <v>21</v>
      </c>
      <c r="L100" s="90">
        <f t="shared" si="44"/>
        <v>0</v>
      </c>
      <c r="M100" s="90">
        <f t="shared" si="44"/>
        <v>0</v>
      </c>
      <c r="N100" s="90">
        <f t="shared" si="44"/>
        <v>0</v>
      </c>
      <c r="O100" s="90">
        <f t="shared" si="44"/>
        <v>0</v>
      </c>
      <c r="P100" s="90">
        <f t="shared" si="44"/>
        <v>0</v>
      </c>
      <c r="Q100" s="90">
        <f t="shared" si="44"/>
        <v>0</v>
      </c>
      <c r="R100" s="90">
        <f t="shared" si="44"/>
        <v>0</v>
      </c>
      <c r="S100" s="166">
        <f t="shared" si="46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ref="B101:H105" si="47">B595+B621+B647</f>
        <v>3980.2396294159748</v>
      </c>
      <c r="C101" s="44">
        <f t="shared" si="47"/>
        <v>0</v>
      </c>
      <c r="D101" s="44">
        <f t="shared" si="47"/>
        <v>1018.2352482985625</v>
      </c>
      <c r="E101" s="44">
        <f t="shared" si="47"/>
        <v>0</v>
      </c>
      <c r="F101" s="44">
        <f t="shared" si="47"/>
        <v>0</v>
      </c>
      <c r="G101" s="44">
        <f t="shared" si="47"/>
        <v>0</v>
      </c>
      <c r="H101" s="44">
        <f t="shared" si="47"/>
        <v>0</v>
      </c>
      <c r="I101" s="154">
        <f t="shared" si="45"/>
        <v>4998.4748777145378</v>
      </c>
      <c r="J101" s="149"/>
      <c r="K101" s="171" t="s">
        <v>63</v>
      </c>
      <c r="L101" s="44">
        <f t="shared" ref="L101:R105" si="48">L595+L621+L647</f>
        <v>3980.2396294159748</v>
      </c>
      <c r="M101" s="44">
        <f t="shared" si="48"/>
        <v>0</v>
      </c>
      <c r="N101" s="44">
        <f t="shared" si="48"/>
        <v>1018.2352482985625</v>
      </c>
      <c r="O101" s="44">
        <f t="shared" si="48"/>
        <v>0</v>
      </c>
      <c r="P101" s="44">
        <f t="shared" si="48"/>
        <v>0</v>
      </c>
      <c r="Q101" s="44">
        <f t="shared" si="48"/>
        <v>0</v>
      </c>
      <c r="R101" s="44">
        <f t="shared" si="48"/>
        <v>0</v>
      </c>
      <c r="S101" s="158">
        <f t="shared" si="46"/>
        <v>4998.4748777145378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47"/>
        <v>3980.2396294159748</v>
      </c>
      <c r="C102" s="62">
        <f t="shared" si="47"/>
        <v>0</v>
      </c>
      <c r="D102" s="62">
        <f t="shared" si="47"/>
        <v>1018.2352482985625</v>
      </c>
      <c r="E102" s="62">
        <f t="shared" si="47"/>
        <v>0</v>
      </c>
      <c r="F102" s="62">
        <f t="shared" si="47"/>
        <v>0</v>
      </c>
      <c r="G102" s="62">
        <f t="shared" si="47"/>
        <v>0</v>
      </c>
      <c r="H102" s="62">
        <f t="shared" si="47"/>
        <v>0</v>
      </c>
      <c r="I102" s="175">
        <f t="shared" si="45"/>
        <v>4998.4748777145378</v>
      </c>
      <c r="J102" s="149"/>
      <c r="K102" s="176" t="s">
        <v>23</v>
      </c>
      <c r="L102" s="93">
        <f t="shared" si="48"/>
        <v>3980.2396294159748</v>
      </c>
      <c r="M102" s="93">
        <f t="shared" si="48"/>
        <v>0</v>
      </c>
      <c r="N102" s="93">
        <f t="shared" si="48"/>
        <v>1018.2352482985625</v>
      </c>
      <c r="O102" s="93">
        <f t="shared" si="48"/>
        <v>0</v>
      </c>
      <c r="P102" s="93">
        <f t="shared" si="48"/>
        <v>0</v>
      </c>
      <c r="Q102" s="93">
        <f t="shared" si="48"/>
        <v>0</v>
      </c>
      <c r="R102" s="93">
        <f t="shared" si="48"/>
        <v>0</v>
      </c>
      <c r="S102" s="179">
        <f t="shared" si="46"/>
        <v>4998.4748777145378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47"/>
        <v>0</v>
      </c>
      <c r="C103" s="65">
        <f t="shared" si="47"/>
        <v>0</v>
      </c>
      <c r="D103" s="65">
        <f t="shared" si="47"/>
        <v>0</v>
      </c>
      <c r="E103" s="65">
        <f t="shared" si="47"/>
        <v>0</v>
      </c>
      <c r="F103" s="65">
        <f t="shared" si="47"/>
        <v>0</v>
      </c>
      <c r="G103" s="65">
        <f t="shared" si="47"/>
        <v>0</v>
      </c>
      <c r="H103" s="65">
        <f t="shared" si="47"/>
        <v>0</v>
      </c>
      <c r="I103" s="183">
        <f t="shared" si="45"/>
        <v>0</v>
      </c>
      <c r="J103" s="149"/>
      <c r="K103" s="184" t="s">
        <v>19</v>
      </c>
      <c r="L103" s="65">
        <f t="shared" si="48"/>
        <v>0</v>
      </c>
      <c r="M103" s="65">
        <f t="shared" si="48"/>
        <v>0</v>
      </c>
      <c r="N103" s="65">
        <f t="shared" si="48"/>
        <v>0</v>
      </c>
      <c r="O103" s="65">
        <f t="shared" si="48"/>
        <v>0</v>
      </c>
      <c r="P103" s="65">
        <f t="shared" si="48"/>
        <v>0</v>
      </c>
      <c r="Q103" s="65">
        <f t="shared" si="48"/>
        <v>0</v>
      </c>
      <c r="R103" s="65">
        <f t="shared" si="48"/>
        <v>0</v>
      </c>
      <c r="S103" s="186">
        <f t="shared" si="46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47"/>
        <v>0</v>
      </c>
      <c r="C104" s="62">
        <f t="shared" si="47"/>
        <v>0</v>
      </c>
      <c r="D104" s="62">
        <f t="shared" si="47"/>
        <v>0</v>
      </c>
      <c r="E104" s="62">
        <f t="shared" si="47"/>
        <v>0</v>
      </c>
      <c r="F104" s="62">
        <f t="shared" si="47"/>
        <v>0</v>
      </c>
      <c r="G104" s="62">
        <f t="shared" si="47"/>
        <v>0</v>
      </c>
      <c r="H104" s="62">
        <f t="shared" si="47"/>
        <v>0</v>
      </c>
      <c r="I104" s="175">
        <f t="shared" si="45"/>
        <v>0</v>
      </c>
      <c r="J104" s="149"/>
      <c r="K104" s="176" t="s">
        <v>20</v>
      </c>
      <c r="L104" s="93">
        <f t="shared" si="48"/>
        <v>0</v>
      </c>
      <c r="M104" s="93">
        <f t="shared" si="48"/>
        <v>0</v>
      </c>
      <c r="N104" s="93">
        <f t="shared" si="48"/>
        <v>0</v>
      </c>
      <c r="O104" s="93">
        <f t="shared" si="48"/>
        <v>0</v>
      </c>
      <c r="P104" s="93">
        <f t="shared" si="48"/>
        <v>0</v>
      </c>
      <c r="Q104" s="93">
        <f t="shared" si="48"/>
        <v>0</v>
      </c>
      <c r="R104" s="93">
        <f t="shared" si="48"/>
        <v>0</v>
      </c>
      <c r="S104" s="179">
        <f t="shared" si="46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47"/>
        <v>0</v>
      </c>
      <c r="C105" s="54">
        <f t="shared" si="47"/>
        <v>0</v>
      </c>
      <c r="D105" s="54">
        <f t="shared" si="47"/>
        <v>0</v>
      </c>
      <c r="E105" s="54">
        <f t="shared" si="47"/>
        <v>0</v>
      </c>
      <c r="F105" s="54">
        <f t="shared" si="47"/>
        <v>0</v>
      </c>
      <c r="G105" s="54">
        <f t="shared" si="47"/>
        <v>0</v>
      </c>
      <c r="H105" s="54">
        <f t="shared" si="47"/>
        <v>0</v>
      </c>
      <c r="I105" s="190">
        <f t="shared" si="45"/>
        <v>0</v>
      </c>
      <c r="J105" s="149"/>
      <c r="K105" s="191" t="s">
        <v>11</v>
      </c>
      <c r="L105" s="54">
        <f t="shared" si="48"/>
        <v>0</v>
      </c>
      <c r="M105" s="54">
        <f t="shared" si="48"/>
        <v>0</v>
      </c>
      <c r="N105" s="54">
        <f t="shared" si="48"/>
        <v>0</v>
      </c>
      <c r="O105" s="54">
        <f t="shared" si="48"/>
        <v>0</v>
      </c>
      <c r="P105" s="54">
        <f t="shared" si="48"/>
        <v>0</v>
      </c>
      <c r="Q105" s="54">
        <f t="shared" si="48"/>
        <v>0</v>
      </c>
      <c r="R105" s="54">
        <f t="shared" si="48"/>
        <v>0</v>
      </c>
      <c r="S105" s="193">
        <f t="shared" si="46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46077.844345026228</v>
      </c>
      <c r="C106" s="195">
        <f t="shared" ref="C106:I106" si="49">SUM(C85:C101)</f>
        <v>207.72967460716171</v>
      </c>
      <c r="D106" s="195">
        <f t="shared" si="49"/>
        <v>10761.405048048729</v>
      </c>
      <c r="E106" s="195">
        <f t="shared" si="49"/>
        <v>5693.1167765909504</v>
      </c>
      <c r="F106" s="195">
        <f t="shared" si="49"/>
        <v>1923.1061386894801</v>
      </c>
      <c r="G106" s="195">
        <f t="shared" si="49"/>
        <v>4010.6846459905146</v>
      </c>
      <c r="H106" s="195">
        <f t="shared" si="49"/>
        <v>2.8082458728842923</v>
      </c>
      <c r="I106" s="154">
        <f t="shared" si="49"/>
        <v>68676.694874825946</v>
      </c>
      <c r="J106" s="149"/>
      <c r="K106" s="196" t="s">
        <v>26</v>
      </c>
      <c r="L106" s="195">
        <f>SUM(L85:L101)</f>
        <v>46077.844345026228</v>
      </c>
      <c r="M106" s="195">
        <f t="shared" ref="M106:S106" si="50">SUM(M85:M101)</f>
        <v>207.72967460716171</v>
      </c>
      <c r="N106" s="195">
        <f t="shared" si="50"/>
        <v>10761.405048048729</v>
      </c>
      <c r="O106" s="195">
        <f t="shared" si="50"/>
        <v>5693.1167765909504</v>
      </c>
      <c r="P106" s="195">
        <f t="shared" si="50"/>
        <v>30879.281068236818</v>
      </c>
      <c r="Q106" s="195">
        <f t="shared" si="50"/>
        <v>4010.6846459905146</v>
      </c>
      <c r="R106" s="197">
        <f t="shared" si="50"/>
        <v>2.8082458728842923</v>
      </c>
      <c r="S106" s="198">
        <f t="shared" si="50"/>
        <v>97632.869804373287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0.67093858300854936</v>
      </c>
      <c r="C107" s="49">
        <f t="shared" ref="C107:H107" si="51">IF($I106=0,"-",C106/$I106)</f>
        <v>3.0247476962276892E-3</v>
      </c>
      <c r="D107" s="49">
        <f t="shared" si="51"/>
        <v>0.1566966067260965</v>
      </c>
      <c r="E107" s="49">
        <f t="shared" si="51"/>
        <v>8.2897361134917011E-2</v>
      </c>
      <c r="F107" s="49">
        <f t="shared" si="51"/>
        <v>2.8002310568303306E-2</v>
      </c>
      <c r="G107" s="49">
        <f t="shared" si="51"/>
        <v>5.8399500053120154E-2</v>
      </c>
      <c r="H107" s="72">
        <f t="shared" si="51"/>
        <v>4.0890812785949604E-5</v>
      </c>
      <c r="I107" s="50">
        <f>SUM(B107:H107)</f>
        <v>0.99999999999999989</v>
      </c>
      <c r="K107" s="84" t="s">
        <v>86</v>
      </c>
      <c r="L107" s="101">
        <f t="shared" ref="L107:R107" si="52">IF($S106=0,"-",L106/$S106)</f>
        <v>0.47195011718238211</v>
      </c>
      <c r="M107" s="101">
        <f t="shared" si="52"/>
        <v>2.1276612581745172E-3</v>
      </c>
      <c r="N107" s="101">
        <f t="shared" si="52"/>
        <v>0.11022317657579181</v>
      </c>
      <c r="O107" s="101">
        <f t="shared" si="52"/>
        <v>5.8311476329623753E-2</v>
      </c>
      <c r="P107" s="101">
        <f t="shared" si="52"/>
        <v>0.31627955964123095</v>
      </c>
      <c r="Q107" s="101">
        <f t="shared" si="52"/>
        <v>4.1079245688738969E-2</v>
      </c>
      <c r="R107" s="102">
        <f t="shared" si="52"/>
        <v>2.8763324057883035E-5</v>
      </c>
      <c r="S107" s="103">
        <f>SUM(L107:R107)</f>
        <v>1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1.5726865702482887E-4</v>
      </c>
      <c r="E111" s="152">
        <v>0</v>
      </c>
      <c r="F111" s="347"/>
      <c r="G111" s="152">
        <v>0</v>
      </c>
      <c r="H111" s="153">
        <v>0</v>
      </c>
      <c r="I111" s="154">
        <f>SUM(B111:H111)</f>
        <v>1.5726865702482887E-4</v>
      </c>
      <c r="J111" s="149"/>
      <c r="K111" s="203" t="s">
        <v>7</v>
      </c>
      <c r="L111" s="152">
        <v>0</v>
      </c>
      <c r="M111" s="152">
        <v>0</v>
      </c>
      <c r="N111" s="152">
        <v>1.5726865702482887E-4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1.5726865702482887E-4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1.5726865702482887E-4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1.5726865702482887E-4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53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4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5">SUM(V112:AC112)</f>
        <v>0</v>
      </c>
      <c r="AJ112" s="141" t="str">
        <f t="shared" ref="AJ112:AJ132" si="56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2579.3167263538226</v>
      </c>
      <c r="E113" s="156">
        <v>0</v>
      </c>
      <c r="F113" s="348"/>
      <c r="G113" s="156">
        <v>0</v>
      </c>
      <c r="H113" s="168">
        <v>0</v>
      </c>
      <c r="I113" s="154">
        <f t="shared" si="53"/>
        <v>2579.3167263538226</v>
      </c>
      <c r="J113" s="149"/>
      <c r="K113" s="169" t="s">
        <v>10</v>
      </c>
      <c r="L113" s="156">
        <v>0</v>
      </c>
      <c r="M113" s="156">
        <v>0</v>
      </c>
      <c r="N113" s="156">
        <v>2579.3167263538226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4"/>
        <v>2579.3167263538226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2579.3167263538226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5"/>
        <v>2579.3167263538226</v>
      </c>
      <c r="AJ113" s="141" t="str">
        <f t="shared" si="56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53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4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5"/>
        <v>0</v>
      </c>
      <c r="AJ114" s="141" t="str">
        <f t="shared" si="56"/>
        <v/>
      </c>
      <c r="BA114" s="141"/>
      <c r="BR114" s="141"/>
      <c r="CG114" s="141"/>
    </row>
    <row r="115" spans="1:85" ht="15">
      <c r="A115" s="167" t="s">
        <v>16</v>
      </c>
      <c r="B115" s="156">
        <v>0.37340702147525989</v>
      </c>
      <c r="C115" s="156">
        <v>2.453601602649182</v>
      </c>
      <c r="D115" s="156">
        <v>0</v>
      </c>
      <c r="E115" s="156">
        <v>0</v>
      </c>
      <c r="F115" s="348"/>
      <c r="G115" s="156">
        <v>0</v>
      </c>
      <c r="H115" s="168">
        <v>0</v>
      </c>
      <c r="I115" s="154">
        <f t="shared" si="53"/>
        <v>2.8270086241244421</v>
      </c>
      <c r="J115" s="149"/>
      <c r="K115" s="169" t="s">
        <v>16</v>
      </c>
      <c r="L115" s="156">
        <v>0.37340702147525989</v>
      </c>
      <c r="M115" s="156">
        <v>2.453601602649182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4"/>
        <v>2.8270086241244421</v>
      </c>
      <c r="U115" s="215" t="s">
        <v>16</v>
      </c>
      <c r="V115" s="207">
        <v>0.37340702147525989</v>
      </c>
      <c r="W115" s="207">
        <v>0</v>
      </c>
      <c r="X115" s="207">
        <v>0</v>
      </c>
      <c r="Y115" s="207">
        <v>2.453601602649182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5"/>
        <v>2.8270086241244421</v>
      </c>
      <c r="AJ115" s="141" t="str">
        <f t="shared" si="56"/>
        <v/>
      </c>
      <c r="BA115" s="141"/>
      <c r="BR115" s="141"/>
      <c r="CG115" s="141"/>
    </row>
    <row r="116" spans="1:85" ht="15">
      <c r="A116" s="159" t="s">
        <v>15</v>
      </c>
      <c r="B116" s="160">
        <v>2.5918546173691959E-3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53"/>
        <v>2.5918546173691959E-3</v>
      </c>
      <c r="J116" s="149"/>
      <c r="K116" s="163" t="s">
        <v>15</v>
      </c>
      <c r="L116" s="164">
        <v>2.5918546173691959E-3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4"/>
        <v>2.5918546173691959E-3</v>
      </c>
      <c r="U116" s="211" t="s">
        <v>56</v>
      </c>
      <c r="V116" s="212">
        <v>2.5918546173691959E-3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5"/>
        <v>2.5918546173691959E-3</v>
      </c>
      <c r="AJ116" s="141" t="str">
        <f t="shared" si="56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3.938353099252955</v>
      </c>
      <c r="F117" s="348"/>
      <c r="G117" s="156">
        <v>0</v>
      </c>
      <c r="H117" s="168">
        <v>0</v>
      </c>
      <c r="I117" s="154">
        <f t="shared" si="53"/>
        <v>3.938353099252955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3.938353099252955</v>
      </c>
      <c r="P117" s="156">
        <v>41.234706140295415</v>
      </c>
      <c r="Q117" s="156">
        <v>0</v>
      </c>
      <c r="R117" s="157">
        <v>0</v>
      </c>
      <c r="S117" s="158">
        <f t="shared" si="54"/>
        <v>45.173059239548373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0.31928445039677894</v>
      </c>
      <c r="AB117" s="207">
        <v>41.234706140295415</v>
      </c>
      <c r="AC117" s="208">
        <v>3.6190686488561759</v>
      </c>
      <c r="AD117" s="207">
        <v>0</v>
      </c>
      <c r="AE117" s="207">
        <v>0</v>
      </c>
      <c r="AF117" s="207">
        <v>0</v>
      </c>
      <c r="AG117" s="207">
        <v>0</v>
      </c>
      <c r="AH117" s="207">
        <v>3.6190686488561759</v>
      </c>
      <c r="AI117" s="210">
        <f t="shared" si="55"/>
        <v>45.173059239548373</v>
      </c>
      <c r="AJ117" s="141" t="str">
        <f t="shared" si="56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53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0.37085715639750999</v>
      </c>
      <c r="Q118" s="164">
        <v>0</v>
      </c>
      <c r="R118" s="165">
        <v>0</v>
      </c>
      <c r="S118" s="166">
        <f t="shared" si="54"/>
        <v>0.37085715639750999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0.37085715639750999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5"/>
        <v>0.37085715639750999</v>
      </c>
      <c r="AJ118" s="141" t="str">
        <f t="shared" si="56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53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4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5"/>
        <v>0</v>
      </c>
      <c r="AJ119" s="141" t="str">
        <f t="shared" si="56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4.1986991107136842E-2</v>
      </c>
      <c r="E120" s="160">
        <v>0</v>
      </c>
      <c r="F120" s="348"/>
      <c r="G120" s="160">
        <v>0</v>
      </c>
      <c r="H120" s="161">
        <v>0</v>
      </c>
      <c r="I120" s="162">
        <f t="shared" si="53"/>
        <v>4.1986991107136842E-2</v>
      </c>
      <c r="J120" s="149"/>
      <c r="K120" s="163" t="s">
        <v>17</v>
      </c>
      <c r="L120" s="164">
        <v>0</v>
      </c>
      <c r="M120" s="164">
        <v>0</v>
      </c>
      <c r="N120" s="164">
        <v>4.1986991107136842E-2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4"/>
        <v>4.1986991107136842E-2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4.1986991107136842E-2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5"/>
        <v>4.1986991107136842E-2</v>
      </c>
      <c r="AJ120" s="141" t="str">
        <f t="shared" si="56"/>
        <v/>
      </c>
      <c r="BA120" s="141"/>
      <c r="BR120" s="141"/>
      <c r="CG120" s="141"/>
    </row>
    <row r="121" spans="1:85" ht="15">
      <c r="A121" s="167" t="s">
        <v>139</v>
      </c>
      <c r="B121" s="156">
        <v>575.9214331218501</v>
      </c>
      <c r="C121" s="156">
        <v>174.54211954947004</v>
      </c>
      <c r="D121" s="156">
        <v>7492.6868932539455</v>
      </c>
      <c r="E121" s="156">
        <v>153.07521561712406</v>
      </c>
      <c r="F121" s="348"/>
      <c r="G121" s="156">
        <v>0</v>
      </c>
      <c r="H121" s="168">
        <v>0</v>
      </c>
      <c r="I121" s="154">
        <f t="shared" si="53"/>
        <v>8396.2256615423903</v>
      </c>
      <c r="J121" s="149"/>
      <c r="K121" s="169" t="s">
        <v>139</v>
      </c>
      <c r="L121" s="156">
        <v>575.9214331218501</v>
      </c>
      <c r="M121" s="156">
        <v>174.54211954947004</v>
      </c>
      <c r="N121" s="156">
        <v>7492.6868932539455</v>
      </c>
      <c r="O121" s="156">
        <v>153.07521561712406</v>
      </c>
      <c r="P121" s="156">
        <v>22.008703426389179</v>
      </c>
      <c r="Q121" s="156">
        <v>0</v>
      </c>
      <c r="R121" s="157">
        <v>0</v>
      </c>
      <c r="S121" s="158">
        <f t="shared" si="54"/>
        <v>8418.2343649687791</v>
      </c>
      <c r="U121" s="215" t="s">
        <v>139</v>
      </c>
      <c r="V121" s="207">
        <v>574.81317054997135</v>
      </c>
      <c r="W121" s="207">
        <v>0</v>
      </c>
      <c r="X121" s="207">
        <v>0</v>
      </c>
      <c r="Y121" s="207">
        <v>174.54211954947004</v>
      </c>
      <c r="Z121" s="207">
        <v>7492.6868932539455</v>
      </c>
      <c r="AA121" s="207">
        <v>128.08957801906288</v>
      </c>
      <c r="AB121" s="207">
        <v>22.008703426389179</v>
      </c>
      <c r="AC121" s="208">
        <v>26.093900169939928</v>
      </c>
      <c r="AD121" s="207">
        <v>1.1082625718787464</v>
      </c>
      <c r="AE121" s="207">
        <v>0</v>
      </c>
      <c r="AF121" s="207">
        <v>0</v>
      </c>
      <c r="AG121" s="207">
        <v>0</v>
      </c>
      <c r="AH121" s="207">
        <v>24.985637598061182</v>
      </c>
      <c r="AI121" s="210">
        <f t="shared" si="55"/>
        <v>8418.2343649687791</v>
      </c>
      <c r="AJ121" s="141" t="str">
        <f t="shared" si="56"/>
        <v/>
      </c>
      <c r="BA121" s="141"/>
      <c r="BR121" s="141"/>
      <c r="CG121" s="141"/>
    </row>
    <row r="122" spans="1:85" ht="15">
      <c r="A122" s="159" t="s">
        <v>25</v>
      </c>
      <c r="B122" s="160">
        <v>101.56459842815026</v>
      </c>
      <c r="C122" s="160">
        <v>6.2801710880552024</v>
      </c>
      <c r="D122" s="160">
        <v>1389.3185936604973</v>
      </c>
      <c r="E122" s="160">
        <v>2004.1733531135915</v>
      </c>
      <c r="F122" s="348"/>
      <c r="G122" s="160">
        <v>130.8341163697267</v>
      </c>
      <c r="H122" s="161">
        <v>1.5024124718968226</v>
      </c>
      <c r="I122" s="162">
        <f t="shared" si="53"/>
        <v>3633.6732451319176</v>
      </c>
      <c r="J122" s="149"/>
      <c r="K122" s="163" t="s">
        <v>25</v>
      </c>
      <c r="L122" s="164">
        <v>101.56459842815026</v>
      </c>
      <c r="M122" s="164">
        <v>6.2801710880552024</v>
      </c>
      <c r="N122" s="164">
        <v>1389.3185936604973</v>
      </c>
      <c r="O122" s="164">
        <v>2004.1733531135915</v>
      </c>
      <c r="P122" s="164">
        <v>5.9500912720869081</v>
      </c>
      <c r="Q122" s="164">
        <v>130.8341163697267</v>
      </c>
      <c r="R122" s="165">
        <v>1.5024124718968226</v>
      </c>
      <c r="S122" s="166">
        <f t="shared" si="54"/>
        <v>3639.6233364040045</v>
      </c>
      <c r="U122" s="211" t="s">
        <v>25</v>
      </c>
      <c r="V122" s="212">
        <v>54.098901280010509</v>
      </c>
      <c r="W122" s="212">
        <v>46.922225107492771</v>
      </c>
      <c r="X122" s="212">
        <v>130.8341163697267</v>
      </c>
      <c r="Y122" s="212">
        <v>6.2801710880552024</v>
      </c>
      <c r="Z122" s="212">
        <v>1389.3185936604973</v>
      </c>
      <c r="AA122" s="212">
        <v>1998.6443882614822</v>
      </c>
      <c r="AB122" s="212">
        <v>5.9500912720869081</v>
      </c>
      <c r="AC122" s="213">
        <v>7.5748493646531605</v>
      </c>
      <c r="AD122" s="212">
        <v>0.54347204064698962</v>
      </c>
      <c r="AE122" s="212">
        <v>0</v>
      </c>
      <c r="AF122" s="212">
        <v>1.5024124718968226</v>
      </c>
      <c r="AG122" s="212">
        <v>0</v>
      </c>
      <c r="AH122" s="212">
        <v>5.5289648521093486</v>
      </c>
      <c r="AI122" s="214">
        <f t="shared" si="55"/>
        <v>3639.6233364040049</v>
      </c>
      <c r="AJ122" s="141" t="str">
        <f t="shared" si="56"/>
        <v/>
      </c>
      <c r="BA122" s="141"/>
      <c r="BR122" s="141"/>
      <c r="CG122" s="141"/>
    </row>
    <row r="123" spans="1:85" ht="15">
      <c r="A123" s="167" t="s">
        <v>24</v>
      </c>
      <c r="B123" s="156">
        <v>14.975443896466471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53"/>
        <v>14.975443896466471</v>
      </c>
      <c r="J123" s="149"/>
      <c r="K123" s="169" t="s">
        <v>24</v>
      </c>
      <c r="L123" s="156">
        <v>14.975443896466471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4"/>
        <v>14.975443896466471</v>
      </c>
      <c r="U123" s="215" t="s">
        <v>24</v>
      </c>
      <c r="V123" s="207">
        <v>14.975443896466471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5"/>
        <v>14.975443896466471</v>
      </c>
      <c r="AJ123" s="141" t="str">
        <f t="shared" si="56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53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4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5"/>
        <v>0</v>
      </c>
      <c r="AJ124" s="141" t="str">
        <f t="shared" si="56"/>
        <v/>
      </c>
      <c r="BA124" s="141"/>
      <c r="BR124" s="141"/>
      <c r="CG124" s="141"/>
    </row>
    <row r="125" spans="1:85" ht="15">
      <c r="A125" s="167" t="s">
        <v>22</v>
      </c>
      <c r="B125" s="156">
        <v>1.9601697202943091</v>
      </c>
      <c r="C125" s="156">
        <v>0</v>
      </c>
      <c r="D125" s="156">
        <v>3.9797385230217794</v>
      </c>
      <c r="E125" s="156">
        <v>0</v>
      </c>
      <c r="F125" s="348"/>
      <c r="G125" s="156">
        <v>0</v>
      </c>
      <c r="H125" s="168">
        <v>0</v>
      </c>
      <c r="I125" s="154">
        <f t="shared" si="53"/>
        <v>5.9399082433160881</v>
      </c>
      <c r="J125" s="149"/>
      <c r="K125" s="169" t="s">
        <v>22</v>
      </c>
      <c r="L125" s="156">
        <v>1.9601697202943091</v>
      </c>
      <c r="M125" s="156">
        <v>0</v>
      </c>
      <c r="N125" s="156">
        <v>3.9797385230217794</v>
      </c>
      <c r="O125" s="156">
        <v>0</v>
      </c>
      <c r="P125" s="156">
        <v>2.6523695056456003</v>
      </c>
      <c r="Q125" s="156">
        <v>0</v>
      </c>
      <c r="R125" s="157">
        <v>0</v>
      </c>
      <c r="S125" s="158">
        <f t="shared" si="54"/>
        <v>8.5922777489616884</v>
      </c>
      <c r="U125" s="215" t="s">
        <v>22</v>
      </c>
      <c r="V125" s="207">
        <v>1.9601697202943091</v>
      </c>
      <c r="W125" s="207">
        <v>0</v>
      </c>
      <c r="X125" s="207">
        <v>0</v>
      </c>
      <c r="Y125" s="207">
        <v>0</v>
      </c>
      <c r="Z125" s="207">
        <v>3.9797385230217794</v>
      </c>
      <c r="AA125" s="207">
        <v>0</v>
      </c>
      <c r="AB125" s="207">
        <v>2.6523695056456003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5"/>
        <v>8.5922777489616884</v>
      </c>
      <c r="AJ125" s="141" t="str">
        <f t="shared" si="56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53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4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5"/>
        <v>0</v>
      </c>
      <c r="AJ126" s="141" t="str">
        <f t="shared" si="56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0</v>
      </c>
      <c r="D127" s="156">
        <v>3885.7059504397284</v>
      </c>
      <c r="E127" s="156">
        <v>0</v>
      </c>
      <c r="F127" s="348"/>
      <c r="G127" s="156">
        <v>0</v>
      </c>
      <c r="H127" s="168">
        <v>0</v>
      </c>
      <c r="I127" s="154">
        <f t="shared" si="53"/>
        <v>3885.7059504397284</v>
      </c>
      <c r="J127" s="149"/>
      <c r="K127" s="171" t="s">
        <v>63</v>
      </c>
      <c r="L127" s="156">
        <v>0</v>
      </c>
      <c r="M127" s="156">
        <v>0</v>
      </c>
      <c r="N127" s="156">
        <v>3885.7059504397284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4"/>
        <v>3885.7059504397284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0</v>
      </c>
      <c r="Z127" s="207">
        <v>3885.7059504397284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5"/>
        <v>3885.7059504397284</v>
      </c>
      <c r="AJ127" s="141" t="str">
        <f t="shared" si="56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53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4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55"/>
        <v>0</v>
      </c>
      <c r="AJ128" s="141" t="str">
        <f t="shared" si="56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656.11684776041955</v>
      </c>
      <c r="E129" s="181">
        <v>0</v>
      </c>
      <c r="F129" s="348"/>
      <c r="G129" s="181">
        <v>0</v>
      </c>
      <c r="H129" s="182">
        <v>0</v>
      </c>
      <c r="I129" s="183">
        <f t="shared" si="53"/>
        <v>656.11684776041955</v>
      </c>
      <c r="J129" s="149"/>
      <c r="K129" s="184" t="s">
        <v>19</v>
      </c>
      <c r="L129" s="181">
        <v>0</v>
      </c>
      <c r="M129" s="181">
        <v>0</v>
      </c>
      <c r="N129" s="181">
        <v>656.11684776041955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4"/>
        <v>656.11684776041955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656.11684776041955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5"/>
        <v>656.11684776041955</v>
      </c>
      <c r="AJ129" s="141" t="str">
        <f t="shared" si="56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3229.5891026793088</v>
      </c>
      <c r="E130" s="173">
        <v>0</v>
      </c>
      <c r="F130" s="348"/>
      <c r="G130" s="173">
        <v>0</v>
      </c>
      <c r="H130" s="174">
        <v>0</v>
      </c>
      <c r="I130" s="175">
        <f t="shared" si="53"/>
        <v>3229.5891026793088</v>
      </c>
      <c r="J130" s="149"/>
      <c r="K130" s="176" t="s">
        <v>20</v>
      </c>
      <c r="L130" s="177">
        <v>0</v>
      </c>
      <c r="M130" s="177">
        <v>0</v>
      </c>
      <c r="N130" s="177">
        <v>3229.5891026793088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4"/>
        <v>3229.5891026793088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3229.5891026793088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55"/>
        <v>3229.5891026793088</v>
      </c>
      <c r="AJ130" s="141" t="str">
        <f t="shared" si="56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53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4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5"/>
        <v>0</v>
      </c>
      <c r="AJ131" s="141" t="str">
        <f t="shared" si="56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694.79764404285368</v>
      </c>
      <c r="C132" s="195">
        <f t="shared" ref="C132:I132" si="57">SUM(C111:C127)</f>
        <v>183.27589224017441</v>
      </c>
      <c r="D132" s="195">
        <f t="shared" si="57"/>
        <v>15351.050046490778</v>
      </c>
      <c r="E132" s="195">
        <f t="shared" si="57"/>
        <v>2161.1869218299685</v>
      </c>
      <c r="F132" s="195">
        <f t="shared" si="57"/>
        <v>0</v>
      </c>
      <c r="G132" s="195">
        <f t="shared" si="57"/>
        <v>130.8341163697267</v>
      </c>
      <c r="H132" s="197">
        <f t="shared" si="57"/>
        <v>1.5024124718968226</v>
      </c>
      <c r="I132" s="154">
        <f t="shared" si="57"/>
        <v>18522.647033445402</v>
      </c>
      <c r="J132" s="149"/>
      <c r="K132" s="196" t="s">
        <v>26</v>
      </c>
      <c r="L132" s="195">
        <f>SUM(L111:L127)</f>
        <v>694.79764404285368</v>
      </c>
      <c r="M132" s="195">
        <f t="shared" ref="M132:S132" si="58">SUM(M111:M127)</f>
        <v>183.27589224017441</v>
      </c>
      <c r="N132" s="195">
        <f t="shared" si="58"/>
        <v>15351.050046490778</v>
      </c>
      <c r="O132" s="195">
        <f t="shared" si="58"/>
        <v>2161.1869218299685</v>
      </c>
      <c r="P132" s="195">
        <f t="shared" si="58"/>
        <v>72.216727500814613</v>
      </c>
      <c r="Q132" s="195">
        <f t="shared" si="58"/>
        <v>130.8341163697267</v>
      </c>
      <c r="R132" s="197">
        <f t="shared" si="58"/>
        <v>1.5024124718968226</v>
      </c>
      <c r="S132" s="198">
        <f t="shared" si="58"/>
        <v>18594.863760946217</v>
      </c>
      <c r="T132" s="141" t="str">
        <f>IF(ABS(S132-AI132)&gt;0.01,S132-AI132,"")</f>
        <v/>
      </c>
      <c r="U132" s="224" t="s">
        <v>62</v>
      </c>
      <c r="V132" s="225">
        <f>SUM(V111:V127)</f>
        <v>646.2236843228352</v>
      </c>
      <c r="W132" s="225">
        <f t="shared" ref="W132:AH132" si="59">SUM(W111:W127)</f>
        <v>46.922225107492771</v>
      </c>
      <c r="X132" s="225">
        <f t="shared" si="59"/>
        <v>130.8341163697267</v>
      </c>
      <c r="Y132" s="225">
        <f t="shared" si="59"/>
        <v>183.27589224017441</v>
      </c>
      <c r="Z132" s="225">
        <f t="shared" si="59"/>
        <v>15351.050046490778</v>
      </c>
      <c r="AA132" s="225">
        <f t="shared" si="59"/>
        <v>2127.0532507309417</v>
      </c>
      <c r="AB132" s="225">
        <f t="shared" si="59"/>
        <v>72.216727500814613</v>
      </c>
      <c r="AC132" s="225">
        <f t="shared" si="59"/>
        <v>37.287818183449261</v>
      </c>
      <c r="AD132" s="226">
        <f t="shared" si="59"/>
        <v>1.6517346125257362</v>
      </c>
      <c r="AE132" s="226">
        <f t="shared" si="59"/>
        <v>0</v>
      </c>
      <c r="AF132" s="226">
        <f t="shared" si="59"/>
        <v>1.5024124718968226</v>
      </c>
      <c r="AG132" s="226">
        <f t="shared" si="59"/>
        <v>0</v>
      </c>
      <c r="AH132" s="226">
        <f t="shared" si="59"/>
        <v>34.133671099026706</v>
      </c>
      <c r="AI132" s="227">
        <f>SUM(V132:AC132)</f>
        <v>18594.863760946213</v>
      </c>
      <c r="AJ132" s="141" t="str">
        <f t="shared" si="56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3.7510710147868873E-2</v>
      </c>
      <c r="C133" s="49">
        <f t="shared" ref="C133:H133" si="60">IF($I132=0,"-",C132/$I132)</f>
        <v>9.8946922601959881E-3</v>
      </c>
      <c r="D133" s="49">
        <f t="shared" si="60"/>
        <v>0.82877193625577206</v>
      </c>
      <c r="E133" s="49">
        <f t="shared" si="60"/>
        <v>0.11667808158993814</v>
      </c>
      <c r="F133" s="49">
        <f t="shared" si="60"/>
        <v>0</v>
      </c>
      <c r="G133" s="49">
        <f t="shared" si="60"/>
        <v>7.0634675558782813E-3</v>
      </c>
      <c r="H133" s="72">
        <f t="shared" si="60"/>
        <v>8.1112190346444151E-5</v>
      </c>
      <c r="I133" s="50">
        <f>SUM(B133:H133)</f>
        <v>0.99999999999999989</v>
      </c>
      <c r="J133" s="141"/>
      <c r="K133" s="84" t="s">
        <v>86</v>
      </c>
      <c r="L133" s="101">
        <f t="shared" ref="L133:R133" si="61">IF($S132=0,"-",L132/$S132)</f>
        <v>3.7365030095143768E-2</v>
      </c>
      <c r="M133" s="101">
        <f t="shared" si="61"/>
        <v>9.8562643209625881E-3</v>
      </c>
      <c r="N133" s="101">
        <f t="shared" si="61"/>
        <v>0.82555324114456574</v>
      </c>
      <c r="O133" s="101">
        <f t="shared" si="61"/>
        <v>0.11622493983360029</v>
      </c>
      <c r="P133" s="101">
        <f t="shared" si="61"/>
        <v>3.8836922081939363E-3</v>
      </c>
      <c r="Q133" s="101">
        <f t="shared" si="61"/>
        <v>7.0360352219686869E-3</v>
      </c>
      <c r="R133" s="102">
        <f t="shared" si="61"/>
        <v>8.0797175564806121E-5</v>
      </c>
      <c r="S133" s="103">
        <f>SUM(L133:R133)</f>
        <v>0.99999999999999978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907.69286304137222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907.69286304137222</v>
      </c>
      <c r="J137" s="149"/>
      <c r="K137" s="203" t="s">
        <v>7</v>
      </c>
      <c r="L137" s="152">
        <v>0</v>
      </c>
      <c r="M137" s="152">
        <v>907.69286304137222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907.69286304137222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907.69286304137222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907.69286304137222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62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3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4">SUM(V138:AC138)</f>
        <v>0</v>
      </c>
      <c r="AJ138" s="141" t="str">
        <f t="shared" ref="AJ138:AJ159" si="65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62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3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4"/>
        <v>0</v>
      </c>
      <c r="AJ139" s="141" t="str">
        <f t="shared" si="65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62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3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4"/>
        <v>0</v>
      </c>
      <c r="AJ140" s="141" t="str">
        <f t="shared" si="65"/>
        <v/>
      </c>
      <c r="BA140" s="141"/>
      <c r="BR140" s="141"/>
      <c r="CG140" s="141"/>
    </row>
    <row r="141" spans="1:85" ht="15">
      <c r="A141" s="167" t="s">
        <v>16</v>
      </c>
      <c r="B141" s="156">
        <v>23.100257572204534</v>
      </c>
      <c r="C141" s="156">
        <v>29.965394360731207</v>
      </c>
      <c r="D141" s="156">
        <v>4.681423839161627</v>
      </c>
      <c r="E141" s="156">
        <v>0</v>
      </c>
      <c r="F141" s="348"/>
      <c r="G141" s="156">
        <v>0</v>
      </c>
      <c r="H141" s="168">
        <v>0</v>
      </c>
      <c r="I141" s="154">
        <f t="shared" si="62"/>
        <v>57.747075772097361</v>
      </c>
      <c r="J141" s="149"/>
      <c r="K141" s="169" t="s">
        <v>16</v>
      </c>
      <c r="L141" s="156">
        <v>23.100257572204534</v>
      </c>
      <c r="M141" s="156">
        <v>29.965394360731207</v>
      </c>
      <c r="N141" s="156">
        <v>4.681423839161627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3"/>
        <v>57.747075772097361</v>
      </c>
      <c r="U141" s="215" t="s">
        <v>16</v>
      </c>
      <c r="V141" s="207">
        <v>23.100257572204534</v>
      </c>
      <c r="W141" s="207">
        <v>0</v>
      </c>
      <c r="X141" s="207">
        <v>0</v>
      </c>
      <c r="Y141" s="207">
        <v>29.965394360731207</v>
      </c>
      <c r="Z141" s="207">
        <v>4.681423839161627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4"/>
        <v>57.747075772097361</v>
      </c>
      <c r="AJ141" s="141" t="str">
        <f t="shared" si="65"/>
        <v/>
      </c>
      <c r="BA141" s="141"/>
      <c r="BR141" s="141"/>
      <c r="CG141" s="141"/>
    </row>
    <row r="142" spans="1:85" ht="15">
      <c r="A142" s="159" t="s">
        <v>15</v>
      </c>
      <c r="B142" s="160">
        <v>0.38150856192730975</v>
      </c>
      <c r="C142" s="160">
        <v>0.49488861647598859</v>
      </c>
      <c r="D142" s="160">
        <v>7.7315297072695521E-2</v>
      </c>
      <c r="E142" s="160">
        <v>0</v>
      </c>
      <c r="F142" s="348"/>
      <c r="G142" s="160">
        <v>0</v>
      </c>
      <c r="H142" s="161">
        <v>0</v>
      </c>
      <c r="I142" s="162">
        <f t="shared" si="62"/>
        <v>0.9537124754759938</v>
      </c>
      <c r="J142" s="149"/>
      <c r="K142" s="163" t="s">
        <v>15</v>
      </c>
      <c r="L142" s="164">
        <v>0.38150856192730975</v>
      </c>
      <c r="M142" s="164">
        <v>0.49488861647598859</v>
      </c>
      <c r="N142" s="164">
        <v>7.7315297072695521E-2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3"/>
        <v>0.9537124754759938</v>
      </c>
      <c r="U142" s="211" t="s">
        <v>56</v>
      </c>
      <c r="V142" s="212">
        <v>0.38150856192730975</v>
      </c>
      <c r="W142" s="212">
        <v>0</v>
      </c>
      <c r="X142" s="212">
        <v>0</v>
      </c>
      <c r="Y142" s="212">
        <v>0.49488861647598859</v>
      </c>
      <c r="Z142" s="212">
        <v>7.7315297072695521E-2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4"/>
        <v>0.9537124754759938</v>
      </c>
      <c r="AJ142" s="141" t="str">
        <f t="shared" si="65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0.45911774312415971</v>
      </c>
      <c r="F143" s="348"/>
      <c r="G143" s="156">
        <v>0</v>
      </c>
      <c r="H143" s="168">
        <v>0</v>
      </c>
      <c r="I143" s="154">
        <f t="shared" si="62"/>
        <v>0.45911774312415971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0.45911774312415971</v>
      </c>
      <c r="P143" s="156">
        <v>73.696441884143084</v>
      </c>
      <c r="Q143" s="156">
        <v>0</v>
      </c>
      <c r="R143" s="157">
        <v>0</v>
      </c>
      <c r="S143" s="158">
        <f t="shared" si="63"/>
        <v>74.155559627267237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0.45911774312415971</v>
      </c>
      <c r="AB143" s="207">
        <v>73.696441884143084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4"/>
        <v>74.155559627267237</v>
      </c>
      <c r="AJ143" s="141" t="str">
        <f t="shared" si="65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5.3251543066673387E-2</v>
      </c>
      <c r="F144" s="348"/>
      <c r="G144" s="160">
        <v>0</v>
      </c>
      <c r="H144" s="161">
        <v>0</v>
      </c>
      <c r="I144" s="162">
        <f t="shared" si="62"/>
        <v>5.3251543066673387E-2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5.3251543066673387E-2</v>
      </c>
      <c r="P144" s="164">
        <v>3.5154051910504971</v>
      </c>
      <c r="Q144" s="164">
        <v>0</v>
      </c>
      <c r="R144" s="165">
        <v>0</v>
      </c>
      <c r="S144" s="166">
        <f t="shared" si="63"/>
        <v>3.5686567341171704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5.3251543066673387E-2</v>
      </c>
      <c r="AB144" s="212">
        <v>3.5154051910504971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4"/>
        <v>3.5686567341171704</v>
      </c>
      <c r="AJ144" s="141" t="str">
        <f t="shared" si="65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62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3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4"/>
        <v>0</v>
      </c>
      <c r="AJ145" s="141" t="str">
        <f t="shared" si="65"/>
        <v/>
      </c>
      <c r="BA145" s="141"/>
      <c r="BR145" s="141"/>
      <c r="CG145" s="141"/>
    </row>
    <row r="146" spans="1:85" ht="15">
      <c r="A146" s="159" t="s">
        <v>17</v>
      </c>
      <c r="B146" s="160">
        <v>0.62351857663655919</v>
      </c>
      <c r="C146" s="160">
        <v>6.2351857663655759E-2</v>
      </c>
      <c r="D146" s="160">
        <v>0.8105741496275265</v>
      </c>
      <c r="E146" s="160">
        <v>2.4940743065461013E-2</v>
      </c>
      <c r="F146" s="348"/>
      <c r="G146" s="160">
        <v>0</v>
      </c>
      <c r="H146" s="161">
        <v>0</v>
      </c>
      <c r="I146" s="162">
        <f t="shared" si="62"/>
        <v>1.5213853269932027</v>
      </c>
      <c r="J146" s="149"/>
      <c r="K146" s="163" t="s">
        <v>17</v>
      </c>
      <c r="L146" s="164">
        <v>0.62351857663655919</v>
      </c>
      <c r="M146" s="164">
        <v>6.2351857663655759E-2</v>
      </c>
      <c r="N146" s="164">
        <v>0.8105741496275265</v>
      </c>
      <c r="O146" s="164">
        <v>2.4940743065461013E-2</v>
      </c>
      <c r="P146" s="164">
        <v>2.1868852459016368E-2</v>
      </c>
      <c r="Q146" s="164">
        <v>0</v>
      </c>
      <c r="R146" s="165">
        <v>0</v>
      </c>
      <c r="S146" s="166">
        <f t="shared" si="63"/>
        <v>1.543254179452219</v>
      </c>
      <c r="U146" s="211" t="s">
        <v>17</v>
      </c>
      <c r="V146" s="212">
        <v>0.62351857663655919</v>
      </c>
      <c r="W146" s="212">
        <v>0</v>
      </c>
      <c r="X146" s="212">
        <v>0</v>
      </c>
      <c r="Y146" s="212">
        <v>6.2351857663655759E-2</v>
      </c>
      <c r="Z146" s="212">
        <v>0.8105741496275265</v>
      </c>
      <c r="AA146" s="212">
        <v>0</v>
      </c>
      <c r="AB146" s="212">
        <v>2.1868852459016368E-2</v>
      </c>
      <c r="AC146" s="213">
        <v>2.4940743065461013E-2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2.4940743065461013E-2</v>
      </c>
      <c r="AI146" s="214">
        <f t="shared" si="64"/>
        <v>1.543254179452219</v>
      </c>
      <c r="AJ146" s="141" t="str">
        <f t="shared" si="65"/>
        <v/>
      </c>
      <c r="BA146" s="141"/>
      <c r="BR146" s="141"/>
      <c r="CG146" s="141"/>
    </row>
    <row r="147" spans="1:85" ht="15">
      <c r="A147" s="167" t="s">
        <v>139</v>
      </c>
      <c r="B147" s="156">
        <v>1065.2497930800064</v>
      </c>
      <c r="C147" s="156">
        <v>6771.0663336064254</v>
      </c>
      <c r="D147" s="156">
        <v>583.09311019360814</v>
      </c>
      <c r="E147" s="156">
        <v>0</v>
      </c>
      <c r="F147" s="348"/>
      <c r="G147" s="156">
        <v>0</v>
      </c>
      <c r="H147" s="168">
        <v>0</v>
      </c>
      <c r="I147" s="154">
        <f t="shared" si="62"/>
        <v>8419.4092368800393</v>
      </c>
      <c r="J147" s="149"/>
      <c r="K147" s="169" t="s">
        <v>139</v>
      </c>
      <c r="L147" s="156">
        <v>1065.2497930800064</v>
      </c>
      <c r="M147" s="156">
        <v>6771.0663336064254</v>
      </c>
      <c r="N147" s="156">
        <v>583.09311019360814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3"/>
        <v>8419.4092368800393</v>
      </c>
      <c r="U147" s="215" t="s">
        <v>139</v>
      </c>
      <c r="V147" s="207">
        <v>1003.263752154705</v>
      </c>
      <c r="W147" s="207">
        <v>5.1693621905786218</v>
      </c>
      <c r="X147" s="207">
        <v>0</v>
      </c>
      <c r="Y147" s="207">
        <v>6771.0663336064254</v>
      </c>
      <c r="Z147" s="207">
        <v>582.75971158978575</v>
      </c>
      <c r="AA147" s="207">
        <v>0</v>
      </c>
      <c r="AB147" s="207">
        <v>0</v>
      </c>
      <c r="AC147" s="208">
        <v>57.150077338545259</v>
      </c>
      <c r="AD147" s="207">
        <v>56.816678734722913</v>
      </c>
      <c r="AE147" s="207">
        <v>0</v>
      </c>
      <c r="AF147" s="207">
        <v>0</v>
      </c>
      <c r="AG147" s="207">
        <v>0.33339860382233455</v>
      </c>
      <c r="AH147" s="207">
        <v>0</v>
      </c>
      <c r="AI147" s="210">
        <f t="shared" si="64"/>
        <v>8419.4092368800393</v>
      </c>
      <c r="AJ147" s="141" t="str">
        <f t="shared" si="65"/>
        <v/>
      </c>
      <c r="BA147" s="141"/>
      <c r="BR147" s="141"/>
      <c r="CG147" s="141"/>
    </row>
    <row r="148" spans="1:85" ht="15">
      <c r="A148" s="159" t="s">
        <v>25</v>
      </c>
      <c r="B148" s="160">
        <v>158.72545235208776</v>
      </c>
      <c r="C148" s="160">
        <v>22.205116986370076</v>
      </c>
      <c r="D148" s="160">
        <v>1222.4726840865094</v>
      </c>
      <c r="E148" s="160">
        <v>4618.1448804280162</v>
      </c>
      <c r="F148" s="348"/>
      <c r="G148" s="160">
        <v>356.73534589521933</v>
      </c>
      <c r="H148" s="161">
        <v>0</v>
      </c>
      <c r="I148" s="162">
        <f t="shared" si="62"/>
        <v>6378.2834797482028</v>
      </c>
      <c r="J148" s="149"/>
      <c r="K148" s="163" t="s">
        <v>25</v>
      </c>
      <c r="L148" s="164">
        <v>158.72545235208776</v>
      </c>
      <c r="M148" s="164">
        <v>22.205116986370076</v>
      </c>
      <c r="N148" s="164">
        <v>1222.4726840865094</v>
      </c>
      <c r="O148" s="164">
        <v>4618.1448804280162</v>
      </c>
      <c r="P148" s="164">
        <v>9.5023669730021076E-3</v>
      </c>
      <c r="Q148" s="164">
        <v>356.73534589521933</v>
      </c>
      <c r="R148" s="165">
        <v>0</v>
      </c>
      <c r="S148" s="166">
        <f t="shared" si="63"/>
        <v>6378.2929821151756</v>
      </c>
      <c r="U148" s="211" t="s">
        <v>25</v>
      </c>
      <c r="V148" s="212">
        <v>4.2696556362341083</v>
      </c>
      <c r="W148" s="212">
        <v>154.45579671585364</v>
      </c>
      <c r="X148" s="212">
        <v>356.73534589521933</v>
      </c>
      <c r="Y148" s="212">
        <v>22.205116986370076</v>
      </c>
      <c r="Z148" s="212">
        <v>1222.4726840865094</v>
      </c>
      <c r="AA148" s="212">
        <v>4612.4717369181944</v>
      </c>
      <c r="AB148" s="212">
        <v>9.5023669730021076E-3</v>
      </c>
      <c r="AC148" s="213">
        <v>5.6731435098216831</v>
      </c>
      <c r="AD148" s="212">
        <v>0</v>
      </c>
      <c r="AE148" s="212">
        <v>5.6637974021182478</v>
      </c>
      <c r="AF148" s="212">
        <v>0</v>
      </c>
      <c r="AG148" s="212">
        <v>0</v>
      </c>
      <c r="AH148" s="212">
        <v>9.3461077034348288E-3</v>
      </c>
      <c r="AI148" s="214">
        <f t="shared" si="64"/>
        <v>6378.2929821151756</v>
      </c>
      <c r="AJ148" s="141" t="str">
        <f t="shared" si="65"/>
        <v/>
      </c>
      <c r="BA148" s="141"/>
      <c r="BR148" s="141"/>
      <c r="CG148" s="141"/>
    </row>
    <row r="149" spans="1:85" ht="15">
      <c r="A149" s="167" t="s">
        <v>24</v>
      </c>
      <c r="B149" s="156">
        <v>91.733336383688055</v>
      </c>
      <c r="C149" s="156">
        <v>342.36974907274009</v>
      </c>
      <c r="D149" s="156">
        <v>98.107402940654183</v>
      </c>
      <c r="E149" s="156">
        <v>0</v>
      </c>
      <c r="F149" s="348"/>
      <c r="G149" s="156">
        <v>0</v>
      </c>
      <c r="H149" s="168">
        <v>0</v>
      </c>
      <c r="I149" s="154">
        <f t="shared" si="62"/>
        <v>532.21048839708237</v>
      </c>
      <c r="J149" s="149"/>
      <c r="K149" s="169" t="s">
        <v>24</v>
      </c>
      <c r="L149" s="156">
        <v>91.733336383688055</v>
      </c>
      <c r="M149" s="156">
        <v>342.36974907274009</v>
      </c>
      <c r="N149" s="156">
        <v>98.107402940654183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3"/>
        <v>532.21048839708237</v>
      </c>
      <c r="U149" s="215" t="s">
        <v>24</v>
      </c>
      <c r="V149" s="207">
        <v>90.445260367299852</v>
      </c>
      <c r="W149" s="207">
        <v>0</v>
      </c>
      <c r="X149" s="207">
        <v>0</v>
      </c>
      <c r="Y149" s="207">
        <v>342.36974907274009</v>
      </c>
      <c r="Z149" s="207">
        <v>98.107402940654183</v>
      </c>
      <c r="AA149" s="207">
        <v>0</v>
      </c>
      <c r="AB149" s="207">
        <v>0</v>
      </c>
      <c r="AC149" s="208">
        <v>1.2880760163881964</v>
      </c>
      <c r="AD149" s="207">
        <v>1.2880760163881964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4"/>
        <v>532.21048839708237</v>
      </c>
      <c r="AJ149" s="141" t="str">
        <f t="shared" si="65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62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3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4"/>
        <v>0</v>
      </c>
      <c r="AJ150" s="141" t="str">
        <f t="shared" si="65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1566.5851857376551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62"/>
        <v>1566.5851857376551</v>
      </c>
      <c r="J151" s="149"/>
      <c r="K151" s="169" t="s">
        <v>22</v>
      </c>
      <c r="L151" s="156">
        <v>0</v>
      </c>
      <c r="M151" s="156">
        <v>1566.5851857376551</v>
      </c>
      <c r="N151" s="156">
        <v>0</v>
      </c>
      <c r="O151" s="156">
        <v>0</v>
      </c>
      <c r="P151" s="156">
        <v>4.0839235783969503</v>
      </c>
      <c r="Q151" s="156">
        <v>0</v>
      </c>
      <c r="R151" s="157">
        <v>0</v>
      </c>
      <c r="S151" s="158">
        <f t="shared" si="63"/>
        <v>1570.6691093160521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1566.5851857376551</v>
      </c>
      <c r="Z151" s="207">
        <v>0</v>
      </c>
      <c r="AA151" s="207">
        <v>0</v>
      </c>
      <c r="AB151" s="207">
        <v>4.0839235783969503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4"/>
        <v>1570.6691093160521</v>
      </c>
      <c r="AJ151" s="141" t="str">
        <f t="shared" si="65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1832.7185863271416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62"/>
        <v>1832.7185863271416</v>
      </c>
      <c r="J152" s="149"/>
      <c r="K152" s="163" t="s">
        <v>21</v>
      </c>
      <c r="L152" s="164">
        <v>0</v>
      </c>
      <c r="M152" s="164">
        <v>1832.7185863271416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3"/>
        <v>1832.7185863271416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1832.7185863271416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4"/>
        <v>1832.7185863271416</v>
      </c>
      <c r="AJ152" s="141" t="str">
        <f t="shared" si="65"/>
        <v/>
      </c>
      <c r="BA152" s="141"/>
      <c r="BR152" s="141"/>
      <c r="CG152" s="141"/>
    </row>
    <row r="153" spans="1:85" ht="15">
      <c r="A153" s="170" t="s">
        <v>63</v>
      </c>
      <c r="B153" s="156">
        <v>3.2451959179223677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62"/>
        <v>3.2451959179223677</v>
      </c>
      <c r="J153" s="149"/>
      <c r="K153" s="171" t="s">
        <v>63</v>
      </c>
      <c r="L153" s="156">
        <v>3.2451959179223677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3"/>
        <v>3.2451959179223677</v>
      </c>
      <c r="U153" s="216" t="s">
        <v>61</v>
      </c>
      <c r="V153" s="207">
        <v>3.2451959179223677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4"/>
        <v>3.2451959179223677</v>
      </c>
      <c r="AJ153" s="141" t="str">
        <f t="shared" si="65"/>
        <v/>
      </c>
      <c r="BA153" s="141"/>
      <c r="BR153" s="141"/>
      <c r="CG153" s="141"/>
    </row>
    <row r="154" spans="1:85">
      <c r="A154" s="172" t="s">
        <v>23</v>
      </c>
      <c r="B154" s="173">
        <v>3.2451959179223677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62"/>
        <v>3.2451959179223677</v>
      </c>
      <c r="J154" s="149"/>
      <c r="K154" s="176" t="s">
        <v>23</v>
      </c>
      <c r="L154" s="177">
        <v>3.2451959179223677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3"/>
        <v>3.2451959179223677</v>
      </c>
      <c r="U154" s="217" t="s">
        <v>64</v>
      </c>
      <c r="V154" s="218">
        <v>3.2451959179223677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64"/>
        <v>3.2451959179223677</v>
      </c>
      <c r="AJ154" s="141" t="str">
        <f t="shared" si="65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62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3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4"/>
        <v>0</v>
      </c>
      <c r="AJ155" s="141" t="str">
        <f t="shared" si="65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62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3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64"/>
        <v>0</v>
      </c>
      <c r="AJ156" s="141" t="str">
        <f t="shared" si="65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62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3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4"/>
        <v>0</v>
      </c>
      <c r="AJ157" s="141" t="str">
        <f t="shared" si="65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1343.0590624444731</v>
      </c>
      <c r="C158" s="195">
        <f t="shared" ref="C158:I158" si="66">SUM(C137:C153)</f>
        <v>11473.160469606573</v>
      </c>
      <c r="D158" s="195">
        <f t="shared" si="66"/>
        <v>1909.2425105066336</v>
      </c>
      <c r="E158" s="195">
        <f t="shared" si="66"/>
        <v>4618.6821904572726</v>
      </c>
      <c r="F158" s="195">
        <f t="shared" si="66"/>
        <v>0</v>
      </c>
      <c r="G158" s="195">
        <f t="shared" si="66"/>
        <v>356.73534589521933</v>
      </c>
      <c r="H158" s="197">
        <f t="shared" si="66"/>
        <v>0</v>
      </c>
      <c r="I158" s="154">
        <f t="shared" si="66"/>
        <v>19700.879578910175</v>
      </c>
      <c r="J158" s="149"/>
      <c r="K158" s="196" t="s">
        <v>26</v>
      </c>
      <c r="L158" s="195">
        <f>SUM(L137:L153)</f>
        <v>1343.0590624444731</v>
      </c>
      <c r="M158" s="195">
        <f t="shared" ref="M158:S158" si="67">SUM(M137:M153)</f>
        <v>11473.160469606573</v>
      </c>
      <c r="N158" s="195">
        <f t="shared" si="67"/>
        <v>1909.2425105066336</v>
      </c>
      <c r="O158" s="195">
        <f t="shared" si="67"/>
        <v>4618.6821904572726</v>
      </c>
      <c r="P158" s="195">
        <f t="shared" si="67"/>
        <v>81.327141873022541</v>
      </c>
      <c r="Q158" s="195">
        <f t="shared" si="67"/>
        <v>356.73534589521933</v>
      </c>
      <c r="R158" s="197">
        <f t="shared" si="67"/>
        <v>0</v>
      </c>
      <c r="S158" s="198">
        <f t="shared" si="67"/>
        <v>19782.206720783197</v>
      </c>
      <c r="T158" s="141" t="str">
        <f>IF(ABS(S158-AI158)&gt;0.01,S158-AI158,"")</f>
        <v/>
      </c>
      <c r="U158" s="224" t="s">
        <v>62</v>
      </c>
      <c r="V158" s="225">
        <f>SUM(V137:V153)</f>
        <v>1125.3291487869296</v>
      </c>
      <c r="W158" s="225">
        <f t="shared" ref="W158:AH158" si="68">SUM(W137:W153)</f>
        <v>159.62515890643226</v>
      </c>
      <c r="X158" s="225">
        <f t="shared" si="68"/>
        <v>356.73534589521933</v>
      </c>
      <c r="Y158" s="225">
        <f t="shared" si="68"/>
        <v>11473.160469606573</v>
      </c>
      <c r="Z158" s="225">
        <f t="shared" si="68"/>
        <v>1908.9091119028112</v>
      </c>
      <c r="AA158" s="225">
        <f t="shared" si="68"/>
        <v>4612.9841062043852</v>
      </c>
      <c r="AB158" s="225">
        <f t="shared" si="68"/>
        <v>81.327141873022541</v>
      </c>
      <c r="AC158" s="225">
        <f t="shared" si="68"/>
        <v>64.136237607820604</v>
      </c>
      <c r="AD158" s="226">
        <f t="shared" si="68"/>
        <v>58.104754751111109</v>
      </c>
      <c r="AE158" s="226">
        <f t="shared" si="68"/>
        <v>5.6637974021182478</v>
      </c>
      <c r="AF158" s="226">
        <f t="shared" si="68"/>
        <v>0</v>
      </c>
      <c r="AG158" s="226">
        <f t="shared" si="68"/>
        <v>0.33339860382233455</v>
      </c>
      <c r="AH158" s="226">
        <f t="shared" si="68"/>
        <v>3.4286850768895843E-2</v>
      </c>
      <c r="AI158" s="227">
        <f>SUM(V158:AC158)</f>
        <v>19782.206720783193</v>
      </c>
      <c r="AJ158" s="141" t="str">
        <f t="shared" si="65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6.8172543112350173E-2</v>
      </c>
      <c r="C159" s="49">
        <f t="shared" ref="C159:H159" si="69">IF($I158=0,"-",C158/$I158)</f>
        <v>0.58236793051050428</v>
      </c>
      <c r="D159" s="49">
        <f t="shared" si="69"/>
        <v>9.6911536505734544E-2</v>
      </c>
      <c r="E159" s="49">
        <f t="shared" si="69"/>
        <v>0.23444040515843667</v>
      </c>
      <c r="F159" s="49">
        <f t="shared" si="69"/>
        <v>0</v>
      </c>
      <c r="G159" s="49">
        <f t="shared" si="69"/>
        <v>1.8107584712974193E-2</v>
      </c>
      <c r="H159" s="72">
        <f t="shared" si="69"/>
        <v>0</v>
      </c>
      <c r="I159" s="50">
        <f>SUM(B159:H159)</f>
        <v>1</v>
      </c>
      <c r="J159" s="141"/>
      <c r="K159" s="84" t="s">
        <v>86</v>
      </c>
      <c r="L159" s="101">
        <f t="shared" ref="L159:R159" si="70">IF($S158=0,"-",L158/$S158)</f>
        <v>6.7892277206539065E-2</v>
      </c>
      <c r="M159" s="101">
        <f t="shared" si="70"/>
        <v>0.57997374264383073</v>
      </c>
      <c r="N159" s="101">
        <f t="shared" si="70"/>
        <v>9.6513120980622577E-2</v>
      </c>
      <c r="O159" s="101">
        <f t="shared" si="70"/>
        <v>0.23347659114313482</v>
      </c>
      <c r="P159" s="101">
        <f t="shared" si="70"/>
        <v>4.1111258729078087E-3</v>
      </c>
      <c r="Q159" s="101">
        <f t="shared" si="70"/>
        <v>1.8033142152964813E-2</v>
      </c>
      <c r="R159" s="102">
        <f t="shared" si="70"/>
        <v>0</v>
      </c>
      <c r="S159" s="103">
        <f>SUM(L159:R159)</f>
        <v>0.99999999999999989</v>
      </c>
      <c r="U159" s="113" t="s">
        <v>86</v>
      </c>
      <c r="V159" s="135">
        <f>+V158/$AI158</f>
        <v>5.6885926058221729E-2</v>
      </c>
      <c r="W159" s="135">
        <f t="shared" ref="W159:AH159" si="71">+W158/$AI158</f>
        <v>8.0691280381136651E-3</v>
      </c>
      <c r="X159" s="135">
        <f t="shared" si="71"/>
        <v>1.8033142152964816E-2</v>
      </c>
      <c r="Y159" s="135">
        <f t="shared" si="71"/>
        <v>0.57997374264383084</v>
      </c>
      <c r="Z159" s="135">
        <f t="shared" si="71"/>
        <v>9.6496267521929732E-2</v>
      </c>
      <c r="AA159" s="135">
        <f t="shared" si="71"/>
        <v>0.23318855026208893</v>
      </c>
      <c r="AB159" s="135">
        <f t="shared" si="71"/>
        <v>4.1111258729078096E-3</v>
      </c>
      <c r="AC159" s="135">
        <f t="shared" si="71"/>
        <v>3.2421174499424805E-3</v>
      </c>
      <c r="AD159" s="135">
        <f t="shared" si="71"/>
        <v>2.9372231102036878E-3</v>
      </c>
      <c r="AE159" s="135">
        <f t="shared" si="71"/>
        <v>2.8630766436020814E-4</v>
      </c>
      <c r="AF159" s="135">
        <f t="shared" si="71"/>
        <v>0</v>
      </c>
      <c r="AG159" s="135">
        <f t="shared" si="71"/>
        <v>1.6853458692859875E-5</v>
      </c>
      <c r="AH159" s="135">
        <f t="shared" si="71"/>
        <v>1.733216685723644E-6</v>
      </c>
      <c r="AI159" s="136">
        <f>SUM(V159:AC159)</f>
        <v>1</v>
      </c>
      <c r="AJ159" s="24" t="str">
        <f t="shared" si="65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2.237702508357918E-6</v>
      </c>
      <c r="E163" s="152">
        <v>0</v>
      </c>
      <c r="F163" s="347"/>
      <c r="G163" s="152">
        <v>0</v>
      </c>
      <c r="H163" s="153">
        <v>0</v>
      </c>
      <c r="I163" s="154">
        <f>SUM(B163:H163)</f>
        <v>2.237702508357918E-6</v>
      </c>
      <c r="J163" s="149"/>
      <c r="K163" s="203" t="s">
        <v>7</v>
      </c>
      <c r="L163" s="152">
        <v>0</v>
      </c>
      <c r="M163" s="152">
        <v>0</v>
      </c>
      <c r="N163" s="152">
        <v>2.237702508357918E-6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2.237702508357918E-6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2.237702508357918E-6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2.237702508357918E-6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7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4">SUM(V164:AC164)</f>
        <v>0</v>
      </c>
      <c r="AJ164" s="141" t="str">
        <f t="shared" ref="AJ164:AJ185" si="7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0.16743339397098994</v>
      </c>
      <c r="E165" s="156">
        <v>0</v>
      </c>
      <c r="F165" s="348"/>
      <c r="G165" s="156">
        <v>0</v>
      </c>
      <c r="H165" s="168">
        <v>0</v>
      </c>
      <c r="I165" s="154">
        <f t="shared" si="72"/>
        <v>0.16743339397098994</v>
      </c>
      <c r="J165" s="149"/>
      <c r="K165" s="169" t="s">
        <v>10</v>
      </c>
      <c r="L165" s="156">
        <v>0</v>
      </c>
      <c r="M165" s="156">
        <v>0</v>
      </c>
      <c r="N165" s="156">
        <v>0.16743339397098994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3"/>
        <v>0.16743339397098994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0.16743339397098994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4"/>
        <v>0.16743339397098994</v>
      </c>
      <c r="AJ165" s="141" t="str">
        <f t="shared" si="75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72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3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4"/>
        <v>0</v>
      </c>
      <c r="AJ166" s="141" t="str">
        <f t="shared" si="75"/>
        <v/>
      </c>
      <c r="BA166" s="141"/>
      <c r="BR166" s="141"/>
      <c r="CG166" s="141"/>
    </row>
    <row r="167" spans="1:85" ht="15">
      <c r="A167" s="167" t="s">
        <v>16</v>
      </c>
      <c r="B167" s="156">
        <v>3.3648977554801732E-3</v>
      </c>
      <c r="C167" s="156">
        <v>0</v>
      </c>
      <c r="D167" s="156">
        <v>2.1322888245926375E-2</v>
      </c>
      <c r="E167" s="156">
        <v>0</v>
      </c>
      <c r="F167" s="348"/>
      <c r="G167" s="156">
        <v>0</v>
      </c>
      <c r="H167" s="168">
        <v>0</v>
      </c>
      <c r="I167" s="154">
        <f t="shared" si="72"/>
        <v>2.4687786001406548E-2</v>
      </c>
      <c r="J167" s="149"/>
      <c r="K167" s="169" t="s">
        <v>16</v>
      </c>
      <c r="L167" s="156">
        <v>3.3648977554801732E-3</v>
      </c>
      <c r="M167" s="156">
        <v>0</v>
      </c>
      <c r="N167" s="156">
        <v>2.1322888245926375E-2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3"/>
        <v>2.4687786001406548E-2</v>
      </c>
      <c r="U167" s="215" t="s">
        <v>16</v>
      </c>
      <c r="V167" s="207">
        <v>3.3648977554801732E-3</v>
      </c>
      <c r="W167" s="207">
        <v>0</v>
      </c>
      <c r="X167" s="207">
        <v>0</v>
      </c>
      <c r="Y167" s="207">
        <v>0</v>
      </c>
      <c r="Z167" s="207">
        <v>2.1322888245926375E-2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4"/>
        <v>2.4687786001406548E-2</v>
      </c>
      <c r="AJ167" s="141" t="str">
        <f t="shared" si="75"/>
        <v/>
      </c>
      <c r="BA167" s="141"/>
      <c r="BR167" s="141"/>
      <c r="CG167" s="141"/>
    </row>
    <row r="168" spans="1:85" ht="15">
      <c r="A168" s="159" t="s">
        <v>15</v>
      </c>
      <c r="B168" s="160">
        <v>3.6878292778137321E-5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72"/>
        <v>3.6878292778137321E-5</v>
      </c>
      <c r="J168" s="149"/>
      <c r="K168" s="163" t="s">
        <v>15</v>
      </c>
      <c r="L168" s="164">
        <v>3.6878292778137321E-5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3"/>
        <v>3.6878292778137321E-5</v>
      </c>
      <c r="U168" s="211" t="s">
        <v>56</v>
      </c>
      <c r="V168" s="212">
        <v>3.6878292778137321E-5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4"/>
        <v>3.6878292778137321E-5</v>
      </c>
      <c r="AJ168" s="141" t="str">
        <f t="shared" si="75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0.44230767172819063</v>
      </c>
      <c r="F169" s="348"/>
      <c r="G169" s="156">
        <v>0</v>
      </c>
      <c r="H169" s="168">
        <v>0</v>
      </c>
      <c r="I169" s="154">
        <f t="shared" si="72"/>
        <v>0.44230767172819063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0.44230767172819063</v>
      </c>
      <c r="P169" s="156">
        <v>64.603135546431005</v>
      </c>
      <c r="Q169" s="156">
        <v>0</v>
      </c>
      <c r="R169" s="157">
        <v>0</v>
      </c>
      <c r="S169" s="158">
        <f t="shared" si="73"/>
        <v>65.045443218159193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3.0295046008780181E-3</v>
      </c>
      <c r="AB169" s="207">
        <v>64.603135546431005</v>
      </c>
      <c r="AC169" s="208">
        <v>0.4392781671273126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0.4392781671273126</v>
      </c>
      <c r="AI169" s="210">
        <f t="shared" si="74"/>
        <v>65.045443218159193</v>
      </c>
      <c r="AJ169" s="141" t="str">
        <f t="shared" si="7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7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0.24316807498243145</v>
      </c>
      <c r="Q170" s="164">
        <v>0</v>
      </c>
      <c r="R170" s="165">
        <v>0</v>
      </c>
      <c r="S170" s="166">
        <f t="shared" si="73"/>
        <v>0.24316807498243145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0.24316807498243145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4"/>
        <v>0.24316807498243145</v>
      </c>
      <c r="AJ170" s="141" t="str">
        <f t="shared" si="75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72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3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4"/>
        <v>0</v>
      </c>
      <c r="AJ171" s="141" t="str">
        <f t="shared" si="75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1.5034176133504806</v>
      </c>
      <c r="E172" s="160">
        <v>0</v>
      </c>
      <c r="F172" s="348"/>
      <c r="G172" s="160">
        <v>0</v>
      </c>
      <c r="H172" s="161">
        <v>0</v>
      </c>
      <c r="I172" s="162">
        <f t="shared" si="72"/>
        <v>1.5034176133504806</v>
      </c>
      <c r="J172" s="149"/>
      <c r="K172" s="163" t="s">
        <v>17</v>
      </c>
      <c r="L172" s="164">
        <v>0</v>
      </c>
      <c r="M172" s="164">
        <v>0</v>
      </c>
      <c r="N172" s="164">
        <v>1.5034176133504806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3"/>
        <v>1.5034176133504806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1.5034176133504806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4"/>
        <v>1.5034176133504806</v>
      </c>
      <c r="AJ172" s="141" t="str">
        <f t="shared" si="75"/>
        <v/>
      </c>
      <c r="BA172" s="141"/>
      <c r="BR172" s="141"/>
      <c r="CG172" s="141"/>
    </row>
    <row r="173" spans="1:85" ht="15">
      <c r="A173" s="167" t="s">
        <v>139</v>
      </c>
      <c r="B173" s="156">
        <v>189.30050181613311</v>
      </c>
      <c r="C173" s="156">
        <v>0</v>
      </c>
      <c r="D173" s="156">
        <v>2178.9854894429459</v>
      </c>
      <c r="E173" s="156">
        <v>39.472768428983848</v>
      </c>
      <c r="F173" s="348"/>
      <c r="G173" s="156">
        <v>0</v>
      </c>
      <c r="H173" s="168">
        <v>0</v>
      </c>
      <c r="I173" s="154">
        <f t="shared" si="72"/>
        <v>2407.7587596880626</v>
      </c>
      <c r="J173" s="149"/>
      <c r="K173" s="169" t="s">
        <v>139</v>
      </c>
      <c r="L173" s="156">
        <v>189.30050181613311</v>
      </c>
      <c r="M173" s="156">
        <v>0</v>
      </c>
      <c r="N173" s="156">
        <v>2178.9854894429459</v>
      </c>
      <c r="O173" s="156">
        <v>39.472768428983848</v>
      </c>
      <c r="P173" s="156">
        <v>0</v>
      </c>
      <c r="Q173" s="156">
        <v>0</v>
      </c>
      <c r="R173" s="157">
        <v>0</v>
      </c>
      <c r="S173" s="158">
        <f t="shared" si="73"/>
        <v>2407.7587596880626</v>
      </c>
      <c r="U173" s="215" t="s">
        <v>139</v>
      </c>
      <c r="V173" s="207">
        <v>189.30050181613311</v>
      </c>
      <c r="W173" s="207">
        <v>0</v>
      </c>
      <c r="X173" s="207">
        <v>0</v>
      </c>
      <c r="Y173" s="207">
        <v>0</v>
      </c>
      <c r="Z173" s="207">
        <v>1727.8681359688455</v>
      </c>
      <c r="AA173" s="207">
        <v>39.472768428983848</v>
      </c>
      <c r="AB173" s="207">
        <v>0</v>
      </c>
      <c r="AC173" s="208">
        <v>451.11735347410047</v>
      </c>
      <c r="AD173" s="207">
        <v>0</v>
      </c>
      <c r="AE173" s="207">
        <v>0</v>
      </c>
      <c r="AF173" s="207">
        <v>0</v>
      </c>
      <c r="AG173" s="207">
        <v>451.11735347410047</v>
      </c>
      <c r="AH173" s="207">
        <v>0</v>
      </c>
      <c r="AI173" s="210">
        <f t="shared" si="74"/>
        <v>2407.758759688063</v>
      </c>
      <c r="AJ173" s="141" t="str">
        <f t="shared" si="75"/>
        <v/>
      </c>
      <c r="BA173" s="141"/>
      <c r="BR173" s="141"/>
      <c r="CG173" s="141"/>
    </row>
    <row r="174" spans="1:85" ht="15">
      <c r="A174" s="159" t="s">
        <v>25</v>
      </c>
      <c r="B174" s="160">
        <v>45.508262425888653</v>
      </c>
      <c r="C174" s="160">
        <v>5.6579407190897211</v>
      </c>
      <c r="D174" s="160">
        <v>222.37798517583249</v>
      </c>
      <c r="E174" s="160">
        <v>1014.3387156925068</v>
      </c>
      <c r="F174" s="348"/>
      <c r="G174" s="160">
        <v>93.242273615870786</v>
      </c>
      <c r="H174" s="161">
        <v>0</v>
      </c>
      <c r="I174" s="162">
        <f t="shared" si="72"/>
        <v>1381.1251776291883</v>
      </c>
      <c r="J174" s="149"/>
      <c r="K174" s="163" t="s">
        <v>25</v>
      </c>
      <c r="L174" s="164">
        <v>45.508262425888653</v>
      </c>
      <c r="M174" s="164">
        <v>5.6579407190897211</v>
      </c>
      <c r="N174" s="164">
        <v>222.37798517583249</v>
      </c>
      <c r="O174" s="164">
        <v>1014.3387156925068</v>
      </c>
      <c r="P174" s="164">
        <v>5.5928825865554178E-2</v>
      </c>
      <c r="Q174" s="164">
        <v>93.242273615870786</v>
      </c>
      <c r="R174" s="165">
        <v>0</v>
      </c>
      <c r="S174" s="166">
        <f t="shared" si="73"/>
        <v>1381.1811064550539</v>
      </c>
      <c r="U174" s="211" t="s">
        <v>25</v>
      </c>
      <c r="V174" s="212">
        <v>12.316127918877273</v>
      </c>
      <c r="W174" s="212">
        <v>33.192134507011382</v>
      </c>
      <c r="X174" s="212">
        <v>93.242273615870786</v>
      </c>
      <c r="Y174" s="212">
        <v>5.6579407190897211</v>
      </c>
      <c r="Z174" s="212">
        <v>222.37798517583249</v>
      </c>
      <c r="AA174" s="212">
        <v>1014.2799567476009</v>
      </c>
      <c r="AB174" s="212">
        <v>5.5928825865554178E-2</v>
      </c>
      <c r="AC174" s="213">
        <v>5.8758944905833582E-2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5.8758944905833582E-2</v>
      </c>
      <c r="AI174" s="214">
        <f t="shared" si="74"/>
        <v>1381.1811064550539</v>
      </c>
      <c r="AJ174" s="141" t="str">
        <f t="shared" si="75"/>
        <v/>
      </c>
      <c r="BA174" s="141"/>
      <c r="BR174" s="141"/>
      <c r="CG174" s="141"/>
    </row>
    <row r="175" spans="1:85" ht="15">
      <c r="A175" s="167" t="s">
        <v>24</v>
      </c>
      <c r="B175" s="156">
        <v>21.28923791693326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72"/>
        <v>21.28923791693326</v>
      </c>
      <c r="J175" s="149"/>
      <c r="K175" s="169" t="s">
        <v>24</v>
      </c>
      <c r="L175" s="156">
        <v>21.28923791693326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3"/>
        <v>21.28923791693326</v>
      </c>
      <c r="U175" s="215" t="s">
        <v>24</v>
      </c>
      <c r="V175" s="207">
        <v>21.28923791693326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4"/>
        <v>21.28923791693326</v>
      </c>
      <c r="AJ175" s="141" t="str">
        <f t="shared" si="75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72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3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4"/>
        <v>0</v>
      </c>
      <c r="AJ176" s="141" t="str">
        <f t="shared" si="75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1.6501884590818838</v>
      </c>
      <c r="F177" s="348"/>
      <c r="G177" s="156">
        <v>0</v>
      </c>
      <c r="H177" s="168">
        <v>0</v>
      </c>
      <c r="I177" s="154">
        <f t="shared" si="72"/>
        <v>1.6501884590818838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1.6501884590818838</v>
      </c>
      <c r="P177" s="156">
        <v>3.3401664431151037</v>
      </c>
      <c r="Q177" s="156">
        <v>0</v>
      </c>
      <c r="R177" s="157">
        <v>0</v>
      </c>
      <c r="S177" s="158">
        <f t="shared" si="73"/>
        <v>4.9903549021969873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3.3401664431151037</v>
      </c>
      <c r="AC177" s="208">
        <v>1.6501884590818838</v>
      </c>
      <c r="AD177" s="207">
        <v>0</v>
      </c>
      <c r="AE177" s="207">
        <v>0</v>
      </c>
      <c r="AF177" s="207">
        <v>0</v>
      </c>
      <c r="AG177" s="207">
        <v>0</v>
      </c>
      <c r="AH177" s="207">
        <v>1.6501884590818838</v>
      </c>
      <c r="AI177" s="210">
        <f t="shared" si="74"/>
        <v>4.9903549021969873</v>
      </c>
      <c r="AJ177" s="141" t="str">
        <f t="shared" si="7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7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3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4"/>
        <v>0</v>
      </c>
      <c r="AJ178" s="141" t="str">
        <f t="shared" si="75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72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3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4"/>
        <v>0</v>
      </c>
      <c r="AJ179" s="141" t="str">
        <f t="shared" si="7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7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3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74"/>
        <v>0</v>
      </c>
      <c r="AJ180" s="141" t="str">
        <f t="shared" si="7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7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4"/>
        <v>0</v>
      </c>
      <c r="AJ181" s="141" t="str">
        <f t="shared" si="7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7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74"/>
        <v>0</v>
      </c>
      <c r="AJ182" s="141" t="str">
        <f t="shared" si="7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7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4"/>
        <v>0</v>
      </c>
      <c r="AJ183" s="141" t="str">
        <f t="shared" si="7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256.1014039350033</v>
      </c>
      <c r="C184" s="195">
        <f t="shared" ref="C184:I184" si="76">SUM(C163:C179)</f>
        <v>5.6579407190897211</v>
      </c>
      <c r="D184" s="195">
        <f t="shared" si="76"/>
        <v>2403.0556507520487</v>
      </c>
      <c r="E184" s="195">
        <f t="shared" si="76"/>
        <v>1055.9039802523007</v>
      </c>
      <c r="F184" s="195">
        <f t="shared" si="76"/>
        <v>0</v>
      </c>
      <c r="G184" s="195">
        <f t="shared" si="76"/>
        <v>93.242273615870786</v>
      </c>
      <c r="H184" s="197">
        <f t="shared" si="76"/>
        <v>0</v>
      </c>
      <c r="I184" s="154">
        <f t="shared" si="76"/>
        <v>3813.9612492743126</v>
      </c>
      <c r="J184" s="149"/>
      <c r="K184" s="196" t="s">
        <v>26</v>
      </c>
      <c r="L184" s="195">
        <f>SUM(L163:L179)</f>
        <v>256.1014039350033</v>
      </c>
      <c r="M184" s="195">
        <f t="shared" ref="M184:S184" si="77">SUM(M163:M179)</f>
        <v>5.6579407190897211</v>
      </c>
      <c r="N184" s="195">
        <f t="shared" si="77"/>
        <v>2403.0556507520487</v>
      </c>
      <c r="O184" s="195">
        <f t="shared" si="77"/>
        <v>1055.9039802523007</v>
      </c>
      <c r="P184" s="195">
        <f t="shared" si="77"/>
        <v>68.242398890394099</v>
      </c>
      <c r="Q184" s="195">
        <f t="shared" si="77"/>
        <v>93.242273615870786</v>
      </c>
      <c r="R184" s="197">
        <f t="shared" si="77"/>
        <v>0</v>
      </c>
      <c r="S184" s="198">
        <f t="shared" si="77"/>
        <v>3882.2036481647065</v>
      </c>
      <c r="T184" s="141" t="str">
        <f>IF(ABS(S184-AI184)&gt;0.01,S184-AI184,"")</f>
        <v/>
      </c>
      <c r="U184" s="224" t="s">
        <v>62</v>
      </c>
      <c r="V184" s="225">
        <f>SUM(V163:V179)</f>
        <v>222.90926942799189</v>
      </c>
      <c r="W184" s="225">
        <f t="shared" ref="W184:AH184" si="78">SUM(W163:W179)</f>
        <v>33.192134507011382</v>
      </c>
      <c r="X184" s="225">
        <f t="shared" si="78"/>
        <v>93.242273615870786</v>
      </c>
      <c r="Y184" s="225">
        <f t="shared" si="78"/>
        <v>5.6579407190897211</v>
      </c>
      <c r="Z184" s="225">
        <f t="shared" si="78"/>
        <v>1951.9382972779479</v>
      </c>
      <c r="AA184" s="225">
        <f t="shared" si="78"/>
        <v>1053.7557546811856</v>
      </c>
      <c r="AB184" s="225">
        <f t="shared" si="78"/>
        <v>68.242398890394099</v>
      </c>
      <c r="AC184" s="225">
        <f t="shared" si="78"/>
        <v>453.26557904521553</v>
      </c>
      <c r="AD184" s="226">
        <f t="shared" si="78"/>
        <v>0</v>
      </c>
      <c r="AE184" s="226">
        <f t="shared" si="78"/>
        <v>0</v>
      </c>
      <c r="AF184" s="226">
        <f t="shared" si="78"/>
        <v>0</v>
      </c>
      <c r="AG184" s="226">
        <f t="shared" si="78"/>
        <v>451.11735347410047</v>
      </c>
      <c r="AH184" s="226">
        <f t="shared" si="78"/>
        <v>2.14822557111503</v>
      </c>
      <c r="AI184" s="227">
        <f>SUM(V184:AC184)</f>
        <v>3882.2036481647069</v>
      </c>
      <c r="AJ184" s="141" t="str">
        <f t="shared" si="75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6.7148402198300275E-2</v>
      </c>
      <c r="C185" s="49">
        <f t="shared" ref="C185:H185" si="79">IF($I184=0,"-",C184/$I184)</f>
        <v>1.4834814381415816E-3</v>
      </c>
      <c r="D185" s="49">
        <f t="shared" si="79"/>
        <v>0.63006818729720471</v>
      </c>
      <c r="E185" s="49">
        <f t="shared" si="79"/>
        <v>0.2768523095123761</v>
      </c>
      <c r="F185" s="49">
        <f t="shared" si="79"/>
        <v>0</v>
      </c>
      <c r="G185" s="49">
        <f t="shared" si="79"/>
        <v>2.4447619553977406E-2</v>
      </c>
      <c r="H185" s="72">
        <f t="shared" si="79"/>
        <v>0</v>
      </c>
      <c r="I185" s="50">
        <f>SUM(B185:H185)</f>
        <v>1</v>
      </c>
      <c r="J185" s="141"/>
      <c r="K185" s="84" t="s">
        <v>86</v>
      </c>
      <c r="L185" s="101">
        <f t="shared" ref="L185:R185" si="80">IF($S184=0,"-",L184/$S184)</f>
        <v>6.5968049887355606E-2</v>
      </c>
      <c r="M185" s="101">
        <f t="shared" si="80"/>
        <v>1.4574044104472691E-3</v>
      </c>
      <c r="N185" s="101">
        <f t="shared" si="80"/>
        <v>0.61899268264509566</v>
      </c>
      <c r="O185" s="101">
        <f t="shared" si="80"/>
        <v>0.27198572665075782</v>
      </c>
      <c r="P185" s="101">
        <f t="shared" si="80"/>
        <v>1.7578263552107929E-2</v>
      </c>
      <c r="Q185" s="101">
        <f t="shared" si="80"/>
        <v>2.4017872854235928E-2</v>
      </c>
      <c r="R185" s="102">
        <f t="shared" si="80"/>
        <v>0</v>
      </c>
      <c r="S185" s="103">
        <f>SUM(L185:R185)</f>
        <v>1.0000000000000002</v>
      </c>
      <c r="U185" s="113" t="s">
        <v>86</v>
      </c>
      <c r="V185" s="135">
        <f>+V184/$AI184</f>
        <v>5.7418231919227417E-2</v>
      </c>
      <c r="W185" s="135">
        <f t="shared" ref="W185:AH185" si="81">+W184/$AI184</f>
        <v>8.5498179681281795E-3</v>
      </c>
      <c r="X185" s="135">
        <f t="shared" si="81"/>
        <v>2.4017872854235924E-2</v>
      </c>
      <c r="Y185" s="135">
        <f t="shared" si="81"/>
        <v>1.4574044104472689E-3</v>
      </c>
      <c r="Z185" s="135">
        <f t="shared" si="81"/>
        <v>0.5027913201309564</v>
      </c>
      <c r="AA185" s="135">
        <f t="shared" si="81"/>
        <v>0.27143237454308805</v>
      </c>
      <c r="AB185" s="135">
        <f t="shared" si="81"/>
        <v>1.7578263552107929E-2</v>
      </c>
      <c r="AC185" s="135">
        <f t="shared" si="81"/>
        <v>0.11675471462180884</v>
      </c>
      <c r="AD185" s="135">
        <f t="shared" si="81"/>
        <v>0</v>
      </c>
      <c r="AE185" s="135">
        <f t="shared" si="81"/>
        <v>0</v>
      </c>
      <c r="AF185" s="135">
        <f t="shared" si="81"/>
        <v>0</v>
      </c>
      <c r="AG185" s="135">
        <f t="shared" si="81"/>
        <v>0.11620136251413911</v>
      </c>
      <c r="AH185" s="135">
        <f t="shared" si="81"/>
        <v>5.5335210766972341E-4</v>
      </c>
      <c r="AI185" s="136">
        <f>SUM(V185:AC185)</f>
        <v>0.99999999999999989</v>
      </c>
      <c r="AJ185" s="24" t="str">
        <f t="shared" si="7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107.73012462226282</v>
      </c>
      <c r="E189" s="152">
        <v>0</v>
      </c>
      <c r="F189" s="347"/>
      <c r="G189" s="152">
        <v>0</v>
      </c>
      <c r="H189" s="153">
        <v>0</v>
      </c>
      <c r="I189" s="154">
        <f>SUM(B189:H189)</f>
        <v>107.73012462226282</v>
      </c>
      <c r="J189" s="149"/>
      <c r="K189" s="203" t="s">
        <v>7</v>
      </c>
      <c r="L189" s="152">
        <v>0</v>
      </c>
      <c r="M189" s="152">
        <v>0</v>
      </c>
      <c r="N189" s="152">
        <v>107.73012462226282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107.73012462226282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107.73012462226282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107.73012462226282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192.50858247552029</v>
      </c>
      <c r="E190" s="160">
        <v>0</v>
      </c>
      <c r="F190" s="348"/>
      <c r="G190" s="160">
        <v>0</v>
      </c>
      <c r="H190" s="161">
        <v>0</v>
      </c>
      <c r="I190" s="162">
        <f t="shared" ref="I190:I209" si="82">SUM(B190:H190)</f>
        <v>192.50858247552029</v>
      </c>
      <c r="J190" s="149"/>
      <c r="K190" s="163" t="s">
        <v>8</v>
      </c>
      <c r="L190" s="164">
        <v>0</v>
      </c>
      <c r="M190" s="164">
        <v>0</v>
      </c>
      <c r="N190" s="164">
        <v>192.50858247552029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3">SUM(L190:R190)</f>
        <v>192.50858247552029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192.50858247552029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4">SUM(V190:AC190)</f>
        <v>192.50858247552029</v>
      </c>
      <c r="AJ190" s="141" t="str">
        <f t="shared" ref="AJ190:AJ211" si="85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0.10718455050063291</v>
      </c>
      <c r="E191" s="156">
        <v>0</v>
      </c>
      <c r="F191" s="348"/>
      <c r="G191" s="156">
        <v>0</v>
      </c>
      <c r="H191" s="168">
        <v>0</v>
      </c>
      <c r="I191" s="154">
        <f t="shared" si="82"/>
        <v>0.10718455050063291</v>
      </c>
      <c r="J191" s="149"/>
      <c r="K191" s="169" t="s">
        <v>10</v>
      </c>
      <c r="L191" s="156">
        <v>0</v>
      </c>
      <c r="M191" s="156">
        <v>0</v>
      </c>
      <c r="N191" s="156">
        <v>0.10718455050063291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3"/>
        <v>0.10718455050063291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0.10718455050063291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4"/>
        <v>0.10718455050063291</v>
      </c>
      <c r="AJ191" s="141" t="str">
        <f t="shared" si="85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59.559914166345322</v>
      </c>
      <c r="E192" s="160">
        <v>0</v>
      </c>
      <c r="F192" s="348"/>
      <c r="G192" s="160">
        <v>0</v>
      </c>
      <c r="H192" s="161">
        <v>0</v>
      </c>
      <c r="I192" s="162">
        <f t="shared" si="82"/>
        <v>59.559914166345322</v>
      </c>
      <c r="J192" s="149"/>
      <c r="K192" s="163" t="s">
        <v>55</v>
      </c>
      <c r="L192" s="164">
        <v>0</v>
      </c>
      <c r="M192" s="164">
        <v>0</v>
      </c>
      <c r="N192" s="164">
        <v>59.559914166345322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3"/>
        <v>59.559914166345322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59.559914166345322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4"/>
        <v>59.559914166345322</v>
      </c>
      <c r="AJ192" s="141" t="str">
        <f t="shared" si="85"/>
        <v/>
      </c>
      <c r="BA192" s="141"/>
      <c r="BR192" s="141"/>
      <c r="CG192" s="141"/>
    </row>
    <row r="193" spans="1:85" ht="15">
      <c r="A193" s="167" t="s">
        <v>16</v>
      </c>
      <c r="B193" s="156">
        <v>0.28770199371793986</v>
      </c>
      <c r="C193" s="156">
        <v>0.10750721976928278</v>
      </c>
      <c r="D193" s="156">
        <v>37.703208068775638</v>
      </c>
      <c r="E193" s="156">
        <v>0</v>
      </c>
      <c r="F193" s="348"/>
      <c r="G193" s="156">
        <v>0</v>
      </c>
      <c r="H193" s="168">
        <v>0</v>
      </c>
      <c r="I193" s="154">
        <f t="shared" si="82"/>
        <v>38.098417282262858</v>
      </c>
      <c r="J193" s="149"/>
      <c r="K193" s="169" t="s">
        <v>16</v>
      </c>
      <c r="L193" s="156">
        <v>0.28770199371793986</v>
      </c>
      <c r="M193" s="156">
        <v>0.10750721976928278</v>
      </c>
      <c r="N193" s="156">
        <v>37.703208068775638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3"/>
        <v>38.098417282262858</v>
      </c>
      <c r="U193" s="215" t="s">
        <v>16</v>
      </c>
      <c r="V193" s="207">
        <v>0.28770199371793986</v>
      </c>
      <c r="W193" s="207">
        <v>0</v>
      </c>
      <c r="X193" s="207">
        <v>0</v>
      </c>
      <c r="Y193" s="207">
        <v>0.10750721976928278</v>
      </c>
      <c r="Z193" s="207">
        <v>37.177089149264475</v>
      </c>
      <c r="AA193" s="207">
        <v>0</v>
      </c>
      <c r="AB193" s="207">
        <v>0</v>
      </c>
      <c r="AC193" s="208">
        <v>0.52611891951116108</v>
      </c>
      <c r="AD193" s="209">
        <v>0</v>
      </c>
      <c r="AE193" s="209">
        <v>0</v>
      </c>
      <c r="AF193" s="209">
        <v>0</v>
      </c>
      <c r="AG193" s="209">
        <v>0.52611891951116108</v>
      </c>
      <c r="AH193" s="209">
        <v>0</v>
      </c>
      <c r="AI193" s="210">
        <f t="shared" si="84"/>
        <v>38.098417282262858</v>
      </c>
      <c r="AJ193" s="141" t="str">
        <f t="shared" si="85"/>
        <v/>
      </c>
      <c r="BA193" s="141"/>
      <c r="BR193" s="141"/>
      <c r="CG193" s="141"/>
    </row>
    <row r="194" spans="1:85" ht="15">
      <c r="A194" s="159" t="s">
        <v>15</v>
      </c>
      <c r="B194" s="160">
        <v>5.2708375829113301</v>
      </c>
      <c r="C194" s="160">
        <v>0</v>
      </c>
      <c r="D194" s="160">
        <v>8.2362815950756048</v>
      </c>
      <c r="E194" s="160">
        <v>0</v>
      </c>
      <c r="F194" s="348"/>
      <c r="G194" s="160">
        <v>0</v>
      </c>
      <c r="H194" s="161">
        <v>0</v>
      </c>
      <c r="I194" s="162">
        <f t="shared" si="82"/>
        <v>13.507119177986935</v>
      </c>
      <c r="J194" s="149"/>
      <c r="K194" s="163" t="s">
        <v>15</v>
      </c>
      <c r="L194" s="164">
        <v>5.2708375829113301</v>
      </c>
      <c r="M194" s="164">
        <v>0</v>
      </c>
      <c r="N194" s="164">
        <v>8.2362815950756048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3"/>
        <v>13.507119177986935</v>
      </c>
      <c r="U194" s="211" t="s">
        <v>56</v>
      </c>
      <c r="V194" s="212">
        <v>5.2708375829113301</v>
      </c>
      <c r="W194" s="212">
        <v>0</v>
      </c>
      <c r="X194" s="212">
        <v>0</v>
      </c>
      <c r="Y194" s="212">
        <v>0</v>
      </c>
      <c r="Z194" s="212">
        <v>8.2362815950756048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4"/>
        <v>13.507119177986935</v>
      </c>
      <c r="AJ194" s="141" t="str">
        <f t="shared" si="85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35.185601159781498</v>
      </c>
      <c r="F195" s="348"/>
      <c r="G195" s="156">
        <v>0</v>
      </c>
      <c r="H195" s="168">
        <v>0</v>
      </c>
      <c r="I195" s="154">
        <f t="shared" si="82"/>
        <v>35.185601159781498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35.185601159781498</v>
      </c>
      <c r="P195" s="156">
        <v>605.10090322162773</v>
      </c>
      <c r="Q195" s="156">
        <v>0</v>
      </c>
      <c r="R195" s="157">
        <v>0</v>
      </c>
      <c r="S195" s="158">
        <f t="shared" si="83"/>
        <v>640.28650438140926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1.9414122718873872</v>
      </c>
      <c r="AB195" s="207">
        <v>605.10090322162773</v>
      </c>
      <c r="AC195" s="208">
        <v>33.244188887894111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33.244188887894111</v>
      </c>
      <c r="AI195" s="210">
        <f t="shared" si="84"/>
        <v>640.28650438140926</v>
      </c>
      <c r="AJ195" s="141" t="str">
        <f t="shared" si="85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82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0.74159919073627445</v>
      </c>
      <c r="Q196" s="164">
        <v>0</v>
      </c>
      <c r="R196" s="165">
        <v>0</v>
      </c>
      <c r="S196" s="166">
        <f t="shared" si="83"/>
        <v>0.74159919073627445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0.74159919073627445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4"/>
        <v>0.74159919073627445</v>
      </c>
      <c r="AJ196" s="141" t="str">
        <f t="shared" si="85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82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3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4"/>
        <v>0</v>
      </c>
      <c r="AJ197" s="141" t="str">
        <f t="shared" si="85"/>
        <v/>
      </c>
      <c r="BA197" s="141"/>
      <c r="BR197" s="141"/>
      <c r="CG197" s="141"/>
    </row>
    <row r="198" spans="1:85" ht="15">
      <c r="A198" s="159" t="s">
        <v>17</v>
      </c>
      <c r="B198" s="160">
        <v>1.2073418581623505</v>
      </c>
      <c r="C198" s="160">
        <v>0</v>
      </c>
      <c r="D198" s="160">
        <v>7.3360108482444257</v>
      </c>
      <c r="E198" s="160">
        <v>0.43013407723228597</v>
      </c>
      <c r="F198" s="348"/>
      <c r="G198" s="160">
        <v>0</v>
      </c>
      <c r="H198" s="161">
        <v>0</v>
      </c>
      <c r="I198" s="162">
        <f t="shared" si="82"/>
        <v>8.9734867836390606</v>
      </c>
      <c r="J198" s="149"/>
      <c r="K198" s="163" t="s">
        <v>17</v>
      </c>
      <c r="L198" s="164">
        <v>1.2073418581623505</v>
      </c>
      <c r="M198" s="164">
        <v>0</v>
      </c>
      <c r="N198" s="164">
        <v>7.3360108482444257</v>
      </c>
      <c r="O198" s="164">
        <v>0.43013407723228597</v>
      </c>
      <c r="P198" s="164">
        <v>0.16220385674931168</v>
      </c>
      <c r="Q198" s="164">
        <v>0</v>
      </c>
      <c r="R198" s="165">
        <v>0</v>
      </c>
      <c r="S198" s="166">
        <f t="shared" si="83"/>
        <v>9.135690640388372</v>
      </c>
      <c r="U198" s="211" t="s">
        <v>17</v>
      </c>
      <c r="V198" s="212">
        <v>1.2073418581623505</v>
      </c>
      <c r="W198" s="212">
        <v>0</v>
      </c>
      <c r="X198" s="212">
        <v>0</v>
      </c>
      <c r="Y198" s="212">
        <v>0</v>
      </c>
      <c r="Z198" s="212">
        <v>7.3360108482444257</v>
      </c>
      <c r="AA198" s="212">
        <v>0.43013407723228597</v>
      </c>
      <c r="AB198" s="212">
        <v>0.16220385674931168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4"/>
        <v>9.135690640388372</v>
      </c>
      <c r="AJ198" s="141" t="str">
        <f t="shared" si="85"/>
        <v/>
      </c>
      <c r="BA198" s="141"/>
      <c r="BR198" s="141"/>
      <c r="CG198" s="141"/>
    </row>
    <row r="199" spans="1:85" ht="15">
      <c r="A199" s="167" t="s">
        <v>139</v>
      </c>
      <c r="B199" s="156">
        <v>367.72900777521988</v>
      </c>
      <c r="C199" s="156">
        <v>193.07001808795431</v>
      </c>
      <c r="D199" s="156">
        <v>3918.7023024596638</v>
      </c>
      <c r="E199" s="156">
        <v>0</v>
      </c>
      <c r="F199" s="348"/>
      <c r="G199" s="156">
        <v>0</v>
      </c>
      <c r="H199" s="168">
        <v>0</v>
      </c>
      <c r="I199" s="154">
        <f t="shared" si="82"/>
        <v>4479.5013283228382</v>
      </c>
      <c r="J199" s="149"/>
      <c r="K199" s="169" t="s">
        <v>139</v>
      </c>
      <c r="L199" s="156">
        <v>367.72900777521988</v>
      </c>
      <c r="M199" s="156">
        <v>193.07001808795431</v>
      </c>
      <c r="N199" s="156">
        <v>3918.7023024596638</v>
      </c>
      <c r="O199" s="156">
        <v>0</v>
      </c>
      <c r="P199" s="156">
        <v>29.736308407769556</v>
      </c>
      <c r="Q199" s="156">
        <v>0</v>
      </c>
      <c r="R199" s="157">
        <v>0</v>
      </c>
      <c r="S199" s="158">
        <f t="shared" si="83"/>
        <v>4509.2376367306078</v>
      </c>
      <c r="U199" s="215" t="s">
        <v>139</v>
      </c>
      <c r="V199" s="207">
        <v>367.68383156073634</v>
      </c>
      <c r="W199" s="207">
        <v>0</v>
      </c>
      <c r="X199" s="207">
        <v>0</v>
      </c>
      <c r="Y199" s="207">
        <v>193.07001808795431</v>
      </c>
      <c r="Z199" s="207">
        <v>3691.6552534586413</v>
      </c>
      <c r="AA199" s="207">
        <v>0</v>
      </c>
      <c r="AB199" s="207">
        <v>29.736308407769556</v>
      </c>
      <c r="AC199" s="208">
        <v>227.09222521550615</v>
      </c>
      <c r="AD199" s="207">
        <v>4.5176214483537175E-2</v>
      </c>
      <c r="AE199" s="207">
        <v>0</v>
      </c>
      <c r="AF199" s="207">
        <v>0</v>
      </c>
      <c r="AG199" s="207">
        <v>227.04704900102246</v>
      </c>
      <c r="AH199" s="207">
        <v>0</v>
      </c>
      <c r="AI199" s="210">
        <f t="shared" si="84"/>
        <v>4509.2376367306078</v>
      </c>
      <c r="AJ199" s="141" t="str">
        <f t="shared" si="85"/>
        <v/>
      </c>
      <c r="BA199" s="141"/>
      <c r="BR199" s="141"/>
      <c r="CG199" s="141"/>
    </row>
    <row r="200" spans="1:85" ht="15">
      <c r="A200" s="159" t="s">
        <v>25</v>
      </c>
      <c r="B200" s="160">
        <v>36.886246604041659</v>
      </c>
      <c r="C200" s="160">
        <v>3.8637425683275262</v>
      </c>
      <c r="D200" s="160">
        <v>497.70889629646285</v>
      </c>
      <c r="E200" s="160">
        <v>1086.3219938151308</v>
      </c>
      <c r="F200" s="348"/>
      <c r="G200" s="160">
        <v>68.065863869401042</v>
      </c>
      <c r="H200" s="161">
        <v>0</v>
      </c>
      <c r="I200" s="162">
        <f t="shared" si="82"/>
        <v>1692.8467431533638</v>
      </c>
      <c r="J200" s="149"/>
      <c r="K200" s="163" t="s">
        <v>25</v>
      </c>
      <c r="L200" s="164">
        <v>36.886246604041659</v>
      </c>
      <c r="M200" s="164">
        <v>3.8637425683275262</v>
      </c>
      <c r="N200" s="164">
        <v>497.70889629646285</v>
      </c>
      <c r="O200" s="164">
        <v>1086.3219938151308</v>
      </c>
      <c r="P200" s="164">
        <v>0.13949743510829135</v>
      </c>
      <c r="Q200" s="164">
        <v>68.065863869401042</v>
      </c>
      <c r="R200" s="165">
        <v>0</v>
      </c>
      <c r="S200" s="166">
        <f t="shared" si="83"/>
        <v>1692.9862405884721</v>
      </c>
      <c r="U200" s="211" t="s">
        <v>25</v>
      </c>
      <c r="V200" s="212">
        <v>5.1268742791847286</v>
      </c>
      <c r="W200" s="212">
        <v>31.75937232485693</v>
      </c>
      <c r="X200" s="212">
        <v>68.065863869401042</v>
      </c>
      <c r="Y200" s="212">
        <v>3.8637425683275262</v>
      </c>
      <c r="Z200" s="212">
        <v>497.70889629646285</v>
      </c>
      <c r="AA200" s="212">
        <v>1086.1396935270468</v>
      </c>
      <c r="AB200" s="212">
        <v>0.13949743510829135</v>
      </c>
      <c r="AC200" s="213">
        <v>0.18230028808391943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0.18230028808391943</v>
      </c>
      <c r="AI200" s="214">
        <f t="shared" si="84"/>
        <v>1692.9862405884721</v>
      </c>
      <c r="AJ200" s="141" t="str">
        <f t="shared" si="85"/>
        <v/>
      </c>
      <c r="BA200" s="141"/>
      <c r="BR200" s="141"/>
      <c r="CG200" s="141"/>
    </row>
    <row r="201" spans="1:85" ht="15">
      <c r="A201" s="167" t="s">
        <v>24</v>
      </c>
      <c r="B201" s="156">
        <v>22.141779452970798</v>
      </c>
      <c r="C201" s="156">
        <v>0</v>
      </c>
      <c r="D201" s="156">
        <v>0</v>
      </c>
      <c r="E201" s="156">
        <v>0</v>
      </c>
      <c r="F201" s="348"/>
      <c r="G201" s="156">
        <v>0</v>
      </c>
      <c r="H201" s="168">
        <v>0</v>
      </c>
      <c r="I201" s="154">
        <f t="shared" si="82"/>
        <v>22.141779452970798</v>
      </c>
      <c r="J201" s="149"/>
      <c r="K201" s="169" t="s">
        <v>24</v>
      </c>
      <c r="L201" s="156">
        <v>22.141779452970798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3"/>
        <v>22.141779452970798</v>
      </c>
      <c r="U201" s="215" t="s">
        <v>24</v>
      </c>
      <c r="V201" s="207">
        <v>22.141779452970798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4"/>
        <v>22.141779452970798</v>
      </c>
      <c r="AJ201" s="141" t="str">
        <f t="shared" si="85"/>
        <v/>
      </c>
      <c r="BA201" s="141"/>
      <c r="BR201" s="141"/>
      <c r="CG201" s="141"/>
    </row>
    <row r="202" spans="1:85" ht="15">
      <c r="A202" s="159" t="s">
        <v>59</v>
      </c>
      <c r="B202" s="160">
        <v>2.7134321285298604E-3</v>
      </c>
      <c r="C202" s="160">
        <v>0</v>
      </c>
      <c r="D202" s="160">
        <v>0</v>
      </c>
      <c r="E202" s="160">
        <v>0</v>
      </c>
      <c r="F202" s="348"/>
      <c r="G202" s="160">
        <v>0</v>
      </c>
      <c r="H202" s="161">
        <v>0</v>
      </c>
      <c r="I202" s="162">
        <f t="shared" si="82"/>
        <v>2.7134321285298604E-3</v>
      </c>
      <c r="J202" s="149"/>
      <c r="K202" s="163" t="s">
        <v>59</v>
      </c>
      <c r="L202" s="164">
        <v>2.7134321285298604E-3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3"/>
        <v>2.7134321285298604E-3</v>
      </c>
      <c r="U202" s="211" t="s">
        <v>59</v>
      </c>
      <c r="V202" s="212">
        <v>2.7134321285298604E-3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4"/>
        <v>2.7134321285298604E-3</v>
      </c>
      <c r="AJ202" s="141" t="str">
        <f t="shared" si="85"/>
        <v/>
      </c>
      <c r="BA202" s="141"/>
      <c r="BR202" s="141"/>
      <c r="CG202" s="141"/>
    </row>
    <row r="203" spans="1:85" ht="15">
      <c r="A203" s="167" t="s">
        <v>22</v>
      </c>
      <c r="B203" s="156">
        <v>8.061772716857261</v>
      </c>
      <c r="C203" s="156">
        <v>0</v>
      </c>
      <c r="D203" s="156">
        <v>501.57997298510787</v>
      </c>
      <c r="E203" s="156">
        <v>30.468336744848425</v>
      </c>
      <c r="F203" s="348"/>
      <c r="G203" s="156">
        <v>0</v>
      </c>
      <c r="H203" s="168">
        <v>0</v>
      </c>
      <c r="I203" s="154">
        <f t="shared" si="82"/>
        <v>540.11008244681352</v>
      </c>
      <c r="J203" s="149"/>
      <c r="K203" s="169" t="s">
        <v>22</v>
      </c>
      <c r="L203" s="156">
        <v>8.061772716857261</v>
      </c>
      <c r="M203" s="156">
        <v>0</v>
      </c>
      <c r="N203" s="156">
        <v>501.57997298510787</v>
      </c>
      <c r="O203" s="156">
        <v>30.468336744848425</v>
      </c>
      <c r="P203" s="156">
        <v>35.017889674336686</v>
      </c>
      <c r="Q203" s="156">
        <v>0</v>
      </c>
      <c r="R203" s="157">
        <v>0</v>
      </c>
      <c r="S203" s="158">
        <f t="shared" si="83"/>
        <v>575.12797212115015</v>
      </c>
      <c r="U203" s="215" t="s">
        <v>22</v>
      </c>
      <c r="V203" s="207">
        <v>8.061772716857261</v>
      </c>
      <c r="W203" s="207">
        <v>0</v>
      </c>
      <c r="X203" s="207">
        <v>0</v>
      </c>
      <c r="Y203" s="207">
        <v>0</v>
      </c>
      <c r="Z203" s="207">
        <v>499.05528971434831</v>
      </c>
      <c r="AA203" s="207">
        <v>0</v>
      </c>
      <c r="AB203" s="207">
        <v>35.017889674336686</v>
      </c>
      <c r="AC203" s="208">
        <v>32.993020015607989</v>
      </c>
      <c r="AD203" s="207">
        <v>0</v>
      </c>
      <c r="AE203" s="207">
        <v>0</v>
      </c>
      <c r="AF203" s="207">
        <v>0</v>
      </c>
      <c r="AG203" s="207">
        <v>2.5246832707595654</v>
      </c>
      <c r="AH203" s="207">
        <v>30.468336744848425</v>
      </c>
      <c r="AI203" s="210">
        <f t="shared" si="84"/>
        <v>575.12797212115015</v>
      </c>
      <c r="AJ203" s="141" t="str">
        <f t="shared" si="85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1879.0397343976522</v>
      </c>
      <c r="E204" s="160">
        <v>0</v>
      </c>
      <c r="F204" s="348"/>
      <c r="G204" s="160">
        <v>0</v>
      </c>
      <c r="H204" s="161">
        <v>0</v>
      </c>
      <c r="I204" s="162">
        <f t="shared" si="82"/>
        <v>1879.0397343976522</v>
      </c>
      <c r="J204" s="149"/>
      <c r="K204" s="163" t="s">
        <v>21</v>
      </c>
      <c r="L204" s="164">
        <v>0</v>
      </c>
      <c r="M204" s="164">
        <v>0</v>
      </c>
      <c r="N204" s="164">
        <v>1879.0397343976522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3"/>
        <v>1879.0397343976522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1879.0397343976522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4"/>
        <v>1879.0397343976522</v>
      </c>
      <c r="AJ204" s="141" t="str">
        <f t="shared" si="85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82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3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4"/>
        <v>0</v>
      </c>
      <c r="AJ205" s="141" t="str">
        <f t="shared" si="85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82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3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84"/>
        <v>0</v>
      </c>
      <c r="AJ206" s="141" t="str">
        <f t="shared" si="85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82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3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4"/>
        <v>0</v>
      </c>
      <c r="AJ207" s="141" t="str">
        <f t="shared" si="85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82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3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84"/>
        <v>0</v>
      </c>
      <c r="AJ208" s="141" t="str">
        <f t="shared" si="85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82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3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4"/>
        <v>0</v>
      </c>
      <c r="AJ209" s="141" t="str">
        <f t="shared" si="85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441.58740141600975</v>
      </c>
      <c r="C210" s="195">
        <f t="shared" ref="C210:I210" si="86">SUM(C189:C205)</f>
        <v>197.04126787605111</v>
      </c>
      <c r="D210" s="195">
        <f t="shared" si="86"/>
        <v>7210.2122124656107</v>
      </c>
      <c r="E210" s="195">
        <f t="shared" si="86"/>
        <v>1152.4060657969928</v>
      </c>
      <c r="F210" s="195">
        <f t="shared" si="86"/>
        <v>0</v>
      </c>
      <c r="G210" s="195">
        <f t="shared" si="86"/>
        <v>68.065863869401042</v>
      </c>
      <c r="H210" s="197">
        <f t="shared" si="86"/>
        <v>0</v>
      </c>
      <c r="I210" s="154">
        <f t="shared" si="86"/>
        <v>9069.3128114240662</v>
      </c>
      <c r="J210" s="149"/>
      <c r="K210" s="196" t="s">
        <v>26</v>
      </c>
      <c r="L210" s="195">
        <f>SUM(L189:L205)</f>
        <v>441.58740141600975</v>
      </c>
      <c r="M210" s="195">
        <f t="shared" ref="M210:S210" si="87">SUM(M189:M205)</f>
        <v>197.04126787605111</v>
      </c>
      <c r="N210" s="195">
        <f t="shared" si="87"/>
        <v>7210.2122124656107</v>
      </c>
      <c r="O210" s="195">
        <f t="shared" si="87"/>
        <v>1152.4060657969928</v>
      </c>
      <c r="P210" s="195">
        <f t="shared" si="87"/>
        <v>670.8984017863279</v>
      </c>
      <c r="Q210" s="195">
        <f t="shared" si="87"/>
        <v>68.065863869401042</v>
      </c>
      <c r="R210" s="197">
        <f t="shared" si="87"/>
        <v>0</v>
      </c>
      <c r="S210" s="198">
        <f t="shared" si="87"/>
        <v>9740.2112132103939</v>
      </c>
      <c r="T210" s="141" t="str">
        <f>IF(ABS(S210-AI210)&gt;0.01,S210-AI210,"")</f>
        <v/>
      </c>
      <c r="U210" s="224" t="s">
        <v>62</v>
      </c>
      <c r="V210" s="225">
        <f>SUM(V189:V205)</f>
        <v>409.78285287666927</v>
      </c>
      <c r="W210" s="225">
        <f t="shared" ref="W210:AH210" si="88">SUM(W189:W205)</f>
        <v>31.75937232485693</v>
      </c>
      <c r="X210" s="225">
        <f t="shared" si="88"/>
        <v>68.065863869401042</v>
      </c>
      <c r="Y210" s="225">
        <f t="shared" si="88"/>
        <v>197.04126787605111</v>
      </c>
      <c r="Z210" s="225">
        <f t="shared" si="88"/>
        <v>6980.1143612743172</v>
      </c>
      <c r="AA210" s="225">
        <f t="shared" si="88"/>
        <v>1088.5112398761664</v>
      </c>
      <c r="AB210" s="225">
        <f t="shared" si="88"/>
        <v>670.8984017863279</v>
      </c>
      <c r="AC210" s="225">
        <f t="shared" si="88"/>
        <v>294.03785332660334</v>
      </c>
      <c r="AD210" s="226">
        <f t="shared" si="88"/>
        <v>4.5176214483537175E-2</v>
      </c>
      <c r="AE210" s="226">
        <f t="shared" si="88"/>
        <v>0</v>
      </c>
      <c r="AF210" s="226">
        <f t="shared" si="88"/>
        <v>0</v>
      </c>
      <c r="AG210" s="226">
        <f t="shared" si="88"/>
        <v>230.09785119129319</v>
      </c>
      <c r="AH210" s="226">
        <f t="shared" si="88"/>
        <v>63.894825920826463</v>
      </c>
      <c r="AI210" s="227">
        <f>SUM(V210:AC210)</f>
        <v>9740.2112132103921</v>
      </c>
      <c r="AJ210" s="141" t="str">
        <f t="shared" si="85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4.8690282339778679E-2</v>
      </c>
      <c r="C211" s="49">
        <f t="shared" ref="C211:H211" si="89">IF($I210=0,"-",C210/$I210)</f>
        <v>2.1726151911735818E-2</v>
      </c>
      <c r="D211" s="49">
        <f t="shared" si="89"/>
        <v>0.79501196643954564</v>
      </c>
      <c r="E211" s="49">
        <f t="shared" si="89"/>
        <v>0.12706652529895943</v>
      </c>
      <c r="F211" s="49">
        <f t="shared" si="89"/>
        <v>0</v>
      </c>
      <c r="G211" s="49">
        <f t="shared" si="89"/>
        <v>7.5050740099804015E-3</v>
      </c>
      <c r="H211" s="72">
        <f t="shared" si="89"/>
        <v>0</v>
      </c>
      <c r="I211" s="50">
        <f>SUM(B211:H211)</f>
        <v>1</v>
      </c>
      <c r="J211" s="141"/>
      <c r="K211" s="84" t="s">
        <v>86</v>
      </c>
      <c r="L211" s="101">
        <f t="shared" ref="L211:R211" si="90">IF($S210=0,"-",L210/$S210)</f>
        <v>4.5336532416986638E-2</v>
      </c>
      <c r="M211" s="101">
        <f t="shared" si="90"/>
        <v>2.0229670955061958E-2</v>
      </c>
      <c r="N211" s="101">
        <f t="shared" si="90"/>
        <v>0.74025214183103016</v>
      </c>
      <c r="O211" s="101">
        <f t="shared" si="90"/>
        <v>0.11831427887662381</v>
      </c>
      <c r="P211" s="101">
        <f t="shared" si="90"/>
        <v>6.8879245747402881E-2</v>
      </c>
      <c r="Q211" s="101">
        <f t="shared" si="90"/>
        <v>6.9881301728945151E-3</v>
      </c>
      <c r="R211" s="102">
        <f t="shared" si="90"/>
        <v>0</v>
      </c>
      <c r="S211" s="103">
        <f>SUM(L211:R211)</f>
        <v>1</v>
      </c>
      <c r="U211" s="113" t="s">
        <v>86</v>
      </c>
      <c r="V211" s="135">
        <f>+V210/$AI210</f>
        <v>4.2071249165612709E-2</v>
      </c>
      <c r="W211" s="135">
        <f t="shared" ref="W211:AH211" si="91">+W210/$AI210</f>
        <v>3.2606451369126912E-3</v>
      </c>
      <c r="X211" s="135">
        <f t="shared" si="91"/>
        <v>6.9881301728945159E-3</v>
      </c>
      <c r="Y211" s="135">
        <f t="shared" si="91"/>
        <v>2.0229670955061962E-2</v>
      </c>
      <c r="Z211" s="135">
        <f t="shared" si="91"/>
        <v>0.71662864474718702</v>
      </c>
      <c r="AA211" s="135">
        <f t="shared" si="91"/>
        <v>0.11175437739993228</v>
      </c>
      <c r="AB211" s="135">
        <f t="shared" si="91"/>
        <v>6.8879245747402895E-2</v>
      </c>
      <c r="AC211" s="135">
        <f t="shared" si="91"/>
        <v>3.0188036674996074E-2</v>
      </c>
      <c r="AD211" s="135">
        <f t="shared" si="91"/>
        <v>4.6381144612414429E-6</v>
      </c>
      <c r="AE211" s="135">
        <f t="shared" si="91"/>
        <v>0</v>
      </c>
      <c r="AF211" s="135">
        <f t="shared" si="91"/>
        <v>0</v>
      </c>
      <c r="AG211" s="135">
        <f t="shared" si="91"/>
        <v>2.3623497083843266E-2</v>
      </c>
      <c r="AH211" s="135">
        <f t="shared" si="91"/>
        <v>6.5599014766915516E-3</v>
      </c>
      <c r="AI211" s="136">
        <f>SUM(V211:AC211)</f>
        <v>1.0000000000000002</v>
      </c>
      <c r="AJ211" s="24" t="str">
        <f t="shared" si="85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9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4">SUM(V216:AC216)</f>
        <v>0</v>
      </c>
      <c r="AJ216" s="141" t="str">
        <f t="shared" ref="AJ216:AJ237" si="95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9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4"/>
        <v>0</v>
      </c>
      <c r="AJ217" s="141" t="str">
        <f t="shared" si="95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92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3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4"/>
        <v>0</v>
      </c>
      <c r="AJ218" s="141" t="str">
        <f t="shared" si="95"/>
        <v/>
      </c>
      <c r="BA218" s="141"/>
      <c r="BR218" s="141"/>
      <c r="CG218" s="141"/>
    </row>
    <row r="219" spans="1:85" ht="15">
      <c r="A219" s="167" t="s">
        <v>16</v>
      </c>
      <c r="B219" s="156">
        <v>1.1248945378823658</v>
      </c>
      <c r="C219" s="156">
        <v>0</v>
      </c>
      <c r="D219" s="156">
        <v>1.2507852623385176</v>
      </c>
      <c r="E219" s="156">
        <v>0</v>
      </c>
      <c r="F219" s="348"/>
      <c r="G219" s="156">
        <v>0</v>
      </c>
      <c r="H219" s="168">
        <v>0</v>
      </c>
      <c r="I219" s="154">
        <f t="shared" si="92"/>
        <v>2.3756798002208832</v>
      </c>
      <c r="J219" s="149"/>
      <c r="K219" s="169" t="s">
        <v>16</v>
      </c>
      <c r="L219" s="156">
        <v>1.1248945378823658</v>
      </c>
      <c r="M219" s="156">
        <v>0</v>
      </c>
      <c r="N219" s="156">
        <v>1.2507852623385176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3"/>
        <v>2.3756798002208832</v>
      </c>
      <c r="U219" s="215" t="s">
        <v>16</v>
      </c>
      <c r="V219" s="207">
        <v>1.1248945378823658</v>
      </c>
      <c r="W219" s="207">
        <v>0</v>
      </c>
      <c r="X219" s="207">
        <v>0</v>
      </c>
      <c r="Y219" s="207">
        <v>0</v>
      </c>
      <c r="Z219" s="207">
        <v>1.2507852623385176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4"/>
        <v>2.3756798002208832</v>
      </c>
      <c r="AJ219" s="141" t="str">
        <f t="shared" si="95"/>
        <v/>
      </c>
      <c r="BA219" s="141"/>
      <c r="BR219" s="141"/>
      <c r="CG219" s="141"/>
    </row>
    <row r="220" spans="1:85" ht="15">
      <c r="A220" s="159" t="s">
        <v>15</v>
      </c>
      <c r="B220" s="160">
        <v>1.8105512785720153</v>
      </c>
      <c r="C220" s="160">
        <v>0</v>
      </c>
      <c r="D220" s="160">
        <v>2.0131761509031834</v>
      </c>
      <c r="E220" s="160">
        <v>0</v>
      </c>
      <c r="F220" s="348"/>
      <c r="G220" s="160">
        <v>0</v>
      </c>
      <c r="H220" s="161">
        <v>0</v>
      </c>
      <c r="I220" s="162">
        <f t="shared" si="92"/>
        <v>3.8237274294751984</v>
      </c>
      <c r="J220" s="149"/>
      <c r="K220" s="163" t="s">
        <v>15</v>
      </c>
      <c r="L220" s="164">
        <v>1.8105512785720153</v>
      </c>
      <c r="M220" s="164">
        <v>0</v>
      </c>
      <c r="N220" s="164">
        <v>2.0131761509031834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3"/>
        <v>3.8237274294751984</v>
      </c>
      <c r="U220" s="211" t="s">
        <v>56</v>
      </c>
      <c r="V220" s="212">
        <v>1.8105512785720153</v>
      </c>
      <c r="W220" s="212">
        <v>0</v>
      </c>
      <c r="X220" s="212">
        <v>0</v>
      </c>
      <c r="Y220" s="212">
        <v>0</v>
      </c>
      <c r="Z220" s="212">
        <v>2.0131761509031834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4"/>
        <v>3.8237274294751984</v>
      </c>
      <c r="AJ220" s="141" t="str">
        <f t="shared" si="95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15.005986804575107</v>
      </c>
      <c r="F221" s="348"/>
      <c r="G221" s="156">
        <v>0</v>
      </c>
      <c r="H221" s="168">
        <v>0</v>
      </c>
      <c r="I221" s="154">
        <f t="shared" si="92"/>
        <v>15.005986804575107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15.005986804575107</v>
      </c>
      <c r="P221" s="156">
        <v>132.50253872566211</v>
      </c>
      <c r="Q221" s="156">
        <v>0</v>
      </c>
      <c r="R221" s="157">
        <v>0</v>
      </c>
      <c r="S221" s="158">
        <f t="shared" si="93"/>
        <v>147.50852553023722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1.5322626893111972</v>
      </c>
      <c r="AB221" s="207">
        <v>132.50253872566211</v>
      </c>
      <c r="AC221" s="208">
        <v>13.473724115263909</v>
      </c>
      <c r="AD221" s="207">
        <v>0</v>
      </c>
      <c r="AE221" s="207">
        <v>0</v>
      </c>
      <c r="AF221" s="207">
        <v>0</v>
      </c>
      <c r="AG221" s="207">
        <v>0</v>
      </c>
      <c r="AH221" s="207">
        <v>13.473724115263909</v>
      </c>
      <c r="AI221" s="210">
        <f t="shared" si="94"/>
        <v>147.50852553023722</v>
      </c>
      <c r="AJ221" s="141" t="str">
        <f t="shared" si="95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9.2310754010309974</v>
      </c>
      <c r="F222" s="348"/>
      <c r="G222" s="160">
        <v>0</v>
      </c>
      <c r="H222" s="161">
        <v>0</v>
      </c>
      <c r="I222" s="162">
        <f t="shared" si="92"/>
        <v>9.2310754010309974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9.2310754010309974</v>
      </c>
      <c r="P222" s="164">
        <v>41.274478016345903</v>
      </c>
      <c r="Q222" s="164">
        <v>0</v>
      </c>
      <c r="R222" s="165">
        <v>0</v>
      </c>
      <c r="S222" s="166">
        <f t="shared" si="93"/>
        <v>50.505553417376902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9.2310754010309974</v>
      </c>
      <c r="AB222" s="212">
        <v>41.274478016345903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4"/>
        <v>50.505553417376902</v>
      </c>
      <c r="AJ222" s="141" t="str">
        <f t="shared" si="95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92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3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4"/>
        <v>0</v>
      </c>
      <c r="AJ223" s="141" t="str">
        <f t="shared" si="95"/>
        <v/>
      </c>
      <c r="BA223" s="141"/>
      <c r="BR223" s="141"/>
      <c r="CG223" s="141"/>
    </row>
    <row r="224" spans="1:85" ht="15">
      <c r="A224" s="159" t="s">
        <v>17</v>
      </c>
      <c r="B224" s="160">
        <v>19.27700851864094</v>
      </c>
      <c r="C224" s="160">
        <v>0</v>
      </c>
      <c r="D224" s="160">
        <v>0</v>
      </c>
      <c r="E224" s="160">
        <v>0</v>
      </c>
      <c r="F224" s="348"/>
      <c r="G224" s="160">
        <v>0</v>
      </c>
      <c r="H224" s="161">
        <v>0</v>
      </c>
      <c r="I224" s="162">
        <f t="shared" si="92"/>
        <v>19.27700851864094</v>
      </c>
      <c r="J224" s="149"/>
      <c r="K224" s="163" t="s">
        <v>17</v>
      </c>
      <c r="L224" s="164">
        <v>19.27700851864094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3"/>
        <v>19.27700851864094</v>
      </c>
      <c r="U224" s="211" t="s">
        <v>17</v>
      </c>
      <c r="V224" s="212">
        <v>19.27700851864094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4"/>
        <v>19.27700851864094</v>
      </c>
      <c r="AJ224" s="141" t="str">
        <f t="shared" si="95"/>
        <v/>
      </c>
      <c r="BA224" s="141"/>
      <c r="BR224" s="141"/>
      <c r="CG224" s="141"/>
    </row>
    <row r="225" spans="1:85" ht="15">
      <c r="A225" s="167" t="s">
        <v>139</v>
      </c>
      <c r="B225" s="156">
        <v>855.61673095143078</v>
      </c>
      <c r="C225" s="156">
        <v>0</v>
      </c>
      <c r="D225" s="156">
        <v>92.610027064597233</v>
      </c>
      <c r="E225" s="156">
        <v>0</v>
      </c>
      <c r="F225" s="348"/>
      <c r="G225" s="156">
        <v>0</v>
      </c>
      <c r="H225" s="168">
        <v>0</v>
      </c>
      <c r="I225" s="154">
        <f t="shared" si="92"/>
        <v>948.22675801602804</v>
      </c>
      <c r="J225" s="149"/>
      <c r="K225" s="169" t="s">
        <v>139</v>
      </c>
      <c r="L225" s="156">
        <v>855.61673095143078</v>
      </c>
      <c r="M225" s="156">
        <v>0</v>
      </c>
      <c r="N225" s="156">
        <v>92.610027064597233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3"/>
        <v>948.22675801602804</v>
      </c>
      <c r="U225" s="215" t="s">
        <v>139</v>
      </c>
      <c r="V225" s="207">
        <v>835.742371857889</v>
      </c>
      <c r="W225" s="207">
        <v>0</v>
      </c>
      <c r="X225" s="207">
        <v>0</v>
      </c>
      <c r="Y225" s="207">
        <v>0</v>
      </c>
      <c r="Z225" s="207">
        <v>82.417127773281905</v>
      </c>
      <c r="AA225" s="207">
        <v>0</v>
      </c>
      <c r="AB225" s="207">
        <v>0</v>
      </c>
      <c r="AC225" s="208">
        <v>30.06725838485724</v>
      </c>
      <c r="AD225" s="207">
        <v>19.87435909354182</v>
      </c>
      <c r="AE225" s="207">
        <v>0</v>
      </c>
      <c r="AF225" s="207">
        <v>0</v>
      </c>
      <c r="AG225" s="207">
        <v>10.192899291315328</v>
      </c>
      <c r="AH225" s="207">
        <v>0</v>
      </c>
      <c r="AI225" s="210">
        <f t="shared" si="94"/>
        <v>948.22675801602816</v>
      </c>
      <c r="AJ225" s="141" t="str">
        <f t="shared" si="95"/>
        <v/>
      </c>
      <c r="BA225" s="141"/>
      <c r="BR225" s="141"/>
      <c r="CG225" s="141"/>
    </row>
    <row r="226" spans="1:85" ht="15">
      <c r="A226" s="159" t="s">
        <v>25</v>
      </c>
      <c r="B226" s="160">
        <v>270.78289432564583</v>
      </c>
      <c r="C226" s="160">
        <v>7.1479163452173822</v>
      </c>
      <c r="D226" s="160">
        <v>112.77646717866159</v>
      </c>
      <c r="E226" s="160">
        <v>950.8140959048626</v>
      </c>
      <c r="F226" s="348"/>
      <c r="G226" s="160">
        <v>270.81067570091517</v>
      </c>
      <c r="H226" s="161">
        <v>0.34784596951219882</v>
      </c>
      <c r="I226" s="162">
        <f t="shared" si="92"/>
        <v>1612.6798954248147</v>
      </c>
      <c r="J226" s="149"/>
      <c r="K226" s="163" t="s">
        <v>25</v>
      </c>
      <c r="L226" s="164">
        <v>270.78289432564583</v>
      </c>
      <c r="M226" s="164">
        <v>7.1479163452173822</v>
      </c>
      <c r="N226" s="164">
        <v>112.77646717866159</v>
      </c>
      <c r="O226" s="164">
        <v>950.8140959048626</v>
      </c>
      <c r="P226" s="164">
        <v>10.311793442868384</v>
      </c>
      <c r="Q226" s="164">
        <v>270.81067570091517</v>
      </c>
      <c r="R226" s="165">
        <v>0.34784596951219882</v>
      </c>
      <c r="S226" s="166">
        <f t="shared" si="93"/>
        <v>1622.991688867683</v>
      </c>
      <c r="U226" s="211" t="s">
        <v>25</v>
      </c>
      <c r="V226" s="212">
        <v>17.940835942507043</v>
      </c>
      <c r="W226" s="212">
        <v>252.84205838313881</v>
      </c>
      <c r="X226" s="212">
        <v>270.81067570091517</v>
      </c>
      <c r="Y226" s="212">
        <v>7.1479163452173822</v>
      </c>
      <c r="Z226" s="212">
        <v>112.77646717866159</v>
      </c>
      <c r="AA226" s="212">
        <v>934.47835785744599</v>
      </c>
      <c r="AB226" s="212">
        <v>10.311793442868384</v>
      </c>
      <c r="AC226" s="213">
        <v>16.683584016928808</v>
      </c>
      <c r="AD226" s="212">
        <v>0</v>
      </c>
      <c r="AE226" s="212">
        <v>7.056035234302148</v>
      </c>
      <c r="AF226" s="212">
        <v>0.34784596951219882</v>
      </c>
      <c r="AG226" s="212">
        <v>0</v>
      </c>
      <c r="AH226" s="212">
        <v>9.2797028131144614</v>
      </c>
      <c r="AI226" s="214">
        <f t="shared" si="94"/>
        <v>1622.991688867683</v>
      </c>
      <c r="AJ226" s="141" t="str">
        <f t="shared" si="95"/>
        <v/>
      </c>
      <c r="BA226" s="141"/>
      <c r="BR226" s="141"/>
      <c r="CG226" s="141"/>
    </row>
    <row r="227" spans="1:85" ht="15">
      <c r="A227" s="167" t="s">
        <v>24</v>
      </c>
      <c r="B227" s="156">
        <v>422.26294436817597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92"/>
        <v>422.26294436817597</v>
      </c>
      <c r="J227" s="149"/>
      <c r="K227" s="169" t="s">
        <v>24</v>
      </c>
      <c r="L227" s="156">
        <v>422.26294436817597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3"/>
        <v>422.26294436817597</v>
      </c>
      <c r="U227" s="215" t="s">
        <v>24</v>
      </c>
      <c r="V227" s="207">
        <v>422.26294436817597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4"/>
        <v>422.26294436817597</v>
      </c>
      <c r="AJ227" s="141" t="str">
        <f t="shared" si="95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92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3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4"/>
        <v>0</v>
      </c>
      <c r="AJ228" s="141" t="str">
        <f t="shared" si="95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38.947022317933943</v>
      </c>
      <c r="F229" s="348"/>
      <c r="G229" s="156">
        <v>0</v>
      </c>
      <c r="H229" s="168">
        <v>0</v>
      </c>
      <c r="I229" s="154">
        <f t="shared" si="92"/>
        <v>38.947022317933943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38.947022317933943</v>
      </c>
      <c r="P229" s="156">
        <v>8.1178807657893497</v>
      </c>
      <c r="Q229" s="156">
        <v>0</v>
      </c>
      <c r="R229" s="157">
        <v>0</v>
      </c>
      <c r="S229" s="158">
        <f t="shared" si="93"/>
        <v>47.064903083723294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8.1178807657893497</v>
      </c>
      <c r="AC229" s="208">
        <v>38.947022317933943</v>
      </c>
      <c r="AD229" s="207">
        <v>0</v>
      </c>
      <c r="AE229" s="207">
        <v>0</v>
      </c>
      <c r="AF229" s="207">
        <v>0</v>
      </c>
      <c r="AG229" s="207">
        <v>0</v>
      </c>
      <c r="AH229" s="207">
        <v>38.947022317933943</v>
      </c>
      <c r="AI229" s="210">
        <f t="shared" si="94"/>
        <v>47.064903083723294</v>
      </c>
      <c r="AJ229" s="141" t="str">
        <f t="shared" si="95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9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3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4"/>
        <v>0</v>
      </c>
      <c r="AJ230" s="141" t="str">
        <f t="shared" si="95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92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3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4"/>
        <v>0</v>
      </c>
      <c r="AJ231" s="141" t="str">
        <f t="shared" si="95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9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3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94"/>
        <v>0</v>
      </c>
      <c r="AJ232" s="141" t="str">
        <f t="shared" si="95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9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4"/>
        <v>0</v>
      </c>
      <c r="AJ233" s="141" t="str">
        <f t="shared" si="95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9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94"/>
        <v>0</v>
      </c>
      <c r="AJ234" s="141" t="str">
        <f t="shared" si="95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9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4"/>
        <v>0</v>
      </c>
      <c r="AJ235" s="141" t="str">
        <f t="shared" si="95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1570.875023980348</v>
      </c>
      <c r="C236" s="195">
        <f t="shared" ref="C236:I236" si="96">SUM(C215:C231)</f>
        <v>7.1479163452173822</v>
      </c>
      <c r="D236" s="195">
        <f t="shared" si="96"/>
        <v>208.65045565650053</v>
      </c>
      <c r="E236" s="195">
        <f t="shared" si="96"/>
        <v>1013.9981804284026</v>
      </c>
      <c r="F236" s="195">
        <f t="shared" si="96"/>
        <v>0</v>
      </c>
      <c r="G236" s="195">
        <f t="shared" si="96"/>
        <v>270.81067570091517</v>
      </c>
      <c r="H236" s="197">
        <f t="shared" si="96"/>
        <v>0.34784596951219882</v>
      </c>
      <c r="I236" s="154">
        <f t="shared" si="96"/>
        <v>3071.8300980808954</v>
      </c>
      <c r="J236" s="149"/>
      <c r="K236" s="196" t="s">
        <v>26</v>
      </c>
      <c r="L236" s="195">
        <f>SUM(L215:L231)</f>
        <v>1570.875023980348</v>
      </c>
      <c r="M236" s="195">
        <f t="shared" ref="M236:S236" si="97">SUM(M215:M231)</f>
        <v>7.1479163452173822</v>
      </c>
      <c r="N236" s="195">
        <f t="shared" si="97"/>
        <v>208.65045565650053</v>
      </c>
      <c r="O236" s="195">
        <f t="shared" si="97"/>
        <v>1013.9981804284026</v>
      </c>
      <c r="P236" s="195">
        <f t="shared" si="97"/>
        <v>192.20669095066575</v>
      </c>
      <c r="Q236" s="195">
        <f t="shared" si="97"/>
        <v>270.81067570091517</v>
      </c>
      <c r="R236" s="197">
        <f t="shared" si="97"/>
        <v>0.34784596951219882</v>
      </c>
      <c r="S236" s="198">
        <f t="shared" si="97"/>
        <v>3264.0367890315615</v>
      </c>
      <c r="T236" s="141" t="str">
        <f>IF(ABS(S236-AI236)&gt;0.01,S236-AI236,"")</f>
        <v/>
      </c>
      <c r="U236" s="224" t="s">
        <v>62</v>
      </c>
      <c r="V236" s="225">
        <f>SUM(V215:V231)</f>
        <v>1298.1586065036674</v>
      </c>
      <c r="W236" s="225">
        <f t="shared" ref="W236:AH236" si="98">SUM(W215:W231)</f>
        <v>252.84205838313881</v>
      </c>
      <c r="X236" s="225">
        <f t="shared" si="98"/>
        <v>270.81067570091517</v>
      </c>
      <c r="Y236" s="225">
        <f t="shared" si="98"/>
        <v>7.1479163452173822</v>
      </c>
      <c r="Z236" s="225">
        <f t="shared" si="98"/>
        <v>198.45755636518521</v>
      </c>
      <c r="AA236" s="225">
        <f t="shared" si="98"/>
        <v>945.24169594778823</v>
      </c>
      <c r="AB236" s="225">
        <f t="shared" si="98"/>
        <v>192.20669095066575</v>
      </c>
      <c r="AC236" s="225">
        <f t="shared" si="98"/>
        <v>99.171588834983893</v>
      </c>
      <c r="AD236" s="226">
        <f t="shared" si="98"/>
        <v>19.87435909354182</v>
      </c>
      <c r="AE236" s="226">
        <f t="shared" si="98"/>
        <v>7.056035234302148</v>
      </c>
      <c r="AF236" s="226">
        <f t="shared" si="98"/>
        <v>0.34784596951219882</v>
      </c>
      <c r="AG236" s="226">
        <f t="shared" si="98"/>
        <v>10.192899291315328</v>
      </c>
      <c r="AH236" s="226">
        <f t="shared" si="98"/>
        <v>61.700449246312317</v>
      </c>
      <c r="AI236" s="227">
        <f>SUM(V236:AC236)</f>
        <v>3264.036789031562</v>
      </c>
      <c r="AJ236" s="141" t="str">
        <f t="shared" si="95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0.51138082961090248</v>
      </c>
      <c r="C237" s="49">
        <f t="shared" ref="C237:H237" si="99">IF($I236=0,"-",C236/$I236)</f>
        <v>2.3269243796012655E-3</v>
      </c>
      <c r="D237" s="49">
        <f t="shared" si="99"/>
        <v>6.7923826837575904E-2</v>
      </c>
      <c r="E237" s="49">
        <f t="shared" si="99"/>
        <v>0.33009578917202842</v>
      </c>
      <c r="F237" s="49">
        <f t="shared" si="99"/>
        <v>0</v>
      </c>
      <c r="G237" s="49">
        <f t="shared" si="99"/>
        <v>8.8159392627249228E-2</v>
      </c>
      <c r="H237" s="72">
        <f t="shared" si="99"/>
        <v>1.132373726429444E-4</v>
      </c>
      <c r="I237" s="50">
        <f>SUM(B237:H237)</f>
        <v>1.0000000000000002</v>
      </c>
      <c r="J237" s="141"/>
      <c r="K237" s="84" t="s">
        <v>86</v>
      </c>
      <c r="L237" s="101">
        <f t="shared" ref="L237:R237" si="100">IF($S236=0,"-",L236/$S236)</f>
        <v>0.48126756084952893</v>
      </c>
      <c r="M237" s="101">
        <f t="shared" si="100"/>
        <v>2.1899006681656203E-3</v>
      </c>
      <c r="N237" s="101">
        <f t="shared" si="100"/>
        <v>6.3924051456052081E-2</v>
      </c>
      <c r="O237" s="101">
        <f t="shared" si="100"/>
        <v>0.3106577057696876</v>
      </c>
      <c r="P237" s="101">
        <f t="shared" si="100"/>
        <v>5.8886190130134346E-2</v>
      </c>
      <c r="Q237" s="101">
        <f t="shared" si="100"/>
        <v>8.2968021871243858E-2</v>
      </c>
      <c r="R237" s="102">
        <f t="shared" si="100"/>
        <v>1.0656925518765509E-4</v>
      </c>
      <c r="S237" s="103">
        <f>SUM(L237:R237)</f>
        <v>1</v>
      </c>
      <c r="U237" s="113" t="s">
        <v>86</v>
      </c>
      <c r="V237" s="135">
        <f>+V236/$AI236</f>
        <v>0.3977156785934482</v>
      </c>
      <c r="W237" s="135">
        <f t="shared" ref="W237:AH237" si="101">+W236/$AI236</f>
        <v>7.7462992829243488E-2</v>
      </c>
      <c r="X237" s="135">
        <f t="shared" si="101"/>
        <v>8.2968021871243844E-2</v>
      </c>
      <c r="Y237" s="135">
        <f t="shared" si="101"/>
        <v>2.1899006681656199E-3</v>
      </c>
      <c r="Z237" s="135">
        <f t="shared" si="101"/>
        <v>6.0801262115696759E-2</v>
      </c>
      <c r="AA237" s="135">
        <f t="shared" si="101"/>
        <v>0.28959284378294065</v>
      </c>
      <c r="AB237" s="135">
        <f t="shared" si="101"/>
        <v>5.8886190130134339E-2</v>
      </c>
      <c r="AC237" s="135">
        <f t="shared" si="101"/>
        <v>3.0383110009127089E-2</v>
      </c>
      <c r="AD237" s="135">
        <f t="shared" si="101"/>
        <v>6.088889426837169E-3</v>
      </c>
      <c r="AE237" s="135">
        <f t="shared" si="101"/>
        <v>2.1617511352853562E-3</v>
      </c>
      <c r="AF237" s="135">
        <f t="shared" si="101"/>
        <v>1.0656925518765508E-4</v>
      </c>
      <c r="AG237" s="135">
        <f t="shared" si="101"/>
        <v>3.1227893403553077E-3</v>
      </c>
      <c r="AH237" s="135">
        <f t="shared" si="101"/>
        <v>1.8903110851461576E-2</v>
      </c>
      <c r="AI237" s="136">
        <f>SUM(V237:AC237)</f>
        <v>0.99999999999999989</v>
      </c>
      <c r="AJ237" s="24" t="str">
        <f t="shared" si="95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02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3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4">SUM(V242:AC242)</f>
        <v>0</v>
      </c>
      <c r="AJ242" s="141" t="str">
        <f t="shared" ref="AJ242:AJ263" si="105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48"/>
      <c r="G243" s="156">
        <v>0</v>
      </c>
      <c r="H243" s="168">
        <v>0</v>
      </c>
      <c r="I243" s="154">
        <f t="shared" si="102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3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4"/>
        <v>0</v>
      </c>
      <c r="AJ243" s="141" t="str">
        <f t="shared" si="105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02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3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4"/>
        <v>0</v>
      </c>
      <c r="AJ244" s="141" t="str">
        <f t="shared" si="105"/>
        <v/>
      </c>
      <c r="BA244" s="141"/>
      <c r="BR244" s="141"/>
      <c r="CG244" s="141"/>
    </row>
    <row r="245" spans="1:85" ht="15">
      <c r="A245" s="167" t="s">
        <v>16</v>
      </c>
      <c r="B245" s="156">
        <v>37.516035720175353</v>
      </c>
      <c r="C245" s="156">
        <v>1.9151478138632255E-2</v>
      </c>
      <c r="D245" s="156">
        <v>20.637427647781486</v>
      </c>
      <c r="E245" s="156">
        <v>0</v>
      </c>
      <c r="F245" s="348"/>
      <c r="G245" s="156">
        <v>0</v>
      </c>
      <c r="H245" s="168">
        <v>0</v>
      </c>
      <c r="I245" s="154">
        <f t="shared" si="102"/>
        <v>58.17261484609547</v>
      </c>
      <c r="J245" s="149"/>
      <c r="K245" s="169" t="s">
        <v>16</v>
      </c>
      <c r="L245" s="156">
        <v>37.516035720175353</v>
      </c>
      <c r="M245" s="156">
        <v>1.9151478138632255E-2</v>
      </c>
      <c r="N245" s="156">
        <v>20.637427647781486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3"/>
        <v>58.17261484609547</v>
      </c>
      <c r="U245" s="215" t="s">
        <v>16</v>
      </c>
      <c r="V245" s="207">
        <v>37.115906623350355</v>
      </c>
      <c r="W245" s="207">
        <v>0</v>
      </c>
      <c r="X245" s="207">
        <v>0</v>
      </c>
      <c r="Y245" s="207">
        <v>1.9151478138632255E-2</v>
      </c>
      <c r="Z245" s="207">
        <v>20.637427647781486</v>
      </c>
      <c r="AA245" s="207">
        <v>0</v>
      </c>
      <c r="AB245" s="207">
        <v>0</v>
      </c>
      <c r="AC245" s="208">
        <v>0.40012909682499509</v>
      </c>
      <c r="AD245" s="209">
        <v>0.40012909682499509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4"/>
        <v>58.17261484609547</v>
      </c>
      <c r="AJ245" s="141" t="str">
        <f t="shared" si="105"/>
        <v/>
      </c>
      <c r="BA245" s="141"/>
      <c r="BR245" s="141"/>
      <c r="CG245" s="141"/>
    </row>
    <row r="246" spans="1:85" ht="15">
      <c r="A246" s="159" t="s">
        <v>15</v>
      </c>
      <c r="B246" s="160">
        <v>15.923204777768117</v>
      </c>
      <c r="C246" s="160">
        <v>0</v>
      </c>
      <c r="D246" s="160">
        <v>0</v>
      </c>
      <c r="E246" s="160">
        <v>0</v>
      </c>
      <c r="F246" s="348"/>
      <c r="G246" s="160">
        <v>0</v>
      </c>
      <c r="H246" s="161">
        <v>0</v>
      </c>
      <c r="I246" s="162">
        <f t="shared" si="102"/>
        <v>15.923204777768117</v>
      </c>
      <c r="J246" s="149"/>
      <c r="K246" s="163" t="s">
        <v>15</v>
      </c>
      <c r="L246" s="164">
        <v>15.923204777768117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3"/>
        <v>15.923204777768117</v>
      </c>
      <c r="U246" s="211" t="s">
        <v>56</v>
      </c>
      <c r="V246" s="212">
        <v>15.923204777768117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4"/>
        <v>15.923204777768117</v>
      </c>
      <c r="AJ246" s="141" t="str">
        <f t="shared" si="105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95.052017192553095</v>
      </c>
      <c r="F247" s="348"/>
      <c r="G247" s="156">
        <v>0</v>
      </c>
      <c r="H247" s="168">
        <v>0</v>
      </c>
      <c r="I247" s="154">
        <f t="shared" si="102"/>
        <v>95.052017192553095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95.052017192553095</v>
      </c>
      <c r="P247" s="156">
        <v>351.66466488027311</v>
      </c>
      <c r="Q247" s="156">
        <v>0</v>
      </c>
      <c r="R247" s="157">
        <v>0</v>
      </c>
      <c r="S247" s="158">
        <f t="shared" si="103"/>
        <v>446.71668207282619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20.305987370226116</v>
      </c>
      <c r="AB247" s="207">
        <v>351.66466488027311</v>
      </c>
      <c r="AC247" s="208">
        <v>74.746029822326975</v>
      </c>
      <c r="AD247" s="207">
        <v>0</v>
      </c>
      <c r="AE247" s="207">
        <v>0</v>
      </c>
      <c r="AF247" s="207">
        <v>0</v>
      </c>
      <c r="AG247" s="207">
        <v>0</v>
      </c>
      <c r="AH247" s="207">
        <v>74.746029822326975</v>
      </c>
      <c r="AI247" s="210">
        <f t="shared" si="104"/>
        <v>446.71668207282619</v>
      </c>
      <c r="AJ247" s="141" t="str">
        <f t="shared" si="105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10.412125768483818</v>
      </c>
      <c r="F248" s="348"/>
      <c r="G248" s="160">
        <v>0</v>
      </c>
      <c r="H248" s="161">
        <v>0</v>
      </c>
      <c r="I248" s="162">
        <f t="shared" si="102"/>
        <v>10.412125768483818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10.412125768483818</v>
      </c>
      <c r="P248" s="164">
        <v>27.380243905275577</v>
      </c>
      <c r="Q248" s="164">
        <v>0</v>
      </c>
      <c r="R248" s="165">
        <v>0</v>
      </c>
      <c r="S248" s="166">
        <f t="shared" si="103"/>
        <v>37.792369673759396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4.0331812730118024</v>
      </c>
      <c r="AB248" s="212">
        <v>27.380243905275577</v>
      </c>
      <c r="AC248" s="213">
        <v>6.378944495472016</v>
      </c>
      <c r="AD248" s="212">
        <v>0</v>
      </c>
      <c r="AE248" s="212">
        <v>0</v>
      </c>
      <c r="AF248" s="212">
        <v>0</v>
      </c>
      <c r="AG248" s="212">
        <v>0</v>
      </c>
      <c r="AH248" s="212">
        <v>6.378944495472016</v>
      </c>
      <c r="AI248" s="214">
        <f t="shared" si="104"/>
        <v>37.792369673759396</v>
      </c>
      <c r="AJ248" s="141" t="str">
        <f t="shared" si="105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</v>
      </c>
      <c r="E249" s="156">
        <v>0</v>
      </c>
      <c r="F249" s="348"/>
      <c r="G249" s="156">
        <v>0</v>
      </c>
      <c r="H249" s="168">
        <v>0</v>
      </c>
      <c r="I249" s="154">
        <f t="shared" si="102"/>
        <v>0</v>
      </c>
      <c r="J249" s="149"/>
      <c r="K249" s="169" t="s">
        <v>58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3"/>
        <v>0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4"/>
        <v>0</v>
      </c>
      <c r="AJ249" s="141" t="str">
        <f t="shared" si="105"/>
        <v/>
      </c>
      <c r="BA249" s="141"/>
      <c r="BR249" s="141"/>
      <c r="CG249" s="141"/>
    </row>
    <row r="250" spans="1:85" ht="15">
      <c r="A250" s="159" t="s">
        <v>17</v>
      </c>
      <c r="B250" s="160">
        <v>17.535991310001069</v>
      </c>
      <c r="C250" s="160">
        <v>0</v>
      </c>
      <c r="D250" s="160">
        <v>33.381573034235487</v>
      </c>
      <c r="E250" s="160">
        <v>5.2657954361261012</v>
      </c>
      <c r="F250" s="348"/>
      <c r="G250" s="160">
        <v>0</v>
      </c>
      <c r="H250" s="161">
        <v>0</v>
      </c>
      <c r="I250" s="162">
        <f t="shared" si="102"/>
        <v>56.18335978036265</v>
      </c>
      <c r="J250" s="149"/>
      <c r="K250" s="163" t="s">
        <v>17</v>
      </c>
      <c r="L250" s="164">
        <v>17.535991310001069</v>
      </c>
      <c r="M250" s="164">
        <v>0</v>
      </c>
      <c r="N250" s="164">
        <v>33.381573034235487</v>
      </c>
      <c r="O250" s="164">
        <v>5.2657954361261012</v>
      </c>
      <c r="P250" s="164">
        <v>0.49598888006354264</v>
      </c>
      <c r="Q250" s="164">
        <v>0</v>
      </c>
      <c r="R250" s="165">
        <v>0</v>
      </c>
      <c r="S250" s="166">
        <f t="shared" si="103"/>
        <v>56.679348660426193</v>
      </c>
      <c r="U250" s="211" t="s">
        <v>17</v>
      </c>
      <c r="V250" s="212">
        <v>17.535991310001069</v>
      </c>
      <c r="W250" s="212">
        <v>0</v>
      </c>
      <c r="X250" s="212">
        <v>0</v>
      </c>
      <c r="Y250" s="212">
        <v>0</v>
      </c>
      <c r="Z250" s="212">
        <v>33.381573034235487</v>
      </c>
      <c r="AA250" s="212">
        <v>4.1501608098282174</v>
      </c>
      <c r="AB250" s="212">
        <v>0.49598888006354264</v>
      </c>
      <c r="AC250" s="213">
        <v>1.1156346262978836</v>
      </c>
      <c r="AD250" s="212">
        <v>0</v>
      </c>
      <c r="AE250" s="212">
        <v>0</v>
      </c>
      <c r="AF250" s="212">
        <v>0</v>
      </c>
      <c r="AG250" s="212">
        <v>0</v>
      </c>
      <c r="AH250" s="212">
        <v>1.1156346262978836</v>
      </c>
      <c r="AI250" s="214">
        <f t="shared" si="104"/>
        <v>56.679348660426193</v>
      </c>
      <c r="AJ250" s="141" t="str">
        <f t="shared" si="105"/>
        <v/>
      </c>
      <c r="BA250" s="141"/>
      <c r="BR250" s="141"/>
      <c r="CG250" s="141"/>
    </row>
    <row r="251" spans="1:85" ht="15">
      <c r="A251" s="167" t="s">
        <v>139</v>
      </c>
      <c r="B251" s="156">
        <v>662.70806563778069</v>
      </c>
      <c r="C251" s="156">
        <v>0</v>
      </c>
      <c r="D251" s="156">
        <v>731.42520184611317</v>
      </c>
      <c r="E251" s="156">
        <v>45.113524413892463</v>
      </c>
      <c r="F251" s="348"/>
      <c r="G251" s="156">
        <v>7.2803216748332539E-2</v>
      </c>
      <c r="H251" s="168">
        <v>0</v>
      </c>
      <c r="I251" s="154">
        <f t="shared" si="102"/>
        <v>1439.3195951145346</v>
      </c>
      <c r="J251" s="149"/>
      <c r="K251" s="169" t="s">
        <v>139</v>
      </c>
      <c r="L251" s="156">
        <v>662.70806563778069</v>
      </c>
      <c r="M251" s="156">
        <v>0</v>
      </c>
      <c r="N251" s="156">
        <v>731.42520184611317</v>
      </c>
      <c r="O251" s="156">
        <v>45.113524413892463</v>
      </c>
      <c r="P251" s="156">
        <v>21.828911925801997</v>
      </c>
      <c r="Q251" s="156">
        <v>7.2803216748332539E-2</v>
      </c>
      <c r="R251" s="157">
        <v>0</v>
      </c>
      <c r="S251" s="158">
        <f t="shared" si="103"/>
        <v>1461.1485070403367</v>
      </c>
      <c r="U251" s="215" t="s">
        <v>139</v>
      </c>
      <c r="V251" s="207">
        <v>635.5197043431159</v>
      </c>
      <c r="W251" s="207">
        <v>24.296051278179629</v>
      </c>
      <c r="X251" s="207">
        <v>7.2803216748332539E-2</v>
      </c>
      <c r="Y251" s="207">
        <v>0</v>
      </c>
      <c r="Z251" s="207">
        <v>729.66983539784781</v>
      </c>
      <c r="AA251" s="207">
        <v>29.034529532707896</v>
      </c>
      <c r="AB251" s="207">
        <v>21.828911925801997</v>
      </c>
      <c r="AC251" s="208">
        <v>20.726671345935078</v>
      </c>
      <c r="AD251" s="207">
        <v>2.8923100164851512</v>
      </c>
      <c r="AE251" s="207">
        <v>0</v>
      </c>
      <c r="AF251" s="207">
        <v>0</v>
      </c>
      <c r="AG251" s="207">
        <v>1.7553664482653584</v>
      </c>
      <c r="AH251" s="207">
        <v>16.078994881184567</v>
      </c>
      <c r="AI251" s="210">
        <f t="shared" si="104"/>
        <v>1461.1485070403367</v>
      </c>
      <c r="AJ251" s="141" t="str">
        <f t="shared" si="105"/>
        <v/>
      </c>
      <c r="BA251" s="141"/>
      <c r="BR251" s="141"/>
      <c r="CG251" s="141"/>
    </row>
    <row r="252" spans="1:85" ht="15">
      <c r="A252" s="159" t="s">
        <v>25</v>
      </c>
      <c r="B252" s="160">
        <v>393.03520403950517</v>
      </c>
      <c r="C252" s="160">
        <v>5.7607652967700531</v>
      </c>
      <c r="D252" s="160">
        <v>731.32620263294177</v>
      </c>
      <c r="E252" s="160">
        <v>1840.0060889445206</v>
      </c>
      <c r="F252" s="348"/>
      <c r="G252" s="160">
        <v>436.16103131590728</v>
      </c>
      <c r="H252" s="161">
        <v>135.66914155918326</v>
      </c>
      <c r="I252" s="162">
        <f t="shared" si="102"/>
        <v>3541.9584337888282</v>
      </c>
      <c r="J252" s="149"/>
      <c r="K252" s="163" t="s">
        <v>25</v>
      </c>
      <c r="L252" s="164">
        <v>393.03520403950517</v>
      </c>
      <c r="M252" s="164">
        <v>5.7607652967700531</v>
      </c>
      <c r="N252" s="164">
        <v>731.32620263294177</v>
      </c>
      <c r="O252" s="164">
        <v>1840.0060889445206</v>
      </c>
      <c r="P252" s="164">
        <v>5.2232141038328272</v>
      </c>
      <c r="Q252" s="164">
        <v>436.16103131590728</v>
      </c>
      <c r="R252" s="165">
        <v>135.66914155918326</v>
      </c>
      <c r="S252" s="166">
        <f t="shared" si="103"/>
        <v>3547.1816478926612</v>
      </c>
      <c r="U252" s="211" t="s">
        <v>25</v>
      </c>
      <c r="V252" s="212">
        <v>58.623282526493426</v>
      </c>
      <c r="W252" s="212">
        <v>327.85957679088773</v>
      </c>
      <c r="X252" s="212">
        <v>436.16103131590728</v>
      </c>
      <c r="Y252" s="212">
        <v>5.7607652967700531</v>
      </c>
      <c r="Z252" s="212">
        <v>731.32620263294177</v>
      </c>
      <c r="AA252" s="212">
        <v>1834.9979490178043</v>
      </c>
      <c r="AB252" s="212">
        <v>5.2232141038328272</v>
      </c>
      <c r="AC252" s="213">
        <v>147.22962620802349</v>
      </c>
      <c r="AD252" s="212">
        <v>6.5523447221240065</v>
      </c>
      <c r="AE252" s="212">
        <v>0</v>
      </c>
      <c r="AF252" s="212">
        <v>135.66914155918326</v>
      </c>
      <c r="AG252" s="212">
        <v>0</v>
      </c>
      <c r="AH252" s="212">
        <v>5.0081399267162112</v>
      </c>
      <c r="AI252" s="214">
        <f t="shared" si="104"/>
        <v>3547.1816478926612</v>
      </c>
      <c r="AJ252" s="141" t="str">
        <f t="shared" si="105"/>
        <v/>
      </c>
      <c r="BA252" s="141"/>
      <c r="BR252" s="141"/>
      <c r="CG252" s="141"/>
    </row>
    <row r="253" spans="1:85" ht="15">
      <c r="A253" s="167" t="s">
        <v>24</v>
      </c>
      <c r="B253" s="156">
        <v>318.60783357123665</v>
      </c>
      <c r="C253" s="156">
        <v>0</v>
      </c>
      <c r="D253" s="156">
        <v>10.725377112460876</v>
      </c>
      <c r="E253" s="156">
        <v>0</v>
      </c>
      <c r="F253" s="348"/>
      <c r="G253" s="156">
        <v>0</v>
      </c>
      <c r="H253" s="168">
        <v>0</v>
      </c>
      <c r="I253" s="154">
        <f t="shared" si="102"/>
        <v>329.33321068369753</v>
      </c>
      <c r="J253" s="149"/>
      <c r="K253" s="169" t="s">
        <v>24</v>
      </c>
      <c r="L253" s="156">
        <v>318.60783357123665</v>
      </c>
      <c r="M253" s="156">
        <v>0</v>
      </c>
      <c r="N253" s="156">
        <v>10.725377112460876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3"/>
        <v>329.33321068369753</v>
      </c>
      <c r="U253" s="215" t="s">
        <v>24</v>
      </c>
      <c r="V253" s="207">
        <v>316.22473711324278</v>
      </c>
      <c r="W253" s="207">
        <v>0</v>
      </c>
      <c r="X253" s="207">
        <v>0</v>
      </c>
      <c r="Y253" s="207">
        <v>0</v>
      </c>
      <c r="Z253" s="207">
        <v>10.390795317363638</v>
      </c>
      <c r="AA253" s="207">
        <v>0</v>
      </c>
      <c r="AB253" s="207">
        <v>0</v>
      </c>
      <c r="AC253" s="208">
        <v>2.7176782530911194</v>
      </c>
      <c r="AD253" s="207">
        <v>2.3830964579938816</v>
      </c>
      <c r="AE253" s="207">
        <v>0</v>
      </c>
      <c r="AF253" s="207">
        <v>0</v>
      </c>
      <c r="AG253" s="207">
        <v>0.33458179509723734</v>
      </c>
      <c r="AH253" s="207">
        <v>0</v>
      </c>
      <c r="AI253" s="210">
        <f t="shared" si="104"/>
        <v>329.33321068369753</v>
      </c>
      <c r="AJ253" s="141" t="str">
        <f t="shared" si="105"/>
        <v/>
      </c>
      <c r="BA253" s="141"/>
      <c r="BR253" s="141"/>
      <c r="CG253" s="141"/>
    </row>
    <row r="254" spans="1:85" ht="15">
      <c r="A254" s="159" t="s">
        <v>59</v>
      </c>
      <c r="B254" s="160">
        <v>0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02"/>
        <v>0</v>
      </c>
      <c r="J254" s="149"/>
      <c r="K254" s="163" t="s">
        <v>59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3"/>
        <v>0</v>
      </c>
      <c r="U254" s="211" t="s">
        <v>59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4"/>
        <v>0</v>
      </c>
      <c r="AJ254" s="141" t="str">
        <f t="shared" si="105"/>
        <v/>
      </c>
      <c r="BA254" s="141"/>
      <c r="BR254" s="141"/>
      <c r="CG254" s="141"/>
    </row>
    <row r="255" spans="1:85" ht="15">
      <c r="A255" s="167" t="s">
        <v>22</v>
      </c>
      <c r="B255" s="156">
        <v>176.22388555626958</v>
      </c>
      <c r="C255" s="156">
        <v>0</v>
      </c>
      <c r="D255" s="156">
        <v>17.12380748607529</v>
      </c>
      <c r="E255" s="156">
        <v>0</v>
      </c>
      <c r="F255" s="348"/>
      <c r="G255" s="156">
        <v>0</v>
      </c>
      <c r="H255" s="168">
        <v>0</v>
      </c>
      <c r="I255" s="154">
        <f t="shared" si="102"/>
        <v>193.34769304234487</v>
      </c>
      <c r="J255" s="149"/>
      <c r="K255" s="169" t="s">
        <v>22</v>
      </c>
      <c r="L255" s="156">
        <v>176.22388555626958</v>
      </c>
      <c r="M255" s="156">
        <v>0</v>
      </c>
      <c r="N255" s="156">
        <v>17.12380748607529</v>
      </c>
      <c r="O255" s="156">
        <v>0</v>
      </c>
      <c r="P255" s="156">
        <v>24.4623537367208</v>
      </c>
      <c r="Q255" s="156">
        <v>0</v>
      </c>
      <c r="R255" s="157">
        <v>0</v>
      </c>
      <c r="S255" s="158">
        <f t="shared" si="103"/>
        <v>217.81004677906566</v>
      </c>
      <c r="U255" s="215" t="s">
        <v>22</v>
      </c>
      <c r="V255" s="207">
        <v>176.22388555626958</v>
      </c>
      <c r="W255" s="207">
        <v>0</v>
      </c>
      <c r="X255" s="207">
        <v>0</v>
      </c>
      <c r="Y255" s="207">
        <v>0</v>
      </c>
      <c r="Z255" s="207">
        <v>17.12380748607529</v>
      </c>
      <c r="AA255" s="207">
        <v>0</v>
      </c>
      <c r="AB255" s="207">
        <v>24.4623537367208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4"/>
        <v>217.81004677906566</v>
      </c>
      <c r="AJ255" s="141" t="str">
        <f t="shared" si="105"/>
        <v/>
      </c>
      <c r="BA255" s="141"/>
      <c r="BR255" s="141"/>
      <c r="CG255" s="141"/>
    </row>
    <row r="256" spans="1:85" ht="15">
      <c r="A256" s="159" t="s">
        <v>21</v>
      </c>
      <c r="B256" s="160">
        <v>6.4580612691103587E-2</v>
      </c>
      <c r="C256" s="160">
        <v>0</v>
      </c>
      <c r="D256" s="160">
        <v>6.2753467020912855E-3</v>
      </c>
      <c r="E256" s="160">
        <v>0</v>
      </c>
      <c r="F256" s="348"/>
      <c r="G256" s="160">
        <v>0</v>
      </c>
      <c r="H256" s="161">
        <v>0</v>
      </c>
      <c r="I256" s="162">
        <f t="shared" si="102"/>
        <v>7.0855959393194876E-2</v>
      </c>
      <c r="J256" s="149"/>
      <c r="K256" s="163" t="s">
        <v>21</v>
      </c>
      <c r="L256" s="164">
        <v>6.4580612691103587E-2</v>
      </c>
      <c r="M256" s="164">
        <v>0</v>
      </c>
      <c r="N256" s="164">
        <v>6.2753467020912855E-3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3"/>
        <v>7.0855959393194876E-2</v>
      </c>
      <c r="U256" s="211" t="s">
        <v>60</v>
      </c>
      <c r="V256" s="212">
        <v>6.4580612691103587E-2</v>
      </c>
      <c r="W256" s="212">
        <v>0</v>
      </c>
      <c r="X256" s="212">
        <v>0</v>
      </c>
      <c r="Y256" s="212">
        <v>0</v>
      </c>
      <c r="Z256" s="212">
        <v>6.2753467020912855E-3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4"/>
        <v>7.0855959393194876E-2</v>
      </c>
      <c r="AJ256" s="141" t="str">
        <f t="shared" si="105"/>
        <v/>
      </c>
      <c r="BA256" s="141"/>
      <c r="BR256" s="141"/>
      <c r="CG256" s="141"/>
    </row>
    <row r="257" spans="1:85" ht="15">
      <c r="A257" s="170" t="s">
        <v>63</v>
      </c>
      <c r="B257" s="156">
        <v>46.752482156771272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02"/>
        <v>46.752482156771272</v>
      </c>
      <c r="J257" s="149"/>
      <c r="K257" s="171" t="s">
        <v>63</v>
      </c>
      <c r="L257" s="156">
        <v>46.752482156771272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3"/>
        <v>46.752482156771272</v>
      </c>
      <c r="U257" s="216" t="s">
        <v>61</v>
      </c>
      <c r="V257" s="207">
        <v>46.7092947783987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4.3187378372571861E-2</v>
      </c>
      <c r="AD257" s="209">
        <v>4.3187378372571861E-2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4"/>
        <v>46.752482156771272</v>
      </c>
      <c r="AJ257" s="141" t="str">
        <f t="shared" si="105"/>
        <v/>
      </c>
      <c r="BA257" s="141"/>
      <c r="BR257" s="141"/>
      <c r="CG257" s="141"/>
    </row>
    <row r="258" spans="1:85">
      <c r="A258" s="172" t="s">
        <v>23</v>
      </c>
      <c r="B258" s="173">
        <v>46.752482156771272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02"/>
        <v>46.752482156771272</v>
      </c>
      <c r="J258" s="149"/>
      <c r="K258" s="176" t="s">
        <v>23</v>
      </c>
      <c r="L258" s="177">
        <v>46.752482156771272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3"/>
        <v>46.752482156771272</v>
      </c>
      <c r="U258" s="217" t="s">
        <v>64</v>
      </c>
      <c r="V258" s="218">
        <v>46.7092947783987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4.3187378372571861E-2</v>
      </c>
      <c r="AD258" s="218">
        <v>4.3187378372571861E-2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04"/>
        <v>46.752482156771272</v>
      </c>
      <c r="AJ258" s="141" t="str">
        <f t="shared" si="105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0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4"/>
        <v>0</v>
      </c>
      <c r="AJ259" s="141" t="str">
        <f t="shared" si="105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0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04"/>
        <v>0</v>
      </c>
      <c r="AJ260" s="141" t="str">
        <f t="shared" si="105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0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4"/>
        <v>0</v>
      </c>
      <c r="AJ261" s="141" t="str">
        <f t="shared" si="105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1668.3672833821988</v>
      </c>
      <c r="C262" s="195">
        <f t="shared" ref="C262:I262" si="106">SUM(C241:C257)</f>
        <v>5.7799167749086857</v>
      </c>
      <c r="D262" s="195">
        <f t="shared" si="106"/>
        <v>1544.6258651063101</v>
      </c>
      <c r="E262" s="195">
        <f t="shared" si="106"/>
        <v>1995.8495517555762</v>
      </c>
      <c r="F262" s="195">
        <f t="shared" si="106"/>
        <v>0</v>
      </c>
      <c r="G262" s="195">
        <f t="shared" si="106"/>
        <v>436.23383453265564</v>
      </c>
      <c r="H262" s="197">
        <f t="shared" si="106"/>
        <v>135.66914155918326</v>
      </c>
      <c r="I262" s="154">
        <f t="shared" si="106"/>
        <v>5786.5255931108331</v>
      </c>
      <c r="J262" s="149"/>
      <c r="K262" s="196" t="s">
        <v>26</v>
      </c>
      <c r="L262" s="195">
        <f>SUM(L241:L257)</f>
        <v>1668.3672833821988</v>
      </c>
      <c r="M262" s="195">
        <f t="shared" ref="M262:S262" si="107">SUM(M241:M257)</f>
        <v>5.7799167749086857</v>
      </c>
      <c r="N262" s="195">
        <f t="shared" si="107"/>
        <v>1544.6258651063101</v>
      </c>
      <c r="O262" s="195">
        <f t="shared" si="107"/>
        <v>1995.8495517555762</v>
      </c>
      <c r="P262" s="195">
        <f t="shared" si="107"/>
        <v>431.05537743196783</v>
      </c>
      <c r="Q262" s="195">
        <f t="shared" si="107"/>
        <v>436.23383453265564</v>
      </c>
      <c r="R262" s="197">
        <f t="shared" si="107"/>
        <v>135.66914155918326</v>
      </c>
      <c r="S262" s="198">
        <f t="shared" si="107"/>
        <v>6217.580970542801</v>
      </c>
      <c r="T262" s="141" t="str">
        <f>IF(ABS(S262-AI262)&gt;0.01,S262-AI262,"")</f>
        <v/>
      </c>
      <c r="U262" s="224" t="s">
        <v>62</v>
      </c>
      <c r="V262" s="225">
        <f>SUM(V241:V257)</f>
        <v>1303.9405876413311</v>
      </c>
      <c r="W262" s="225">
        <f t="shared" ref="W262:AH262" si="108">SUM(W241:W257)</f>
        <v>352.15562806906735</v>
      </c>
      <c r="X262" s="225">
        <f t="shared" si="108"/>
        <v>436.23383453265564</v>
      </c>
      <c r="Y262" s="225">
        <f t="shared" si="108"/>
        <v>5.7799167749086857</v>
      </c>
      <c r="Z262" s="225">
        <f t="shared" si="108"/>
        <v>1542.5359168629475</v>
      </c>
      <c r="AA262" s="225">
        <f t="shared" si="108"/>
        <v>1892.5218080035784</v>
      </c>
      <c r="AB262" s="225">
        <f t="shared" si="108"/>
        <v>431.05537743196783</v>
      </c>
      <c r="AC262" s="225">
        <f t="shared" si="108"/>
        <v>253.35790122634413</v>
      </c>
      <c r="AD262" s="226">
        <f t="shared" si="108"/>
        <v>12.271067671800607</v>
      </c>
      <c r="AE262" s="226">
        <f t="shared" si="108"/>
        <v>0</v>
      </c>
      <c r="AF262" s="226">
        <f t="shared" si="108"/>
        <v>135.66914155918326</v>
      </c>
      <c r="AG262" s="226">
        <f t="shared" si="108"/>
        <v>2.0899482433625955</v>
      </c>
      <c r="AH262" s="226">
        <f t="shared" si="108"/>
        <v>103.32774375199766</v>
      </c>
      <c r="AI262" s="227">
        <f>SUM(V262:AC262)</f>
        <v>6217.580970542801</v>
      </c>
      <c r="AJ262" s="141" t="str">
        <f t="shared" si="105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0.28831934751459132</v>
      </c>
      <c r="C263" s="49">
        <f t="shared" ref="C263:H263" si="109">IF($I262=0,"-",C262/$I262)</f>
        <v>9.9885789527829694E-4</v>
      </c>
      <c r="D263" s="49">
        <f t="shared" si="109"/>
        <v>0.26693494053586653</v>
      </c>
      <c r="E263" s="49">
        <f t="shared" si="109"/>
        <v>0.34491328512082298</v>
      </c>
      <c r="F263" s="49">
        <f t="shared" si="109"/>
        <v>0</v>
      </c>
      <c r="G263" s="49">
        <f t="shared" si="109"/>
        <v>7.5387869199440724E-2</v>
      </c>
      <c r="H263" s="72">
        <f t="shared" si="109"/>
        <v>2.3445699734000069E-2</v>
      </c>
      <c r="I263" s="50">
        <f>SUM(B263:H263)</f>
        <v>1</v>
      </c>
      <c r="J263" s="141"/>
      <c r="K263" s="84" t="s">
        <v>86</v>
      </c>
      <c r="L263" s="101">
        <f t="shared" ref="L263:R263" si="110">IF($S262=0,"-",L262/$S262)</f>
        <v>0.26833060820381222</v>
      </c>
      <c r="M263" s="101">
        <f t="shared" si="110"/>
        <v>9.2960860538726414E-4</v>
      </c>
      <c r="N263" s="101">
        <f t="shared" si="110"/>
        <v>0.24842874944843102</v>
      </c>
      <c r="O263" s="101">
        <f t="shared" si="110"/>
        <v>0.32100097468957234</v>
      </c>
      <c r="P263" s="101">
        <f t="shared" si="110"/>
        <v>6.932847026427004E-2</v>
      </c>
      <c r="Q263" s="101">
        <f t="shared" si="110"/>
        <v>7.0161343551360611E-2</v>
      </c>
      <c r="R263" s="102">
        <f t="shared" si="110"/>
        <v>2.1820245237166441E-2</v>
      </c>
      <c r="S263" s="103">
        <f>SUM(L263:R263)</f>
        <v>0.99999999999999989</v>
      </c>
      <c r="U263" s="113" t="s">
        <v>86</v>
      </c>
      <c r="V263" s="135">
        <f>+V262/$AI262</f>
        <v>0.20971831228560517</v>
      </c>
      <c r="W263" s="135">
        <f t="shared" ref="W263:AH263" si="111">+W262/$AI262</f>
        <v>5.6638687897670244E-2</v>
      </c>
      <c r="X263" s="135">
        <f t="shared" si="111"/>
        <v>7.0161343551360611E-2</v>
      </c>
      <c r="Y263" s="135">
        <f t="shared" si="111"/>
        <v>9.2960860538726414E-4</v>
      </c>
      <c r="Z263" s="135">
        <f t="shared" si="111"/>
        <v>0.24809261418083028</v>
      </c>
      <c r="AA263" s="135">
        <f t="shared" si="111"/>
        <v>0.30438233405722087</v>
      </c>
      <c r="AB263" s="135">
        <f t="shared" si="111"/>
        <v>6.932847026427004E-2</v>
      </c>
      <c r="AC263" s="135">
        <f t="shared" si="111"/>
        <v>4.074862915765546E-2</v>
      </c>
      <c r="AD263" s="135">
        <f t="shared" si="111"/>
        <v>1.9736080205368569E-3</v>
      </c>
      <c r="AE263" s="135">
        <f t="shared" si="111"/>
        <v>0</v>
      </c>
      <c r="AF263" s="135">
        <f t="shared" si="111"/>
        <v>2.1820245237166441E-2</v>
      </c>
      <c r="AG263" s="135">
        <f t="shared" si="111"/>
        <v>3.3613526760072754E-4</v>
      </c>
      <c r="AH263" s="135">
        <f t="shared" si="111"/>
        <v>1.6618640632351436E-2</v>
      </c>
      <c r="AI263" s="136">
        <f>SUM(V263:AC263)</f>
        <v>0.99999999999999989</v>
      </c>
      <c r="AJ263" s="24" t="str">
        <f t="shared" si="105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3.280350665808715E-2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3.280350665808715E-2</v>
      </c>
      <c r="J267" s="149"/>
      <c r="K267" s="203" t="s">
        <v>7</v>
      </c>
      <c r="L267" s="152">
        <v>3.280350665808715E-2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3.280350665808715E-2</v>
      </c>
      <c r="U267" s="206" t="s">
        <v>7</v>
      </c>
      <c r="V267" s="207">
        <v>3.280350665808715E-2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3.280350665808715E-2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12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3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4">SUM(V268:AC268)</f>
        <v>0</v>
      </c>
      <c r="AJ268" s="141" t="str">
        <f t="shared" ref="AJ268:AJ289" si="115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12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3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4"/>
        <v>0</v>
      </c>
      <c r="AJ269" s="141" t="str">
        <f t="shared" si="115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12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3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4"/>
        <v>0</v>
      </c>
      <c r="AJ270" s="141" t="str">
        <f t="shared" si="115"/>
        <v/>
      </c>
      <c r="BA270" s="141"/>
      <c r="BR270" s="141"/>
      <c r="CG270" s="141"/>
    </row>
    <row r="271" spans="1:85" ht="15">
      <c r="A271" s="167" t="s">
        <v>16</v>
      </c>
      <c r="B271" s="156">
        <v>2.7808143739093572</v>
      </c>
      <c r="C271" s="156">
        <v>2.016090421084284</v>
      </c>
      <c r="D271" s="156">
        <v>0.76472395282507333</v>
      </c>
      <c r="E271" s="156">
        <v>0</v>
      </c>
      <c r="F271" s="348"/>
      <c r="G271" s="156">
        <v>0</v>
      </c>
      <c r="H271" s="168">
        <v>0</v>
      </c>
      <c r="I271" s="154">
        <f t="shared" si="112"/>
        <v>5.5616287478187143</v>
      </c>
      <c r="J271" s="149"/>
      <c r="K271" s="169" t="s">
        <v>16</v>
      </c>
      <c r="L271" s="156">
        <v>2.7808143739093572</v>
      </c>
      <c r="M271" s="156">
        <v>2.016090421084284</v>
      </c>
      <c r="N271" s="156">
        <v>0.76472395282507333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3"/>
        <v>5.5616287478187143</v>
      </c>
      <c r="U271" s="215" t="s">
        <v>16</v>
      </c>
      <c r="V271" s="207">
        <v>2.7808143739093572</v>
      </c>
      <c r="W271" s="207">
        <v>0</v>
      </c>
      <c r="X271" s="207">
        <v>0</v>
      </c>
      <c r="Y271" s="207">
        <v>2.016090421084284</v>
      </c>
      <c r="Z271" s="207">
        <v>0.76472395282507333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4"/>
        <v>5.5616287478187143</v>
      </c>
      <c r="AJ271" s="141" t="str">
        <f t="shared" si="115"/>
        <v/>
      </c>
      <c r="BA271" s="141"/>
      <c r="BR271" s="141"/>
      <c r="CG271" s="141"/>
    </row>
    <row r="272" spans="1:85" ht="15">
      <c r="A272" s="159" t="s">
        <v>15</v>
      </c>
      <c r="B272" s="160">
        <v>2.1988487376838153</v>
      </c>
      <c r="C272" s="160">
        <v>0</v>
      </c>
      <c r="D272" s="160">
        <v>6.446982516096802</v>
      </c>
      <c r="E272" s="160">
        <v>0</v>
      </c>
      <c r="F272" s="348"/>
      <c r="G272" s="160">
        <v>0</v>
      </c>
      <c r="H272" s="161">
        <v>0</v>
      </c>
      <c r="I272" s="162">
        <f t="shared" si="112"/>
        <v>8.6458312537806172</v>
      </c>
      <c r="J272" s="149"/>
      <c r="K272" s="163" t="s">
        <v>15</v>
      </c>
      <c r="L272" s="164">
        <v>2.1988487376838153</v>
      </c>
      <c r="M272" s="164">
        <v>0</v>
      </c>
      <c r="N272" s="164">
        <v>6.446982516096802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3"/>
        <v>8.6458312537806172</v>
      </c>
      <c r="U272" s="211" t="s">
        <v>56</v>
      </c>
      <c r="V272" s="212">
        <v>2.1988487376838153</v>
      </c>
      <c r="W272" s="212">
        <v>0</v>
      </c>
      <c r="X272" s="212">
        <v>0</v>
      </c>
      <c r="Y272" s="212">
        <v>0</v>
      </c>
      <c r="Z272" s="212">
        <v>6.446982516096802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4"/>
        <v>8.6458312537806172</v>
      </c>
      <c r="AJ272" s="141" t="str">
        <f t="shared" si="115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20.035446285806241</v>
      </c>
      <c r="F273" s="348"/>
      <c r="G273" s="156">
        <v>0</v>
      </c>
      <c r="H273" s="168">
        <v>0</v>
      </c>
      <c r="I273" s="154">
        <f t="shared" si="112"/>
        <v>20.035446285806241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20.035446285806241</v>
      </c>
      <c r="P273" s="156">
        <v>189.78291841267165</v>
      </c>
      <c r="Q273" s="156">
        <v>0</v>
      </c>
      <c r="R273" s="157">
        <v>0</v>
      </c>
      <c r="S273" s="158">
        <f t="shared" si="113"/>
        <v>209.81836469847789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1.9275255427820019</v>
      </c>
      <c r="AB273" s="207">
        <v>189.78291841267165</v>
      </c>
      <c r="AC273" s="208">
        <v>18.107920743024238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18.107920743024238</v>
      </c>
      <c r="AI273" s="210">
        <f t="shared" si="114"/>
        <v>209.81836469847789</v>
      </c>
      <c r="AJ273" s="141" t="str">
        <f t="shared" si="115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48"/>
      <c r="G274" s="160">
        <v>0</v>
      </c>
      <c r="H274" s="161">
        <v>0</v>
      </c>
      <c r="I274" s="162">
        <f t="shared" si="112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0.20124790088456124</v>
      </c>
      <c r="Q274" s="164">
        <v>0</v>
      </c>
      <c r="R274" s="165">
        <v>0</v>
      </c>
      <c r="S274" s="166">
        <f t="shared" si="113"/>
        <v>0.20124790088456124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0.20124790088456124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4"/>
        <v>0.20124790088456124</v>
      </c>
      <c r="AJ274" s="141" t="str">
        <f t="shared" si="115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12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3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4"/>
        <v>0</v>
      </c>
      <c r="AJ275" s="141" t="str">
        <f t="shared" si="115"/>
        <v/>
      </c>
      <c r="BA275" s="141"/>
      <c r="BR275" s="141"/>
      <c r="CG275" s="141"/>
    </row>
    <row r="276" spans="1:85" ht="15">
      <c r="A276" s="159" t="s">
        <v>17</v>
      </c>
      <c r="B276" s="160">
        <v>0.35284414076565884</v>
      </c>
      <c r="C276" s="160">
        <v>0</v>
      </c>
      <c r="D276" s="160">
        <v>10.767437327881064</v>
      </c>
      <c r="E276" s="160">
        <v>0</v>
      </c>
      <c r="F276" s="348"/>
      <c r="G276" s="160">
        <v>0</v>
      </c>
      <c r="H276" s="161">
        <v>0</v>
      </c>
      <c r="I276" s="162">
        <f t="shared" si="112"/>
        <v>11.120281468646724</v>
      </c>
      <c r="J276" s="149"/>
      <c r="K276" s="163" t="s">
        <v>17</v>
      </c>
      <c r="L276" s="164">
        <v>0.35284414076565884</v>
      </c>
      <c r="M276" s="164">
        <v>0</v>
      </c>
      <c r="N276" s="164">
        <v>10.767437327881064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3"/>
        <v>11.120281468646724</v>
      </c>
      <c r="U276" s="211" t="s">
        <v>17</v>
      </c>
      <c r="V276" s="212">
        <v>0.35284414076565884</v>
      </c>
      <c r="W276" s="212">
        <v>0</v>
      </c>
      <c r="X276" s="212">
        <v>0</v>
      </c>
      <c r="Y276" s="212">
        <v>0</v>
      </c>
      <c r="Z276" s="212">
        <v>10.767437327881064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4"/>
        <v>11.120281468646724</v>
      </c>
      <c r="AJ276" s="141" t="str">
        <f t="shared" si="115"/>
        <v/>
      </c>
      <c r="BA276" s="141"/>
      <c r="BR276" s="141"/>
      <c r="CG276" s="141"/>
    </row>
    <row r="277" spans="1:85" ht="15">
      <c r="A277" s="167" t="s">
        <v>139</v>
      </c>
      <c r="B277" s="156">
        <v>48.507682830037474</v>
      </c>
      <c r="C277" s="156">
        <v>992.90102898545365</v>
      </c>
      <c r="D277" s="156">
        <v>101.61691560966855</v>
      </c>
      <c r="E277" s="156">
        <v>0</v>
      </c>
      <c r="F277" s="348"/>
      <c r="G277" s="156">
        <v>0</v>
      </c>
      <c r="H277" s="168">
        <v>0</v>
      </c>
      <c r="I277" s="154">
        <f t="shared" si="112"/>
        <v>1143.0256274251597</v>
      </c>
      <c r="J277" s="149"/>
      <c r="K277" s="169" t="s">
        <v>139</v>
      </c>
      <c r="L277" s="156">
        <v>48.507682830037474</v>
      </c>
      <c r="M277" s="156">
        <v>992.90102898545365</v>
      </c>
      <c r="N277" s="156">
        <v>101.61691560966855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3"/>
        <v>1143.0256274251597</v>
      </c>
      <c r="U277" s="215" t="s">
        <v>139</v>
      </c>
      <c r="V277" s="207">
        <v>48.507682830037474</v>
      </c>
      <c r="W277" s="207">
        <v>0</v>
      </c>
      <c r="X277" s="207">
        <v>0</v>
      </c>
      <c r="Y277" s="207">
        <v>992.90102898545365</v>
      </c>
      <c r="Z277" s="207">
        <v>101.61691560966855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4"/>
        <v>1143.0256274251597</v>
      </c>
      <c r="AJ277" s="141" t="str">
        <f t="shared" si="115"/>
        <v/>
      </c>
      <c r="BA277" s="141"/>
      <c r="BR277" s="141"/>
      <c r="CG277" s="141"/>
    </row>
    <row r="278" spans="1:85" ht="15">
      <c r="A278" s="159" t="s">
        <v>25</v>
      </c>
      <c r="B278" s="160">
        <v>3.4743032407141912</v>
      </c>
      <c r="C278" s="160">
        <v>0.32341738385803764</v>
      </c>
      <c r="D278" s="160">
        <v>324.78166085202542</v>
      </c>
      <c r="E278" s="160">
        <v>1177.7476189233334</v>
      </c>
      <c r="F278" s="348"/>
      <c r="G278" s="160">
        <v>53.246061152891755</v>
      </c>
      <c r="H278" s="161">
        <v>0</v>
      </c>
      <c r="I278" s="162">
        <f t="shared" si="112"/>
        <v>1559.5730615528228</v>
      </c>
      <c r="J278" s="149"/>
      <c r="K278" s="163" t="s">
        <v>25</v>
      </c>
      <c r="L278" s="164">
        <v>3.4743032407141912</v>
      </c>
      <c r="M278" s="164">
        <v>0.32341738385803764</v>
      </c>
      <c r="N278" s="164">
        <v>324.78166085202542</v>
      </c>
      <c r="O278" s="164">
        <v>1177.7476189233334</v>
      </c>
      <c r="P278" s="164">
        <v>3.3413206903721297E-3</v>
      </c>
      <c r="Q278" s="164">
        <v>53.246061152891755</v>
      </c>
      <c r="R278" s="165">
        <v>0</v>
      </c>
      <c r="S278" s="166">
        <f t="shared" si="113"/>
        <v>1559.5764028735132</v>
      </c>
      <c r="U278" s="211" t="s">
        <v>25</v>
      </c>
      <c r="V278" s="212">
        <v>3.0433255605809904</v>
      </c>
      <c r="W278" s="212">
        <v>0.43097768013320092</v>
      </c>
      <c r="X278" s="212">
        <v>53.246061152891755</v>
      </c>
      <c r="Y278" s="212">
        <v>0.32341738385803764</v>
      </c>
      <c r="Z278" s="212">
        <v>324.78166085202542</v>
      </c>
      <c r="AA278" s="212">
        <v>1177.742495479629</v>
      </c>
      <c r="AB278" s="212">
        <v>3.3413206903721297E-3</v>
      </c>
      <c r="AC278" s="213">
        <v>5.1234437042963384E-3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5.1234437042963384E-3</v>
      </c>
      <c r="AI278" s="214">
        <f t="shared" si="114"/>
        <v>1559.5764028735134</v>
      </c>
      <c r="AJ278" s="141" t="str">
        <f t="shared" si="115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12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3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4"/>
        <v>0</v>
      </c>
      <c r="AJ279" s="141" t="str">
        <f t="shared" si="115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12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3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4"/>
        <v>0</v>
      </c>
      <c r="AJ280" s="141" t="str">
        <f t="shared" si="115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1.9491667215699837</v>
      </c>
      <c r="F281" s="348"/>
      <c r="G281" s="156">
        <v>0</v>
      </c>
      <c r="H281" s="168">
        <v>0</v>
      </c>
      <c r="I281" s="154">
        <f t="shared" si="112"/>
        <v>1.9491667215699837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1.9491667215699837</v>
      </c>
      <c r="P281" s="156">
        <v>10.720581283463234</v>
      </c>
      <c r="Q281" s="156">
        <v>0</v>
      </c>
      <c r="R281" s="157">
        <v>0</v>
      </c>
      <c r="S281" s="158">
        <f t="shared" si="113"/>
        <v>12.669748005033219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10.720581283463234</v>
      </c>
      <c r="AC281" s="208">
        <v>1.9491667215699837</v>
      </c>
      <c r="AD281" s="207">
        <v>0</v>
      </c>
      <c r="AE281" s="207">
        <v>0</v>
      </c>
      <c r="AF281" s="207">
        <v>0</v>
      </c>
      <c r="AG281" s="207">
        <v>0</v>
      </c>
      <c r="AH281" s="207">
        <v>1.9491667215699837</v>
      </c>
      <c r="AI281" s="210">
        <f t="shared" si="114"/>
        <v>12.669748005033219</v>
      </c>
      <c r="AJ281" s="141" t="str">
        <f t="shared" si="115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12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3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4"/>
        <v>0</v>
      </c>
      <c r="AJ282" s="141" t="str">
        <f t="shared" si="115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12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3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4"/>
        <v>0</v>
      </c>
      <c r="AJ283" s="141" t="str">
        <f t="shared" si="115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12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3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14"/>
        <v>0</v>
      </c>
      <c r="AJ284" s="141" t="str">
        <f t="shared" si="115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12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3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4"/>
        <v>0</v>
      </c>
      <c r="AJ285" s="141" t="str">
        <f t="shared" si="115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12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3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14"/>
        <v>0</v>
      </c>
      <c r="AJ286" s="141" t="str">
        <f t="shared" si="115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12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3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4"/>
        <v>0</v>
      </c>
      <c r="AJ287" s="141" t="str">
        <f t="shared" si="115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57.347296829768588</v>
      </c>
      <c r="C288" s="195">
        <f t="shared" ref="C288:I288" si="116">SUM(C267:C283)</f>
        <v>995.24053679039594</v>
      </c>
      <c r="D288" s="195">
        <f t="shared" si="116"/>
        <v>444.37772025849688</v>
      </c>
      <c r="E288" s="195">
        <f t="shared" si="116"/>
        <v>1199.7322319307098</v>
      </c>
      <c r="F288" s="195">
        <f t="shared" si="116"/>
        <v>0</v>
      </c>
      <c r="G288" s="195">
        <f t="shared" si="116"/>
        <v>53.246061152891755</v>
      </c>
      <c r="H288" s="197">
        <f t="shared" si="116"/>
        <v>0</v>
      </c>
      <c r="I288" s="154">
        <f t="shared" si="116"/>
        <v>2749.9438469622628</v>
      </c>
      <c r="J288" s="149"/>
      <c r="K288" s="196" t="s">
        <v>26</v>
      </c>
      <c r="L288" s="195">
        <f>SUM(L267:L283)</f>
        <v>57.347296829768588</v>
      </c>
      <c r="M288" s="195">
        <f t="shared" ref="M288:S288" si="117">SUM(M267:M283)</f>
        <v>995.24053679039594</v>
      </c>
      <c r="N288" s="195">
        <f t="shared" si="117"/>
        <v>444.37772025849688</v>
      </c>
      <c r="O288" s="195">
        <f t="shared" si="117"/>
        <v>1199.7322319307098</v>
      </c>
      <c r="P288" s="195">
        <f t="shared" si="117"/>
        <v>200.70808891770983</v>
      </c>
      <c r="Q288" s="195">
        <f t="shared" si="117"/>
        <v>53.246061152891755</v>
      </c>
      <c r="R288" s="197">
        <f t="shared" si="117"/>
        <v>0</v>
      </c>
      <c r="S288" s="198">
        <f t="shared" si="117"/>
        <v>2950.6519358799728</v>
      </c>
      <c r="T288" s="141" t="str">
        <f>IF(ABS(S288-AI288)&gt;0.01,S288-AI288,"")</f>
        <v/>
      </c>
      <c r="U288" s="224" t="s">
        <v>62</v>
      </c>
      <c r="V288" s="225">
        <f>SUM(V267:V283)</f>
        <v>56.916319149635385</v>
      </c>
      <c r="W288" s="225">
        <f t="shared" ref="W288:AH288" si="118">SUM(W267:W283)</f>
        <v>0.43097768013320092</v>
      </c>
      <c r="X288" s="225">
        <f t="shared" si="118"/>
        <v>53.246061152891755</v>
      </c>
      <c r="Y288" s="225">
        <f t="shared" si="118"/>
        <v>995.24053679039594</v>
      </c>
      <c r="Z288" s="225">
        <f t="shared" si="118"/>
        <v>444.37772025849688</v>
      </c>
      <c r="AA288" s="225">
        <f t="shared" si="118"/>
        <v>1179.670021022411</v>
      </c>
      <c r="AB288" s="225">
        <f t="shared" si="118"/>
        <v>200.70808891770983</v>
      </c>
      <c r="AC288" s="225">
        <f t="shared" si="118"/>
        <v>20.062210908298518</v>
      </c>
      <c r="AD288" s="226">
        <f t="shared" si="118"/>
        <v>0</v>
      </c>
      <c r="AE288" s="226">
        <f t="shared" si="118"/>
        <v>0</v>
      </c>
      <c r="AF288" s="226">
        <f t="shared" si="118"/>
        <v>0</v>
      </c>
      <c r="AG288" s="226">
        <f t="shared" si="118"/>
        <v>0</v>
      </c>
      <c r="AH288" s="226">
        <f t="shared" si="118"/>
        <v>20.062210908298518</v>
      </c>
      <c r="AI288" s="227">
        <f>SUM(V288:AC288)</f>
        <v>2950.6519358799724</v>
      </c>
      <c r="AJ288" s="141" t="str">
        <f t="shared" si="115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2.0853988307113078E-2</v>
      </c>
      <c r="C289" s="49">
        <f t="shared" ref="C289:H289" si="119">IF($I288=0,"-",C288/$I288)</f>
        <v>0.36191303974799072</v>
      </c>
      <c r="D289" s="49">
        <f t="shared" si="119"/>
        <v>0.16159519793445259</v>
      </c>
      <c r="E289" s="49">
        <f t="shared" si="119"/>
        <v>0.43627517458438253</v>
      </c>
      <c r="F289" s="49">
        <f t="shared" si="119"/>
        <v>0</v>
      </c>
      <c r="G289" s="49">
        <f t="shared" si="119"/>
        <v>1.9362599426061097E-2</v>
      </c>
      <c r="H289" s="72">
        <f t="shared" si="119"/>
        <v>0</v>
      </c>
      <c r="I289" s="50">
        <f>SUM(B289:H289)</f>
        <v>1</v>
      </c>
      <c r="J289" s="141"/>
      <c r="K289" s="84" t="s">
        <v>86</v>
      </c>
      <c r="L289" s="101">
        <f t="shared" ref="L289:R289" si="120">IF($S288=0,"-",L288/$S288)</f>
        <v>1.9435466492141815E-2</v>
      </c>
      <c r="M289" s="101">
        <f t="shared" si="120"/>
        <v>0.33729513287834995</v>
      </c>
      <c r="N289" s="101">
        <f t="shared" si="120"/>
        <v>0.1506032327482808</v>
      </c>
      <c r="O289" s="101">
        <f t="shared" si="120"/>
        <v>0.40659903573916917</v>
      </c>
      <c r="P289" s="101">
        <f t="shared" si="120"/>
        <v>6.8021607861332739E-2</v>
      </c>
      <c r="Q289" s="101">
        <f t="shared" si="120"/>
        <v>1.8045524280725502E-2</v>
      </c>
      <c r="R289" s="102">
        <f t="shared" si="120"/>
        <v>0</v>
      </c>
      <c r="S289" s="103">
        <f>SUM(L289:R289)</f>
        <v>0.99999999999999989</v>
      </c>
      <c r="U289" s="113" t="s">
        <v>86</v>
      </c>
      <c r="V289" s="135">
        <f>+V288/$AI288</f>
        <v>1.9289404642252813E-2</v>
      </c>
      <c r="W289" s="135">
        <f t="shared" ref="W289:AH289" si="121">+W288/$AI288</f>
        <v>1.4606184988900445E-4</v>
      </c>
      <c r="X289" s="135">
        <f t="shared" si="121"/>
        <v>1.8045524280725506E-2</v>
      </c>
      <c r="Y289" s="135">
        <f t="shared" si="121"/>
        <v>0.33729513287835</v>
      </c>
      <c r="Z289" s="135">
        <f t="shared" si="121"/>
        <v>0.15060323274828083</v>
      </c>
      <c r="AA289" s="135">
        <f t="shared" si="121"/>
        <v>0.39979978887974066</v>
      </c>
      <c r="AB289" s="135">
        <f t="shared" si="121"/>
        <v>6.8021607861332753E-2</v>
      </c>
      <c r="AC289" s="135">
        <f t="shared" si="121"/>
        <v>6.7992468594284972E-3</v>
      </c>
      <c r="AD289" s="135">
        <f t="shared" si="121"/>
        <v>0</v>
      </c>
      <c r="AE289" s="135">
        <f t="shared" si="121"/>
        <v>0</v>
      </c>
      <c r="AF289" s="135">
        <f t="shared" si="121"/>
        <v>0</v>
      </c>
      <c r="AG289" s="135">
        <f t="shared" si="121"/>
        <v>0</v>
      </c>
      <c r="AH289" s="135">
        <f t="shared" si="121"/>
        <v>6.7992468594284972E-3</v>
      </c>
      <c r="AI289" s="136">
        <f>SUM(V289:AC289)</f>
        <v>1</v>
      </c>
      <c r="AJ289" s="24" t="str">
        <f t="shared" si="115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2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4">SUM(V294:AC294)</f>
        <v>0</v>
      </c>
      <c r="AJ294" s="141" t="str">
        <f t="shared" ref="AJ294:AJ315" si="12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2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4"/>
        <v>0</v>
      </c>
      <c r="AJ295" s="141" t="str">
        <f t="shared" si="125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2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4"/>
        <v>0</v>
      </c>
      <c r="AJ296" s="141" t="str">
        <f t="shared" si="125"/>
        <v/>
      </c>
      <c r="BA296" s="141"/>
      <c r="BR296" s="141"/>
      <c r="CG296" s="141"/>
    </row>
    <row r="297" spans="1:85" ht="15">
      <c r="A297" s="167" t="s">
        <v>16</v>
      </c>
      <c r="B297" s="156">
        <v>11.632499208263717</v>
      </c>
      <c r="C297" s="156">
        <v>35.128884665845</v>
      </c>
      <c r="D297" s="156">
        <v>4.6410108755092798</v>
      </c>
      <c r="E297" s="156">
        <v>0</v>
      </c>
      <c r="F297" s="348"/>
      <c r="G297" s="156">
        <v>0</v>
      </c>
      <c r="H297" s="168">
        <v>0</v>
      </c>
      <c r="I297" s="154">
        <f t="shared" si="122"/>
        <v>51.402394749617997</v>
      </c>
      <c r="J297" s="149"/>
      <c r="K297" s="169" t="s">
        <v>16</v>
      </c>
      <c r="L297" s="156">
        <v>11.632499208263717</v>
      </c>
      <c r="M297" s="156">
        <v>35.128884665845</v>
      </c>
      <c r="N297" s="156">
        <v>4.6410108755092798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3"/>
        <v>51.402394749617997</v>
      </c>
      <c r="U297" s="215" t="s">
        <v>16</v>
      </c>
      <c r="V297" s="207">
        <v>10.613450545586574</v>
      </c>
      <c r="W297" s="207">
        <v>0</v>
      </c>
      <c r="X297" s="207">
        <v>0</v>
      </c>
      <c r="Y297" s="207">
        <v>35.128884665845</v>
      </c>
      <c r="Z297" s="207">
        <v>4.6410108755092798</v>
      </c>
      <c r="AA297" s="207">
        <v>0</v>
      </c>
      <c r="AB297" s="207">
        <v>0</v>
      </c>
      <c r="AC297" s="208">
        <v>1.0190486626771431</v>
      </c>
      <c r="AD297" s="209">
        <v>1.0190486626771431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4"/>
        <v>51.402394749617997</v>
      </c>
      <c r="AJ297" s="141" t="str">
        <f t="shared" si="125"/>
        <v/>
      </c>
      <c r="BA297" s="141"/>
      <c r="BR297" s="141"/>
      <c r="CG297" s="141"/>
    </row>
    <row r="298" spans="1:85" ht="15">
      <c r="A298" s="159" t="s">
        <v>15</v>
      </c>
      <c r="B298" s="160">
        <v>0.51994336628906357</v>
      </c>
      <c r="C298" s="160">
        <v>1.4357527046391205</v>
      </c>
      <c r="D298" s="160">
        <v>4.7208494280109266</v>
      </c>
      <c r="E298" s="160">
        <v>0</v>
      </c>
      <c r="F298" s="348"/>
      <c r="G298" s="160">
        <v>0</v>
      </c>
      <c r="H298" s="161">
        <v>0</v>
      </c>
      <c r="I298" s="162">
        <f t="shared" si="122"/>
        <v>6.6765454989391104</v>
      </c>
      <c r="J298" s="149"/>
      <c r="K298" s="163" t="s">
        <v>15</v>
      </c>
      <c r="L298" s="164">
        <v>0.51994336628906357</v>
      </c>
      <c r="M298" s="164">
        <v>1.4357527046391205</v>
      </c>
      <c r="N298" s="164">
        <v>4.7208494280109266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3"/>
        <v>6.6765454989391104</v>
      </c>
      <c r="U298" s="211" t="s">
        <v>56</v>
      </c>
      <c r="V298" s="212">
        <v>0.51994336628906357</v>
      </c>
      <c r="W298" s="212">
        <v>0</v>
      </c>
      <c r="X298" s="212">
        <v>0</v>
      </c>
      <c r="Y298" s="212">
        <v>1.4357527046391205</v>
      </c>
      <c r="Z298" s="212">
        <v>4.7208494280109266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4"/>
        <v>6.6765454989391104</v>
      </c>
      <c r="AJ298" s="141" t="str">
        <f t="shared" si="125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0.42428780075986289</v>
      </c>
      <c r="F299" s="348"/>
      <c r="G299" s="156">
        <v>0</v>
      </c>
      <c r="H299" s="168">
        <v>0</v>
      </c>
      <c r="I299" s="154">
        <f t="shared" si="122"/>
        <v>0.42428780075986289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0.42428780075986289</v>
      </c>
      <c r="P299" s="156">
        <v>265.71058222367594</v>
      </c>
      <c r="Q299" s="156">
        <v>0</v>
      </c>
      <c r="R299" s="157">
        <v>0</v>
      </c>
      <c r="S299" s="158">
        <f t="shared" si="123"/>
        <v>266.13487002443583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6.7902953421185199E-4</v>
      </c>
      <c r="AB299" s="207">
        <v>265.71058222367594</v>
      </c>
      <c r="AC299" s="208">
        <v>0.42360877122565105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0.42360877122565105</v>
      </c>
      <c r="AI299" s="210">
        <f t="shared" si="124"/>
        <v>266.13487002443583</v>
      </c>
      <c r="AJ299" s="141" t="str">
        <f t="shared" si="12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2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2.7696261286640906</v>
      </c>
      <c r="Q300" s="164">
        <v>0</v>
      </c>
      <c r="R300" s="165">
        <v>0</v>
      </c>
      <c r="S300" s="166">
        <f t="shared" si="123"/>
        <v>2.7696261286640906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2.7696261286640906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4"/>
        <v>2.7696261286640906</v>
      </c>
      <c r="AJ300" s="141" t="str">
        <f t="shared" si="125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2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4"/>
        <v>0</v>
      </c>
      <c r="AJ301" s="141" t="str">
        <f t="shared" si="125"/>
        <v/>
      </c>
      <c r="BA301" s="141"/>
      <c r="BR301" s="141"/>
      <c r="CG301" s="141"/>
    </row>
    <row r="302" spans="1:85" ht="15">
      <c r="A302" s="159" t="s">
        <v>17</v>
      </c>
      <c r="B302" s="160">
        <v>0.18217775847909767</v>
      </c>
      <c r="C302" s="160">
        <v>5.28315499589384</v>
      </c>
      <c r="D302" s="160">
        <v>35.52466290342408</v>
      </c>
      <c r="E302" s="160">
        <v>13.663331885932335</v>
      </c>
      <c r="F302" s="348"/>
      <c r="G302" s="160">
        <v>0</v>
      </c>
      <c r="H302" s="161">
        <v>0</v>
      </c>
      <c r="I302" s="162">
        <f t="shared" si="122"/>
        <v>54.653327543729354</v>
      </c>
      <c r="J302" s="149"/>
      <c r="K302" s="163" t="s">
        <v>17</v>
      </c>
      <c r="L302" s="164">
        <v>0.18217775847909767</v>
      </c>
      <c r="M302" s="164">
        <v>5.28315499589384</v>
      </c>
      <c r="N302" s="164">
        <v>35.52466290342408</v>
      </c>
      <c r="O302" s="164">
        <v>13.663331885932335</v>
      </c>
      <c r="P302" s="164">
        <v>12.29027999999998</v>
      </c>
      <c r="Q302" s="164">
        <v>0</v>
      </c>
      <c r="R302" s="165">
        <v>0</v>
      </c>
      <c r="S302" s="166">
        <f t="shared" si="123"/>
        <v>66.943607543729328</v>
      </c>
      <c r="U302" s="211" t="s">
        <v>17</v>
      </c>
      <c r="V302" s="212">
        <v>0.18217775847909767</v>
      </c>
      <c r="W302" s="212">
        <v>0</v>
      </c>
      <c r="X302" s="212">
        <v>0</v>
      </c>
      <c r="Y302" s="212">
        <v>5.28315499589384</v>
      </c>
      <c r="Z302" s="212">
        <v>35.52466290342408</v>
      </c>
      <c r="AA302" s="212">
        <v>2.5504886187073716</v>
      </c>
      <c r="AB302" s="212">
        <v>12.29027999999998</v>
      </c>
      <c r="AC302" s="213">
        <v>11.112843267224964</v>
      </c>
      <c r="AD302" s="212">
        <v>0</v>
      </c>
      <c r="AE302" s="212">
        <v>0</v>
      </c>
      <c r="AF302" s="212">
        <v>0</v>
      </c>
      <c r="AG302" s="212">
        <v>0</v>
      </c>
      <c r="AH302" s="212">
        <v>11.112843267224964</v>
      </c>
      <c r="AI302" s="214">
        <f t="shared" si="124"/>
        <v>66.943607543729328</v>
      </c>
      <c r="AJ302" s="141" t="str">
        <f t="shared" si="125"/>
        <v/>
      </c>
      <c r="BA302" s="141"/>
      <c r="BR302" s="141"/>
      <c r="CG302" s="141"/>
    </row>
    <row r="303" spans="1:85" ht="15">
      <c r="A303" s="167" t="s">
        <v>139</v>
      </c>
      <c r="B303" s="156">
        <v>165.96417640532886</v>
      </c>
      <c r="C303" s="156">
        <v>1808.2287883521899</v>
      </c>
      <c r="D303" s="156">
        <v>729.41574570224157</v>
      </c>
      <c r="E303" s="156">
        <v>6.6137692577883573</v>
      </c>
      <c r="F303" s="348"/>
      <c r="G303" s="156">
        <v>0</v>
      </c>
      <c r="H303" s="168">
        <v>0</v>
      </c>
      <c r="I303" s="154">
        <f t="shared" si="122"/>
        <v>2710.2224797175481</v>
      </c>
      <c r="J303" s="149"/>
      <c r="K303" s="169" t="s">
        <v>139</v>
      </c>
      <c r="L303" s="156">
        <v>165.96417640532886</v>
      </c>
      <c r="M303" s="156">
        <v>1808.2287883521899</v>
      </c>
      <c r="N303" s="156">
        <v>729.41574570224157</v>
      </c>
      <c r="O303" s="156">
        <v>6.6137692577883573</v>
      </c>
      <c r="P303" s="156">
        <v>6.7456424581606145</v>
      </c>
      <c r="Q303" s="156">
        <v>0</v>
      </c>
      <c r="R303" s="157">
        <v>0</v>
      </c>
      <c r="S303" s="158">
        <f t="shared" si="123"/>
        <v>2716.9681221757087</v>
      </c>
      <c r="U303" s="215" t="s">
        <v>139</v>
      </c>
      <c r="V303" s="207">
        <v>163.4345945037997</v>
      </c>
      <c r="W303" s="207">
        <v>0.79195039182601035</v>
      </c>
      <c r="X303" s="207">
        <v>0</v>
      </c>
      <c r="Y303" s="207">
        <v>1808.2287883521899</v>
      </c>
      <c r="Z303" s="207">
        <v>729.41574570224157</v>
      </c>
      <c r="AA303" s="207">
        <v>0.33340874343212262</v>
      </c>
      <c r="AB303" s="207">
        <v>6.7456424581606145</v>
      </c>
      <c r="AC303" s="208">
        <v>8.0179920240593834</v>
      </c>
      <c r="AD303" s="207">
        <v>1.7376315097031481</v>
      </c>
      <c r="AE303" s="207">
        <v>0</v>
      </c>
      <c r="AF303" s="207">
        <v>0</v>
      </c>
      <c r="AG303" s="207">
        <v>0</v>
      </c>
      <c r="AH303" s="207">
        <v>6.2803605143562349</v>
      </c>
      <c r="AI303" s="210">
        <f t="shared" si="124"/>
        <v>2716.9681221757096</v>
      </c>
      <c r="AJ303" s="141" t="str">
        <f t="shared" si="125"/>
        <v/>
      </c>
      <c r="BA303" s="141"/>
      <c r="BR303" s="141"/>
      <c r="CG303" s="141"/>
    </row>
    <row r="304" spans="1:85" ht="15">
      <c r="A304" s="159" t="s">
        <v>25</v>
      </c>
      <c r="B304" s="160">
        <v>121.17528722800526</v>
      </c>
      <c r="C304" s="160">
        <v>72.34513299209766</v>
      </c>
      <c r="D304" s="160">
        <v>154.33990893675292</v>
      </c>
      <c r="E304" s="160">
        <v>1396.2749676169158</v>
      </c>
      <c r="F304" s="348"/>
      <c r="G304" s="160">
        <v>135.02583831266605</v>
      </c>
      <c r="H304" s="161">
        <v>0</v>
      </c>
      <c r="I304" s="162">
        <f t="shared" si="122"/>
        <v>1879.1611350864378</v>
      </c>
      <c r="J304" s="149"/>
      <c r="K304" s="163" t="s">
        <v>25</v>
      </c>
      <c r="L304" s="164">
        <v>121.17528722800526</v>
      </c>
      <c r="M304" s="164">
        <v>72.34513299209766</v>
      </c>
      <c r="N304" s="164">
        <v>154.33990893675292</v>
      </c>
      <c r="O304" s="164">
        <v>1396.2749676169158</v>
      </c>
      <c r="P304" s="164">
        <v>24.606251561473886</v>
      </c>
      <c r="Q304" s="164">
        <v>135.02583831266605</v>
      </c>
      <c r="R304" s="165">
        <v>0</v>
      </c>
      <c r="S304" s="166">
        <f t="shared" si="123"/>
        <v>1903.7673866479117</v>
      </c>
      <c r="U304" s="211" t="s">
        <v>25</v>
      </c>
      <c r="V304" s="212">
        <v>11.657220958967391</v>
      </c>
      <c r="W304" s="212">
        <v>107.49520053985127</v>
      </c>
      <c r="X304" s="212">
        <v>135.02583831266605</v>
      </c>
      <c r="Y304" s="212">
        <v>72.34513299209766</v>
      </c>
      <c r="Z304" s="212">
        <v>115.36431781052706</v>
      </c>
      <c r="AA304" s="212">
        <v>1299.9544457075908</v>
      </c>
      <c r="AB304" s="212">
        <v>24.606251561473886</v>
      </c>
      <c r="AC304" s="213">
        <v>137.31897876473741</v>
      </c>
      <c r="AD304" s="212">
        <v>2.0228657291866097</v>
      </c>
      <c r="AE304" s="212">
        <v>77.489604404011757</v>
      </c>
      <c r="AF304" s="212">
        <v>0</v>
      </c>
      <c r="AG304" s="212">
        <v>38.975591126225851</v>
      </c>
      <c r="AH304" s="212">
        <v>18.830917505313192</v>
      </c>
      <c r="AI304" s="214">
        <f t="shared" si="124"/>
        <v>1903.7673866479117</v>
      </c>
      <c r="AJ304" s="141" t="str">
        <f t="shared" si="125"/>
        <v/>
      </c>
      <c r="BA304" s="141"/>
      <c r="BR304" s="141"/>
      <c r="CG304" s="141"/>
    </row>
    <row r="305" spans="1:85" ht="15">
      <c r="A305" s="167" t="s">
        <v>24</v>
      </c>
      <c r="B305" s="156">
        <v>5.0441645616633481</v>
      </c>
      <c r="C305" s="156">
        <v>0</v>
      </c>
      <c r="D305" s="156">
        <v>270.59882557640395</v>
      </c>
      <c r="E305" s="156">
        <v>0</v>
      </c>
      <c r="F305" s="348"/>
      <c r="G305" s="156">
        <v>0</v>
      </c>
      <c r="H305" s="168">
        <v>0</v>
      </c>
      <c r="I305" s="154">
        <f t="shared" si="122"/>
        <v>275.64299013806732</v>
      </c>
      <c r="J305" s="149"/>
      <c r="K305" s="169" t="s">
        <v>24</v>
      </c>
      <c r="L305" s="156">
        <v>5.0441645616633481</v>
      </c>
      <c r="M305" s="156">
        <v>0</v>
      </c>
      <c r="N305" s="156">
        <v>270.59882557640395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3"/>
        <v>275.64299013806732</v>
      </c>
      <c r="U305" s="215" t="s">
        <v>24</v>
      </c>
      <c r="V305" s="207">
        <v>4.9159426885391087</v>
      </c>
      <c r="W305" s="207">
        <v>0</v>
      </c>
      <c r="X305" s="207">
        <v>0</v>
      </c>
      <c r="Y305" s="207">
        <v>0</v>
      </c>
      <c r="Z305" s="207">
        <v>238.06817169615925</v>
      </c>
      <c r="AA305" s="207">
        <v>0</v>
      </c>
      <c r="AB305" s="207">
        <v>0</v>
      </c>
      <c r="AC305" s="208">
        <v>32.658875753369031</v>
      </c>
      <c r="AD305" s="207">
        <v>0.12822187312423949</v>
      </c>
      <c r="AE305" s="207">
        <v>0</v>
      </c>
      <c r="AF305" s="207">
        <v>0</v>
      </c>
      <c r="AG305" s="207">
        <v>32.530653880244721</v>
      </c>
      <c r="AH305" s="207">
        <v>0</v>
      </c>
      <c r="AI305" s="210">
        <f t="shared" si="124"/>
        <v>275.64299013806738</v>
      </c>
      <c r="AJ305" s="141" t="str">
        <f t="shared" si="125"/>
        <v/>
      </c>
      <c r="BA305" s="141"/>
      <c r="BR305" s="141"/>
      <c r="CG305" s="141"/>
    </row>
    <row r="306" spans="1:85" ht="15">
      <c r="A306" s="159" t="s">
        <v>59</v>
      </c>
      <c r="B306" s="160">
        <v>0</v>
      </c>
      <c r="C306" s="160">
        <v>5.0883654134139585E-3</v>
      </c>
      <c r="D306" s="160">
        <v>0</v>
      </c>
      <c r="E306" s="160">
        <v>0</v>
      </c>
      <c r="F306" s="348"/>
      <c r="G306" s="160">
        <v>0</v>
      </c>
      <c r="H306" s="161">
        <v>0</v>
      </c>
      <c r="I306" s="162">
        <f t="shared" si="122"/>
        <v>5.0883654134139585E-3</v>
      </c>
      <c r="J306" s="149"/>
      <c r="K306" s="163" t="s">
        <v>59</v>
      </c>
      <c r="L306" s="164">
        <v>0</v>
      </c>
      <c r="M306" s="164">
        <v>5.0883654134139585E-3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3"/>
        <v>5.0883654134139585E-3</v>
      </c>
      <c r="U306" s="211" t="s">
        <v>59</v>
      </c>
      <c r="V306" s="212">
        <v>0</v>
      </c>
      <c r="W306" s="212">
        <v>0</v>
      </c>
      <c r="X306" s="212">
        <v>0</v>
      </c>
      <c r="Y306" s="212">
        <v>5.0883654134139585E-3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4"/>
        <v>5.0883654134139585E-3</v>
      </c>
      <c r="AJ306" s="141" t="str">
        <f t="shared" si="125"/>
        <v/>
      </c>
      <c r="BA306" s="141"/>
      <c r="BR306" s="141"/>
      <c r="CG306" s="141"/>
    </row>
    <row r="307" spans="1:85" ht="15">
      <c r="A307" s="167" t="s">
        <v>22</v>
      </c>
      <c r="B307" s="156">
        <v>25.615555066735503</v>
      </c>
      <c r="C307" s="156">
        <v>12.920038953216588</v>
      </c>
      <c r="D307" s="156">
        <v>0.64209598086258468</v>
      </c>
      <c r="E307" s="156">
        <v>0</v>
      </c>
      <c r="F307" s="348"/>
      <c r="G307" s="156">
        <v>0</v>
      </c>
      <c r="H307" s="168">
        <v>0</v>
      </c>
      <c r="I307" s="154">
        <f t="shared" si="122"/>
        <v>39.177690000814678</v>
      </c>
      <c r="J307" s="149"/>
      <c r="K307" s="169" t="s">
        <v>22</v>
      </c>
      <c r="L307" s="156">
        <v>25.615555066735503</v>
      </c>
      <c r="M307" s="156">
        <v>12.920038953216588</v>
      </c>
      <c r="N307" s="156">
        <v>0.64209598086258468</v>
      </c>
      <c r="O307" s="156">
        <v>0</v>
      </c>
      <c r="P307" s="156">
        <v>14.615166115347286</v>
      </c>
      <c r="Q307" s="156">
        <v>0</v>
      </c>
      <c r="R307" s="157">
        <v>0</v>
      </c>
      <c r="S307" s="158">
        <f t="shared" si="123"/>
        <v>53.792856116161964</v>
      </c>
      <c r="U307" s="215" t="s">
        <v>22</v>
      </c>
      <c r="V307" s="207">
        <v>25.615555066735503</v>
      </c>
      <c r="W307" s="207">
        <v>0</v>
      </c>
      <c r="X307" s="207">
        <v>0</v>
      </c>
      <c r="Y307" s="207">
        <v>12.920038953216588</v>
      </c>
      <c r="Z307" s="207">
        <v>0.64209598086258468</v>
      </c>
      <c r="AA307" s="207">
        <v>0</v>
      </c>
      <c r="AB307" s="207">
        <v>14.615166115347286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4"/>
        <v>53.792856116161964</v>
      </c>
      <c r="AJ307" s="141" t="str">
        <f t="shared" si="125"/>
        <v/>
      </c>
      <c r="BA307" s="141"/>
      <c r="BR307" s="141"/>
      <c r="CG307" s="141"/>
    </row>
    <row r="308" spans="1:85" ht="15">
      <c r="A308" s="159" t="s">
        <v>21</v>
      </c>
      <c r="B308" s="160">
        <v>1.3572757117892487E-3</v>
      </c>
      <c r="C308" s="160">
        <v>6.8458618292227753E-4</v>
      </c>
      <c r="D308" s="160">
        <v>3.4022346078067876E-5</v>
      </c>
      <c r="E308" s="160">
        <v>0</v>
      </c>
      <c r="F308" s="348"/>
      <c r="G308" s="160">
        <v>0</v>
      </c>
      <c r="H308" s="161">
        <v>0</v>
      </c>
      <c r="I308" s="162">
        <f t="shared" si="122"/>
        <v>2.0758842407895941E-3</v>
      </c>
      <c r="J308" s="149"/>
      <c r="K308" s="163" t="s">
        <v>21</v>
      </c>
      <c r="L308" s="164">
        <v>1.3572757117892487E-3</v>
      </c>
      <c r="M308" s="164">
        <v>6.8458618292227753E-4</v>
      </c>
      <c r="N308" s="164">
        <v>3.4022346078067876E-5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3"/>
        <v>2.0758842407895941E-3</v>
      </c>
      <c r="U308" s="211" t="s">
        <v>60</v>
      </c>
      <c r="V308" s="212">
        <v>1.3572757117892487E-3</v>
      </c>
      <c r="W308" s="212">
        <v>0</v>
      </c>
      <c r="X308" s="212">
        <v>0</v>
      </c>
      <c r="Y308" s="212">
        <v>6.8458618292227753E-4</v>
      </c>
      <c r="Z308" s="212">
        <v>3.4022346078067876E-5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4"/>
        <v>2.0758842407895941E-3</v>
      </c>
      <c r="AJ308" s="141" t="str">
        <f t="shared" si="125"/>
        <v/>
      </c>
      <c r="BA308" s="141"/>
      <c r="BR308" s="141"/>
      <c r="CG308" s="141"/>
    </row>
    <row r="309" spans="1:85" ht="15">
      <c r="A309" s="170" t="s">
        <v>63</v>
      </c>
      <c r="B309" s="156">
        <v>42.24735675473724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22"/>
        <v>42.24735675473724</v>
      </c>
      <c r="J309" s="149"/>
      <c r="K309" s="171" t="s">
        <v>63</v>
      </c>
      <c r="L309" s="156">
        <v>42.24735675473724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3"/>
        <v>42.24735675473724</v>
      </c>
      <c r="U309" s="216" t="s">
        <v>61</v>
      </c>
      <c r="V309" s="207">
        <v>35.928375009623601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6.3189817451136427</v>
      </c>
      <c r="AD309" s="209">
        <v>6.3189817451136427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4"/>
        <v>42.24735675473724</v>
      </c>
      <c r="AJ309" s="141" t="str">
        <f t="shared" si="125"/>
        <v/>
      </c>
      <c r="BA309" s="141"/>
      <c r="BR309" s="141"/>
      <c r="CG309" s="141"/>
    </row>
    <row r="310" spans="1:85">
      <c r="A310" s="172" t="s">
        <v>23</v>
      </c>
      <c r="B310" s="173">
        <v>42.24735675473724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22"/>
        <v>42.24735675473724</v>
      </c>
      <c r="J310" s="149"/>
      <c r="K310" s="176" t="s">
        <v>23</v>
      </c>
      <c r="L310" s="177">
        <v>42.24735675473724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3"/>
        <v>42.24735675473724</v>
      </c>
      <c r="U310" s="217" t="s">
        <v>64</v>
      </c>
      <c r="V310" s="218">
        <v>35.928375009623601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6.3189817451136427</v>
      </c>
      <c r="AD310" s="218">
        <v>6.3189817451136427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24"/>
        <v>42.24735675473724</v>
      </c>
      <c r="AJ310" s="141" t="str">
        <f t="shared" si="12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2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4"/>
        <v>0</v>
      </c>
      <c r="AJ311" s="141" t="str">
        <f t="shared" si="12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2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24"/>
        <v>0</v>
      </c>
      <c r="AJ312" s="141" t="str">
        <f t="shared" si="12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2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4"/>
        <v>0</v>
      </c>
      <c r="AJ313" s="141" t="str">
        <f t="shared" si="12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372.38251762521384</v>
      </c>
      <c r="C314" s="195">
        <f t="shared" ref="C314:I314" si="126">SUM(C293:C309)</f>
        <v>1935.3475256154784</v>
      </c>
      <c r="D314" s="195">
        <f t="shared" si="126"/>
        <v>1199.8831334255513</v>
      </c>
      <c r="E314" s="195">
        <f t="shared" si="126"/>
        <v>1416.9763565613964</v>
      </c>
      <c r="F314" s="195">
        <f t="shared" si="126"/>
        <v>0</v>
      </c>
      <c r="G314" s="195">
        <f t="shared" si="126"/>
        <v>135.02583831266605</v>
      </c>
      <c r="H314" s="197">
        <f t="shared" si="126"/>
        <v>0</v>
      </c>
      <c r="I314" s="154">
        <f t="shared" si="126"/>
        <v>5059.6153715403061</v>
      </c>
      <c r="J314" s="149"/>
      <c r="K314" s="196" t="s">
        <v>26</v>
      </c>
      <c r="L314" s="195">
        <f>SUM(L293:L309)</f>
        <v>372.38251762521384</v>
      </c>
      <c r="M314" s="195">
        <f t="shared" ref="M314:S314" si="127">SUM(M293:M309)</f>
        <v>1935.3475256154784</v>
      </c>
      <c r="N314" s="195">
        <f t="shared" si="127"/>
        <v>1199.8831334255513</v>
      </c>
      <c r="O314" s="195">
        <f t="shared" si="127"/>
        <v>1416.9763565613964</v>
      </c>
      <c r="P314" s="195">
        <f t="shared" si="127"/>
        <v>326.73754848732176</v>
      </c>
      <c r="Q314" s="195">
        <f t="shared" si="127"/>
        <v>135.02583831266605</v>
      </c>
      <c r="R314" s="197">
        <f t="shared" si="127"/>
        <v>0</v>
      </c>
      <c r="S314" s="198">
        <f t="shared" si="127"/>
        <v>5386.3529200276271</v>
      </c>
      <c r="T314" s="141" t="str">
        <f>IF(ABS(S314-AI314)&gt;0.01,S314-AI314,"")</f>
        <v/>
      </c>
      <c r="U314" s="224" t="s">
        <v>62</v>
      </c>
      <c r="V314" s="225">
        <f>SUM(V293:V309)</f>
        <v>252.86861717373185</v>
      </c>
      <c r="W314" s="225">
        <f t="shared" ref="W314:AH314" si="128">SUM(W293:W309)</f>
        <v>108.28715093167727</v>
      </c>
      <c r="X314" s="225">
        <f t="shared" si="128"/>
        <v>135.02583831266605</v>
      </c>
      <c r="Y314" s="225">
        <f t="shared" si="128"/>
        <v>1935.3475256154784</v>
      </c>
      <c r="Z314" s="225">
        <f t="shared" si="128"/>
        <v>1128.3768884190808</v>
      </c>
      <c r="AA314" s="225">
        <f t="shared" si="128"/>
        <v>1302.8390220992646</v>
      </c>
      <c r="AB314" s="225">
        <f t="shared" si="128"/>
        <v>326.73754848732176</v>
      </c>
      <c r="AC314" s="225">
        <f t="shared" si="128"/>
        <v>196.87032898840724</v>
      </c>
      <c r="AD314" s="226">
        <f t="shared" si="128"/>
        <v>11.226749519804784</v>
      </c>
      <c r="AE314" s="226">
        <f t="shared" si="128"/>
        <v>77.489604404011757</v>
      </c>
      <c r="AF314" s="226">
        <f t="shared" si="128"/>
        <v>0</v>
      </c>
      <c r="AG314" s="226">
        <f t="shared" si="128"/>
        <v>71.506245006470579</v>
      </c>
      <c r="AH314" s="226">
        <f t="shared" si="128"/>
        <v>36.64773005812004</v>
      </c>
      <c r="AI314" s="227">
        <f>SUM(V314:AC314)</f>
        <v>5386.352920027628</v>
      </c>
      <c r="AJ314" s="141" t="str">
        <f t="shared" si="125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7.3598977447933728E-2</v>
      </c>
      <c r="C315" s="49">
        <f t="shared" ref="C315:H315" si="129">IF($I314=0,"-",C314/$I314)</f>
        <v>0.38250882399115999</v>
      </c>
      <c r="D315" s="49">
        <f t="shared" si="129"/>
        <v>0.23714908057532227</v>
      </c>
      <c r="E315" s="49">
        <f t="shared" si="129"/>
        <v>0.2800561411311438</v>
      </c>
      <c r="F315" s="49">
        <f t="shared" si="129"/>
        <v>0</v>
      </c>
      <c r="G315" s="49">
        <f t="shared" si="129"/>
        <v>2.6686976854440211E-2</v>
      </c>
      <c r="H315" s="72">
        <f t="shared" si="129"/>
        <v>0</v>
      </c>
      <c r="I315" s="50">
        <f>SUM(B315:H315)</f>
        <v>1</v>
      </c>
      <c r="J315" s="141"/>
      <c r="K315" s="84" t="s">
        <v>86</v>
      </c>
      <c r="L315" s="101">
        <f t="shared" ref="L315:R315" si="130">IF($S314=0,"-",L314/$S314)</f>
        <v>6.9134444614762425E-2</v>
      </c>
      <c r="M315" s="101">
        <f t="shared" si="130"/>
        <v>0.35930574070247739</v>
      </c>
      <c r="N315" s="101">
        <f t="shared" si="130"/>
        <v>0.22276355657352601</v>
      </c>
      <c r="O315" s="101">
        <f t="shared" si="130"/>
        <v>0.2630678638402566</v>
      </c>
      <c r="P315" s="101">
        <f t="shared" si="130"/>
        <v>6.0660256269588417E-2</v>
      </c>
      <c r="Q315" s="101">
        <f t="shared" si="130"/>
        <v>2.5068137999389298E-2</v>
      </c>
      <c r="R315" s="102">
        <f t="shared" si="130"/>
        <v>0</v>
      </c>
      <c r="S315" s="103">
        <f>SUM(L315:R315)</f>
        <v>1</v>
      </c>
      <c r="U315" s="113" t="s">
        <v>86</v>
      </c>
      <c r="V315" s="135">
        <f>+V314/$AI314</f>
        <v>4.6946165787524155E-2</v>
      </c>
      <c r="W315" s="135">
        <f t="shared" ref="W315:AH315" si="131">+W314/$AI314</f>
        <v>2.0103983630378575E-2</v>
      </c>
      <c r="X315" s="135">
        <f t="shared" si="131"/>
        <v>2.5068137999389291E-2</v>
      </c>
      <c r="Y315" s="135">
        <f t="shared" si="131"/>
        <v>0.35930574070247728</v>
      </c>
      <c r="Z315" s="135">
        <f t="shared" si="131"/>
        <v>0.20948810914775579</v>
      </c>
      <c r="AA315" s="135">
        <f t="shared" si="131"/>
        <v>0.24187776802649277</v>
      </c>
      <c r="AB315" s="135">
        <f t="shared" si="131"/>
        <v>6.066025626958841E-2</v>
      </c>
      <c r="AC315" s="135">
        <f t="shared" si="131"/>
        <v>3.65498384363937E-2</v>
      </c>
      <c r="AD315" s="135">
        <f t="shared" si="131"/>
        <v>2.084295196859696E-3</v>
      </c>
      <c r="AE315" s="135">
        <f t="shared" si="131"/>
        <v>1.4386284291897884E-2</v>
      </c>
      <c r="AF315" s="135">
        <f t="shared" si="131"/>
        <v>0</v>
      </c>
      <c r="AG315" s="135">
        <f t="shared" si="131"/>
        <v>1.3275447425770201E-2</v>
      </c>
      <c r="AH315" s="135">
        <f t="shared" si="131"/>
        <v>6.8038115218659054E-3</v>
      </c>
      <c r="AI315" s="136">
        <f>SUM(V315:AC315)</f>
        <v>0.99999999999999989</v>
      </c>
      <c r="AJ315" s="24" t="str">
        <f t="shared" si="12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32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3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4">SUM(V320:AC320)</f>
        <v>0</v>
      </c>
      <c r="AJ320" s="141" t="str">
        <f t="shared" ref="AJ320:AJ341" si="135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32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3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4"/>
        <v>0</v>
      </c>
      <c r="AJ321" s="141" t="str">
        <f t="shared" si="135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32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3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4"/>
        <v>0</v>
      </c>
      <c r="AJ322" s="141" t="str">
        <f t="shared" si="135"/>
        <v/>
      </c>
      <c r="BA322" s="141"/>
      <c r="BR322" s="141"/>
      <c r="CG322" s="141"/>
    </row>
    <row r="323" spans="1:85" ht="15">
      <c r="A323" s="167" t="s">
        <v>16</v>
      </c>
      <c r="B323" s="156">
        <v>2.1285042905114739</v>
      </c>
      <c r="C323" s="156">
        <v>12.576967071458467</v>
      </c>
      <c r="D323" s="156">
        <v>0.14370167454693761</v>
      </c>
      <c r="E323" s="156">
        <v>0</v>
      </c>
      <c r="F323" s="348"/>
      <c r="G323" s="156">
        <v>0</v>
      </c>
      <c r="H323" s="168">
        <v>0</v>
      </c>
      <c r="I323" s="154">
        <f t="shared" si="132"/>
        <v>14.849173036516879</v>
      </c>
      <c r="J323" s="149"/>
      <c r="K323" s="169" t="s">
        <v>16</v>
      </c>
      <c r="L323" s="156">
        <v>2.1285042905114739</v>
      </c>
      <c r="M323" s="156">
        <v>12.576967071458467</v>
      </c>
      <c r="N323" s="156">
        <v>0.14370167454693761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3"/>
        <v>14.849173036516879</v>
      </c>
      <c r="U323" s="215" t="s">
        <v>16</v>
      </c>
      <c r="V323" s="207">
        <v>2.1285042905114739</v>
      </c>
      <c r="W323" s="207">
        <v>0</v>
      </c>
      <c r="X323" s="207">
        <v>0</v>
      </c>
      <c r="Y323" s="207">
        <v>12.576967071458467</v>
      </c>
      <c r="Z323" s="207">
        <v>0.14370167454693761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4"/>
        <v>14.849173036516879</v>
      </c>
      <c r="AJ323" s="141" t="str">
        <f t="shared" si="135"/>
        <v/>
      </c>
      <c r="BA323" s="141"/>
      <c r="BR323" s="141"/>
      <c r="CG323" s="141"/>
    </row>
    <row r="324" spans="1:85" ht="15">
      <c r="A324" s="159" t="s">
        <v>15</v>
      </c>
      <c r="B324" s="160">
        <v>0.58351135919857355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32"/>
        <v>0.58351135919857355</v>
      </c>
      <c r="J324" s="149"/>
      <c r="K324" s="163" t="s">
        <v>15</v>
      </c>
      <c r="L324" s="164">
        <v>0.58351135919857355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3"/>
        <v>0.58351135919857355</v>
      </c>
      <c r="U324" s="211" t="s">
        <v>56</v>
      </c>
      <c r="V324" s="212">
        <v>0.58351135919857355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4"/>
        <v>0.58351135919857355</v>
      </c>
      <c r="AJ324" s="141" t="str">
        <f t="shared" si="135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3.4595247103645359E-2</v>
      </c>
      <c r="F325" s="348"/>
      <c r="G325" s="156">
        <v>0</v>
      </c>
      <c r="H325" s="168">
        <v>0</v>
      </c>
      <c r="I325" s="154">
        <f t="shared" si="132"/>
        <v>3.4595247103645359E-2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3.4595247103645359E-2</v>
      </c>
      <c r="P325" s="156">
        <v>25.305393336418813</v>
      </c>
      <c r="Q325" s="156">
        <v>0</v>
      </c>
      <c r="R325" s="157">
        <v>0</v>
      </c>
      <c r="S325" s="158">
        <f t="shared" si="133"/>
        <v>25.339988583522459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4.7564501059090703E-5</v>
      </c>
      <c r="AB325" s="207">
        <v>25.305393336418813</v>
      </c>
      <c r="AC325" s="208">
        <v>3.4547682602586269E-2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3.4547682602586269E-2</v>
      </c>
      <c r="AI325" s="210">
        <f t="shared" si="134"/>
        <v>25.339988583522459</v>
      </c>
      <c r="AJ325" s="141" t="str">
        <f t="shared" si="135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32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1.441701914769147</v>
      </c>
      <c r="Q326" s="164">
        <v>0</v>
      </c>
      <c r="R326" s="165">
        <v>0</v>
      </c>
      <c r="S326" s="166">
        <f t="shared" si="133"/>
        <v>1.441701914769147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1.441701914769147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4"/>
        <v>1.441701914769147</v>
      </c>
      <c r="AJ326" s="141" t="str">
        <f t="shared" si="135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32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3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4"/>
        <v>0</v>
      </c>
      <c r="AJ327" s="141" t="str">
        <f t="shared" si="135"/>
        <v/>
      </c>
      <c r="BA327" s="141"/>
      <c r="BR327" s="141"/>
      <c r="CG327" s="141"/>
    </row>
    <row r="328" spans="1:85" ht="15">
      <c r="A328" s="159" t="s">
        <v>17</v>
      </c>
      <c r="B328" s="160">
        <v>4.583109319549976E-3</v>
      </c>
      <c r="C328" s="160">
        <v>0</v>
      </c>
      <c r="D328" s="160">
        <v>5.0683797180905599E-2</v>
      </c>
      <c r="E328" s="160">
        <v>0</v>
      </c>
      <c r="F328" s="348"/>
      <c r="G328" s="160">
        <v>0</v>
      </c>
      <c r="H328" s="161">
        <v>0</v>
      </c>
      <c r="I328" s="162">
        <f t="shared" si="132"/>
        <v>5.5266906500455577E-2</v>
      </c>
      <c r="J328" s="149"/>
      <c r="K328" s="163" t="s">
        <v>17</v>
      </c>
      <c r="L328" s="164">
        <v>4.583109319549976E-3</v>
      </c>
      <c r="M328" s="164">
        <v>0</v>
      </c>
      <c r="N328" s="164">
        <v>5.0683797180905599E-2</v>
      </c>
      <c r="O328" s="164">
        <v>0</v>
      </c>
      <c r="P328" s="164">
        <v>0</v>
      </c>
      <c r="Q328" s="164">
        <v>0</v>
      </c>
      <c r="R328" s="165">
        <v>0</v>
      </c>
      <c r="S328" s="166">
        <f t="shared" si="133"/>
        <v>5.5266906500455577E-2</v>
      </c>
      <c r="U328" s="211" t="s">
        <v>17</v>
      </c>
      <c r="V328" s="212">
        <v>4.583109319549976E-3</v>
      </c>
      <c r="W328" s="212">
        <v>0</v>
      </c>
      <c r="X328" s="212">
        <v>0</v>
      </c>
      <c r="Y328" s="212">
        <v>0</v>
      </c>
      <c r="Z328" s="212">
        <v>5.0683797180905599E-2</v>
      </c>
      <c r="AA328" s="212">
        <v>0</v>
      </c>
      <c r="AB328" s="212">
        <v>0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4"/>
        <v>5.5266906500455577E-2</v>
      </c>
      <c r="AJ328" s="141" t="str">
        <f t="shared" si="135"/>
        <v/>
      </c>
      <c r="BA328" s="141"/>
      <c r="BR328" s="141"/>
      <c r="CG328" s="141"/>
    </row>
    <row r="329" spans="1:85" ht="15">
      <c r="A329" s="167" t="s">
        <v>139</v>
      </c>
      <c r="B329" s="156">
        <v>376.39846519553049</v>
      </c>
      <c r="C329" s="156">
        <v>4679.8662443350358</v>
      </c>
      <c r="D329" s="156">
        <v>642.99341120253962</v>
      </c>
      <c r="E329" s="156">
        <v>335.8683586795043</v>
      </c>
      <c r="F329" s="348"/>
      <c r="G329" s="156">
        <v>0</v>
      </c>
      <c r="H329" s="168">
        <v>0</v>
      </c>
      <c r="I329" s="154">
        <f t="shared" si="132"/>
        <v>6035.12647941261</v>
      </c>
      <c r="J329" s="149"/>
      <c r="K329" s="169" t="s">
        <v>139</v>
      </c>
      <c r="L329" s="156">
        <v>376.39846519553049</v>
      </c>
      <c r="M329" s="156">
        <v>4679.8662443350358</v>
      </c>
      <c r="N329" s="156">
        <v>642.99341120253962</v>
      </c>
      <c r="O329" s="156">
        <v>335.8683586795043</v>
      </c>
      <c r="P329" s="156">
        <v>1.5565161649549986</v>
      </c>
      <c r="Q329" s="156">
        <v>0</v>
      </c>
      <c r="R329" s="157">
        <v>0</v>
      </c>
      <c r="S329" s="158">
        <f t="shared" si="133"/>
        <v>6036.6829955775647</v>
      </c>
      <c r="U329" s="215" t="s">
        <v>139</v>
      </c>
      <c r="V329" s="207">
        <v>376.39846519553049</v>
      </c>
      <c r="W329" s="207">
        <v>0</v>
      </c>
      <c r="X329" s="207">
        <v>0</v>
      </c>
      <c r="Y329" s="207">
        <v>4679.8662443350358</v>
      </c>
      <c r="Z329" s="207">
        <v>624.58236087972352</v>
      </c>
      <c r="AA329" s="207">
        <v>15.565038606418362</v>
      </c>
      <c r="AB329" s="207">
        <v>1.5565161649549986</v>
      </c>
      <c r="AC329" s="208">
        <v>338.71437039590205</v>
      </c>
      <c r="AD329" s="207">
        <v>0</v>
      </c>
      <c r="AE329" s="207">
        <v>0</v>
      </c>
      <c r="AF329" s="207">
        <v>0</v>
      </c>
      <c r="AG329" s="207">
        <v>18.411050322816045</v>
      </c>
      <c r="AH329" s="207">
        <v>320.30332007308596</v>
      </c>
      <c r="AI329" s="210">
        <f t="shared" si="134"/>
        <v>6036.6829955775647</v>
      </c>
      <c r="AJ329" s="141" t="str">
        <f t="shared" si="135"/>
        <v/>
      </c>
      <c r="BA329" s="141"/>
      <c r="BR329" s="141"/>
      <c r="CG329" s="141"/>
    </row>
    <row r="330" spans="1:85" ht="15">
      <c r="A330" s="159" t="s">
        <v>25</v>
      </c>
      <c r="B330" s="160">
        <v>139.53992065550491</v>
      </c>
      <c r="C330" s="160">
        <v>920.67138558781573</v>
      </c>
      <c r="D330" s="160">
        <v>6.1247361021054729</v>
      </c>
      <c r="E330" s="160">
        <v>4715.4753603496129</v>
      </c>
      <c r="F330" s="348"/>
      <c r="G330" s="160">
        <v>213.72950071109335</v>
      </c>
      <c r="H330" s="161">
        <v>0</v>
      </c>
      <c r="I330" s="162">
        <f t="shared" si="132"/>
        <v>5995.5409034061322</v>
      </c>
      <c r="J330" s="149"/>
      <c r="K330" s="163" t="s">
        <v>25</v>
      </c>
      <c r="L330" s="164">
        <v>139.53992065550491</v>
      </c>
      <c r="M330" s="164">
        <v>920.67138558781573</v>
      </c>
      <c r="N330" s="164">
        <v>6.1247361021054729</v>
      </c>
      <c r="O330" s="164">
        <v>4715.4753603496129</v>
      </c>
      <c r="P330" s="164">
        <v>6.1377138047858866</v>
      </c>
      <c r="Q330" s="164">
        <v>213.72950071109335</v>
      </c>
      <c r="R330" s="165">
        <v>0</v>
      </c>
      <c r="S330" s="166">
        <f t="shared" si="133"/>
        <v>6001.6786172109178</v>
      </c>
      <c r="U330" s="211" t="s">
        <v>25</v>
      </c>
      <c r="V330" s="212">
        <v>51.116407127786793</v>
      </c>
      <c r="W330" s="212">
        <v>88.423513527718114</v>
      </c>
      <c r="X330" s="212">
        <v>213.72950071109335</v>
      </c>
      <c r="Y330" s="212">
        <v>920.67138558781573</v>
      </c>
      <c r="Z330" s="212">
        <v>0.78779298348844007</v>
      </c>
      <c r="AA330" s="212">
        <v>4709.7123064015841</v>
      </c>
      <c r="AB330" s="212">
        <v>6.1377138047858866</v>
      </c>
      <c r="AC330" s="213">
        <v>11.099997066645759</v>
      </c>
      <c r="AD330" s="212">
        <v>0</v>
      </c>
      <c r="AE330" s="212">
        <v>0</v>
      </c>
      <c r="AF330" s="212">
        <v>0</v>
      </c>
      <c r="AG330" s="212">
        <v>5.3369431186170333</v>
      </c>
      <c r="AH330" s="212">
        <v>5.7630539480287259</v>
      </c>
      <c r="AI330" s="214">
        <f t="shared" si="134"/>
        <v>6001.6786172109187</v>
      </c>
      <c r="AJ330" s="141" t="str">
        <f t="shared" si="135"/>
        <v/>
      </c>
      <c r="BA330" s="141"/>
      <c r="BR330" s="141"/>
      <c r="CG330" s="141"/>
    </row>
    <row r="331" spans="1:85" ht="15">
      <c r="A331" s="167" t="s">
        <v>24</v>
      </c>
      <c r="B331" s="156">
        <v>3.0201691066164766</v>
      </c>
      <c r="C331" s="156">
        <v>35.30874167486715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32"/>
        <v>38.328910781483629</v>
      </c>
      <c r="J331" s="149"/>
      <c r="K331" s="169" t="s">
        <v>24</v>
      </c>
      <c r="L331" s="156">
        <v>3.0201691066164766</v>
      </c>
      <c r="M331" s="156">
        <v>35.30874167486715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3"/>
        <v>38.328910781483629</v>
      </c>
      <c r="U331" s="215" t="s">
        <v>24</v>
      </c>
      <c r="V331" s="207">
        <v>3.0201691066164766</v>
      </c>
      <c r="W331" s="207">
        <v>0</v>
      </c>
      <c r="X331" s="207">
        <v>0</v>
      </c>
      <c r="Y331" s="207">
        <v>35.30874167486715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4"/>
        <v>38.328910781483629</v>
      </c>
      <c r="AJ331" s="141" t="str">
        <f t="shared" si="135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32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3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4"/>
        <v>0</v>
      </c>
      <c r="AJ332" s="141" t="str">
        <f t="shared" si="135"/>
        <v/>
      </c>
      <c r="BA332" s="141"/>
      <c r="BR332" s="141"/>
      <c r="CG332" s="141"/>
    </row>
    <row r="333" spans="1:85" ht="15">
      <c r="A333" s="167" t="s">
        <v>22</v>
      </c>
      <c r="B333" s="156">
        <v>1.4557497151475869</v>
      </c>
      <c r="C333" s="156">
        <v>8966.0076740334134</v>
      </c>
      <c r="D333" s="156">
        <v>0</v>
      </c>
      <c r="E333" s="156">
        <v>0</v>
      </c>
      <c r="F333" s="348"/>
      <c r="G333" s="156">
        <v>0</v>
      </c>
      <c r="H333" s="168">
        <v>0</v>
      </c>
      <c r="I333" s="154">
        <f t="shared" si="132"/>
        <v>8967.4634237485607</v>
      </c>
      <c r="J333" s="149"/>
      <c r="K333" s="169" t="s">
        <v>22</v>
      </c>
      <c r="L333" s="156">
        <v>1.4557497151475869</v>
      </c>
      <c r="M333" s="156">
        <v>8966.0076740334134</v>
      </c>
      <c r="N333" s="156">
        <v>0</v>
      </c>
      <c r="O333" s="156">
        <v>0</v>
      </c>
      <c r="P333" s="156">
        <v>1.3063366004628925</v>
      </c>
      <c r="Q333" s="156">
        <v>0</v>
      </c>
      <c r="R333" s="157">
        <v>0</v>
      </c>
      <c r="S333" s="158">
        <f t="shared" si="133"/>
        <v>8968.7697603490233</v>
      </c>
      <c r="U333" s="215" t="s">
        <v>22</v>
      </c>
      <c r="V333" s="207">
        <v>1.4557497151475869</v>
      </c>
      <c r="W333" s="207">
        <v>0</v>
      </c>
      <c r="X333" s="207">
        <v>0</v>
      </c>
      <c r="Y333" s="207">
        <v>8966.0076740334134</v>
      </c>
      <c r="Z333" s="207">
        <v>0</v>
      </c>
      <c r="AA333" s="207">
        <v>0</v>
      </c>
      <c r="AB333" s="207">
        <v>1.3063366004628925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4"/>
        <v>8968.7697603490233</v>
      </c>
      <c r="AJ333" s="141" t="str">
        <f t="shared" si="135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71.526940946859483</v>
      </c>
      <c r="D334" s="160">
        <v>0</v>
      </c>
      <c r="E334" s="160">
        <v>0</v>
      </c>
      <c r="F334" s="348"/>
      <c r="G334" s="160">
        <v>0</v>
      </c>
      <c r="H334" s="161">
        <v>0</v>
      </c>
      <c r="I334" s="162">
        <f t="shared" si="132"/>
        <v>71.526940946859483</v>
      </c>
      <c r="J334" s="149"/>
      <c r="K334" s="163" t="s">
        <v>21</v>
      </c>
      <c r="L334" s="164">
        <v>0</v>
      </c>
      <c r="M334" s="164">
        <v>71.526940946859483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3"/>
        <v>71.526940946859483</v>
      </c>
      <c r="U334" s="211" t="s">
        <v>60</v>
      </c>
      <c r="V334" s="212">
        <v>0</v>
      </c>
      <c r="W334" s="212">
        <v>0</v>
      </c>
      <c r="X334" s="212">
        <v>0</v>
      </c>
      <c r="Y334" s="212">
        <v>71.526940946859483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4"/>
        <v>71.526940946859483</v>
      </c>
      <c r="AJ334" s="141" t="str">
        <f t="shared" si="135"/>
        <v/>
      </c>
      <c r="BA334" s="141"/>
      <c r="BR334" s="141"/>
      <c r="CG334" s="141"/>
    </row>
    <row r="335" spans="1:85" ht="15">
      <c r="A335" s="170" t="s">
        <v>63</v>
      </c>
      <c r="B335" s="156">
        <v>0.12233839741368456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32"/>
        <v>0.12233839741368456</v>
      </c>
      <c r="J335" s="149"/>
      <c r="K335" s="171" t="s">
        <v>63</v>
      </c>
      <c r="L335" s="156">
        <v>0.12233839741368456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3"/>
        <v>0.12233839741368456</v>
      </c>
      <c r="U335" s="216" t="s">
        <v>61</v>
      </c>
      <c r="V335" s="207">
        <v>0.12233839741368456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4"/>
        <v>0.12233839741368456</v>
      </c>
      <c r="AJ335" s="141" t="str">
        <f t="shared" si="135"/>
        <v/>
      </c>
      <c r="BA335" s="141"/>
      <c r="BR335" s="141"/>
      <c r="CG335" s="141"/>
    </row>
    <row r="336" spans="1:85">
      <c r="A336" s="172" t="s">
        <v>23</v>
      </c>
      <c r="B336" s="173">
        <v>0.12233839741368456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32"/>
        <v>0.12233839741368456</v>
      </c>
      <c r="J336" s="149"/>
      <c r="K336" s="176" t="s">
        <v>23</v>
      </c>
      <c r="L336" s="177">
        <v>0.12233839741368456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3"/>
        <v>0.12233839741368456</v>
      </c>
      <c r="U336" s="217" t="s">
        <v>64</v>
      </c>
      <c r="V336" s="218">
        <v>0.12233839741368456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34"/>
        <v>0.12233839741368456</v>
      </c>
      <c r="AJ336" s="141" t="str">
        <f t="shared" si="135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32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3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4"/>
        <v>0</v>
      </c>
      <c r="AJ337" s="141" t="str">
        <f t="shared" si="135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32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3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34"/>
        <v>0</v>
      </c>
      <c r="AJ338" s="141" t="str">
        <f t="shared" si="135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32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3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4"/>
        <v>0</v>
      </c>
      <c r="AJ339" s="141" t="str">
        <f t="shared" si="135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523.25324182924271</v>
      </c>
      <c r="C340" s="195">
        <f t="shared" ref="C340:I340" si="136">SUM(C319:C335)</f>
        <v>14685.957953649449</v>
      </c>
      <c r="D340" s="195">
        <f t="shared" si="136"/>
        <v>649.3125327763729</v>
      </c>
      <c r="E340" s="195">
        <f t="shared" si="136"/>
        <v>5051.3783142762204</v>
      </c>
      <c r="F340" s="195">
        <f t="shared" si="136"/>
        <v>0</v>
      </c>
      <c r="G340" s="195">
        <f t="shared" si="136"/>
        <v>213.72950071109335</v>
      </c>
      <c r="H340" s="197">
        <f t="shared" si="136"/>
        <v>0</v>
      </c>
      <c r="I340" s="154">
        <f t="shared" si="136"/>
        <v>21123.63154324238</v>
      </c>
      <c r="J340" s="149"/>
      <c r="K340" s="196" t="s">
        <v>26</v>
      </c>
      <c r="L340" s="195">
        <f>SUM(L319:L335)</f>
        <v>523.25324182924271</v>
      </c>
      <c r="M340" s="195">
        <f t="shared" ref="M340:S340" si="137">SUM(M319:M335)</f>
        <v>14685.957953649449</v>
      </c>
      <c r="N340" s="195">
        <f t="shared" si="137"/>
        <v>649.3125327763729</v>
      </c>
      <c r="O340" s="195">
        <f t="shared" si="137"/>
        <v>5051.3783142762204</v>
      </c>
      <c r="P340" s="195">
        <f t="shared" si="137"/>
        <v>35.747661821391738</v>
      </c>
      <c r="Q340" s="195">
        <f t="shared" si="137"/>
        <v>213.72950071109335</v>
      </c>
      <c r="R340" s="197">
        <f t="shared" si="137"/>
        <v>0</v>
      </c>
      <c r="S340" s="198">
        <f t="shared" si="137"/>
        <v>21159.379205063771</v>
      </c>
      <c r="T340" s="141" t="str">
        <f>IF(ABS(S340-AI340)&gt;0.01,S340-AI340,"")</f>
        <v/>
      </c>
      <c r="U340" s="224" t="s">
        <v>62</v>
      </c>
      <c r="V340" s="225">
        <f>SUM(V319:V335)</f>
        <v>434.8297283015246</v>
      </c>
      <c r="W340" s="225">
        <f t="shared" ref="W340:AH340" si="138">SUM(W319:W335)</f>
        <v>88.423513527718114</v>
      </c>
      <c r="X340" s="225">
        <f t="shared" si="138"/>
        <v>213.72950071109335</v>
      </c>
      <c r="Y340" s="225">
        <f t="shared" si="138"/>
        <v>14685.957953649449</v>
      </c>
      <c r="Z340" s="225">
        <f t="shared" si="138"/>
        <v>625.56453933493981</v>
      </c>
      <c r="AA340" s="225">
        <f t="shared" si="138"/>
        <v>4725.2773925725032</v>
      </c>
      <c r="AB340" s="225">
        <f t="shared" si="138"/>
        <v>35.747661821391738</v>
      </c>
      <c r="AC340" s="225">
        <f t="shared" si="138"/>
        <v>349.84891514515039</v>
      </c>
      <c r="AD340" s="226">
        <f t="shared" si="138"/>
        <v>0</v>
      </c>
      <c r="AE340" s="226">
        <f t="shared" si="138"/>
        <v>0</v>
      </c>
      <c r="AF340" s="226">
        <f t="shared" si="138"/>
        <v>0</v>
      </c>
      <c r="AG340" s="226">
        <f t="shared" si="138"/>
        <v>23.747993441433078</v>
      </c>
      <c r="AH340" s="226">
        <f t="shared" si="138"/>
        <v>326.10092170371723</v>
      </c>
      <c r="AI340" s="227">
        <f>SUM(V340:AC340)</f>
        <v>21159.379205063771</v>
      </c>
      <c r="AJ340" s="141" t="str">
        <f t="shared" si="135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2.4770988868939803E-2</v>
      </c>
      <c r="C341" s="49">
        <f t="shared" ref="C341:H341" si="139">IF($I340=0,"-",C340/$I340)</f>
        <v>0.69523831276765502</v>
      </c>
      <c r="D341" s="49">
        <f t="shared" si="139"/>
        <v>3.0738679163531103E-2</v>
      </c>
      <c r="E341" s="49">
        <f t="shared" si="139"/>
        <v>0.23913399094921239</v>
      </c>
      <c r="F341" s="49">
        <f t="shared" si="139"/>
        <v>0</v>
      </c>
      <c r="G341" s="49">
        <f t="shared" si="139"/>
        <v>1.0118028250661621E-2</v>
      </c>
      <c r="H341" s="72">
        <f t="shared" si="139"/>
        <v>0</v>
      </c>
      <c r="I341" s="50">
        <f>SUM(B341:H341)</f>
        <v>1</v>
      </c>
      <c r="J341" s="141"/>
      <c r="K341" s="84" t="s">
        <v>86</v>
      </c>
      <c r="L341" s="101">
        <f t="shared" ref="L341:R341" si="140">IF($S340=0,"-",L340/$S340)</f>
        <v>2.4729139581941045E-2</v>
      </c>
      <c r="M341" s="101">
        <f t="shared" si="140"/>
        <v>0.6940637440882419</v>
      </c>
      <c r="N341" s="101">
        <f t="shared" si="140"/>
        <v>3.0686747776654158E-2</v>
      </c>
      <c r="O341" s="101">
        <f t="shared" si="140"/>
        <v>0.23872998660883898</v>
      </c>
      <c r="P341" s="101">
        <f t="shared" si="140"/>
        <v>1.68944757192294E-3</v>
      </c>
      <c r="Q341" s="101">
        <f t="shared" si="140"/>
        <v>1.0100934372400894E-2</v>
      </c>
      <c r="R341" s="102">
        <f t="shared" si="140"/>
        <v>0</v>
      </c>
      <c r="S341" s="103">
        <f>SUM(L341:R341)</f>
        <v>0.99999999999999989</v>
      </c>
      <c r="U341" s="113" t="s">
        <v>86</v>
      </c>
      <c r="V341" s="135">
        <f>+V340/$AI340</f>
        <v>2.0550211992867117E-2</v>
      </c>
      <c r="W341" s="135">
        <f t="shared" ref="W341:AH341" si="141">+W340/$AI340</f>
        <v>4.1789275890739266E-3</v>
      </c>
      <c r="X341" s="135">
        <f t="shared" si="141"/>
        <v>1.0100934372400894E-2</v>
      </c>
      <c r="Y341" s="135">
        <f t="shared" si="141"/>
        <v>0.6940637440882419</v>
      </c>
      <c r="Z341" s="135">
        <f t="shared" si="141"/>
        <v>2.9564408921091238E-2</v>
      </c>
      <c r="AA341" s="135">
        <f t="shared" si="141"/>
        <v>0.22331833778193597</v>
      </c>
      <c r="AB341" s="135">
        <f t="shared" si="141"/>
        <v>1.68944757192294E-3</v>
      </c>
      <c r="AC341" s="135">
        <f t="shared" si="141"/>
        <v>1.6533987682465941E-2</v>
      </c>
      <c r="AD341" s="135">
        <f t="shared" si="141"/>
        <v>0</v>
      </c>
      <c r="AE341" s="135">
        <f t="shared" si="141"/>
        <v>0</v>
      </c>
      <c r="AF341" s="135">
        <f t="shared" si="141"/>
        <v>0</v>
      </c>
      <c r="AG341" s="135">
        <f t="shared" si="141"/>
        <v>1.1223388555629179E-3</v>
      </c>
      <c r="AH341" s="135">
        <f t="shared" si="141"/>
        <v>1.541164882690302E-2</v>
      </c>
      <c r="AI341" s="136">
        <f>SUM(V341:AC341)</f>
        <v>0.99999999999999989</v>
      </c>
      <c r="AJ341" s="24" t="str">
        <f t="shared" si="135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42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3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4">SUM(V346:AC346)</f>
        <v>0</v>
      </c>
      <c r="AJ346" s="141" t="str">
        <f t="shared" ref="AJ346:AJ367" si="145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42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3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4"/>
        <v>0</v>
      </c>
      <c r="AJ347" s="141" t="str">
        <f t="shared" si="145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42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3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4"/>
        <v>0</v>
      </c>
      <c r="AJ348" s="141" t="str">
        <f t="shared" si="145"/>
        <v/>
      </c>
      <c r="BA348" s="141"/>
      <c r="BR348" s="141"/>
      <c r="CG348" s="141"/>
    </row>
    <row r="349" spans="1:85" ht="15">
      <c r="A349" s="167" t="s">
        <v>16</v>
      </c>
      <c r="B349" s="156">
        <v>12.056719304653784</v>
      </c>
      <c r="C349" s="156">
        <v>0</v>
      </c>
      <c r="D349" s="156">
        <v>1.4468063165584517</v>
      </c>
      <c r="E349" s="156">
        <v>0</v>
      </c>
      <c r="F349" s="348"/>
      <c r="G349" s="156">
        <v>0</v>
      </c>
      <c r="H349" s="168">
        <v>0</v>
      </c>
      <c r="I349" s="154">
        <f t="shared" si="142"/>
        <v>13.503525621212235</v>
      </c>
      <c r="J349" s="149"/>
      <c r="K349" s="169" t="s">
        <v>16</v>
      </c>
      <c r="L349" s="156">
        <v>12.056719304653784</v>
      </c>
      <c r="M349" s="156">
        <v>0</v>
      </c>
      <c r="N349" s="156">
        <v>1.4468063165584517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3"/>
        <v>13.503525621212235</v>
      </c>
      <c r="U349" s="215" t="s">
        <v>16</v>
      </c>
      <c r="V349" s="207">
        <v>12.056719304653784</v>
      </c>
      <c r="W349" s="207">
        <v>0</v>
      </c>
      <c r="X349" s="207">
        <v>0</v>
      </c>
      <c r="Y349" s="207">
        <v>0</v>
      </c>
      <c r="Z349" s="207">
        <v>1.4468063165584517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4"/>
        <v>13.503525621212235</v>
      </c>
      <c r="AJ349" s="141" t="str">
        <f t="shared" si="145"/>
        <v/>
      </c>
      <c r="BA349" s="141"/>
      <c r="BR349" s="141"/>
      <c r="CG349" s="141"/>
    </row>
    <row r="350" spans="1:85" ht="15">
      <c r="A350" s="159" t="s">
        <v>15</v>
      </c>
      <c r="B350" s="160">
        <v>1.8289303604442273</v>
      </c>
      <c r="C350" s="160">
        <v>0</v>
      </c>
      <c r="D350" s="160">
        <v>0.21947164325330693</v>
      </c>
      <c r="E350" s="160">
        <v>0</v>
      </c>
      <c r="F350" s="348"/>
      <c r="G350" s="160">
        <v>0</v>
      </c>
      <c r="H350" s="161">
        <v>0</v>
      </c>
      <c r="I350" s="162">
        <f t="shared" si="142"/>
        <v>2.0484020036975341</v>
      </c>
      <c r="J350" s="149"/>
      <c r="K350" s="163" t="s">
        <v>15</v>
      </c>
      <c r="L350" s="164">
        <v>1.8289303604442273</v>
      </c>
      <c r="M350" s="164">
        <v>0</v>
      </c>
      <c r="N350" s="164">
        <v>0.21947164325330693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3"/>
        <v>2.0484020036975341</v>
      </c>
      <c r="U350" s="211" t="s">
        <v>56</v>
      </c>
      <c r="V350" s="212">
        <v>1.8289303604442273</v>
      </c>
      <c r="W350" s="212">
        <v>0</v>
      </c>
      <c r="X350" s="212">
        <v>0</v>
      </c>
      <c r="Y350" s="212">
        <v>0</v>
      </c>
      <c r="Z350" s="212">
        <v>0.21947164325330693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4"/>
        <v>2.0484020036975341</v>
      </c>
      <c r="AJ350" s="141" t="str">
        <f t="shared" si="145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22.497339051964925</v>
      </c>
      <c r="F351" s="348"/>
      <c r="G351" s="156">
        <v>0</v>
      </c>
      <c r="H351" s="168">
        <v>0</v>
      </c>
      <c r="I351" s="154">
        <f t="shared" si="142"/>
        <v>22.497339051964925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22.497339051964925</v>
      </c>
      <c r="P351" s="156">
        <v>253.28626395672538</v>
      </c>
      <c r="Q351" s="156">
        <v>0</v>
      </c>
      <c r="R351" s="157">
        <v>0</v>
      </c>
      <c r="S351" s="158">
        <f t="shared" si="143"/>
        <v>275.78360300869031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1.8437681281587228</v>
      </c>
      <c r="AB351" s="207">
        <v>253.28626395672538</v>
      </c>
      <c r="AC351" s="208">
        <v>20.653570923806203</v>
      </c>
      <c r="AD351" s="207">
        <v>0</v>
      </c>
      <c r="AE351" s="207">
        <v>0</v>
      </c>
      <c r="AF351" s="207">
        <v>0</v>
      </c>
      <c r="AG351" s="207">
        <v>0</v>
      </c>
      <c r="AH351" s="207">
        <v>20.653570923806203</v>
      </c>
      <c r="AI351" s="210">
        <f t="shared" si="144"/>
        <v>275.78360300869031</v>
      </c>
      <c r="AJ351" s="141" t="str">
        <f t="shared" si="145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42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10.758323385295332</v>
      </c>
      <c r="Q352" s="164">
        <v>0</v>
      </c>
      <c r="R352" s="165">
        <v>0</v>
      </c>
      <c r="S352" s="166">
        <f t="shared" si="143"/>
        <v>10.758323385295332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10.758323385295332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4"/>
        <v>10.758323385295332</v>
      </c>
      <c r="AJ352" s="141" t="str">
        <f t="shared" si="145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42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3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4"/>
        <v>0</v>
      </c>
      <c r="AJ353" s="141" t="str">
        <f t="shared" si="145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1.7355739369013965</v>
      </c>
      <c r="F354" s="348"/>
      <c r="G354" s="160">
        <v>0</v>
      </c>
      <c r="H354" s="161">
        <v>0</v>
      </c>
      <c r="I354" s="162">
        <f t="shared" si="142"/>
        <v>1.7355739369013965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1.7355739369013965</v>
      </c>
      <c r="P354" s="164">
        <v>0</v>
      </c>
      <c r="Q354" s="164">
        <v>0</v>
      </c>
      <c r="R354" s="165">
        <v>0</v>
      </c>
      <c r="S354" s="166">
        <f t="shared" si="143"/>
        <v>1.7355739369013965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1.7355739369013965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4"/>
        <v>1.7355739369013965</v>
      </c>
      <c r="AJ354" s="141" t="str">
        <f t="shared" si="145"/>
        <v/>
      </c>
      <c r="BA354" s="141"/>
      <c r="BR354" s="141"/>
      <c r="CG354" s="141"/>
    </row>
    <row r="355" spans="1:85" ht="15">
      <c r="A355" s="167" t="s">
        <v>139</v>
      </c>
      <c r="B355" s="156">
        <v>88.589351777978663</v>
      </c>
      <c r="C355" s="156">
        <v>0</v>
      </c>
      <c r="D355" s="156">
        <v>0</v>
      </c>
      <c r="E355" s="156">
        <v>0</v>
      </c>
      <c r="F355" s="348"/>
      <c r="G355" s="156">
        <v>0</v>
      </c>
      <c r="H355" s="168">
        <v>0</v>
      </c>
      <c r="I355" s="154">
        <f t="shared" si="142"/>
        <v>88.589351777978663</v>
      </c>
      <c r="J355" s="149"/>
      <c r="K355" s="169" t="s">
        <v>139</v>
      </c>
      <c r="L355" s="156">
        <v>88.589351777978663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3"/>
        <v>88.589351777978663</v>
      </c>
      <c r="U355" s="215" t="s">
        <v>139</v>
      </c>
      <c r="V355" s="207">
        <v>88.589351777978663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4"/>
        <v>88.589351777978663</v>
      </c>
      <c r="AJ355" s="141" t="str">
        <f t="shared" si="145"/>
        <v/>
      </c>
      <c r="BA355" s="141"/>
      <c r="BR355" s="141"/>
      <c r="CG355" s="141"/>
    </row>
    <row r="356" spans="1:85" ht="15">
      <c r="A356" s="159" t="s">
        <v>25</v>
      </c>
      <c r="B356" s="160">
        <v>31.940342912669447</v>
      </c>
      <c r="C356" s="160">
        <v>17.936060168647717</v>
      </c>
      <c r="D356" s="160">
        <v>6.15762564473272</v>
      </c>
      <c r="E356" s="160">
        <v>610.13019504785279</v>
      </c>
      <c r="F356" s="348"/>
      <c r="G356" s="160">
        <v>53.956970338046247</v>
      </c>
      <c r="H356" s="161">
        <v>0</v>
      </c>
      <c r="I356" s="162">
        <f t="shared" si="142"/>
        <v>720.12119411194897</v>
      </c>
      <c r="J356" s="149"/>
      <c r="K356" s="163" t="s">
        <v>25</v>
      </c>
      <c r="L356" s="164">
        <v>31.940342912669447</v>
      </c>
      <c r="M356" s="164">
        <v>17.936060168647717</v>
      </c>
      <c r="N356" s="164">
        <v>6.15762564473272</v>
      </c>
      <c r="O356" s="164">
        <v>610.13019504785279</v>
      </c>
      <c r="P356" s="164">
        <v>2.4244055000017184</v>
      </c>
      <c r="Q356" s="164">
        <v>53.956970338046247</v>
      </c>
      <c r="R356" s="165">
        <v>0</v>
      </c>
      <c r="S356" s="166">
        <f t="shared" si="143"/>
        <v>722.54559961195071</v>
      </c>
      <c r="U356" s="211" t="s">
        <v>25</v>
      </c>
      <c r="V356" s="212">
        <v>10.668061882436479</v>
      </c>
      <c r="W356" s="212">
        <v>21.272281030232968</v>
      </c>
      <c r="X356" s="212">
        <v>53.956970338046247</v>
      </c>
      <c r="Y356" s="212">
        <v>17.936060168647717</v>
      </c>
      <c r="Z356" s="212">
        <v>4.1119895343877522</v>
      </c>
      <c r="AA356" s="212">
        <v>607.96628487327018</v>
      </c>
      <c r="AB356" s="212">
        <v>2.4244055000017184</v>
      </c>
      <c r="AC356" s="213">
        <v>4.2095462849275931</v>
      </c>
      <c r="AD356" s="212">
        <v>0</v>
      </c>
      <c r="AE356" s="212">
        <v>0</v>
      </c>
      <c r="AF356" s="212">
        <v>0</v>
      </c>
      <c r="AG356" s="212">
        <v>2.0456361103449674</v>
      </c>
      <c r="AH356" s="212">
        <v>2.1639101745826252</v>
      </c>
      <c r="AI356" s="214">
        <f t="shared" si="144"/>
        <v>722.54559961195071</v>
      </c>
      <c r="AJ356" s="141" t="str">
        <f t="shared" si="145"/>
        <v/>
      </c>
      <c r="BA356" s="141"/>
      <c r="BR356" s="141"/>
      <c r="CG356" s="141"/>
    </row>
    <row r="357" spans="1:85" ht="15">
      <c r="A357" s="167" t="s">
        <v>24</v>
      </c>
      <c r="B357" s="156">
        <v>101.0388469994859</v>
      </c>
      <c r="C357" s="156">
        <v>25.176012043286242</v>
      </c>
      <c r="D357" s="156">
        <v>420.30684758828824</v>
      </c>
      <c r="E357" s="156">
        <v>0</v>
      </c>
      <c r="F357" s="348"/>
      <c r="G357" s="156">
        <v>0</v>
      </c>
      <c r="H357" s="168">
        <v>0</v>
      </c>
      <c r="I357" s="154">
        <f t="shared" si="142"/>
        <v>546.5217066310604</v>
      </c>
      <c r="J357" s="149"/>
      <c r="K357" s="169" t="s">
        <v>24</v>
      </c>
      <c r="L357" s="156">
        <v>101.0388469994859</v>
      </c>
      <c r="M357" s="156">
        <v>25.176012043286242</v>
      </c>
      <c r="N357" s="156">
        <v>420.30684758828824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3"/>
        <v>546.5217066310604</v>
      </c>
      <c r="U357" s="215" t="s">
        <v>24</v>
      </c>
      <c r="V357" s="207">
        <v>101.0388469994859</v>
      </c>
      <c r="W357" s="207">
        <v>0</v>
      </c>
      <c r="X357" s="207">
        <v>0</v>
      </c>
      <c r="Y357" s="207">
        <v>25.176012043286242</v>
      </c>
      <c r="Z357" s="207">
        <v>2.2689668634208973</v>
      </c>
      <c r="AA357" s="207">
        <v>0</v>
      </c>
      <c r="AB357" s="207">
        <v>0</v>
      </c>
      <c r="AC357" s="208">
        <v>418.03788072486736</v>
      </c>
      <c r="AD357" s="207">
        <v>0</v>
      </c>
      <c r="AE357" s="207">
        <v>0</v>
      </c>
      <c r="AF357" s="207">
        <v>0</v>
      </c>
      <c r="AG357" s="207">
        <v>418.03788072486736</v>
      </c>
      <c r="AH357" s="207">
        <v>0</v>
      </c>
      <c r="AI357" s="210">
        <f t="shared" si="144"/>
        <v>546.5217066310604</v>
      </c>
      <c r="AJ357" s="141" t="str">
        <f t="shared" si="145"/>
        <v/>
      </c>
      <c r="BA357" s="141"/>
      <c r="BR357" s="141"/>
      <c r="CG357" s="141"/>
    </row>
    <row r="358" spans="1:85" ht="15">
      <c r="A358" s="159" t="s">
        <v>59</v>
      </c>
      <c r="B358" s="160">
        <v>0</v>
      </c>
      <c r="C358" s="160">
        <v>0</v>
      </c>
      <c r="D358" s="160">
        <v>0</v>
      </c>
      <c r="E358" s="160">
        <v>0</v>
      </c>
      <c r="F358" s="348"/>
      <c r="G358" s="160">
        <v>0</v>
      </c>
      <c r="H358" s="161">
        <v>0</v>
      </c>
      <c r="I358" s="162">
        <f t="shared" si="142"/>
        <v>0</v>
      </c>
      <c r="J358" s="149"/>
      <c r="K358" s="163" t="s">
        <v>59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3"/>
        <v>0</v>
      </c>
      <c r="U358" s="211" t="s">
        <v>59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4"/>
        <v>0</v>
      </c>
      <c r="AJ358" s="141" t="str">
        <f t="shared" si="145"/>
        <v/>
      </c>
      <c r="BA358" s="141"/>
      <c r="BR358" s="141"/>
      <c r="CG358" s="141"/>
    </row>
    <row r="359" spans="1:85" ht="15">
      <c r="A359" s="167" t="s">
        <v>22</v>
      </c>
      <c r="B359" s="156">
        <v>155.29122248973977</v>
      </c>
      <c r="C359" s="156">
        <v>155.25792514046864</v>
      </c>
      <c r="D359" s="156">
        <v>1055.4294353890323</v>
      </c>
      <c r="E359" s="156">
        <v>0</v>
      </c>
      <c r="F359" s="348"/>
      <c r="G359" s="156">
        <v>0</v>
      </c>
      <c r="H359" s="168">
        <v>0</v>
      </c>
      <c r="I359" s="154">
        <f t="shared" si="142"/>
        <v>1365.9785830192407</v>
      </c>
      <c r="J359" s="149"/>
      <c r="K359" s="169" t="s">
        <v>22</v>
      </c>
      <c r="L359" s="156">
        <v>155.29122248973977</v>
      </c>
      <c r="M359" s="156">
        <v>155.25792514046864</v>
      </c>
      <c r="N359" s="156">
        <v>1055.4294353890323</v>
      </c>
      <c r="O359" s="156">
        <v>0</v>
      </c>
      <c r="P359" s="156">
        <v>14.915303894992432</v>
      </c>
      <c r="Q359" s="156">
        <v>0</v>
      </c>
      <c r="R359" s="157">
        <v>0</v>
      </c>
      <c r="S359" s="158">
        <f t="shared" si="143"/>
        <v>1380.893886914233</v>
      </c>
      <c r="U359" s="215" t="s">
        <v>22</v>
      </c>
      <c r="V359" s="207">
        <v>155.29122248973977</v>
      </c>
      <c r="W359" s="207">
        <v>0</v>
      </c>
      <c r="X359" s="207">
        <v>0</v>
      </c>
      <c r="Y359" s="207">
        <v>155.25792514046864</v>
      </c>
      <c r="Z359" s="207">
        <v>530.34417581097671</v>
      </c>
      <c r="AA359" s="207">
        <v>0</v>
      </c>
      <c r="AB359" s="207">
        <v>14.915303894992432</v>
      </c>
      <c r="AC359" s="208">
        <v>525.08525957805557</v>
      </c>
      <c r="AD359" s="207">
        <v>0</v>
      </c>
      <c r="AE359" s="207">
        <v>0</v>
      </c>
      <c r="AF359" s="207">
        <v>0</v>
      </c>
      <c r="AG359" s="207">
        <v>525.08525957805557</v>
      </c>
      <c r="AH359" s="207">
        <v>0</v>
      </c>
      <c r="AI359" s="210">
        <f t="shared" si="144"/>
        <v>1380.893886914233</v>
      </c>
      <c r="AJ359" s="141" t="str">
        <f t="shared" si="145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42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3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4"/>
        <v>0</v>
      </c>
      <c r="AJ360" s="141" t="str">
        <f t="shared" si="145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42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3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4"/>
        <v>0</v>
      </c>
      <c r="AJ361" s="141" t="str">
        <f t="shared" si="145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42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3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44"/>
        <v>0</v>
      </c>
      <c r="AJ362" s="141" t="str">
        <f t="shared" si="145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42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3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4"/>
        <v>0</v>
      </c>
      <c r="AJ363" s="141" t="str">
        <f t="shared" si="145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42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3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44"/>
        <v>0</v>
      </c>
      <c r="AJ364" s="141" t="str">
        <f t="shared" si="145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42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3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4"/>
        <v>0</v>
      </c>
      <c r="AJ365" s="141" t="str">
        <f t="shared" si="145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390.74541384497178</v>
      </c>
      <c r="C366" s="195">
        <f t="shared" ref="C366:I366" si="146">SUM(C345:C361)</f>
        <v>198.36999735240261</v>
      </c>
      <c r="D366" s="195">
        <f t="shared" si="146"/>
        <v>1483.5601865818649</v>
      </c>
      <c r="E366" s="195">
        <f t="shared" si="146"/>
        <v>634.36310803671915</v>
      </c>
      <c r="F366" s="195">
        <f t="shared" si="146"/>
        <v>0</v>
      </c>
      <c r="G366" s="195">
        <f t="shared" si="146"/>
        <v>53.956970338046247</v>
      </c>
      <c r="H366" s="197">
        <f t="shared" si="146"/>
        <v>0</v>
      </c>
      <c r="I366" s="154">
        <f t="shared" si="146"/>
        <v>2760.9956761540047</v>
      </c>
      <c r="J366" s="149"/>
      <c r="K366" s="196" t="s">
        <v>26</v>
      </c>
      <c r="L366" s="195">
        <f>SUM(L345:L361)</f>
        <v>390.74541384497178</v>
      </c>
      <c r="M366" s="195">
        <f t="shared" ref="M366:S366" si="147">SUM(M345:M361)</f>
        <v>198.36999735240261</v>
      </c>
      <c r="N366" s="195">
        <f t="shared" si="147"/>
        <v>1483.5601865818649</v>
      </c>
      <c r="O366" s="195">
        <f t="shared" si="147"/>
        <v>634.36310803671915</v>
      </c>
      <c r="P366" s="195">
        <f t="shared" si="147"/>
        <v>281.38429673701484</v>
      </c>
      <c r="Q366" s="195">
        <f t="shared" si="147"/>
        <v>53.956970338046247</v>
      </c>
      <c r="R366" s="197">
        <f t="shared" si="147"/>
        <v>0</v>
      </c>
      <c r="S366" s="198">
        <f t="shared" si="147"/>
        <v>3042.3799728910199</v>
      </c>
      <c r="T366" s="141" t="str">
        <f>IF(ABS(S366-AI366)&gt;0.01,S366-AI366,"")</f>
        <v/>
      </c>
      <c r="U366" s="224" t="s">
        <v>62</v>
      </c>
      <c r="V366" s="225">
        <f>SUM(V345:V361)</f>
        <v>369.47313281473885</v>
      </c>
      <c r="W366" s="225">
        <f t="shared" ref="W366:AH366" si="148">SUM(W345:W361)</f>
        <v>21.272281030232968</v>
      </c>
      <c r="X366" s="225">
        <f t="shared" si="148"/>
        <v>53.956970338046247</v>
      </c>
      <c r="Y366" s="225">
        <f t="shared" si="148"/>
        <v>198.36999735240261</v>
      </c>
      <c r="Z366" s="225">
        <f t="shared" si="148"/>
        <v>538.39141016859708</v>
      </c>
      <c r="AA366" s="225">
        <f t="shared" si="148"/>
        <v>611.54562693833032</v>
      </c>
      <c r="AB366" s="225">
        <f t="shared" si="148"/>
        <v>281.38429673701484</v>
      </c>
      <c r="AC366" s="225">
        <f t="shared" si="148"/>
        <v>967.98625751165673</v>
      </c>
      <c r="AD366" s="226">
        <f t="shared" si="148"/>
        <v>0</v>
      </c>
      <c r="AE366" s="226">
        <f t="shared" si="148"/>
        <v>0</v>
      </c>
      <c r="AF366" s="226">
        <f t="shared" si="148"/>
        <v>0</v>
      </c>
      <c r="AG366" s="226">
        <f t="shared" si="148"/>
        <v>945.16877641326789</v>
      </c>
      <c r="AH366" s="226">
        <f t="shared" si="148"/>
        <v>22.817481098388829</v>
      </c>
      <c r="AI366" s="227">
        <f>SUM(V366:AC366)</f>
        <v>3042.3799728910194</v>
      </c>
      <c r="AJ366" s="141" t="str">
        <f t="shared" si="145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0.14152337043470853</v>
      </c>
      <c r="C367" s="49">
        <f t="shared" ref="C367:H367" si="149">IF($I366=0,"-",C366/$I366)</f>
        <v>7.1847268384254356E-2</v>
      </c>
      <c r="D367" s="49">
        <f t="shared" si="149"/>
        <v>0.53732796447129016</v>
      </c>
      <c r="E367" s="49">
        <f t="shared" si="149"/>
        <v>0.22975881980386528</v>
      </c>
      <c r="F367" s="49">
        <f t="shared" si="149"/>
        <v>0</v>
      </c>
      <c r="G367" s="49">
        <f t="shared" si="149"/>
        <v>1.9542576905881615E-2</v>
      </c>
      <c r="H367" s="72">
        <f t="shared" si="149"/>
        <v>0</v>
      </c>
      <c r="I367" s="50">
        <f>SUM(B367:H367)</f>
        <v>0.99999999999999989</v>
      </c>
      <c r="J367" s="141"/>
      <c r="K367" s="84" t="s">
        <v>86</v>
      </c>
      <c r="L367" s="101">
        <f t="shared" ref="L367:R367" si="150">IF($S366=0,"-",L366/$S366)</f>
        <v>0.1284341263506498</v>
      </c>
      <c r="M367" s="101">
        <f t="shared" si="150"/>
        <v>6.520224269156677E-2</v>
      </c>
      <c r="N367" s="101">
        <f t="shared" si="150"/>
        <v>0.48763145951559517</v>
      </c>
      <c r="O367" s="101">
        <f t="shared" si="150"/>
        <v>0.20850883640083784</v>
      </c>
      <c r="P367" s="101">
        <f t="shared" si="150"/>
        <v>9.2488216213712962E-2</v>
      </c>
      <c r="Q367" s="101">
        <f t="shared" si="150"/>
        <v>1.7735118827637321E-2</v>
      </c>
      <c r="R367" s="102">
        <f t="shared" si="150"/>
        <v>0</v>
      </c>
      <c r="S367" s="103">
        <f>SUM(L367:R367)</f>
        <v>0.99999999999999989</v>
      </c>
      <c r="U367" s="113" t="s">
        <v>86</v>
      </c>
      <c r="V367" s="135">
        <f>+V366/$AI366</f>
        <v>0.12144213941286475</v>
      </c>
      <c r="W367" s="135">
        <f t="shared" ref="W367:AH367" si="151">+W366/$AI366</f>
        <v>6.9919869377850913E-3</v>
      </c>
      <c r="X367" s="135">
        <f t="shared" si="151"/>
        <v>1.7735118827637324E-2</v>
      </c>
      <c r="Y367" s="135">
        <f t="shared" si="151"/>
        <v>6.5202242691566784E-2</v>
      </c>
      <c r="Z367" s="135">
        <f t="shared" si="151"/>
        <v>0.1769638950314911</v>
      </c>
      <c r="AA367" s="135">
        <f t="shared" si="151"/>
        <v>0.20100895758829543</v>
      </c>
      <c r="AB367" s="135">
        <f t="shared" si="151"/>
        <v>9.2488216213712976E-2</v>
      </c>
      <c r="AC367" s="135">
        <f t="shared" si="151"/>
        <v>0.31816744329664665</v>
      </c>
      <c r="AD367" s="135">
        <f t="shared" si="151"/>
        <v>0</v>
      </c>
      <c r="AE367" s="135">
        <f t="shared" si="151"/>
        <v>0</v>
      </c>
      <c r="AF367" s="135">
        <f t="shared" si="151"/>
        <v>0</v>
      </c>
      <c r="AG367" s="135">
        <f t="shared" si="151"/>
        <v>0.31066756448410415</v>
      </c>
      <c r="AH367" s="135">
        <f t="shared" si="151"/>
        <v>7.4998788125424497E-3</v>
      </c>
      <c r="AI367" s="136">
        <f>SUM(V367:AC367)</f>
        <v>1</v>
      </c>
      <c r="AJ367" s="24" t="str">
        <f t="shared" si="145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152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3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4">SUM(V372:AC372)</f>
        <v>0</v>
      </c>
      <c r="AJ372" s="141" t="str">
        <f t="shared" ref="AJ372:AJ393" si="155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152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3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4"/>
        <v>0</v>
      </c>
      <c r="AJ373" s="141" t="str">
        <f t="shared" si="155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152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3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4"/>
        <v>0</v>
      </c>
      <c r="AJ374" s="141" t="str">
        <f t="shared" si="155"/>
        <v/>
      </c>
      <c r="BA374" s="141"/>
      <c r="BR374" s="141"/>
      <c r="CG374" s="141"/>
    </row>
    <row r="375" spans="1:85" ht="15">
      <c r="A375" s="167" t="s">
        <v>16</v>
      </c>
      <c r="B375" s="156">
        <v>57.959315277366521</v>
      </c>
      <c r="C375" s="156">
        <v>0.90197352266683495</v>
      </c>
      <c r="D375" s="156">
        <v>25.773893410204927</v>
      </c>
      <c r="E375" s="156">
        <v>0</v>
      </c>
      <c r="F375" s="348"/>
      <c r="G375" s="156">
        <v>0</v>
      </c>
      <c r="H375" s="168">
        <v>0</v>
      </c>
      <c r="I375" s="154">
        <f t="shared" si="152"/>
        <v>84.635182210238284</v>
      </c>
      <c r="J375" s="149"/>
      <c r="K375" s="169" t="s">
        <v>16</v>
      </c>
      <c r="L375" s="156">
        <v>57.959315277366521</v>
      </c>
      <c r="M375" s="156">
        <v>0.90197352266683495</v>
      </c>
      <c r="N375" s="156">
        <v>25.773893410204927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3"/>
        <v>84.635182210238284</v>
      </c>
      <c r="U375" s="215" t="s">
        <v>16</v>
      </c>
      <c r="V375" s="207">
        <v>57.959315277366521</v>
      </c>
      <c r="W375" s="207">
        <v>0</v>
      </c>
      <c r="X375" s="207">
        <v>0</v>
      </c>
      <c r="Y375" s="207">
        <v>0.90197352266683495</v>
      </c>
      <c r="Z375" s="207">
        <v>25.773893410204927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4"/>
        <v>84.635182210238284</v>
      </c>
      <c r="AJ375" s="141" t="str">
        <f t="shared" si="155"/>
        <v/>
      </c>
      <c r="BA375" s="141"/>
      <c r="BR375" s="141"/>
      <c r="CG375" s="141"/>
    </row>
    <row r="376" spans="1:85" ht="15">
      <c r="A376" s="159" t="s">
        <v>15</v>
      </c>
      <c r="B376" s="160">
        <v>1.0419400199416855</v>
      </c>
      <c r="C376" s="160">
        <v>0</v>
      </c>
      <c r="D376" s="160">
        <v>4.6887300897375797</v>
      </c>
      <c r="E376" s="160">
        <v>0</v>
      </c>
      <c r="F376" s="348"/>
      <c r="G376" s="160">
        <v>0</v>
      </c>
      <c r="H376" s="161">
        <v>0</v>
      </c>
      <c r="I376" s="162">
        <f t="shared" si="152"/>
        <v>5.7306701096792647</v>
      </c>
      <c r="J376" s="149"/>
      <c r="K376" s="163" t="s">
        <v>15</v>
      </c>
      <c r="L376" s="164">
        <v>1.0419400199416855</v>
      </c>
      <c r="M376" s="164">
        <v>0</v>
      </c>
      <c r="N376" s="164">
        <v>4.6887300897375797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3"/>
        <v>5.7306701096792647</v>
      </c>
      <c r="U376" s="211" t="s">
        <v>56</v>
      </c>
      <c r="V376" s="212">
        <v>1.0419400199416855</v>
      </c>
      <c r="W376" s="212">
        <v>0</v>
      </c>
      <c r="X376" s="212">
        <v>0</v>
      </c>
      <c r="Y376" s="212">
        <v>0</v>
      </c>
      <c r="Z376" s="212">
        <v>4.6887300897375797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4"/>
        <v>5.7306701096792647</v>
      </c>
      <c r="AJ376" s="141" t="str">
        <f t="shared" si="155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1978.3286332852517</v>
      </c>
      <c r="F377" s="348"/>
      <c r="G377" s="156">
        <v>0</v>
      </c>
      <c r="H377" s="168">
        <v>0</v>
      </c>
      <c r="I377" s="154">
        <f t="shared" si="152"/>
        <v>1978.3286332852517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1978.3286332852517</v>
      </c>
      <c r="P377" s="156">
        <v>996.79871258915728</v>
      </c>
      <c r="Q377" s="156">
        <v>0</v>
      </c>
      <c r="R377" s="157">
        <v>0</v>
      </c>
      <c r="S377" s="158">
        <f t="shared" si="153"/>
        <v>2975.127345874409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1978.3286332852517</v>
      </c>
      <c r="AB377" s="207">
        <v>996.79871258915728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4"/>
        <v>2975.127345874409</v>
      </c>
      <c r="AJ377" s="141" t="str">
        <f t="shared" si="155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6.5180675464660585</v>
      </c>
      <c r="F378" s="348"/>
      <c r="G378" s="160">
        <v>0</v>
      </c>
      <c r="H378" s="161">
        <v>0</v>
      </c>
      <c r="I378" s="162">
        <f t="shared" si="152"/>
        <v>6.5180675464660585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6.5180675464660585</v>
      </c>
      <c r="P378" s="164">
        <v>50.206697895009832</v>
      </c>
      <c r="Q378" s="164">
        <v>0</v>
      </c>
      <c r="R378" s="165">
        <v>0</v>
      </c>
      <c r="S378" s="166">
        <f t="shared" si="153"/>
        <v>56.724765441475888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0.74224342649403841</v>
      </c>
      <c r="AB378" s="212">
        <v>50.206697895009832</v>
      </c>
      <c r="AC378" s="213">
        <v>5.7758241199720199</v>
      </c>
      <c r="AD378" s="212">
        <v>0</v>
      </c>
      <c r="AE378" s="212">
        <v>0</v>
      </c>
      <c r="AF378" s="212">
        <v>0</v>
      </c>
      <c r="AG378" s="212">
        <v>0</v>
      </c>
      <c r="AH378" s="212">
        <v>5.7758241199720199</v>
      </c>
      <c r="AI378" s="214">
        <f t="shared" si="154"/>
        <v>56.724765441475888</v>
      </c>
      <c r="AJ378" s="141" t="str">
        <f t="shared" si="155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0</v>
      </c>
      <c r="F379" s="348"/>
      <c r="G379" s="156">
        <v>0</v>
      </c>
      <c r="H379" s="168">
        <v>0</v>
      </c>
      <c r="I379" s="154">
        <f t="shared" si="152"/>
        <v>0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3"/>
        <v>0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4"/>
        <v>0</v>
      </c>
      <c r="AJ379" s="141" t="str">
        <f t="shared" si="155"/>
        <v/>
      </c>
      <c r="BA379" s="141"/>
      <c r="BR379" s="141"/>
      <c r="CG379" s="141"/>
    </row>
    <row r="380" spans="1:85" ht="15">
      <c r="A380" s="159" t="s">
        <v>17</v>
      </c>
      <c r="B380" s="160">
        <v>0.54249632519212831</v>
      </c>
      <c r="C380" s="160">
        <v>0</v>
      </c>
      <c r="D380" s="160">
        <v>28.370091915161051</v>
      </c>
      <c r="E380" s="160">
        <v>0.36988385808553942</v>
      </c>
      <c r="F380" s="348"/>
      <c r="G380" s="160">
        <v>0</v>
      </c>
      <c r="H380" s="161">
        <v>0</v>
      </c>
      <c r="I380" s="162">
        <f t="shared" si="152"/>
        <v>29.282472098438721</v>
      </c>
      <c r="J380" s="149"/>
      <c r="K380" s="163" t="s">
        <v>17</v>
      </c>
      <c r="L380" s="164">
        <v>0.54249632519212831</v>
      </c>
      <c r="M380" s="164">
        <v>0</v>
      </c>
      <c r="N380" s="164">
        <v>28.370091915161051</v>
      </c>
      <c r="O380" s="164">
        <v>0.36988385808553942</v>
      </c>
      <c r="P380" s="164">
        <v>2.4339649122806936E-2</v>
      </c>
      <c r="Q380" s="164">
        <v>0</v>
      </c>
      <c r="R380" s="165">
        <v>0</v>
      </c>
      <c r="S380" s="166">
        <f t="shared" si="153"/>
        <v>29.306811747561529</v>
      </c>
      <c r="U380" s="211" t="s">
        <v>17</v>
      </c>
      <c r="V380" s="212">
        <v>0.54249632519212831</v>
      </c>
      <c r="W380" s="212">
        <v>0</v>
      </c>
      <c r="X380" s="212">
        <v>0</v>
      </c>
      <c r="Y380" s="212">
        <v>0</v>
      </c>
      <c r="Z380" s="212">
        <v>28.370091915161051</v>
      </c>
      <c r="AA380" s="212">
        <v>0.32878565163159279</v>
      </c>
      <c r="AB380" s="212">
        <v>2.4339649122806936E-2</v>
      </c>
      <c r="AC380" s="213">
        <v>4.1098206453946608E-2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4.1098206453946608E-2</v>
      </c>
      <c r="AI380" s="214">
        <f t="shared" si="154"/>
        <v>29.306811747561525</v>
      </c>
      <c r="AJ380" s="141" t="str">
        <f t="shared" si="155"/>
        <v/>
      </c>
      <c r="BA380" s="141"/>
      <c r="BR380" s="141"/>
      <c r="CG380" s="141"/>
    </row>
    <row r="381" spans="1:85" ht="15">
      <c r="A381" s="167" t="s">
        <v>139</v>
      </c>
      <c r="B381" s="156">
        <v>189.73154351399714</v>
      </c>
      <c r="C381" s="156">
        <v>0</v>
      </c>
      <c r="D381" s="156">
        <v>188.65834155623088</v>
      </c>
      <c r="E381" s="156">
        <v>2.0965802406131795</v>
      </c>
      <c r="F381" s="348"/>
      <c r="G381" s="156">
        <v>1.4618266221384832</v>
      </c>
      <c r="H381" s="168">
        <v>0</v>
      </c>
      <c r="I381" s="154">
        <f t="shared" si="152"/>
        <v>381.94829193297971</v>
      </c>
      <c r="J381" s="149"/>
      <c r="K381" s="169" t="s">
        <v>139</v>
      </c>
      <c r="L381" s="156">
        <v>189.73154351399714</v>
      </c>
      <c r="M381" s="156">
        <v>0</v>
      </c>
      <c r="N381" s="156">
        <v>188.65834155623088</v>
      </c>
      <c r="O381" s="156">
        <v>2.0965802406131795</v>
      </c>
      <c r="P381" s="156">
        <v>0.36729334922896556</v>
      </c>
      <c r="Q381" s="156">
        <v>1.4618266221384832</v>
      </c>
      <c r="R381" s="157">
        <v>0</v>
      </c>
      <c r="S381" s="158">
        <f t="shared" si="153"/>
        <v>382.3155852822087</v>
      </c>
      <c r="U381" s="215" t="s">
        <v>139</v>
      </c>
      <c r="V381" s="207">
        <v>188.78190427003125</v>
      </c>
      <c r="W381" s="207">
        <v>0.28698436753638973</v>
      </c>
      <c r="X381" s="207">
        <v>1.4618266221384832</v>
      </c>
      <c r="Y381" s="207">
        <v>0</v>
      </c>
      <c r="Z381" s="207">
        <v>184.17421081347479</v>
      </c>
      <c r="AA381" s="207">
        <v>1.757779251160386</v>
      </c>
      <c r="AB381" s="207">
        <v>0.36729334922896556</v>
      </c>
      <c r="AC381" s="208">
        <v>5.4855866086384051</v>
      </c>
      <c r="AD381" s="207">
        <v>0.66265487642951171</v>
      </c>
      <c r="AE381" s="207">
        <v>0</v>
      </c>
      <c r="AF381" s="207">
        <v>0</v>
      </c>
      <c r="AG381" s="207">
        <v>4.4841307427560997</v>
      </c>
      <c r="AH381" s="207">
        <v>0.33880098945279341</v>
      </c>
      <c r="AI381" s="210">
        <f t="shared" si="154"/>
        <v>382.3155852822087</v>
      </c>
      <c r="AJ381" s="141" t="str">
        <f t="shared" si="155"/>
        <v/>
      </c>
      <c r="BA381" s="141"/>
      <c r="BR381" s="141"/>
      <c r="CG381" s="141"/>
    </row>
    <row r="382" spans="1:85" ht="15">
      <c r="A382" s="159" t="s">
        <v>25</v>
      </c>
      <c r="B382" s="160">
        <v>64.726298758078428</v>
      </c>
      <c r="C382" s="160">
        <v>4.8849291165951894E-2</v>
      </c>
      <c r="D382" s="160">
        <v>4.9785660724706178</v>
      </c>
      <c r="E382" s="160">
        <v>211.79449953711764</v>
      </c>
      <c r="F382" s="348"/>
      <c r="G382" s="160">
        <v>151.03284218217428</v>
      </c>
      <c r="H382" s="161">
        <v>2.0582566502507834E-2</v>
      </c>
      <c r="I382" s="162">
        <f t="shared" si="152"/>
        <v>432.60163840750943</v>
      </c>
      <c r="J382" s="149"/>
      <c r="K382" s="163" t="s">
        <v>25</v>
      </c>
      <c r="L382" s="164">
        <v>64.726298758078428</v>
      </c>
      <c r="M382" s="164">
        <v>4.8849291165951894E-2</v>
      </c>
      <c r="N382" s="164">
        <v>4.9785660724706178</v>
      </c>
      <c r="O382" s="164">
        <v>211.79449953711764</v>
      </c>
      <c r="P382" s="164">
        <v>8.1822072710539668</v>
      </c>
      <c r="Q382" s="164">
        <v>151.03284218217428</v>
      </c>
      <c r="R382" s="165">
        <v>2.0582566502507834E-2</v>
      </c>
      <c r="S382" s="166">
        <f t="shared" si="153"/>
        <v>440.78384567856347</v>
      </c>
      <c r="U382" s="211" t="s">
        <v>25</v>
      </c>
      <c r="V382" s="212">
        <v>37.518670636587373</v>
      </c>
      <c r="W382" s="212">
        <v>27.177605017819406</v>
      </c>
      <c r="X382" s="212">
        <v>151.03284218217428</v>
      </c>
      <c r="Y382" s="212">
        <v>4.8849291165951894E-2</v>
      </c>
      <c r="Z382" s="212">
        <v>4.9785660724706178</v>
      </c>
      <c r="AA382" s="212">
        <v>205.3042948938587</v>
      </c>
      <c r="AB382" s="212">
        <v>8.1822072710539668</v>
      </c>
      <c r="AC382" s="213">
        <v>6.5408103134331057</v>
      </c>
      <c r="AD382" s="212">
        <v>3.002310367165811E-2</v>
      </c>
      <c r="AE382" s="212">
        <v>0</v>
      </c>
      <c r="AF382" s="212">
        <v>2.0582566502507834E-2</v>
      </c>
      <c r="AG382" s="212">
        <v>0</v>
      </c>
      <c r="AH382" s="212">
        <v>6.4902046432589406</v>
      </c>
      <c r="AI382" s="214">
        <f t="shared" si="154"/>
        <v>440.78384567856341</v>
      </c>
      <c r="AJ382" s="141" t="str">
        <f t="shared" si="155"/>
        <v/>
      </c>
      <c r="BA382" s="141"/>
      <c r="BR382" s="141"/>
      <c r="CG382" s="141"/>
    </row>
    <row r="383" spans="1:85" ht="15">
      <c r="A383" s="167" t="s">
        <v>24</v>
      </c>
      <c r="B383" s="156">
        <v>51.101003018994923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152"/>
        <v>51.101003018994923</v>
      </c>
      <c r="J383" s="149"/>
      <c r="K383" s="169" t="s">
        <v>24</v>
      </c>
      <c r="L383" s="156">
        <v>51.101003018994923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3"/>
        <v>51.101003018994923</v>
      </c>
      <c r="U383" s="215" t="s">
        <v>24</v>
      </c>
      <c r="V383" s="207">
        <v>50.79631220031267</v>
      </c>
      <c r="W383" s="207">
        <v>7.4618159677286564E-2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0.23007265900496598</v>
      </c>
      <c r="AD383" s="207">
        <v>0.23007265900496598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4"/>
        <v>51.101003018994923</v>
      </c>
      <c r="AJ383" s="141" t="str">
        <f t="shared" si="155"/>
        <v/>
      </c>
      <c r="BA383" s="141"/>
      <c r="BR383" s="141"/>
      <c r="CG383" s="141"/>
    </row>
    <row r="384" spans="1:85" ht="15">
      <c r="A384" s="159" t="s">
        <v>59</v>
      </c>
      <c r="B384" s="160">
        <v>0.31284505869893081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152"/>
        <v>0.31284505869893081</v>
      </c>
      <c r="J384" s="149"/>
      <c r="K384" s="163" t="s">
        <v>59</v>
      </c>
      <c r="L384" s="164">
        <v>0.31284505869893081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3"/>
        <v>0.31284505869893081</v>
      </c>
      <c r="U384" s="211" t="s">
        <v>59</v>
      </c>
      <c r="V384" s="212">
        <v>0.31284505869893081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4"/>
        <v>0.31284505869893081</v>
      </c>
      <c r="AJ384" s="141" t="str">
        <f t="shared" si="155"/>
        <v/>
      </c>
      <c r="BA384" s="141"/>
      <c r="BR384" s="141"/>
      <c r="CG384" s="141"/>
    </row>
    <row r="385" spans="1:85" ht="15">
      <c r="A385" s="167" t="s">
        <v>22</v>
      </c>
      <c r="B385" s="156">
        <v>156.59478405544337</v>
      </c>
      <c r="C385" s="156">
        <v>0</v>
      </c>
      <c r="D385" s="156">
        <v>9.7126253440264083</v>
      </c>
      <c r="E385" s="156">
        <v>0</v>
      </c>
      <c r="F385" s="348"/>
      <c r="G385" s="156">
        <v>0</v>
      </c>
      <c r="H385" s="168">
        <v>0</v>
      </c>
      <c r="I385" s="154">
        <f t="shared" si="152"/>
        <v>166.30740939946978</v>
      </c>
      <c r="J385" s="149"/>
      <c r="K385" s="169" t="s">
        <v>22</v>
      </c>
      <c r="L385" s="156">
        <v>156.59478405544337</v>
      </c>
      <c r="M385" s="156">
        <v>0</v>
      </c>
      <c r="N385" s="156">
        <v>9.7126253440264083</v>
      </c>
      <c r="O385" s="156">
        <v>0</v>
      </c>
      <c r="P385" s="156">
        <v>160.02322517873048</v>
      </c>
      <c r="Q385" s="156">
        <v>0</v>
      </c>
      <c r="R385" s="157">
        <v>0</v>
      </c>
      <c r="S385" s="158">
        <f t="shared" si="153"/>
        <v>326.33063457820026</v>
      </c>
      <c r="U385" s="215" t="s">
        <v>22</v>
      </c>
      <c r="V385" s="207">
        <v>156.59478405544337</v>
      </c>
      <c r="W385" s="207">
        <v>0</v>
      </c>
      <c r="X385" s="207">
        <v>0</v>
      </c>
      <c r="Y385" s="207">
        <v>0</v>
      </c>
      <c r="Z385" s="207">
        <v>9.7126253440264083</v>
      </c>
      <c r="AA385" s="207">
        <v>0</v>
      </c>
      <c r="AB385" s="207">
        <v>160.02322517873048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4"/>
        <v>326.33063457820026</v>
      </c>
      <c r="AJ385" s="141" t="str">
        <f t="shared" si="155"/>
        <v/>
      </c>
      <c r="BA385" s="141"/>
      <c r="BR385" s="141"/>
      <c r="CG385" s="141"/>
    </row>
    <row r="386" spans="1:85" ht="15">
      <c r="A386" s="159" t="s">
        <v>21</v>
      </c>
      <c r="B386" s="160">
        <v>5.1900119586147069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152"/>
        <v>5.1900119586147069</v>
      </c>
      <c r="J386" s="149"/>
      <c r="K386" s="163" t="s">
        <v>21</v>
      </c>
      <c r="L386" s="164">
        <v>5.1900119586147069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3"/>
        <v>5.1900119586147069</v>
      </c>
      <c r="U386" s="211" t="s">
        <v>60</v>
      </c>
      <c r="V386" s="212">
        <v>5.1900119586147069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4"/>
        <v>5.1900119586147069</v>
      </c>
      <c r="AJ386" s="141" t="str">
        <f t="shared" si="155"/>
        <v/>
      </c>
      <c r="BA386" s="141"/>
      <c r="BR386" s="141"/>
      <c r="CG386" s="141"/>
    </row>
    <row r="387" spans="1:85" ht="15">
      <c r="A387" s="170" t="s">
        <v>63</v>
      </c>
      <c r="B387" s="156">
        <v>4.1783173231385895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152"/>
        <v>4.1783173231385895</v>
      </c>
      <c r="J387" s="149"/>
      <c r="K387" s="171" t="s">
        <v>63</v>
      </c>
      <c r="L387" s="156">
        <v>4.1783173231385895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3"/>
        <v>4.1783173231385895</v>
      </c>
      <c r="U387" s="216" t="s">
        <v>61</v>
      </c>
      <c r="V387" s="207">
        <v>2.5206577869962241</v>
      </c>
      <c r="W387" s="207">
        <v>0.12300653801763144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1.5346529981247341</v>
      </c>
      <c r="AD387" s="209">
        <v>1.5346529981247341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4"/>
        <v>4.1783173231385895</v>
      </c>
      <c r="AJ387" s="141" t="str">
        <f t="shared" si="155"/>
        <v/>
      </c>
      <c r="BA387" s="141"/>
      <c r="BR387" s="141"/>
      <c r="CG387" s="141"/>
    </row>
    <row r="388" spans="1:85">
      <c r="A388" s="172" t="s">
        <v>23</v>
      </c>
      <c r="B388" s="173">
        <v>4.1783173231385895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152"/>
        <v>4.1783173231385895</v>
      </c>
      <c r="J388" s="149"/>
      <c r="K388" s="176" t="s">
        <v>23</v>
      </c>
      <c r="L388" s="177">
        <v>4.1783173231385895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3"/>
        <v>4.1783173231385895</v>
      </c>
      <c r="U388" s="217" t="s">
        <v>64</v>
      </c>
      <c r="V388" s="218">
        <v>2.5206577869962241</v>
      </c>
      <c r="W388" s="218">
        <v>0.12300653801763144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1.5346529981247341</v>
      </c>
      <c r="AD388" s="218">
        <v>1.5346529981247341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154"/>
        <v>4.1783173231385895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152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3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4"/>
        <v>0</v>
      </c>
      <c r="AJ389" s="141" t="str">
        <f t="shared" si="155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152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3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154"/>
        <v>0</v>
      </c>
      <c r="AJ390" s="141" t="str">
        <f t="shared" si="155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152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3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4"/>
        <v>0</v>
      </c>
      <c r="AJ391" s="141" t="str">
        <f t="shared" si="155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531.37855530946638</v>
      </c>
      <c r="C392" s="195">
        <f t="shared" ref="C392:I392" si="156">SUM(C371:C387)</f>
        <v>0.95082281383278688</v>
      </c>
      <c r="D392" s="195">
        <f t="shared" si="156"/>
        <v>262.18224838783146</v>
      </c>
      <c r="E392" s="195">
        <f t="shared" si="156"/>
        <v>2199.1076644675341</v>
      </c>
      <c r="F392" s="195">
        <f t="shared" si="156"/>
        <v>0</v>
      </c>
      <c r="G392" s="195">
        <f t="shared" si="156"/>
        <v>152.49466880431277</v>
      </c>
      <c r="H392" s="197">
        <f t="shared" si="156"/>
        <v>2.0582566502507834E-2</v>
      </c>
      <c r="I392" s="154">
        <f t="shared" si="156"/>
        <v>3146.1345423494804</v>
      </c>
      <c r="J392" s="149"/>
      <c r="K392" s="196" t="s">
        <v>26</v>
      </c>
      <c r="L392" s="195">
        <f>SUM(L371:L387)</f>
        <v>531.37855530946638</v>
      </c>
      <c r="M392" s="195">
        <f t="shared" ref="M392:S392" si="157">SUM(M371:M387)</f>
        <v>0.95082281383278688</v>
      </c>
      <c r="N392" s="195">
        <f t="shared" si="157"/>
        <v>262.18224838783146</v>
      </c>
      <c r="O392" s="195">
        <f t="shared" si="157"/>
        <v>2199.1076644675341</v>
      </c>
      <c r="P392" s="195">
        <f t="shared" si="157"/>
        <v>1215.6024759323034</v>
      </c>
      <c r="Q392" s="195">
        <f t="shared" si="157"/>
        <v>152.49466880431277</v>
      </c>
      <c r="R392" s="197">
        <f t="shared" si="157"/>
        <v>2.0582566502507834E-2</v>
      </c>
      <c r="S392" s="198">
        <f t="shared" si="157"/>
        <v>4361.7370182817831</v>
      </c>
      <c r="T392" s="141" t="str">
        <f>IF(ABS(S392-AI392)&gt;0.01,S392-AI392,"")</f>
        <v/>
      </c>
      <c r="U392" s="224" t="s">
        <v>62</v>
      </c>
      <c r="V392" s="225">
        <f>SUM(V371:V387)</f>
        <v>501.25893758918488</v>
      </c>
      <c r="W392" s="225">
        <f t="shared" ref="W392:AH392" si="158">SUM(W371:W387)</f>
        <v>27.662214083050713</v>
      </c>
      <c r="X392" s="225">
        <f t="shared" si="158"/>
        <v>152.49466880431277</v>
      </c>
      <c r="Y392" s="225">
        <f t="shared" si="158"/>
        <v>0.95082281383278688</v>
      </c>
      <c r="Z392" s="225">
        <f t="shared" si="158"/>
        <v>257.6981176450754</v>
      </c>
      <c r="AA392" s="225">
        <f t="shared" si="158"/>
        <v>2186.4617365083964</v>
      </c>
      <c r="AB392" s="225">
        <f t="shared" si="158"/>
        <v>1215.6024759323034</v>
      </c>
      <c r="AC392" s="225">
        <f t="shared" si="158"/>
        <v>19.608044905627175</v>
      </c>
      <c r="AD392" s="226">
        <f t="shared" si="158"/>
        <v>2.4574036372308701</v>
      </c>
      <c r="AE392" s="226">
        <f t="shared" si="158"/>
        <v>0</v>
      </c>
      <c r="AF392" s="226">
        <f t="shared" si="158"/>
        <v>2.0582566502507834E-2</v>
      </c>
      <c r="AG392" s="226">
        <f t="shared" si="158"/>
        <v>4.4841307427560997</v>
      </c>
      <c r="AH392" s="226">
        <f t="shared" si="158"/>
        <v>12.645927959137701</v>
      </c>
      <c r="AI392" s="227">
        <f>SUM(V392:AC392)</f>
        <v>4361.7370182817831</v>
      </c>
      <c r="AJ392" s="141" t="str">
        <f t="shared" si="155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0.16889886562595693</v>
      </c>
      <c r="C393" s="49">
        <f t="shared" ref="C393:H393" si="159">IF($I392=0,"-",C392/$I392)</f>
        <v>3.0221937461159191E-4</v>
      </c>
      <c r="D393" s="49">
        <f t="shared" si="159"/>
        <v>8.333472229450116E-2</v>
      </c>
      <c r="E393" s="49">
        <f t="shared" si="159"/>
        <v>0.69898716500066693</v>
      </c>
      <c r="F393" s="49">
        <f t="shared" si="159"/>
        <v>0</v>
      </c>
      <c r="G393" s="49">
        <f t="shared" si="159"/>
        <v>4.8470485528070366E-2</v>
      </c>
      <c r="H393" s="72">
        <f t="shared" si="159"/>
        <v>6.5421761928646316E-6</v>
      </c>
      <c r="I393" s="50">
        <f>SUM(B393:H393)</f>
        <v>0.99999999999999978</v>
      </c>
      <c r="J393" s="141"/>
      <c r="K393" s="84" t="s">
        <v>86</v>
      </c>
      <c r="L393" s="101">
        <f t="shared" ref="L393:R393" si="160">IF($S392=0,"-",L392/$S392)</f>
        <v>0.1218272796095332</v>
      </c>
      <c r="M393" s="101">
        <f t="shared" si="160"/>
        <v>2.1799177938686088E-4</v>
      </c>
      <c r="N393" s="101">
        <f t="shared" si="160"/>
        <v>6.0109595624156353E-2</v>
      </c>
      <c r="O393" s="101">
        <f t="shared" si="160"/>
        <v>0.50418162655157683</v>
      </c>
      <c r="P393" s="101">
        <f t="shared" si="160"/>
        <v>0.27869687485449662</v>
      </c>
      <c r="Q393" s="101">
        <f t="shared" si="160"/>
        <v>3.4961912688717053E-2</v>
      </c>
      <c r="R393" s="102">
        <f t="shared" si="160"/>
        <v>4.7188921331657711E-6</v>
      </c>
      <c r="S393" s="103">
        <f>SUM(L393:R393)</f>
        <v>1.0000000000000002</v>
      </c>
      <c r="U393" s="113" t="s">
        <v>86</v>
      </c>
      <c r="V393" s="135">
        <f>+V392/$AI392</f>
        <v>0.1149218615171452</v>
      </c>
      <c r="W393" s="135">
        <f t="shared" ref="W393:AH393" si="161">+W392/$AI392</f>
        <v>6.3420178628622766E-3</v>
      </c>
      <c r="X393" s="135">
        <f t="shared" si="161"/>
        <v>3.4961912688717053E-2</v>
      </c>
      <c r="Y393" s="135">
        <f t="shared" si="161"/>
        <v>2.1799177938686088E-4</v>
      </c>
      <c r="Z393" s="135">
        <f t="shared" si="161"/>
        <v>5.908153484837797E-2</v>
      </c>
      <c r="AA393" s="135">
        <f t="shared" si="161"/>
        <v>0.50128233943130029</v>
      </c>
      <c r="AB393" s="135">
        <f t="shared" si="161"/>
        <v>0.27869687485449662</v>
      </c>
      <c r="AC393" s="135">
        <f t="shared" si="161"/>
        <v>4.4954670177138195E-3</v>
      </c>
      <c r="AD393" s="135">
        <f t="shared" si="161"/>
        <v>5.6340022952573927E-4</v>
      </c>
      <c r="AE393" s="135">
        <f t="shared" si="161"/>
        <v>0</v>
      </c>
      <c r="AF393" s="135">
        <f t="shared" si="161"/>
        <v>4.7188921331657711E-6</v>
      </c>
      <c r="AG393" s="135">
        <f t="shared" si="161"/>
        <v>1.028060775778392E-3</v>
      </c>
      <c r="AH393" s="135">
        <f t="shared" si="161"/>
        <v>2.8992871202765235E-3</v>
      </c>
      <c r="AI393" s="136">
        <f>SUM(V393:AC393)</f>
        <v>1</v>
      </c>
      <c r="AJ393" s="24" t="str">
        <f t="shared" si="155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162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3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4">SUM(V398:AC398)</f>
        <v>0</v>
      </c>
      <c r="AJ398" s="141" t="str">
        <f t="shared" ref="AJ398:AJ419" si="165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162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3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4"/>
        <v>0</v>
      </c>
      <c r="AJ399" s="141" t="str">
        <f t="shared" si="165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162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3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4"/>
        <v>0</v>
      </c>
      <c r="AJ400" s="141" t="str">
        <f t="shared" si="165"/>
        <v/>
      </c>
      <c r="BA400" s="141"/>
      <c r="BR400" s="141"/>
      <c r="CG400" s="141"/>
    </row>
    <row r="401" spans="1:85" ht="15">
      <c r="A401" s="167" t="s">
        <v>16</v>
      </c>
      <c r="B401" s="156">
        <v>4.7831218145838266</v>
      </c>
      <c r="C401" s="156">
        <v>0.25496384939146222</v>
      </c>
      <c r="D401" s="156">
        <v>1.5501802043000907</v>
      </c>
      <c r="E401" s="156">
        <v>0</v>
      </c>
      <c r="F401" s="348"/>
      <c r="G401" s="156">
        <v>0</v>
      </c>
      <c r="H401" s="168">
        <v>0</v>
      </c>
      <c r="I401" s="154">
        <f t="shared" si="162"/>
        <v>6.5882658682753794</v>
      </c>
      <c r="J401" s="149"/>
      <c r="K401" s="169" t="s">
        <v>16</v>
      </c>
      <c r="L401" s="156">
        <v>4.7831218145838266</v>
      </c>
      <c r="M401" s="156">
        <v>0.25496384939146222</v>
      </c>
      <c r="N401" s="156">
        <v>1.5501802043000907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3"/>
        <v>6.5882658682753794</v>
      </c>
      <c r="U401" s="215" t="s">
        <v>16</v>
      </c>
      <c r="V401" s="207">
        <v>4.7831218145838266</v>
      </c>
      <c r="W401" s="207">
        <v>0</v>
      </c>
      <c r="X401" s="207">
        <v>0</v>
      </c>
      <c r="Y401" s="207">
        <v>0.25496384939146222</v>
      </c>
      <c r="Z401" s="207">
        <v>1.5501802043000907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4"/>
        <v>6.5882658682753794</v>
      </c>
      <c r="AJ401" s="141" t="str">
        <f t="shared" si="165"/>
        <v/>
      </c>
      <c r="BA401" s="141"/>
      <c r="BR401" s="141"/>
      <c r="CG401" s="141"/>
    </row>
    <row r="402" spans="1:85" ht="15">
      <c r="A402" s="159" t="s">
        <v>15</v>
      </c>
      <c r="B402" s="160">
        <v>5.5549441849403809E-2</v>
      </c>
      <c r="C402" s="160">
        <v>2.9610576678786708E-3</v>
      </c>
      <c r="D402" s="160">
        <v>1.8003230620702321E-2</v>
      </c>
      <c r="E402" s="160">
        <v>0</v>
      </c>
      <c r="F402" s="348"/>
      <c r="G402" s="160">
        <v>0</v>
      </c>
      <c r="H402" s="161">
        <v>0</v>
      </c>
      <c r="I402" s="162">
        <f t="shared" si="162"/>
        <v>7.6513730137984806E-2</v>
      </c>
      <c r="J402" s="149"/>
      <c r="K402" s="163" t="s">
        <v>15</v>
      </c>
      <c r="L402" s="164">
        <v>5.5549441849403809E-2</v>
      </c>
      <c r="M402" s="164">
        <v>2.9610576678786708E-3</v>
      </c>
      <c r="N402" s="164">
        <v>1.8003230620702321E-2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3"/>
        <v>7.6513730137984806E-2</v>
      </c>
      <c r="U402" s="211" t="s">
        <v>56</v>
      </c>
      <c r="V402" s="212">
        <v>5.5549441849403809E-2</v>
      </c>
      <c r="W402" s="212">
        <v>0</v>
      </c>
      <c r="X402" s="212">
        <v>0</v>
      </c>
      <c r="Y402" s="212">
        <v>2.9610576678786708E-3</v>
      </c>
      <c r="Z402" s="212">
        <v>1.8003230620702321E-2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4"/>
        <v>7.6513730137984806E-2</v>
      </c>
      <c r="AJ402" s="141" t="str">
        <f t="shared" si="165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1.1339243178725156</v>
      </c>
      <c r="F403" s="348"/>
      <c r="G403" s="156">
        <v>0</v>
      </c>
      <c r="H403" s="168">
        <v>0</v>
      </c>
      <c r="I403" s="154">
        <f t="shared" si="162"/>
        <v>1.1339243178725156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1.1339243178725156</v>
      </c>
      <c r="P403" s="156">
        <v>8.9527938396371418</v>
      </c>
      <c r="Q403" s="156">
        <v>0</v>
      </c>
      <c r="R403" s="157">
        <v>0</v>
      </c>
      <c r="S403" s="158">
        <f t="shared" si="163"/>
        <v>10.086718157509658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1.1339243178725156</v>
      </c>
      <c r="AB403" s="207">
        <v>8.9527938396371418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4"/>
        <v>10.086718157509658</v>
      </c>
      <c r="AJ403" s="141" t="str">
        <f t="shared" si="165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48"/>
      <c r="G404" s="160">
        <v>0</v>
      </c>
      <c r="H404" s="161">
        <v>0</v>
      </c>
      <c r="I404" s="162">
        <f t="shared" si="162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0.77051186085259149</v>
      </c>
      <c r="Q404" s="164">
        <v>0</v>
      </c>
      <c r="R404" s="165">
        <v>0</v>
      </c>
      <c r="S404" s="166">
        <f t="shared" si="163"/>
        <v>0.77051186085259149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0.77051186085259149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4"/>
        <v>0.77051186085259149</v>
      </c>
      <c r="AJ404" s="141" t="str">
        <f t="shared" si="165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162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3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4"/>
        <v>0</v>
      </c>
      <c r="AJ405" s="141" t="str">
        <f t="shared" si="165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0.22654434239397339</v>
      </c>
      <c r="F406" s="348"/>
      <c r="G406" s="160">
        <v>0</v>
      </c>
      <c r="H406" s="161">
        <v>0</v>
      </c>
      <c r="I406" s="162">
        <f t="shared" si="162"/>
        <v>0.22654434239397339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0.22654434239397339</v>
      </c>
      <c r="P406" s="164">
        <v>0</v>
      </c>
      <c r="Q406" s="164">
        <v>0</v>
      </c>
      <c r="R406" s="165">
        <v>0</v>
      </c>
      <c r="S406" s="166">
        <f t="shared" si="163"/>
        <v>0.22654434239397339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0.22654434239397339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0.22654434239397339</v>
      </c>
      <c r="AI406" s="214">
        <f t="shared" si="164"/>
        <v>0.22654434239397339</v>
      </c>
      <c r="AJ406" s="141" t="str">
        <f t="shared" si="165"/>
        <v/>
      </c>
      <c r="BA406" s="141"/>
      <c r="BR406" s="141"/>
      <c r="CG406" s="141"/>
    </row>
    <row r="407" spans="1:85" ht="15">
      <c r="A407" s="167" t="s">
        <v>139</v>
      </c>
      <c r="B407" s="156">
        <v>6.8129889285251446</v>
      </c>
      <c r="C407" s="156">
        <v>56.286661167448194</v>
      </c>
      <c r="D407" s="156">
        <v>38.630142897111234</v>
      </c>
      <c r="E407" s="156">
        <v>12.518512109942344</v>
      </c>
      <c r="F407" s="348"/>
      <c r="G407" s="156">
        <v>0</v>
      </c>
      <c r="H407" s="168">
        <v>0</v>
      </c>
      <c r="I407" s="154">
        <f t="shared" si="162"/>
        <v>114.24830510302692</v>
      </c>
      <c r="J407" s="149"/>
      <c r="K407" s="169" t="s">
        <v>139</v>
      </c>
      <c r="L407" s="156">
        <v>6.8129889285251446</v>
      </c>
      <c r="M407" s="156">
        <v>56.286661167448194</v>
      </c>
      <c r="N407" s="156">
        <v>38.630142897111234</v>
      </c>
      <c r="O407" s="156">
        <v>12.518512109942344</v>
      </c>
      <c r="P407" s="156">
        <v>0</v>
      </c>
      <c r="Q407" s="156">
        <v>0</v>
      </c>
      <c r="R407" s="157">
        <v>0</v>
      </c>
      <c r="S407" s="158">
        <f t="shared" si="163"/>
        <v>114.24830510302692</v>
      </c>
      <c r="U407" s="215" t="s">
        <v>139</v>
      </c>
      <c r="V407" s="207">
        <v>6.8129889285251446</v>
      </c>
      <c r="W407" s="207">
        <v>0</v>
      </c>
      <c r="X407" s="207">
        <v>0</v>
      </c>
      <c r="Y407" s="207">
        <v>56.286661167448194</v>
      </c>
      <c r="Z407" s="207">
        <v>38.630142897111234</v>
      </c>
      <c r="AA407" s="207">
        <v>12.518512109942344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4"/>
        <v>114.24830510302692</v>
      </c>
      <c r="AJ407" s="141" t="str">
        <f t="shared" si="165"/>
        <v/>
      </c>
      <c r="BA407" s="141"/>
      <c r="BR407" s="141"/>
      <c r="CG407" s="141"/>
    </row>
    <row r="408" spans="1:85" ht="15">
      <c r="A408" s="159" t="s">
        <v>25</v>
      </c>
      <c r="B408" s="160">
        <v>11.570902718485263</v>
      </c>
      <c r="C408" s="160">
        <v>1.3592189016708078</v>
      </c>
      <c r="D408" s="160">
        <v>8.0016895597078523</v>
      </c>
      <c r="E408" s="160">
        <v>175.24369456029982</v>
      </c>
      <c r="F408" s="348"/>
      <c r="G408" s="160">
        <v>25.849982613878403</v>
      </c>
      <c r="H408" s="161">
        <v>0</v>
      </c>
      <c r="I408" s="162">
        <f t="shared" si="162"/>
        <v>222.02548835404215</v>
      </c>
      <c r="J408" s="149"/>
      <c r="K408" s="163" t="s">
        <v>25</v>
      </c>
      <c r="L408" s="164">
        <v>11.570902718485263</v>
      </c>
      <c r="M408" s="164">
        <v>1.3592189016708078</v>
      </c>
      <c r="N408" s="164">
        <v>8.0016895597078523</v>
      </c>
      <c r="O408" s="164">
        <v>175.24369456029982</v>
      </c>
      <c r="P408" s="164">
        <v>0.39351088876794821</v>
      </c>
      <c r="Q408" s="164">
        <v>25.849982613878403</v>
      </c>
      <c r="R408" s="165">
        <v>0</v>
      </c>
      <c r="S408" s="166">
        <f t="shared" si="163"/>
        <v>222.41899924281009</v>
      </c>
      <c r="U408" s="211" t="s">
        <v>25</v>
      </c>
      <c r="V408" s="212">
        <v>2.9210423434808539</v>
      </c>
      <c r="W408" s="212">
        <v>6.2765908063527238</v>
      </c>
      <c r="X408" s="212">
        <v>25.849982613878403</v>
      </c>
      <c r="Y408" s="212">
        <v>1.3592189016708078</v>
      </c>
      <c r="Z408" s="212">
        <v>8.0016895597078523</v>
      </c>
      <c r="AA408" s="212">
        <v>174.95782475110397</v>
      </c>
      <c r="AB408" s="212">
        <v>0.39351088876794821</v>
      </c>
      <c r="AC408" s="213">
        <v>2.6591393778475347</v>
      </c>
      <c r="AD408" s="212">
        <v>2.373269568651684</v>
      </c>
      <c r="AE408" s="212">
        <v>0</v>
      </c>
      <c r="AF408" s="212">
        <v>0</v>
      </c>
      <c r="AG408" s="212">
        <v>0</v>
      </c>
      <c r="AH408" s="212">
        <v>0.28586980919585075</v>
      </c>
      <c r="AI408" s="214">
        <f t="shared" si="164"/>
        <v>222.41899924281009</v>
      </c>
      <c r="AJ408" s="141" t="str">
        <f t="shared" si="165"/>
        <v/>
      </c>
      <c r="BA408" s="141"/>
      <c r="BR408" s="141"/>
      <c r="CG408" s="141"/>
    </row>
    <row r="409" spans="1:85" ht="15">
      <c r="A409" s="167" t="s">
        <v>24</v>
      </c>
      <c r="B409" s="156">
        <v>8.0967509314078878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162"/>
        <v>8.0967509314078878</v>
      </c>
      <c r="J409" s="149"/>
      <c r="K409" s="169" t="s">
        <v>24</v>
      </c>
      <c r="L409" s="156">
        <v>8.0967509314078878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3"/>
        <v>8.0967509314078878</v>
      </c>
      <c r="U409" s="215" t="s">
        <v>24</v>
      </c>
      <c r="V409" s="207">
        <v>8.0967509314078878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4"/>
        <v>8.0967509314078878</v>
      </c>
      <c r="AJ409" s="141" t="str">
        <f t="shared" si="165"/>
        <v/>
      </c>
      <c r="BA409" s="141"/>
      <c r="BR409" s="141"/>
      <c r="CG409" s="141"/>
    </row>
    <row r="410" spans="1:85" ht="15">
      <c r="A410" s="159" t="s">
        <v>59</v>
      </c>
      <c r="B410" s="160">
        <v>0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162"/>
        <v>0</v>
      </c>
      <c r="J410" s="149"/>
      <c r="K410" s="163" t="s">
        <v>59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3"/>
        <v>0</v>
      </c>
      <c r="U410" s="211" t="s">
        <v>59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4"/>
        <v>0</v>
      </c>
      <c r="AJ410" s="141" t="str">
        <f t="shared" si="165"/>
        <v/>
      </c>
      <c r="BA410" s="141"/>
      <c r="BR410" s="141"/>
      <c r="CG410" s="141"/>
    </row>
    <row r="411" spans="1:85" ht="15">
      <c r="A411" s="167" t="s">
        <v>22</v>
      </c>
      <c r="B411" s="156">
        <v>1.7920451828425257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162"/>
        <v>1.7920451828425257</v>
      </c>
      <c r="J411" s="149"/>
      <c r="K411" s="169" t="s">
        <v>22</v>
      </c>
      <c r="L411" s="156">
        <v>1.7920451828425257</v>
      </c>
      <c r="M411" s="156">
        <v>0</v>
      </c>
      <c r="N411" s="156">
        <v>0</v>
      </c>
      <c r="O411" s="156">
        <v>0</v>
      </c>
      <c r="P411" s="156">
        <v>0.55549963238294275</v>
      </c>
      <c r="Q411" s="156">
        <v>0</v>
      </c>
      <c r="R411" s="157">
        <v>0</v>
      </c>
      <c r="S411" s="158">
        <f t="shared" si="163"/>
        <v>2.3475448152254685</v>
      </c>
      <c r="U411" s="215" t="s">
        <v>22</v>
      </c>
      <c r="V411" s="207">
        <v>1.7920451828425257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0.55549963238294275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4"/>
        <v>2.3475448152254685</v>
      </c>
      <c r="AJ411" s="141" t="str">
        <f t="shared" si="165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162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3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4"/>
        <v>0</v>
      </c>
      <c r="AJ412" s="141" t="str">
        <f t="shared" si="165"/>
        <v/>
      </c>
      <c r="BA412" s="141"/>
      <c r="BR412" s="141"/>
      <c r="CG412" s="141"/>
    </row>
    <row r="413" spans="1:85" ht="15">
      <c r="A413" s="170" t="s">
        <v>63</v>
      </c>
      <c r="B413" s="156">
        <v>2.7889421479561078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162"/>
        <v>2.7889421479561078</v>
      </c>
      <c r="J413" s="149"/>
      <c r="K413" s="171" t="s">
        <v>63</v>
      </c>
      <c r="L413" s="156">
        <v>2.7889421479561078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3"/>
        <v>2.7889421479561078</v>
      </c>
      <c r="U413" s="216" t="s">
        <v>61</v>
      </c>
      <c r="V413" s="207">
        <v>2.7889421479561078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4"/>
        <v>2.7889421479561078</v>
      </c>
      <c r="AJ413" s="141" t="str">
        <f t="shared" si="165"/>
        <v/>
      </c>
      <c r="BA413" s="141"/>
      <c r="BR413" s="141"/>
      <c r="CG413" s="141"/>
    </row>
    <row r="414" spans="1:85">
      <c r="A414" s="172" t="s">
        <v>23</v>
      </c>
      <c r="B414" s="173">
        <v>2.7889421479561078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162"/>
        <v>2.7889421479561078</v>
      </c>
      <c r="J414" s="149"/>
      <c r="K414" s="176" t="s">
        <v>23</v>
      </c>
      <c r="L414" s="177">
        <v>2.7889421479561078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3"/>
        <v>2.7889421479561078</v>
      </c>
      <c r="U414" s="217" t="s">
        <v>64</v>
      </c>
      <c r="V414" s="218">
        <v>2.7889421479561078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164"/>
        <v>2.7889421479561078</v>
      </c>
      <c r="AJ414" s="141" t="str">
        <f t="shared" si="165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162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3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4"/>
        <v>0</v>
      </c>
      <c r="AJ415" s="141" t="str">
        <f t="shared" si="165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162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3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164"/>
        <v>0</v>
      </c>
      <c r="AJ416" s="141" t="str">
        <f t="shared" si="165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162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3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4"/>
        <v>0</v>
      </c>
      <c r="AJ417" s="141" t="str">
        <f t="shared" si="165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35.900301165650163</v>
      </c>
      <c r="C418" s="195">
        <f t="shared" ref="C418:I418" si="166">SUM(C397:C413)</f>
        <v>57.903804976178343</v>
      </c>
      <c r="D418" s="195">
        <f t="shared" si="166"/>
        <v>48.200015891739881</v>
      </c>
      <c r="E418" s="195">
        <f t="shared" si="166"/>
        <v>189.12267533050866</v>
      </c>
      <c r="F418" s="195">
        <f t="shared" si="166"/>
        <v>0</v>
      </c>
      <c r="G418" s="195">
        <f t="shared" si="166"/>
        <v>25.849982613878403</v>
      </c>
      <c r="H418" s="197">
        <f t="shared" si="166"/>
        <v>0</v>
      </c>
      <c r="I418" s="154">
        <f t="shared" si="166"/>
        <v>356.9767799779554</v>
      </c>
      <c r="J418" s="149"/>
      <c r="K418" s="196" t="s">
        <v>26</v>
      </c>
      <c r="L418" s="195">
        <f>SUM(L397:L413)</f>
        <v>35.900301165650163</v>
      </c>
      <c r="M418" s="195">
        <f t="shared" ref="M418:S418" si="167">SUM(M397:M413)</f>
        <v>57.903804976178343</v>
      </c>
      <c r="N418" s="195">
        <f t="shared" si="167"/>
        <v>48.200015891739881</v>
      </c>
      <c r="O418" s="195">
        <f t="shared" si="167"/>
        <v>189.12267533050866</v>
      </c>
      <c r="P418" s="195">
        <f t="shared" si="167"/>
        <v>10.672316221640626</v>
      </c>
      <c r="Q418" s="195">
        <f t="shared" si="167"/>
        <v>25.849982613878403</v>
      </c>
      <c r="R418" s="197">
        <f t="shared" si="167"/>
        <v>0</v>
      </c>
      <c r="S418" s="198">
        <f t="shared" si="167"/>
        <v>367.6490961995961</v>
      </c>
      <c r="T418" s="141" t="str">
        <f>IF(ABS(S418-AI418)&gt;0.01,S418-AI418,"")</f>
        <v/>
      </c>
      <c r="U418" s="224" t="s">
        <v>62</v>
      </c>
      <c r="V418" s="225">
        <f>SUM(V397:V413)</f>
        <v>27.250440790645751</v>
      </c>
      <c r="W418" s="225">
        <f t="shared" ref="W418:AH418" si="168">SUM(W397:W413)</f>
        <v>6.2765908063527238</v>
      </c>
      <c r="X418" s="225">
        <f t="shared" si="168"/>
        <v>25.849982613878403</v>
      </c>
      <c r="Y418" s="225">
        <f t="shared" si="168"/>
        <v>57.903804976178343</v>
      </c>
      <c r="Z418" s="225">
        <f t="shared" si="168"/>
        <v>48.200015891739881</v>
      </c>
      <c r="AA418" s="225">
        <f t="shared" si="168"/>
        <v>188.61026117891882</v>
      </c>
      <c r="AB418" s="225">
        <f t="shared" si="168"/>
        <v>10.672316221640626</v>
      </c>
      <c r="AC418" s="225">
        <f t="shared" si="168"/>
        <v>2.885683720241508</v>
      </c>
      <c r="AD418" s="226">
        <f t="shared" si="168"/>
        <v>2.373269568651684</v>
      </c>
      <c r="AE418" s="226">
        <f t="shared" si="168"/>
        <v>0</v>
      </c>
      <c r="AF418" s="226">
        <f t="shared" si="168"/>
        <v>0</v>
      </c>
      <c r="AG418" s="226">
        <f t="shared" si="168"/>
        <v>0</v>
      </c>
      <c r="AH418" s="226">
        <f t="shared" si="168"/>
        <v>0.51241415158982417</v>
      </c>
      <c r="AI418" s="227">
        <f>SUM(V418:AC418)</f>
        <v>367.6490961995961</v>
      </c>
      <c r="AJ418" s="141" t="str">
        <f t="shared" si="165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0.10056760881720972</v>
      </c>
      <c r="C419" s="49">
        <f t="shared" ref="C419:H419" si="169">IF($I418=0,"-",C418/$I418)</f>
        <v>0.16220608236690945</v>
      </c>
      <c r="D419" s="49">
        <f t="shared" si="169"/>
        <v>0.13502283228258266</v>
      </c>
      <c r="E419" s="49">
        <f t="shared" si="169"/>
        <v>0.52978985171581094</v>
      </c>
      <c r="F419" s="49">
        <f t="shared" si="169"/>
        <v>0</v>
      </c>
      <c r="G419" s="49">
        <f t="shared" si="169"/>
        <v>7.2413624817487379E-2</v>
      </c>
      <c r="H419" s="72">
        <f t="shared" si="169"/>
        <v>0</v>
      </c>
      <c r="I419" s="50">
        <f>SUM(B419:H419)</f>
        <v>1.0000000000000002</v>
      </c>
      <c r="J419" s="141"/>
      <c r="K419" s="84" t="s">
        <v>86</v>
      </c>
      <c r="L419" s="101">
        <f t="shared" ref="L419:R419" si="170">IF($S418=0,"-",L418/$S418)</f>
        <v>9.7648278036728667E-2</v>
      </c>
      <c r="M419" s="101">
        <f t="shared" si="170"/>
        <v>0.15749747673728121</v>
      </c>
      <c r="N419" s="101">
        <f t="shared" si="170"/>
        <v>0.1311033166951461</v>
      </c>
      <c r="O419" s="101">
        <f t="shared" si="170"/>
        <v>0.51441082620759182</v>
      </c>
      <c r="P419" s="101">
        <f t="shared" si="170"/>
        <v>2.9028539256483424E-2</v>
      </c>
      <c r="Q419" s="101">
        <f t="shared" si="170"/>
        <v>7.0311563066768668E-2</v>
      </c>
      <c r="R419" s="102">
        <f t="shared" si="170"/>
        <v>0</v>
      </c>
      <c r="S419" s="103">
        <f>SUM(L419:R419)</f>
        <v>0.99999999999999989</v>
      </c>
      <c r="U419" s="113" t="s">
        <v>86</v>
      </c>
      <c r="V419" s="135">
        <f>+V418/$AI418</f>
        <v>7.4120788198134266E-2</v>
      </c>
      <c r="W419" s="135">
        <f t="shared" ref="W419:AH419" si="171">+W418/$AI418</f>
        <v>1.7072232384722559E-2</v>
      </c>
      <c r="X419" s="135">
        <f t="shared" si="171"/>
        <v>7.0311563066768668E-2</v>
      </c>
      <c r="Y419" s="135">
        <f t="shared" si="171"/>
        <v>0.15749747673728121</v>
      </c>
      <c r="Z419" s="135">
        <f t="shared" si="171"/>
        <v>0.1311033166951461</v>
      </c>
      <c r="AA419" s="135">
        <f t="shared" si="171"/>
        <v>0.51301706743900877</v>
      </c>
      <c r="AB419" s="135">
        <f t="shared" si="171"/>
        <v>2.9028539256483424E-2</v>
      </c>
      <c r="AC419" s="135">
        <f t="shared" si="171"/>
        <v>7.8490162224548899E-3</v>
      </c>
      <c r="AD419" s="135">
        <f t="shared" si="171"/>
        <v>6.4552574538718297E-3</v>
      </c>
      <c r="AE419" s="135">
        <f t="shared" si="171"/>
        <v>0</v>
      </c>
      <c r="AF419" s="135">
        <f t="shared" si="171"/>
        <v>0</v>
      </c>
      <c r="AG419" s="135">
        <f t="shared" si="171"/>
        <v>0</v>
      </c>
      <c r="AH419" s="135">
        <f t="shared" si="171"/>
        <v>1.3937587685830604E-3</v>
      </c>
      <c r="AI419" s="136">
        <f>SUM(V419:AC419)</f>
        <v>0.99999999999999989</v>
      </c>
      <c r="AJ419" s="24" t="str">
        <f t="shared" si="165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17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4">SUM(V424:AC424)</f>
        <v>0</v>
      </c>
      <c r="AJ424" s="141" t="str">
        <f t="shared" ref="AJ424:AJ445" si="17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17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4"/>
        <v>0</v>
      </c>
      <c r="AJ425" s="141" t="str">
        <f t="shared" si="175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172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3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4"/>
        <v>0</v>
      </c>
      <c r="AJ426" s="141" t="str">
        <f t="shared" si="175"/>
        <v/>
      </c>
      <c r="BA426" s="141"/>
      <c r="BR426" s="141"/>
      <c r="CG426" s="141"/>
    </row>
    <row r="427" spans="1:85" ht="15">
      <c r="A427" s="167" t="s">
        <v>16</v>
      </c>
      <c r="B427" s="156">
        <v>18.234069543531952</v>
      </c>
      <c r="C427" s="156">
        <v>0</v>
      </c>
      <c r="D427" s="156">
        <v>5.669193217095617</v>
      </c>
      <c r="E427" s="156">
        <v>0</v>
      </c>
      <c r="F427" s="348"/>
      <c r="G427" s="156">
        <v>0</v>
      </c>
      <c r="H427" s="168">
        <v>0</v>
      </c>
      <c r="I427" s="154">
        <f t="shared" si="172"/>
        <v>23.90326276062757</v>
      </c>
      <c r="J427" s="149"/>
      <c r="K427" s="169" t="s">
        <v>16</v>
      </c>
      <c r="L427" s="156">
        <v>18.234069543531952</v>
      </c>
      <c r="M427" s="156">
        <v>0</v>
      </c>
      <c r="N427" s="156">
        <v>5.669193217095617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3"/>
        <v>23.90326276062757</v>
      </c>
      <c r="U427" s="215" t="s">
        <v>16</v>
      </c>
      <c r="V427" s="207">
        <v>18.234069543531952</v>
      </c>
      <c r="W427" s="207">
        <v>0</v>
      </c>
      <c r="X427" s="207">
        <v>0</v>
      </c>
      <c r="Y427" s="207">
        <v>0</v>
      </c>
      <c r="Z427" s="207">
        <v>5.669193217095617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4"/>
        <v>23.90326276062757</v>
      </c>
      <c r="AJ427" s="141" t="str">
        <f t="shared" si="175"/>
        <v/>
      </c>
      <c r="BA427" s="141"/>
      <c r="BR427" s="141"/>
      <c r="CG427" s="141"/>
    </row>
    <row r="428" spans="1:85" ht="15">
      <c r="A428" s="159" t="s">
        <v>15</v>
      </c>
      <c r="B428" s="160">
        <v>10.501867984000736</v>
      </c>
      <c r="C428" s="160">
        <v>0</v>
      </c>
      <c r="D428" s="160">
        <v>0</v>
      </c>
      <c r="E428" s="160">
        <v>0</v>
      </c>
      <c r="F428" s="348"/>
      <c r="G428" s="160">
        <v>0</v>
      </c>
      <c r="H428" s="161">
        <v>0</v>
      </c>
      <c r="I428" s="162">
        <f t="shared" si="172"/>
        <v>10.501867984000736</v>
      </c>
      <c r="J428" s="149"/>
      <c r="K428" s="163" t="s">
        <v>15</v>
      </c>
      <c r="L428" s="164">
        <v>10.501867984000736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3"/>
        <v>10.501867984000736</v>
      </c>
      <c r="U428" s="211" t="s">
        <v>56</v>
      </c>
      <c r="V428" s="212">
        <v>8.926587786400626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1.5752801976001105</v>
      </c>
      <c r="AD428" s="212">
        <v>1.5752801976001105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4"/>
        <v>10.501867984000736</v>
      </c>
      <c r="AJ428" s="141" t="str">
        <f t="shared" si="175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4.4399133586919568</v>
      </c>
      <c r="F429" s="348"/>
      <c r="G429" s="156">
        <v>0</v>
      </c>
      <c r="H429" s="168">
        <v>0</v>
      </c>
      <c r="I429" s="154">
        <f t="shared" si="172"/>
        <v>4.4399133586919568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4.4399133586919568</v>
      </c>
      <c r="P429" s="156">
        <v>158.08267042647637</v>
      </c>
      <c r="Q429" s="156">
        <v>0</v>
      </c>
      <c r="R429" s="157">
        <v>0</v>
      </c>
      <c r="S429" s="158">
        <f t="shared" si="173"/>
        <v>162.52258378516834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0.12174257736647004</v>
      </c>
      <c r="AB429" s="207">
        <v>158.08267042647637</v>
      </c>
      <c r="AC429" s="208">
        <v>4.3181707813254864</v>
      </c>
      <c r="AD429" s="207">
        <v>0</v>
      </c>
      <c r="AE429" s="207">
        <v>0</v>
      </c>
      <c r="AF429" s="207">
        <v>0</v>
      </c>
      <c r="AG429" s="207">
        <v>0</v>
      </c>
      <c r="AH429" s="207">
        <v>4.3181707813254864</v>
      </c>
      <c r="AI429" s="210">
        <f t="shared" si="174"/>
        <v>162.52258378516831</v>
      </c>
      <c r="AJ429" s="141" t="str">
        <f t="shared" si="17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17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4.9547584774318221</v>
      </c>
      <c r="Q430" s="164">
        <v>0</v>
      </c>
      <c r="R430" s="165">
        <v>0</v>
      </c>
      <c r="S430" s="166">
        <f t="shared" si="173"/>
        <v>4.9547584774318221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4.9547584774318221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4"/>
        <v>4.9547584774318221</v>
      </c>
      <c r="AJ430" s="141" t="str">
        <f t="shared" si="175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172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3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4"/>
        <v>0</v>
      </c>
      <c r="AJ431" s="141" t="str">
        <f t="shared" si="175"/>
        <v/>
      </c>
      <c r="BA431" s="141"/>
      <c r="BR431" s="141"/>
      <c r="CG431" s="141"/>
    </row>
    <row r="432" spans="1:85" ht="15">
      <c r="A432" s="159" t="s">
        <v>17</v>
      </c>
      <c r="B432" s="160">
        <v>0.63272625268308647</v>
      </c>
      <c r="C432" s="160">
        <v>0</v>
      </c>
      <c r="D432" s="160">
        <v>8.2898643215169425</v>
      </c>
      <c r="E432" s="160">
        <v>0.79838548974920776</v>
      </c>
      <c r="F432" s="348"/>
      <c r="G432" s="160">
        <v>0</v>
      </c>
      <c r="H432" s="161">
        <v>0</v>
      </c>
      <c r="I432" s="162">
        <f t="shared" si="172"/>
        <v>9.7209760639492373</v>
      </c>
      <c r="J432" s="149"/>
      <c r="K432" s="163" t="s">
        <v>17</v>
      </c>
      <c r="L432" s="164">
        <v>0.63272625268308647</v>
      </c>
      <c r="M432" s="164">
        <v>0</v>
      </c>
      <c r="N432" s="164">
        <v>8.2898643215169425</v>
      </c>
      <c r="O432" s="164">
        <v>0.79838548974920776</v>
      </c>
      <c r="P432" s="164">
        <v>0.47678863905325447</v>
      </c>
      <c r="Q432" s="164">
        <v>0</v>
      </c>
      <c r="R432" s="165">
        <v>0</v>
      </c>
      <c r="S432" s="166">
        <f t="shared" si="173"/>
        <v>10.197764703002491</v>
      </c>
      <c r="U432" s="211" t="s">
        <v>17</v>
      </c>
      <c r="V432" s="212">
        <v>0.63272625268308647</v>
      </c>
      <c r="W432" s="212">
        <v>0</v>
      </c>
      <c r="X432" s="212">
        <v>0</v>
      </c>
      <c r="Y432" s="212">
        <v>0</v>
      </c>
      <c r="Z432" s="212">
        <v>8.2898643215169425</v>
      </c>
      <c r="AA432" s="212">
        <v>5.7520568425735136E-2</v>
      </c>
      <c r="AB432" s="212">
        <v>0.47678863905325447</v>
      </c>
      <c r="AC432" s="213">
        <v>0.74086492132347259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0.74086492132347259</v>
      </c>
      <c r="AI432" s="214">
        <f t="shared" si="174"/>
        <v>10.197764703002491</v>
      </c>
      <c r="AJ432" s="141" t="str">
        <f t="shared" si="175"/>
        <v/>
      </c>
      <c r="BA432" s="141"/>
      <c r="BR432" s="141"/>
      <c r="CG432" s="141"/>
    </row>
    <row r="433" spans="1:85" ht="15">
      <c r="A433" s="167" t="s">
        <v>139</v>
      </c>
      <c r="B433" s="156">
        <v>111.16130878169274</v>
      </c>
      <c r="C433" s="156">
        <v>82.241380294219312</v>
      </c>
      <c r="D433" s="156">
        <v>168.15686446984532</v>
      </c>
      <c r="E433" s="156">
        <v>21.066834875208002</v>
      </c>
      <c r="F433" s="348"/>
      <c r="G433" s="156">
        <v>0</v>
      </c>
      <c r="H433" s="168">
        <v>0</v>
      </c>
      <c r="I433" s="154">
        <f t="shared" si="172"/>
        <v>382.62638842096533</v>
      </c>
      <c r="J433" s="149"/>
      <c r="K433" s="169" t="s">
        <v>139</v>
      </c>
      <c r="L433" s="156">
        <v>111.16130878169274</v>
      </c>
      <c r="M433" s="156">
        <v>82.241380294219312</v>
      </c>
      <c r="N433" s="156">
        <v>168.15686446984532</v>
      </c>
      <c r="O433" s="156">
        <v>21.066834875208002</v>
      </c>
      <c r="P433" s="156">
        <v>0</v>
      </c>
      <c r="Q433" s="156">
        <v>0</v>
      </c>
      <c r="R433" s="157">
        <v>0</v>
      </c>
      <c r="S433" s="158">
        <f t="shared" si="173"/>
        <v>382.62638842096533</v>
      </c>
      <c r="U433" s="215" t="s">
        <v>139</v>
      </c>
      <c r="V433" s="207">
        <v>106.84021367376656</v>
      </c>
      <c r="W433" s="207">
        <v>4.2803978132808984</v>
      </c>
      <c r="X433" s="207">
        <v>0</v>
      </c>
      <c r="Y433" s="207">
        <v>82.241380294219312</v>
      </c>
      <c r="Z433" s="207">
        <v>153.53241133698646</v>
      </c>
      <c r="AA433" s="207">
        <v>21.066834875208002</v>
      </c>
      <c r="AB433" s="207">
        <v>0</v>
      </c>
      <c r="AC433" s="208">
        <v>14.665150427504162</v>
      </c>
      <c r="AD433" s="207">
        <v>4.0697294645288346E-2</v>
      </c>
      <c r="AE433" s="207">
        <v>0</v>
      </c>
      <c r="AF433" s="207">
        <v>0</v>
      </c>
      <c r="AG433" s="207">
        <v>14.624453132858859</v>
      </c>
      <c r="AH433" s="207">
        <v>0</v>
      </c>
      <c r="AI433" s="210">
        <f t="shared" si="174"/>
        <v>382.62638842096533</v>
      </c>
      <c r="AJ433" s="141" t="str">
        <f t="shared" si="175"/>
        <v/>
      </c>
      <c r="BA433" s="141"/>
      <c r="BR433" s="141"/>
      <c r="CG433" s="141"/>
    </row>
    <row r="434" spans="1:85" ht="15">
      <c r="A434" s="159" t="s">
        <v>25</v>
      </c>
      <c r="B434" s="160">
        <v>111.54192580566956</v>
      </c>
      <c r="C434" s="160">
        <v>17.267423272121107</v>
      </c>
      <c r="D434" s="160">
        <v>146.85321857437748</v>
      </c>
      <c r="E434" s="160">
        <v>1356.5650818295715</v>
      </c>
      <c r="F434" s="348"/>
      <c r="G434" s="160">
        <v>154.57125683779933</v>
      </c>
      <c r="H434" s="161">
        <v>0</v>
      </c>
      <c r="I434" s="162">
        <f t="shared" si="172"/>
        <v>1786.7989063195391</v>
      </c>
      <c r="J434" s="149"/>
      <c r="K434" s="163" t="s">
        <v>25</v>
      </c>
      <c r="L434" s="164">
        <v>111.54192580566956</v>
      </c>
      <c r="M434" s="164">
        <v>17.267423272121107</v>
      </c>
      <c r="N434" s="164">
        <v>146.85321857437748</v>
      </c>
      <c r="O434" s="164">
        <v>1356.5650818295715</v>
      </c>
      <c r="P434" s="164">
        <v>4.7820593404539729</v>
      </c>
      <c r="Q434" s="164">
        <v>154.57125683779933</v>
      </c>
      <c r="R434" s="165">
        <v>0</v>
      </c>
      <c r="S434" s="166">
        <f t="shared" si="173"/>
        <v>1791.5809656599931</v>
      </c>
      <c r="U434" s="211" t="s">
        <v>25</v>
      </c>
      <c r="V434" s="212">
        <v>19.222065766403205</v>
      </c>
      <c r="W434" s="212">
        <v>92.319860039266359</v>
      </c>
      <c r="X434" s="212">
        <v>154.57125683779933</v>
      </c>
      <c r="Y434" s="212">
        <v>17.267423272121107</v>
      </c>
      <c r="Z434" s="212">
        <v>146.3789129425071</v>
      </c>
      <c r="AA434" s="212">
        <v>1352.5106118870913</v>
      </c>
      <c r="AB434" s="212">
        <v>4.7820593404539729</v>
      </c>
      <c r="AC434" s="213">
        <v>4.5287755743504228</v>
      </c>
      <c r="AD434" s="212">
        <v>0</v>
      </c>
      <c r="AE434" s="212">
        <v>6.7298699099831411E-2</v>
      </c>
      <c r="AF434" s="212">
        <v>0</v>
      </c>
      <c r="AG434" s="212">
        <v>0.47430563187038488</v>
      </c>
      <c r="AH434" s="212">
        <v>3.9871712433802071</v>
      </c>
      <c r="AI434" s="214">
        <f t="shared" si="174"/>
        <v>1791.5809656599929</v>
      </c>
      <c r="AJ434" s="141" t="str">
        <f t="shared" si="175"/>
        <v/>
      </c>
      <c r="BA434" s="141"/>
      <c r="BR434" s="141"/>
      <c r="CG434" s="141"/>
    </row>
    <row r="435" spans="1:85" ht="15">
      <c r="A435" s="167" t="s">
        <v>24</v>
      </c>
      <c r="B435" s="156">
        <v>103.13067700831512</v>
      </c>
      <c r="C435" s="156">
        <v>8.3412863301830971</v>
      </c>
      <c r="D435" s="156">
        <v>126.55950671792138</v>
      </c>
      <c r="E435" s="156">
        <v>0</v>
      </c>
      <c r="F435" s="348"/>
      <c r="G435" s="156">
        <v>0</v>
      </c>
      <c r="H435" s="168">
        <v>0</v>
      </c>
      <c r="I435" s="154">
        <f t="shared" si="172"/>
        <v>238.03147005641961</v>
      </c>
      <c r="J435" s="149"/>
      <c r="K435" s="169" t="s">
        <v>24</v>
      </c>
      <c r="L435" s="156">
        <v>103.13067700831512</v>
      </c>
      <c r="M435" s="156">
        <v>8.3412863301830971</v>
      </c>
      <c r="N435" s="156">
        <v>126.55950671792138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3"/>
        <v>238.03147005641961</v>
      </c>
      <c r="U435" s="215" t="s">
        <v>24</v>
      </c>
      <c r="V435" s="207">
        <v>102.82015793671678</v>
      </c>
      <c r="W435" s="207">
        <v>0</v>
      </c>
      <c r="X435" s="207">
        <v>0</v>
      </c>
      <c r="Y435" s="207">
        <v>8.3412863301830971</v>
      </c>
      <c r="Z435" s="207">
        <v>117.60749604525898</v>
      </c>
      <c r="AA435" s="207">
        <v>0</v>
      </c>
      <c r="AB435" s="207">
        <v>0</v>
      </c>
      <c r="AC435" s="208">
        <v>9.2625297442607195</v>
      </c>
      <c r="AD435" s="207">
        <v>0.31051907159833664</v>
      </c>
      <c r="AE435" s="207">
        <v>0</v>
      </c>
      <c r="AF435" s="207">
        <v>0</v>
      </c>
      <c r="AG435" s="207">
        <v>8.9520106726623982</v>
      </c>
      <c r="AH435" s="207">
        <v>0</v>
      </c>
      <c r="AI435" s="210">
        <f t="shared" si="174"/>
        <v>238.03147005641958</v>
      </c>
      <c r="AJ435" s="141" t="str">
        <f t="shared" si="175"/>
        <v/>
      </c>
      <c r="BA435" s="141"/>
      <c r="BR435" s="141"/>
      <c r="CG435" s="141"/>
    </row>
    <row r="436" spans="1:85" ht="15">
      <c r="A436" s="159" t="s">
        <v>59</v>
      </c>
      <c r="B436" s="160">
        <v>2.5839277116692392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172"/>
        <v>2.5839277116692392</v>
      </c>
      <c r="J436" s="149"/>
      <c r="K436" s="163" t="s">
        <v>59</v>
      </c>
      <c r="L436" s="164">
        <v>2.5839277116692392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3"/>
        <v>2.5839277116692392</v>
      </c>
      <c r="U436" s="211" t="s">
        <v>59</v>
      </c>
      <c r="V436" s="212">
        <v>2.5839277116692392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4"/>
        <v>2.5839277116692392</v>
      </c>
      <c r="AJ436" s="141" t="str">
        <f t="shared" si="175"/>
        <v/>
      </c>
      <c r="BA436" s="141"/>
      <c r="BR436" s="141"/>
      <c r="CG436" s="141"/>
    </row>
    <row r="437" spans="1:85" ht="15">
      <c r="A437" s="167" t="s">
        <v>22</v>
      </c>
      <c r="B437" s="156">
        <v>171.37554973999951</v>
      </c>
      <c r="C437" s="156">
        <v>0</v>
      </c>
      <c r="D437" s="156">
        <v>0</v>
      </c>
      <c r="E437" s="156">
        <v>0.21205073646120734</v>
      </c>
      <c r="F437" s="348"/>
      <c r="G437" s="156">
        <v>0</v>
      </c>
      <c r="H437" s="168">
        <v>0</v>
      </c>
      <c r="I437" s="154">
        <f t="shared" si="172"/>
        <v>171.58760047646072</v>
      </c>
      <c r="J437" s="149"/>
      <c r="K437" s="169" t="s">
        <v>22</v>
      </c>
      <c r="L437" s="156">
        <v>171.37554973999951</v>
      </c>
      <c r="M437" s="156">
        <v>0</v>
      </c>
      <c r="N437" s="156">
        <v>0</v>
      </c>
      <c r="O437" s="156">
        <v>0.21205073646120734</v>
      </c>
      <c r="P437" s="156">
        <v>8.949684891877423</v>
      </c>
      <c r="Q437" s="156">
        <v>0</v>
      </c>
      <c r="R437" s="157">
        <v>0</v>
      </c>
      <c r="S437" s="158">
        <f t="shared" si="173"/>
        <v>180.53728536833813</v>
      </c>
      <c r="U437" s="215" t="s">
        <v>22</v>
      </c>
      <c r="V437" s="207">
        <v>171.37554973999951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8.949684891877423</v>
      </c>
      <c r="AC437" s="208">
        <v>0.21205073646120734</v>
      </c>
      <c r="AD437" s="207">
        <v>0</v>
      </c>
      <c r="AE437" s="207">
        <v>0</v>
      </c>
      <c r="AF437" s="207">
        <v>0</v>
      </c>
      <c r="AG437" s="207">
        <v>0</v>
      </c>
      <c r="AH437" s="207">
        <v>0.21205073646120734</v>
      </c>
      <c r="AI437" s="210">
        <f t="shared" si="174"/>
        <v>180.53728536833813</v>
      </c>
      <c r="AJ437" s="141" t="str">
        <f t="shared" si="175"/>
        <v/>
      </c>
      <c r="BA437" s="141"/>
      <c r="BR437" s="141"/>
      <c r="CG437" s="141"/>
    </row>
    <row r="438" spans="1:85" ht="15">
      <c r="A438" s="159" t="s">
        <v>21</v>
      </c>
      <c r="B438" s="160">
        <v>55.571392819227128</v>
      </c>
      <c r="C438" s="160">
        <v>0</v>
      </c>
      <c r="D438" s="160">
        <v>0</v>
      </c>
      <c r="E438" s="160">
        <v>0</v>
      </c>
      <c r="F438" s="348"/>
      <c r="G438" s="160">
        <v>0</v>
      </c>
      <c r="H438" s="161">
        <v>0</v>
      </c>
      <c r="I438" s="162">
        <f t="shared" si="172"/>
        <v>55.571392819227128</v>
      </c>
      <c r="J438" s="149"/>
      <c r="K438" s="163" t="s">
        <v>21</v>
      </c>
      <c r="L438" s="164">
        <v>55.571392819227128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3"/>
        <v>55.571392819227128</v>
      </c>
      <c r="U438" s="211" t="s">
        <v>60</v>
      </c>
      <c r="V438" s="212">
        <v>55.571392819227128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4"/>
        <v>55.571392819227128</v>
      </c>
      <c r="AJ438" s="141" t="str">
        <f t="shared" si="175"/>
        <v/>
      </c>
      <c r="BA438" s="141"/>
      <c r="BR438" s="141"/>
      <c r="CG438" s="141"/>
    </row>
    <row r="439" spans="1:85" ht="15">
      <c r="A439" s="170" t="s">
        <v>63</v>
      </c>
      <c r="B439" s="156">
        <v>0.62920292787765897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172"/>
        <v>0.62920292787765897</v>
      </c>
      <c r="J439" s="149"/>
      <c r="K439" s="171" t="s">
        <v>63</v>
      </c>
      <c r="L439" s="156">
        <v>0.62920292787765897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3"/>
        <v>0.62920292787765897</v>
      </c>
      <c r="U439" s="216" t="s">
        <v>61</v>
      </c>
      <c r="V439" s="207">
        <v>0.62920292787765897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4"/>
        <v>0.62920292787765897</v>
      </c>
      <c r="AJ439" s="141" t="str">
        <f t="shared" si="175"/>
        <v/>
      </c>
      <c r="BA439" s="141"/>
      <c r="BR439" s="141"/>
      <c r="CG439" s="141"/>
    </row>
    <row r="440" spans="1:85">
      <c r="A440" s="172" t="s">
        <v>23</v>
      </c>
      <c r="B440" s="173">
        <v>0.62920292787765897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172"/>
        <v>0.62920292787765897</v>
      </c>
      <c r="J440" s="149"/>
      <c r="K440" s="176" t="s">
        <v>23</v>
      </c>
      <c r="L440" s="177">
        <v>0.62920292787765897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3"/>
        <v>0.62920292787765897</v>
      </c>
      <c r="U440" s="217" t="s">
        <v>64</v>
      </c>
      <c r="V440" s="218">
        <v>0.62920292787765897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174"/>
        <v>0.62920292787765897</v>
      </c>
      <c r="AJ440" s="141" t="str">
        <f t="shared" si="17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17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4"/>
        <v>0</v>
      </c>
      <c r="AJ441" s="141" t="str">
        <f t="shared" si="17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17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174"/>
        <v>0</v>
      </c>
      <c r="AJ442" s="141" t="str">
        <f t="shared" si="17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17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4"/>
        <v>0</v>
      </c>
      <c r="AJ443" s="150" t="str">
        <f t="shared" si="175"/>
        <v/>
      </c>
    </row>
    <row r="444" spans="1:85" ht="15">
      <c r="A444" s="194" t="s">
        <v>26</v>
      </c>
      <c r="B444" s="195">
        <f>SUM(B423:B439)</f>
        <v>585.36264857466676</v>
      </c>
      <c r="C444" s="195">
        <f t="shared" ref="C444:I444" si="176">SUM(C423:C439)</f>
        <v>107.85008989652351</v>
      </c>
      <c r="D444" s="195">
        <f t="shared" si="176"/>
        <v>455.5286473007568</v>
      </c>
      <c r="E444" s="195">
        <f t="shared" si="176"/>
        <v>1383.0822662896817</v>
      </c>
      <c r="F444" s="195">
        <f t="shared" si="176"/>
        <v>0</v>
      </c>
      <c r="G444" s="195">
        <f t="shared" si="176"/>
        <v>154.57125683779933</v>
      </c>
      <c r="H444" s="197">
        <f t="shared" si="176"/>
        <v>0</v>
      </c>
      <c r="I444" s="154">
        <f t="shared" si="176"/>
        <v>2686.3949088994282</v>
      </c>
      <c r="J444" s="149"/>
      <c r="K444" s="196" t="s">
        <v>26</v>
      </c>
      <c r="L444" s="195">
        <f>SUM(L423:L439)</f>
        <v>585.36264857466676</v>
      </c>
      <c r="M444" s="195">
        <f t="shared" ref="M444:S444" si="177">SUM(M423:M439)</f>
        <v>107.85008989652351</v>
      </c>
      <c r="N444" s="195">
        <f t="shared" si="177"/>
        <v>455.5286473007568</v>
      </c>
      <c r="O444" s="195">
        <f t="shared" si="177"/>
        <v>1383.0822662896817</v>
      </c>
      <c r="P444" s="195">
        <f t="shared" si="177"/>
        <v>177.24596177529284</v>
      </c>
      <c r="Q444" s="195">
        <f t="shared" si="177"/>
        <v>154.57125683779933</v>
      </c>
      <c r="R444" s="197">
        <f t="shared" si="177"/>
        <v>0</v>
      </c>
      <c r="S444" s="198">
        <f t="shared" si="177"/>
        <v>2863.6408706747211</v>
      </c>
      <c r="T444" s="141" t="str">
        <f>IF(ABS(S444-AI444)&gt;0.01,S444-AI444,"")</f>
        <v/>
      </c>
      <c r="U444" s="224" t="s">
        <v>62</v>
      </c>
      <c r="V444" s="225">
        <f>SUM(V423:V439)</f>
        <v>486.83589415827566</v>
      </c>
      <c r="W444" s="225">
        <f t="shared" ref="W444:AH444" si="178">SUM(W423:W439)</f>
        <v>96.600257852547259</v>
      </c>
      <c r="X444" s="225">
        <f t="shared" si="178"/>
        <v>154.57125683779933</v>
      </c>
      <c r="Y444" s="225">
        <f t="shared" si="178"/>
        <v>107.85008989652351</v>
      </c>
      <c r="Z444" s="225">
        <f t="shared" si="178"/>
        <v>431.47787786336511</v>
      </c>
      <c r="AA444" s="225">
        <f t="shared" si="178"/>
        <v>1373.7567099080916</v>
      </c>
      <c r="AB444" s="225">
        <f t="shared" si="178"/>
        <v>177.24596177529284</v>
      </c>
      <c r="AC444" s="225">
        <f t="shared" si="178"/>
        <v>35.302822382825582</v>
      </c>
      <c r="AD444" s="226">
        <f t="shared" si="178"/>
        <v>1.9264965638437355</v>
      </c>
      <c r="AE444" s="226">
        <f t="shared" si="178"/>
        <v>6.7298699099831411E-2</v>
      </c>
      <c r="AF444" s="226">
        <f t="shared" si="178"/>
        <v>0</v>
      </c>
      <c r="AG444" s="226">
        <f t="shared" si="178"/>
        <v>24.050769437391644</v>
      </c>
      <c r="AH444" s="226">
        <f t="shared" si="178"/>
        <v>9.258257682490374</v>
      </c>
      <c r="AI444" s="227">
        <f>SUM(V444:AC444)</f>
        <v>2863.6408706747211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0.21789895693871764</v>
      </c>
      <c r="C445" s="49">
        <f t="shared" ref="C445:H445" si="179">IF($I444=0,"-",C444/$I444)</f>
        <v>4.0146774228628924E-2</v>
      </c>
      <c r="D445" s="49">
        <f t="shared" si="179"/>
        <v>0.16956875766540944</v>
      </c>
      <c r="E445" s="49">
        <f t="shared" si="179"/>
        <v>0.51484696524246609</v>
      </c>
      <c r="F445" s="49">
        <f t="shared" si="179"/>
        <v>0</v>
      </c>
      <c r="G445" s="49">
        <f t="shared" si="179"/>
        <v>5.753854592477791E-2</v>
      </c>
      <c r="H445" s="72">
        <f t="shared" si="179"/>
        <v>0</v>
      </c>
      <c r="I445" s="50">
        <f>SUM(B445:H445)</f>
        <v>1</v>
      </c>
      <c r="J445" s="141"/>
      <c r="K445" s="84" t="s">
        <v>86</v>
      </c>
      <c r="L445" s="101">
        <f t="shared" ref="L445:R445" si="180">IF($S444=0,"-",L444/$S444)</f>
        <v>0.20441203174919964</v>
      </c>
      <c r="M445" s="101">
        <f t="shared" si="180"/>
        <v>3.7661876878825329E-2</v>
      </c>
      <c r="N445" s="101">
        <f t="shared" si="180"/>
        <v>0.15907324551958457</v>
      </c>
      <c r="O445" s="101">
        <f t="shared" si="180"/>
        <v>0.48298034870685608</v>
      </c>
      <c r="P445" s="101">
        <f t="shared" si="180"/>
        <v>6.1895317806918565E-2</v>
      </c>
      <c r="Q445" s="101">
        <f t="shared" si="180"/>
        <v>5.3977179338615802E-2</v>
      </c>
      <c r="R445" s="102">
        <f t="shared" si="180"/>
        <v>0</v>
      </c>
      <c r="S445" s="103">
        <f>SUM(L445:R445)</f>
        <v>1</v>
      </c>
      <c r="U445" s="113" t="s">
        <v>86</v>
      </c>
      <c r="V445" s="135">
        <f>+V444/$AI444</f>
        <v>0.17000591769161649</v>
      </c>
      <c r="W445" s="135">
        <f t="shared" ref="W445:AH445" si="181">+W444/$AI444</f>
        <v>3.3733370284586922E-2</v>
      </c>
      <c r="X445" s="135">
        <f t="shared" si="181"/>
        <v>5.3977179338615802E-2</v>
      </c>
      <c r="Y445" s="135">
        <f t="shared" si="181"/>
        <v>3.7661876878825329E-2</v>
      </c>
      <c r="Z445" s="135">
        <f t="shared" si="181"/>
        <v>0.15067457734729905</v>
      </c>
      <c r="AA445" s="135">
        <f t="shared" si="181"/>
        <v>0.47972381033394451</v>
      </c>
      <c r="AB445" s="135">
        <f t="shared" si="181"/>
        <v>6.1895317806918565E-2</v>
      </c>
      <c r="AC445" s="135">
        <f t="shared" si="181"/>
        <v>1.2327950318193235E-2</v>
      </c>
      <c r="AD445" s="135">
        <f t="shared" si="181"/>
        <v>6.7274377299616518E-4</v>
      </c>
      <c r="AE445" s="135">
        <f t="shared" si="181"/>
        <v>2.3501096030933071E-5</v>
      </c>
      <c r="AF445" s="135">
        <f t="shared" si="181"/>
        <v>0</v>
      </c>
      <c r="AG445" s="135">
        <f t="shared" si="181"/>
        <v>8.3986681722854738E-3</v>
      </c>
      <c r="AH445" s="135">
        <f t="shared" si="181"/>
        <v>3.233037276880664E-3</v>
      </c>
      <c r="AI445" s="136">
        <f>SUM(V445:AC445)</f>
        <v>1</v>
      </c>
      <c r="AJ445" s="141" t="str">
        <f t="shared" si="17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0.11120848898604942</v>
      </c>
      <c r="G449" s="354"/>
      <c r="H449" s="356"/>
      <c r="I449" s="154">
        <f>SUM(B449:H449)</f>
        <v>0.11120848898604942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182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183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182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183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182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183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182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183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182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183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188.47460431768496</v>
      </c>
      <c r="G455" s="357"/>
      <c r="H455" s="359"/>
      <c r="I455" s="154">
        <f t="shared" si="182"/>
        <v>188.47460431768496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183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182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183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182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183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182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183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182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183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871.33713609637709</v>
      </c>
      <c r="G460" s="357"/>
      <c r="H460" s="359"/>
      <c r="I460" s="162">
        <f t="shared" si="182"/>
        <v>871.33713609637709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183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182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183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182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183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11.11604340692797</v>
      </c>
      <c r="G463" s="357"/>
      <c r="H463" s="359"/>
      <c r="I463" s="154">
        <f t="shared" si="182"/>
        <v>11.11604340692797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183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182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183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182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183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182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183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182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183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182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183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182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183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4">SUM(C449:C465)</f>
        <v>0</v>
      </c>
      <c r="D470" s="195">
        <f t="shared" si="184"/>
        <v>0</v>
      </c>
      <c r="E470" s="195">
        <f t="shared" si="184"/>
        <v>0</v>
      </c>
      <c r="F470" s="195">
        <f t="shared" si="184"/>
        <v>1071.038992309976</v>
      </c>
      <c r="G470" s="195">
        <f t="shared" si="184"/>
        <v>0</v>
      </c>
      <c r="H470" s="197">
        <f t="shared" si="184"/>
        <v>0</v>
      </c>
      <c r="I470" s="154">
        <f t="shared" si="184"/>
        <v>1071.038992309976</v>
      </c>
      <c r="J470" s="149"/>
      <c r="K470" s="196" t="s">
        <v>26</v>
      </c>
      <c r="L470" s="195">
        <f>SUM(L449:L465)</f>
        <v>0</v>
      </c>
      <c r="M470" s="195">
        <f t="shared" ref="M470:S470" si="185">SUM(M449:M465)</f>
        <v>0</v>
      </c>
      <c r="N470" s="195">
        <f t="shared" si="185"/>
        <v>0</v>
      </c>
      <c r="O470" s="195">
        <f t="shared" si="185"/>
        <v>0</v>
      </c>
      <c r="P470" s="195">
        <f t="shared" si="185"/>
        <v>0</v>
      </c>
      <c r="Q470" s="195">
        <f t="shared" si="185"/>
        <v>0</v>
      </c>
      <c r="R470" s="197">
        <f t="shared" si="185"/>
        <v>0</v>
      </c>
      <c r="S470" s="198">
        <f t="shared" si="185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186">IF($I470=0,"-",C470/$I470)</f>
        <v>0</v>
      </c>
      <c r="D471" s="49">
        <f t="shared" si="186"/>
        <v>0</v>
      </c>
      <c r="E471" s="49">
        <f t="shared" si="186"/>
        <v>0</v>
      </c>
      <c r="F471" s="49">
        <f t="shared" si="186"/>
        <v>1</v>
      </c>
      <c r="G471" s="49">
        <f t="shared" si="186"/>
        <v>0</v>
      </c>
      <c r="H471" s="72">
        <f t="shared" si="186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187">IF($S470=0,"-",L470/$S470)</f>
        <v>-</v>
      </c>
      <c r="M471" s="101" t="str">
        <f t="shared" si="187"/>
        <v>-</v>
      </c>
      <c r="N471" s="101" t="str">
        <f t="shared" si="187"/>
        <v>-</v>
      </c>
      <c r="O471" s="101" t="str">
        <f t="shared" si="187"/>
        <v>-</v>
      </c>
      <c r="P471" s="101" t="str">
        <f t="shared" si="187"/>
        <v>-</v>
      </c>
      <c r="Q471" s="101" t="str">
        <f t="shared" si="187"/>
        <v>-</v>
      </c>
      <c r="R471" s="102" t="str">
        <f t="shared" si="187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188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189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188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189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188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189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188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189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188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189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49379.36432710386</v>
      </c>
      <c r="G481" s="357"/>
      <c r="H481" s="359"/>
      <c r="I481" s="154">
        <f t="shared" si="188"/>
        <v>49379.36432710386</v>
      </c>
      <c r="J481" s="149"/>
      <c r="K481" s="169" t="s">
        <v>57</v>
      </c>
      <c r="L481" s="357"/>
      <c r="M481" s="358"/>
      <c r="N481" s="358"/>
      <c r="O481" s="359"/>
      <c r="P481" s="156">
        <v>29460.857967946264</v>
      </c>
      <c r="Q481" s="357"/>
      <c r="R481" s="364"/>
      <c r="S481" s="158">
        <f t="shared" si="189"/>
        <v>29460.857967946264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11796.145007619198</v>
      </c>
      <c r="G482" s="357"/>
      <c r="H482" s="359"/>
      <c r="I482" s="162">
        <f t="shared" si="188"/>
        <v>11796.145007619198</v>
      </c>
      <c r="J482" s="149"/>
      <c r="K482" s="163" t="s">
        <v>12</v>
      </c>
      <c r="L482" s="357"/>
      <c r="M482" s="358"/>
      <c r="N482" s="358"/>
      <c r="O482" s="359"/>
      <c r="P482" s="164">
        <v>4548.5273786269154</v>
      </c>
      <c r="Q482" s="357"/>
      <c r="R482" s="364"/>
      <c r="S482" s="166">
        <f t="shared" si="189"/>
        <v>4548.5273786269154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188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189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19.834054332005675</v>
      </c>
      <c r="G484" s="357"/>
      <c r="H484" s="359"/>
      <c r="I484" s="162">
        <f t="shared" si="188"/>
        <v>19.834054332005675</v>
      </c>
      <c r="J484" s="149"/>
      <c r="K484" s="163" t="s">
        <v>17</v>
      </c>
      <c r="L484" s="357"/>
      <c r="M484" s="358"/>
      <c r="N484" s="358"/>
      <c r="O484" s="359"/>
      <c r="P484" s="164">
        <v>6.3625844545577719</v>
      </c>
      <c r="Q484" s="357"/>
      <c r="R484" s="364"/>
      <c r="S484" s="166">
        <f t="shared" si="189"/>
        <v>6.3625844545577719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132.56040234773522</v>
      </c>
      <c r="G485" s="357"/>
      <c r="H485" s="359"/>
      <c r="I485" s="154">
        <f t="shared" si="188"/>
        <v>132.56040234773522</v>
      </c>
      <c r="J485" s="149"/>
      <c r="K485" s="169" t="s">
        <v>139</v>
      </c>
      <c r="L485" s="357"/>
      <c r="M485" s="358"/>
      <c r="N485" s="358"/>
      <c r="O485" s="359"/>
      <c r="P485" s="156">
        <v>50.317026615429967</v>
      </c>
      <c r="Q485" s="357"/>
      <c r="R485" s="364"/>
      <c r="S485" s="158">
        <f t="shared" si="189"/>
        <v>50.317026615429967</v>
      </c>
    </row>
    <row r="486" spans="1:19" ht="15">
      <c r="A486" s="159" t="s">
        <v>25</v>
      </c>
      <c r="B486" s="357"/>
      <c r="C486" s="358"/>
      <c r="D486" s="358"/>
      <c r="E486" s="359"/>
      <c r="F486" s="160">
        <v>1040.0834420698188</v>
      </c>
      <c r="G486" s="357"/>
      <c r="H486" s="359"/>
      <c r="I486" s="162">
        <f t="shared" si="188"/>
        <v>1040.0834420698188</v>
      </c>
      <c r="J486" s="149"/>
      <c r="K486" s="163" t="s">
        <v>25</v>
      </c>
      <c r="L486" s="357"/>
      <c r="M486" s="358"/>
      <c r="N486" s="358"/>
      <c r="O486" s="359"/>
      <c r="P486" s="164">
        <v>-2.9132252166164108E-13</v>
      </c>
      <c r="Q486" s="357"/>
      <c r="R486" s="364"/>
      <c r="S486" s="166">
        <f t="shared" si="189"/>
        <v>-2.9132252166164108E-13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188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189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188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189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3762.929710779089</v>
      </c>
      <c r="G489" s="357"/>
      <c r="H489" s="359"/>
      <c r="I489" s="154">
        <f t="shared" si="188"/>
        <v>3762.929710779089</v>
      </c>
      <c r="J489" s="149"/>
      <c r="K489" s="169" t="s">
        <v>22</v>
      </c>
      <c r="L489" s="357"/>
      <c r="M489" s="358"/>
      <c r="N489" s="358"/>
      <c r="O489" s="359"/>
      <c r="P489" s="156">
        <v>2205.0205698853329</v>
      </c>
      <c r="Q489" s="357"/>
      <c r="R489" s="364"/>
      <c r="S489" s="158">
        <f t="shared" si="189"/>
        <v>2205.0205698853329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188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189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188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189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188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189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188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189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188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189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188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18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0">SUM(C475:C491)</f>
        <v>0</v>
      </c>
      <c r="D496" s="195">
        <f t="shared" si="190"/>
        <v>0</v>
      </c>
      <c r="E496" s="195">
        <f t="shared" si="190"/>
        <v>0</v>
      </c>
      <c r="F496" s="195">
        <f t="shared" si="190"/>
        <v>66130.916944251701</v>
      </c>
      <c r="G496" s="195">
        <f t="shared" si="190"/>
        <v>0</v>
      </c>
      <c r="H496" s="197">
        <f t="shared" si="190"/>
        <v>0</v>
      </c>
      <c r="I496" s="154">
        <f t="shared" si="190"/>
        <v>66130.916944251701</v>
      </c>
      <c r="J496" s="149"/>
      <c r="K496" s="196" t="s">
        <v>26</v>
      </c>
      <c r="L496" s="195">
        <f>SUM(L475:L491)</f>
        <v>0</v>
      </c>
      <c r="M496" s="195">
        <f t="shared" ref="M496:S496" si="191">SUM(M475:M491)</f>
        <v>0</v>
      </c>
      <c r="N496" s="195">
        <f t="shared" si="191"/>
        <v>0</v>
      </c>
      <c r="O496" s="195">
        <f t="shared" si="191"/>
        <v>0</v>
      </c>
      <c r="P496" s="195">
        <f t="shared" si="191"/>
        <v>36271.085527528499</v>
      </c>
      <c r="Q496" s="195">
        <f t="shared" si="191"/>
        <v>0</v>
      </c>
      <c r="R496" s="197">
        <f t="shared" si="191"/>
        <v>0</v>
      </c>
      <c r="S496" s="198">
        <f t="shared" si="191"/>
        <v>36271.085527528499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192">IF($I496=0,"-",C496/$I496)</f>
        <v>0</v>
      </c>
      <c r="D497" s="49">
        <f t="shared" si="192"/>
        <v>0</v>
      </c>
      <c r="E497" s="49">
        <f t="shared" si="192"/>
        <v>0</v>
      </c>
      <c r="F497" s="49">
        <f t="shared" si="192"/>
        <v>1</v>
      </c>
      <c r="G497" s="49">
        <f t="shared" si="192"/>
        <v>0</v>
      </c>
      <c r="H497" s="72">
        <f t="shared" si="192"/>
        <v>0</v>
      </c>
      <c r="I497" s="50">
        <f>SUM(B497:H497)</f>
        <v>1</v>
      </c>
      <c r="J497" s="24"/>
      <c r="K497" s="84" t="s">
        <v>86</v>
      </c>
      <c r="L497" s="101">
        <f t="shared" ref="L497:R497" si="193">IF($S496=0,"-",L496/$S496)</f>
        <v>0</v>
      </c>
      <c r="M497" s="101">
        <f t="shared" si="193"/>
        <v>0</v>
      </c>
      <c r="N497" s="101">
        <f t="shared" si="193"/>
        <v>0</v>
      </c>
      <c r="O497" s="101">
        <f t="shared" si="193"/>
        <v>0</v>
      </c>
      <c r="P497" s="101">
        <f t="shared" si="193"/>
        <v>1</v>
      </c>
      <c r="Q497" s="101">
        <f t="shared" si="193"/>
        <v>0</v>
      </c>
      <c r="R497" s="102">
        <f t="shared" si="19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19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19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19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19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19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19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19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19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19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19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19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19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19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19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19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19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19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19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523.66652506800006</v>
      </c>
      <c r="G511" s="357"/>
      <c r="H511" s="359"/>
      <c r="I511" s="154">
        <f t="shared" si="194"/>
        <v>523.66652506800006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19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56.108545199999995</v>
      </c>
      <c r="G512" s="357"/>
      <c r="H512" s="359"/>
      <c r="I512" s="162">
        <f t="shared" si="194"/>
        <v>56.108545199999995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19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19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19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19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19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19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19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19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19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19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19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19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19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19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19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19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19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19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19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6">SUM(C501:C517)</f>
        <v>0</v>
      </c>
      <c r="D522" s="195">
        <f t="shared" si="196"/>
        <v>0</v>
      </c>
      <c r="E522" s="195">
        <f t="shared" si="196"/>
        <v>0</v>
      </c>
      <c r="F522" s="195">
        <f t="shared" si="196"/>
        <v>579.77507026800004</v>
      </c>
      <c r="G522" s="195">
        <f t="shared" si="196"/>
        <v>0</v>
      </c>
      <c r="H522" s="197">
        <f t="shared" si="196"/>
        <v>0</v>
      </c>
      <c r="I522" s="154">
        <f t="shared" si="196"/>
        <v>579.77507026800004</v>
      </c>
      <c r="J522" s="149"/>
      <c r="K522" s="196" t="s">
        <v>26</v>
      </c>
      <c r="L522" s="195">
        <f>SUM(L501:L517)</f>
        <v>0</v>
      </c>
      <c r="M522" s="195">
        <f t="shared" ref="M522:S522" si="197">SUM(M501:M517)</f>
        <v>0</v>
      </c>
      <c r="N522" s="195">
        <f t="shared" si="197"/>
        <v>0</v>
      </c>
      <c r="O522" s="195">
        <f t="shared" si="197"/>
        <v>0</v>
      </c>
      <c r="P522" s="195">
        <f t="shared" si="197"/>
        <v>0</v>
      </c>
      <c r="Q522" s="195">
        <f t="shared" si="197"/>
        <v>0</v>
      </c>
      <c r="R522" s="197">
        <f t="shared" si="197"/>
        <v>0</v>
      </c>
      <c r="S522" s="198">
        <f t="shared" si="197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198">IF($I522=0,"-",C522/$I522)</f>
        <v>0</v>
      </c>
      <c r="D523" s="49">
        <f t="shared" si="198"/>
        <v>0</v>
      </c>
      <c r="E523" s="49">
        <f t="shared" si="198"/>
        <v>0</v>
      </c>
      <c r="F523" s="49">
        <f t="shared" si="198"/>
        <v>1</v>
      </c>
      <c r="G523" s="49">
        <f t="shared" si="198"/>
        <v>0</v>
      </c>
      <c r="H523" s="72">
        <f t="shared" si="198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199">IF($S522=0,"-",L522/$S522)</f>
        <v>-</v>
      </c>
      <c r="M523" s="101" t="str">
        <f t="shared" si="199"/>
        <v>-</v>
      </c>
      <c r="N523" s="101" t="str">
        <f t="shared" si="199"/>
        <v>-</v>
      </c>
      <c r="O523" s="101" t="str">
        <f t="shared" si="199"/>
        <v>-</v>
      </c>
      <c r="P523" s="101" t="str">
        <f t="shared" si="199"/>
        <v>-</v>
      </c>
      <c r="Q523" s="101" t="str">
        <f t="shared" si="199"/>
        <v>-</v>
      </c>
      <c r="R523" s="102" t="str">
        <f t="shared" si="199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00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01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00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01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00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01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00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01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00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01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263.0483356471828</v>
      </c>
      <c r="G533" s="357"/>
      <c r="H533" s="359"/>
      <c r="I533" s="154">
        <f t="shared" si="200"/>
        <v>263.0483356471828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01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38.52900247556331</v>
      </c>
      <c r="G534" s="357"/>
      <c r="H534" s="359"/>
      <c r="I534" s="162">
        <f t="shared" si="200"/>
        <v>38.52900247556331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01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00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01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00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01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00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01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00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01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00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01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00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01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00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01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00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01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00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01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00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01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00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01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00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01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00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01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2">SUM(C527:C543)</f>
        <v>0</v>
      </c>
      <c r="D548" s="195">
        <f t="shared" si="202"/>
        <v>0</v>
      </c>
      <c r="E548" s="195">
        <f t="shared" si="202"/>
        <v>0</v>
      </c>
      <c r="F548" s="195">
        <f t="shared" si="202"/>
        <v>301.57733812274608</v>
      </c>
      <c r="G548" s="195">
        <f t="shared" si="202"/>
        <v>0</v>
      </c>
      <c r="H548" s="197">
        <f t="shared" si="202"/>
        <v>0</v>
      </c>
      <c r="I548" s="154">
        <f t="shared" si="202"/>
        <v>301.57733812274608</v>
      </c>
      <c r="J548" s="149"/>
      <c r="K548" s="196" t="s">
        <v>26</v>
      </c>
      <c r="L548" s="195">
        <f>SUM(L527:L543)</f>
        <v>0</v>
      </c>
      <c r="M548" s="195">
        <f t="shared" ref="M548:S548" si="203">SUM(M527:M543)</f>
        <v>0</v>
      </c>
      <c r="N548" s="195">
        <f t="shared" si="203"/>
        <v>0</v>
      </c>
      <c r="O548" s="195">
        <f t="shared" si="203"/>
        <v>0</v>
      </c>
      <c r="P548" s="195">
        <f t="shared" si="203"/>
        <v>0</v>
      </c>
      <c r="Q548" s="195">
        <f t="shared" si="203"/>
        <v>0</v>
      </c>
      <c r="R548" s="197">
        <f t="shared" si="203"/>
        <v>0</v>
      </c>
      <c r="S548" s="198">
        <f t="shared" si="203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04">IF($I548=0,"-",C548/$I548)</f>
        <v>0</v>
      </c>
      <c r="D549" s="49">
        <f t="shared" si="204"/>
        <v>0</v>
      </c>
      <c r="E549" s="49">
        <f t="shared" si="204"/>
        <v>0</v>
      </c>
      <c r="F549" s="49">
        <f t="shared" si="204"/>
        <v>1</v>
      </c>
      <c r="G549" s="49">
        <f t="shared" si="204"/>
        <v>0</v>
      </c>
      <c r="H549" s="72">
        <f t="shared" si="204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05">IF($S548=0,"-",L548/$S548)</f>
        <v>-</v>
      </c>
      <c r="M549" s="101" t="str">
        <f t="shared" si="205"/>
        <v>-</v>
      </c>
      <c r="N549" s="101" t="str">
        <f t="shared" si="205"/>
        <v>-</v>
      </c>
      <c r="O549" s="101" t="str">
        <f t="shared" si="205"/>
        <v>-</v>
      </c>
      <c r="P549" s="101" t="str">
        <f t="shared" si="205"/>
        <v>-</v>
      </c>
      <c r="Q549" s="101" t="str">
        <f t="shared" si="205"/>
        <v>-</v>
      </c>
      <c r="R549" s="102" t="str">
        <f t="shared" si="205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06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07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06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07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06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07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06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07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06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07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06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07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15.361190272814385</v>
      </c>
      <c r="G560" s="357"/>
      <c r="H560" s="359"/>
      <c r="I560" s="162">
        <f t="shared" si="206"/>
        <v>15.361190272814385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07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892.6360101764601</v>
      </c>
      <c r="G561" s="357"/>
      <c r="H561" s="359"/>
      <c r="I561" s="154">
        <f t="shared" si="206"/>
        <v>892.6360101764601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07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06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07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06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07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06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07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06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07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06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07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06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07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06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07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06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07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06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07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06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07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06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07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06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08">SUM(C553:C569)</f>
        <v>0</v>
      </c>
      <c r="D574" s="195">
        <f t="shared" si="208"/>
        <v>0</v>
      </c>
      <c r="E574" s="195">
        <f t="shared" si="208"/>
        <v>0</v>
      </c>
      <c r="F574" s="195">
        <f t="shared" si="208"/>
        <v>907.99720044927449</v>
      </c>
      <c r="G574" s="195">
        <f t="shared" si="208"/>
        <v>0</v>
      </c>
      <c r="H574" s="197">
        <f t="shared" si="208"/>
        <v>0</v>
      </c>
      <c r="I574" s="154">
        <f t="shared" si="208"/>
        <v>907.99720044927449</v>
      </c>
      <c r="J574" s="149"/>
      <c r="K574" s="196" t="s">
        <v>26</v>
      </c>
      <c r="L574" s="195">
        <f>SUM(L553:L569)</f>
        <v>0</v>
      </c>
      <c r="M574" s="195">
        <f t="shared" ref="M574:S574" si="209">SUM(M553:M569)</f>
        <v>0</v>
      </c>
      <c r="N574" s="195">
        <f t="shared" si="209"/>
        <v>0</v>
      </c>
      <c r="O574" s="195">
        <f t="shared" si="209"/>
        <v>0</v>
      </c>
      <c r="P574" s="195">
        <f t="shared" si="209"/>
        <v>0</v>
      </c>
      <c r="Q574" s="195">
        <f t="shared" si="209"/>
        <v>0</v>
      </c>
      <c r="R574" s="197">
        <f t="shared" si="209"/>
        <v>0</v>
      </c>
      <c r="S574" s="198">
        <f t="shared" si="209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10">IF($I574=0,"-",C574/$I574)</f>
        <v>0</v>
      </c>
      <c r="D575" s="49">
        <f t="shared" si="210"/>
        <v>0</v>
      </c>
      <c r="E575" s="49">
        <f t="shared" si="210"/>
        <v>0</v>
      </c>
      <c r="F575" s="49">
        <f t="shared" si="210"/>
        <v>1</v>
      </c>
      <c r="G575" s="49">
        <f t="shared" si="210"/>
        <v>0</v>
      </c>
      <c r="H575" s="72">
        <f t="shared" si="210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11">IF($S574=0,"-",L574/$S574)</f>
        <v>-</v>
      </c>
      <c r="M575" s="101" t="str">
        <f t="shared" si="211"/>
        <v>-</v>
      </c>
      <c r="N575" s="101" t="str">
        <f t="shared" si="211"/>
        <v>-</v>
      </c>
      <c r="O575" s="101" t="str">
        <f t="shared" si="211"/>
        <v>-</v>
      </c>
      <c r="P575" s="101" t="str">
        <f t="shared" si="211"/>
        <v>-</v>
      </c>
      <c r="Q575" s="101" t="str">
        <f t="shared" si="211"/>
        <v>-</v>
      </c>
      <c r="R575" s="102" t="str">
        <f t="shared" si="211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7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0.11120848898604942</v>
      </c>
      <c r="Q579" s="152">
        <v>0</v>
      </c>
      <c r="R579" s="204">
        <v>0</v>
      </c>
      <c r="S579" s="205">
        <f>SUM(L579:R579)</f>
        <v>0.11120848898604942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12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3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12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3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12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3"/>
        <v>0</v>
      </c>
    </row>
    <row r="583" spans="1:19" ht="15">
      <c r="A583" s="167" t="s">
        <v>16</v>
      </c>
      <c r="B583" s="156">
        <v>32.897290397958997</v>
      </c>
      <c r="C583" s="156">
        <v>3.984677687355894</v>
      </c>
      <c r="D583" s="156">
        <v>0.8591838547218128</v>
      </c>
      <c r="E583" s="156">
        <v>1.916223958160731</v>
      </c>
      <c r="F583" s="348"/>
      <c r="G583" s="156">
        <v>0</v>
      </c>
      <c r="H583" s="168">
        <v>0</v>
      </c>
      <c r="I583" s="154">
        <f t="shared" si="212"/>
        <v>39.657375898197429</v>
      </c>
      <c r="J583" s="149"/>
      <c r="K583" s="169" t="s">
        <v>16</v>
      </c>
      <c r="L583" s="156">
        <v>32.897290397958997</v>
      </c>
      <c r="M583" s="156">
        <v>3.984677687355894</v>
      </c>
      <c r="N583" s="156">
        <v>0.8591838547218128</v>
      </c>
      <c r="O583" s="156">
        <v>1.916223958160731</v>
      </c>
      <c r="P583" s="156">
        <v>0</v>
      </c>
      <c r="Q583" s="156">
        <v>0</v>
      </c>
      <c r="R583" s="157">
        <v>0</v>
      </c>
      <c r="S583" s="158">
        <f t="shared" si="213"/>
        <v>39.657375898197429</v>
      </c>
    </row>
    <row r="584" spans="1:19" ht="15">
      <c r="A584" s="159" t="s">
        <v>15</v>
      </c>
      <c r="B584" s="160">
        <v>831.99986042009732</v>
      </c>
      <c r="C584" s="160">
        <v>12.626300848954013</v>
      </c>
      <c r="D584" s="160">
        <v>14.929307158370211</v>
      </c>
      <c r="E584" s="160">
        <v>0</v>
      </c>
      <c r="F584" s="348"/>
      <c r="G584" s="160">
        <v>0</v>
      </c>
      <c r="H584" s="161">
        <v>0</v>
      </c>
      <c r="I584" s="162">
        <f t="shared" si="212"/>
        <v>859.55546842742149</v>
      </c>
      <c r="J584" s="149"/>
      <c r="K584" s="163" t="s">
        <v>15</v>
      </c>
      <c r="L584" s="164">
        <v>831.99986042009732</v>
      </c>
      <c r="M584" s="164">
        <v>12.626300848954013</v>
      </c>
      <c r="N584" s="164">
        <v>14.929307158370211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3"/>
        <v>859.55546842742149</v>
      </c>
    </row>
    <row r="585" spans="1:19" ht="15">
      <c r="A585" s="167" t="s">
        <v>57</v>
      </c>
      <c r="B585" s="156">
        <v>0</v>
      </c>
      <c r="C585" s="156">
        <v>0</v>
      </c>
      <c r="D585" s="156">
        <v>0.17350079326707776</v>
      </c>
      <c r="E585" s="156">
        <v>80.935457657414091</v>
      </c>
      <c r="F585" s="348"/>
      <c r="G585" s="156">
        <v>0</v>
      </c>
      <c r="H585" s="168">
        <v>0</v>
      </c>
      <c r="I585" s="154">
        <f t="shared" si="212"/>
        <v>81.108958450681172</v>
      </c>
      <c r="J585" s="149"/>
      <c r="K585" s="169" t="s">
        <v>57</v>
      </c>
      <c r="L585" s="156">
        <v>0</v>
      </c>
      <c r="M585" s="156">
        <v>0</v>
      </c>
      <c r="N585" s="156">
        <v>0.17350079326707776</v>
      </c>
      <c r="O585" s="156">
        <v>80.935457657414091</v>
      </c>
      <c r="P585" s="156">
        <v>3296.1765907218314</v>
      </c>
      <c r="Q585" s="156">
        <v>0</v>
      </c>
      <c r="R585" s="157">
        <v>0</v>
      </c>
      <c r="S585" s="158">
        <f t="shared" si="213"/>
        <v>3377.2855491725127</v>
      </c>
    </row>
    <row r="586" spans="1:19" ht="15">
      <c r="A586" s="159" t="s">
        <v>12</v>
      </c>
      <c r="B586" s="160">
        <v>0</v>
      </c>
      <c r="C586" s="160">
        <v>0</v>
      </c>
      <c r="D586" s="160">
        <v>8.9558014236814518E-2</v>
      </c>
      <c r="E586" s="160">
        <v>2.618453250651704</v>
      </c>
      <c r="F586" s="348"/>
      <c r="G586" s="160">
        <v>0</v>
      </c>
      <c r="H586" s="161">
        <v>0</v>
      </c>
      <c r="I586" s="162">
        <f t="shared" si="212"/>
        <v>2.7080112648885186</v>
      </c>
      <c r="J586" s="149"/>
      <c r="K586" s="163" t="s">
        <v>12</v>
      </c>
      <c r="L586" s="164">
        <v>0</v>
      </c>
      <c r="M586" s="164">
        <v>0</v>
      </c>
      <c r="N586" s="164">
        <v>8.9558014236814518E-2</v>
      </c>
      <c r="O586" s="164">
        <v>2.618453250651704</v>
      </c>
      <c r="P586" s="164">
        <v>202.13468856079055</v>
      </c>
      <c r="Q586" s="164">
        <v>0</v>
      </c>
      <c r="R586" s="165">
        <v>0</v>
      </c>
      <c r="S586" s="166">
        <f t="shared" si="213"/>
        <v>204.84269982567906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12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892.6360101764601</v>
      </c>
      <c r="Q587" s="156">
        <v>0</v>
      </c>
      <c r="R587" s="157">
        <v>0</v>
      </c>
      <c r="S587" s="158">
        <f t="shared" si="213"/>
        <v>892.6360101764601</v>
      </c>
    </row>
    <row r="588" spans="1:19" ht="15">
      <c r="A588" s="159" t="s">
        <v>17</v>
      </c>
      <c r="B588" s="160">
        <v>28.039250184216677</v>
      </c>
      <c r="C588" s="160">
        <v>0.15192492077794845</v>
      </c>
      <c r="D588" s="160">
        <v>3.55864097308414</v>
      </c>
      <c r="E588" s="160">
        <v>0.48510440505353186</v>
      </c>
      <c r="F588" s="348"/>
      <c r="G588" s="160">
        <v>0</v>
      </c>
      <c r="H588" s="161">
        <v>0</v>
      </c>
      <c r="I588" s="162">
        <f t="shared" si="212"/>
        <v>32.234920483132299</v>
      </c>
      <c r="J588" s="149"/>
      <c r="K588" s="163" t="s">
        <v>17</v>
      </c>
      <c r="L588" s="164">
        <v>28.039250184216677</v>
      </c>
      <c r="M588" s="164">
        <v>0.15192492077794845</v>
      </c>
      <c r="N588" s="164">
        <v>3.55864097308414</v>
      </c>
      <c r="O588" s="164">
        <v>0.48510440505353186</v>
      </c>
      <c r="P588" s="164">
        <v>0</v>
      </c>
      <c r="Q588" s="164">
        <v>0</v>
      </c>
      <c r="R588" s="165">
        <v>0</v>
      </c>
      <c r="S588" s="166">
        <f t="shared" si="213"/>
        <v>32.234920483132299</v>
      </c>
    </row>
    <row r="589" spans="1:19" ht="15">
      <c r="A589" s="167" t="s">
        <v>139</v>
      </c>
      <c r="B589" s="156">
        <v>951.21174806979002</v>
      </c>
      <c r="C589" s="156">
        <v>149.89839989128129</v>
      </c>
      <c r="D589" s="156">
        <v>29.234864398271647</v>
      </c>
      <c r="E589" s="156">
        <v>23.020100183633474</v>
      </c>
      <c r="F589" s="348"/>
      <c r="G589" s="156">
        <v>0</v>
      </c>
      <c r="H589" s="168">
        <v>0</v>
      </c>
      <c r="I589" s="154">
        <f t="shared" si="212"/>
        <v>1153.3651125429765</v>
      </c>
      <c r="J589" s="149"/>
      <c r="K589" s="169" t="s">
        <v>139</v>
      </c>
      <c r="L589" s="156">
        <v>951.21174806979002</v>
      </c>
      <c r="M589" s="156">
        <v>149.89839989128129</v>
      </c>
      <c r="N589" s="156">
        <v>29.234864398271647</v>
      </c>
      <c r="O589" s="156">
        <v>23.020100183633474</v>
      </c>
      <c r="P589" s="156">
        <v>523.66652506800006</v>
      </c>
      <c r="Q589" s="156">
        <v>0</v>
      </c>
      <c r="R589" s="157">
        <v>0</v>
      </c>
      <c r="S589" s="158">
        <f t="shared" si="213"/>
        <v>1677.0316376109765</v>
      </c>
    </row>
    <row r="590" spans="1:19" ht="15">
      <c r="A590" s="159" t="s">
        <v>25</v>
      </c>
      <c r="B590" s="160">
        <v>1407.0506236384001</v>
      </c>
      <c r="C590" s="160">
        <v>0</v>
      </c>
      <c r="D590" s="160">
        <v>3103.2917629981903</v>
      </c>
      <c r="E590" s="160">
        <v>683.85196653163746</v>
      </c>
      <c r="F590" s="348"/>
      <c r="G590" s="160">
        <v>2126.1065081898473</v>
      </c>
      <c r="H590" s="161">
        <v>0.55349578769665198</v>
      </c>
      <c r="I590" s="162">
        <f t="shared" si="212"/>
        <v>7320.8543571457722</v>
      </c>
      <c r="J590" s="149"/>
      <c r="K590" s="163" t="s">
        <v>25</v>
      </c>
      <c r="L590" s="164">
        <v>1407.0506236384001</v>
      </c>
      <c r="M590" s="164">
        <v>0</v>
      </c>
      <c r="N590" s="164">
        <v>3103.2917629981903</v>
      </c>
      <c r="O590" s="164">
        <v>683.85196653163746</v>
      </c>
      <c r="P590" s="164">
        <v>1899.3096062322334</v>
      </c>
      <c r="Q590" s="164">
        <v>2126.1065081898473</v>
      </c>
      <c r="R590" s="165">
        <v>0.55349578769665198</v>
      </c>
      <c r="S590" s="166">
        <f t="shared" si="213"/>
        <v>9220.1639633780051</v>
      </c>
    </row>
    <row r="591" spans="1:19" ht="15">
      <c r="A591" s="167" t="s">
        <v>24</v>
      </c>
      <c r="B591" s="156">
        <v>3604.8310891670299</v>
      </c>
      <c r="C591" s="156">
        <v>22.853985808066518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12"/>
        <v>3627.6850749750965</v>
      </c>
      <c r="J591" s="149"/>
      <c r="K591" s="169" t="s">
        <v>24</v>
      </c>
      <c r="L591" s="156">
        <v>3604.8310891670299</v>
      </c>
      <c r="M591" s="156">
        <v>22.853985808066518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3"/>
        <v>3627.6850749750965</v>
      </c>
    </row>
    <row r="592" spans="1:19" ht="15">
      <c r="A592" s="159" t="s">
        <v>59</v>
      </c>
      <c r="B592" s="160">
        <v>32.256327697173539</v>
      </c>
      <c r="C592" s="160">
        <v>0</v>
      </c>
      <c r="D592" s="160">
        <v>5.7342251849680972</v>
      </c>
      <c r="E592" s="160">
        <v>0</v>
      </c>
      <c r="F592" s="348"/>
      <c r="G592" s="160">
        <v>0</v>
      </c>
      <c r="H592" s="161">
        <v>0</v>
      </c>
      <c r="I592" s="162">
        <f t="shared" si="212"/>
        <v>37.990552882141635</v>
      </c>
      <c r="J592" s="149"/>
      <c r="K592" s="163" t="s">
        <v>59</v>
      </c>
      <c r="L592" s="164">
        <v>32.256327697173539</v>
      </c>
      <c r="M592" s="164">
        <v>0</v>
      </c>
      <c r="N592" s="164">
        <v>5.7342251849680972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3"/>
        <v>37.990552882141635</v>
      </c>
    </row>
    <row r="593" spans="1:85" ht="15">
      <c r="A593" s="167" t="s">
        <v>22</v>
      </c>
      <c r="B593" s="156">
        <v>416.79414811169949</v>
      </c>
      <c r="C593" s="156">
        <v>0</v>
      </c>
      <c r="D593" s="156">
        <v>25.707537195892868</v>
      </c>
      <c r="E593" s="156">
        <v>0</v>
      </c>
      <c r="F593" s="348"/>
      <c r="G593" s="156">
        <v>0</v>
      </c>
      <c r="H593" s="168">
        <v>0</v>
      </c>
      <c r="I593" s="154">
        <f t="shared" si="212"/>
        <v>442.50168530759237</v>
      </c>
      <c r="J593" s="149"/>
      <c r="K593" s="169" t="s">
        <v>22</v>
      </c>
      <c r="L593" s="156">
        <v>416.79414811169949</v>
      </c>
      <c r="M593" s="156">
        <v>0</v>
      </c>
      <c r="N593" s="156">
        <v>25.707537195892868</v>
      </c>
      <c r="O593" s="156">
        <v>0</v>
      </c>
      <c r="P593" s="156">
        <v>201.14042384626251</v>
      </c>
      <c r="Q593" s="156">
        <v>0</v>
      </c>
      <c r="R593" s="157">
        <v>0</v>
      </c>
      <c r="S593" s="158">
        <f t="shared" si="213"/>
        <v>643.6421091538549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12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3"/>
        <v>0</v>
      </c>
    </row>
    <row r="595" spans="1:85" ht="15">
      <c r="A595" s="170" t="s">
        <v>63</v>
      </c>
      <c r="B595" s="156">
        <v>2178.9886289718984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12"/>
        <v>2178.9886289718984</v>
      </c>
      <c r="J595" s="149"/>
      <c r="K595" s="171" t="s">
        <v>63</v>
      </c>
      <c r="L595" s="156">
        <v>2178.9886289718984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3"/>
        <v>2178.9886289718984</v>
      </c>
    </row>
    <row r="596" spans="1:85">
      <c r="A596" s="172" t="s">
        <v>23</v>
      </c>
      <c r="B596" s="173">
        <v>2178.9886289718984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12"/>
        <v>2178.9886289718984</v>
      </c>
      <c r="J596" s="149"/>
      <c r="K596" s="176" t="s">
        <v>23</v>
      </c>
      <c r="L596" s="177">
        <v>2178.9886289718984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3"/>
        <v>2178.9886289718984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12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3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12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3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12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3"/>
        <v>0</v>
      </c>
    </row>
    <row r="600" spans="1:85" ht="15">
      <c r="A600" s="194" t="s">
        <v>26</v>
      </c>
      <c r="B600" s="195">
        <f>SUM(B579:B595)</f>
        <v>9484.0689666582639</v>
      </c>
      <c r="C600" s="195">
        <f t="shared" ref="C600:I600" si="214">SUM(C579:C595)</f>
        <v>189.51528915643564</v>
      </c>
      <c r="D600" s="195">
        <f t="shared" si="214"/>
        <v>3183.5785805710029</v>
      </c>
      <c r="E600" s="195">
        <f t="shared" si="214"/>
        <v>792.82730598655098</v>
      </c>
      <c r="F600" s="195">
        <f t="shared" si="214"/>
        <v>0</v>
      </c>
      <c r="G600" s="195">
        <f t="shared" si="214"/>
        <v>2126.1065081898473</v>
      </c>
      <c r="H600" s="197">
        <f t="shared" si="214"/>
        <v>0.55349578769665198</v>
      </c>
      <c r="I600" s="154">
        <f t="shared" si="214"/>
        <v>15776.650146349797</v>
      </c>
      <c r="J600" s="149"/>
      <c r="K600" s="196" t="s">
        <v>26</v>
      </c>
      <c r="L600" s="195">
        <f>SUM(L579:L595)</f>
        <v>9484.0689666582639</v>
      </c>
      <c r="M600" s="195">
        <f t="shared" ref="M600:S600" si="215">SUM(M579:M595)</f>
        <v>189.51528915643564</v>
      </c>
      <c r="N600" s="195">
        <f t="shared" si="215"/>
        <v>3183.5785805710029</v>
      </c>
      <c r="O600" s="195">
        <f t="shared" si="215"/>
        <v>792.82730598655098</v>
      </c>
      <c r="P600" s="195">
        <f t="shared" si="215"/>
        <v>7015.1750530945637</v>
      </c>
      <c r="Q600" s="195">
        <f t="shared" si="215"/>
        <v>2126.1065081898473</v>
      </c>
      <c r="R600" s="197">
        <f t="shared" si="215"/>
        <v>0.55349578769665198</v>
      </c>
      <c r="S600" s="198">
        <f t="shared" si="215"/>
        <v>22791.82519944436</v>
      </c>
    </row>
    <row r="601" spans="1:85" s="24" customFormat="1" ht="15" thickBot="1">
      <c r="A601" s="61" t="s">
        <v>86</v>
      </c>
      <c r="B601" s="49">
        <f>IF($I600=0,"-",B600/$I600)</f>
        <v>0.6011459263329465</v>
      </c>
      <c r="C601" s="49">
        <f t="shared" ref="C601:H601" si="216">IF($I600=0,"-",C600/$I600)</f>
        <v>1.201239093206889E-2</v>
      </c>
      <c r="D601" s="49">
        <f t="shared" si="216"/>
        <v>0.20179052910719322</v>
      </c>
      <c r="E601" s="49">
        <f t="shared" si="216"/>
        <v>5.0253209561725964E-2</v>
      </c>
      <c r="F601" s="49">
        <f t="shared" si="216"/>
        <v>0</v>
      </c>
      <c r="G601" s="49">
        <f t="shared" si="216"/>
        <v>0.1347628608397429</v>
      </c>
      <c r="H601" s="72">
        <f t="shared" si="216"/>
        <v>3.5083226322586156E-5</v>
      </c>
      <c r="I601" s="50">
        <f>SUM(B601:H601)</f>
        <v>1</v>
      </c>
      <c r="K601" s="84" t="s">
        <v>86</v>
      </c>
      <c r="L601" s="101">
        <f t="shared" ref="L601:R601" si="217">IF($S600=0,"-",L600/$S600)</f>
        <v>0.41611713338734607</v>
      </c>
      <c r="M601" s="101">
        <f t="shared" si="217"/>
        <v>8.3150553980668399E-3</v>
      </c>
      <c r="N601" s="101">
        <f t="shared" si="217"/>
        <v>0.13968072116701805</v>
      </c>
      <c r="O601" s="101">
        <f t="shared" si="217"/>
        <v>3.4785599619546012E-2</v>
      </c>
      <c r="P601" s="101">
        <f t="shared" si="217"/>
        <v>0.30779347383137995</v>
      </c>
      <c r="Q601" s="101">
        <f t="shared" si="217"/>
        <v>9.328373175842361E-2</v>
      </c>
      <c r="R601" s="102">
        <f t="shared" si="217"/>
        <v>2.4284838219544857E-5</v>
      </c>
      <c r="S601" s="103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2.0790280585741931</v>
      </c>
      <c r="C605" s="152">
        <v>0</v>
      </c>
      <c r="D605" s="152">
        <v>0</v>
      </c>
      <c r="E605" s="152">
        <v>0</v>
      </c>
      <c r="F605" s="347"/>
      <c r="G605" s="152">
        <v>0</v>
      </c>
      <c r="H605" s="153">
        <v>0</v>
      </c>
      <c r="I605" s="154">
        <f>SUM(B605:H605)</f>
        <v>2.0790280585741931</v>
      </c>
      <c r="J605" s="149"/>
      <c r="K605" s="203" t="s">
        <v>7</v>
      </c>
      <c r="L605" s="152">
        <v>2.0790280585741931</v>
      </c>
      <c r="M605" s="152">
        <v>0</v>
      </c>
      <c r="N605" s="152">
        <v>0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2.0790280585741931</v>
      </c>
      <c r="U605" s="106" t="s">
        <v>7</v>
      </c>
      <c r="V605" s="207">
        <v>2.0790280585741931</v>
      </c>
      <c r="W605" s="207">
        <v>0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18">+P605</f>
        <v>0</v>
      </c>
      <c r="AF605" s="210">
        <f t="shared" ref="AF605:AF625" si="219">SUM(V605:AE605)</f>
        <v>2.0790280585741931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60.290428446533809</v>
      </c>
      <c r="C606" s="160">
        <v>0</v>
      </c>
      <c r="D606" s="160">
        <v>3.4283306341359738</v>
      </c>
      <c r="E606" s="160">
        <v>0</v>
      </c>
      <c r="F606" s="348"/>
      <c r="G606" s="160">
        <v>0</v>
      </c>
      <c r="H606" s="161">
        <v>0</v>
      </c>
      <c r="I606" s="162">
        <f t="shared" ref="I606:I625" si="220">SUM(B606:H606)</f>
        <v>63.718759080669784</v>
      </c>
      <c r="J606" s="149"/>
      <c r="K606" s="163" t="s">
        <v>8</v>
      </c>
      <c r="L606" s="164">
        <v>60.290428446533809</v>
      </c>
      <c r="M606" s="164">
        <v>0</v>
      </c>
      <c r="N606" s="164">
        <v>3.4283306341359738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1">SUM(L606:R606)</f>
        <v>63.718759080669784</v>
      </c>
      <c r="U606" s="107" t="s">
        <v>8</v>
      </c>
      <c r="V606" s="212">
        <v>60.290428446533809</v>
      </c>
      <c r="W606" s="212">
        <v>2.8826282787661874</v>
      </c>
      <c r="X606" s="212">
        <v>0.5457023553697864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18"/>
        <v>0</v>
      </c>
      <c r="AF606" s="214">
        <f t="shared" si="219"/>
        <v>63.718759080669784</v>
      </c>
      <c r="AG606" s="244" t="str">
        <f t="shared" ref="AG606:AG626" si="222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37.901126837249244</v>
      </c>
      <c r="C607" s="156">
        <v>0</v>
      </c>
      <c r="D607" s="156">
        <v>9.9640763540821347</v>
      </c>
      <c r="E607" s="156">
        <v>0</v>
      </c>
      <c r="F607" s="348"/>
      <c r="G607" s="156">
        <v>0</v>
      </c>
      <c r="H607" s="168">
        <v>0</v>
      </c>
      <c r="I607" s="154">
        <f t="shared" si="220"/>
        <v>47.865203191331375</v>
      </c>
      <c r="J607" s="149"/>
      <c r="K607" s="169" t="s">
        <v>10</v>
      </c>
      <c r="L607" s="156">
        <v>37.901126837249244</v>
      </c>
      <c r="M607" s="156">
        <v>0</v>
      </c>
      <c r="N607" s="156">
        <v>9.9640763540821347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1"/>
        <v>47.865203191331375</v>
      </c>
      <c r="U607" s="274" t="s">
        <v>10</v>
      </c>
      <c r="V607" s="207">
        <v>37.901126837249244</v>
      </c>
      <c r="W607" s="207">
        <v>9.9640763540821347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18"/>
        <v>0</v>
      </c>
      <c r="AF607" s="210">
        <f t="shared" si="219"/>
        <v>47.865203191331375</v>
      </c>
      <c r="AG607" s="244" t="str">
        <f t="shared" si="222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20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1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18"/>
        <v>0</v>
      </c>
      <c r="AF608" s="214">
        <f t="shared" si="219"/>
        <v>0</v>
      </c>
      <c r="AG608" s="244" t="str">
        <f t="shared" si="222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48"/>
      <c r="G609" s="156">
        <v>0</v>
      </c>
      <c r="H609" s="168">
        <v>0</v>
      </c>
      <c r="I609" s="154">
        <f t="shared" si="220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1"/>
        <v>0</v>
      </c>
      <c r="U609" s="274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18"/>
        <v>0</v>
      </c>
      <c r="AF609" s="210">
        <f t="shared" si="219"/>
        <v>0</v>
      </c>
      <c r="AG609" s="244" t="str">
        <f t="shared" si="222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6132.02695512635</v>
      </c>
      <c r="C610" s="160">
        <v>0</v>
      </c>
      <c r="D610" s="160">
        <v>694.12982167477185</v>
      </c>
      <c r="E610" s="160">
        <v>0</v>
      </c>
      <c r="F610" s="348"/>
      <c r="G610" s="160">
        <v>0</v>
      </c>
      <c r="H610" s="161">
        <v>0</v>
      </c>
      <c r="I610" s="162">
        <f t="shared" si="220"/>
        <v>6826.1567768011219</v>
      </c>
      <c r="J610" s="149"/>
      <c r="K610" s="163" t="s">
        <v>15</v>
      </c>
      <c r="L610" s="164">
        <v>6132.02695512635</v>
      </c>
      <c r="M610" s="164">
        <v>0</v>
      </c>
      <c r="N610" s="164">
        <v>694.12982167477185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1"/>
        <v>6826.1567768011219</v>
      </c>
      <c r="U610" s="107" t="s">
        <v>15</v>
      </c>
      <c r="V610" s="212">
        <v>6132.02695512635</v>
      </c>
      <c r="W610" s="212">
        <v>694.12982167477185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18"/>
        <v>0</v>
      </c>
      <c r="AF610" s="214">
        <f t="shared" si="219"/>
        <v>6826.1567768011219</v>
      </c>
      <c r="AG610" s="244" t="str">
        <f t="shared" si="222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20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13907.130983217439</v>
      </c>
      <c r="Q611" s="156">
        <v>0</v>
      </c>
      <c r="R611" s="157">
        <v>0</v>
      </c>
      <c r="S611" s="158">
        <f t="shared" si="221"/>
        <v>13907.130983217439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13907.130983217439</v>
      </c>
      <c r="AF611" s="247">
        <f t="shared" si="219"/>
        <v>13907.130983217439</v>
      </c>
      <c r="AG611" s="244" t="str">
        <f t="shared" si="222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2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6954.7445140821746</v>
      </c>
      <c r="Q612" s="164">
        <v>0</v>
      </c>
      <c r="R612" s="165">
        <v>0</v>
      </c>
      <c r="S612" s="166">
        <f t="shared" si="221"/>
        <v>6954.7445140821746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23">+P612</f>
        <v>6954.7445140821746</v>
      </c>
      <c r="AF612" s="214">
        <f t="shared" si="219"/>
        <v>6954.7445140821746</v>
      </c>
      <c r="AG612" s="244" t="str">
        <f t="shared" si="222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20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1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23"/>
        <v>0</v>
      </c>
      <c r="AF613" s="247">
        <f t="shared" si="219"/>
        <v>0</v>
      </c>
      <c r="AG613" s="244" t="str">
        <f t="shared" si="222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444.4880686336129</v>
      </c>
      <c r="C614" s="160">
        <v>0</v>
      </c>
      <c r="D614" s="160">
        <v>30.594978546729642</v>
      </c>
      <c r="E614" s="160">
        <v>0</v>
      </c>
      <c r="F614" s="348"/>
      <c r="G614" s="160">
        <v>0</v>
      </c>
      <c r="H614" s="161">
        <v>0</v>
      </c>
      <c r="I614" s="162">
        <f t="shared" si="220"/>
        <v>475.08304718034253</v>
      </c>
      <c r="J614" s="149"/>
      <c r="K614" s="163" t="s">
        <v>17</v>
      </c>
      <c r="L614" s="164">
        <v>444.4880686336129</v>
      </c>
      <c r="M614" s="164">
        <v>0</v>
      </c>
      <c r="N614" s="164">
        <v>30.594978546729642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1"/>
        <v>475.08304718034253</v>
      </c>
      <c r="U614" s="107" t="s">
        <v>17</v>
      </c>
      <c r="V614" s="212">
        <v>444.4880686336129</v>
      </c>
      <c r="W614" s="212">
        <v>26.414043741167447</v>
      </c>
      <c r="X614" s="212">
        <v>4.1809348055621971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23"/>
        <v>0</v>
      </c>
      <c r="AF614" s="214">
        <f t="shared" si="219"/>
        <v>475.08304718034253</v>
      </c>
      <c r="AG614" s="244" t="str">
        <f t="shared" si="222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7813.8570234047129</v>
      </c>
      <c r="C615" s="156">
        <v>0</v>
      </c>
      <c r="D615" s="156">
        <v>750.82956387491026</v>
      </c>
      <c r="E615" s="156">
        <v>0</v>
      </c>
      <c r="F615" s="348"/>
      <c r="G615" s="156">
        <v>0</v>
      </c>
      <c r="H615" s="168">
        <v>0</v>
      </c>
      <c r="I615" s="154">
        <f t="shared" si="220"/>
        <v>8564.6865872796225</v>
      </c>
      <c r="J615" s="149"/>
      <c r="K615" s="169" t="s">
        <v>139</v>
      </c>
      <c r="L615" s="156">
        <v>7813.8570234047129</v>
      </c>
      <c r="M615" s="156">
        <v>0</v>
      </c>
      <c r="N615" s="156">
        <v>750.82956387491026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1"/>
        <v>8564.6865872796225</v>
      </c>
      <c r="U615" s="108" t="s">
        <v>139</v>
      </c>
      <c r="V615" s="207">
        <v>7813.8570234047129</v>
      </c>
      <c r="W615" s="207">
        <v>739.41323811401332</v>
      </c>
      <c r="X615" s="207">
        <v>11.416325760896989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23"/>
        <v>0</v>
      </c>
      <c r="AF615" s="247">
        <f t="shared" si="219"/>
        <v>8564.6865872796225</v>
      </c>
      <c r="AG615" s="244" t="str">
        <f t="shared" si="222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1652.9717094492853</v>
      </c>
      <c r="C616" s="160">
        <v>0</v>
      </c>
      <c r="D616" s="160">
        <v>2887.6416389751621</v>
      </c>
      <c r="E616" s="160">
        <v>4347.7164212890057</v>
      </c>
      <c r="F616" s="348"/>
      <c r="G616" s="160">
        <v>1723.8688360738215</v>
      </c>
      <c r="H616" s="161">
        <v>0</v>
      </c>
      <c r="I616" s="162">
        <f t="shared" si="220"/>
        <v>10612.198605787275</v>
      </c>
      <c r="J616" s="149"/>
      <c r="K616" s="163" t="s">
        <v>25</v>
      </c>
      <c r="L616" s="164">
        <v>1652.9717094492853</v>
      </c>
      <c r="M616" s="164">
        <v>0</v>
      </c>
      <c r="N616" s="164">
        <v>2887.6416389751621</v>
      </c>
      <c r="O616" s="164">
        <v>4347.7164212890057</v>
      </c>
      <c r="P616" s="164">
        <v>0</v>
      </c>
      <c r="Q616" s="164">
        <v>1723.8688360738215</v>
      </c>
      <c r="R616" s="165">
        <v>0</v>
      </c>
      <c r="S616" s="166">
        <f t="shared" si="221"/>
        <v>10612.198605787275</v>
      </c>
      <c r="U616" s="107" t="s">
        <v>25</v>
      </c>
      <c r="V616" s="212">
        <v>1652.9717094492853</v>
      </c>
      <c r="W616" s="212">
        <v>1767.2029065745053</v>
      </c>
      <c r="X616" s="212">
        <v>1120.4387324006566</v>
      </c>
      <c r="Y616" s="212">
        <v>1249.4555242952679</v>
      </c>
      <c r="Z616" s="212">
        <v>1315.9669854769902</v>
      </c>
      <c r="AA616" s="212">
        <v>406.17789007566358</v>
      </c>
      <c r="AB616" s="212">
        <v>982.96529875681995</v>
      </c>
      <c r="AC616" s="212">
        <v>740.90353731700156</v>
      </c>
      <c r="AD616" s="212">
        <v>1376.1160214410838</v>
      </c>
      <c r="AE616" s="245">
        <f t="shared" si="223"/>
        <v>0</v>
      </c>
      <c r="AF616" s="214">
        <f t="shared" si="219"/>
        <v>10612.198605787275</v>
      </c>
      <c r="AG616" s="244" t="str">
        <f t="shared" si="222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4670.9699411972115</v>
      </c>
      <c r="C617" s="156">
        <v>0</v>
      </c>
      <c r="D617" s="156">
        <v>684.9376784388221</v>
      </c>
      <c r="E617" s="156">
        <v>0</v>
      </c>
      <c r="F617" s="348"/>
      <c r="G617" s="156">
        <v>0</v>
      </c>
      <c r="H617" s="168">
        <v>0</v>
      </c>
      <c r="I617" s="154">
        <f t="shared" si="220"/>
        <v>5355.9076196360338</v>
      </c>
      <c r="J617" s="149"/>
      <c r="K617" s="169" t="s">
        <v>24</v>
      </c>
      <c r="L617" s="156">
        <v>4670.9699411972115</v>
      </c>
      <c r="M617" s="156">
        <v>0</v>
      </c>
      <c r="N617" s="156">
        <v>684.9376784388221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1"/>
        <v>5355.9076196360338</v>
      </c>
      <c r="U617" s="276" t="s">
        <v>24</v>
      </c>
      <c r="V617" s="207">
        <v>4670.9699411972115</v>
      </c>
      <c r="W617" s="207">
        <v>684.9376784388221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23"/>
        <v>0</v>
      </c>
      <c r="AF617" s="247">
        <f t="shared" si="219"/>
        <v>5355.9076196360338</v>
      </c>
      <c r="AG617" s="244" t="str">
        <f t="shared" si="222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8651.615549530432</v>
      </c>
      <c r="C618" s="160">
        <v>0</v>
      </c>
      <c r="D618" s="160">
        <v>620.94839483420458</v>
      </c>
      <c r="E618" s="160">
        <v>0</v>
      </c>
      <c r="F618" s="348"/>
      <c r="G618" s="160">
        <v>0</v>
      </c>
      <c r="H618" s="161">
        <v>0</v>
      </c>
      <c r="I618" s="162">
        <f t="shared" si="220"/>
        <v>9272.563944364636</v>
      </c>
      <c r="J618" s="149"/>
      <c r="K618" s="163" t="s">
        <v>59</v>
      </c>
      <c r="L618" s="164">
        <v>8651.615549530432</v>
      </c>
      <c r="M618" s="164">
        <v>0</v>
      </c>
      <c r="N618" s="164">
        <v>620.94839483420458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1"/>
        <v>9272.563944364636</v>
      </c>
      <c r="U618" s="107" t="s">
        <v>59</v>
      </c>
      <c r="V618" s="212">
        <v>8651.615549530432</v>
      </c>
      <c r="W618" s="212">
        <v>565.21929730833472</v>
      </c>
      <c r="X618" s="212">
        <v>55.729097525869911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23"/>
        <v>0</v>
      </c>
      <c r="AF618" s="214">
        <f t="shared" si="219"/>
        <v>9272.563944364636</v>
      </c>
      <c r="AG618" s="244" t="str">
        <f t="shared" si="222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3280.4426209616795</v>
      </c>
      <c r="C619" s="156">
        <v>0</v>
      </c>
      <c r="D619" s="156">
        <v>637.22846663252096</v>
      </c>
      <c r="E619" s="156">
        <v>0</v>
      </c>
      <c r="F619" s="348"/>
      <c r="G619" s="156">
        <v>0</v>
      </c>
      <c r="H619" s="168">
        <v>0</v>
      </c>
      <c r="I619" s="154">
        <f t="shared" si="220"/>
        <v>3917.6710875942003</v>
      </c>
      <c r="J619" s="149"/>
      <c r="K619" s="169" t="s">
        <v>22</v>
      </c>
      <c r="L619" s="156">
        <v>3280.4426209616795</v>
      </c>
      <c r="M619" s="156">
        <v>0</v>
      </c>
      <c r="N619" s="156">
        <v>637.22846663252096</v>
      </c>
      <c r="O619" s="156">
        <v>0</v>
      </c>
      <c r="P619" s="156">
        <v>1079.1243791531606</v>
      </c>
      <c r="Q619" s="156">
        <v>0</v>
      </c>
      <c r="R619" s="157">
        <v>0</v>
      </c>
      <c r="S619" s="158">
        <f t="shared" si="221"/>
        <v>4996.7954667473605</v>
      </c>
      <c r="U619" s="276" t="s">
        <v>22</v>
      </c>
      <c r="V619" s="207">
        <v>3280.4426209616795</v>
      </c>
      <c r="W619" s="207">
        <v>637.06453518826186</v>
      </c>
      <c r="X619" s="207">
        <v>0.16393144425907683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23"/>
        <v>1079.1243791531606</v>
      </c>
      <c r="AF619" s="247">
        <f t="shared" si="219"/>
        <v>4996.7954667473605</v>
      </c>
      <c r="AG619" s="244" t="str">
        <f t="shared" si="222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2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1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23"/>
        <v>0</v>
      </c>
      <c r="AF620" s="214">
        <f t="shared" si="219"/>
        <v>0</v>
      </c>
      <c r="AG620" s="244" t="str">
        <f t="shared" si="222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1763.6872901625741</v>
      </c>
      <c r="C621" s="156">
        <v>0</v>
      </c>
      <c r="D621" s="156">
        <v>1018.2352482985625</v>
      </c>
      <c r="E621" s="156">
        <v>0</v>
      </c>
      <c r="F621" s="348"/>
      <c r="G621" s="156">
        <v>0</v>
      </c>
      <c r="H621" s="168">
        <v>0</v>
      </c>
      <c r="I621" s="154">
        <f t="shared" si="220"/>
        <v>2781.9225384611364</v>
      </c>
      <c r="J621" s="149"/>
      <c r="K621" s="171" t="s">
        <v>63</v>
      </c>
      <c r="L621" s="156">
        <v>1763.6872901625741</v>
      </c>
      <c r="M621" s="156">
        <v>0</v>
      </c>
      <c r="N621" s="156">
        <v>1018.2352482985625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1"/>
        <v>2781.9225384611364</v>
      </c>
      <c r="U621" s="277" t="s">
        <v>63</v>
      </c>
      <c r="V621" s="207">
        <v>1763.6872901625741</v>
      </c>
      <c r="W621" s="207">
        <v>1018.2352482985625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23"/>
        <v>0</v>
      </c>
      <c r="AF621" s="210">
        <f t="shared" si="219"/>
        <v>2781.9225384611364</v>
      </c>
      <c r="AG621" s="244" t="str">
        <f t="shared" si="222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1763.6872901625741</v>
      </c>
      <c r="C622" s="173">
        <v>0</v>
      </c>
      <c r="D622" s="173">
        <v>1018.2352482985625</v>
      </c>
      <c r="E622" s="173">
        <v>0</v>
      </c>
      <c r="F622" s="348"/>
      <c r="G622" s="173">
        <v>0</v>
      </c>
      <c r="H622" s="174">
        <v>0</v>
      </c>
      <c r="I622" s="175">
        <f t="shared" si="220"/>
        <v>2781.9225384611364</v>
      </c>
      <c r="J622" s="149"/>
      <c r="K622" s="176" t="s">
        <v>23</v>
      </c>
      <c r="L622" s="177">
        <v>1763.6872901625741</v>
      </c>
      <c r="M622" s="177">
        <v>0</v>
      </c>
      <c r="N622" s="177">
        <v>1018.2352482985625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1"/>
        <v>2781.9225384611364</v>
      </c>
      <c r="U622" s="278" t="s">
        <v>134</v>
      </c>
      <c r="V622" s="212">
        <v>1763.6872901625741</v>
      </c>
      <c r="W622" s="212">
        <v>1018.2352482985625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23"/>
        <v>0</v>
      </c>
      <c r="AF622" s="214">
        <f t="shared" si="219"/>
        <v>2781.9225384611364</v>
      </c>
      <c r="AG622" s="248" t="str">
        <f t="shared" si="222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2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1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23"/>
        <v>0</v>
      </c>
      <c r="AF623" s="247">
        <f t="shared" si="219"/>
        <v>0</v>
      </c>
      <c r="AG623" s="248" t="str">
        <f t="shared" si="222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2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1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23"/>
        <v>0</v>
      </c>
      <c r="AF624" s="214">
        <f t="shared" si="219"/>
        <v>0</v>
      </c>
      <c r="AG624" s="248" t="str">
        <f t="shared" si="222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20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1"/>
        <v>0</v>
      </c>
      <c r="U625" s="280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19"/>
        <v>0</v>
      </c>
      <c r="AG625" s="248" t="str">
        <f t="shared" si="222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34510.329741808215</v>
      </c>
      <c r="C626" s="195">
        <f t="shared" ref="C626:I626" si="224">SUM(C605:C621)</f>
        <v>0</v>
      </c>
      <c r="D626" s="195">
        <f t="shared" si="224"/>
        <v>7337.9381982639034</v>
      </c>
      <c r="E626" s="195">
        <f t="shared" si="224"/>
        <v>4347.7164212890057</v>
      </c>
      <c r="F626" s="195">
        <f t="shared" si="224"/>
        <v>0</v>
      </c>
      <c r="G626" s="195">
        <f t="shared" si="224"/>
        <v>1723.8688360738215</v>
      </c>
      <c r="H626" s="197">
        <f t="shared" si="224"/>
        <v>0</v>
      </c>
      <c r="I626" s="154">
        <f t="shared" si="224"/>
        <v>47919.853197434939</v>
      </c>
      <c r="J626" s="149"/>
      <c r="K626" s="196" t="s">
        <v>26</v>
      </c>
      <c r="L626" s="195">
        <f>SUM(L605:L621)</f>
        <v>34510.329741808215</v>
      </c>
      <c r="M626" s="195">
        <f t="shared" ref="M626:S626" si="225">SUM(M605:M621)</f>
        <v>0</v>
      </c>
      <c r="N626" s="195">
        <f t="shared" si="225"/>
        <v>7337.9381982639034</v>
      </c>
      <c r="O626" s="195">
        <f t="shared" si="225"/>
        <v>4347.7164212890057</v>
      </c>
      <c r="P626" s="195">
        <f t="shared" si="225"/>
        <v>21940.999876452774</v>
      </c>
      <c r="Q626" s="195">
        <f t="shared" si="225"/>
        <v>1723.8688360738215</v>
      </c>
      <c r="R626" s="197">
        <f t="shared" si="225"/>
        <v>0</v>
      </c>
      <c r="S626" s="198">
        <f t="shared" si="225"/>
        <v>69860.853073887716</v>
      </c>
      <c r="U626" s="224" t="s">
        <v>62</v>
      </c>
      <c r="V626" s="225">
        <f>SUM(V605:V621)</f>
        <v>34510.329741808215</v>
      </c>
      <c r="W626" s="225">
        <f t="shared" ref="W626:AE626" si="226">SUM(W605:W621)</f>
        <v>6145.4634739712883</v>
      </c>
      <c r="X626" s="225">
        <f t="shared" si="226"/>
        <v>1192.4747242926146</v>
      </c>
      <c r="Y626" s="225">
        <f t="shared" si="226"/>
        <v>1249.4555242952679</v>
      </c>
      <c r="Z626" s="225">
        <f t="shared" si="226"/>
        <v>1315.9669854769902</v>
      </c>
      <c r="AA626" s="225">
        <f t="shared" si="226"/>
        <v>406.17789007566358</v>
      </c>
      <c r="AB626" s="225">
        <f t="shared" si="226"/>
        <v>982.96529875681995</v>
      </c>
      <c r="AC626" s="225">
        <f t="shared" si="226"/>
        <v>740.90353731700156</v>
      </c>
      <c r="AD626" s="225">
        <f t="shared" si="226"/>
        <v>1376.1160214410838</v>
      </c>
      <c r="AE626" s="249">
        <f t="shared" si="226"/>
        <v>21940.999876452774</v>
      </c>
      <c r="AF626" s="250">
        <f>SUM(AF605:AF621)</f>
        <v>69860.853073887716</v>
      </c>
      <c r="AG626" s="251" t="str">
        <f t="shared" si="222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0.720167684980627</v>
      </c>
      <c r="C627" s="49">
        <f t="shared" ref="C627:H627" si="227">IF($I626=0,"-",C626/$I626)</f>
        <v>0</v>
      </c>
      <c r="D627" s="49">
        <f t="shared" si="227"/>
        <v>0.1531293964535077</v>
      </c>
      <c r="E627" s="49">
        <f t="shared" si="227"/>
        <v>9.0728917790627348E-2</v>
      </c>
      <c r="F627" s="49">
        <f t="shared" si="227"/>
        <v>0</v>
      </c>
      <c r="G627" s="49">
        <f t="shared" si="227"/>
        <v>3.5974000775238123E-2</v>
      </c>
      <c r="H627" s="72">
        <f t="shared" si="227"/>
        <v>0</v>
      </c>
      <c r="I627" s="50">
        <f>SUM(B627:H627)</f>
        <v>1.0000000000000002</v>
      </c>
      <c r="K627" s="84" t="s">
        <v>86</v>
      </c>
      <c r="L627" s="101">
        <f t="shared" ref="L627:R627" si="228">IF($S626=0,"-",L626/$S626)</f>
        <v>0.49398666382313811</v>
      </c>
      <c r="M627" s="101">
        <f t="shared" si="228"/>
        <v>0</v>
      </c>
      <c r="N627" s="101">
        <f t="shared" si="228"/>
        <v>0.10503648145411276</v>
      </c>
      <c r="O627" s="101">
        <f t="shared" si="228"/>
        <v>6.2233944047185935E-2</v>
      </c>
      <c r="P627" s="101">
        <f t="shared" si="228"/>
        <v>0.31406716223815745</v>
      </c>
      <c r="Q627" s="101">
        <f t="shared" si="228"/>
        <v>2.4675748437405807E-2</v>
      </c>
      <c r="R627" s="102">
        <f t="shared" si="228"/>
        <v>0</v>
      </c>
      <c r="S627" s="103">
        <f>SUM(L627:R627)</f>
        <v>1</v>
      </c>
      <c r="U627" s="113" t="s">
        <v>86</v>
      </c>
      <c r="V627" s="135">
        <f>V626/$AF626</f>
        <v>0.49398666382313811</v>
      </c>
      <c r="W627" s="135">
        <f t="shared" ref="W627:AF627" si="229">W626/$AF626</f>
        <v>8.7967197701860192E-2</v>
      </c>
      <c r="X627" s="135">
        <f t="shared" si="229"/>
        <v>1.7069283752252556E-2</v>
      </c>
      <c r="Y627" s="135">
        <f t="shared" si="229"/>
        <v>1.7884916506441629E-2</v>
      </c>
      <c r="Z627" s="135">
        <f t="shared" si="229"/>
        <v>1.8836972747601141E-2</v>
      </c>
      <c r="AA627" s="135">
        <f t="shared" si="229"/>
        <v>5.8140986289714081E-3</v>
      </c>
      <c r="AB627" s="135">
        <f t="shared" si="229"/>
        <v>1.4070330600131598E-2</v>
      </c>
      <c r="AC627" s="135">
        <f t="shared" si="229"/>
        <v>1.0605417837274209E-2</v>
      </c>
      <c r="AD627" s="252">
        <f t="shared" si="229"/>
        <v>1.9697956164171755E-2</v>
      </c>
      <c r="AE627" s="252">
        <f t="shared" si="229"/>
        <v>0.31406716223815745</v>
      </c>
      <c r="AF627" s="253">
        <f t="shared" si="22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1.5139413759519176E-2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1.5139413759519176E-2</v>
      </c>
      <c r="J631" s="149"/>
      <c r="K631" s="203" t="s">
        <v>7</v>
      </c>
      <c r="L631" s="152">
        <v>1.5139413759519176E-2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1.5139413759519176E-2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2.5743878157020457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0">SUM(B632:H632)</f>
        <v>2.5743878157020457</v>
      </c>
      <c r="J632" s="149"/>
      <c r="K632" s="163" t="s">
        <v>8</v>
      </c>
      <c r="L632" s="164">
        <v>2.5743878157020457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1">SUM(L632:R632)</f>
        <v>2.5743878157020457</v>
      </c>
    </row>
    <row r="633" spans="1:85" ht="15">
      <c r="A633" s="167" t="s">
        <v>10</v>
      </c>
      <c r="B633" s="156">
        <v>1.102201097115062</v>
      </c>
      <c r="C633" s="156">
        <v>0</v>
      </c>
      <c r="D633" s="156">
        <v>3.5308410776845192E-3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0"/>
        <v>1.1057319381927464</v>
      </c>
      <c r="J633" s="149"/>
      <c r="K633" s="169" t="s">
        <v>10</v>
      </c>
      <c r="L633" s="156">
        <v>1.102201097115062</v>
      </c>
      <c r="M633" s="156">
        <v>0</v>
      </c>
      <c r="N633" s="156">
        <v>3.5308410776845192E-3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1"/>
        <v>1.1057319381927464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1"/>
        <v>0</v>
      </c>
    </row>
    <row r="635" spans="1:85" ht="15">
      <c r="A635" s="167" t="s">
        <v>16</v>
      </c>
      <c r="B635" s="156">
        <v>0</v>
      </c>
      <c r="C635" s="156">
        <v>0</v>
      </c>
      <c r="D635" s="156">
        <v>0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0"/>
        <v>0</v>
      </c>
      <c r="J635" s="149"/>
      <c r="K635" s="169" t="s">
        <v>16</v>
      </c>
      <c r="L635" s="156">
        <v>0</v>
      </c>
      <c r="M635" s="156">
        <v>0</v>
      </c>
      <c r="N635" s="156">
        <v>0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1"/>
        <v>0</v>
      </c>
    </row>
    <row r="636" spans="1:85" ht="15">
      <c r="A636" s="159" t="s">
        <v>15</v>
      </c>
      <c r="B636" s="160">
        <v>22.045677480173694</v>
      </c>
      <c r="C636" s="160">
        <v>0.49752258092197948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0"/>
        <v>22.543200061095675</v>
      </c>
      <c r="J636" s="149"/>
      <c r="K636" s="163" t="s">
        <v>15</v>
      </c>
      <c r="L636" s="164">
        <v>22.045677480173694</v>
      </c>
      <c r="M636" s="164">
        <v>0.49752258092197948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1"/>
        <v>22.543200061095675</v>
      </c>
    </row>
    <row r="637" spans="1:85" ht="15">
      <c r="A637" s="167" t="s">
        <v>57</v>
      </c>
      <c r="B637" s="156">
        <v>0</v>
      </c>
      <c r="C637" s="156">
        <v>0.94638987146475639</v>
      </c>
      <c r="D637" s="156">
        <v>0</v>
      </c>
      <c r="E637" s="156">
        <v>45.933657712681914</v>
      </c>
      <c r="F637" s="156">
        <v>1814.0478225633708</v>
      </c>
      <c r="G637" s="156">
        <v>0</v>
      </c>
      <c r="H637" s="168">
        <v>0</v>
      </c>
      <c r="I637" s="154">
        <f t="shared" si="230"/>
        <v>1860.9278701475175</v>
      </c>
      <c r="J637" s="149"/>
      <c r="K637" s="169" t="s">
        <v>57</v>
      </c>
      <c r="L637" s="156">
        <v>0</v>
      </c>
      <c r="M637" s="156">
        <v>0.94638987146475639</v>
      </c>
      <c r="N637" s="156">
        <v>0</v>
      </c>
      <c r="O637" s="156">
        <v>45.933657712681914</v>
      </c>
      <c r="P637" s="156">
        <v>1814.0478225633708</v>
      </c>
      <c r="Q637" s="156">
        <v>0</v>
      </c>
      <c r="R637" s="157">
        <v>0</v>
      </c>
      <c r="S637" s="158">
        <f t="shared" si="231"/>
        <v>1860.9278701475175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25.973725701732793</v>
      </c>
      <c r="F638" s="160">
        <v>0</v>
      </c>
      <c r="G638" s="160">
        <v>0</v>
      </c>
      <c r="H638" s="161">
        <v>0</v>
      </c>
      <c r="I638" s="162">
        <f t="shared" si="230"/>
        <v>25.973725701732793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25.973725701732793</v>
      </c>
      <c r="P638" s="164">
        <v>0</v>
      </c>
      <c r="Q638" s="164">
        <v>0</v>
      </c>
      <c r="R638" s="165">
        <v>0</v>
      </c>
      <c r="S638" s="166">
        <f t="shared" si="231"/>
        <v>25.973725701732793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1"/>
        <v>0</v>
      </c>
    </row>
    <row r="640" spans="1:85" ht="15">
      <c r="A640" s="159" t="s">
        <v>17</v>
      </c>
      <c r="B640" s="160">
        <v>46.997804820553618</v>
      </c>
      <c r="C640" s="160">
        <v>0</v>
      </c>
      <c r="D640" s="160">
        <v>0.22752726726943104</v>
      </c>
      <c r="E640" s="160">
        <v>1.384438173396652</v>
      </c>
      <c r="F640" s="160">
        <v>0</v>
      </c>
      <c r="G640" s="160">
        <v>0</v>
      </c>
      <c r="H640" s="161">
        <v>0</v>
      </c>
      <c r="I640" s="162">
        <f t="shared" si="230"/>
        <v>48.609770261219701</v>
      </c>
      <c r="J640" s="149"/>
      <c r="K640" s="163" t="s">
        <v>17</v>
      </c>
      <c r="L640" s="164">
        <v>46.997804820553618</v>
      </c>
      <c r="M640" s="164">
        <v>0</v>
      </c>
      <c r="N640" s="164">
        <v>0.22752726726943104</v>
      </c>
      <c r="O640" s="164">
        <v>1.384438173396652</v>
      </c>
      <c r="P640" s="164">
        <v>0</v>
      </c>
      <c r="Q640" s="164">
        <v>0</v>
      </c>
      <c r="R640" s="165">
        <v>0</v>
      </c>
      <c r="S640" s="166">
        <f t="shared" si="231"/>
        <v>48.609770261219701</v>
      </c>
    </row>
    <row r="641" spans="1:70" ht="15">
      <c r="A641" s="167" t="s">
        <v>139</v>
      </c>
      <c r="B641" s="156">
        <v>106.76340459740247</v>
      </c>
      <c r="C641" s="156">
        <v>0</v>
      </c>
      <c r="D641" s="156">
        <v>27.593678471715872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0"/>
        <v>134.35708306911835</v>
      </c>
      <c r="J641" s="149"/>
      <c r="K641" s="169" t="s">
        <v>139</v>
      </c>
      <c r="L641" s="156">
        <v>106.76340459740247</v>
      </c>
      <c r="M641" s="156">
        <v>0</v>
      </c>
      <c r="N641" s="156">
        <v>27.593678471715872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1"/>
        <v>134.35708306911835</v>
      </c>
    </row>
    <row r="642" spans="1:70" ht="15">
      <c r="A642" s="159" t="s">
        <v>25</v>
      </c>
      <c r="B642" s="160">
        <v>286.79935776701217</v>
      </c>
      <c r="C642" s="160">
        <v>0.37264513607178867</v>
      </c>
      <c r="D642" s="160">
        <v>5.9322443049040556</v>
      </c>
      <c r="E642" s="160">
        <v>476.57072815144801</v>
      </c>
      <c r="F642" s="160">
        <v>0</v>
      </c>
      <c r="G642" s="160">
        <v>160.70930172684575</v>
      </c>
      <c r="H642" s="161">
        <v>2.2547500851876401</v>
      </c>
      <c r="I642" s="162">
        <f t="shared" si="230"/>
        <v>932.63902717146948</v>
      </c>
      <c r="J642" s="149"/>
      <c r="K642" s="163" t="s">
        <v>25</v>
      </c>
      <c r="L642" s="164">
        <v>286.79935776701217</v>
      </c>
      <c r="M642" s="164">
        <v>0.37264513607178867</v>
      </c>
      <c r="N642" s="164">
        <v>5.9322443049040556</v>
      </c>
      <c r="O642" s="164">
        <v>476.57072815144801</v>
      </c>
      <c r="P642" s="164">
        <v>0</v>
      </c>
      <c r="Q642" s="164">
        <v>160.70930172684575</v>
      </c>
      <c r="R642" s="165">
        <v>2.2547500851876401</v>
      </c>
      <c r="S642" s="166">
        <f t="shared" si="231"/>
        <v>932.63902717146948</v>
      </c>
    </row>
    <row r="643" spans="1:70" ht="15">
      <c r="A643" s="167" t="s">
        <v>24</v>
      </c>
      <c r="B643" s="156">
        <v>75.711880945504959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0"/>
        <v>75.711880945504959</v>
      </c>
      <c r="J643" s="149"/>
      <c r="K643" s="169" t="s">
        <v>24</v>
      </c>
      <c r="L643" s="156">
        <v>75.711880945504959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1"/>
        <v>75.711880945504959</v>
      </c>
    </row>
    <row r="644" spans="1:70" ht="15">
      <c r="A644" s="159" t="s">
        <v>59</v>
      </c>
      <c r="B644" s="160">
        <v>362.01007757365471</v>
      </c>
      <c r="C644" s="160">
        <v>16.39782786226754</v>
      </c>
      <c r="D644" s="160">
        <v>206.1312883288569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0"/>
        <v>584.53919376477916</v>
      </c>
      <c r="J644" s="149"/>
      <c r="K644" s="163" t="s">
        <v>59</v>
      </c>
      <c r="L644" s="164">
        <v>362.01007757365471</v>
      </c>
      <c r="M644" s="164">
        <v>16.39782786226754</v>
      </c>
      <c r="N644" s="164">
        <v>206.1312883288569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1"/>
        <v>584.53919376477916</v>
      </c>
    </row>
    <row r="645" spans="1:70" ht="15">
      <c r="A645" s="167" t="s">
        <v>22</v>
      </c>
      <c r="B645" s="156">
        <v>1141.8619947673662</v>
      </c>
      <c r="C645" s="156">
        <v>0</v>
      </c>
      <c r="D645" s="156">
        <v>0</v>
      </c>
      <c r="E645" s="156">
        <v>2.7104995761345139</v>
      </c>
      <c r="F645" s="156">
        <v>109.05831612610918</v>
      </c>
      <c r="G645" s="156">
        <v>0</v>
      </c>
      <c r="H645" s="168">
        <v>0</v>
      </c>
      <c r="I645" s="154">
        <f t="shared" si="230"/>
        <v>1253.63081046961</v>
      </c>
      <c r="J645" s="149"/>
      <c r="K645" s="169" t="s">
        <v>22</v>
      </c>
      <c r="L645" s="156">
        <v>1141.8619947673662</v>
      </c>
      <c r="M645" s="156">
        <v>0</v>
      </c>
      <c r="N645" s="156">
        <v>0</v>
      </c>
      <c r="O645" s="156">
        <v>2.7104995761345139</v>
      </c>
      <c r="P645" s="156">
        <v>109.05831612610918</v>
      </c>
      <c r="Q645" s="156">
        <v>0</v>
      </c>
      <c r="R645" s="157">
        <v>0</v>
      </c>
      <c r="S645" s="158">
        <f t="shared" si="231"/>
        <v>1253.63081046961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1"/>
        <v>0</v>
      </c>
    </row>
    <row r="647" spans="1:70" ht="15">
      <c r="A647" s="170" t="s">
        <v>63</v>
      </c>
      <c r="B647" s="156">
        <v>37.563710281502182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0"/>
        <v>37.563710281502182</v>
      </c>
      <c r="J647" s="149"/>
      <c r="K647" s="171" t="s">
        <v>63</v>
      </c>
      <c r="L647" s="156">
        <v>37.563710281502182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1"/>
        <v>37.563710281502182</v>
      </c>
    </row>
    <row r="648" spans="1:70">
      <c r="A648" s="172" t="s">
        <v>23</v>
      </c>
      <c r="B648" s="173">
        <v>37.563710281502182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0"/>
        <v>37.563710281502182</v>
      </c>
      <c r="J648" s="149"/>
      <c r="K648" s="176" t="s">
        <v>23</v>
      </c>
      <c r="L648" s="177">
        <v>37.563710281502182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1"/>
        <v>37.563710281502182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1"/>
        <v>0</v>
      </c>
    </row>
    <row r="652" spans="1:70" ht="15">
      <c r="A652" s="194" t="s">
        <v>26</v>
      </c>
      <c r="B652" s="195">
        <f>SUM(B631:B647)</f>
        <v>2083.4456365597466</v>
      </c>
      <c r="C652" s="195">
        <f t="shared" ref="C652:I652" si="232">SUM(C631:C647)</f>
        <v>18.214385450726066</v>
      </c>
      <c r="D652" s="195">
        <f t="shared" si="232"/>
        <v>239.88826921382395</v>
      </c>
      <c r="E652" s="195">
        <f t="shared" si="232"/>
        <v>552.57304931539397</v>
      </c>
      <c r="F652" s="195">
        <f t="shared" si="232"/>
        <v>1923.1061386894801</v>
      </c>
      <c r="G652" s="195">
        <f t="shared" si="232"/>
        <v>160.70930172684575</v>
      </c>
      <c r="H652" s="197">
        <f t="shared" si="232"/>
        <v>2.2547500851876401</v>
      </c>
      <c r="I652" s="154">
        <f t="shared" si="232"/>
        <v>4980.1915310412051</v>
      </c>
      <c r="J652" s="149"/>
      <c r="K652" s="196" t="s">
        <v>26</v>
      </c>
      <c r="L652" s="195">
        <f>SUM(L631:L647)</f>
        <v>2083.4456365597466</v>
      </c>
      <c r="M652" s="195">
        <f t="shared" ref="M652:S652" si="233">SUM(M631:M647)</f>
        <v>18.214385450726066</v>
      </c>
      <c r="N652" s="195">
        <f t="shared" si="233"/>
        <v>239.88826921382395</v>
      </c>
      <c r="O652" s="195">
        <f t="shared" si="233"/>
        <v>552.57304931539397</v>
      </c>
      <c r="P652" s="195">
        <f t="shared" si="233"/>
        <v>1923.1061386894801</v>
      </c>
      <c r="Q652" s="195">
        <f t="shared" si="233"/>
        <v>160.70930172684575</v>
      </c>
      <c r="R652" s="197">
        <f t="shared" si="233"/>
        <v>2.2547500851876401</v>
      </c>
      <c r="S652" s="198">
        <f t="shared" si="233"/>
        <v>4980.1915310412051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0.41834648799624824</v>
      </c>
      <c r="C653" s="49">
        <f t="shared" ref="C653:H653" si="234">IF($I652=0,"-",C652/$I652)</f>
        <v>3.6573664561286457E-3</v>
      </c>
      <c r="D653" s="49">
        <f t="shared" si="234"/>
        <v>4.8168482621324137E-2</v>
      </c>
      <c r="E653" s="49">
        <f t="shared" si="234"/>
        <v>0.11095417633463345</v>
      </c>
      <c r="F653" s="49">
        <f t="shared" si="234"/>
        <v>0.38615103991541017</v>
      </c>
      <c r="G653" s="49">
        <f t="shared" si="234"/>
        <v>3.2269703027515161E-2</v>
      </c>
      <c r="H653" s="72">
        <f t="shared" si="234"/>
        <v>4.5274364873999957E-4</v>
      </c>
      <c r="I653" s="50">
        <f>SUM(B653:H653)</f>
        <v>0.99999999999999978</v>
      </c>
      <c r="K653" s="84" t="s">
        <v>86</v>
      </c>
      <c r="L653" s="101">
        <f t="shared" ref="L653:R653" si="235">IF($S652=0,"-",L652/$S652)</f>
        <v>0.41834648799624824</v>
      </c>
      <c r="M653" s="101">
        <f t="shared" si="235"/>
        <v>3.6573664561286457E-3</v>
      </c>
      <c r="N653" s="101">
        <f t="shared" si="235"/>
        <v>4.8168482621324137E-2</v>
      </c>
      <c r="O653" s="101">
        <f t="shared" si="235"/>
        <v>0.11095417633463345</v>
      </c>
      <c r="P653" s="101">
        <f t="shared" si="235"/>
        <v>0.38615103991541017</v>
      </c>
      <c r="Q653" s="101">
        <f t="shared" si="235"/>
        <v>3.2269703027515161E-2</v>
      </c>
      <c r="R653" s="102">
        <f t="shared" si="235"/>
        <v>4.5274364873999957E-4</v>
      </c>
      <c r="S653" s="103">
        <f>SUM(L653:R653)</f>
        <v>0.99999999999999978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165</v>
      </c>
      <c r="B1" s="313"/>
      <c r="C1" s="313"/>
      <c r="D1" s="313"/>
      <c r="E1" s="313"/>
      <c r="F1" s="313"/>
      <c r="G1" s="313"/>
      <c r="H1" s="313"/>
      <c r="I1" s="314"/>
      <c r="K1" s="321" t="s">
        <v>166</v>
      </c>
      <c r="L1" s="322"/>
      <c r="M1" s="322"/>
      <c r="N1" s="322"/>
      <c r="O1" s="322"/>
      <c r="P1" s="322"/>
      <c r="Q1" s="322"/>
      <c r="R1" s="322"/>
      <c r="S1" s="323"/>
      <c r="U1" s="330" t="s">
        <v>167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2.5475514650412392</v>
      </c>
      <c r="C7" s="38">
        <f>C33+C85</f>
        <v>1049.0374763838834</v>
      </c>
      <c r="D7" s="38">
        <f>D33+D85</f>
        <v>28.164557706563482</v>
      </c>
      <c r="E7" s="38">
        <f>E33+E85</f>
        <v>0</v>
      </c>
      <c r="F7" s="38">
        <f>F59+F85</f>
        <v>0.11158663520477731</v>
      </c>
      <c r="G7" s="38">
        <f>G33+G85</f>
        <v>0</v>
      </c>
      <c r="H7" s="38">
        <f>H33+H85</f>
        <v>0</v>
      </c>
      <c r="I7" s="154">
        <f>SUM(B7:H7)</f>
        <v>1079.861172190693</v>
      </c>
      <c r="J7" s="149"/>
      <c r="K7" s="155" t="s">
        <v>7</v>
      </c>
      <c r="L7" s="38">
        <f>L33+L85</f>
        <v>2.5475514650412392</v>
      </c>
      <c r="M7" s="38">
        <f t="shared" ref="M7:N7" si="0">M33+M85</f>
        <v>1049.0374763838834</v>
      </c>
      <c r="N7" s="38">
        <f t="shared" si="0"/>
        <v>28.164557706563482</v>
      </c>
      <c r="O7" s="38">
        <f>O33+O85</f>
        <v>0</v>
      </c>
      <c r="P7" s="44">
        <f>P59+P85+P33</f>
        <v>0.11158663520477731</v>
      </c>
      <c r="Q7" s="38">
        <f>Q33+Q85</f>
        <v>0</v>
      </c>
      <c r="R7" s="38">
        <f>R33+R85</f>
        <v>0</v>
      </c>
      <c r="S7" s="158">
        <f>SUM(L7:R7)</f>
        <v>1079.861172190693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E23" si="1">B34+B86</f>
        <v>65.563317414876423</v>
      </c>
      <c r="C8" s="41">
        <f t="shared" si="1"/>
        <v>0</v>
      </c>
      <c r="D8" s="41">
        <f t="shared" si="1"/>
        <v>156.05811962045897</v>
      </c>
      <c r="E8" s="41">
        <f t="shared" si="1"/>
        <v>0</v>
      </c>
      <c r="F8" s="41">
        <f t="shared" ref="F8:F27" si="2">F60+F86</f>
        <v>0</v>
      </c>
      <c r="G8" s="41">
        <f t="shared" ref="G8:H23" si="3">G34+G86</f>
        <v>0</v>
      </c>
      <c r="H8" s="41">
        <f t="shared" si="3"/>
        <v>0</v>
      </c>
      <c r="I8" s="162">
        <f t="shared" ref="I8:I27" si="4">SUM(B8:H8)</f>
        <v>221.62143703533539</v>
      </c>
      <c r="J8" s="149"/>
      <c r="K8" s="163" t="s">
        <v>8</v>
      </c>
      <c r="L8" s="90">
        <f t="shared" ref="L8:R23" si="5">L34+L86</f>
        <v>65.563317414876423</v>
      </c>
      <c r="M8" s="90">
        <f t="shared" si="5"/>
        <v>0</v>
      </c>
      <c r="N8" s="90">
        <f t="shared" si="5"/>
        <v>156.05811962045897</v>
      </c>
      <c r="O8" s="90">
        <f t="shared" si="5"/>
        <v>0</v>
      </c>
      <c r="P8" s="90">
        <f t="shared" ref="P8:P27" si="6">P60+P86+P34</f>
        <v>0</v>
      </c>
      <c r="Q8" s="90">
        <f t="shared" si="5"/>
        <v>0</v>
      </c>
      <c r="R8" s="90">
        <f t="shared" si="5"/>
        <v>0</v>
      </c>
      <c r="S8" s="166">
        <f t="shared" ref="S8:S27" si="7">SUM(L8:R8)</f>
        <v>221.62143703533539</v>
      </c>
      <c r="T8" s="149" t="str">
        <f t="shared" ref="T8:T24" si="8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54.514172053058083</v>
      </c>
      <c r="C9" s="44">
        <f t="shared" si="1"/>
        <v>0</v>
      </c>
      <c r="D9" s="44">
        <f t="shared" si="1"/>
        <v>2778.0995852172409</v>
      </c>
      <c r="E9" s="44">
        <f t="shared" si="1"/>
        <v>0</v>
      </c>
      <c r="F9" s="44">
        <f t="shared" si="2"/>
        <v>0</v>
      </c>
      <c r="G9" s="44">
        <f t="shared" si="3"/>
        <v>0</v>
      </c>
      <c r="H9" s="44">
        <f t="shared" si="3"/>
        <v>0</v>
      </c>
      <c r="I9" s="154">
        <f t="shared" si="4"/>
        <v>2832.6137572702992</v>
      </c>
      <c r="J9" s="149"/>
      <c r="K9" s="155" t="s">
        <v>10</v>
      </c>
      <c r="L9" s="44">
        <f t="shared" si="5"/>
        <v>54.514172053058083</v>
      </c>
      <c r="M9" s="44">
        <f t="shared" si="5"/>
        <v>0</v>
      </c>
      <c r="N9" s="44">
        <f t="shared" si="5"/>
        <v>2778.0995852172409</v>
      </c>
      <c r="O9" s="44">
        <f t="shared" si="5"/>
        <v>0</v>
      </c>
      <c r="P9" s="44">
        <f t="shared" si="6"/>
        <v>0</v>
      </c>
      <c r="Q9" s="44">
        <f t="shared" si="5"/>
        <v>0</v>
      </c>
      <c r="R9" s="44">
        <f t="shared" si="5"/>
        <v>0</v>
      </c>
      <c r="S9" s="158">
        <f t="shared" si="7"/>
        <v>2832.6137572702992</v>
      </c>
      <c r="T9" s="149" t="str">
        <f t="shared" si="8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si="1"/>
        <v>44.782697589237102</v>
      </c>
      <c r="E10" s="41">
        <f t="shared" si="1"/>
        <v>0</v>
      </c>
      <c r="F10" s="41">
        <f t="shared" si="2"/>
        <v>0</v>
      </c>
      <c r="G10" s="41">
        <f t="shared" si="3"/>
        <v>0</v>
      </c>
      <c r="H10" s="41">
        <f t="shared" si="3"/>
        <v>0</v>
      </c>
      <c r="I10" s="162">
        <f t="shared" si="4"/>
        <v>44.782697589237102</v>
      </c>
      <c r="J10" s="149"/>
      <c r="K10" s="163" t="s">
        <v>55</v>
      </c>
      <c r="L10" s="90">
        <f t="shared" si="5"/>
        <v>0</v>
      </c>
      <c r="M10" s="90">
        <f t="shared" si="5"/>
        <v>0</v>
      </c>
      <c r="N10" s="90">
        <f t="shared" si="5"/>
        <v>44.782697589237102</v>
      </c>
      <c r="O10" s="90">
        <f t="shared" si="5"/>
        <v>0</v>
      </c>
      <c r="P10" s="90">
        <f t="shared" si="6"/>
        <v>0</v>
      </c>
      <c r="Q10" s="90">
        <f t="shared" si="5"/>
        <v>0</v>
      </c>
      <c r="R10" s="90">
        <f t="shared" si="5"/>
        <v>0</v>
      </c>
      <c r="S10" s="166">
        <f t="shared" si="7"/>
        <v>44.782697589237102</v>
      </c>
      <c r="T10" s="149" t="str">
        <f t="shared" si="8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418.47624930316397</v>
      </c>
      <c r="C11" s="44">
        <f t="shared" si="1"/>
        <v>152.50532569649027</v>
      </c>
      <c r="D11" s="44">
        <f t="shared" si="1"/>
        <v>208.24607220153152</v>
      </c>
      <c r="E11" s="44">
        <f t="shared" si="1"/>
        <v>4.4823362511380864</v>
      </c>
      <c r="F11" s="44">
        <f t="shared" si="2"/>
        <v>0</v>
      </c>
      <c r="G11" s="44">
        <f t="shared" si="3"/>
        <v>0</v>
      </c>
      <c r="H11" s="44">
        <f t="shared" si="3"/>
        <v>0</v>
      </c>
      <c r="I11" s="154">
        <f t="shared" si="4"/>
        <v>783.70998345232385</v>
      </c>
      <c r="J11" s="149"/>
      <c r="K11" s="155" t="s">
        <v>16</v>
      </c>
      <c r="L11" s="44">
        <f t="shared" si="5"/>
        <v>418.47624930316397</v>
      </c>
      <c r="M11" s="44">
        <f t="shared" si="5"/>
        <v>152.50532569649027</v>
      </c>
      <c r="N11" s="44">
        <f t="shared" si="5"/>
        <v>208.24607220153152</v>
      </c>
      <c r="O11" s="44">
        <f t="shared" si="5"/>
        <v>4.4823362511380864</v>
      </c>
      <c r="P11" s="44">
        <f t="shared" si="6"/>
        <v>0</v>
      </c>
      <c r="Q11" s="44">
        <f t="shared" si="5"/>
        <v>0</v>
      </c>
      <c r="R11" s="44">
        <f t="shared" si="5"/>
        <v>0</v>
      </c>
      <c r="S11" s="158">
        <f t="shared" si="7"/>
        <v>783.70998345232385</v>
      </c>
      <c r="T11" s="149" t="str">
        <f t="shared" si="8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8063.4678037930425</v>
      </c>
      <c r="C12" s="41">
        <f t="shared" si="1"/>
        <v>16.541337601429571</v>
      </c>
      <c r="D12" s="41">
        <f t="shared" si="1"/>
        <v>843.76090936186131</v>
      </c>
      <c r="E12" s="41">
        <f t="shared" si="1"/>
        <v>0</v>
      </c>
      <c r="F12" s="41">
        <f t="shared" si="2"/>
        <v>0</v>
      </c>
      <c r="G12" s="41">
        <f t="shared" si="3"/>
        <v>0</v>
      </c>
      <c r="H12" s="41">
        <f t="shared" si="3"/>
        <v>0</v>
      </c>
      <c r="I12" s="162">
        <f t="shared" si="4"/>
        <v>8923.7700507563331</v>
      </c>
      <c r="J12" s="149"/>
      <c r="K12" s="163" t="s">
        <v>15</v>
      </c>
      <c r="L12" s="90">
        <f t="shared" si="5"/>
        <v>8063.4678037930425</v>
      </c>
      <c r="M12" s="90">
        <f t="shared" si="5"/>
        <v>16.541337601429571</v>
      </c>
      <c r="N12" s="90">
        <f t="shared" si="5"/>
        <v>843.76090936186131</v>
      </c>
      <c r="O12" s="90">
        <f t="shared" si="5"/>
        <v>0</v>
      </c>
      <c r="P12" s="90">
        <f t="shared" si="6"/>
        <v>0</v>
      </c>
      <c r="Q12" s="90">
        <f t="shared" si="5"/>
        <v>0</v>
      </c>
      <c r="R12" s="90">
        <f t="shared" si="5"/>
        <v>0</v>
      </c>
      <c r="S12" s="166">
        <f t="shared" si="7"/>
        <v>8923.7700507563331</v>
      </c>
      <c r="T12" s="149" t="str">
        <f t="shared" si="8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0.95155989425074816</v>
      </c>
      <c r="D13" s="44">
        <f t="shared" si="1"/>
        <v>0.17295613544705002</v>
      </c>
      <c r="E13" s="44">
        <f t="shared" si="1"/>
        <v>2168.3586053021822</v>
      </c>
      <c r="F13" s="44">
        <f t="shared" si="2"/>
        <v>50594.602822400135</v>
      </c>
      <c r="G13" s="44">
        <f t="shared" si="3"/>
        <v>0</v>
      </c>
      <c r="H13" s="44">
        <f t="shared" si="3"/>
        <v>0</v>
      </c>
      <c r="I13" s="154">
        <f t="shared" si="4"/>
        <v>52764.085943732018</v>
      </c>
      <c r="J13" s="149"/>
      <c r="K13" s="169" t="s">
        <v>57</v>
      </c>
      <c r="L13" s="44">
        <f t="shared" si="5"/>
        <v>0</v>
      </c>
      <c r="M13" s="44">
        <f t="shared" si="5"/>
        <v>0.95155989425074816</v>
      </c>
      <c r="N13" s="44">
        <f t="shared" si="5"/>
        <v>0.17295613544705002</v>
      </c>
      <c r="O13" s="44">
        <f t="shared" si="5"/>
        <v>2168.3586053021822</v>
      </c>
      <c r="P13" s="44">
        <f t="shared" si="6"/>
        <v>50594.602822400135</v>
      </c>
      <c r="Q13" s="44">
        <f t="shared" si="5"/>
        <v>0</v>
      </c>
      <c r="R13" s="44">
        <f t="shared" si="5"/>
        <v>0</v>
      </c>
      <c r="S13" s="158">
        <f t="shared" si="7"/>
        <v>52764.085943732018</v>
      </c>
      <c r="T13" s="149" t="str">
        <f t="shared" si="8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si="1"/>
        <v>8.9558014236814476E-2</v>
      </c>
      <c r="E14" s="41">
        <f t="shared" si="1"/>
        <v>48.630901264157302</v>
      </c>
      <c r="F14" s="41">
        <f t="shared" si="2"/>
        <v>11586.376846232193</v>
      </c>
      <c r="G14" s="41">
        <f t="shared" si="3"/>
        <v>0</v>
      </c>
      <c r="H14" s="41">
        <f t="shared" si="3"/>
        <v>0</v>
      </c>
      <c r="I14" s="162">
        <f t="shared" si="4"/>
        <v>11635.097305510588</v>
      </c>
      <c r="J14" s="149"/>
      <c r="K14" s="163" t="s">
        <v>12</v>
      </c>
      <c r="L14" s="90">
        <f t="shared" si="5"/>
        <v>0</v>
      </c>
      <c r="M14" s="90">
        <f t="shared" si="5"/>
        <v>0</v>
      </c>
      <c r="N14" s="90">
        <f t="shared" si="5"/>
        <v>8.9558014236814476E-2</v>
      </c>
      <c r="O14" s="90">
        <f t="shared" si="5"/>
        <v>48.630901264157302</v>
      </c>
      <c r="P14" s="90">
        <f t="shared" si="6"/>
        <v>11586.376846232195</v>
      </c>
      <c r="Q14" s="90">
        <f t="shared" si="5"/>
        <v>0</v>
      </c>
      <c r="R14" s="90">
        <f t="shared" si="5"/>
        <v>0</v>
      </c>
      <c r="S14" s="166">
        <f t="shared" si="7"/>
        <v>11635.09730551059</v>
      </c>
      <c r="T14" s="149" t="str">
        <f t="shared" si="8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si="1"/>
        <v>0</v>
      </c>
      <c r="E15" s="44">
        <f t="shared" si="1"/>
        <v>0</v>
      </c>
      <c r="F15" s="44">
        <f t="shared" si="2"/>
        <v>928.9840796838364</v>
      </c>
      <c r="G15" s="44">
        <f t="shared" si="3"/>
        <v>0</v>
      </c>
      <c r="H15" s="44">
        <f t="shared" si="3"/>
        <v>0</v>
      </c>
      <c r="I15" s="154">
        <f t="shared" si="4"/>
        <v>928.9840796838364</v>
      </c>
      <c r="J15" s="149"/>
      <c r="K15" s="169" t="s">
        <v>58</v>
      </c>
      <c r="L15" s="44">
        <f t="shared" si="5"/>
        <v>0</v>
      </c>
      <c r="M15" s="44">
        <f t="shared" si="5"/>
        <v>0</v>
      </c>
      <c r="N15" s="44">
        <f t="shared" si="5"/>
        <v>0</v>
      </c>
      <c r="O15" s="44">
        <f t="shared" si="5"/>
        <v>0</v>
      </c>
      <c r="P15" s="44">
        <f t="shared" si="6"/>
        <v>928.9840796838364</v>
      </c>
      <c r="Q15" s="44">
        <f t="shared" si="5"/>
        <v>0</v>
      </c>
      <c r="R15" s="44">
        <f t="shared" si="5"/>
        <v>0</v>
      </c>
      <c r="S15" s="158">
        <f t="shared" si="7"/>
        <v>928.9840796838364</v>
      </c>
      <c r="T15" s="149" t="str">
        <f t="shared" si="8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599.6067750474341</v>
      </c>
      <c r="C16" s="41">
        <f t="shared" si="1"/>
        <v>6.0212707276049153</v>
      </c>
      <c r="D16" s="41">
        <f t="shared" si="1"/>
        <v>165.36424203976773</v>
      </c>
      <c r="E16" s="41">
        <f t="shared" si="1"/>
        <v>25.041431373705286</v>
      </c>
      <c r="F16" s="41">
        <f t="shared" si="2"/>
        <v>39.342437978055464</v>
      </c>
      <c r="G16" s="41">
        <f t="shared" si="3"/>
        <v>0</v>
      </c>
      <c r="H16" s="41">
        <f t="shared" si="3"/>
        <v>0</v>
      </c>
      <c r="I16" s="162">
        <f t="shared" si="4"/>
        <v>835.37615716656762</v>
      </c>
      <c r="J16" s="149"/>
      <c r="K16" s="163" t="s">
        <v>17</v>
      </c>
      <c r="L16" s="90">
        <f t="shared" si="5"/>
        <v>599.6067750474341</v>
      </c>
      <c r="M16" s="90">
        <f t="shared" si="5"/>
        <v>6.0212707276049153</v>
      </c>
      <c r="N16" s="90">
        <f t="shared" si="5"/>
        <v>165.36424203976773</v>
      </c>
      <c r="O16" s="90">
        <f t="shared" si="5"/>
        <v>25.041431373705286</v>
      </c>
      <c r="P16" s="90">
        <f t="shared" si="6"/>
        <v>39.3424379780555</v>
      </c>
      <c r="Q16" s="90">
        <f t="shared" si="5"/>
        <v>0</v>
      </c>
      <c r="R16" s="90">
        <f t="shared" si="5"/>
        <v>0</v>
      </c>
      <c r="S16" s="166">
        <f t="shared" si="7"/>
        <v>835.37615716656762</v>
      </c>
      <c r="T16" s="149" t="str">
        <f t="shared" si="8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14501.200026454593</v>
      </c>
      <c r="C17" s="44">
        <f t="shared" si="1"/>
        <v>14691.36967740304</v>
      </c>
      <c r="D17" s="44">
        <f t="shared" si="1"/>
        <v>17814.685896208248</v>
      </c>
      <c r="E17" s="44">
        <f t="shared" si="1"/>
        <v>620.93070181418273</v>
      </c>
      <c r="F17" s="44">
        <f t="shared" si="2"/>
        <v>654.83589732542066</v>
      </c>
      <c r="G17" s="44">
        <f t="shared" si="3"/>
        <v>1.327832197168316</v>
      </c>
      <c r="H17" s="44">
        <f t="shared" si="3"/>
        <v>0</v>
      </c>
      <c r="I17" s="154">
        <f t="shared" si="4"/>
        <v>48284.350031402653</v>
      </c>
      <c r="J17" s="149"/>
      <c r="K17" s="169" t="s">
        <v>139</v>
      </c>
      <c r="L17" s="44">
        <f t="shared" si="5"/>
        <v>14501.200026454593</v>
      </c>
      <c r="M17" s="44">
        <f t="shared" si="5"/>
        <v>14691.36967740304</v>
      </c>
      <c r="N17" s="44">
        <f t="shared" si="5"/>
        <v>17814.685896208248</v>
      </c>
      <c r="O17" s="44">
        <f t="shared" si="5"/>
        <v>620.93070181418273</v>
      </c>
      <c r="P17" s="44">
        <f t="shared" si="6"/>
        <v>654.83589732542066</v>
      </c>
      <c r="Q17" s="44">
        <f t="shared" si="5"/>
        <v>1.327832197168316</v>
      </c>
      <c r="R17" s="44">
        <f t="shared" si="5"/>
        <v>0</v>
      </c>
      <c r="S17" s="158">
        <f t="shared" si="7"/>
        <v>48284.350031402653</v>
      </c>
      <c r="T17" s="149" t="str">
        <f t="shared" si="8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4824.9208012633026</v>
      </c>
      <c r="C18" s="41">
        <f t="shared" si="1"/>
        <v>1156.4610782204732</v>
      </c>
      <c r="D18" s="41">
        <f t="shared" si="1"/>
        <v>10829.484508190868</v>
      </c>
      <c r="E18" s="41">
        <f t="shared" si="1"/>
        <v>27225.28041102858</v>
      </c>
      <c r="F18" s="41">
        <f t="shared" si="2"/>
        <v>1943.3811760525941</v>
      </c>
      <c r="G18" s="41">
        <f t="shared" si="3"/>
        <v>6135.005936522095</v>
      </c>
      <c r="H18" s="41">
        <f t="shared" si="3"/>
        <v>128.55764854005881</v>
      </c>
      <c r="I18" s="162">
        <f t="shared" si="4"/>
        <v>52243.091559817971</v>
      </c>
      <c r="J18" s="149"/>
      <c r="K18" s="163" t="s">
        <v>25</v>
      </c>
      <c r="L18" s="90">
        <f t="shared" si="5"/>
        <v>4824.9208012633026</v>
      </c>
      <c r="M18" s="90">
        <f t="shared" si="5"/>
        <v>1156.4610782204732</v>
      </c>
      <c r="N18" s="90">
        <f t="shared" si="5"/>
        <v>10829.484508190868</v>
      </c>
      <c r="O18" s="90">
        <f t="shared" si="5"/>
        <v>27225.28041102858</v>
      </c>
      <c r="P18" s="90">
        <f t="shared" si="6"/>
        <v>1943.3811760525941</v>
      </c>
      <c r="Q18" s="90">
        <f t="shared" si="5"/>
        <v>6135.005936522095</v>
      </c>
      <c r="R18" s="90">
        <f t="shared" si="5"/>
        <v>128.55764854005881</v>
      </c>
      <c r="S18" s="166">
        <f t="shared" si="7"/>
        <v>52243.091559817971</v>
      </c>
      <c r="T18" s="149" t="str">
        <f t="shared" si="8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8768.4945483612191</v>
      </c>
      <c r="C19" s="44">
        <f t="shared" si="1"/>
        <v>507.82573834347551</v>
      </c>
      <c r="D19" s="44">
        <f t="shared" si="1"/>
        <v>1520.0319516295374</v>
      </c>
      <c r="E19" s="44">
        <f t="shared" si="1"/>
        <v>0</v>
      </c>
      <c r="F19" s="44">
        <f t="shared" si="2"/>
        <v>0</v>
      </c>
      <c r="G19" s="44">
        <f t="shared" si="3"/>
        <v>0</v>
      </c>
      <c r="H19" s="44">
        <f t="shared" si="3"/>
        <v>0</v>
      </c>
      <c r="I19" s="154">
        <f t="shared" si="4"/>
        <v>10796.352238334232</v>
      </c>
      <c r="J19" s="149"/>
      <c r="K19" s="169" t="s">
        <v>24</v>
      </c>
      <c r="L19" s="44">
        <f t="shared" si="5"/>
        <v>8768.4945483612191</v>
      </c>
      <c r="M19" s="44">
        <f t="shared" si="5"/>
        <v>507.82573834347551</v>
      </c>
      <c r="N19" s="44">
        <f t="shared" si="5"/>
        <v>1520.0319516295374</v>
      </c>
      <c r="O19" s="44">
        <f t="shared" si="5"/>
        <v>0</v>
      </c>
      <c r="P19" s="44">
        <f t="shared" si="6"/>
        <v>0</v>
      </c>
      <c r="Q19" s="44">
        <f t="shared" si="5"/>
        <v>0</v>
      </c>
      <c r="R19" s="44">
        <f t="shared" si="5"/>
        <v>0</v>
      </c>
      <c r="S19" s="158">
        <f t="shared" si="7"/>
        <v>10796.352238334232</v>
      </c>
      <c r="T19" s="149" t="str">
        <f t="shared" si="8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10070.608273910701</v>
      </c>
      <c r="C20" s="41">
        <f t="shared" si="1"/>
        <v>18.254039928557141</v>
      </c>
      <c r="D20" s="41">
        <f t="shared" si="1"/>
        <v>926.97713106560434</v>
      </c>
      <c r="E20" s="41">
        <f t="shared" si="1"/>
        <v>0</v>
      </c>
      <c r="F20" s="41">
        <f t="shared" si="2"/>
        <v>0</v>
      </c>
      <c r="G20" s="41">
        <f t="shared" si="3"/>
        <v>0</v>
      </c>
      <c r="H20" s="41">
        <f t="shared" si="3"/>
        <v>0</v>
      </c>
      <c r="I20" s="162">
        <f t="shared" si="4"/>
        <v>11015.839444904863</v>
      </c>
      <c r="J20" s="149"/>
      <c r="K20" s="163" t="s">
        <v>59</v>
      </c>
      <c r="L20" s="90">
        <f t="shared" si="5"/>
        <v>10070.608273910701</v>
      </c>
      <c r="M20" s="90">
        <f t="shared" si="5"/>
        <v>18.254039928557141</v>
      </c>
      <c r="N20" s="90">
        <f t="shared" si="5"/>
        <v>926.97713106560434</v>
      </c>
      <c r="O20" s="90">
        <f t="shared" si="5"/>
        <v>0</v>
      </c>
      <c r="P20" s="90">
        <f t="shared" si="6"/>
        <v>0</v>
      </c>
      <c r="Q20" s="90">
        <f t="shared" si="5"/>
        <v>0</v>
      </c>
      <c r="R20" s="90">
        <f t="shared" si="5"/>
        <v>0</v>
      </c>
      <c r="S20" s="166">
        <f t="shared" si="7"/>
        <v>11015.839444904863</v>
      </c>
      <c r="T20" s="149" t="str">
        <f t="shared" si="8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6222.0480979118975</v>
      </c>
      <c r="C21" s="44">
        <f t="shared" si="1"/>
        <v>10286.286109726401</v>
      </c>
      <c r="D21" s="44">
        <f t="shared" si="1"/>
        <v>2526.4801978471687</v>
      </c>
      <c r="E21" s="44">
        <f t="shared" si="1"/>
        <v>86.49944866210069</v>
      </c>
      <c r="F21" s="44">
        <f t="shared" si="2"/>
        <v>3892.2572906407104</v>
      </c>
      <c r="G21" s="44">
        <f t="shared" si="3"/>
        <v>0</v>
      </c>
      <c r="H21" s="44">
        <f t="shared" si="3"/>
        <v>0</v>
      </c>
      <c r="I21" s="154">
        <f t="shared" si="4"/>
        <v>23013.571144788279</v>
      </c>
      <c r="J21" s="149"/>
      <c r="K21" s="169" t="s">
        <v>22</v>
      </c>
      <c r="L21" s="44">
        <f t="shared" si="5"/>
        <v>6222.0480979118975</v>
      </c>
      <c r="M21" s="44">
        <f t="shared" si="5"/>
        <v>10286.286109726401</v>
      </c>
      <c r="N21" s="44">
        <f t="shared" si="5"/>
        <v>2526.4801978471687</v>
      </c>
      <c r="O21" s="44">
        <f t="shared" si="5"/>
        <v>86.49944866210069</v>
      </c>
      <c r="P21" s="44">
        <f t="shared" si="6"/>
        <v>3892.2572906407104</v>
      </c>
      <c r="Q21" s="44">
        <f t="shared" si="5"/>
        <v>0</v>
      </c>
      <c r="R21" s="44">
        <f t="shared" si="5"/>
        <v>0</v>
      </c>
      <c r="S21" s="158">
        <f t="shared" si="7"/>
        <v>23013.571144788279</v>
      </c>
      <c r="T21" s="149" t="str">
        <f t="shared" si="8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61.298356358451692</v>
      </c>
      <c r="C22" s="41">
        <f t="shared" si="1"/>
        <v>1739.2538245087956</v>
      </c>
      <c r="D22" s="41">
        <f t="shared" si="1"/>
        <v>2412.4164967153633</v>
      </c>
      <c r="E22" s="41">
        <f t="shared" si="1"/>
        <v>0</v>
      </c>
      <c r="F22" s="41">
        <f t="shared" si="2"/>
        <v>0</v>
      </c>
      <c r="G22" s="41">
        <f t="shared" si="3"/>
        <v>0</v>
      </c>
      <c r="H22" s="41">
        <f t="shared" si="3"/>
        <v>0</v>
      </c>
      <c r="I22" s="162">
        <f t="shared" si="4"/>
        <v>4212.9686775826103</v>
      </c>
      <c r="J22" s="149"/>
      <c r="K22" s="163" t="s">
        <v>21</v>
      </c>
      <c r="L22" s="90">
        <f t="shared" si="5"/>
        <v>61.298356358451692</v>
      </c>
      <c r="M22" s="90">
        <f t="shared" si="5"/>
        <v>1739.2538245087956</v>
      </c>
      <c r="N22" s="90">
        <f t="shared" si="5"/>
        <v>2412.4164967153633</v>
      </c>
      <c r="O22" s="90">
        <f t="shared" si="5"/>
        <v>0</v>
      </c>
      <c r="P22" s="90">
        <f t="shared" si="6"/>
        <v>0</v>
      </c>
      <c r="Q22" s="90">
        <f t="shared" si="5"/>
        <v>0</v>
      </c>
      <c r="R22" s="90">
        <f t="shared" si="5"/>
        <v>0</v>
      </c>
      <c r="S22" s="166">
        <f t="shared" si="7"/>
        <v>4212.9686775826103</v>
      </c>
      <c r="T22" s="149" t="str">
        <f t="shared" si="8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3897.7819247257166</v>
      </c>
      <c r="C23" s="44">
        <f t="shared" si="1"/>
        <v>0</v>
      </c>
      <c r="D23" s="44">
        <f t="shared" si="1"/>
        <v>5595.7814731325643</v>
      </c>
      <c r="E23" s="44">
        <f t="shared" si="1"/>
        <v>0</v>
      </c>
      <c r="F23" s="44">
        <f t="shared" si="2"/>
        <v>0</v>
      </c>
      <c r="G23" s="44">
        <f t="shared" si="3"/>
        <v>0</v>
      </c>
      <c r="H23" s="44">
        <f t="shared" si="3"/>
        <v>0</v>
      </c>
      <c r="I23" s="154">
        <f t="shared" si="4"/>
        <v>9493.563397858281</v>
      </c>
      <c r="J23" s="149"/>
      <c r="K23" s="171" t="s">
        <v>63</v>
      </c>
      <c r="L23" s="44">
        <f t="shared" si="5"/>
        <v>3897.7819247257166</v>
      </c>
      <c r="M23" s="44">
        <f t="shared" si="5"/>
        <v>0</v>
      </c>
      <c r="N23" s="44">
        <f t="shared" si="5"/>
        <v>5595.7814731325643</v>
      </c>
      <c r="O23" s="44">
        <f t="shared" si="5"/>
        <v>0</v>
      </c>
      <c r="P23" s="44">
        <f t="shared" si="6"/>
        <v>0</v>
      </c>
      <c r="Q23" s="44">
        <f t="shared" si="5"/>
        <v>0</v>
      </c>
      <c r="R23" s="44">
        <f t="shared" si="5"/>
        <v>0</v>
      </c>
      <c r="S23" s="158">
        <f t="shared" si="7"/>
        <v>9493.563397858281</v>
      </c>
      <c r="T23" s="149" t="str">
        <f t="shared" si="8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ref="B24:E27" si="9">B50+B102</f>
        <v>3897.7819247257166</v>
      </c>
      <c r="C24" s="62">
        <f t="shared" si="9"/>
        <v>0</v>
      </c>
      <c r="D24" s="62">
        <f t="shared" si="9"/>
        <v>976.45454023434218</v>
      </c>
      <c r="E24" s="62">
        <f t="shared" si="9"/>
        <v>0</v>
      </c>
      <c r="F24" s="62">
        <f t="shared" si="2"/>
        <v>0</v>
      </c>
      <c r="G24" s="62">
        <f t="shared" ref="G24:H27" si="10">G50+G102</f>
        <v>0</v>
      </c>
      <c r="H24" s="62">
        <f t="shared" si="10"/>
        <v>0</v>
      </c>
      <c r="I24" s="175">
        <f t="shared" si="4"/>
        <v>4874.2364649600586</v>
      </c>
      <c r="J24" s="149"/>
      <c r="K24" s="176" t="s">
        <v>23</v>
      </c>
      <c r="L24" s="93">
        <f t="shared" ref="L24:R27" si="11">L50+L102</f>
        <v>3897.7819247257166</v>
      </c>
      <c r="M24" s="93">
        <f t="shared" si="11"/>
        <v>0</v>
      </c>
      <c r="N24" s="93">
        <f t="shared" si="11"/>
        <v>976.45454023434218</v>
      </c>
      <c r="O24" s="93">
        <f t="shared" si="11"/>
        <v>0</v>
      </c>
      <c r="P24" s="93">
        <f t="shared" si="6"/>
        <v>0</v>
      </c>
      <c r="Q24" s="93">
        <f t="shared" si="11"/>
        <v>0</v>
      </c>
      <c r="R24" s="93">
        <f t="shared" si="11"/>
        <v>0</v>
      </c>
      <c r="S24" s="179">
        <f t="shared" si="7"/>
        <v>4874.2364649600586</v>
      </c>
      <c r="T24" s="149" t="str">
        <f t="shared" si="8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9"/>
        <v>0</v>
      </c>
      <c r="C25" s="65">
        <f t="shared" si="9"/>
        <v>0</v>
      </c>
      <c r="D25" s="65">
        <f t="shared" si="9"/>
        <v>914.94361885043088</v>
      </c>
      <c r="E25" s="65">
        <f t="shared" si="9"/>
        <v>0</v>
      </c>
      <c r="F25" s="65">
        <f t="shared" si="2"/>
        <v>0</v>
      </c>
      <c r="G25" s="65">
        <f t="shared" si="10"/>
        <v>0</v>
      </c>
      <c r="H25" s="65">
        <f t="shared" si="10"/>
        <v>0</v>
      </c>
      <c r="I25" s="183">
        <f t="shared" si="4"/>
        <v>914.94361885043088</v>
      </c>
      <c r="J25" s="149"/>
      <c r="K25" s="184" t="s">
        <v>19</v>
      </c>
      <c r="L25" s="65">
        <f t="shared" si="11"/>
        <v>0</v>
      </c>
      <c r="M25" s="65">
        <f t="shared" si="11"/>
        <v>0</v>
      </c>
      <c r="N25" s="65">
        <f t="shared" si="11"/>
        <v>914.94361885043088</v>
      </c>
      <c r="O25" s="65">
        <f t="shared" si="11"/>
        <v>0</v>
      </c>
      <c r="P25" s="65">
        <f t="shared" si="6"/>
        <v>0</v>
      </c>
      <c r="Q25" s="65">
        <f t="shared" si="11"/>
        <v>0</v>
      </c>
      <c r="R25" s="65">
        <f t="shared" si="11"/>
        <v>0</v>
      </c>
      <c r="S25" s="186">
        <f t="shared" si="7"/>
        <v>914.94361885043088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9"/>
        <v>0</v>
      </c>
      <c r="C26" s="62">
        <f t="shared" si="9"/>
        <v>0</v>
      </c>
      <c r="D26" s="62">
        <f t="shared" si="9"/>
        <v>3704.3833140477918</v>
      </c>
      <c r="E26" s="62">
        <f t="shared" si="9"/>
        <v>0</v>
      </c>
      <c r="F26" s="62">
        <f t="shared" si="2"/>
        <v>0</v>
      </c>
      <c r="G26" s="62">
        <f t="shared" si="10"/>
        <v>0</v>
      </c>
      <c r="H26" s="62">
        <f t="shared" si="10"/>
        <v>0</v>
      </c>
      <c r="I26" s="175">
        <f t="shared" si="4"/>
        <v>3704.3833140477918</v>
      </c>
      <c r="J26" s="149"/>
      <c r="K26" s="176" t="s">
        <v>20</v>
      </c>
      <c r="L26" s="93">
        <f t="shared" si="11"/>
        <v>0</v>
      </c>
      <c r="M26" s="93">
        <f t="shared" si="11"/>
        <v>0</v>
      </c>
      <c r="N26" s="93">
        <f t="shared" si="11"/>
        <v>3704.3833140477918</v>
      </c>
      <c r="O26" s="93">
        <f t="shared" si="11"/>
        <v>0</v>
      </c>
      <c r="P26" s="93">
        <f t="shared" si="6"/>
        <v>0</v>
      </c>
      <c r="Q26" s="93">
        <f t="shared" si="11"/>
        <v>0</v>
      </c>
      <c r="R26" s="93">
        <f t="shared" si="11"/>
        <v>0</v>
      </c>
      <c r="S26" s="179">
        <f t="shared" si="7"/>
        <v>3704.3833140477918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9"/>
        <v>0</v>
      </c>
      <c r="C27" s="54">
        <f t="shared" si="9"/>
        <v>0</v>
      </c>
      <c r="D27" s="54">
        <f t="shared" si="9"/>
        <v>0</v>
      </c>
      <c r="E27" s="54">
        <f t="shared" si="9"/>
        <v>0</v>
      </c>
      <c r="F27" s="54">
        <f t="shared" si="2"/>
        <v>0</v>
      </c>
      <c r="G27" s="54">
        <f t="shared" si="10"/>
        <v>0</v>
      </c>
      <c r="H27" s="54">
        <f t="shared" si="10"/>
        <v>0</v>
      </c>
      <c r="I27" s="190">
        <f t="shared" si="4"/>
        <v>0</v>
      </c>
      <c r="J27" s="149"/>
      <c r="K27" s="191" t="s">
        <v>65</v>
      </c>
      <c r="L27" s="54">
        <f t="shared" si="11"/>
        <v>0</v>
      </c>
      <c r="M27" s="54">
        <f t="shared" si="11"/>
        <v>0</v>
      </c>
      <c r="N27" s="54">
        <f t="shared" si="11"/>
        <v>0</v>
      </c>
      <c r="O27" s="54">
        <f t="shared" si="11"/>
        <v>0</v>
      </c>
      <c r="P27" s="54">
        <f t="shared" si="6"/>
        <v>0</v>
      </c>
      <c r="Q27" s="54">
        <f t="shared" si="11"/>
        <v>0</v>
      </c>
      <c r="R27" s="54">
        <f t="shared" si="11"/>
        <v>0</v>
      </c>
      <c r="S27" s="193">
        <f t="shared" si="7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57550.527898062486</v>
      </c>
      <c r="C28" s="195">
        <f t="shared" ref="C28:I28" si="12">SUM(C7:C23)</f>
        <v>29624.507438434401</v>
      </c>
      <c r="D28" s="195">
        <f t="shared" si="12"/>
        <v>45850.59635267569</v>
      </c>
      <c r="E28" s="195">
        <f t="shared" si="12"/>
        <v>30179.223835696044</v>
      </c>
      <c r="F28" s="195">
        <f t="shared" si="12"/>
        <v>69639.892136948154</v>
      </c>
      <c r="G28" s="195">
        <f t="shared" si="12"/>
        <v>6136.3337687192634</v>
      </c>
      <c r="H28" s="195">
        <f t="shared" si="12"/>
        <v>128.55764854005881</v>
      </c>
      <c r="I28" s="154">
        <f t="shared" si="12"/>
        <v>239109.63907907609</v>
      </c>
      <c r="J28" s="453"/>
      <c r="K28" s="196" t="s">
        <v>26</v>
      </c>
      <c r="L28" s="195">
        <f>SUM(L7:L23)</f>
        <v>57550.527898062486</v>
      </c>
      <c r="M28" s="195">
        <f t="shared" ref="M28:S28" si="13">SUM(M7:M23)</f>
        <v>29624.507438434401</v>
      </c>
      <c r="N28" s="195">
        <f t="shared" si="13"/>
        <v>45850.59635267569</v>
      </c>
      <c r="O28" s="195">
        <f t="shared" si="13"/>
        <v>30179.223835696044</v>
      </c>
      <c r="P28" s="195">
        <f t="shared" si="13"/>
        <v>69639.892136948169</v>
      </c>
      <c r="Q28" s="195">
        <f t="shared" si="13"/>
        <v>6136.3337687192634</v>
      </c>
      <c r="R28" s="195">
        <f t="shared" si="13"/>
        <v>128.55764854005881</v>
      </c>
      <c r="S28" s="195">
        <f t="shared" si="13"/>
        <v>239109.63907907609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0.2406867749862226</v>
      </c>
      <c r="C29" s="55">
        <f t="shared" ref="C29:H29" si="14">IF($I28=0,"-",C28/$I28)</f>
        <v>0.12389507822659238</v>
      </c>
      <c r="D29" s="55">
        <f t="shared" si="14"/>
        <v>0.19175553327447586</v>
      </c>
      <c r="E29" s="55">
        <f t="shared" si="14"/>
        <v>0.12621500309201444</v>
      </c>
      <c r="F29" s="55">
        <f t="shared" si="14"/>
        <v>0.29124669505237932</v>
      </c>
      <c r="G29" s="55">
        <f t="shared" si="14"/>
        <v>2.5663263899996572E-2</v>
      </c>
      <c r="H29" s="55">
        <f t="shared" si="14"/>
        <v>5.3765146831886372E-4</v>
      </c>
      <c r="I29" s="56">
        <f>SUM(B29:H29)</f>
        <v>1.0000000000000002</v>
      </c>
      <c r="K29" s="84" t="s">
        <v>86</v>
      </c>
      <c r="L29" s="101">
        <f>IF($I28=0,"-",L28/$I28)</f>
        <v>0.2406867749862226</v>
      </c>
      <c r="M29" s="101">
        <f t="shared" ref="M29:R29" si="15">IF($I28=0,"-",M28/$I28)</f>
        <v>0.12389507822659238</v>
      </c>
      <c r="N29" s="101">
        <f t="shared" si="15"/>
        <v>0.19175553327447586</v>
      </c>
      <c r="O29" s="101">
        <f t="shared" si="15"/>
        <v>0.12621500309201444</v>
      </c>
      <c r="P29" s="101">
        <f t="shared" si="15"/>
        <v>0.29124669505237938</v>
      </c>
      <c r="Q29" s="101">
        <f t="shared" si="15"/>
        <v>2.5663263899996572E-2</v>
      </c>
      <c r="R29" s="102">
        <f t="shared" si="15"/>
        <v>5.3765146831886372E-4</v>
      </c>
      <c r="S29" s="103">
        <f>SUM(L29:R29)</f>
        <v>1.0000000000000002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2.9364088826253673E-2</v>
      </c>
      <c r="C33" s="38">
        <f t="shared" ref="C33:E33" si="16">C111+C137+C163+C189+C215+C241+C267+C293+C319+C345+C371+C397+C423</f>
        <v>1049.0374763838834</v>
      </c>
      <c r="D33" s="38">
        <f t="shared" si="16"/>
        <v>28.164557706563482</v>
      </c>
      <c r="E33" s="38">
        <f t="shared" si="16"/>
        <v>0</v>
      </c>
      <c r="F33" s="347">
        <v>0</v>
      </c>
      <c r="G33" s="38">
        <f t="shared" ref="G33:H48" si="17">G111+G137+G163+G189+G215+G241+G267+G293+G319+G345+G371+G397+G423</f>
        <v>0</v>
      </c>
      <c r="H33" s="38">
        <f t="shared" si="17"/>
        <v>0</v>
      </c>
      <c r="I33" s="154">
        <f>SUM(B33:H33)</f>
        <v>1077.2313981792731</v>
      </c>
      <c r="J33" s="149"/>
      <c r="K33" s="203" t="s">
        <v>7</v>
      </c>
      <c r="L33" s="38">
        <f t="shared" ref="L33:R48" si="18">L111+L137+L163+L189+L215+L241+L267+L293+L319+L345+L371+L397+L423</f>
        <v>2.9364088826253673E-2</v>
      </c>
      <c r="M33" s="38">
        <f t="shared" si="18"/>
        <v>1049.0374763838834</v>
      </c>
      <c r="N33" s="38">
        <f t="shared" si="18"/>
        <v>28.164557706563482</v>
      </c>
      <c r="O33" s="38">
        <f t="shared" si="18"/>
        <v>0</v>
      </c>
      <c r="P33" s="38">
        <f t="shared" si="18"/>
        <v>0</v>
      </c>
      <c r="Q33" s="38">
        <f t="shared" si="18"/>
        <v>0</v>
      </c>
      <c r="R33" s="38">
        <f t="shared" si="18"/>
        <v>0</v>
      </c>
      <c r="S33" s="205">
        <f>SUM(L33:R33)</f>
        <v>1077.2313981792731</v>
      </c>
      <c r="T33" s="149"/>
      <c r="U33" s="206" t="s">
        <v>7</v>
      </c>
      <c r="V33" s="119">
        <f t="shared" ref="V33:AH48" si="19">V111+V137+V163+V189+V215+V241+V267+V293+V319+V345+V371+V397+V423</f>
        <v>2.9364088826253673E-2</v>
      </c>
      <c r="W33" s="119">
        <f t="shared" si="19"/>
        <v>0</v>
      </c>
      <c r="X33" s="119">
        <f t="shared" si="19"/>
        <v>0</v>
      </c>
      <c r="Y33" s="119">
        <f t="shared" si="19"/>
        <v>1049.0374763838834</v>
      </c>
      <c r="Z33" s="119">
        <f t="shared" si="19"/>
        <v>28.164557706563482</v>
      </c>
      <c r="AA33" s="119">
        <f t="shared" si="19"/>
        <v>0</v>
      </c>
      <c r="AB33" s="119">
        <f t="shared" si="19"/>
        <v>0</v>
      </c>
      <c r="AC33" s="120">
        <f t="shared" si="19"/>
        <v>0</v>
      </c>
      <c r="AD33" s="119">
        <f t="shared" si="19"/>
        <v>0</v>
      </c>
      <c r="AE33" s="119">
        <f t="shared" si="19"/>
        <v>0</v>
      </c>
      <c r="AF33" s="119">
        <f t="shared" si="19"/>
        <v>0</v>
      </c>
      <c r="AG33" s="119">
        <f t="shared" si="19"/>
        <v>0</v>
      </c>
      <c r="AH33" s="119">
        <f t="shared" si="19"/>
        <v>0</v>
      </c>
      <c r="AI33" s="210">
        <f>SUM(V33:AC33)</f>
        <v>1077.2313981792731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20">B112+B138+B164+B190+B216+B242+B268+B294+B320+B346+B372+B398+B424</f>
        <v>0</v>
      </c>
      <c r="C34" s="41">
        <f t="shared" si="20"/>
        <v>0</v>
      </c>
      <c r="D34" s="41">
        <f t="shared" si="20"/>
        <v>152.37689662578899</v>
      </c>
      <c r="E34" s="41">
        <f t="shared" si="20"/>
        <v>0</v>
      </c>
      <c r="F34" s="348">
        <v>0</v>
      </c>
      <c r="G34" s="41">
        <f t="shared" si="17"/>
        <v>0</v>
      </c>
      <c r="H34" s="41">
        <f t="shared" si="17"/>
        <v>0</v>
      </c>
      <c r="I34" s="162">
        <f t="shared" ref="I34:I53" si="21">SUM(B34:H34)</f>
        <v>152.37689662578899</v>
      </c>
      <c r="J34" s="149"/>
      <c r="K34" s="163" t="s">
        <v>8</v>
      </c>
      <c r="L34" s="90">
        <f t="shared" si="18"/>
        <v>0</v>
      </c>
      <c r="M34" s="90">
        <f t="shared" si="18"/>
        <v>0</v>
      </c>
      <c r="N34" s="90">
        <f t="shared" si="18"/>
        <v>152.37689662578899</v>
      </c>
      <c r="O34" s="90">
        <f t="shared" si="18"/>
        <v>0</v>
      </c>
      <c r="P34" s="90">
        <f t="shared" si="18"/>
        <v>0</v>
      </c>
      <c r="Q34" s="90">
        <f t="shared" si="18"/>
        <v>0</v>
      </c>
      <c r="R34" s="90">
        <f t="shared" si="18"/>
        <v>0</v>
      </c>
      <c r="S34" s="166">
        <f t="shared" ref="S34:S53" si="22">SUM(L34:R34)</f>
        <v>152.37689662578899</v>
      </c>
      <c r="T34" s="149"/>
      <c r="U34" s="211" t="s">
        <v>8</v>
      </c>
      <c r="V34" s="123">
        <f t="shared" si="19"/>
        <v>0</v>
      </c>
      <c r="W34" s="123">
        <f t="shared" si="19"/>
        <v>0</v>
      </c>
      <c r="X34" s="123">
        <f t="shared" si="19"/>
        <v>0</v>
      </c>
      <c r="Y34" s="123">
        <f t="shared" si="19"/>
        <v>0</v>
      </c>
      <c r="Z34" s="123">
        <f t="shared" si="19"/>
        <v>152.37689662578899</v>
      </c>
      <c r="AA34" s="123">
        <f t="shared" si="19"/>
        <v>0</v>
      </c>
      <c r="AB34" s="123">
        <f t="shared" si="19"/>
        <v>0</v>
      </c>
      <c r="AC34" s="124">
        <f t="shared" si="19"/>
        <v>0</v>
      </c>
      <c r="AD34" s="123">
        <f t="shared" si="19"/>
        <v>0</v>
      </c>
      <c r="AE34" s="123">
        <f t="shared" si="19"/>
        <v>0</v>
      </c>
      <c r="AF34" s="123">
        <f t="shared" si="19"/>
        <v>0</v>
      </c>
      <c r="AG34" s="123">
        <f t="shared" si="19"/>
        <v>0</v>
      </c>
      <c r="AH34" s="123">
        <f t="shared" si="19"/>
        <v>0</v>
      </c>
      <c r="AI34" s="214">
        <f t="shared" ref="AI34:AI53" si="23">SUM(V34:AC34)</f>
        <v>152.37689662578899</v>
      </c>
      <c r="AJ34" s="141" t="str">
        <f t="shared" ref="AJ34:AJ55" si="24">IF(ABS(S34-AI34)&gt;0.001,S34-AI34,"")</f>
        <v/>
      </c>
    </row>
    <row r="35" spans="1:36" ht="15">
      <c r="A35" s="167" t="s">
        <v>10</v>
      </c>
      <c r="B35" s="44">
        <f t="shared" si="20"/>
        <v>0</v>
      </c>
      <c r="C35" s="44">
        <f t="shared" si="20"/>
        <v>0</v>
      </c>
      <c r="D35" s="44">
        <f t="shared" si="20"/>
        <v>2764.1680598225707</v>
      </c>
      <c r="E35" s="44">
        <f t="shared" si="20"/>
        <v>0</v>
      </c>
      <c r="F35" s="348">
        <v>0</v>
      </c>
      <c r="G35" s="44">
        <f t="shared" si="17"/>
        <v>0</v>
      </c>
      <c r="H35" s="44">
        <f t="shared" si="17"/>
        <v>0</v>
      </c>
      <c r="I35" s="154">
        <f t="shared" si="21"/>
        <v>2764.1680598225707</v>
      </c>
      <c r="J35" s="149"/>
      <c r="K35" s="169" t="s">
        <v>10</v>
      </c>
      <c r="L35" s="44">
        <f t="shared" si="18"/>
        <v>0</v>
      </c>
      <c r="M35" s="44">
        <f t="shared" si="18"/>
        <v>0</v>
      </c>
      <c r="N35" s="44">
        <f t="shared" si="18"/>
        <v>2764.1680598225707</v>
      </c>
      <c r="O35" s="44">
        <f t="shared" si="18"/>
        <v>0</v>
      </c>
      <c r="P35" s="44">
        <f t="shared" si="18"/>
        <v>0</v>
      </c>
      <c r="Q35" s="44">
        <f t="shared" si="18"/>
        <v>0</v>
      </c>
      <c r="R35" s="44">
        <f t="shared" si="18"/>
        <v>0</v>
      </c>
      <c r="S35" s="158">
        <f t="shared" si="22"/>
        <v>2764.1680598225707</v>
      </c>
      <c r="T35" s="149"/>
      <c r="U35" s="215" t="s">
        <v>10</v>
      </c>
      <c r="V35" s="119">
        <f t="shared" si="19"/>
        <v>0</v>
      </c>
      <c r="W35" s="119">
        <f t="shared" si="19"/>
        <v>0</v>
      </c>
      <c r="X35" s="119">
        <f t="shared" si="19"/>
        <v>0</v>
      </c>
      <c r="Y35" s="119">
        <f t="shared" si="19"/>
        <v>0</v>
      </c>
      <c r="Z35" s="119">
        <f t="shared" si="19"/>
        <v>2764.1680598225707</v>
      </c>
      <c r="AA35" s="119">
        <f t="shared" si="19"/>
        <v>0</v>
      </c>
      <c r="AB35" s="119">
        <f t="shared" si="19"/>
        <v>0</v>
      </c>
      <c r="AC35" s="120">
        <f t="shared" si="19"/>
        <v>0</v>
      </c>
      <c r="AD35" s="119">
        <f t="shared" si="19"/>
        <v>0</v>
      </c>
      <c r="AE35" s="119">
        <f t="shared" si="19"/>
        <v>0</v>
      </c>
      <c r="AF35" s="119">
        <f t="shared" si="19"/>
        <v>0</v>
      </c>
      <c r="AG35" s="119">
        <f t="shared" si="19"/>
        <v>0</v>
      </c>
      <c r="AH35" s="119">
        <f t="shared" si="19"/>
        <v>0</v>
      </c>
      <c r="AI35" s="210">
        <f t="shared" si="23"/>
        <v>2764.1680598225707</v>
      </c>
      <c r="AJ35" s="141" t="str">
        <f t="shared" si="24"/>
        <v/>
      </c>
    </row>
    <row r="36" spans="1:36" ht="15">
      <c r="A36" s="159" t="s">
        <v>55</v>
      </c>
      <c r="B36" s="41">
        <f t="shared" si="20"/>
        <v>0</v>
      </c>
      <c r="C36" s="41">
        <f t="shared" si="20"/>
        <v>0</v>
      </c>
      <c r="D36" s="41">
        <f t="shared" si="20"/>
        <v>44.782697589237102</v>
      </c>
      <c r="E36" s="41">
        <f t="shared" si="20"/>
        <v>0</v>
      </c>
      <c r="F36" s="348">
        <v>0</v>
      </c>
      <c r="G36" s="41">
        <f t="shared" si="17"/>
        <v>0</v>
      </c>
      <c r="H36" s="41">
        <f t="shared" si="17"/>
        <v>0</v>
      </c>
      <c r="I36" s="162">
        <f t="shared" si="21"/>
        <v>44.782697589237102</v>
      </c>
      <c r="J36" s="149"/>
      <c r="K36" s="163" t="s">
        <v>55</v>
      </c>
      <c r="L36" s="90">
        <f t="shared" si="18"/>
        <v>0</v>
      </c>
      <c r="M36" s="90">
        <f t="shared" si="18"/>
        <v>0</v>
      </c>
      <c r="N36" s="90">
        <f t="shared" si="18"/>
        <v>44.782697589237102</v>
      </c>
      <c r="O36" s="90">
        <f t="shared" si="18"/>
        <v>0</v>
      </c>
      <c r="P36" s="90">
        <f t="shared" si="18"/>
        <v>0</v>
      </c>
      <c r="Q36" s="90">
        <f t="shared" si="18"/>
        <v>0</v>
      </c>
      <c r="R36" s="90">
        <f t="shared" si="18"/>
        <v>0</v>
      </c>
      <c r="S36" s="166">
        <f t="shared" si="22"/>
        <v>44.782697589237102</v>
      </c>
      <c r="T36" s="149"/>
      <c r="U36" s="211" t="s">
        <v>55</v>
      </c>
      <c r="V36" s="123">
        <f t="shared" si="19"/>
        <v>0</v>
      </c>
      <c r="W36" s="123">
        <f t="shared" si="19"/>
        <v>0</v>
      </c>
      <c r="X36" s="123">
        <f t="shared" si="19"/>
        <v>0</v>
      </c>
      <c r="Y36" s="123">
        <f t="shared" si="19"/>
        <v>0</v>
      </c>
      <c r="Z36" s="123">
        <f t="shared" si="19"/>
        <v>44.782697589237102</v>
      </c>
      <c r="AA36" s="123">
        <f t="shared" si="19"/>
        <v>0</v>
      </c>
      <c r="AB36" s="123">
        <f t="shared" si="19"/>
        <v>0</v>
      </c>
      <c r="AC36" s="124">
        <f t="shared" si="19"/>
        <v>0</v>
      </c>
      <c r="AD36" s="123">
        <f t="shared" si="19"/>
        <v>0</v>
      </c>
      <c r="AE36" s="123">
        <f t="shared" si="19"/>
        <v>0</v>
      </c>
      <c r="AF36" s="123">
        <f t="shared" si="19"/>
        <v>0</v>
      </c>
      <c r="AG36" s="123">
        <f t="shared" si="19"/>
        <v>0</v>
      </c>
      <c r="AH36" s="123">
        <f t="shared" si="19"/>
        <v>0</v>
      </c>
      <c r="AI36" s="214">
        <f t="shared" si="23"/>
        <v>44.782697589237102</v>
      </c>
      <c r="AJ36" s="141" t="str">
        <f t="shared" si="24"/>
        <v/>
      </c>
    </row>
    <row r="37" spans="1:36" ht="15">
      <c r="A37" s="167" t="s">
        <v>16</v>
      </c>
      <c r="B37" s="44">
        <f t="shared" si="20"/>
        <v>323.82432065005315</v>
      </c>
      <c r="C37" s="44">
        <f t="shared" si="20"/>
        <v>143.10806340883281</v>
      </c>
      <c r="D37" s="44">
        <f t="shared" si="20"/>
        <v>204.81003330576317</v>
      </c>
      <c r="E37" s="44">
        <f t="shared" si="20"/>
        <v>0</v>
      </c>
      <c r="F37" s="348">
        <v>0</v>
      </c>
      <c r="G37" s="44">
        <f t="shared" si="17"/>
        <v>0</v>
      </c>
      <c r="H37" s="44">
        <f t="shared" si="17"/>
        <v>0</v>
      </c>
      <c r="I37" s="154">
        <f t="shared" si="21"/>
        <v>671.7424173646491</v>
      </c>
      <c r="J37" s="149"/>
      <c r="K37" s="169" t="s">
        <v>16</v>
      </c>
      <c r="L37" s="44">
        <f t="shared" si="18"/>
        <v>323.82432065005315</v>
      </c>
      <c r="M37" s="44">
        <f t="shared" si="18"/>
        <v>143.10806340883281</v>
      </c>
      <c r="N37" s="44">
        <f t="shared" si="18"/>
        <v>204.81003330576317</v>
      </c>
      <c r="O37" s="44">
        <f t="shared" si="18"/>
        <v>0</v>
      </c>
      <c r="P37" s="44">
        <f t="shared" si="18"/>
        <v>0</v>
      </c>
      <c r="Q37" s="44">
        <f t="shared" si="18"/>
        <v>0</v>
      </c>
      <c r="R37" s="44">
        <f t="shared" si="18"/>
        <v>0</v>
      </c>
      <c r="S37" s="158">
        <f t="shared" si="22"/>
        <v>671.7424173646491</v>
      </c>
      <c r="T37" s="149"/>
      <c r="U37" s="215" t="s">
        <v>16</v>
      </c>
      <c r="V37" s="119">
        <f t="shared" si="19"/>
        <v>321.20382071116808</v>
      </c>
      <c r="W37" s="119">
        <f t="shared" si="19"/>
        <v>0</v>
      </c>
      <c r="X37" s="119">
        <f t="shared" si="19"/>
        <v>0</v>
      </c>
      <c r="Y37" s="119">
        <f t="shared" si="19"/>
        <v>143.10806340883281</v>
      </c>
      <c r="Z37" s="119">
        <f t="shared" si="19"/>
        <v>203.73859169463054</v>
      </c>
      <c r="AA37" s="119">
        <f t="shared" si="19"/>
        <v>0</v>
      </c>
      <c r="AB37" s="119">
        <f t="shared" si="19"/>
        <v>0</v>
      </c>
      <c r="AC37" s="120">
        <f t="shared" si="19"/>
        <v>3.6919415500176971</v>
      </c>
      <c r="AD37" s="119">
        <f t="shared" si="19"/>
        <v>2.6204999388850898</v>
      </c>
      <c r="AE37" s="119">
        <f t="shared" si="19"/>
        <v>0</v>
      </c>
      <c r="AF37" s="119">
        <f t="shared" si="19"/>
        <v>0</v>
      </c>
      <c r="AG37" s="119">
        <f t="shared" si="19"/>
        <v>1.0714416111326073</v>
      </c>
      <c r="AH37" s="119">
        <f t="shared" si="19"/>
        <v>0</v>
      </c>
      <c r="AI37" s="210">
        <f t="shared" si="23"/>
        <v>671.7424173646491</v>
      </c>
      <c r="AJ37" s="141" t="str">
        <f t="shared" si="24"/>
        <v/>
      </c>
    </row>
    <row r="38" spans="1:36" ht="15">
      <c r="A38" s="159" t="s">
        <v>15</v>
      </c>
      <c r="B38" s="41">
        <f t="shared" si="20"/>
        <v>40.296455433646436</v>
      </c>
      <c r="C38" s="41">
        <f t="shared" si="20"/>
        <v>1.8335509067314018</v>
      </c>
      <c r="D38" s="41">
        <f t="shared" si="20"/>
        <v>27.653130673869491</v>
      </c>
      <c r="E38" s="41">
        <f t="shared" si="20"/>
        <v>0</v>
      </c>
      <c r="F38" s="348">
        <v>0</v>
      </c>
      <c r="G38" s="41">
        <f t="shared" si="17"/>
        <v>0</v>
      </c>
      <c r="H38" s="41">
        <f t="shared" si="17"/>
        <v>0</v>
      </c>
      <c r="I38" s="162">
        <f t="shared" si="21"/>
        <v>69.78313701424733</v>
      </c>
      <c r="J38" s="149"/>
      <c r="K38" s="163" t="s">
        <v>15</v>
      </c>
      <c r="L38" s="90">
        <f t="shared" si="18"/>
        <v>40.296455433646436</v>
      </c>
      <c r="M38" s="90">
        <f t="shared" si="18"/>
        <v>1.8335509067314018</v>
      </c>
      <c r="N38" s="90">
        <f t="shared" si="18"/>
        <v>27.653130673869491</v>
      </c>
      <c r="O38" s="90">
        <f t="shared" si="18"/>
        <v>0</v>
      </c>
      <c r="P38" s="90">
        <f t="shared" si="18"/>
        <v>0</v>
      </c>
      <c r="Q38" s="90">
        <f t="shared" si="18"/>
        <v>0</v>
      </c>
      <c r="R38" s="90">
        <f t="shared" si="18"/>
        <v>0</v>
      </c>
      <c r="S38" s="166">
        <f t="shared" si="22"/>
        <v>69.78313701424733</v>
      </c>
      <c r="T38" s="149"/>
      <c r="U38" s="211" t="s">
        <v>56</v>
      </c>
      <c r="V38" s="123">
        <f t="shared" si="19"/>
        <v>38.754480504324007</v>
      </c>
      <c r="W38" s="123">
        <f t="shared" si="19"/>
        <v>0</v>
      </c>
      <c r="X38" s="123">
        <f t="shared" si="19"/>
        <v>0</v>
      </c>
      <c r="Y38" s="123">
        <f t="shared" si="19"/>
        <v>1.8335509067314018</v>
      </c>
      <c r="Z38" s="123">
        <f t="shared" si="19"/>
        <v>27.653130673869491</v>
      </c>
      <c r="AA38" s="123">
        <f t="shared" si="19"/>
        <v>0</v>
      </c>
      <c r="AB38" s="123">
        <f t="shared" si="19"/>
        <v>0</v>
      </c>
      <c r="AC38" s="124">
        <f t="shared" si="19"/>
        <v>1.5419749293224245</v>
      </c>
      <c r="AD38" s="123">
        <f t="shared" si="19"/>
        <v>1.5419749293224245</v>
      </c>
      <c r="AE38" s="123">
        <f t="shared" si="19"/>
        <v>0</v>
      </c>
      <c r="AF38" s="123">
        <f t="shared" si="19"/>
        <v>0</v>
      </c>
      <c r="AG38" s="123">
        <f t="shared" si="19"/>
        <v>0</v>
      </c>
      <c r="AH38" s="123">
        <f t="shared" si="19"/>
        <v>0</v>
      </c>
      <c r="AI38" s="214">
        <f t="shared" si="23"/>
        <v>69.783137014247316</v>
      </c>
      <c r="AJ38" s="141" t="str">
        <f t="shared" si="24"/>
        <v/>
      </c>
    </row>
    <row r="39" spans="1:36" ht="15">
      <c r="A39" s="167" t="s">
        <v>57</v>
      </c>
      <c r="B39" s="44">
        <f t="shared" si="20"/>
        <v>0</v>
      </c>
      <c r="C39" s="44">
        <f t="shared" si="20"/>
        <v>0</v>
      </c>
      <c r="D39" s="44">
        <f t="shared" si="20"/>
        <v>0</v>
      </c>
      <c r="E39" s="44">
        <f t="shared" si="20"/>
        <v>2041.4926339753856</v>
      </c>
      <c r="F39" s="348">
        <v>0</v>
      </c>
      <c r="G39" s="44">
        <f t="shared" si="17"/>
        <v>0</v>
      </c>
      <c r="H39" s="44">
        <f t="shared" si="17"/>
        <v>0</v>
      </c>
      <c r="I39" s="154">
        <f t="shared" si="21"/>
        <v>2041.4926339753856</v>
      </c>
      <c r="J39" s="149"/>
      <c r="K39" s="169" t="s">
        <v>57</v>
      </c>
      <c r="L39" s="44">
        <f t="shared" si="18"/>
        <v>0</v>
      </c>
      <c r="M39" s="44">
        <f t="shared" si="18"/>
        <v>0</v>
      </c>
      <c r="N39" s="44">
        <f t="shared" si="18"/>
        <v>0</v>
      </c>
      <c r="O39" s="44">
        <f t="shared" si="18"/>
        <v>2041.4926339753856</v>
      </c>
      <c r="P39" s="44">
        <f t="shared" si="18"/>
        <v>3274.8870557549071</v>
      </c>
      <c r="Q39" s="44">
        <f t="shared" si="18"/>
        <v>0</v>
      </c>
      <c r="R39" s="44">
        <f t="shared" si="18"/>
        <v>0</v>
      </c>
      <c r="S39" s="158">
        <f t="shared" si="22"/>
        <v>5316.3796897302927</v>
      </c>
      <c r="T39" s="149"/>
      <c r="U39" s="215" t="s">
        <v>57</v>
      </c>
      <c r="V39" s="119">
        <f t="shared" si="19"/>
        <v>0</v>
      </c>
      <c r="W39" s="119">
        <f t="shared" si="19"/>
        <v>0</v>
      </c>
      <c r="X39" s="119">
        <f t="shared" si="19"/>
        <v>0</v>
      </c>
      <c r="Y39" s="119">
        <f t="shared" si="19"/>
        <v>0</v>
      </c>
      <c r="Z39" s="119">
        <f t="shared" si="19"/>
        <v>0</v>
      </c>
      <c r="AA39" s="119">
        <f t="shared" si="19"/>
        <v>1862.5193960731629</v>
      </c>
      <c r="AB39" s="119">
        <f t="shared" si="19"/>
        <v>3274.8870557549071</v>
      </c>
      <c r="AC39" s="120">
        <f t="shared" si="19"/>
        <v>178.97323790222254</v>
      </c>
      <c r="AD39" s="119">
        <f t="shared" si="19"/>
        <v>0</v>
      </c>
      <c r="AE39" s="119">
        <f t="shared" si="19"/>
        <v>0</v>
      </c>
      <c r="AF39" s="119">
        <f t="shared" si="19"/>
        <v>0</v>
      </c>
      <c r="AG39" s="119">
        <f t="shared" si="19"/>
        <v>0</v>
      </c>
      <c r="AH39" s="119">
        <f t="shared" si="19"/>
        <v>178.97323790222254</v>
      </c>
      <c r="AI39" s="210">
        <f t="shared" si="23"/>
        <v>5316.3796897302927</v>
      </c>
      <c r="AJ39" s="141" t="str">
        <f t="shared" si="24"/>
        <v/>
      </c>
    </row>
    <row r="40" spans="1:36" ht="15">
      <c r="A40" s="159" t="s">
        <v>12</v>
      </c>
      <c r="B40" s="41">
        <f t="shared" si="20"/>
        <v>0</v>
      </c>
      <c r="C40" s="41">
        <f t="shared" si="20"/>
        <v>0</v>
      </c>
      <c r="D40" s="41">
        <f t="shared" si="20"/>
        <v>0</v>
      </c>
      <c r="E40" s="41">
        <f t="shared" si="20"/>
        <v>20.038722311772798</v>
      </c>
      <c r="F40" s="348">
        <v>0</v>
      </c>
      <c r="G40" s="41">
        <f t="shared" si="17"/>
        <v>0</v>
      </c>
      <c r="H40" s="41">
        <f t="shared" si="17"/>
        <v>0</v>
      </c>
      <c r="I40" s="162">
        <f t="shared" si="21"/>
        <v>20.038722311772798</v>
      </c>
      <c r="J40" s="149"/>
      <c r="K40" s="163" t="s">
        <v>12</v>
      </c>
      <c r="L40" s="90">
        <f t="shared" si="18"/>
        <v>0</v>
      </c>
      <c r="M40" s="90">
        <f t="shared" si="18"/>
        <v>0</v>
      </c>
      <c r="N40" s="90">
        <f t="shared" si="18"/>
        <v>0</v>
      </c>
      <c r="O40" s="90">
        <f t="shared" si="18"/>
        <v>20.038722311772798</v>
      </c>
      <c r="P40" s="90">
        <f t="shared" si="18"/>
        <v>106.59018483318235</v>
      </c>
      <c r="Q40" s="90">
        <f t="shared" si="18"/>
        <v>0</v>
      </c>
      <c r="R40" s="90">
        <f t="shared" si="18"/>
        <v>0</v>
      </c>
      <c r="S40" s="166">
        <f t="shared" si="22"/>
        <v>126.62890714495515</v>
      </c>
      <c r="T40" s="149"/>
      <c r="U40" s="211" t="s">
        <v>12</v>
      </c>
      <c r="V40" s="123">
        <f t="shared" si="19"/>
        <v>0</v>
      </c>
      <c r="W40" s="123">
        <f t="shared" si="19"/>
        <v>0</v>
      </c>
      <c r="X40" s="123">
        <f t="shared" si="19"/>
        <v>0</v>
      </c>
      <c r="Y40" s="123">
        <f t="shared" si="19"/>
        <v>0</v>
      </c>
      <c r="Z40" s="123">
        <f t="shared" si="19"/>
        <v>0</v>
      </c>
      <c r="AA40" s="123">
        <f t="shared" si="19"/>
        <v>8.8062504246989644</v>
      </c>
      <c r="AB40" s="123">
        <f t="shared" si="19"/>
        <v>106.59018483318235</v>
      </c>
      <c r="AC40" s="124">
        <f t="shared" si="19"/>
        <v>11.232471887073832</v>
      </c>
      <c r="AD40" s="123">
        <f t="shared" si="19"/>
        <v>0</v>
      </c>
      <c r="AE40" s="123">
        <f t="shared" si="19"/>
        <v>0</v>
      </c>
      <c r="AF40" s="123">
        <f t="shared" si="19"/>
        <v>0</v>
      </c>
      <c r="AG40" s="123">
        <f t="shared" si="19"/>
        <v>0</v>
      </c>
      <c r="AH40" s="123">
        <f t="shared" si="19"/>
        <v>11.232471887073832</v>
      </c>
      <c r="AI40" s="214">
        <f t="shared" si="23"/>
        <v>126.62890714495514</v>
      </c>
      <c r="AJ40" s="141" t="str">
        <f t="shared" si="24"/>
        <v/>
      </c>
    </row>
    <row r="41" spans="1:36" ht="15">
      <c r="A41" s="167" t="s">
        <v>58</v>
      </c>
      <c r="B41" s="44">
        <f t="shared" si="20"/>
        <v>0</v>
      </c>
      <c r="C41" s="44">
        <f t="shared" si="20"/>
        <v>0</v>
      </c>
      <c r="D41" s="44">
        <f t="shared" si="20"/>
        <v>0</v>
      </c>
      <c r="E41" s="44">
        <f t="shared" si="20"/>
        <v>0</v>
      </c>
      <c r="F41" s="348">
        <v>0</v>
      </c>
      <c r="G41" s="44">
        <f t="shared" si="17"/>
        <v>0</v>
      </c>
      <c r="H41" s="44">
        <f t="shared" si="17"/>
        <v>0</v>
      </c>
      <c r="I41" s="154">
        <f t="shared" si="21"/>
        <v>0</v>
      </c>
      <c r="J41" s="149"/>
      <c r="K41" s="169" t="s">
        <v>58</v>
      </c>
      <c r="L41" s="44">
        <f t="shared" si="18"/>
        <v>0</v>
      </c>
      <c r="M41" s="44">
        <f t="shared" si="18"/>
        <v>0</v>
      </c>
      <c r="N41" s="44">
        <f t="shared" si="18"/>
        <v>0</v>
      </c>
      <c r="O41" s="44">
        <f t="shared" si="18"/>
        <v>0</v>
      </c>
      <c r="P41" s="44">
        <f t="shared" si="18"/>
        <v>0</v>
      </c>
      <c r="Q41" s="44">
        <f t="shared" si="18"/>
        <v>0</v>
      </c>
      <c r="R41" s="44">
        <f t="shared" si="18"/>
        <v>0</v>
      </c>
      <c r="S41" s="158">
        <f t="shared" si="22"/>
        <v>0</v>
      </c>
      <c r="T41" s="149"/>
      <c r="U41" s="215" t="s">
        <v>58</v>
      </c>
      <c r="V41" s="119">
        <f t="shared" si="19"/>
        <v>0</v>
      </c>
      <c r="W41" s="119">
        <f t="shared" si="19"/>
        <v>0</v>
      </c>
      <c r="X41" s="119">
        <f t="shared" si="19"/>
        <v>0</v>
      </c>
      <c r="Y41" s="119">
        <f t="shared" si="19"/>
        <v>0</v>
      </c>
      <c r="Z41" s="119">
        <f t="shared" si="19"/>
        <v>0</v>
      </c>
      <c r="AA41" s="119">
        <f t="shared" si="19"/>
        <v>0</v>
      </c>
      <c r="AB41" s="119">
        <f t="shared" si="19"/>
        <v>0</v>
      </c>
      <c r="AC41" s="120">
        <f t="shared" si="19"/>
        <v>0</v>
      </c>
      <c r="AD41" s="119">
        <f t="shared" si="19"/>
        <v>0</v>
      </c>
      <c r="AE41" s="119">
        <f t="shared" si="19"/>
        <v>0</v>
      </c>
      <c r="AF41" s="119">
        <f t="shared" si="19"/>
        <v>0</v>
      </c>
      <c r="AG41" s="119">
        <f t="shared" si="19"/>
        <v>0</v>
      </c>
      <c r="AH41" s="119">
        <f t="shared" si="19"/>
        <v>0</v>
      </c>
      <c r="AI41" s="210">
        <f t="shared" si="23"/>
        <v>0</v>
      </c>
      <c r="AJ41" s="141" t="str">
        <f t="shared" si="24"/>
        <v/>
      </c>
    </row>
    <row r="42" spans="1:36" ht="15">
      <c r="A42" s="159" t="s">
        <v>17</v>
      </c>
      <c r="B42" s="41">
        <f t="shared" si="20"/>
        <v>39.352964642787498</v>
      </c>
      <c r="C42" s="41">
        <f t="shared" si="20"/>
        <v>5.8472604417120158</v>
      </c>
      <c r="D42" s="41">
        <f t="shared" si="20"/>
        <v>128.16718289137793</v>
      </c>
      <c r="E42" s="41">
        <f t="shared" si="20"/>
        <v>22.998124411322749</v>
      </c>
      <c r="F42" s="348">
        <v>0</v>
      </c>
      <c r="G42" s="41">
        <f t="shared" si="17"/>
        <v>0</v>
      </c>
      <c r="H42" s="41">
        <f t="shared" si="17"/>
        <v>0</v>
      </c>
      <c r="I42" s="162">
        <f t="shared" si="21"/>
        <v>196.3655323872002</v>
      </c>
      <c r="J42" s="149"/>
      <c r="K42" s="163" t="s">
        <v>17</v>
      </c>
      <c r="L42" s="90">
        <f t="shared" si="18"/>
        <v>39.352964642787498</v>
      </c>
      <c r="M42" s="90">
        <f t="shared" si="18"/>
        <v>5.8472604417120158</v>
      </c>
      <c r="N42" s="90">
        <f t="shared" si="18"/>
        <v>128.16718289137793</v>
      </c>
      <c r="O42" s="90">
        <f t="shared" si="18"/>
        <v>22.998124411322749</v>
      </c>
      <c r="P42" s="90">
        <f t="shared" si="18"/>
        <v>13.480333245492385</v>
      </c>
      <c r="Q42" s="90">
        <f t="shared" si="18"/>
        <v>0</v>
      </c>
      <c r="R42" s="90">
        <f t="shared" si="18"/>
        <v>0</v>
      </c>
      <c r="S42" s="166">
        <f t="shared" si="22"/>
        <v>209.84586563269258</v>
      </c>
      <c r="T42" s="149"/>
      <c r="U42" s="211" t="s">
        <v>17</v>
      </c>
      <c r="V42" s="123">
        <f t="shared" si="19"/>
        <v>39.352964642787498</v>
      </c>
      <c r="W42" s="123">
        <f t="shared" si="19"/>
        <v>0</v>
      </c>
      <c r="X42" s="123">
        <f t="shared" si="19"/>
        <v>0</v>
      </c>
      <c r="Y42" s="123">
        <f t="shared" si="19"/>
        <v>5.8472604417120158</v>
      </c>
      <c r="Z42" s="123">
        <f t="shared" si="19"/>
        <v>128.16718289137793</v>
      </c>
      <c r="AA42" s="123">
        <f t="shared" si="19"/>
        <v>8.9432747011878249</v>
      </c>
      <c r="AB42" s="123">
        <f t="shared" si="19"/>
        <v>13.480333245492385</v>
      </c>
      <c r="AC42" s="124">
        <f t="shared" si="19"/>
        <v>14.054849710134926</v>
      </c>
      <c r="AD42" s="123">
        <f t="shared" si="19"/>
        <v>0</v>
      </c>
      <c r="AE42" s="123">
        <f t="shared" si="19"/>
        <v>0</v>
      </c>
      <c r="AF42" s="123">
        <f t="shared" si="19"/>
        <v>0</v>
      </c>
      <c r="AG42" s="123">
        <f t="shared" si="19"/>
        <v>0</v>
      </c>
      <c r="AH42" s="123">
        <f t="shared" si="19"/>
        <v>14.054849710134926</v>
      </c>
      <c r="AI42" s="214">
        <f t="shared" si="23"/>
        <v>209.84586563269258</v>
      </c>
      <c r="AJ42" s="141" t="str">
        <f t="shared" si="24"/>
        <v/>
      </c>
    </row>
    <row r="43" spans="1:36" ht="15">
      <c r="A43" s="167" t="s">
        <v>139</v>
      </c>
      <c r="B43" s="44">
        <f t="shared" si="20"/>
        <v>4615.3946122367206</v>
      </c>
      <c r="C43" s="44">
        <f t="shared" si="20"/>
        <v>14551.851627623399</v>
      </c>
      <c r="D43" s="44">
        <f t="shared" si="20"/>
        <v>16902.539405230094</v>
      </c>
      <c r="E43" s="44">
        <f t="shared" si="20"/>
        <v>599.50472604871834</v>
      </c>
      <c r="F43" s="348">
        <v>0</v>
      </c>
      <c r="G43" s="44">
        <f t="shared" si="17"/>
        <v>1.327832197168316</v>
      </c>
      <c r="H43" s="44">
        <f t="shared" si="17"/>
        <v>0</v>
      </c>
      <c r="I43" s="154">
        <f t="shared" si="21"/>
        <v>36670.618203336104</v>
      </c>
      <c r="J43" s="149"/>
      <c r="K43" s="169" t="s">
        <v>139</v>
      </c>
      <c r="L43" s="44">
        <f t="shared" si="18"/>
        <v>4615.3946122367206</v>
      </c>
      <c r="M43" s="44">
        <f t="shared" si="18"/>
        <v>14551.851627623399</v>
      </c>
      <c r="N43" s="44">
        <f t="shared" si="18"/>
        <v>16902.539405230094</v>
      </c>
      <c r="O43" s="44">
        <f t="shared" si="18"/>
        <v>599.50472604871834</v>
      </c>
      <c r="P43" s="44">
        <f t="shared" si="18"/>
        <v>86.023296327746721</v>
      </c>
      <c r="Q43" s="44">
        <f t="shared" si="18"/>
        <v>1.327832197168316</v>
      </c>
      <c r="R43" s="44">
        <f t="shared" si="18"/>
        <v>0</v>
      </c>
      <c r="S43" s="158">
        <f t="shared" si="22"/>
        <v>36756.641499663849</v>
      </c>
      <c r="T43" s="149"/>
      <c r="U43" s="215" t="s">
        <v>139</v>
      </c>
      <c r="V43" s="119">
        <f t="shared" si="19"/>
        <v>4498.8406106760503</v>
      </c>
      <c r="W43" s="119">
        <f t="shared" si="19"/>
        <v>33.311289474956745</v>
      </c>
      <c r="X43" s="119">
        <f t="shared" si="19"/>
        <v>1.327832197168316</v>
      </c>
      <c r="Y43" s="119">
        <f t="shared" si="19"/>
        <v>14551.851627623399</v>
      </c>
      <c r="Z43" s="119">
        <f t="shared" si="19"/>
        <v>16178.381978838357</v>
      </c>
      <c r="AA43" s="119">
        <f t="shared" si="19"/>
        <v>245.4498873214111</v>
      </c>
      <c r="AB43" s="119">
        <f t="shared" si="19"/>
        <v>86.023296327746721</v>
      </c>
      <c r="AC43" s="120">
        <f t="shared" si="19"/>
        <v>1161.4549772047583</v>
      </c>
      <c r="AD43" s="119">
        <f t="shared" si="19"/>
        <v>83.242712085712952</v>
      </c>
      <c r="AE43" s="119">
        <f t="shared" si="19"/>
        <v>0</v>
      </c>
      <c r="AF43" s="119">
        <f t="shared" si="19"/>
        <v>0</v>
      </c>
      <c r="AG43" s="119">
        <f t="shared" si="19"/>
        <v>724.15742639173777</v>
      </c>
      <c r="AH43" s="119">
        <f t="shared" si="19"/>
        <v>354.0548387273073</v>
      </c>
      <c r="AI43" s="210">
        <f t="shared" si="23"/>
        <v>36756.641499663849</v>
      </c>
      <c r="AJ43" s="141" t="str">
        <f t="shared" si="24"/>
        <v/>
      </c>
    </row>
    <row r="44" spans="1:36" ht="15">
      <c r="A44" s="159" t="s">
        <v>25</v>
      </c>
      <c r="B44" s="41">
        <f t="shared" si="20"/>
        <v>1498.6950345721973</v>
      </c>
      <c r="C44" s="41">
        <f t="shared" si="20"/>
        <v>1156.0816812215855</v>
      </c>
      <c r="D44" s="41">
        <f t="shared" si="20"/>
        <v>4896.5287743023764</v>
      </c>
      <c r="E44" s="41">
        <f t="shared" si="20"/>
        <v>21687.697008294053</v>
      </c>
      <c r="F44" s="348">
        <v>0</v>
      </c>
      <c r="G44" s="41">
        <f t="shared" si="17"/>
        <v>2167.6628659161311</v>
      </c>
      <c r="H44" s="41">
        <f t="shared" si="17"/>
        <v>125.72481281500393</v>
      </c>
      <c r="I44" s="162">
        <f t="shared" si="21"/>
        <v>31532.390177121346</v>
      </c>
      <c r="J44" s="149"/>
      <c r="K44" s="163" t="s">
        <v>25</v>
      </c>
      <c r="L44" s="90">
        <f t="shared" si="18"/>
        <v>1498.6950345721973</v>
      </c>
      <c r="M44" s="90">
        <f t="shared" si="18"/>
        <v>1156.0816812215855</v>
      </c>
      <c r="N44" s="90">
        <f t="shared" si="18"/>
        <v>4896.5287743023764</v>
      </c>
      <c r="O44" s="90">
        <f t="shared" si="18"/>
        <v>21687.697008294053</v>
      </c>
      <c r="P44" s="90">
        <f t="shared" si="18"/>
        <v>69.363625340231039</v>
      </c>
      <c r="Q44" s="90">
        <f t="shared" si="18"/>
        <v>2167.6628659161311</v>
      </c>
      <c r="R44" s="90">
        <f t="shared" si="18"/>
        <v>125.72481281500393</v>
      </c>
      <c r="S44" s="166">
        <f t="shared" si="22"/>
        <v>31601.753802461579</v>
      </c>
      <c r="T44" s="149"/>
      <c r="U44" s="211" t="s">
        <v>25</v>
      </c>
      <c r="V44" s="123">
        <f t="shared" si="19"/>
        <v>295.26448556094391</v>
      </c>
      <c r="W44" s="123">
        <f t="shared" si="19"/>
        <v>1191.9135626617453</v>
      </c>
      <c r="X44" s="123">
        <f t="shared" si="19"/>
        <v>2167.6628659161311</v>
      </c>
      <c r="Y44" s="123">
        <f t="shared" si="19"/>
        <v>1156.0816812215855</v>
      </c>
      <c r="Z44" s="123">
        <f t="shared" si="19"/>
        <v>4849.7087324721197</v>
      </c>
      <c r="AA44" s="123">
        <f t="shared" si="19"/>
        <v>21538.908436211255</v>
      </c>
      <c r="AB44" s="123">
        <f t="shared" si="19"/>
        <v>69.363625340231039</v>
      </c>
      <c r="AC44" s="124">
        <f t="shared" si="19"/>
        <v>332.85041307756421</v>
      </c>
      <c r="AD44" s="123">
        <f t="shared" si="19"/>
        <v>11.516986349507871</v>
      </c>
      <c r="AE44" s="123">
        <f t="shared" si="19"/>
        <v>89.998072726733298</v>
      </c>
      <c r="AF44" s="123">
        <f t="shared" si="19"/>
        <v>125.72481281500393</v>
      </c>
      <c r="AG44" s="123">
        <f t="shared" si="19"/>
        <v>46.820041830256592</v>
      </c>
      <c r="AH44" s="123">
        <f t="shared" si="19"/>
        <v>58.790499356062547</v>
      </c>
      <c r="AI44" s="214">
        <f t="shared" si="23"/>
        <v>31601.753802461579</v>
      </c>
      <c r="AJ44" s="141" t="str">
        <f t="shared" si="24"/>
        <v/>
      </c>
    </row>
    <row r="45" spans="1:36" ht="15">
      <c r="A45" s="167" t="s">
        <v>24</v>
      </c>
      <c r="B45" s="44">
        <f t="shared" si="20"/>
        <v>989.28885883460475</v>
      </c>
      <c r="C45" s="44">
        <f t="shared" si="20"/>
        <v>488.25144162096439</v>
      </c>
      <c r="D45" s="44">
        <f t="shared" si="20"/>
        <v>843.02945429007627</v>
      </c>
      <c r="E45" s="44">
        <f t="shared" si="20"/>
        <v>0</v>
      </c>
      <c r="F45" s="348">
        <v>0</v>
      </c>
      <c r="G45" s="44">
        <f t="shared" si="17"/>
        <v>0</v>
      </c>
      <c r="H45" s="44">
        <f t="shared" si="17"/>
        <v>0</v>
      </c>
      <c r="I45" s="154">
        <f t="shared" si="21"/>
        <v>2320.5697547456457</v>
      </c>
      <c r="J45" s="149"/>
      <c r="K45" s="169" t="s">
        <v>24</v>
      </c>
      <c r="L45" s="44">
        <f t="shared" si="18"/>
        <v>989.28885883460475</v>
      </c>
      <c r="M45" s="44">
        <f t="shared" si="18"/>
        <v>488.25144162096439</v>
      </c>
      <c r="N45" s="44">
        <f t="shared" si="18"/>
        <v>843.02945429007627</v>
      </c>
      <c r="O45" s="44">
        <f t="shared" si="18"/>
        <v>0</v>
      </c>
      <c r="P45" s="44">
        <f t="shared" si="18"/>
        <v>0</v>
      </c>
      <c r="Q45" s="44">
        <f t="shared" si="18"/>
        <v>0</v>
      </c>
      <c r="R45" s="44">
        <f t="shared" si="18"/>
        <v>0</v>
      </c>
      <c r="S45" s="158">
        <f t="shared" si="22"/>
        <v>2320.5697547456457</v>
      </c>
      <c r="T45" s="149"/>
      <c r="U45" s="215" t="s">
        <v>24</v>
      </c>
      <c r="V45" s="119">
        <f t="shared" si="19"/>
        <v>985.29313598099793</v>
      </c>
      <c r="W45" s="119">
        <f t="shared" si="19"/>
        <v>5.9206946031591441E-2</v>
      </c>
      <c r="X45" s="119">
        <f t="shared" si="19"/>
        <v>0</v>
      </c>
      <c r="Y45" s="119">
        <f t="shared" si="19"/>
        <v>488.25144162096439</v>
      </c>
      <c r="Z45" s="119">
        <f t="shared" si="19"/>
        <v>444.81793255506824</v>
      </c>
      <c r="AA45" s="119">
        <f t="shared" si="19"/>
        <v>0</v>
      </c>
      <c r="AB45" s="119">
        <f t="shared" si="19"/>
        <v>0</v>
      </c>
      <c r="AC45" s="120">
        <f t="shared" si="19"/>
        <v>402.14803764258301</v>
      </c>
      <c r="AD45" s="119">
        <f t="shared" si="19"/>
        <v>3.9365159075750435</v>
      </c>
      <c r="AE45" s="119">
        <f t="shared" si="19"/>
        <v>0</v>
      </c>
      <c r="AF45" s="119">
        <f t="shared" si="19"/>
        <v>0</v>
      </c>
      <c r="AG45" s="119">
        <f t="shared" si="19"/>
        <v>398.21152173500798</v>
      </c>
      <c r="AH45" s="119">
        <f t="shared" si="19"/>
        <v>0</v>
      </c>
      <c r="AI45" s="210">
        <f t="shared" si="23"/>
        <v>2320.5697547456452</v>
      </c>
      <c r="AJ45" s="141" t="str">
        <f t="shared" si="24"/>
        <v/>
      </c>
    </row>
    <row r="46" spans="1:36" ht="15">
      <c r="A46" s="159" t="s">
        <v>59</v>
      </c>
      <c r="B46" s="41">
        <f t="shared" si="20"/>
        <v>2.9182726946713649</v>
      </c>
      <c r="C46" s="41">
        <f t="shared" si="20"/>
        <v>5.8422025974504332E-3</v>
      </c>
      <c r="D46" s="41">
        <f t="shared" si="20"/>
        <v>0</v>
      </c>
      <c r="E46" s="41">
        <f t="shared" si="20"/>
        <v>0</v>
      </c>
      <c r="F46" s="348">
        <v>0</v>
      </c>
      <c r="G46" s="41">
        <f t="shared" si="17"/>
        <v>0</v>
      </c>
      <c r="H46" s="41">
        <f t="shared" si="17"/>
        <v>0</v>
      </c>
      <c r="I46" s="162">
        <f t="shared" si="21"/>
        <v>2.9241148972688151</v>
      </c>
      <c r="J46" s="149"/>
      <c r="K46" s="163" t="s">
        <v>59</v>
      </c>
      <c r="L46" s="90">
        <f t="shared" si="18"/>
        <v>2.9182726946713649</v>
      </c>
      <c r="M46" s="90">
        <f t="shared" si="18"/>
        <v>5.8422025974504332E-3</v>
      </c>
      <c r="N46" s="90">
        <f t="shared" si="18"/>
        <v>0</v>
      </c>
      <c r="O46" s="90">
        <f t="shared" si="18"/>
        <v>0</v>
      </c>
      <c r="P46" s="90">
        <f t="shared" si="18"/>
        <v>0</v>
      </c>
      <c r="Q46" s="90">
        <f t="shared" si="18"/>
        <v>0</v>
      </c>
      <c r="R46" s="90">
        <f t="shared" si="18"/>
        <v>0</v>
      </c>
      <c r="S46" s="166">
        <f t="shared" si="22"/>
        <v>2.9241148972688151</v>
      </c>
      <c r="T46" s="149"/>
      <c r="U46" s="211" t="s">
        <v>59</v>
      </c>
      <c r="V46" s="123">
        <f t="shared" si="19"/>
        <v>2.9182726946713649</v>
      </c>
      <c r="W46" s="123">
        <f t="shared" si="19"/>
        <v>0</v>
      </c>
      <c r="X46" s="123">
        <f t="shared" si="19"/>
        <v>0</v>
      </c>
      <c r="Y46" s="123">
        <f t="shared" si="19"/>
        <v>5.8422025974504332E-3</v>
      </c>
      <c r="Z46" s="123">
        <f t="shared" si="19"/>
        <v>0</v>
      </c>
      <c r="AA46" s="123">
        <f t="shared" si="19"/>
        <v>0</v>
      </c>
      <c r="AB46" s="123">
        <f t="shared" si="19"/>
        <v>0</v>
      </c>
      <c r="AC46" s="124">
        <f t="shared" si="19"/>
        <v>0</v>
      </c>
      <c r="AD46" s="123">
        <f t="shared" si="19"/>
        <v>0</v>
      </c>
      <c r="AE46" s="123">
        <f t="shared" si="19"/>
        <v>0</v>
      </c>
      <c r="AF46" s="123">
        <f t="shared" si="19"/>
        <v>0</v>
      </c>
      <c r="AG46" s="123">
        <f t="shared" si="19"/>
        <v>0</v>
      </c>
      <c r="AH46" s="123">
        <f t="shared" si="19"/>
        <v>0</v>
      </c>
      <c r="AI46" s="214">
        <f t="shared" si="23"/>
        <v>2.9241148972688151</v>
      </c>
      <c r="AJ46" s="141" t="str">
        <f t="shared" si="24"/>
        <v/>
      </c>
    </row>
    <row r="47" spans="1:36" ht="15">
      <c r="A47" s="167" t="s">
        <v>22</v>
      </c>
      <c r="B47" s="44">
        <f t="shared" si="20"/>
        <v>692.39071393749452</v>
      </c>
      <c r="C47" s="44">
        <f t="shared" si="20"/>
        <v>10286.286109726401</v>
      </c>
      <c r="D47" s="44">
        <f t="shared" si="20"/>
        <v>1767.8664633491671</v>
      </c>
      <c r="E47" s="44">
        <f t="shared" si="20"/>
        <v>83.627780894915162</v>
      </c>
      <c r="F47" s="348">
        <v>0</v>
      </c>
      <c r="G47" s="44">
        <f t="shared" si="17"/>
        <v>0</v>
      </c>
      <c r="H47" s="44">
        <f t="shared" si="17"/>
        <v>0</v>
      </c>
      <c r="I47" s="154">
        <f t="shared" si="21"/>
        <v>12830.171067907979</v>
      </c>
      <c r="J47" s="149"/>
      <c r="K47" s="169" t="s">
        <v>22</v>
      </c>
      <c r="L47" s="44">
        <f t="shared" si="18"/>
        <v>692.39071393749452</v>
      </c>
      <c r="M47" s="44">
        <f t="shared" si="18"/>
        <v>10286.286109726401</v>
      </c>
      <c r="N47" s="44">
        <f t="shared" si="18"/>
        <v>1767.8664633491671</v>
      </c>
      <c r="O47" s="44">
        <f t="shared" si="18"/>
        <v>83.627780894915162</v>
      </c>
      <c r="P47" s="44">
        <f t="shared" si="18"/>
        <v>304.67455387144048</v>
      </c>
      <c r="Q47" s="44">
        <f t="shared" si="18"/>
        <v>0</v>
      </c>
      <c r="R47" s="44">
        <f t="shared" si="18"/>
        <v>0</v>
      </c>
      <c r="S47" s="158">
        <f t="shared" si="22"/>
        <v>13134.845621779419</v>
      </c>
      <c r="T47" s="149"/>
      <c r="U47" s="215" t="s">
        <v>22</v>
      </c>
      <c r="V47" s="119">
        <f t="shared" si="19"/>
        <v>692.39071393749452</v>
      </c>
      <c r="W47" s="119">
        <f t="shared" si="19"/>
        <v>0</v>
      </c>
      <c r="X47" s="119">
        <f t="shared" si="19"/>
        <v>0</v>
      </c>
      <c r="Y47" s="119">
        <f t="shared" si="19"/>
        <v>10286.286109726401</v>
      </c>
      <c r="Z47" s="119">
        <f t="shared" si="19"/>
        <v>1231.683917222656</v>
      </c>
      <c r="AA47" s="119">
        <f t="shared" si="19"/>
        <v>0</v>
      </c>
      <c r="AB47" s="119">
        <f t="shared" si="19"/>
        <v>304.67455387144048</v>
      </c>
      <c r="AC47" s="120">
        <f t="shared" si="19"/>
        <v>619.81032702142613</v>
      </c>
      <c r="AD47" s="119">
        <f t="shared" si="19"/>
        <v>0</v>
      </c>
      <c r="AE47" s="119">
        <f t="shared" si="19"/>
        <v>0</v>
      </c>
      <c r="AF47" s="119">
        <f t="shared" si="19"/>
        <v>0</v>
      </c>
      <c r="AG47" s="119">
        <f t="shared" si="19"/>
        <v>536.18254612651106</v>
      </c>
      <c r="AH47" s="119">
        <f t="shared" si="19"/>
        <v>83.627780894915162</v>
      </c>
      <c r="AI47" s="210">
        <f t="shared" si="23"/>
        <v>13134.845621779419</v>
      </c>
      <c r="AJ47" s="141" t="str">
        <f t="shared" si="24"/>
        <v/>
      </c>
    </row>
    <row r="48" spans="1:36" ht="15">
      <c r="A48" s="159" t="s">
        <v>21</v>
      </c>
      <c r="B48" s="41">
        <f t="shared" si="20"/>
        <v>61.298356358451692</v>
      </c>
      <c r="C48" s="41">
        <f t="shared" si="20"/>
        <v>1739.2538245087956</v>
      </c>
      <c r="D48" s="41">
        <f t="shared" si="20"/>
        <v>2412.4164967153633</v>
      </c>
      <c r="E48" s="41">
        <f t="shared" si="20"/>
        <v>0</v>
      </c>
      <c r="F48" s="348">
        <v>0</v>
      </c>
      <c r="G48" s="41">
        <f t="shared" si="17"/>
        <v>0</v>
      </c>
      <c r="H48" s="41">
        <f t="shared" si="17"/>
        <v>0</v>
      </c>
      <c r="I48" s="162">
        <f t="shared" si="21"/>
        <v>4212.9686775826103</v>
      </c>
      <c r="J48" s="149"/>
      <c r="K48" s="163" t="s">
        <v>21</v>
      </c>
      <c r="L48" s="90">
        <f t="shared" si="18"/>
        <v>61.298356358451692</v>
      </c>
      <c r="M48" s="90">
        <f t="shared" si="18"/>
        <v>1739.2538245087956</v>
      </c>
      <c r="N48" s="90">
        <f t="shared" si="18"/>
        <v>2412.4164967153633</v>
      </c>
      <c r="O48" s="90">
        <f t="shared" si="18"/>
        <v>0</v>
      </c>
      <c r="P48" s="90">
        <f t="shared" si="18"/>
        <v>0</v>
      </c>
      <c r="Q48" s="90">
        <f t="shared" si="18"/>
        <v>0</v>
      </c>
      <c r="R48" s="90">
        <f t="shared" si="18"/>
        <v>0</v>
      </c>
      <c r="S48" s="166">
        <f t="shared" si="22"/>
        <v>4212.9686775826103</v>
      </c>
      <c r="T48" s="149"/>
      <c r="U48" s="211" t="s">
        <v>60</v>
      </c>
      <c r="V48" s="123">
        <f t="shared" si="19"/>
        <v>61.298356358451692</v>
      </c>
      <c r="W48" s="123">
        <f t="shared" si="19"/>
        <v>0</v>
      </c>
      <c r="X48" s="123">
        <f t="shared" si="19"/>
        <v>0</v>
      </c>
      <c r="Y48" s="123">
        <f t="shared" si="19"/>
        <v>1739.2538245087956</v>
      </c>
      <c r="Z48" s="123">
        <f t="shared" si="19"/>
        <v>2412.4164967153633</v>
      </c>
      <c r="AA48" s="123">
        <f t="shared" si="19"/>
        <v>0</v>
      </c>
      <c r="AB48" s="123">
        <f t="shared" si="19"/>
        <v>0</v>
      </c>
      <c r="AC48" s="124">
        <f t="shared" si="19"/>
        <v>0</v>
      </c>
      <c r="AD48" s="123">
        <f t="shared" si="19"/>
        <v>0</v>
      </c>
      <c r="AE48" s="123">
        <f t="shared" si="19"/>
        <v>0</v>
      </c>
      <c r="AF48" s="123">
        <f t="shared" si="19"/>
        <v>0</v>
      </c>
      <c r="AG48" s="123">
        <f t="shared" si="19"/>
        <v>0</v>
      </c>
      <c r="AH48" s="123">
        <f t="shared" si="19"/>
        <v>0</v>
      </c>
      <c r="AI48" s="214">
        <f t="shared" si="23"/>
        <v>4212.9686775826103</v>
      </c>
      <c r="AJ48" s="141" t="str">
        <f t="shared" si="24"/>
        <v/>
      </c>
    </row>
    <row r="49" spans="1:36" ht="15">
      <c r="A49" s="170" t="s">
        <v>63</v>
      </c>
      <c r="B49" s="44">
        <f t="shared" si="20"/>
        <v>68.014312294067309</v>
      </c>
      <c r="C49" s="44">
        <f t="shared" si="20"/>
        <v>0</v>
      </c>
      <c r="D49" s="44">
        <f t="shared" si="20"/>
        <v>4619.3269328982224</v>
      </c>
      <c r="E49" s="44">
        <f t="shared" si="20"/>
        <v>0</v>
      </c>
      <c r="F49" s="348">
        <v>0</v>
      </c>
      <c r="G49" s="44">
        <f t="shared" ref="G49:H53" si="25">G127+G153+G179+G205+G231+G257+G283+G309+G335+G361+G387+G413+G439</f>
        <v>0</v>
      </c>
      <c r="H49" s="44">
        <f t="shared" si="25"/>
        <v>0</v>
      </c>
      <c r="I49" s="154">
        <f t="shared" si="21"/>
        <v>4687.3412451922895</v>
      </c>
      <c r="J49" s="149"/>
      <c r="K49" s="171" t="s">
        <v>63</v>
      </c>
      <c r="L49" s="44">
        <f t="shared" ref="L49:R53" si="26">L127+L153+L179+L205+L231+L257+L283+L309+L335+L361+L387+L413+L439</f>
        <v>68.014312294067309</v>
      </c>
      <c r="M49" s="44">
        <f t="shared" si="26"/>
        <v>0</v>
      </c>
      <c r="N49" s="44">
        <f t="shared" si="26"/>
        <v>4619.3269328982224</v>
      </c>
      <c r="O49" s="44">
        <f t="shared" si="26"/>
        <v>0</v>
      </c>
      <c r="P49" s="44">
        <f t="shared" si="26"/>
        <v>0</v>
      </c>
      <c r="Q49" s="44">
        <f t="shared" si="26"/>
        <v>0</v>
      </c>
      <c r="R49" s="44">
        <f t="shared" si="26"/>
        <v>0</v>
      </c>
      <c r="S49" s="158">
        <f t="shared" si="22"/>
        <v>4687.3412451922895</v>
      </c>
      <c r="T49" s="149"/>
      <c r="U49" s="216" t="s">
        <v>61</v>
      </c>
      <c r="V49" s="119">
        <f t="shared" ref="V49:AH53" si="27">V127+V153+V179+V205+V231+V257+V283+V309+V335+V361+V387+V413+V439</f>
        <v>61.087796775649466</v>
      </c>
      <c r="W49" s="119">
        <f t="shared" si="27"/>
        <v>9.1036794807799803E-2</v>
      </c>
      <c r="X49" s="119">
        <f t="shared" si="27"/>
        <v>0</v>
      </c>
      <c r="Y49" s="119">
        <f t="shared" si="27"/>
        <v>0</v>
      </c>
      <c r="Z49" s="119">
        <f t="shared" si="27"/>
        <v>4619.3269328982224</v>
      </c>
      <c r="AA49" s="119">
        <f t="shared" si="27"/>
        <v>0</v>
      </c>
      <c r="AB49" s="119">
        <f t="shared" si="27"/>
        <v>0</v>
      </c>
      <c r="AC49" s="120">
        <f t="shared" si="27"/>
        <v>6.8354787236100414</v>
      </c>
      <c r="AD49" s="119">
        <f t="shared" si="27"/>
        <v>6.8354787236100414</v>
      </c>
      <c r="AE49" s="119">
        <f t="shared" si="27"/>
        <v>0</v>
      </c>
      <c r="AF49" s="119">
        <f t="shared" si="27"/>
        <v>0</v>
      </c>
      <c r="AG49" s="119">
        <f t="shared" si="27"/>
        <v>0</v>
      </c>
      <c r="AH49" s="119">
        <f t="shared" si="27"/>
        <v>0</v>
      </c>
      <c r="AI49" s="210">
        <f t="shared" si="23"/>
        <v>4687.3412451922895</v>
      </c>
      <c r="AJ49" s="141" t="str">
        <f t="shared" si="24"/>
        <v/>
      </c>
    </row>
    <row r="50" spans="1:36">
      <c r="A50" s="172" t="s">
        <v>23</v>
      </c>
      <c r="B50" s="62">
        <f t="shared" ref="B50:E53" si="28">B128+B154+B180+B206+B232+B258+B284+B310+B336+B362+B388+B414+B440</f>
        <v>68.014312294067309</v>
      </c>
      <c r="C50" s="62">
        <f t="shared" si="28"/>
        <v>0</v>
      </c>
      <c r="D50" s="62">
        <f t="shared" si="28"/>
        <v>0</v>
      </c>
      <c r="E50" s="62">
        <f t="shared" si="28"/>
        <v>0</v>
      </c>
      <c r="F50" s="348">
        <v>0</v>
      </c>
      <c r="G50" s="62">
        <f t="shared" si="25"/>
        <v>0</v>
      </c>
      <c r="H50" s="62">
        <f t="shared" si="25"/>
        <v>0</v>
      </c>
      <c r="I50" s="175">
        <f t="shared" si="21"/>
        <v>68.014312294067309</v>
      </c>
      <c r="J50" s="149"/>
      <c r="K50" s="176" t="s">
        <v>23</v>
      </c>
      <c r="L50" s="93">
        <f t="shared" si="26"/>
        <v>68.014312294067309</v>
      </c>
      <c r="M50" s="93">
        <f t="shared" si="26"/>
        <v>0</v>
      </c>
      <c r="N50" s="93">
        <f t="shared" si="26"/>
        <v>0</v>
      </c>
      <c r="O50" s="93">
        <f t="shared" si="26"/>
        <v>0</v>
      </c>
      <c r="P50" s="93">
        <f t="shared" si="26"/>
        <v>0</v>
      </c>
      <c r="Q50" s="93">
        <f t="shared" si="26"/>
        <v>0</v>
      </c>
      <c r="R50" s="93">
        <f t="shared" si="26"/>
        <v>0</v>
      </c>
      <c r="S50" s="179">
        <f t="shared" si="22"/>
        <v>68.014312294067309</v>
      </c>
      <c r="T50" s="149"/>
      <c r="U50" s="217" t="s">
        <v>64</v>
      </c>
      <c r="V50" s="126">
        <f t="shared" si="27"/>
        <v>61.087796775649466</v>
      </c>
      <c r="W50" s="126">
        <f t="shared" si="27"/>
        <v>9.1036794807799803E-2</v>
      </c>
      <c r="X50" s="126">
        <f t="shared" si="27"/>
        <v>0</v>
      </c>
      <c r="Y50" s="126">
        <f t="shared" si="27"/>
        <v>0</v>
      </c>
      <c r="Z50" s="126">
        <f t="shared" si="27"/>
        <v>0</v>
      </c>
      <c r="AA50" s="126">
        <f t="shared" si="27"/>
        <v>0</v>
      </c>
      <c r="AB50" s="126">
        <f t="shared" si="27"/>
        <v>0</v>
      </c>
      <c r="AC50" s="285">
        <f t="shared" si="27"/>
        <v>6.8354787236100414</v>
      </c>
      <c r="AD50" s="126">
        <f t="shared" si="27"/>
        <v>6.8354787236100414</v>
      </c>
      <c r="AE50" s="126">
        <f t="shared" si="27"/>
        <v>0</v>
      </c>
      <c r="AF50" s="126">
        <f t="shared" si="27"/>
        <v>0</v>
      </c>
      <c r="AG50" s="126">
        <f t="shared" si="27"/>
        <v>0</v>
      </c>
      <c r="AH50" s="126">
        <f t="shared" si="27"/>
        <v>0</v>
      </c>
      <c r="AI50" s="219">
        <f t="shared" si="23"/>
        <v>68.014312294067309</v>
      </c>
      <c r="AJ50" s="141" t="str">
        <f t="shared" si="24"/>
        <v/>
      </c>
    </row>
    <row r="51" spans="1:36">
      <c r="A51" s="180" t="s">
        <v>19</v>
      </c>
      <c r="B51" s="65">
        <f t="shared" si="28"/>
        <v>0</v>
      </c>
      <c r="C51" s="65">
        <f t="shared" si="28"/>
        <v>0</v>
      </c>
      <c r="D51" s="65">
        <f t="shared" si="28"/>
        <v>914.94361885043088</v>
      </c>
      <c r="E51" s="65">
        <f t="shared" si="28"/>
        <v>0</v>
      </c>
      <c r="F51" s="348">
        <v>0</v>
      </c>
      <c r="G51" s="65">
        <f t="shared" si="25"/>
        <v>0</v>
      </c>
      <c r="H51" s="65">
        <f t="shared" si="25"/>
        <v>0</v>
      </c>
      <c r="I51" s="183">
        <f t="shared" si="21"/>
        <v>914.94361885043088</v>
      </c>
      <c r="J51" s="149"/>
      <c r="K51" s="184" t="s">
        <v>19</v>
      </c>
      <c r="L51" s="65">
        <f t="shared" si="26"/>
        <v>0</v>
      </c>
      <c r="M51" s="65">
        <f t="shared" si="26"/>
        <v>0</v>
      </c>
      <c r="N51" s="65">
        <f t="shared" si="26"/>
        <v>914.94361885043088</v>
      </c>
      <c r="O51" s="65">
        <f t="shared" si="26"/>
        <v>0</v>
      </c>
      <c r="P51" s="65">
        <f t="shared" si="26"/>
        <v>0</v>
      </c>
      <c r="Q51" s="65">
        <f t="shared" si="26"/>
        <v>0</v>
      </c>
      <c r="R51" s="65">
        <f t="shared" si="26"/>
        <v>0</v>
      </c>
      <c r="S51" s="186">
        <f t="shared" si="22"/>
        <v>914.94361885043088</v>
      </c>
      <c r="T51" s="149"/>
      <c r="U51" s="220" t="s">
        <v>19</v>
      </c>
      <c r="V51" s="129">
        <f t="shared" si="27"/>
        <v>0</v>
      </c>
      <c r="W51" s="129">
        <f t="shared" si="27"/>
        <v>0</v>
      </c>
      <c r="X51" s="129">
        <f t="shared" si="27"/>
        <v>0</v>
      </c>
      <c r="Y51" s="129">
        <f t="shared" si="27"/>
        <v>0</v>
      </c>
      <c r="Z51" s="129">
        <f t="shared" si="27"/>
        <v>914.94361885043088</v>
      </c>
      <c r="AA51" s="129">
        <f t="shared" si="27"/>
        <v>0</v>
      </c>
      <c r="AB51" s="129">
        <f t="shared" si="27"/>
        <v>0</v>
      </c>
      <c r="AC51" s="286">
        <f t="shared" si="27"/>
        <v>0</v>
      </c>
      <c r="AD51" s="129">
        <f t="shared" si="27"/>
        <v>0</v>
      </c>
      <c r="AE51" s="129">
        <f t="shared" si="27"/>
        <v>0</v>
      </c>
      <c r="AF51" s="129">
        <f t="shared" si="27"/>
        <v>0</v>
      </c>
      <c r="AG51" s="129">
        <f t="shared" si="27"/>
        <v>0</v>
      </c>
      <c r="AH51" s="129">
        <f t="shared" si="27"/>
        <v>0</v>
      </c>
      <c r="AI51" s="223">
        <f t="shared" si="23"/>
        <v>914.94361885043088</v>
      </c>
      <c r="AJ51" s="141" t="str">
        <f t="shared" si="24"/>
        <v/>
      </c>
    </row>
    <row r="52" spans="1:36">
      <c r="A52" s="172" t="s">
        <v>20</v>
      </c>
      <c r="B52" s="62">
        <f t="shared" si="28"/>
        <v>0</v>
      </c>
      <c r="C52" s="62">
        <f t="shared" si="28"/>
        <v>0</v>
      </c>
      <c r="D52" s="62">
        <f t="shared" si="28"/>
        <v>3704.3833140477918</v>
      </c>
      <c r="E52" s="62">
        <f t="shared" si="28"/>
        <v>0</v>
      </c>
      <c r="F52" s="348">
        <v>0</v>
      </c>
      <c r="G52" s="62">
        <f t="shared" si="25"/>
        <v>0</v>
      </c>
      <c r="H52" s="62">
        <f t="shared" si="25"/>
        <v>0</v>
      </c>
      <c r="I52" s="175">
        <f t="shared" si="21"/>
        <v>3704.3833140477918</v>
      </c>
      <c r="J52" s="149"/>
      <c r="K52" s="176" t="s">
        <v>20</v>
      </c>
      <c r="L52" s="93">
        <f t="shared" si="26"/>
        <v>0</v>
      </c>
      <c r="M52" s="93">
        <f t="shared" si="26"/>
        <v>0</v>
      </c>
      <c r="N52" s="93">
        <f t="shared" si="26"/>
        <v>3704.3833140477918</v>
      </c>
      <c r="O52" s="93">
        <f t="shared" si="26"/>
        <v>0</v>
      </c>
      <c r="P52" s="93">
        <f t="shared" si="26"/>
        <v>0</v>
      </c>
      <c r="Q52" s="93">
        <f t="shared" si="26"/>
        <v>0</v>
      </c>
      <c r="R52" s="93">
        <f t="shared" si="26"/>
        <v>0</v>
      </c>
      <c r="S52" s="179">
        <f t="shared" si="22"/>
        <v>3704.3833140477918</v>
      </c>
      <c r="T52" s="149"/>
      <c r="U52" s="217" t="s">
        <v>20</v>
      </c>
      <c r="V52" s="126">
        <f t="shared" si="27"/>
        <v>0</v>
      </c>
      <c r="W52" s="126">
        <f t="shared" si="27"/>
        <v>0</v>
      </c>
      <c r="X52" s="126">
        <f t="shared" si="27"/>
        <v>0</v>
      </c>
      <c r="Y52" s="126">
        <f t="shared" si="27"/>
        <v>0</v>
      </c>
      <c r="Z52" s="126">
        <f t="shared" si="27"/>
        <v>3704.3833140477918</v>
      </c>
      <c r="AA52" s="126">
        <f t="shared" si="27"/>
        <v>0</v>
      </c>
      <c r="AB52" s="126">
        <f t="shared" si="27"/>
        <v>0</v>
      </c>
      <c r="AC52" s="285">
        <f t="shared" si="27"/>
        <v>0</v>
      </c>
      <c r="AD52" s="126">
        <f t="shared" si="27"/>
        <v>0</v>
      </c>
      <c r="AE52" s="126">
        <f t="shared" si="27"/>
        <v>0</v>
      </c>
      <c r="AF52" s="126">
        <f t="shared" si="27"/>
        <v>0</v>
      </c>
      <c r="AG52" s="126">
        <f t="shared" si="27"/>
        <v>0</v>
      </c>
      <c r="AH52" s="126">
        <f t="shared" si="27"/>
        <v>0</v>
      </c>
      <c r="AI52" s="219">
        <f t="shared" si="23"/>
        <v>3704.3833140477918</v>
      </c>
      <c r="AJ52" s="141" t="str">
        <f t="shared" si="24"/>
        <v/>
      </c>
    </row>
    <row r="53" spans="1:36" ht="15" thickBot="1">
      <c r="A53" s="187" t="s">
        <v>11</v>
      </c>
      <c r="B53" s="54">
        <f t="shared" si="28"/>
        <v>0</v>
      </c>
      <c r="C53" s="54">
        <f t="shared" si="28"/>
        <v>0</v>
      </c>
      <c r="D53" s="54">
        <f t="shared" si="28"/>
        <v>0</v>
      </c>
      <c r="E53" s="54">
        <f t="shared" si="28"/>
        <v>0</v>
      </c>
      <c r="F53" s="349">
        <v>0</v>
      </c>
      <c r="G53" s="54">
        <f t="shared" si="25"/>
        <v>0</v>
      </c>
      <c r="H53" s="54">
        <f t="shared" si="25"/>
        <v>0</v>
      </c>
      <c r="I53" s="190">
        <f t="shared" si="21"/>
        <v>0</v>
      </c>
      <c r="J53" s="149"/>
      <c r="K53" s="191" t="s">
        <v>11</v>
      </c>
      <c r="L53" s="54">
        <f t="shared" si="26"/>
        <v>0</v>
      </c>
      <c r="M53" s="54">
        <f t="shared" si="26"/>
        <v>0</v>
      </c>
      <c r="N53" s="54">
        <f t="shared" si="26"/>
        <v>0</v>
      </c>
      <c r="O53" s="54">
        <f t="shared" si="26"/>
        <v>0</v>
      </c>
      <c r="P53" s="54">
        <f t="shared" si="26"/>
        <v>0</v>
      </c>
      <c r="Q53" s="54">
        <f t="shared" si="26"/>
        <v>0</v>
      </c>
      <c r="R53" s="54">
        <f t="shared" si="26"/>
        <v>0</v>
      </c>
      <c r="S53" s="193">
        <f t="shared" si="22"/>
        <v>0</v>
      </c>
      <c r="T53" s="149"/>
      <c r="U53" s="220" t="s">
        <v>11</v>
      </c>
      <c r="V53" s="129">
        <f t="shared" si="27"/>
        <v>0</v>
      </c>
      <c r="W53" s="129">
        <f t="shared" si="27"/>
        <v>0</v>
      </c>
      <c r="X53" s="129">
        <f t="shared" si="27"/>
        <v>0</v>
      </c>
      <c r="Y53" s="129">
        <f t="shared" si="27"/>
        <v>0</v>
      </c>
      <c r="Z53" s="129">
        <f t="shared" si="27"/>
        <v>0</v>
      </c>
      <c r="AA53" s="129">
        <f t="shared" si="27"/>
        <v>0</v>
      </c>
      <c r="AB53" s="129">
        <f t="shared" si="27"/>
        <v>0</v>
      </c>
      <c r="AC53" s="286">
        <f t="shared" si="27"/>
        <v>0</v>
      </c>
      <c r="AD53" s="129">
        <f t="shared" si="27"/>
        <v>0</v>
      </c>
      <c r="AE53" s="129">
        <f t="shared" si="27"/>
        <v>0</v>
      </c>
      <c r="AF53" s="129">
        <f t="shared" si="27"/>
        <v>0</v>
      </c>
      <c r="AG53" s="129">
        <f t="shared" si="27"/>
        <v>0</v>
      </c>
      <c r="AH53" s="129">
        <f t="shared" si="27"/>
        <v>0</v>
      </c>
      <c r="AI53" s="223">
        <f t="shared" si="23"/>
        <v>0</v>
      </c>
      <c r="AJ53" s="141" t="str">
        <f t="shared" si="24"/>
        <v/>
      </c>
    </row>
    <row r="54" spans="1:36" ht="15">
      <c r="A54" s="194" t="s">
        <v>26</v>
      </c>
      <c r="B54" s="195">
        <f>SUM(B33:B49)</f>
        <v>8331.5032657435204</v>
      </c>
      <c r="C54" s="195">
        <f t="shared" ref="C54:I54" si="29">SUM(C33:C49)</f>
        <v>29421.556878044899</v>
      </c>
      <c r="D54" s="195">
        <f t="shared" si="29"/>
        <v>34791.83008540047</v>
      </c>
      <c r="E54" s="195">
        <f t="shared" si="29"/>
        <v>24455.358995936171</v>
      </c>
      <c r="F54" s="195">
        <f t="shared" si="29"/>
        <v>0</v>
      </c>
      <c r="G54" s="195">
        <f t="shared" si="29"/>
        <v>2168.9906981132995</v>
      </c>
      <c r="H54" s="195">
        <f t="shared" si="29"/>
        <v>125.72481281500393</v>
      </c>
      <c r="I54" s="154">
        <f t="shared" si="29"/>
        <v>99294.964736053385</v>
      </c>
      <c r="J54" s="149"/>
      <c r="K54" s="196" t="s">
        <v>26</v>
      </c>
      <c r="L54" s="195">
        <f>SUM(L33:L49)</f>
        <v>8331.5032657435204</v>
      </c>
      <c r="M54" s="195">
        <f t="shared" ref="M54:S54" si="30">SUM(M33:M49)</f>
        <v>29421.556878044899</v>
      </c>
      <c r="N54" s="195">
        <f t="shared" si="30"/>
        <v>34791.83008540047</v>
      </c>
      <c r="O54" s="195">
        <f t="shared" si="30"/>
        <v>24455.358995936171</v>
      </c>
      <c r="P54" s="195">
        <f t="shared" si="30"/>
        <v>3855.0190493730001</v>
      </c>
      <c r="Q54" s="195">
        <f t="shared" si="30"/>
        <v>2168.9906981132995</v>
      </c>
      <c r="R54" s="197">
        <f t="shared" si="30"/>
        <v>125.72481281500393</v>
      </c>
      <c r="S54" s="198">
        <f t="shared" si="30"/>
        <v>103149.98378542638</v>
      </c>
      <c r="T54" s="149" t="str">
        <f>IF(ABS(S54-AI54)&gt;0.01,S54-AI54,"")</f>
        <v/>
      </c>
      <c r="U54" s="224" t="s">
        <v>62</v>
      </c>
      <c r="V54" s="225">
        <f>SUM(V33:V49)</f>
        <v>6996.4340019313659</v>
      </c>
      <c r="W54" s="225">
        <f t="shared" ref="W54:AH54" si="31">SUM(W33:W49)</f>
        <v>1225.3750958775415</v>
      </c>
      <c r="X54" s="225">
        <f t="shared" si="31"/>
        <v>2168.9906981132995</v>
      </c>
      <c r="Y54" s="225">
        <f t="shared" si="31"/>
        <v>29421.556878044899</v>
      </c>
      <c r="Z54" s="225">
        <f t="shared" si="31"/>
        <v>33085.387107705828</v>
      </c>
      <c r="AA54" s="225">
        <f t="shared" si="31"/>
        <v>23664.627244731717</v>
      </c>
      <c r="AB54" s="225">
        <f t="shared" si="31"/>
        <v>3855.0190493730001</v>
      </c>
      <c r="AC54" s="225">
        <f t="shared" si="31"/>
        <v>2732.5937096487128</v>
      </c>
      <c r="AD54" s="226">
        <f t="shared" si="31"/>
        <v>109.69416793461342</v>
      </c>
      <c r="AE54" s="226">
        <f t="shared" si="31"/>
        <v>89.998072726733298</v>
      </c>
      <c r="AF54" s="226">
        <f t="shared" si="31"/>
        <v>125.72481281500393</v>
      </c>
      <c r="AG54" s="226">
        <f t="shared" si="31"/>
        <v>1706.4429776946463</v>
      </c>
      <c r="AH54" s="226">
        <f t="shared" si="31"/>
        <v>700.73367847771635</v>
      </c>
      <c r="AI54" s="227">
        <f>SUM(V54:AC54)</f>
        <v>103149.98378542638</v>
      </c>
      <c r="AJ54" s="141" t="str">
        <f t="shared" si="24"/>
        <v/>
      </c>
    </row>
    <row r="55" spans="1:36" ht="15" thickBot="1">
      <c r="A55" s="31" t="s">
        <v>86</v>
      </c>
      <c r="B55" s="49">
        <f>IF($I54=0,"-",B54/$I54)</f>
        <v>8.3906603803026517E-2</v>
      </c>
      <c r="C55" s="49">
        <f t="shared" ref="C55:H55" si="32">IF($I54=0,"-",C54/$I54)</f>
        <v>0.29630462084611742</v>
      </c>
      <c r="D55" s="49">
        <f t="shared" si="32"/>
        <v>0.35038866449959849</v>
      </c>
      <c r="E55" s="49">
        <f t="shared" si="32"/>
        <v>0.24629002146225226</v>
      </c>
      <c r="F55" s="49">
        <f t="shared" si="32"/>
        <v>0</v>
      </c>
      <c r="G55" s="49">
        <f t="shared" si="32"/>
        <v>2.184391427983208E-2</v>
      </c>
      <c r="H55" s="72">
        <f t="shared" si="32"/>
        <v>1.2661751091730237E-3</v>
      </c>
      <c r="I55" s="50">
        <f>SUM(B55:H55)</f>
        <v>0.99999999999999989</v>
      </c>
      <c r="K55" s="84" t="s">
        <v>86</v>
      </c>
      <c r="L55" s="101">
        <f>IF($S54=0,"-",L54/$S54)</f>
        <v>8.0770766605982189E-2</v>
      </c>
      <c r="M55" s="101">
        <f t="shared" ref="M55:R55" si="33">IF($S54=0,"-",M54/$S54)</f>
        <v>0.28523084346041117</v>
      </c>
      <c r="N55" s="101">
        <f t="shared" si="33"/>
        <v>0.33729360692653892</v>
      </c>
      <c r="O55" s="101">
        <f t="shared" si="33"/>
        <v>0.23708543713209351</v>
      </c>
      <c r="P55" s="101">
        <f t="shared" si="33"/>
        <v>3.7372948670474339E-2</v>
      </c>
      <c r="Q55" s="101">
        <f t="shared" si="33"/>
        <v>2.1027542792689678E-2</v>
      </c>
      <c r="R55" s="102">
        <f t="shared" si="33"/>
        <v>1.2188544118100682E-3</v>
      </c>
      <c r="S55" s="103">
        <f>SUM(L55:R55)</f>
        <v>0.99999999999999989</v>
      </c>
      <c r="U55" s="113" t="s">
        <v>86</v>
      </c>
      <c r="V55" s="135">
        <f>+V54/$AI54</f>
        <v>6.7827776071059956E-2</v>
      </c>
      <c r="W55" s="135">
        <f t="shared" ref="W55:AH55" si="34">+W54/$AI54</f>
        <v>1.1879547149775408E-2</v>
      </c>
      <c r="X55" s="135">
        <f t="shared" si="34"/>
        <v>2.1027542792689678E-2</v>
      </c>
      <c r="Y55" s="135">
        <f t="shared" si="34"/>
        <v>0.28523084346041117</v>
      </c>
      <c r="Z55" s="135">
        <f t="shared" si="34"/>
        <v>0.32075028898240432</v>
      </c>
      <c r="AA55" s="135">
        <f t="shared" si="34"/>
        <v>0.22941959248349578</v>
      </c>
      <c r="AB55" s="135">
        <f t="shared" si="34"/>
        <v>3.7372948670474339E-2</v>
      </c>
      <c r="AC55" s="135">
        <f t="shared" si="34"/>
        <v>2.6491460389689265E-2</v>
      </c>
      <c r="AD55" s="135">
        <f t="shared" si="34"/>
        <v>1.0634433851468199E-3</v>
      </c>
      <c r="AE55" s="135">
        <f t="shared" si="34"/>
        <v>8.7249720672713039E-4</v>
      </c>
      <c r="AF55" s="135">
        <f t="shared" si="34"/>
        <v>1.2188544118100682E-3</v>
      </c>
      <c r="AG55" s="135">
        <f t="shared" si="34"/>
        <v>1.6543317944134689E-2</v>
      </c>
      <c r="AH55" s="135">
        <f t="shared" si="34"/>
        <v>6.7933474418705635E-3</v>
      </c>
      <c r="AI55" s="136">
        <f>SUM(V55:AC55)</f>
        <v>0.99999999999999989</v>
      </c>
      <c r="AJ55" s="141" t="str">
        <f t="shared" si="24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0.11158663520477731</v>
      </c>
      <c r="G59" s="354"/>
      <c r="H59" s="356"/>
      <c r="I59" s="154">
        <f>SUM(B59:H59)</f>
        <v>0.11158663520477731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35">F450+F476+F502+F528+F554</f>
        <v>0</v>
      </c>
      <c r="G60" s="357"/>
      <c r="H60" s="359"/>
      <c r="I60" s="162">
        <f t="shared" ref="I60:I79" si="36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37">P450+P476+P502+P528+P554</f>
        <v>0</v>
      </c>
      <c r="Q60" s="357"/>
      <c r="R60" s="364"/>
      <c r="S60" s="166">
        <f t="shared" ref="S60:S79" si="38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35"/>
        <v>0</v>
      </c>
      <c r="G61" s="357"/>
      <c r="H61" s="359"/>
      <c r="I61" s="154">
        <f t="shared" si="36"/>
        <v>0</v>
      </c>
      <c r="J61" s="149"/>
      <c r="K61" s="169" t="s">
        <v>10</v>
      </c>
      <c r="L61" s="357"/>
      <c r="M61" s="358"/>
      <c r="N61" s="358"/>
      <c r="O61" s="359"/>
      <c r="P61" s="44">
        <f t="shared" si="37"/>
        <v>0</v>
      </c>
      <c r="Q61" s="357"/>
      <c r="R61" s="364"/>
      <c r="S61" s="158">
        <f t="shared" si="38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35"/>
        <v>0</v>
      </c>
      <c r="G62" s="357"/>
      <c r="H62" s="359"/>
      <c r="I62" s="162">
        <f t="shared" si="36"/>
        <v>0</v>
      </c>
      <c r="J62" s="149"/>
      <c r="K62" s="163" t="s">
        <v>55</v>
      </c>
      <c r="L62" s="357"/>
      <c r="M62" s="358"/>
      <c r="N62" s="358"/>
      <c r="O62" s="359"/>
      <c r="P62" s="90">
        <f t="shared" si="37"/>
        <v>0</v>
      </c>
      <c r="Q62" s="357"/>
      <c r="R62" s="364"/>
      <c r="S62" s="166">
        <f t="shared" si="38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35"/>
        <v>0</v>
      </c>
      <c r="G63" s="357"/>
      <c r="H63" s="359"/>
      <c r="I63" s="154">
        <f t="shared" si="36"/>
        <v>0</v>
      </c>
      <c r="J63" s="149"/>
      <c r="K63" s="169" t="s">
        <v>16</v>
      </c>
      <c r="L63" s="357"/>
      <c r="M63" s="358"/>
      <c r="N63" s="358"/>
      <c r="O63" s="359"/>
      <c r="P63" s="44">
        <f t="shared" si="37"/>
        <v>0</v>
      </c>
      <c r="Q63" s="357"/>
      <c r="R63" s="364"/>
      <c r="S63" s="158">
        <f t="shared" si="38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35"/>
        <v>0</v>
      </c>
      <c r="G64" s="357"/>
      <c r="H64" s="359"/>
      <c r="I64" s="162">
        <f t="shared" si="36"/>
        <v>0</v>
      </c>
      <c r="J64" s="149"/>
      <c r="K64" s="163" t="s">
        <v>15</v>
      </c>
      <c r="L64" s="357"/>
      <c r="M64" s="358"/>
      <c r="N64" s="358"/>
      <c r="O64" s="359"/>
      <c r="P64" s="90">
        <f t="shared" si="37"/>
        <v>0</v>
      </c>
      <c r="Q64" s="357"/>
      <c r="R64" s="364"/>
      <c r="S64" s="166">
        <f t="shared" si="38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35"/>
        <v>48770.645058003793</v>
      </c>
      <c r="G65" s="357"/>
      <c r="H65" s="359"/>
      <c r="I65" s="154">
        <f t="shared" si="36"/>
        <v>48770.645058003793</v>
      </c>
      <c r="J65" s="149"/>
      <c r="K65" s="169" t="s">
        <v>57</v>
      </c>
      <c r="L65" s="357"/>
      <c r="M65" s="358"/>
      <c r="N65" s="358"/>
      <c r="O65" s="359"/>
      <c r="P65" s="44">
        <f t="shared" si="37"/>
        <v>28351.322447674633</v>
      </c>
      <c r="Q65" s="357"/>
      <c r="R65" s="364"/>
      <c r="S65" s="158">
        <f t="shared" si="38"/>
        <v>28351.322447674633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35"/>
        <v>11586.376846232193</v>
      </c>
      <c r="G66" s="357"/>
      <c r="H66" s="359"/>
      <c r="I66" s="162">
        <f t="shared" si="36"/>
        <v>11586.376846232193</v>
      </c>
      <c r="J66" s="149"/>
      <c r="K66" s="163" t="s">
        <v>12</v>
      </c>
      <c r="L66" s="357"/>
      <c r="M66" s="358"/>
      <c r="N66" s="358"/>
      <c r="O66" s="359"/>
      <c r="P66" s="90">
        <f t="shared" si="37"/>
        <v>4319.4679355896442</v>
      </c>
      <c r="Q66" s="357"/>
      <c r="R66" s="364"/>
      <c r="S66" s="166">
        <f t="shared" si="38"/>
        <v>4319.4679355896442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35"/>
        <v>928.9840796838364</v>
      </c>
      <c r="G67" s="357"/>
      <c r="H67" s="359"/>
      <c r="I67" s="154">
        <f t="shared" si="36"/>
        <v>928.9840796838364</v>
      </c>
      <c r="J67" s="149"/>
      <c r="K67" s="169" t="s">
        <v>58</v>
      </c>
      <c r="L67" s="357"/>
      <c r="M67" s="358"/>
      <c r="N67" s="358"/>
      <c r="O67" s="359"/>
      <c r="P67" s="44">
        <f t="shared" si="37"/>
        <v>0</v>
      </c>
      <c r="Q67" s="357"/>
      <c r="R67" s="364"/>
      <c r="S67" s="158">
        <f t="shared" si="38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35"/>
        <v>39.342437978055464</v>
      </c>
      <c r="G68" s="357"/>
      <c r="H68" s="359"/>
      <c r="I68" s="162">
        <f t="shared" si="36"/>
        <v>39.342437978055464</v>
      </c>
      <c r="J68" s="149"/>
      <c r="K68" s="163" t="s">
        <v>17</v>
      </c>
      <c r="L68" s="357"/>
      <c r="M68" s="358"/>
      <c r="N68" s="358"/>
      <c r="O68" s="359"/>
      <c r="P68" s="90">
        <f t="shared" si="37"/>
        <v>25.862104732563115</v>
      </c>
      <c r="Q68" s="357"/>
      <c r="R68" s="364"/>
      <c r="S68" s="166">
        <f t="shared" si="38"/>
        <v>25.862104732563115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35"/>
        <v>654.83589732542066</v>
      </c>
      <c r="G69" s="357"/>
      <c r="H69" s="359"/>
      <c r="I69" s="154">
        <f t="shared" si="36"/>
        <v>654.83589732542066</v>
      </c>
      <c r="J69" s="149"/>
      <c r="K69" s="169" t="s">
        <v>139</v>
      </c>
      <c r="L69" s="357"/>
      <c r="M69" s="358"/>
      <c r="N69" s="358"/>
      <c r="O69" s="359"/>
      <c r="P69" s="44">
        <f t="shared" si="37"/>
        <v>50.34856790567391</v>
      </c>
      <c r="Q69" s="357"/>
      <c r="R69" s="364"/>
      <c r="S69" s="158">
        <f t="shared" si="38"/>
        <v>50.34856790567391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35"/>
        <v>1943.3811760525941</v>
      </c>
      <c r="G70" s="357"/>
      <c r="H70" s="359"/>
      <c r="I70" s="162">
        <f t="shared" si="36"/>
        <v>1943.3811760525941</v>
      </c>
      <c r="J70" s="149"/>
      <c r="K70" s="163" t="s">
        <v>25</v>
      </c>
      <c r="L70" s="357"/>
      <c r="M70" s="358"/>
      <c r="N70" s="358"/>
      <c r="O70" s="359"/>
      <c r="P70" s="90">
        <f t="shared" si="37"/>
        <v>-3.0198066269804258E-14</v>
      </c>
      <c r="Q70" s="357"/>
      <c r="R70" s="364"/>
      <c r="S70" s="166">
        <f t="shared" si="38"/>
        <v>-3.0198066269804258E-14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35"/>
        <v>0</v>
      </c>
      <c r="G71" s="357"/>
      <c r="H71" s="359"/>
      <c r="I71" s="154">
        <f t="shared" si="36"/>
        <v>0</v>
      </c>
      <c r="J71" s="149"/>
      <c r="K71" s="169" t="s">
        <v>24</v>
      </c>
      <c r="L71" s="357"/>
      <c r="M71" s="358"/>
      <c r="N71" s="358"/>
      <c r="O71" s="359"/>
      <c r="P71" s="44">
        <f t="shared" si="37"/>
        <v>0</v>
      </c>
      <c r="Q71" s="357"/>
      <c r="R71" s="364"/>
      <c r="S71" s="158">
        <f t="shared" si="38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35"/>
        <v>0</v>
      </c>
      <c r="G72" s="357"/>
      <c r="H72" s="359"/>
      <c r="I72" s="162">
        <f t="shared" si="36"/>
        <v>0</v>
      </c>
      <c r="J72" s="149"/>
      <c r="K72" s="163" t="s">
        <v>59</v>
      </c>
      <c r="L72" s="357"/>
      <c r="M72" s="358"/>
      <c r="N72" s="358"/>
      <c r="O72" s="359"/>
      <c r="P72" s="90">
        <f t="shared" si="37"/>
        <v>0</v>
      </c>
      <c r="Q72" s="357"/>
      <c r="R72" s="364"/>
      <c r="S72" s="166">
        <f t="shared" si="38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35"/>
        <v>3776.48973950445</v>
      </c>
      <c r="G73" s="357"/>
      <c r="H73" s="359"/>
      <c r="I73" s="154">
        <f t="shared" si="36"/>
        <v>3776.48973950445</v>
      </c>
      <c r="J73" s="149"/>
      <c r="K73" s="169" t="s">
        <v>22</v>
      </c>
      <c r="L73" s="357"/>
      <c r="M73" s="358"/>
      <c r="N73" s="358"/>
      <c r="O73" s="359"/>
      <c r="P73" s="44">
        <f t="shared" si="37"/>
        <v>2143.3160524409423</v>
      </c>
      <c r="Q73" s="357"/>
      <c r="R73" s="364"/>
      <c r="S73" s="158">
        <f t="shared" si="38"/>
        <v>2143.3160524409423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35"/>
        <v>0</v>
      </c>
      <c r="G74" s="357"/>
      <c r="H74" s="359"/>
      <c r="I74" s="162">
        <f t="shared" si="36"/>
        <v>0</v>
      </c>
      <c r="J74" s="149"/>
      <c r="K74" s="163" t="s">
        <v>21</v>
      </c>
      <c r="L74" s="357"/>
      <c r="M74" s="358"/>
      <c r="N74" s="358"/>
      <c r="O74" s="359"/>
      <c r="P74" s="90">
        <f t="shared" si="37"/>
        <v>0</v>
      </c>
      <c r="Q74" s="357"/>
      <c r="R74" s="364"/>
      <c r="S74" s="166">
        <f t="shared" si="38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35"/>
        <v>0</v>
      </c>
      <c r="G75" s="357"/>
      <c r="H75" s="359"/>
      <c r="I75" s="154">
        <f t="shared" si="36"/>
        <v>0</v>
      </c>
      <c r="J75" s="149"/>
      <c r="K75" s="171" t="s">
        <v>63</v>
      </c>
      <c r="L75" s="357"/>
      <c r="M75" s="358"/>
      <c r="N75" s="358"/>
      <c r="O75" s="359"/>
      <c r="P75" s="44">
        <f t="shared" si="37"/>
        <v>0</v>
      </c>
      <c r="Q75" s="357"/>
      <c r="R75" s="364"/>
      <c r="S75" s="158">
        <f t="shared" si="38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35"/>
        <v>0</v>
      </c>
      <c r="G76" s="357"/>
      <c r="H76" s="359"/>
      <c r="I76" s="175">
        <f t="shared" si="36"/>
        <v>0</v>
      </c>
      <c r="J76" s="149"/>
      <c r="K76" s="176" t="s">
        <v>23</v>
      </c>
      <c r="L76" s="357"/>
      <c r="M76" s="358"/>
      <c r="N76" s="358"/>
      <c r="O76" s="359"/>
      <c r="P76" s="93">
        <f t="shared" si="37"/>
        <v>0</v>
      </c>
      <c r="Q76" s="357"/>
      <c r="R76" s="364"/>
      <c r="S76" s="179">
        <f t="shared" si="38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35"/>
        <v>0</v>
      </c>
      <c r="G77" s="357"/>
      <c r="H77" s="359"/>
      <c r="I77" s="183">
        <f t="shared" si="36"/>
        <v>0</v>
      </c>
      <c r="J77" s="149"/>
      <c r="K77" s="184" t="s">
        <v>19</v>
      </c>
      <c r="L77" s="357"/>
      <c r="M77" s="358"/>
      <c r="N77" s="358"/>
      <c r="O77" s="359"/>
      <c r="P77" s="65">
        <f t="shared" si="37"/>
        <v>0</v>
      </c>
      <c r="Q77" s="357"/>
      <c r="R77" s="364"/>
      <c r="S77" s="186">
        <f t="shared" si="38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35"/>
        <v>0</v>
      </c>
      <c r="G78" s="357"/>
      <c r="H78" s="359"/>
      <c r="I78" s="175">
        <f t="shared" si="36"/>
        <v>0</v>
      </c>
      <c r="J78" s="149"/>
      <c r="K78" s="176" t="s">
        <v>20</v>
      </c>
      <c r="L78" s="357"/>
      <c r="M78" s="358"/>
      <c r="N78" s="358"/>
      <c r="O78" s="359"/>
      <c r="P78" s="93">
        <f t="shared" si="37"/>
        <v>0</v>
      </c>
      <c r="Q78" s="357"/>
      <c r="R78" s="364"/>
      <c r="S78" s="179">
        <f t="shared" si="38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35"/>
        <v>0</v>
      </c>
      <c r="G79" s="360"/>
      <c r="H79" s="362"/>
      <c r="I79" s="190">
        <f t="shared" si="36"/>
        <v>0</v>
      </c>
      <c r="J79" s="149"/>
      <c r="K79" s="191" t="s">
        <v>11</v>
      </c>
      <c r="L79" s="360"/>
      <c r="M79" s="361"/>
      <c r="N79" s="361"/>
      <c r="O79" s="362"/>
      <c r="P79" s="54">
        <f t="shared" si="37"/>
        <v>0</v>
      </c>
      <c r="Q79" s="360"/>
      <c r="R79" s="365"/>
      <c r="S79" s="193">
        <f t="shared" si="38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39">SUM(C59:C75)</f>
        <v>0</v>
      </c>
      <c r="D80" s="195">
        <f t="shared" si="39"/>
        <v>0</v>
      </c>
      <c r="E80" s="195">
        <f t="shared" si="39"/>
        <v>0</v>
      </c>
      <c r="F80" s="195">
        <f t="shared" si="39"/>
        <v>67700.166821415551</v>
      </c>
      <c r="G80" s="195">
        <f t="shared" si="39"/>
        <v>0</v>
      </c>
      <c r="H80" s="197">
        <f t="shared" si="39"/>
        <v>0</v>
      </c>
      <c r="I80" s="154">
        <f t="shared" si="39"/>
        <v>67700.166821415551</v>
      </c>
      <c r="J80" s="149"/>
      <c r="K80" s="196" t="s">
        <v>26</v>
      </c>
      <c r="L80" s="195">
        <f>SUM(L59:L75)</f>
        <v>0</v>
      </c>
      <c r="M80" s="195">
        <f t="shared" ref="M80:S80" si="40">SUM(M59:M75)</f>
        <v>0</v>
      </c>
      <c r="N80" s="195">
        <f t="shared" si="40"/>
        <v>0</v>
      </c>
      <c r="O80" s="195">
        <f t="shared" si="40"/>
        <v>0</v>
      </c>
      <c r="P80" s="195">
        <f t="shared" si="40"/>
        <v>34890.31710834345</v>
      </c>
      <c r="Q80" s="195">
        <f t="shared" si="40"/>
        <v>0</v>
      </c>
      <c r="R80" s="197">
        <f t="shared" si="40"/>
        <v>0</v>
      </c>
      <c r="S80" s="198">
        <f t="shared" si="40"/>
        <v>34890.31710834345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41">IF($I80=0,"-",C80/$I80)</f>
        <v>0</v>
      </c>
      <c r="D81" s="49">
        <f t="shared" si="41"/>
        <v>0</v>
      </c>
      <c r="E81" s="49">
        <f t="shared" si="41"/>
        <v>0</v>
      </c>
      <c r="F81" s="49">
        <f t="shared" si="41"/>
        <v>1</v>
      </c>
      <c r="G81" s="49">
        <f t="shared" si="41"/>
        <v>0</v>
      </c>
      <c r="H81" s="49">
        <f t="shared" si="41"/>
        <v>0</v>
      </c>
      <c r="I81" s="50">
        <f>SUM(B81:H81)</f>
        <v>1</v>
      </c>
      <c r="K81" s="84" t="s">
        <v>86</v>
      </c>
      <c r="L81" s="101">
        <f t="shared" ref="L81:R81" si="42">IF($S80=0,"-",L80/$S80)</f>
        <v>0</v>
      </c>
      <c r="M81" s="101">
        <f t="shared" si="42"/>
        <v>0</v>
      </c>
      <c r="N81" s="101">
        <f t="shared" si="42"/>
        <v>0</v>
      </c>
      <c r="O81" s="101">
        <f t="shared" si="42"/>
        <v>0</v>
      </c>
      <c r="P81" s="101">
        <f t="shared" si="42"/>
        <v>1</v>
      </c>
      <c r="Q81" s="101">
        <f t="shared" si="42"/>
        <v>0</v>
      </c>
      <c r="R81" s="102">
        <f t="shared" si="42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0" si="43">B579+B605+B631</f>
        <v>2.5181873762149856</v>
      </c>
      <c r="C85" s="38">
        <f t="shared" si="43"/>
        <v>0</v>
      </c>
      <c r="D85" s="38">
        <f t="shared" si="43"/>
        <v>0</v>
      </c>
      <c r="E85" s="38">
        <f t="shared" si="43"/>
        <v>0</v>
      </c>
      <c r="F85" s="38">
        <f t="shared" si="43"/>
        <v>0</v>
      </c>
      <c r="G85" s="38">
        <f t="shared" si="43"/>
        <v>0</v>
      </c>
      <c r="H85" s="38">
        <f t="shared" si="43"/>
        <v>0</v>
      </c>
      <c r="I85" s="154">
        <f>SUM(B85:H85)</f>
        <v>2.5181873762149856</v>
      </c>
      <c r="J85" s="149"/>
      <c r="K85" s="203" t="s">
        <v>7</v>
      </c>
      <c r="L85" s="38">
        <f t="shared" ref="L85:R100" si="44">L579+L605+L631</f>
        <v>2.5181873762149856</v>
      </c>
      <c r="M85" s="38">
        <f t="shared" si="44"/>
        <v>0</v>
      </c>
      <c r="N85" s="38">
        <f t="shared" si="44"/>
        <v>0</v>
      </c>
      <c r="O85" s="38">
        <f t="shared" si="44"/>
        <v>0</v>
      </c>
      <c r="P85" s="38">
        <f t="shared" si="44"/>
        <v>0.11158663520477731</v>
      </c>
      <c r="Q85" s="38">
        <f t="shared" si="44"/>
        <v>0</v>
      </c>
      <c r="R85" s="38">
        <f t="shared" si="44"/>
        <v>0</v>
      </c>
      <c r="S85" s="205">
        <f>SUM(L85:R85)</f>
        <v>2.6297740114197627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43"/>
        <v>65.563317414876423</v>
      </c>
      <c r="C86" s="41">
        <f t="shared" si="43"/>
        <v>0</v>
      </c>
      <c r="D86" s="41">
        <f t="shared" si="43"/>
        <v>3.6812229946699921</v>
      </c>
      <c r="E86" s="41">
        <f t="shared" si="43"/>
        <v>0</v>
      </c>
      <c r="F86" s="41">
        <f t="shared" si="43"/>
        <v>0</v>
      </c>
      <c r="G86" s="41">
        <f t="shared" si="43"/>
        <v>0</v>
      </c>
      <c r="H86" s="41">
        <f t="shared" si="43"/>
        <v>0</v>
      </c>
      <c r="I86" s="162">
        <f t="shared" ref="I86:I105" si="45">SUM(B86:H86)</f>
        <v>69.244540409546417</v>
      </c>
      <c r="J86" s="149"/>
      <c r="K86" s="163" t="s">
        <v>8</v>
      </c>
      <c r="L86" s="90">
        <f t="shared" si="44"/>
        <v>65.563317414876423</v>
      </c>
      <c r="M86" s="90">
        <f t="shared" si="44"/>
        <v>0</v>
      </c>
      <c r="N86" s="90">
        <f t="shared" si="44"/>
        <v>3.6812229946699921</v>
      </c>
      <c r="O86" s="90">
        <f t="shared" si="44"/>
        <v>0</v>
      </c>
      <c r="P86" s="90">
        <f t="shared" si="44"/>
        <v>0</v>
      </c>
      <c r="Q86" s="90">
        <f t="shared" si="44"/>
        <v>0</v>
      </c>
      <c r="R86" s="90">
        <f t="shared" si="44"/>
        <v>0</v>
      </c>
      <c r="S86" s="166">
        <f t="shared" ref="S86:S105" si="46">SUM(L86:R86)</f>
        <v>69.244540409546417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43"/>
        <v>54.514172053058083</v>
      </c>
      <c r="C87" s="44">
        <f t="shared" si="43"/>
        <v>0</v>
      </c>
      <c r="D87" s="44">
        <f t="shared" si="43"/>
        <v>13.931525394670102</v>
      </c>
      <c r="E87" s="44">
        <f t="shared" si="43"/>
        <v>0</v>
      </c>
      <c r="F87" s="44">
        <f t="shared" si="43"/>
        <v>0</v>
      </c>
      <c r="G87" s="44">
        <f t="shared" si="43"/>
        <v>0</v>
      </c>
      <c r="H87" s="44">
        <f t="shared" si="43"/>
        <v>0</v>
      </c>
      <c r="I87" s="154">
        <f t="shared" si="45"/>
        <v>68.445697447728179</v>
      </c>
      <c r="J87" s="149"/>
      <c r="K87" s="169" t="s">
        <v>10</v>
      </c>
      <c r="L87" s="44">
        <f t="shared" si="44"/>
        <v>54.514172053058083</v>
      </c>
      <c r="M87" s="44">
        <f t="shared" si="44"/>
        <v>0</v>
      </c>
      <c r="N87" s="44">
        <f t="shared" si="44"/>
        <v>13.931525394670102</v>
      </c>
      <c r="O87" s="44">
        <f t="shared" si="44"/>
        <v>0</v>
      </c>
      <c r="P87" s="44">
        <f t="shared" si="44"/>
        <v>0</v>
      </c>
      <c r="Q87" s="44">
        <f t="shared" si="44"/>
        <v>0</v>
      </c>
      <c r="R87" s="44">
        <f t="shared" si="44"/>
        <v>0</v>
      </c>
      <c r="S87" s="158">
        <f t="shared" si="46"/>
        <v>68.445697447728179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43"/>
        <v>0</v>
      </c>
      <c r="C88" s="41">
        <f t="shared" si="43"/>
        <v>0</v>
      </c>
      <c r="D88" s="41">
        <f t="shared" si="43"/>
        <v>0</v>
      </c>
      <c r="E88" s="41">
        <f t="shared" si="43"/>
        <v>0</v>
      </c>
      <c r="F88" s="41">
        <f t="shared" si="43"/>
        <v>0</v>
      </c>
      <c r="G88" s="41">
        <f t="shared" si="43"/>
        <v>0</v>
      </c>
      <c r="H88" s="41">
        <f t="shared" si="43"/>
        <v>0</v>
      </c>
      <c r="I88" s="162">
        <f t="shared" si="45"/>
        <v>0</v>
      </c>
      <c r="J88" s="149"/>
      <c r="K88" s="163" t="s">
        <v>55</v>
      </c>
      <c r="L88" s="90">
        <f t="shared" si="44"/>
        <v>0</v>
      </c>
      <c r="M88" s="90">
        <f t="shared" si="44"/>
        <v>0</v>
      </c>
      <c r="N88" s="90">
        <f t="shared" si="44"/>
        <v>0</v>
      </c>
      <c r="O88" s="90">
        <f t="shared" si="44"/>
        <v>0</v>
      </c>
      <c r="P88" s="90">
        <f t="shared" si="44"/>
        <v>0</v>
      </c>
      <c r="Q88" s="90">
        <f t="shared" si="44"/>
        <v>0</v>
      </c>
      <c r="R88" s="90">
        <f t="shared" si="44"/>
        <v>0</v>
      </c>
      <c r="S88" s="166">
        <f t="shared" si="46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43"/>
        <v>94.651928653110787</v>
      </c>
      <c r="C89" s="44">
        <f t="shared" si="43"/>
        <v>9.3972622876574743</v>
      </c>
      <c r="D89" s="44">
        <f t="shared" si="43"/>
        <v>3.4360388957683581</v>
      </c>
      <c r="E89" s="44">
        <f t="shared" si="43"/>
        <v>4.4823362511380864</v>
      </c>
      <c r="F89" s="44">
        <f t="shared" si="43"/>
        <v>0</v>
      </c>
      <c r="G89" s="44">
        <f t="shared" si="43"/>
        <v>0</v>
      </c>
      <c r="H89" s="44">
        <f t="shared" si="43"/>
        <v>0</v>
      </c>
      <c r="I89" s="154">
        <f t="shared" si="45"/>
        <v>111.9675660876747</v>
      </c>
      <c r="J89" s="149"/>
      <c r="K89" s="169" t="s">
        <v>16</v>
      </c>
      <c r="L89" s="44">
        <f t="shared" si="44"/>
        <v>94.651928653110787</v>
      </c>
      <c r="M89" s="44">
        <f t="shared" si="44"/>
        <v>9.3972622876574743</v>
      </c>
      <c r="N89" s="44">
        <f t="shared" si="44"/>
        <v>3.4360388957683581</v>
      </c>
      <c r="O89" s="44">
        <f t="shared" si="44"/>
        <v>4.4823362511380864</v>
      </c>
      <c r="P89" s="44">
        <f t="shared" si="44"/>
        <v>0</v>
      </c>
      <c r="Q89" s="44">
        <f t="shared" si="44"/>
        <v>0</v>
      </c>
      <c r="R89" s="44">
        <f t="shared" si="44"/>
        <v>0</v>
      </c>
      <c r="S89" s="158">
        <f t="shared" si="46"/>
        <v>111.9675660876747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43"/>
        <v>8023.1713483593958</v>
      </c>
      <c r="C90" s="41">
        <f t="shared" si="43"/>
        <v>14.70778669469817</v>
      </c>
      <c r="D90" s="41">
        <f t="shared" si="43"/>
        <v>816.10777868799187</v>
      </c>
      <c r="E90" s="41">
        <f t="shared" si="43"/>
        <v>0</v>
      </c>
      <c r="F90" s="41">
        <f t="shared" si="43"/>
        <v>0</v>
      </c>
      <c r="G90" s="41">
        <f t="shared" si="43"/>
        <v>0</v>
      </c>
      <c r="H90" s="41">
        <f t="shared" si="43"/>
        <v>0</v>
      </c>
      <c r="I90" s="162">
        <f t="shared" si="45"/>
        <v>8853.9869137420865</v>
      </c>
      <c r="J90" s="149"/>
      <c r="K90" s="163" t="s">
        <v>15</v>
      </c>
      <c r="L90" s="90">
        <f t="shared" si="44"/>
        <v>8023.1713483593958</v>
      </c>
      <c r="M90" s="90">
        <f t="shared" si="44"/>
        <v>14.70778669469817</v>
      </c>
      <c r="N90" s="90">
        <f t="shared" si="44"/>
        <v>816.10777868799187</v>
      </c>
      <c r="O90" s="90">
        <f t="shared" si="44"/>
        <v>0</v>
      </c>
      <c r="P90" s="90">
        <f t="shared" si="44"/>
        <v>0</v>
      </c>
      <c r="Q90" s="90">
        <f t="shared" si="44"/>
        <v>0</v>
      </c>
      <c r="R90" s="90">
        <f t="shared" si="44"/>
        <v>0</v>
      </c>
      <c r="S90" s="166">
        <f t="shared" si="46"/>
        <v>8853.9869137420865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43"/>
        <v>0</v>
      </c>
      <c r="C91" s="44">
        <f t="shared" si="43"/>
        <v>0.95155989425074816</v>
      </c>
      <c r="D91" s="44">
        <f t="shared" si="43"/>
        <v>0.17295613544705002</v>
      </c>
      <c r="E91" s="44">
        <f t="shared" si="43"/>
        <v>126.86597132679658</v>
      </c>
      <c r="F91" s="44">
        <f t="shared" si="43"/>
        <v>1823.9577643963448</v>
      </c>
      <c r="G91" s="44">
        <f t="shared" si="43"/>
        <v>0</v>
      </c>
      <c r="H91" s="44">
        <f t="shared" si="43"/>
        <v>0</v>
      </c>
      <c r="I91" s="154">
        <f t="shared" si="45"/>
        <v>1951.9482517528393</v>
      </c>
      <c r="J91" s="149"/>
      <c r="K91" s="169" t="s">
        <v>57</v>
      </c>
      <c r="L91" s="44">
        <f t="shared" si="44"/>
        <v>0</v>
      </c>
      <c r="M91" s="44">
        <f t="shared" si="44"/>
        <v>0.95155989425074816</v>
      </c>
      <c r="N91" s="44">
        <f t="shared" si="44"/>
        <v>0.17295613544705002</v>
      </c>
      <c r="O91" s="44">
        <f t="shared" si="44"/>
        <v>126.86597132679658</v>
      </c>
      <c r="P91" s="44">
        <f t="shared" si="44"/>
        <v>18968.393318970597</v>
      </c>
      <c r="Q91" s="44">
        <f t="shared" si="44"/>
        <v>0</v>
      </c>
      <c r="R91" s="44">
        <f t="shared" si="44"/>
        <v>0</v>
      </c>
      <c r="S91" s="158">
        <f t="shared" si="46"/>
        <v>19096.383806327092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43"/>
        <v>0</v>
      </c>
      <c r="C92" s="41">
        <f t="shared" si="43"/>
        <v>0</v>
      </c>
      <c r="D92" s="41">
        <f t="shared" si="43"/>
        <v>8.9558014236814476E-2</v>
      </c>
      <c r="E92" s="41">
        <f t="shared" si="43"/>
        <v>28.592178952384501</v>
      </c>
      <c r="F92" s="41">
        <f t="shared" si="43"/>
        <v>0</v>
      </c>
      <c r="G92" s="41">
        <f t="shared" si="43"/>
        <v>0</v>
      </c>
      <c r="H92" s="41">
        <f t="shared" si="43"/>
        <v>0</v>
      </c>
      <c r="I92" s="162">
        <f t="shared" si="45"/>
        <v>28.681736966621315</v>
      </c>
      <c r="J92" s="149"/>
      <c r="K92" s="163" t="s">
        <v>12</v>
      </c>
      <c r="L92" s="90">
        <f t="shared" si="44"/>
        <v>0</v>
      </c>
      <c r="M92" s="90">
        <f t="shared" si="44"/>
        <v>0</v>
      </c>
      <c r="N92" s="90">
        <f t="shared" si="44"/>
        <v>8.9558014236814476E-2</v>
      </c>
      <c r="O92" s="90">
        <f t="shared" si="44"/>
        <v>28.592178952384501</v>
      </c>
      <c r="P92" s="90">
        <f t="shared" si="44"/>
        <v>7160.3187258093676</v>
      </c>
      <c r="Q92" s="90">
        <f t="shared" si="44"/>
        <v>0</v>
      </c>
      <c r="R92" s="90">
        <f t="shared" si="44"/>
        <v>0</v>
      </c>
      <c r="S92" s="166">
        <f t="shared" si="46"/>
        <v>7189.000462775989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43"/>
        <v>0</v>
      </c>
      <c r="C93" s="44">
        <f t="shared" si="43"/>
        <v>0</v>
      </c>
      <c r="D93" s="44">
        <f t="shared" si="43"/>
        <v>0</v>
      </c>
      <c r="E93" s="44">
        <f t="shared" si="43"/>
        <v>0</v>
      </c>
      <c r="F93" s="44">
        <f t="shared" si="43"/>
        <v>0</v>
      </c>
      <c r="G93" s="44">
        <f t="shared" si="43"/>
        <v>0</v>
      </c>
      <c r="H93" s="44">
        <f t="shared" si="43"/>
        <v>0</v>
      </c>
      <c r="I93" s="154">
        <f t="shared" si="45"/>
        <v>0</v>
      </c>
      <c r="J93" s="149"/>
      <c r="K93" s="169" t="s">
        <v>58</v>
      </c>
      <c r="L93" s="44">
        <f t="shared" si="44"/>
        <v>0</v>
      </c>
      <c r="M93" s="44">
        <f t="shared" si="44"/>
        <v>0</v>
      </c>
      <c r="N93" s="44">
        <f t="shared" si="44"/>
        <v>0</v>
      </c>
      <c r="O93" s="44">
        <f t="shared" si="44"/>
        <v>0</v>
      </c>
      <c r="P93" s="44">
        <f t="shared" si="44"/>
        <v>928.9840796838364</v>
      </c>
      <c r="Q93" s="44">
        <f t="shared" si="44"/>
        <v>0</v>
      </c>
      <c r="R93" s="44">
        <f t="shared" si="44"/>
        <v>0</v>
      </c>
      <c r="S93" s="158">
        <f t="shared" si="46"/>
        <v>928.9840796838364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43"/>
        <v>560.25381040464663</v>
      </c>
      <c r="C94" s="41">
        <f t="shared" si="43"/>
        <v>0.17401028589289919</v>
      </c>
      <c r="D94" s="41">
        <f t="shared" si="43"/>
        <v>37.197059148389791</v>
      </c>
      <c r="E94" s="41">
        <f t="shared" si="43"/>
        <v>2.0433069623825375</v>
      </c>
      <c r="F94" s="41">
        <f t="shared" si="43"/>
        <v>0</v>
      </c>
      <c r="G94" s="41">
        <f t="shared" si="43"/>
        <v>0</v>
      </c>
      <c r="H94" s="41">
        <f t="shared" si="43"/>
        <v>0</v>
      </c>
      <c r="I94" s="162">
        <f t="shared" si="45"/>
        <v>599.66818680131189</v>
      </c>
      <c r="J94" s="149"/>
      <c r="K94" s="163" t="s">
        <v>17</v>
      </c>
      <c r="L94" s="90">
        <f t="shared" si="44"/>
        <v>560.25381040464663</v>
      </c>
      <c r="M94" s="90">
        <f t="shared" si="44"/>
        <v>0.17401028589289919</v>
      </c>
      <c r="N94" s="90">
        <f t="shared" si="44"/>
        <v>37.197059148389791</v>
      </c>
      <c r="O94" s="90">
        <f t="shared" si="44"/>
        <v>2.0433069623825375</v>
      </c>
      <c r="P94" s="90">
        <f t="shared" si="44"/>
        <v>0</v>
      </c>
      <c r="Q94" s="90">
        <f t="shared" si="44"/>
        <v>0</v>
      </c>
      <c r="R94" s="90">
        <f t="shared" si="44"/>
        <v>0</v>
      </c>
      <c r="S94" s="166">
        <f t="shared" si="46"/>
        <v>599.66818680131189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43"/>
        <v>9885.8054142178735</v>
      </c>
      <c r="C95" s="44">
        <f t="shared" si="43"/>
        <v>139.51804977964065</v>
      </c>
      <c r="D95" s="44">
        <f t="shared" si="43"/>
        <v>912.14649097815277</v>
      </c>
      <c r="E95" s="44">
        <f t="shared" si="43"/>
        <v>21.42597576546444</v>
      </c>
      <c r="F95" s="44">
        <f t="shared" si="43"/>
        <v>0</v>
      </c>
      <c r="G95" s="44">
        <f t="shared" si="43"/>
        <v>0</v>
      </c>
      <c r="H95" s="44">
        <f t="shared" si="43"/>
        <v>0</v>
      </c>
      <c r="I95" s="154">
        <f t="shared" si="45"/>
        <v>10958.895930741131</v>
      </c>
      <c r="J95" s="149"/>
      <c r="K95" s="169" t="s">
        <v>139</v>
      </c>
      <c r="L95" s="44">
        <f t="shared" si="44"/>
        <v>9885.8054142178735</v>
      </c>
      <c r="M95" s="44">
        <f t="shared" si="44"/>
        <v>139.51804977964065</v>
      </c>
      <c r="N95" s="44">
        <f t="shared" si="44"/>
        <v>912.14649097815277</v>
      </c>
      <c r="O95" s="44">
        <f t="shared" si="44"/>
        <v>21.42597576546444</v>
      </c>
      <c r="P95" s="44">
        <f t="shared" si="44"/>
        <v>518.46403309200002</v>
      </c>
      <c r="Q95" s="44">
        <f t="shared" si="44"/>
        <v>0</v>
      </c>
      <c r="R95" s="44">
        <f t="shared" si="44"/>
        <v>0</v>
      </c>
      <c r="S95" s="158">
        <f t="shared" si="46"/>
        <v>11477.359963833131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43"/>
        <v>3326.225766691105</v>
      </c>
      <c r="C96" s="41">
        <f t="shared" si="43"/>
        <v>0.37939699888769796</v>
      </c>
      <c r="D96" s="41">
        <f t="shared" si="43"/>
        <v>5932.9557338884915</v>
      </c>
      <c r="E96" s="41">
        <f t="shared" si="43"/>
        <v>5537.5834027345272</v>
      </c>
      <c r="F96" s="41">
        <f t="shared" si="43"/>
        <v>0</v>
      </c>
      <c r="G96" s="41">
        <f t="shared" si="43"/>
        <v>3967.3430706059635</v>
      </c>
      <c r="H96" s="41">
        <f t="shared" si="43"/>
        <v>2.8328357250548843</v>
      </c>
      <c r="I96" s="162">
        <f t="shared" si="45"/>
        <v>18767.320206644028</v>
      </c>
      <c r="J96" s="149"/>
      <c r="K96" s="163" t="s">
        <v>25</v>
      </c>
      <c r="L96" s="90">
        <f t="shared" si="44"/>
        <v>3326.225766691105</v>
      </c>
      <c r="M96" s="90">
        <f t="shared" si="44"/>
        <v>0.37939699888769796</v>
      </c>
      <c r="N96" s="90">
        <f t="shared" si="44"/>
        <v>5932.9557338884915</v>
      </c>
      <c r="O96" s="90">
        <f t="shared" si="44"/>
        <v>5537.5834027345272</v>
      </c>
      <c r="P96" s="90">
        <f t="shared" si="44"/>
        <v>1874.0175507123631</v>
      </c>
      <c r="Q96" s="90">
        <f t="shared" si="44"/>
        <v>3967.3430706059635</v>
      </c>
      <c r="R96" s="90">
        <f t="shared" si="44"/>
        <v>2.8328357250548843</v>
      </c>
      <c r="S96" s="166">
        <f t="shared" si="46"/>
        <v>20641.337757356392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43"/>
        <v>7779.2056895266142</v>
      </c>
      <c r="C97" s="44">
        <f t="shared" si="43"/>
        <v>19.574296722511107</v>
      </c>
      <c r="D97" s="44">
        <f t="shared" si="43"/>
        <v>677.00249733946112</v>
      </c>
      <c r="E97" s="44">
        <f t="shared" si="43"/>
        <v>0</v>
      </c>
      <c r="F97" s="44">
        <f t="shared" si="43"/>
        <v>0</v>
      </c>
      <c r="G97" s="44">
        <f t="shared" si="43"/>
        <v>0</v>
      </c>
      <c r="H97" s="44">
        <f t="shared" si="43"/>
        <v>0</v>
      </c>
      <c r="I97" s="154">
        <f t="shared" si="45"/>
        <v>8475.7824835885876</v>
      </c>
      <c r="J97" s="149"/>
      <c r="K97" s="169" t="s">
        <v>24</v>
      </c>
      <c r="L97" s="44">
        <f t="shared" si="44"/>
        <v>7779.2056895266142</v>
      </c>
      <c r="M97" s="44">
        <f t="shared" si="44"/>
        <v>19.574296722511107</v>
      </c>
      <c r="N97" s="44">
        <f t="shared" si="44"/>
        <v>677.00249733946112</v>
      </c>
      <c r="O97" s="44">
        <f t="shared" si="44"/>
        <v>0</v>
      </c>
      <c r="P97" s="44">
        <f t="shared" si="44"/>
        <v>0</v>
      </c>
      <c r="Q97" s="44">
        <f t="shared" si="44"/>
        <v>0</v>
      </c>
      <c r="R97" s="44">
        <f t="shared" si="44"/>
        <v>0</v>
      </c>
      <c r="S97" s="158">
        <f t="shared" si="46"/>
        <v>8475.7824835885876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43"/>
        <v>10067.690001216029</v>
      </c>
      <c r="C98" s="41">
        <f t="shared" si="43"/>
        <v>18.248197725959692</v>
      </c>
      <c r="D98" s="41">
        <f t="shared" si="43"/>
        <v>926.97713106560434</v>
      </c>
      <c r="E98" s="41">
        <f t="shared" si="43"/>
        <v>0</v>
      </c>
      <c r="F98" s="41">
        <f t="shared" si="43"/>
        <v>0</v>
      </c>
      <c r="G98" s="41">
        <f t="shared" si="43"/>
        <v>0</v>
      </c>
      <c r="H98" s="41">
        <f t="shared" si="43"/>
        <v>0</v>
      </c>
      <c r="I98" s="162">
        <f t="shared" si="45"/>
        <v>11012.915330007594</v>
      </c>
      <c r="J98" s="149"/>
      <c r="K98" s="163" t="s">
        <v>59</v>
      </c>
      <c r="L98" s="90">
        <f t="shared" si="44"/>
        <v>10067.690001216029</v>
      </c>
      <c r="M98" s="90">
        <f t="shared" si="44"/>
        <v>18.248197725959692</v>
      </c>
      <c r="N98" s="90">
        <f t="shared" si="44"/>
        <v>926.97713106560434</v>
      </c>
      <c r="O98" s="90">
        <f t="shared" si="44"/>
        <v>0</v>
      </c>
      <c r="P98" s="90">
        <f t="shared" si="44"/>
        <v>0</v>
      </c>
      <c r="Q98" s="90">
        <f t="shared" si="44"/>
        <v>0</v>
      </c>
      <c r="R98" s="90">
        <f t="shared" si="44"/>
        <v>0</v>
      </c>
      <c r="S98" s="166">
        <f t="shared" si="46"/>
        <v>11012.915330007594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43"/>
        <v>5529.6573839744033</v>
      </c>
      <c r="C99" s="44">
        <f t="shared" si="43"/>
        <v>0</v>
      </c>
      <c r="D99" s="44">
        <f t="shared" si="43"/>
        <v>758.61373449800135</v>
      </c>
      <c r="E99" s="44">
        <f t="shared" si="43"/>
        <v>2.8716677671855253</v>
      </c>
      <c r="F99" s="44">
        <f t="shared" si="43"/>
        <v>115.76755113626044</v>
      </c>
      <c r="G99" s="44">
        <f t="shared" si="43"/>
        <v>0</v>
      </c>
      <c r="H99" s="44">
        <f t="shared" si="43"/>
        <v>0</v>
      </c>
      <c r="I99" s="154">
        <f t="shared" si="45"/>
        <v>6406.9103373758508</v>
      </c>
      <c r="J99" s="149"/>
      <c r="K99" s="169" t="s">
        <v>22</v>
      </c>
      <c r="L99" s="44">
        <f t="shared" si="44"/>
        <v>5529.6573839744033</v>
      </c>
      <c r="M99" s="44">
        <f t="shared" si="44"/>
        <v>0</v>
      </c>
      <c r="N99" s="44">
        <f t="shared" si="44"/>
        <v>758.61373449800135</v>
      </c>
      <c r="O99" s="44">
        <f t="shared" si="44"/>
        <v>2.8716677671855253</v>
      </c>
      <c r="P99" s="44">
        <f t="shared" si="44"/>
        <v>1444.2666843283278</v>
      </c>
      <c r="Q99" s="44">
        <f t="shared" si="44"/>
        <v>0</v>
      </c>
      <c r="R99" s="44">
        <f t="shared" si="44"/>
        <v>0</v>
      </c>
      <c r="S99" s="158">
        <f t="shared" si="46"/>
        <v>7735.4094705679181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43"/>
        <v>0</v>
      </c>
      <c r="C100" s="41">
        <f t="shared" si="43"/>
        <v>0</v>
      </c>
      <c r="D100" s="41">
        <f t="shared" si="43"/>
        <v>0</v>
      </c>
      <c r="E100" s="41">
        <f t="shared" si="43"/>
        <v>0</v>
      </c>
      <c r="F100" s="41">
        <f t="shared" si="43"/>
        <v>0</v>
      </c>
      <c r="G100" s="41">
        <f t="shared" si="43"/>
        <v>0</v>
      </c>
      <c r="H100" s="41">
        <f t="shared" si="43"/>
        <v>0</v>
      </c>
      <c r="I100" s="162">
        <f t="shared" si="45"/>
        <v>0</v>
      </c>
      <c r="J100" s="149"/>
      <c r="K100" s="163" t="s">
        <v>21</v>
      </c>
      <c r="L100" s="90">
        <f t="shared" si="44"/>
        <v>0</v>
      </c>
      <c r="M100" s="90">
        <f t="shared" si="44"/>
        <v>0</v>
      </c>
      <c r="N100" s="90">
        <f t="shared" si="44"/>
        <v>0</v>
      </c>
      <c r="O100" s="90">
        <f t="shared" si="44"/>
        <v>0</v>
      </c>
      <c r="P100" s="90">
        <f t="shared" si="44"/>
        <v>0</v>
      </c>
      <c r="Q100" s="90">
        <f t="shared" si="44"/>
        <v>0</v>
      </c>
      <c r="R100" s="90">
        <f t="shared" si="44"/>
        <v>0</v>
      </c>
      <c r="S100" s="166">
        <f t="shared" si="46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ref="B101:H105" si="47">B595+B621+B647</f>
        <v>3829.7676124316495</v>
      </c>
      <c r="C101" s="44">
        <f t="shared" si="47"/>
        <v>0</v>
      </c>
      <c r="D101" s="44">
        <f t="shared" si="47"/>
        <v>976.45454023434218</v>
      </c>
      <c r="E101" s="44">
        <f t="shared" si="47"/>
        <v>0</v>
      </c>
      <c r="F101" s="44">
        <f t="shared" si="47"/>
        <v>0</v>
      </c>
      <c r="G101" s="44">
        <f t="shared" si="47"/>
        <v>0</v>
      </c>
      <c r="H101" s="44">
        <f t="shared" si="47"/>
        <v>0</v>
      </c>
      <c r="I101" s="154">
        <f t="shared" si="45"/>
        <v>4806.2221526659914</v>
      </c>
      <c r="J101" s="149"/>
      <c r="K101" s="171" t="s">
        <v>63</v>
      </c>
      <c r="L101" s="44">
        <f t="shared" ref="L101:R105" si="48">L595+L621+L647</f>
        <v>3829.7676124316495</v>
      </c>
      <c r="M101" s="44">
        <f t="shared" si="48"/>
        <v>0</v>
      </c>
      <c r="N101" s="44">
        <f t="shared" si="48"/>
        <v>976.45454023434218</v>
      </c>
      <c r="O101" s="44">
        <f t="shared" si="48"/>
        <v>0</v>
      </c>
      <c r="P101" s="44">
        <f t="shared" si="48"/>
        <v>0</v>
      </c>
      <c r="Q101" s="44">
        <f t="shared" si="48"/>
        <v>0</v>
      </c>
      <c r="R101" s="44">
        <f t="shared" si="48"/>
        <v>0</v>
      </c>
      <c r="S101" s="158">
        <f t="shared" si="46"/>
        <v>4806.2221526659914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47"/>
        <v>3829.7676124316495</v>
      </c>
      <c r="C102" s="62">
        <f t="shared" si="47"/>
        <v>0</v>
      </c>
      <c r="D102" s="62">
        <f t="shared" si="47"/>
        <v>976.45454023434218</v>
      </c>
      <c r="E102" s="62">
        <f t="shared" si="47"/>
        <v>0</v>
      </c>
      <c r="F102" s="62">
        <f t="shared" si="47"/>
        <v>0</v>
      </c>
      <c r="G102" s="62">
        <f t="shared" si="47"/>
        <v>0</v>
      </c>
      <c r="H102" s="62">
        <f t="shared" si="47"/>
        <v>0</v>
      </c>
      <c r="I102" s="175">
        <f t="shared" si="45"/>
        <v>4806.2221526659914</v>
      </c>
      <c r="J102" s="149"/>
      <c r="K102" s="176" t="s">
        <v>23</v>
      </c>
      <c r="L102" s="93">
        <f t="shared" si="48"/>
        <v>3829.7676124316495</v>
      </c>
      <c r="M102" s="93">
        <f t="shared" si="48"/>
        <v>0</v>
      </c>
      <c r="N102" s="93">
        <f t="shared" si="48"/>
        <v>976.45454023434218</v>
      </c>
      <c r="O102" s="93">
        <f t="shared" si="48"/>
        <v>0</v>
      </c>
      <c r="P102" s="93">
        <f t="shared" si="48"/>
        <v>0</v>
      </c>
      <c r="Q102" s="93">
        <f t="shared" si="48"/>
        <v>0</v>
      </c>
      <c r="R102" s="93">
        <f t="shared" si="48"/>
        <v>0</v>
      </c>
      <c r="S102" s="179">
        <f t="shared" si="46"/>
        <v>4806.2221526659914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47"/>
        <v>0</v>
      </c>
      <c r="C103" s="65">
        <f t="shared" si="47"/>
        <v>0</v>
      </c>
      <c r="D103" s="65">
        <f t="shared" si="47"/>
        <v>0</v>
      </c>
      <c r="E103" s="65">
        <f t="shared" si="47"/>
        <v>0</v>
      </c>
      <c r="F103" s="65">
        <f t="shared" si="47"/>
        <v>0</v>
      </c>
      <c r="G103" s="65">
        <f t="shared" si="47"/>
        <v>0</v>
      </c>
      <c r="H103" s="65">
        <f t="shared" si="47"/>
        <v>0</v>
      </c>
      <c r="I103" s="183">
        <f t="shared" si="45"/>
        <v>0</v>
      </c>
      <c r="J103" s="149"/>
      <c r="K103" s="184" t="s">
        <v>19</v>
      </c>
      <c r="L103" s="65">
        <f t="shared" si="48"/>
        <v>0</v>
      </c>
      <c r="M103" s="65">
        <f t="shared" si="48"/>
        <v>0</v>
      </c>
      <c r="N103" s="65">
        <f t="shared" si="48"/>
        <v>0</v>
      </c>
      <c r="O103" s="65">
        <f t="shared" si="48"/>
        <v>0</v>
      </c>
      <c r="P103" s="65">
        <f t="shared" si="48"/>
        <v>0</v>
      </c>
      <c r="Q103" s="65">
        <f t="shared" si="48"/>
        <v>0</v>
      </c>
      <c r="R103" s="65">
        <f t="shared" si="48"/>
        <v>0</v>
      </c>
      <c r="S103" s="186">
        <f t="shared" si="46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47"/>
        <v>0</v>
      </c>
      <c r="C104" s="62">
        <f t="shared" si="47"/>
        <v>0</v>
      </c>
      <c r="D104" s="62">
        <f t="shared" si="47"/>
        <v>0</v>
      </c>
      <c r="E104" s="62">
        <f t="shared" si="47"/>
        <v>0</v>
      </c>
      <c r="F104" s="62">
        <f t="shared" si="47"/>
        <v>0</v>
      </c>
      <c r="G104" s="62">
        <f t="shared" si="47"/>
        <v>0</v>
      </c>
      <c r="H104" s="62">
        <f t="shared" si="47"/>
        <v>0</v>
      </c>
      <c r="I104" s="175">
        <f t="shared" si="45"/>
        <v>0</v>
      </c>
      <c r="J104" s="149"/>
      <c r="K104" s="176" t="s">
        <v>20</v>
      </c>
      <c r="L104" s="93">
        <f t="shared" si="48"/>
        <v>0</v>
      </c>
      <c r="M104" s="93">
        <f t="shared" si="48"/>
        <v>0</v>
      </c>
      <c r="N104" s="93">
        <f t="shared" si="48"/>
        <v>0</v>
      </c>
      <c r="O104" s="93">
        <f t="shared" si="48"/>
        <v>0</v>
      </c>
      <c r="P104" s="93">
        <f t="shared" si="48"/>
        <v>0</v>
      </c>
      <c r="Q104" s="93">
        <f t="shared" si="48"/>
        <v>0</v>
      </c>
      <c r="R104" s="93">
        <f t="shared" si="48"/>
        <v>0</v>
      </c>
      <c r="S104" s="179">
        <f t="shared" si="46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47"/>
        <v>0</v>
      </c>
      <c r="C105" s="54">
        <f t="shared" si="47"/>
        <v>0</v>
      </c>
      <c r="D105" s="54">
        <f t="shared" si="47"/>
        <v>0</v>
      </c>
      <c r="E105" s="54">
        <f t="shared" si="47"/>
        <v>0</v>
      </c>
      <c r="F105" s="54">
        <f t="shared" si="47"/>
        <v>0</v>
      </c>
      <c r="G105" s="54">
        <f t="shared" si="47"/>
        <v>0</v>
      </c>
      <c r="H105" s="54">
        <f t="shared" si="47"/>
        <v>0</v>
      </c>
      <c r="I105" s="190">
        <f t="shared" si="45"/>
        <v>0</v>
      </c>
      <c r="J105" s="149"/>
      <c r="K105" s="191" t="s">
        <v>11</v>
      </c>
      <c r="L105" s="54">
        <f t="shared" si="48"/>
        <v>0</v>
      </c>
      <c r="M105" s="54">
        <f t="shared" si="48"/>
        <v>0</v>
      </c>
      <c r="N105" s="54">
        <f t="shared" si="48"/>
        <v>0</v>
      </c>
      <c r="O105" s="54">
        <f t="shared" si="48"/>
        <v>0</v>
      </c>
      <c r="P105" s="54">
        <f t="shared" si="48"/>
        <v>0</v>
      </c>
      <c r="Q105" s="54">
        <f t="shared" si="48"/>
        <v>0</v>
      </c>
      <c r="R105" s="54">
        <f t="shared" si="48"/>
        <v>0</v>
      </c>
      <c r="S105" s="193">
        <f t="shared" si="46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49219.024632318979</v>
      </c>
      <c r="C106" s="195">
        <f t="shared" ref="C106:I106" si="49">SUM(C85:C101)</f>
        <v>202.95056038949843</v>
      </c>
      <c r="D106" s="195">
        <f t="shared" si="49"/>
        <v>11058.766267275229</v>
      </c>
      <c r="E106" s="195">
        <f t="shared" si="49"/>
        <v>5723.864839759879</v>
      </c>
      <c r="F106" s="195">
        <f t="shared" si="49"/>
        <v>1939.7253155326052</v>
      </c>
      <c r="G106" s="195">
        <f t="shared" si="49"/>
        <v>3967.3430706059635</v>
      </c>
      <c r="H106" s="195">
        <f t="shared" si="49"/>
        <v>2.8328357250548843</v>
      </c>
      <c r="I106" s="154">
        <f t="shared" si="49"/>
        <v>72114.5075216072</v>
      </c>
      <c r="J106" s="149"/>
      <c r="K106" s="196" t="s">
        <v>26</v>
      </c>
      <c r="L106" s="195">
        <f>SUM(L85:L101)</f>
        <v>49219.024632318979</v>
      </c>
      <c r="M106" s="195">
        <f t="shared" ref="M106:S106" si="50">SUM(M85:M101)</f>
        <v>202.95056038949843</v>
      </c>
      <c r="N106" s="195">
        <f t="shared" si="50"/>
        <v>11058.766267275229</v>
      </c>
      <c r="O106" s="195">
        <f t="shared" si="50"/>
        <v>5723.864839759879</v>
      </c>
      <c r="P106" s="195">
        <f t="shared" si="50"/>
        <v>30894.5559792317</v>
      </c>
      <c r="Q106" s="195">
        <f t="shared" si="50"/>
        <v>3967.3430706059635</v>
      </c>
      <c r="R106" s="197">
        <f t="shared" si="50"/>
        <v>2.8328357250548843</v>
      </c>
      <c r="S106" s="198">
        <f t="shared" si="50"/>
        <v>101069.3381853063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0.68251210919760918</v>
      </c>
      <c r="C107" s="49">
        <f t="shared" ref="C107:H107" si="51">IF($I106=0,"-",C106/$I106)</f>
        <v>2.8142819990650244E-3</v>
      </c>
      <c r="D107" s="49">
        <f t="shared" si="51"/>
        <v>0.15335009067297259</v>
      </c>
      <c r="E107" s="49">
        <f t="shared" si="51"/>
        <v>7.9371891128076758E-2</v>
      </c>
      <c r="F107" s="49">
        <f t="shared" si="51"/>
        <v>2.6897851516928379E-2</v>
      </c>
      <c r="G107" s="49">
        <f t="shared" si="51"/>
        <v>5.5014493018859682E-2</v>
      </c>
      <c r="H107" s="72">
        <f t="shared" si="51"/>
        <v>3.9282466488537002E-5</v>
      </c>
      <c r="I107" s="50">
        <f>SUM(B107:H107)</f>
        <v>1</v>
      </c>
      <c r="K107" s="84" t="s">
        <v>86</v>
      </c>
      <c r="L107" s="101">
        <f t="shared" ref="L107:R107" si="52">IF($S106=0,"-",L106/$S106)</f>
        <v>0.48698275378115174</v>
      </c>
      <c r="M107" s="101">
        <f t="shared" si="52"/>
        <v>2.0080329408845763E-3</v>
      </c>
      <c r="N107" s="101">
        <f t="shared" si="52"/>
        <v>0.10941761829883019</v>
      </c>
      <c r="O107" s="101">
        <f t="shared" si="52"/>
        <v>5.6633049573011136E-2</v>
      </c>
      <c r="P107" s="101">
        <f t="shared" si="52"/>
        <v>0.30567684061201483</v>
      </c>
      <c r="Q107" s="101">
        <f t="shared" si="52"/>
        <v>3.9253676157768147E-2</v>
      </c>
      <c r="R107" s="102">
        <f t="shared" si="52"/>
        <v>2.8028636339351519E-5</v>
      </c>
      <c r="S107" s="103">
        <f>SUM(L107:R107)</f>
        <v>1.0000000000000002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53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4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5">SUM(V112:AC112)</f>
        <v>0</v>
      </c>
      <c r="AJ112" s="141" t="str">
        <f t="shared" ref="AJ112:AJ132" si="56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2763.761806188932</v>
      </c>
      <c r="E113" s="156">
        <v>0</v>
      </c>
      <c r="F113" s="348"/>
      <c r="G113" s="156">
        <v>0</v>
      </c>
      <c r="H113" s="168">
        <v>0</v>
      </c>
      <c r="I113" s="154">
        <f t="shared" si="53"/>
        <v>2763.761806188932</v>
      </c>
      <c r="J113" s="149"/>
      <c r="K113" s="169" t="s">
        <v>10</v>
      </c>
      <c r="L113" s="156">
        <v>0</v>
      </c>
      <c r="M113" s="156">
        <v>0</v>
      </c>
      <c r="N113" s="156">
        <v>2763.761806188932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4"/>
        <v>2763.761806188932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2763.761806188932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5"/>
        <v>2763.761806188932</v>
      </c>
      <c r="AJ113" s="141" t="str">
        <f t="shared" si="56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53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4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5"/>
        <v>0</v>
      </c>
      <c r="AJ114" s="141" t="str">
        <f t="shared" si="56"/>
        <v/>
      </c>
      <c r="BA114" s="141"/>
      <c r="BR114" s="141"/>
      <c r="CG114" s="141"/>
    </row>
    <row r="115" spans="1:85" ht="15">
      <c r="A115" s="167" t="s">
        <v>16</v>
      </c>
      <c r="B115" s="156">
        <v>0.10539680718290138</v>
      </c>
      <c r="C115" s="156">
        <v>0.6925466318131549</v>
      </c>
      <c r="D115" s="156">
        <v>0</v>
      </c>
      <c r="E115" s="156">
        <v>0</v>
      </c>
      <c r="F115" s="348"/>
      <c r="G115" s="156">
        <v>0</v>
      </c>
      <c r="H115" s="168">
        <v>0</v>
      </c>
      <c r="I115" s="154">
        <f t="shared" si="53"/>
        <v>0.79794343899605624</v>
      </c>
      <c r="J115" s="149"/>
      <c r="K115" s="169" t="s">
        <v>16</v>
      </c>
      <c r="L115" s="156">
        <v>0.10539680718290138</v>
      </c>
      <c r="M115" s="156">
        <v>0.6925466318131549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4"/>
        <v>0.79794343899605624</v>
      </c>
      <c r="U115" s="215" t="s">
        <v>16</v>
      </c>
      <c r="V115" s="207">
        <v>0.10539680718290138</v>
      </c>
      <c r="W115" s="207">
        <v>0</v>
      </c>
      <c r="X115" s="207">
        <v>0</v>
      </c>
      <c r="Y115" s="207">
        <v>0.6925466318131549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5"/>
        <v>0.79794343899605624</v>
      </c>
      <c r="AJ115" s="141" t="str">
        <f t="shared" si="56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53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4"/>
        <v>0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5"/>
        <v>0</v>
      </c>
      <c r="AJ116" s="141" t="str">
        <f t="shared" si="56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27.8714611325588</v>
      </c>
      <c r="F117" s="348"/>
      <c r="G117" s="156">
        <v>0</v>
      </c>
      <c r="H117" s="168">
        <v>0</v>
      </c>
      <c r="I117" s="154">
        <f t="shared" si="53"/>
        <v>27.8714611325588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27.8714611325588</v>
      </c>
      <c r="P117" s="156">
        <v>291.88435043731829</v>
      </c>
      <c r="Q117" s="156">
        <v>0</v>
      </c>
      <c r="R117" s="157">
        <v>0</v>
      </c>
      <c r="S117" s="158">
        <f t="shared" si="54"/>
        <v>319.7558115698771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2.2595546730312761</v>
      </c>
      <c r="AB117" s="207">
        <v>291.88435043731829</v>
      </c>
      <c r="AC117" s="208">
        <v>25.611906459527525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25.611906459527525</v>
      </c>
      <c r="AI117" s="210">
        <f t="shared" si="55"/>
        <v>319.7558115698771</v>
      </c>
      <c r="AJ117" s="141" t="str">
        <f t="shared" si="56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53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0.36389163088750548</v>
      </c>
      <c r="Q118" s="164">
        <v>0</v>
      </c>
      <c r="R118" s="165">
        <v>0</v>
      </c>
      <c r="S118" s="166">
        <f t="shared" si="54"/>
        <v>0.36389163088750548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0.36389163088750548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5"/>
        <v>0.36389163088750548</v>
      </c>
      <c r="AJ118" s="141" t="str">
        <f t="shared" si="56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53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4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5"/>
        <v>0</v>
      </c>
      <c r="AJ119" s="141" t="str">
        <f t="shared" si="56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48"/>
      <c r="G120" s="160">
        <v>0</v>
      </c>
      <c r="H120" s="161">
        <v>0</v>
      </c>
      <c r="I120" s="162">
        <f t="shared" si="53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4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5"/>
        <v>0</v>
      </c>
      <c r="AJ120" s="141" t="str">
        <f t="shared" si="56"/>
        <v/>
      </c>
      <c r="BA120" s="141"/>
      <c r="BR120" s="141"/>
      <c r="CG120" s="141"/>
    </row>
    <row r="121" spans="1:85" ht="15">
      <c r="A121" s="167" t="s">
        <v>139</v>
      </c>
      <c r="B121" s="156">
        <v>580.58852583984537</v>
      </c>
      <c r="C121" s="156">
        <v>175.95655597826752</v>
      </c>
      <c r="D121" s="156">
        <v>7553.4053566182465</v>
      </c>
      <c r="E121" s="156">
        <v>154.3156907636031</v>
      </c>
      <c r="F121" s="348"/>
      <c r="G121" s="156">
        <v>0</v>
      </c>
      <c r="H121" s="168">
        <v>0</v>
      </c>
      <c r="I121" s="154">
        <f t="shared" si="53"/>
        <v>8464.266129199963</v>
      </c>
      <c r="J121" s="149"/>
      <c r="K121" s="169" t="s">
        <v>139</v>
      </c>
      <c r="L121" s="156">
        <v>580.58852583984537</v>
      </c>
      <c r="M121" s="156">
        <v>175.95655597826752</v>
      </c>
      <c r="N121" s="156">
        <v>7553.4053566182465</v>
      </c>
      <c r="O121" s="156">
        <v>154.3156907636031</v>
      </c>
      <c r="P121" s="156">
        <v>23.447439197409416</v>
      </c>
      <c r="Q121" s="156">
        <v>0</v>
      </c>
      <c r="R121" s="157">
        <v>0</v>
      </c>
      <c r="S121" s="158">
        <f t="shared" si="54"/>
        <v>8487.713568397372</v>
      </c>
      <c r="U121" s="215" t="s">
        <v>139</v>
      </c>
      <c r="V121" s="207">
        <v>579.47128224402593</v>
      </c>
      <c r="W121" s="207">
        <v>0</v>
      </c>
      <c r="X121" s="207">
        <v>0</v>
      </c>
      <c r="Y121" s="207">
        <v>175.95655597826752</v>
      </c>
      <c r="Z121" s="207">
        <v>7553.4053566182465</v>
      </c>
      <c r="AA121" s="207">
        <v>129.12757713221168</v>
      </c>
      <c r="AB121" s="207">
        <v>23.447439197409416</v>
      </c>
      <c r="AC121" s="208">
        <v>26.305357227210894</v>
      </c>
      <c r="AD121" s="207">
        <v>1.1172435958194682</v>
      </c>
      <c r="AE121" s="207">
        <v>0</v>
      </c>
      <c r="AF121" s="207">
        <v>0</v>
      </c>
      <c r="AG121" s="207">
        <v>0</v>
      </c>
      <c r="AH121" s="207">
        <v>25.188113631391424</v>
      </c>
      <c r="AI121" s="210">
        <f t="shared" si="55"/>
        <v>8487.713568397372</v>
      </c>
      <c r="AJ121" s="141" t="str">
        <f t="shared" si="56"/>
        <v/>
      </c>
      <c r="BA121" s="141"/>
      <c r="BR121" s="141"/>
      <c r="CG121" s="141"/>
    </row>
    <row r="122" spans="1:85" ht="15">
      <c r="A122" s="159" t="s">
        <v>25</v>
      </c>
      <c r="B122" s="160">
        <v>109.59996330888661</v>
      </c>
      <c r="C122" s="160">
        <v>6.7770318740669131</v>
      </c>
      <c r="D122" s="160">
        <v>1499.2356514584571</v>
      </c>
      <c r="E122" s="160">
        <v>2162.7351396588233</v>
      </c>
      <c r="F122" s="348"/>
      <c r="G122" s="160">
        <v>141.18516270033561</v>
      </c>
      <c r="H122" s="161">
        <v>1.6212770428191445</v>
      </c>
      <c r="I122" s="162">
        <f t="shared" si="53"/>
        <v>3921.1542260433889</v>
      </c>
      <c r="J122" s="149"/>
      <c r="K122" s="163" t="s">
        <v>25</v>
      </c>
      <c r="L122" s="164">
        <v>109.59996330888661</v>
      </c>
      <c r="M122" s="164">
        <v>6.7770318740669131</v>
      </c>
      <c r="N122" s="164">
        <v>1499.2356514584571</v>
      </c>
      <c r="O122" s="164">
        <v>2162.7351396588233</v>
      </c>
      <c r="P122" s="164">
        <v>5.9634722727512068</v>
      </c>
      <c r="Q122" s="164">
        <v>141.18516270033561</v>
      </c>
      <c r="R122" s="165">
        <v>1.6212770428191445</v>
      </c>
      <c r="S122" s="166">
        <f t="shared" si="54"/>
        <v>3927.1176983161399</v>
      </c>
      <c r="U122" s="211" t="s">
        <v>25</v>
      </c>
      <c r="V122" s="212">
        <v>58.37897935996611</v>
      </c>
      <c r="W122" s="212">
        <v>50.634514680729055</v>
      </c>
      <c r="X122" s="212">
        <v>141.18516270033561</v>
      </c>
      <c r="Y122" s="212">
        <v>6.7770318740669131</v>
      </c>
      <c r="Z122" s="212">
        <v>1499.2356514584571</v>
      </c>
      <c r="AA122" s="212">
        <v>2156.7687463061634</v>
      </c>
      <c r="AB122" s="212">
        <v>5.9634722727512068</v>
      </c>
      <c r="AC122" s="213">
        <v>8.1741396636706956</v>
      </c>
      <c r="AD122" s="212">
        <v>0.58646926819145018</v>
      </c>
      <c r="AE122" s="212">
        <v>0</v>
      </c>
      <c r="AF122" s="212">
        <v>1.6212770428191445</v>
      </c>
      <c r="AG122" s="212">
        <v>0</v>
      </c>
      <c r="AH122" s="212">
        <v>5.9663933526601003</v>
      </c>
      <c r="AI122" s="214">
        <f t="shared" si="55"/>
        <v>3927.1176983161399</v>
      </c>
      <c r="AJ122" s="141" t="str">
        <f t="shared" si="56"/>
        <v/>
      </c>
      <c r="BA122" s="141"/>
      <c r="BR122" s="141"/>
      <c r="CG122" s="141"/>
    </row>
    <row r="123" spans="1:85" ht="15">
      <c r="A123" s="167" t="s">
        <v>24</v>
      </c>
      <c r="B123" s="156">
        <v>12.50008009218787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53"/>
        <v>12.50008009218787</v>
      </c>
      <c r="J123" s="149"/>
      <c r="K123" s="169" t="s">
        <v>24</v>
      </c>
      <c r="L123" s="156">
        <v>12.50008009218787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4"/>
        <v>12.50008009218787</v>
      </c>
      <c r="U123" s="215" t="s">
        <v>24</v>
      </c>
      <c r="V123" s="207">
        <v>12.50008009218787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5"/>
        <v>12.50008009218787</v>
      </c>
      <c r="AJ123" s="141" t="str">
        <f t="shared" si="56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53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4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5"/>
        <v>0</v>
      </c>
      <c r="AJ124" s="141" t="str">
        <f t="shared" si="56"/>
        <v/>
      </c>
      <c r="BA124" s="141"/>
      <c r="BR124" s="141"/>
      <c r="CG124" s="141"/>
    </row>
    <row r="125" spans="1:85" ht="15">
      <c r="A125" s="167" t="s">
        <v>22</v>
      </c>
      <c r="B125" s="156">
        <v>5.8031618707174246</v>
      </c>
      <c r="C125" s="156">
        <v>0</v>
      </c>
      <c r="D125" s="156">
        <v>11.78217713145659</v>
      </c>
      <c r="E125" s="156">
        <v>0</v>
      </c>
      <c r="F125" s="348"/>
      <c r="G125" s="156">
        <v>0</v>
      </c>
      <c r="H125" s="168">
        <v>0</v>
      </c>
      <c r="I125" s="154">
        <f t="shared" si="53"/>
        <v>17.585339002174017</v>
      </c>
      <c r="J125" s="149"/>
      <c r="K125" s="169" t="s">
        <v>22</v>
      </c>
      <c r="L125" s="156">
        <v>5.8031618707174246</v>
      </c>
      <c r="M125" s="156">
        <v>0</v>
      </c>
      <c r="N125" s="156">
        <v>11.78217713145659</v>
      </c>
      <c r="O125" s="156">
        <v>0</v>
      </c>
      <c r="P125" s="156">
        <v>19.790445130118169</v>
      </c>
      <c r="Q125" s="156">
        <v>0</v>
      </c>
      <c r="R125" s="157">
        <v>0</v>
      </c>
      <c r="S125" s="158">
        <f t="shared" si="54"/>
        <v>37.375784132292182</v>
      </c>
      <c r="U125" s="215" t="s">
        <v>22</v>
      </c>
      <c r="V125" s="207">
        <v>5.8031618707174246</v>
      </c>
      <c r="W125" s="207">
        <v>0</v>
      </c>
      <c r="X125" s="207">
        <v>0</v>
      </c>
      <c r="Y125" s="207">
        <v>0</v>
      </c>
      <c r="Z125" s="207">
        <v>11.78217713145659</v>
      </c>
      <c r="AA125" s="207">
        <v>0</v>
      </c>
      <c r="AB125" s="207">
        <v>19.790445130118169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5"/>
        <v>37.375784132292182</v>
      </c>
      <c r="AJ125" s="141" t="str">
        <f t="shared" si="56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53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4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5"/>
        <v>0</v>
      </c>
      <c r="AJ126" s="141" t="str">
        <f t="shared" si="56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0</v>
      </c>
      <c r="D127" s="156">
        <v>4619.3269328982224</v>
      </c>
      <c r="E127" s="156">
        <v>0</v>
      </c>
      <c r="F127" s="348"/>
      <c r="G127" s="156">
        <v>0</v>
      </c>
      <c r="H127" s="168">
        <v>0</v>
      </c>
      <c r="I127" s="154">
        <f t="shared" si="53"/>
        <v>4619.3269328982224</v>
      </c>
      <c r="J127" s="149"/>
      <c r="K127" s="171" t="s">
        <v>63</v>
      </c>
      <c r="L127" s="156">
        <v>0</v>
      </c>
      <c r="M127" s="156">
        <v>0</v>
      </c>
      <c r="N127" s="156">
        <v>4619.3269328982224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4"/>
        <v>4619.3269328982224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0</v>
      </c>
      <c r="Z127" s="207">
        <v>4619.3269328982224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5"/>
        <v>4619.3269328982224</v>
      </c>
      <c r="AJ127" s="141" t="str">
        <f t="shared" si="56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53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4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55"/>
        <v>0</v>
      </c>
      <c r="AJ128" s="141" t="str">
        <f t="shared" si="56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914.94361885043088</v>
      </c>
      <c r="E129" s="181">
        <v>0</v>
      </c>
      <c r="F129" s="348"/>
      <c r="G129" s="181">
        <v>0</v>
      </c>
      <c r="H129" s="182">
        <v>0</v>
      </c>
      <c r="I129" s="183">
        <f t="shared" si="53"/>
        <v>914.94361885043088</v>
      </c>
      <c r="J129" s="149"/>
      <c r="K129" s="184" t="s">
        <v>19</v>
      </c>
      <c r="L129" s="181">
        <v>0</v>
      </c>
      <c r="M129" s="181">
        <v>0</v>
      </c>
      <c r="N129" s="181">
        <v>914.94361885043088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4"/>
        <v>914.94361885043088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914.94361885043088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5"/>
        <v>914.94361885043088</v>
      </c>
      <c r="AJ129" s="141" t="str">
        <f t="shared" si="56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3704.3833140477918</v>
      </c>
      <c r="E130" s="173">
        <v>0</v>
      </c>
      <c r="F130" s="348"/>
      <c r="G130" s="173">
        <v>0</v>
      </c>
      <c r="H130" s="174">
        <v>0</v>
      </c>
      <c r="I130" s="175">
        <f t="shared" si="53"/>
        <v>3704.3833140477918</v>
      </c>
      <c r="J130" s="149"/>
      <c r="K130" s="176" t="s">
        <v>20</v>
      </c>
      <c r="L130" s="177">
        <v>0</v>
      </c>
      <c r="M130" s="177">
        <v>0</v>
      </c>
      <c r="N130" s="177">
        <v>3704.3833140477918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4"/>
        <v>3704.3833140477918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3704.3833140477918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55"/>
        <v>3704.3833140477918</v>
      </c>
      <c r="AJ130" s="141" t="str">
        <f t="shared" si="56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53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4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5"/>
        <v>0</v>
      </c>
      <c r="AJ131" s="141" t="str">
        <f t="shared" si="56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708.59712791882021</v>
      </c>
      <c r="C132" s="195">
        <f t="shared" ref="C132:I132" si="57">SUM(C111:C127)</f>
        <v>183.42613448414758</v>
      </c>
      <c r="D132" s="195">
        <f t="shared" si="57"/>
        <v>16447.511924295315</v>
      </c>
      <c r="E132" s="195">
        <f t="shared" si="57"/>
        <v>2344.9222915549853</v>
      </c>
      <c r="F132" s="195">
        <f t="shared" si="57"/>
        <v>0</v>
      </c>
      <c r="G132" s="195">
        <f t="shared" si="57"/>
        <v>141.18516270033561</v>
      </c>
      <c r="H132" s="197">
        <f t="shared" si="57"/>
        <v>1.6212770428191445</v>
      </c>
      <c r="I132" s="154">
        <f t="shared" si="57"/>
        <v>19827.263917996424</v>
      </c>
      <c r="J132" s="149"/>
      <c r="K132" s="196" t="s">
        <v>26</v>
      </c>
      <c r="L132" s="195">
        <f>SUM(L111:L127)</f>
        <v>708.59712791882021</v>
      </c>
      <c r="M132" s="195">
        <f t="shared" ref="M132:S132" si="58">SUM(M111:M127)</f>
        <v>183.42613448414758</v>
      </c>
      <c r="N132" s="195">
        <f t="shared" si="58"/>
        <v>16447.511924295315</v>
      </c>
      <c r="O132" s="195">
        <f t="shared" si="58"/>
        <v>2344.9222915549853</v>
      </c>
      <c r="P132" s="195">
        <f t="shared" si="58"/>
        <v>341.44959866848461</v>
      </c>
      <c r="Q132" s="195">
        <f t="shared" si="58"/>
        <v>141.18516270033561</v>
      </c>
      <c r="R132" s="197">
        <f t="shared" si="58"/>
        <v>1.6212770428191445</v>
      </c>
      <c r="S132" s="198">
        <f t="shared" si="58"/>
        <v>20168.713516664906</v>
      </c>
      <c r="T132" s="141" t="str">
        <f>IF(ABS(S132-AI132)&gt;0.01,S132-AI132,"")</f>
        <v/>
      </c>
      <c r="U132" s="224" t="s">
        <v>62</v>
      </c>
      <c r="V132" s="225">
        <f>SUM(V111:V127)</f>
        <v>656.25890037408033</v>
      </c>
      <c r="W132" s="225">
        <f t="shared" ref="W132:AH132" si="59">SUM(W111:W127)</f>
        <v>50.634514680729055</v>
      </c>
      <c r="X132" s="225">
        <f t="shared" si="59"/>
        <v>141.18516270033561</v>
      </c>
      <c r="Y132" s="225">
        <f t="shared" si="59"/>
        <v>183.42613448414758</v>
      </c>
      <c r="Z132" s="225">
        <f t="shared" si="59"/>
        <v>16447.511924295315</v>
      </c>
      <c r="AA132" s="225">
        <f t="shared" si="59"/>
        <v>2288.1558781114063</v>
      </c>
      <c r="AB132" s="225">
        <f t="shared" si="59"/>
        <v>341.44959866848461</v>
      </c>
      <c r="AC132" s="225">
        <f t="shared" si="59"/>
        <v>60.091403350409117</v>
      </c>
      <c r="AD132" s="226">
        <f t="shared" si="59"/>
        <v>1.7037128640109183</v>
      </c>
      <c r="AE132" s="226">
        <f t="shared" si="59"/>
        <v>0</v>
      </c>
      <c r="AF132" s="226">
        <f t="shared" si="59"/>
        <v>1.6212770428191445</v>
      </c>
      <c r="AG132" s="226">
        <f t="shared" si="59"/>
        <v>0</v>
      </c>
      <c r="AH132" s="226">
        <f t="shared" si="59"/>
        <v>56.766413443579047</v>
      </c>
      <c r="AI132" s="227">
        <f>SUM(V132:AC132)</f>
        <v>20168.71351666491</v>
      </c>
      <c r="AJ132" s="141" t="str">
        <f t="shared" si="56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3.5738523018077881E-2</v>
      </c>
      <c r="C133" s="49">
        <f t="shared" ref="C133:H133" si="60">IF($I132=0,"-",C132/$I132)</f>
        <v>9.2512075918684336E-3</v>
      </c>
      <c r="D133" s="49">
        <f t="shared" si="60"/>
        <v>0.82954017217507037</v>
      </c>
      <c r="E133" s="49">
        <f t="shared" si="60"/>
        <v>0.11826756839740213</v>
      </c>
      <c r="F133" s="49">
        <f t="shared" si="60"/>
        <v>0</v>
      </c>
      <c r="G133" s="49">
        <f t="shared" si="60"/>
        <v>7.120758733240415E-3</v>
      </c>
      <c r="H133" s="72">
        <f t="shared" si="60"/>
        <v>8.1770084340662626E-5</v>
      </c>
      <c r="I133" s="50">
        <f>SUM(B133:H133)</f>
        <v>0.99999999999999978</v>
      </c>
      <c r="J133" s="141"/>
      <c r="K133" s="84" t="s">
        <v>86</v>
      </c>
      <c r="L133" s="101">
        <f t="shared" ref="L133:R133" si="61">IF($S132=0,"-",L132/$S132)</f>
        <v>3.513348173314694E-2</v>
      </c>
      <c r="M133" s="101">
        <f t="shared" si="61"/>
        <v>9.0945877302777457E-3</v>
      </c>
      <c r="N133" s="101">
        <f t="shared" si="61"/>
        <v>0.81549633350214157</v>
      </c>
      <c r="O133" s="101">
        <f t="shared" si="61"/>
        <v>0.11626533787677804</v>
      </c>
      <c r="P133" s="101">
        <f t="shared" si="61"/>
        <v>1.6929666752733302E-2</v>
      </c>
      <c r="Q133" s="101">
        <f t="shared" si="61"/>
        <v>7.0002066608600404E-3</v>
      </c>
      <c r="R133" s="102">
        <f t="shared" si="61"/>
        <v>8.0385744062432324E-5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1049.0374763838834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1049.0374763838834</v>
      </c>
      <c r="J137" s="149"/>
      <c r="K137" s="203" t="s">
        <v>7</v>
      </c>
      <c r="L137" s="152">
        <v>0</v>
      </c>
      <c r="M137" s="152">
        <v>1049.0374763838834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1049.0374763838834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1049.0374763838834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1049.0374763838834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62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3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4">SUM(V138:AC138)</f>
        <v>0</v>
      </c>
      <c r="AJ138" s="141" t="str">
        <f t="shared" ref="AJ138:AJ159" si="65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62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3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4"/>
        <v>0</v>
      </c>
      <c r="AJ139" s="141" t="str">
        <f t="shared" si="65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62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3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4"/>
        <v>0</v>
      </c>
      <c r="AJ140" s="141" t="str">
        <f t="shared" si="65"/>
        <v/>
      </c>
      <c r="BA140" s="141"/>
      <c r="BR140" s="141"/>
      <c r="CG140" s="141"/>
    </row>
    <row r="141" spans="1:85" ht="15">
      <c r="A141" s="167" t="s">
        <v>16</v>
      </c>
      <c r="B141" s="156">
        <v>30.082758752967333</v>
      </c>
      <c r="C141" s="156">
        <v>39.023016374331156</v>
      </c>
      <c r="D141" s="156">
        <v>6.0964750515744788</v>
      </c>
      <c r="E141" s="156">
        <v>0</v>
      </c>
      <c r="F141" s="348"/>
      <c r="G141" s="156">
        <v>0</v>
      </c>
      <c r="H141" s="168">
        <v>0</v>
      </c>
      <c r="I141" s="154">
        <f t="shared" si="62"/>
        <v>75.202250178872958</v>
      </c>
      <c r="J141" s="149"/>
      <c r="K141" s="169" t="s">
        <v>16</v>
      </c>
      <c r="L141" s="156">
        <v>30.082758752967333</v>
      </c>
      <c r="M141" s="156">
        <v>39.023016374331156</v>
      </c>
      <c r="N141" s="156">
        <v>6.0964750515744788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3"/>
        <v>75.202250178872958</v>
      </c>
      <c r="U141" s="215" t="s">
        <v>16</v>
      </c>
      <c r="V141" s="207">
        <v>30.082758752967333</v>
      </c>
      <c r="W141" s="207">
        <v>0</v>
      </c>
      <c r="X141" s="207">
        <v>0</v>
      </c>
      <c r="Y141" s="207">
        <v>39.023016374331156</v>
      </c>
      <c r="Z141" s="207">
        <v>6.0964750515744788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4"/>
        <v>75.202250178872958</v>
      </c>
      <c r="AJ141" s="141" t="str">
        <f t="shared" si="65"/>
        <v/>
      </c>
      <c r="BA141" s="141"/>
      <c r="BR141" s="141"/>
      <c r="CG141" s="141"/>
    </row>
    <row r="142" spans="1:85" ht="15">
      <c r="A142" s="159" t="s">
        <v>15</v>
      </c>
      <c r="B142" s="160">
        <v>0.51073052142130526</v>
      </c>
      <c r="C142" s="160">
        <v>0.66251388923326004</v>
      </c>
      <c r="D142" s="160">
        <v>0.1035030034143888</v>
      </c>
      <c r="E142" s="160">
        <v>0</v>
      </c>
      <c r="F142" s="348"/>
      <c r="G142" s="160">
        <v>0</v>
      </c>
      <c r="H142" s="161">
        <v>0</v>
      </c>
      <c r="I142" s="162">
        <f t="shared" si="62"/>
        <v>1.2767474140689543</v>
      </c>
      <c r="J142" s="149"/>
      <c r="K142" s="163" t="s">
        <v>15</v>
      </c>
      <c r="L142" s="164">
        <v>0.51073052142130526</v>
      </c>
      <c r="M142" s="164">
        <v>0.66251388923326004</v>
      </c>
      <c r="N142" s="164">
        <v>0.1035030034143888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3"/>
        <v>1.2767474140689543</v>
      </c>
      <c r="U142" s="211" t="s">
        <v>56</v>
      </c>
      <c r="V142" s="212">
        <v>0.51073052142130526</v>
      </c>
      <c r="W142" s="212">
        <v>0</v>
      </c>
      <c r="X142" s="212">
        <v>0</v>
      </c>
      <c r="Y142" s="212">
        <v>0.66251388923326004</v>
      </c>
      <c r="Z142" s="212">
        <v>0.1035030034143888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4"/>
        <v>1.2767474140689543</v>
      </c>
      <c r="AJ142" s="141" t="str">
        <f t="shared" si="65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0.3988200523785197</v>
      </c>
      <c r="F143" s="348"/>
      <c r="G143" s="156">
        <v>0</v>
      </c>
      <c r="H143" s="168">
        <v>0</v>
      </c>
      <c r="I143" s="154">
        <f t="shared" si="62"/>
        <v>0.3988200523785197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0.3988200523785197</v>
      </c>
      <c r="P143" s="156">
        <v>64.086336212242813</v>
      </c>
      <c r="Q143" s="156">
        <v>0</v>
      </c>
      <c r="R143" s="157">
        <v>0</v>
      </c>
      <c r="S143" s="158">
        <f t="shared" si="63"/>
        <v>64.485156264621338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0.3988200523785197</v>
      </c>
      <c r="AB143" s="207">
        <v>64.086336212242813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4"/>
        <v>64.485156264621338</v>
      </c>
      <c r="AJ143" s="141" t="str">
        <f t="shared" si="65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4.6139980234736339E-2</v>
      </c>
      <c r="F144" s="348"/>
      <c r="G144" s="160">
        <v>0</v>
      </c>
      <c r="H144" s="161">
        <v>0</v>
      </c>
      <c r="I144" s="162">
        <f t="shared" si="62"/>
        <v>4.6139980234736339E-2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4.6139980234736339E-2</v>
      </c>
      <c r="P144" s="164">
        <v>2.8929318497471668</v>
      </c>
      <c r="Q144" s="164">
        <v>0</v>
      </c>
      <c r="R144" s="165">
        <v>0</v>
      </c>
      <c r="S144" s="166">
        <f t="shared" si="63"/>
        <v>2.939071829981903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4.6139980234736339E-2</v>
      </c>
      <c r="AB144" s="212">
        <v>2.8929318497471668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4"/>
        <v>2.939071829981903</v>
      </c>
      <c r="AJ144" s="141" t="str">
        <f t="shared" si="65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62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3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4"/>
        <v>0</v>
      </c>
      <c r="AJ145" s="141" t="str">
        <f t="shared" si="65"/>
        <v/>
      </c>
      <c r="BA145" s="141"/>
      <c r="BR145" s="141"/>
      <c r="CG145" s="141"/>
    </row>
    <row r="146" spans="1:85" ht="15">
      <c r="A146" s="159" t="s">
        <v>17</v>
      </c>
      <c r="B146" s="160">
        <v>0.53770260866265973</v>
      </c>
      <c r="C146" s="160">
        <v>5.3770260866265837E-2</v>
      </c>
      <c r="D146" s="160">
        <v>0.69901339126145734</v>
      </c>
      <c r="E146" s="160">
        <v>2.150810434650522E-2</v>
      </c>
      <c r="F146" s="348"/>
      <c r="G146" s="160">
        <v>0</v>
      </c>
      <c r="H146" s="161">
        <v>0</v>
      </c>
      <c r="I146" s="162">
        <f t="shared" si="62"/>
        <v>1.3119943651368882</v>
      </c>
      <c r="J146" s="149"/>
      <c r="K146" s="163" t="s">
        <v>17</v>
      </c>
      <c r="L146" s="164">
        <v>0.53770260866265973</v>
      </c>
      <c r="M146" s="164">
        <v>5.3770260866265837E-2</v>
      </c>
      <c r="N146" s="164">
        <v>0.69901339126145734</v>
      </c>
      <c r="O146" s="164">
        <v>2.150810434650522E-2</v>
      </c>
      <c r="P146" s="164">
        <v>2.1868852459016368E-2</v>
      </c>
      <c r="Q146" s="164">
        <v>0</v>
      </c>
      <c r="R146" s="165">
        <v>0</v>
      </c>
      <c r="S146" s="166">
        <f t="shared" si="63"/>
        <v>1.3338632175959044</v>
      </c>
      <c r="U146" s="211" t="s">
        <v>17</v>
      </c>
      <c r="V146" s="212">
        <v>0.53770260866265973</v>
      </c>
      <c r="W146" s="212">
        <v>0</v>
      </c>
      <c r="X146" s="212">
        <v>0</v>
      </c>
      <c r="Y146" s="212">
        <v>5.3770260866265837E-2</v>
      </c>
      <c r="Z146" s="212">
        <v>0.69901339126145734</v>
      </c>
      <c r="AA146" s="212">
        <v>0</v>
      </c>
      <c r="AB146" s="212">
        <v>2.1868852459016368E-2</v>
      </c>
      <c r="AC146" s="213">
        <v>2.150810434650522E-2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2.150810434650522E-2</v>
      </c>
      <c r="AI146" s="214">
        <f t="shared" si="64"/>
        <v>1.3338632175959044</v>
      </c>
      <c r="AJ146" s="141" t="str">
        <f t="shared" si="65"/>
        <v/>
      </c>
      <c r="BA146" s="141"/>
      <c r="BR146" s="141"/>
      <c r="CG146" s="141"/>
    </row>
    <row r="147" spans="1:85" ht="15">
      <c r="A147" s="167" t="s">
        <v>139</v>
      </c>
      <c r="B147" s="156">
        <v>1088.8460428023816</v>
      </c>
      <c r="C147" s="156">
        <v>6921.0515982198913</v>
      </c>
      <c r="D147" s="156">
        <v>596.00915179146023</v>
      </c>
      <c r="E147" s="156">
        <v>0</v>
      </c>
      <c r="F147" s="348"/>
      <c r="G147" s="156">
        <v>0</v>
      </c>
      <c r="H147" s="168">
        <v>0</v>
      </c>
      <c r="I147" s="154">
        <f t="shared" si="62"/>
        <v>8605.9067928137338</v>
      </c>
      <c r="J147" s="149"/>
      <c r="K147" s="169" t="s">
        <v>139</v>
      </c>
      <c r="L147" s="156">
        <v>1088.8460428023816</v>
      </c>
      <c r="M147" s="156">
        <v>6921.0515982198913</v>
      </c>
      <c r="N147" s="156">
        <v>596.00915179146023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3"/>
        <v>8605.9067928137338</v>
      </c>
      <c r="U147" s="215" t="s">
        <v>139</v>
      </c>
      <c r="V147" s="207">
        <v>1025.4869548129302</v>
      </c>
      <c r="W147" s="207">
        <v>5.2838682547399847</v>
      </c>
      <c r="X147" s="207">
        <v>0</v>
      </c>
      <c r="Y147" s="207">
        <v>6921.0515982198913</v>
      </c>
      <c r="Z147" s="207">
        <v>595.66836810597533</v>
      </c>
      <c r="AA147" s="207">
        <v>0</v>
      </c>
      <c r="AB147" s="207">
        <v>0</v>
      </c>
      <c r="AC147" s="208">
        <v>58.416003420196304</v>
      </c>
      <c r="AD147" s="207">
        <v>58.075219734711439</v>
      </c>
      <c r="AE147" s="207">
        <v>0</v>
      </c>
      <c r="AF147" s="207">
        <v>0</v>
      </c>
      <c r="AG147" s="207">
        <v>0.34078368548485893</v>
      </c>
      <c r="AH147" s="207">
        <v>0</v>
      </c>
      <c r="AI147" s="210">
        <f t="shared" si="64"/>
        <v>8605.906792813732</v>
      </c>
      <c r="AJ147" s="141" t="str">
        <f t="shared" si="65"/>
        <v/>
      </c>
      <c r="BA147" s="141"/>
      <c r="BR147" s="141"/>
      <c r="CG147" s="141"/>
    </row>
    <row r="148" spans="1:85" ht="15">
      <c r="A148" s="159" t="s">
        <v>25</v>
      </c>
      <c r="B148" s="160">
        <v>164.38422639006254</v>
      </c>
      <c r="C148" s="160">
        <v>22.996759017630044</v>
      </c>
      <c r="D148" s="160">
        <v>1266.0554654510074</v>
      </c>
      <c r="E148" s="160">
        <v>4782.7879037473222</v>
      </c>
      <c r="F148" s="348"/>
      <c r="G148" s="160">
        <v>369.4534366857369</v>
      </c>
      <c r="H148" s="161">
        <v>0</v>
      </c>
      <c r="I148" s="162">
        <f t="shared" si="62"/>
        <v>6605.6777912917587</v>
      </c>
      <c r="J148" s="149"/>
      <c r="K148" s="163" t="s">
        <v>25</v>
      </c>
      <c r="L148" s="164">
        <v>164.38422639006254</v>
      </c>
      <c r="M148" s="164">
        <v>22.996759017630044</v>
      </c>
      <c r="N148" s="164">
        <v>1266.0554654510074</v>
      </c>
      <c r="O148" s="164">
        <v>4782.7879037473222</v>
      </c>
      <c r="P148" s="164">
        <v>9.6742251457587938E-3</v>
      </c>
      <c r="Q148" s="164">
        <v>369.4534366857369</v>
      </c>
      <c r="R148" s="165">
        <v>0</v>
      </c>
      <c r="S148" s="166">
        <f t="shared" si="63"/>
        <v>6605.687465516904</v>
      </c>
      <c r="U148" s="211" t="s">
        <v>25</v>
      </c>
      <c r="V148" s="212">
        <v>4.4218745532847894</v>
      </c>
      <c r="W148" s="212">
        <v>159.96235183677774</v>
      </c>
      <c r="X148" s="212">
        <v>369.4534366857369</v>
      </c>
      <c r="Y148" s="212">
        <v>22.996759017630044</v>
      </c>
      <c r="Z148" s="212">
        <v>1266.0554654510074</v>
      </c>
      <c r="AA148" s="212">
        <v>4776.9125051061947</v>
      </c>
      <c r="AB148" s="212">
        <v>9.6742251457587938E-3</v>
      </c>
      <c r="AC148" s="213">
        <v>5.8753986411277355</v>
      </c>
      <c r="AD148" s="212">
        <v>0</v>
      </c>
      <c r="AE148" s="212">
        <v>5.8657193322215662</v>
      </c>
      <c r="AF148" s="212">
        <v>0</v>
      </c>
      <c r="AG148" s="212">
        <v>0</v>
      </c>
      <c r="AH148" s="212">
        <v>9.6793089061694548E-3</v>
      </c>
      <c r="AI148" s="214">
        <f t="shared" si="64"/>
        <v>6605.6874655169049</v>
      </c>
      <c r="AJ148" s="141" t="str">
        <f t="shared" si="65"/>
        <v/>
      </c>
      <c r="BA148" s="141"/>
      <c r="BR148" s="141"/>
      <c r="CG148" s="141"/>
    </row>
    <row r="149" spans="1:85" ht="15">
      <c r="A149" s="167" t="s">
        <v>24</v>
      </c>
      <c r="B149" s="156">
        <v>114.74021429324601</v>
      </c>
      <c r="C149" s="156">
        <v>428.23666863943299</v>
      </c>
      <c r="D149" s="156">
        <v>122.71290766184518</v>
      </c>
      <c r="E149" s="156">
        <v>0</v>
      </c>
      <c r="F149" s="348"/>
      <c r="G149" s="156">
        <v>0</v>
      </c>
      <c r="H149" s="168">
        <v>0</v>
      </c>
      <c r="I149" s="154">
        <f t="shared" si="62"/>
        <v>665.6897905945242</v>
      </c>
      <c r="J149" s="149"/>
      <c r="K149" s="169" t="s">
        <v>24</v>
      </c>
      <c r="L149" s="156">
        <v>114.74021429324601</v>
      </c>
      <c r="M149" s="156">
        <v>428.23666863943299</v>
      </c>
      <c r="N149" s="156">
        <v>122.71290766184518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3"/>
        <v>665.6897905945242</v>
      </c>
      <c r="U149" s="215" t="s">
        <v>24</v>
      </c>
      <c r="V149" s="207">
        <v>113.12908660539868</v>
      </c>
      <c r="W149" s="207">
        <v>0</v>
      </c>
      <c r="X149" s="207">
        <v>0</v>
      </c>
      <c r="Y149" s="207">
        <v>428.23666863943299</v>
      </c>
      <c r="Z149" s="207">
        <v>122.71290766184518</v>
      </c>
      <c r="AA149" s="207">
        <v>0</v>
      </c>
      <c r="AB149" s="207">
        <v>0</v>
      </c>
      <c r="AC149" s="208">
        <v>1.611127687847326</v>
      </c>
      <c r="AD149" s="207">
        <v>1.611127687847326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4"/>
        <v>665.6897905945242</v>
      </c>
      <c r="AJ149" s="141" t="str">
        <f t="shared" si="65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62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3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4"/>
        <v>0</v>
      </c>
      <c r="AJ150" s="141" t="str">
        <f t="shared" si="65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1799.507902067498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62"/>
        <v>1799.507902067498</v>
      </c>
      <c r="J151" s="149"/>
      <c r="K151" s="169" t="s">
        <v>22</v>
      </c>
      <c r="L151" s="156">
        <v>0</v>
      </c>
      <c r="M151" s="156">
        <v>1799.507902067498</v>
      </c>
      <c r="N151" s="156">
        <v>0</v>
      </c>
      <c r="O151" s="156">
        <v>0</v>
      </c>
      <c r="P151" s="156">
        <v>3.7436830024921002</v>
      </c>
      <c r="Q151" s="156">
        <v>0</v>
      </c>
      <c r="R151" s="157">
        <v>0</v>
      </c>
      <c r="S151" s="158">
        <f t="shared" si="63"/>
        <v>1803.2515850699901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1799.507902067498</v>
      </c>
      <c r="Z151" s="207">
        <v>0</v>
      </c>
      <c r="AA151" s="207">
        <v>0</v>
      </c>
      <c r="AB151" s="207">
        <v>3.7436830024921002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4"/>
        <v>1803.2515850699901</v>
      </c>
      <c r="AJ151" s="141" t="str">
        <f t="shared" si="65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1642.7335969893368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62"/>
        <v>1642.7335969893368</v>
      </c>
      <c r="J152" s="149"/>
      <c r="K152" s="163" t="s">
        <v>21</v>
      </c>
      <c r="L152" s="164">
        <v>0</v>
      </c>
      <c r="M152" s="164">
        <v>1642.7335969893368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3"/>
        <v>1642.7335969893368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1642.7335969893368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4"/>
        <v>1642.7335969893368</v>
      </c>
      <c r="AJ152" s="141" t="str">
        <f t="shared" si="65"/>
        <v/>
      </c>
      <c r="BA152" s="141"/>
      <c r="BR152" s="141"/>
      <c r="CG152" s="141"/>
    </row>
    <row r="153" spans="1:85" ht="15">
      <c r="A153" s="170" t="s">
        <v>63</v>
      </c>
      <c r="B153" s="156">
        <v>3.3801418039683777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62"/>
        <v>3.3801418039683777</v>
      </c>
      <c r="J153" s="149"/>
      <c r="K153" s="171" t="s">
        <v>63</v>
      </c>
      <c r="L153" s="156">
        <v>3.3801418039683777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3"/>
        <v>3.3801418039683777</v>
      </c>
      <c r="U153" s="216" t="s">
        <v>61</v>
      </c>
      <c r="V153" s="207">
        <v>3.3801418039683777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4"/>
        <v>3.3801418039683777</v>
      </c>
      <c r="AJ153" s="141" t="str">
        <f t="shared" si="65"/>
        <v/>
      </c>
      <c r="BA153" s="141"/>
      <c r="BR153" s="141"/>
      <c r="CG153" s="141"/>
    </row>
    <row r="154" spans="1:85">
      <c r="A154" s="172" t="s">
        <v>23</v>
      </c>
      <c r="B154" s="173">
        <v>3.3801418039683777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62"/>
        <v>3.3801418039683777</v>
      </c>
      <c r="J154" s="149"/>
      <c r="K154" s="176" t="s">
        <v>23</v>
      </c>
      <c r="L154" s="177">
        <v>3.3801418039683777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3"/>
        <v>3.3801418039683777</v>
      </c>
      <c r="U154" s="217" t="s">
        <v>64</v>
      </c>
      <c r="V154" s="218">
        <v>3.3801418039683777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64"/>
        <v>3.3801418039683777</v>
      </c>
      <c r="AJ154" s="141" t="str">
        <f t="shared" si="65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62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3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4"/>
        <v>0</v>
      </c>
      <c r="AJ155" s="141" t="str">
        <f t="shared" si="65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62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3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64"/>
        <v>0</v>
      </c>
      <c r="AJ156" s="141" t="str">
        <f t="shared" si="65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62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3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4"/>
        <v>0</v>
      </c>
      <c r="AJ157" s="141" t="str">
        <f t="shared" si="65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1402.48181717271</v>
      </c>
      <c r="C158" s="195">
        <f t="shared" ref="C158:I158" si="66">SUM(C137:C153)</f>
        <v>11903.303301842105</v>
      </c>
      <c r="D158" s="195">
        <f t="shared" si="66"/>
        <v>1991.6765163505634</v>
      </c>
      <c r="E158" s="195">
        <f t="shared" si="66"/>
        <v>4783.2543718842817</v>
      </c>
      <c r="F158" s="195">
        <f t="shared" si="66"/>
        <v>0</v>
      </c>
      <c r="G158" s="195">
        <f t="shared" si="66"/>
        <v>369.4534366857369</v>
      </c>
      <c r="H158" s="197">
        <f t="shared" si="66"/>
        <v>0</v>
      </c>
      <c r="I158" s="154">
        <f t="shared" si="66"/>
        <v>20450.169443935392</v>
      </c>
      <c r="J158" s="149"/>
      <c r="K158" s="196" t="s">
        <v>26</v>
      </c>
      <c r="L158" s="195">
        <f>SUM(L137:L153)</f>
        <v>1402.48181717271</v>
      </c>
      <c r="M158" s="195">
        <f t="shared" ref="M158:S158" si="67">SUM(M137:M153)</f>
        <v>11903.303301842105</v>
      </c>
      <c r="N158" s="195">
        <f t="shared" si="67"/>
        <v>1991.6765163505634</v>
      </c>
      <c r="O158" s="195">
        <f t="shared" si="67"/>
        <v>4783.2543718842817</v>
      </c>
      <c r="P158" s="195">
        <f t="shared" si="67"/>
        <v>70.75449414208687</v>
      </c>
      <c r="Q158" s="195">
        <f t="shared" si="67"/>
        <v>369.4534366857369</v>
      </c>
      <c r="R158" s="197">
        <f t="shared" si="67"/>
        <v>0</v>
      </c>
      <c r="S158" s="198">
        <f t="shared" si="67"/>
        <v>20520.923938077478</v>
      </c>
      <c r="T158" s="141" t="str">
        <f>IF(ABS(S158-AI158)&gt;0.01,S158-AI158,"")</f>
        <v/>
      </c>
      <c r="U158" s="224" t="s">
        <v>62</v>
      </c>
      <c r="V158" s="225">
        <f>SUM(V137:V153)</f>
        <v>1177.5492496586335</v>
      </c>
      <c r="W158" s="225">
        <f t="shared" ref="W158:AH158" si="68">SUM(W137:W153)</f>
        <v>165.24622009151773</v>
      </c>
      <c r="X158" s="225">
        <f t="shared" si="68"/>
        <v>369.4534366857369</v>
      </c>
      <c r="Y158" s="225">
        <f t="shared" si="68"/>
        <v>11903.303301842105</v>
      </c>
      <c r="Z158" s="225">
        <f t="shared" si="68"/>
        <v>1991.3357326650785</v>
      </c>
      <c r="AA158" s="225">
        <f t="shared" si="68"/>
        <v>4777.357465138808</v>
      </c>
      <c r="AB158" s="225">
        <f t="shared" si="68"/>
        <v>70.75449414208687</v>
      </c>
      <c r="AC158" s="225">
        <f t="shared" si="68"/>
        <v>65.924037853517873</v>
      </c>
      <c r="AD158" s="226">
        <f t="shared" si="68"/>
        <v>59.686347422558768</v>
      </c>
      <c r="AE158" s="226">
        <f t="shared" si="68"/>
        <v>5.8657193322215662</v>
      </c>
      <c r="AF158" s="226">
        <f t="shared" si="68"/>
        <v>0</v>
      </c>
      <c r="AG158" s="226">
        <f t="shared" si="68"/>
        <v>0.34078368548485893</v>
      </c>
      <c r="AH158" s="226">
        <f t="shared" si="68"/>
        <v>3.1187413252674677E-2</v>
      </c>
      <c r="AI158" s="227">
        <f>SUM(V158:AC158)</f>
        <v>20520.923938077482</v>
      </c>
      <c r="AJ158" s="141" t="str">
        <f t="shared" si="65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6.8580449713027847E-2</v>
      </c>
      <c r="C159" s="49">
        <f t="shared" ref="C159:H159" si="69">IF($I158=0,"-",C158/$I158)</f>
        <v>0.58206379827195487</v>
      </c>
      <c r="D159" s="49">
        <f t="shared" si="69"/>
        <v>9.7391687722235762E-2</v>
      </c>
      <c r="E159" s="49">
        <f t="shared" si="69"/>
        <v>0.23389803126070338</v>
      </c>
      <c r="F159" s="49">
        <f t="shared" si="69"/>
        <v>0</v>
      </c>
      <c r="G159" s="49">
        <f t="shared" si="69"/>
        <v>1.8066033032078387E-2</v>
      </c>
      <c r="H159" s="72">
        <f t="shared" si="69"/>
        <v>0</v>
      </c>
      <c r="I159" s="50">
        <f>SUM(B159:H159)</f>
        <v>1.0000000000000002</v>
      </c>
      <c r="J159" s="141"/>
      <c r="K159" s="84" t="s">
        <v>86</v>
      </c>
      <c r="L159" s="101">
        <f t="shared" ref="L159:R159" si="70">IF($S158=0,"-",L158/$S158)</f>
        <v>6.8343989842014036E-2</v>
      </c>
      <c r="M159" s="101">
        <f t="shared" si="70"/>
        <v>0.58005688914206255</v>
      </c>
      <c r="N159" s="101">
        <f t="shared" si="70"/>
        <v>9.7055889021396349E-2</v>
      </c>
      <c r="O159" s="101">
        <f t="shared" si="70"/>
        <v>0.2330915696738558</v>
      </c>
      <c r="P159" s="101">
        <f t="shared" si="70"/>
        <v>3.447919516469665E-3</v>
      </c>
      <c r="Q159" s="101">
        <f t="shared" si="70"/>
        <v>1.8003742804201899E-2</v>
      </c>
      <c r="R159" s="102">
        <f t="shared" si="70"/>
        <v>0</v>
      </c>
      <c r="S159" s="103">
        <f>SUM(L159:R159)</f>
        <v>1.0000000000000002</v>
      </c>
      <c r="U159" s="113" t="s">
        <v>86</v>
      </c>
      <c r="V159" s="135">
        <f>+V158/$AI158</f>
        <v>5.7382857283225869E-2</v>
      </c>
      <c r="W159" s="135">
        <f t="shared" ref="W159:AH159" si="71">+W158/$AI158</f>
        <v>8.0525721254146882E-3</v>
      </c>
      <c r="X159" s="135">
        <f t="shared" si="71"/>
        <v>1.8003742804201896E-2</v>
      </c>
      <c r="Y159" s="135">
        <f t="shared" si="71"/>
        <v>0.58005688914206244</v>
      </c>
      <c r="Z159" s="135">
        <f t="shared" si="71"/>
        <v>9.7039282377050631E-2</v>
      </c>
      <c r="AA159" s="135">
        <f t="shared" si="71"/>
        <v>0.23280420898954798</v>
      </c>
      <c r="AB159" s="135">
        <f t="shared" si="71"/>
        <v>3.4479195164696642E-3</v>
      </c>
      <c r="AC159" s="135">
        <f t="shared" si="71"/>
        <v>3.2125277620269773E-3</v>
      </c>
      <c r="AD159" s="135">
        <f t="shared" si="71"/>
        <v>2.9085604333734757E-3</v>
      </c>
      <c r="AE159" s="135">
        <f t="shared" si="71"/>
        <v>2.8584089829101041E-4</v>
      </c>
      <c r="AF159" s="135">
        <f t="shared" si="71"/>
        <v>0</v>
      </c>
      <c r="AG159" s="135">
        <f t="shared" si="71"/>
        <v>1.6606644345702181E-5</v>
      </c>
      <c r="AH159" s="135">
        <f t="shared" si="71"/>
        <v>1.5197860167887009E-6</v>
      </c>
      <c r="AI159" s="136">
        <f>SUM(V159:AC159)</f>
        <v>1.0000000000000002</v>
      </c>
      <c r="AJ159" s="24" t="str">
        <f t="shared" si="65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3.993316244546407E-6</v>
      </c>
      <c r="E163" s="152">
        <v>0</v>
      </c>
      <c r="F163" s="347"/>
      <c r="G163" s="152">
        <v>0</v>
      </c>
      <c r="H163" s="153">
        <v>0</v>
      </c>
      <c r="I163" s="154">
        <f>SUM(B163:H163)</f>
        <v>3.993316244546407E-6</v>
      </c>
      <c r="J163" s="149"/>
      <c r="K163" s="203" t="s">
        <v>7</v>
      </c>
      <c r="L163" s="152">
        <v>0</v>
      </c>
      <c r="M163" s="152">
        <v>0</v>
      </c>
      <c r="N163" s="152">
        <v>3.993316244546407E-6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3.993316244546407E-6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3.993316244546407E-6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3.993316244546407E-6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7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4">SUM(V164:AC164)</f>
        <v>0</v>
      </c>
      <c r="AJ164" s="141" t="str">
        <f t="shared" ref="AJ164:AJ185" si="7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0.29926235273948598</v>
      </c>
      <c r="E165" s="156">
        <v>0</v>
      </c>
      <c r="F165" s="348"/>
      <c r="G165" s="156">
        <v>0</v>
      </c>
      <c r="H165" s="168">
        <v>0</v>
      </c>
      <c r="I165" s="154">
        <f t="shared" si="72"/>
        <v>0.29926235273948598</v>
      </c>
      <c r="J165" s="149"/>
      <c r="K165" s="169" t="s">
        <v>10</v>
      </c>
      <c r="L165" s="156">
        <v>0</v>
      </c>
      <c r="M165" s="156">
        <v>0</v>
      </c>
      <c r="N165" s="156">
        <v>0.29926235273948598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3"/>
        <v>0.29926235273948598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0.29926235273948598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4"/>
        <v>0.29926235273948598</v>
      </c>
      <c r="AJ165" s="141" t="str">
        <f t="shared" si="75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72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3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4"/>
        <v>0</v>
      </c>
      <c r="AJ166" s="141" t="str">
        <f t="shared" si="75"/>
        <v/>
      </c>
      <c r="BA166" s="141"/>
      <c r="BR166" s="141"/>
      <c r="CG166" s="141"/>
    </row>
    <row r="167" spans="1:85" ht="15">
      <c r="A167" s="167" t="s">
        <v>16</v>
      </c>
      <c r="B167" s="156">
        <v>0.1086982324968158</v>
      </c>
      <c r="C167" s="156">
        <v>0</v>
      </c>
      <c r="D167" s="156">
        <v>0.6888055544286753</v>
      </c>
      <c r="E167" s="156">
        <v>0</v>
      </c>
      <c r="F167" s="348"/>
      <c r="G167" s="156">
        <v>0</v>
      </c>
      <c r="H167" s="168">
        <v>0</v>
      </c>
      <c r="I167" s="154">
        <f t="shared" si="72"/>
        <v>0.79750378692549106</v>
      </c>
      <c r="J167" s="149"/>
      <c r="K167" s="169" t="s">
        <v>16</v>
      </c>
      <c r="L167" s="156">
        <v>0.1086982324968158</v>
      </c>
      <c r="M167" s="156">
        <v>0</v>
      </c>
      <c r="N167" s="156">
        <v>0.6888055544286753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3"/>
        <v>0.79750378692549106</v>
      </c>
      <c r="U167" s="215" t="s">
        <v>16</v>
      </c>
      <c r="V167" s="207">
        <v>0.1086982324968158</v>
      </c>
      <c r="W167" s="207">
        <v>0</v>
      </c>
      <c r="X167" s="207">
        <v>0</v>
      </c>
      <c r="Y167" s="207">
        <v>0</v>
      </c>
      <c r="Z167" s="207">
        <v>0.6888055544286753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4"/>
        <v>0.79750378692549106</v>
      </c>
      <c r="AJ167" s="141" t="str">
        <f t="shared" si="75"/>
        <v/>
      </c>
      <c r="BA167" s="141"/>
      <c r="BR167" s="141"/>
      <c r="CG167" s="141"/>
    </row>
    <row r="168" spans="1:85" ht="15">
      <c r="A168" s="159" t="s">
        <v>15</v>
      </c>
      <c r="B168" s="160">
        <v>6.4698649456260238E-5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72"/>
        <v>6.4698649456260238E-5</v>
      </c>
      <c r="J168" s="149"/>
      <c r="K168" s="163" t="s">
        <v>15</v>
      </c>
      <c r="L168" s="164">
        <v>6.4698649456260238E-5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3"/>
        <v>6.4698649456260238E-5</v>
      </c>
      <c r="U168" s="211" t="s">
        <v>56</v>
      </c>
      <c r="V168" s="212">
        <v>6.4698649456260238E-5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4"/>
        <v>6.4698649456260238E-5</v>
      </c>
      <c r="AJ168" s="141" t="str">
        <f t="shared" si="75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0.45363118907910721</v>
      </c>
      <c r="F169" s="348"/>
      <c r="G169" s="156">
        <v>0</v>
      </c>
      <c r="H169" s="168">
        <v>0</v>
      </c>
      <c r="I169" s="154">
        <f t="shared" si="72"/>
        <v>0.45363118907910721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0.45363118907910721</v>
      </c>
      <c r="P169" s="156">
        <v>66.280695960501617</v>
      </c>
      <c r="Q169" s="156">
        <v>0</v>
      </c>
      <c r="R169" s="157">
        <v>0</v>
      </c>
      <c r="S169" s="158">
        <f t="shared" si="73"/>
        <v>66.734327149580722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3.1070629388979944E-3</v>
      </c>
      <c r="AB169" s="207">
        <v>66.280695960501617</v>
      </c>
      <c r="AC169" s="208">
        <v>0.4505241261402092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0.4505241261402092</v>
      </c>
      <c r="AI169" s="210">
        <f t="shared" si="74"/>
        <v>66.734327149580722</v>
      </c>
      <c r="AJ169" s="141" t="str">
        <f t="shared" si="7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7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0.16291091726991494</v>
      </c>
      <c r="Q170" s="164">
        <v>0</v>
      </c>
      <c r="R170" s="165">
        <v>0</v>
      </c>
      <c r="S170" s="166">
        <f t="shared" si="73"/>
        <v>0.16291091726991494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0.16291091726991494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4"/>
        <v>0.16291091726991494</v>
      </c>
      <c r="AJ170" s="141" t="str">
        <f t="shared" si="75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72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3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4"/>
        <v>0</v>
      </c>
      <c r="AJ171" s="141" t="str">
        <f t="shared" si="75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10.625569047886454</v>
      </c>
      <c r="E172" s="160">
        <v>0</v>
      </c>
      <c r="F172" s="348"/>
      <c r="G172" s="160">
        <v>0</v>
      </c>
      <c r="H172" s="161">
        <v>0</v>
      </c>
      <c r="I172" s="162">
        <f t="shared" si="72"/>
        <v>10.625569047886454</v>
      </c>
      <c r="J172" s="149"/>
      <c r="K172" s="163" t="s">
        <v>17</v>
      </c>
      <c r="L172" s="164">
        <v>0</v>
      </c>
      <c r="M172" s="164">
        <v>0</v>
      </c>
      <c r="N172" s="164">
        <v>10.625569047886454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3"/>
        <v>10.625569047886454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10.625569047886454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4"/>
        <v>10.625569047886454</v>
      </c>
      <c r="AJ172" s="141" t="str">
        <f t="shared" si="75"/>
        <v/>
      </c>
      <c r="BA172" s="141"/>
      <c r="BR172" s="141"/>
      <c r="CG172" s="141"/>
    </row>
    <row r="173" spans="1:85" ht="15">
      <c r="A173" s="167" t="s">
        <v>139</v>
      </c>
      <c r="B173" s="156">
        <v>184.80989985920081</v>
      </c>
      <c r="C173" s="156">
        <v>0</v>
      </c>
      <c r="D173" s="156">
        <v>2127.2954177889169</v>
      </c>
      <c r="E173" s="156">
        <v>38.536392194097274</v>
      </c>
      <c r="F173" s="348"/>
      <c r="G173" s="156">
        <v>0</v>
      </c>
      <c r="H173" s="168">
        <v>0</v>
      </c>
      <c r="I173" s="154">
        <f t="shared" si="72"/>
        <v>2350.6417098422148</v>
      </c>
      <c r="J173" s="149"/>
      <c r="K173" s="169" t="s">
        <v>139</v>
      </c>
      <c r="L173" s="156">
        <v>184.80989985920081</v>
      </c>
      <c r="M173" s="156">
        <v>0</v>
      </c>
      <c r="N173" s="156">
        <v>2127.2954177889169</v>
      </c>
      <c r="O173" s="156">
        <v>38.536392194097274</v>
      </c>
      <c r="P173" s="156">
        <v>0</v>
      </c>
      <c r="Q173" s="156">
        <v>0</v>
      </c>
      <c r="R173" s="157">
        <v>0</v>
      </c>
      <c r="S173" s="158">
        <f t="shared" si="73"/>
        <v>2350.6417098422148</v>
      </c>
      <c r="U173" s="215" t="s">
        <v>139</v>
      </c>
      <c r="V173" s="207">
        <v>184.80989985920081</v>
      </c>
      <c r="W173" s="207">
        <v>0</v>
      </c>
      <c r="X173" s="207">
        <v>0</v>
      </c>
      <c r="Y173" s="207">
        <v>0</v>
      </c>
      <c r="Z173" s="207">
        <v>1686.8795069992345</v>
      </c>
      <c r="AA173" s="207">
        <v>38.536392194097274</v>
      </c>
      <c r="AB173" s="207">
        <v>0</v>
      </c>
      <c r="AC173" s="208">
        <v>440.41591078968247</v>
      </c>
      <c r="AD173" s="207">
        <v>0</v>
      </c>
      <c r="AE173" s="207">
        <v>0</v>
      </c>
      <c r="AF173" s="207">
        <v>0</v>
      </c>
      <c r="AG173" s="207">
        <v>440.41591078968247</v>
      </c>
      <c r="AH173" s="207">
        <v>0</v>
      </c>
      <c r="AI173" s="210">
        <f t="shared" si="74"/>
        <v>2350.6417098422153</v>
      </c>
      <c r="AJ173" s="141" t="str">
        <f t="shared" si="75"/>
        <v/>
      </c>
      <c r="BA173" s="141"/>
      <c r="BR173" s="141"/>
      <c r="CG173" s="141"/>
    </row>
    <row r="174" spans="1:85" ht="15">
      <c r="A174" s="159" t="s">
        <v>25</v>
      </c>
      <c r="B174" s="160">
        <v>44.855547203514242</v>
      </c>
      <c r="C174" s="160">
        <v>5.5767900919776432</v>
      </c>
      <c r="D174" s="160">
        <v>219.18846555219059</v>
      </c>
      <c r="E174" s="160">
        <v>999.79027360565669</v>
      </c>
      <c r="F174" s="348"/>
      <c r="G174" s="160">
        <v>91.9049197351993</v>
      </c>
      <c r="H174" s="161">
        <v>0</v>
      </c>
      <c r="I174" s="162">
        <f t="shared" si="72"/>
        <v>1361.3159961885383</v>
      </c>
      <c r="J174" s="149"/>
      <c r="K174" s="163" t="s">
        <v>25</v>
      </c>
      <c r="L174" s="164">
        <v>44.855547203514242</v>
      </c>
      <c r="M174" s="164">
        <v>5.5767900919776432</v>
      </c>
      <c r="N174" s="164">
        <v>219.18846555219059</v>
      </c>
      <c r="O174" s="164">
        <v>999.79027360565669</v>
      </c>
      <c r="P174" s="164">
        <v>5.782727750917481E-2</v>
      </c>
      <c r="Q174" s="164">
        <v>91.9049197351993</v>
      </c>
      <c r="R174" s="165">
        <v>0</v>
      </c>
      <c r="S174" s="166">
        <f t="shared" si="73"/>
        <v>1361.3738234660475</v>
      </c>
      <c r="U174" s="211" t="s">
        <v>25</v>
      </c>
      <c r="V174" s="212">
        <v>12.139480344462555</v>
      </c>
      <c r="W174" s="212">
        <v>32.716066859051686</v>
      </c>
      <c r="X174" s="212">
        <v>91.9049197351993</v>
      </c>
      <c r="Y174" s="212">
        <v>5.5767900919776432</v>
      </c>
      <c r="Z174" s="212">
        <v>219.18846555219059</v>
      </c>
      <c r="AA174" s="212">
        <v>999.73235742766281</v>
      </c>
      <c r="AB174" s="212">
        <v>5.782727750917481E-2</v>
      </c>
      <c r="AC174" s="213">
        <v>5.7916177993931471E-2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5.7916177993931471E-2</v>
      </c>
      <c r="AI174" s="214">
        <f t="shared" si="74"/>
        <v>1361.3738234660477</v>
      </c>
      <c r="AJ174" s="141" t="str">
        <f t="shared" si="75"/>
        <v/>
      </c>
      <c r="BA174" s="141"/>
      <c r="BR174" s="141"/>
      <c r="CG174" s="141"/>
    </row>
    <row r="175" spans="1:85" ht="15">
      <c r="A175" s="167" t="s">
        <v>24</v>
      </c>
      <c r="B175" s="156">
        <v>14.90672826330373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72"/>
        <v>14.90672826330373</v>
      </c>
      <c r="J175" s="149"/>
      <c r="K175" s="169" t="s">
        <v>24</v>
      </c>
      <c r="L175" s="156">
        <v>14.90672826330373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3"/>
        <v>14.90672826330373</v>
      </c>
      <c r="U175" s="215" t="s">
        <v>24</v>
      </c>
      <c r="V175" s="207">
        <v>14.90672826330373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4"/>
        <v>14.90672826330373</v>
      </c>
      <c r="AJ175" s="141" t="str">
        <f t="shared" si="75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72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3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4"/>
        <v>0</v>
      </c>
      <c r="AJ176" s="141" t="str">
        <f t="shared" si="75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4.4306722954025259</v>
      </c>
      <c r="F177" s="348"/>
      <c r="G177" s="156">
        <v>0</v>
      </c>
      <c r="H177" s="168">
        <v>0</v>
      </c>
      <c r="I177" s="154">
        <f t="shared" si="72"/>
        <v>4.4306722954025259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4.4306722954025259</v>
      </c>
      <c r="P177" s="156">
        <v>3.6117941766324737</v>
      </c>
      <c r="Q177" s="156">
        <v>0</v>
      </c>
      <c r="R177" s="157">
        <v>0</v>
      </c>
      <c r="S177" s="158">
        <f t="shared" si="73"/>
        <v>8.0424664720349988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3.6117941766324737</v>
      </c>
      <c r="AC177" s="208">
        <v>4.4306722954025259</v>
      </c>
      <c r="AD177" s="207">
        <v>0</v>
      </c>
      <c r="AE177" s="207">
        <v>0</v>
      </c>
      <c r="AF177" s="207">
        <v>0</v>
      </c>
      <c r="AG177" s="207">
        <v>0</v>
      </c>
      <c r="AH177" s="207">
        <v>4.4306722954025259</v>
      </c>
      <c r="AI177" s="210">
        <f t="shared" si="74"/>
        <v>8.0424664720349988</v>
      </c>
      <c r="AJ177" s="141" t="str">
        <f t="shared" si="7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7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3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4"/>
        <v>0</v>
      </c>
      <c r="AJ178" s="141" t="str">
        <f t="shared" si="75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72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3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4"/>
        <v>0</v>
      </c>
      <c r="AJ179" s="141" t="str">
        <f t="shared" si="7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7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3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74"/>
        <v>0</v>
      </c>
      <c r="AJ180" s="141" t="str">
        <f t="shared" si="7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7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4"/>
        <v>0</v>
      </c>
      <c r="AJ181" s="141" t="str">
        <f t="shared" si="7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7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74"/>
        <v>0</v>
      </c>
      <c r="AJ182" s="141" t="str">
        <f t="shared" si="7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7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4"/>
        <v>0</v>
      </c>
      <c r="AJ183" s="141" t="str">
        <f t="shared" si="7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244.68093825716505</v>
      </c>
      <c r="C184" s="195">
        <f t="shared" ref="C184:I184" si="76">SUM(C163:C179)</f>
        <v>5.5767900919776432</v>
      </c>
      <c r="D184" s="195">
        <f t="shared" si="76"/>
        <v>2358.0975242894788</v>
      </c>
      <c r="E184" s="195">
        <f t="shared" si="76"/>
        <v>1043.2109692842355</v>
      </c>
      <c r="F184" s="195">
        <f t="shared" si="76"/>
        <v>0</v>
      </c>
      <c r="G184" s="195">
        <f t="shared" si="76"/>
        <v>91.9049197351993</v>
      </c>
      <c r="H184" s="197">
        <f t="shared" si="76"/>
        <v>0</v>
      </c>
      <c r="I184" s="154">
        <f t="shared" si="76"/>
        <v>3743.4711416580553</v>
      </c>
      <c r="J184" s="149"/>
      <c r="K184" s="196" t="s">
        <v>26</v>
      </c>
      <c r="L184" s="195">
        <f>SUM(L163:L179)</f>
        <v>244.68093825716505</v>
      </c>
      <c r="M184" s="195">
        <f t="shared" ref="M184:S184" si="77">SUM(M163:M179)</f>
        <v>5.5767900919776432</v>
      </c>
      <c r="N184" s="195">
        <f t="shared" si="77"/>
        <v>2358.0975242894788</v>
      </c>
      <c r="O184" s="195">
        <f t="shared" si="77"/>
        <v>1043.2109692842355</v>
      </c>
      <c r="P184" s="195">
        <f t="shared" si="77"/>
        <v>70.113228331913177</v>
      </c>
      <c r="Q184" s="195">
        <f t="shared" si="77"/>
        <v>91.9049197351993</v>
      </c>
      <c r="R184" s="197">
        <f t="shared" si="77"/>
        <v>0</v>
      </c>
      <c r="S184" s="198">
        <f t="shared" si="77"/>
        <v>3813.5843699899683</v>
      </c>
      <c r="T184" s="141" t="str">
        <f>IF(ABS(S184-AI184)&gt;0.01,S184-AI184,"")</f>
        <v/>
      </c>
      <c r="U184" s="224" t="s">
        <v>62</v>
      </c>
      <c r="V184" s="225">
        <f>SUM(V163:V179)</f>
        <v>211.96487139811336</v>
      </c>
      <c r="W184" s="225">
        <f t="shared" ref="W184:AH184" si="78">SUM(W163:W179)</f>
        <v>32.716066859051686</v>
      </c>
      <c r="X184" s="225">
        <f t="shared" si="78"/>
        <v>91.9049197351993</v>
      </c>
      <c r="Y184" s="225">
        <f t="shared" si="78"/>
        <v>5.5767900919776432</v>
      </c>
      <c r="Z184" s="225">
        <f t="shared" si="78"/>
        <v>1917.681613499796</v>
      </c>
      <c r="AA184" s="225">
        <f t="shared" si="78"/>
        <v>1038.2718566846991</v>
      </c>
      <c r="AB184" s="225">
        <f t="shared" si="78"/>
        <v>70.113228331913177</v>
      </c>
      <c r="AC184" s="225">
        <f t="shared" si="78"/>
        <v>445.35502338921918</v>
      </c>
      <c r="AD184" s="226">
        <f t="shared" si="78"/>
        <v>0</v>
      </c>
      <c r="AE184" s="226">
        <f t="shared" si="78"/>
        <v>0</v>
      </c>
      <c r="AF184" s="226">
        <f t="shared" si="78"/>
        <v>0</v>
      </c>
      <c r="AG184" s="226">
        <f t="shared" si="78"/>
        <v>440.41591078968247</v>
      </c>
      <c r="AH184" s="226">
        <f t="shared" si="78"/>
        <v>4.9391125995366663</v>
      </c>
      <c r="AI184" s="227">
        <f>SUM(V184:AC184)</f>
        <v>3813.5843699899697</v>
      </c>
      <c r="AJ184" s="141" t="str">
        <f t="shared" si="75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6.5362047414846955E-2</v>
      </c>
      <c r="C185" s="49">
        <f t="shared" ref="C185:H185" si="79">IF($I184=0,"-",C184/$I184)</f>
        <v>1.4897377009049349E-3</v>
      </c>
      <c r="D185" s="49">
        <f t="shared" si="79"/>
        <v>0.62992272013215844</v>
      </c>
      <c r="E185" s="49">
        <f t="shared" si="79"/>
        <v>0.27867477263953938</v>
      </c>
      <c r="F185" s="49">
        <f t="shared" si="79"/>
        <v>0</v>
      </c>
      <c r="G185" s="49">
        <f t="shared" si="79"/>
        <v>2.4550722112550556E-2</v>
      </c>
      <c r="H185" s="72">
        <f t="shared" si="79"/>
        <v>0</v>
      </c>
      <c r="I185" s="50">
        <f>SUM(B185:H185)</f>
        <v>1.0000000000000002</v>
      </c>
      <c r="J185" s="141"/>
      <c r="K185" s="84" t="s">
        <v>86</v>
      </c>
      <c r="L185" s="101">
        <f t="shared" ref="L185:R185" si="80">IF($S184=0,"-",L184/$S184)</f>
        <v>6.4160357951595207E-2</v>
      </c>
      <c r="M185" s="101">
        <f t="shared" si="80"/>
        <v>1.4623486858879467E-3</v>
      </c>
      <c r="N185" s="101">
        <f t="shared" si="80"/>
        <v>0.61834151168804008</v>
      </c>
      <c r="O185" s="101">
        <f t="shared" si="80"/>
        <v>0.27355130189160587</v>
      </c>
      <c r="P185" s="101">
        <f t="shared" si="80"/>
        <v>1.8385125784459205E-2</v>
      </c>
      <c r="Q185" s="101">
        <f t="shared" si="80"/>
        <v>2.4099353998412013E-2</v>
      </c>
      <c r="R185" s="102">
        <f t="shared" si="80"/>
        <v>0</v>
      </c>
      <c r="S185" s="103">
        <f>SUM(L185:R185)</f>
        <v>1.0000000000000002</v>
      </c>
      <c r="U185" s="113" t="s">
        <v>86</v>
      </c>
      <c r="V185" s="135">
        <f>+V184/$AI184</f>
        <v>5.5581534544277271E-2</v>
      </c>
      <c r="W185" s="135">
        <f t="shared" ref="W185:AH185" si="81">+W184/$AI184</f>
        <v>8.5788234073179131E-3</v>
      </c>
      <c r="X185" s="135">
        <f t="shared" si="81"/>
        <v>2.4099353998412003E-2</v>
      </c>
      <c r="Y185" s="135">
        <f t="shared" si="81"/>
        <v>1.4623486858879461E-3</v>
      </c>
      <c r="Z185" s="135">
        <f t="shared" si="81"/>
        <v>0.50285543138641497</v>
      </c>
      <c r="AA185" s="135">
        <f t="shared" si="81"/>
        <v>0.27225616531657587</v>
      </c>
      <c r="AB185" s="135">
        <f t="shared" si="81"/>
        <v>1.8385125784459198E-2</v>
      </c>
      <c r="AC185" s="135">
        <f t="shared" si="81"/>
        <v>0.11678121687665469</v>
      </c>
      <c r="AD185" s="135">
        <f t="shared" si="81"/>
        <v>0</v>
      </c>
      <c r="AE185" s="135">
        <f t="shared" si="81"/>
        <v>0</v>
      </c>
      <c r="AF185" s="135">
        <f t="shared" si="81"/>
        <v>0</v>
      </c>
      <c r="AG185" s="135">
        <f t="shared" si="81"/>
        <v>0.1154860803016247</v>
      </c>
      <c r="AH185" s="135">
        <f t="shared" si="81"/>
        <v>1.2951365750299782E-3</v>
      </c>
      <c r="AI185" s="136">
        <f>SUM(V185:AC185)</f>
        <v>0.99999999999999978</v>
      </c>
      <c r="AJ185" s="24" t="str">
        <f t="shared" si="7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28.164553713247237</v>
      </c>
      <c r="E189" s="152">
        <v>0</v>
      </c>
      <c r="F189" s="347"/>
      <c r="G189" s="152">
        <v>0</v>
      </c>
      <c r="H189" s="153">
        <v>0</v>
      </c>
      <c r="I189" s="154">
        <f>SUM(B189:H189)</f>
        <v>28.164553713247237</v>
      </c>
      <c r="J189" s="149"/>
      <c r="K189" s="203" t="s">
        <v>7</v>
      </c>
      <c r="L189" s="152">
        <v>0</v>
      </c>
      <c r="M189" s="152">
        <v>0</v>
      </c>
      <c r="N189" s="152">
        <v>28.164553713247237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28.164553713247237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28.164553713247237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28.164553713247237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152.37689662578899</v>
      </c>
      <c r="E190" s="160">
        <v>0</v>
      </c>
      <c r="F190" s="348"/>
      <c r="G190" s="160">
        <v>0</v>
      </c>
      <c r="H190" s="161">
        <v>0</v>
      </c>
      <c r="I190" s="162">
        <f t="shared" ref="I190:I209" si="82">SUM(B190:H190)</f>
        <v>152.37689662578899</v>
      </c>
      <c r="J190" s="149"/>
      <c r="K190" s="163" t="s">
        <v>8</v>
      </c>
      <c r="L190" s="164">
        <v>0</v>
      </c>
      <c r="M190" s="164">
        <v>0</v>
      </c>
      <c r="N190" s="164">
        <v>152.37689662578899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3">SUM(L190:R190)</f>
        <v>152.37689662578899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152.37689662578899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4">SUM(V190:AC190)</f>
        <v>152.37689662578899</v>
      </c>
      <c r="AJ190" s="141" t="str">
        <f t="shared" ref="AJ190:AJ211" si="85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0.10699128089915026</v>
      </c>
      <c r="E191" s="156">
        <v>0</v>
      </c>
      <c r="F191" s="348"/>
      <c r="G191" s="156">
        <v>0</v>
      </c>
      <c r="H191" s="168">
        <v>0</v>
      </c>
      <c r="I191" s="154">
        <f t="shared" si="82"/>
        <v>0.10699128089915026</v>
      </c>
      <c r="J191" s="149"/>
      <c r="K191" s="169" t="s">
        <v>10</v>
      </c>
      <c r="L191" s="156">
        <v>0</v>
      </c>
      <c r="M191" s="156">
        <v>0</v>
      </c>
      <c r="N191" s="156">
        <v>0.10699128089915026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3"/>
        <v>0.10699128089915026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0.10699128089915026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4"/>
        <v>0.10699128089915026</v>
      </c>
      <c r="AJ191" s="141" t="str">
        <f t="shared" si="85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44.782697589237102</v>
      </c>
      <c r="E192" s="160">
        <v>0</v>
      </c>
      <c r="F192" s="348"/>
      <c r="G192" s="160">
        <v>0</v>
      </c>
      <c r="H192" s="161">
        <v>0</v>
      </c>
      <c r="I192" s="162">
        <f t="shared" si="82"/>
        <v>44.782697589237102</v>
      </c>
      <c r="J192" s="149"/>
      <c r="K192" s="163" t="s">
        <v>55</v>
      </c>
      <c r="L192" s="164">
        <v>0</v>
      </c>
      <c r="M192" s="164">
        <v>0</v>
      </c>
      <c r="N192" s="164">
        <v>44.782697589237102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3"/>
        <v>44.782697589237102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44.782697589237102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4"/>
        <v>44.782697589237102</v>
      </c>
      <c r="AJ192" s="141" t="str">
        <f t="shared" si="85"/>
        <v/>
      </c>
      <c r="BA192" s="141"/>
      <c r="BR192" s="141"/>
      <c r="CG192" s="141"/>
    </row>
    <row r="193" spans="1:85" ht="15">
      <c r="A193" s="167" t="s">
        <v>16</v>
      </c>
      <c r="B193" s="156">
        <v>0.58590534619364398</v>
      </c>
      <c r="C193" s="156">
        <v>0.21893854124275422</v>
      </c>
      <c r="D193" s="156">
        <v>76.782614158052368</v>
      </c>
      <c r="E193" s="156">
        <v>0</v>
      </c>
      <c r="F193" s="348"/>
      <c r="G193" s="156">
        <v>0</v>
      </c>
      <c r="H193" s="168">
        <v>0</v>
      </c>
      <c r="I193" s="154">
        <f t="shared" si="82"/>
        <v>77.587458045488773</v>
      </c>
      <c r="J193" s="149"/>
      <c r="K193" s="169" t="s">
        <v>16</v>
      </c>
      <c r="L193" s="156">
        <v>0.58590534619364398</v>
      </c>
      <c r="M193" s="156">
        <v>0.21893854124275422</v>
      </c>
      <c r="N193" s="156">
        <v>76.782614158052368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3"/>
        <v>77.587458045488773</v>
      </c>
      <c r="U193" s="215" t="s">
        <v>16</v>
      </c>
      <c r="V193" s="207">
        <v>0.58590534619364398</v>
      </c>
      <c r="W193" s="207">
        <v>0</v>
      </c>
      <c r="X193" s="207">
        <v>0</v>
      </c>
      <c r="Y193" s="207">
        <v>0.21893854124275422</v>
      </c>
      <c r="Z193" s="207">
        <v>75.711172546919755</v>
      </c>
      <c r="AA193" s="207">
        <v>0</v>
      </c>
      <c r="AB193" s="207">
        <v>0</v>
      </c>
      <c r="AC193" s="208">
        <v>1.0714416111326073</v>
      </c>
      <c r="AD193" s="209">
        <v>0</v>
      </c>
      <c r="AE193" s="209">
        <v>0</v>
      </c>
      <c r="AF193" s="209">
        <v>0</v>
      </c>
      <c r="AG193" s="209">
        <v>1.0714416111326073</v>
      </c>
      <c r="AH193" s="209">
        <v>0</v>
      </c>
      <c r="AI193" s="210">
        <f t="shared" si="84"/>
        <v>77.587458045488773</v>
      </c>
      <c r="AJ193" s="141" t="str">
        <f t="shared" si="85"/>
        <v/>
      </c>
      <c r="BA193" s="141"/>
      <c r="BR193" s="141"/>
      <c r="CG193" s="141"/>
    </row>
    <row r="194" spans="1:85" ht="15">
      <c r="A194" s="159" t="s">
        <v>15</v>
      </c>
      <c r="B194" s="160">
        <v>5.7534294849871817</v>
      </c>
      <c r="C194" s="160">
        <v>0</v>
      </c>
      <c r="D194" s="160">
        <v>8.9903861825298836</v>
      </c>
      <c r="E194" s="160">
        <v>0</v>
      </c>
      <c r="F194" s="348"/>
      <c r="G194" s="160">
        <v>0</v>
      </c>
      <c r="H194" s="161">
        <v>0</v>
      </c>
      <c r="I194" s="162">
        <f t="shared" si="82"/>
        <v>14.743815667517065</v>
      </c>
      <c r="J194" s="149"/>
      <c r="K194" s="163" t="s">
        <v>15</v>
      </c>
      <c r="L194" s="164">
        <v>5.7534294849871817</v>
      </c>
      <c r="M194" s="164">
        <v>0</v>
      </c>
      <c r="N194" s="164">
        <v>8.9903861825298836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3"/>
        <v>14.743815667517065</v>
      </c>
      <c r="U194" s="211" t="s">
        <v>56</v>
      </c>
      <c r="V194" s="212">
        <v>5.7534294849871817</v>
      </c>
      <c r="W194" s="212">
        <v>0</v>
      </c>
      <c r="X194" s="212">
        <v>0</v>
      </c>
      <c r="Y194" s="212">
        <v>0</v>
      </c>
      <c r="Z194" s="212">
        <v>8.9903861825298836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4"/>
        <v>14.743815667517065</v>
      </c>
      <c r="AJ194" s="141" t="str">
        <f t="shared" si="85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34.615345966624766</v>
      </c>
      <c r="F195" s="348"/>
      <c r="G195" s="156">
        <v>0</v>
      </c>
      <c r="H195" s="168">
        <v>0</v>
      </c>
      <c r="I195" s="154">
        <f t="shared" si="82"/>
        <v>34.615345966624766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34.615345966624766</v>
      </c>
      <c r="P195" s="156">
        <v>595.40936124649636</v>
      </c>
      <c r="Q195" s="156">
        <v>0</v>
      </c>
      <c r="R195" s="157">
        <v>0</v>
      </c>
      <c r="S195" s="158">
        <f t="shared" si="83"/>
        <v>630.02470721312113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1.9099476842830847</v>
      </c>
      <c r="AB195" s="207">
        <v>595.40936124649636</v>
      </c>
      <c r="AC195" s="208">
        <v>32.705398282341683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32.705398282341683</v>
      </c>
      <c r="AI195" s="210">
        <f t="shared" si="84"/>
        <v>630.02470721312113</v>
      </c>
      <c r="AJ195" s="141" t="str">
        <f t="shared" si="85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82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0.57275927853452469</v>
      </c>
      <c r="Q196" s="164">
        <v>0</v>
      </c>
      <c r="R196" s="165">
        <v>0</v>
      </c>
      <c r="S196" s="166">
        <f t="shared" si="83"/>
        <v>0.57275927853452469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0.57275927853452469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4"/>
        <v>0.57275927853452469</v>
      </c>
      <c r="AJ196" s="141" t="str">
        <f t="shared" si="85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82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3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4"/>
        <v>0</v>
      </c>
      <c r="AJ197" s="141" t="str">
        <f t="shared" si="85"/>
        <v/>
      </c>
      <c r="BA197" s="141"/>
      <c r="BR197" s="141"/>
      <c r="CG197" s="141"/>
    </row>
    <row r="198" spans="1:85" ht="15">
      <c r="A198" s="159" t="s">
        <v>17</v>
      </c>
      <c r="B198" s="160">
        <v>0.94405872116838174</v>
      </c>
      <c r="C198" s="160">
        <v>0</v>
      </c>
      <c r="D198" s="160">
        <v>5.7362585195316926</v>
      </c>
      <c r="E198" s="160">
        <v>0.3363354166324693</v>
      </c>
      <c r="F198" s="348"/>
      <c r="G198" s="160">
        <v>0</v>
      </c>
      <c r="H198" s="161">
        <v>0</v>
      </c>
      <c r="I198" s="162">
        <f t="shared" si="82"/>
        <v>7.0166526573325436</v>
      </c>
      <c r="J198" s="149"/>
      <c r="K198" s="163" t="s">
        <v>17</v>
      </c>
      <c r="L198" s="164">
        <v>0.94405872116838174</v>
      </c>
      <c r="M198" s="164">
        <v>0</v>
      </c>
      <c r="N198" s="164">
        <v>5.7362585195316926</v>
      </c>
      <c r="O198" s="164">
        <v>0.3363354166324693</v>
      </c>
      <c r="P198" s="164">
        <v>0.16220385674931168</v>
      </c>
      <c r="Q198" s="164">
        <v>0</v>
      </c>
      <c r="R198" s="165">
        <v>0</v>
      </c>
      <c r="S198" s="166">
        <f t="shared" si="83"/>
        <v>7.178856514081855</v>
      </c>
      <c r="U198" s="211" t="s">
        <v>17</v>
      </c>
      <c r="V198" s="212">
        <v>0.94405872116838174</v>
      </c>
      <c r="W198" s="212">
        <v>0</v>
      </c>
      <c r="X198" s="212">
        <v>0</v>
      </c>
      <c r="Y198" s="212">
        <v>0</v>
      </c>
      <c r="Z198" s="212">
        <v>5.7362585195316926</v>
      </c>
      <c r="AA198" s="212">
        <v>0.3363354166324693</v>
      </c>
      <c r="AB198" s="212">
        <v>0.16220385674931168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4"/>
        <v>7.178856514081855</v>
      </c>
      <c r="AJ198" s="141" t="str">
        <f t="shared" si="85"/>
        <v/>
      </c>
      <c r="BA198" s="141"/>
      <c r="BR198" s="141"/>
      <c r="CG198" s="141"/>
    </row>
    <row r="199" spans="1:85" ht="15">
      <c r="A199" s="167" t="s">
        <v>139</v>
      </c>
      <c r="B199" s="156">
        <v>381.9265573410583</v>
      </c>
      <c r="C199" s="156">
        <v>200.5242060729191</v>
      </c>
      <c r="D199" s="156">
        <v>4069.9984172522854</v>
      </c>
      <c r="E199" s="156">
        <v>0</v>
      </c>
      <c r="F199" s="348"/>
      <c r="G199" s="156">
        <v>0</v>
      </c>
      <c r="H199" s="168">
        <v>0</v>
      </c>
      <c r="I199" s="154">
        <f t="shared" si="82"/>
        <v>4652.4491806662627</v>
      </c>
      <c r="J199" s="149"/>
      <c r="K199" s="169" t="s">
        <v>139</v>
      </c>
      <c r="L199" s="156">
        <v>381.9265573410583</v>
      </c>
      <c r="M199" s="156">
        <v>200.5242060729191</v>
      </c>
      <c r="N199" s="156">
        <v>4069.9984172522854</v>
      </c>
      <c r="O199" s="156">
        <v>0</v>
      </c>
      <c r="P199" s="156">
        <v>30.168961138942883</v>
      </c>
      <c r="Q199" s="156">
        <v>0</v>
      </c>
      <c r="R199" s="157">
        <v>0</v>
      </c>
      <c r="S199" s="158">
        <f t="shared" si="83"/>
        <v>4682.6181418052056</v>
      </c>
      <c r="U199" s="215" t="s">
        <v>139</v>
      </c>
      <c r="V199" s="207">
        <v>381.87963693035755</v>
      </c>
      <c r="W199" s="207">
        <v>0</v>
      </c>
      <c r="X199" s="207">
        <v>0</v>
      </c>
      <c r="Y199" s="207">
        <v>200.5242060729191</v>
      </c>
      <c r="Z199" s="207">
        <v>3834.1853702913199</v>
      </c>
      <c r="AA199" s="207">
        <v>0</v>
      </c>
      <c r="AB199" s="207">
        <v>30.168961138942883</v>
      </c>
      <c r="AC199" s="208">
        <v>235.85996737166619</v>
      </c>
      <c r="AD199" s="207">
        <v>4.692041070076633E-2</v>
      </c>
      <c r="AE199" s="207">
        <v>0</v>
      </c>
      <c r="AF199" s="207">
        <v>0</v>
      </c>
      <c r="AG199" s="207">
        <v>235.81304696096527</v>
      </c>
      <c r="AH199" s="207">
        <v>0</v>
      </c>
      <c r="AI199" s="210">
        <f t="shared" si="84"/>
        <v>4682.6181418052056</v>
      </c>
      <c r="AJ199" s="141" t="str">
        <f t="shared" si="85"/>
        <v/>
      </c>
      <c r="BA199" s="141"/>
      <c r="BR199" s="141"/>
      <c r="CG199" s="141"/>
    </row>
    <row r="200" spans="1:85" ht="15">
      <c r="A200" s="159" t="s">
        <v>25</v>
      </c>
      <c r="B200" s="160">
        <v>36.52378390330805</v>
      </c>
      <c r="C200" s="160">
        <v>3.8257755021391771</v>
      </c>
      <c r="D200" s="160">
        <v>492.81815984752865</v>
      </c>
      <c r="E200" s="160">
        <v>1075.6472507877006</v>
      </c>
      <c r="F200" s="348"/>
      <c r="G200" s="160">
        <v>67.397014660895067</v>
      </c>
      <c r="H200" s="161">
        <v>0</v>
      </c>
      <c r="I200" s="162">
        <f t="shared" si="82"/>
        <v>1676.2119847015717</v>
      </c>
      <c r="J200" s="149"/>
      <c r="K200" s="163" t="s">
        <v>25</v>
      </c>
      <c r="L200" s="164">
        <v>36.52378390330805</v>
      </c>
      <c r="M200" s="164">
        <v>3.8257755021391771</v>
      </c>
      <c r="N200" s="164">
        <v>492.81815984752865</v>
      </c>
      <c r="O200" s="164">
        <v>1075.6472507877006</v>
      </c>
      <c r="P200" s="164">
        <v>0.13962360459826909</v>
      </c>
      <c r="Q200" s="164">
        <v>67.397014660895067</v>
      </c>
      <c r="R200" s="165">
        <v>0</v>
      </c>
      <c r="S200" s="166">
        <f t="shared" si="83"/>
        <v>1676.35160830617</v>
      </c>
      <c r="U200" s="211" t="s">
        <v>25</v>
      </c>
      <c r="V200" s="212">
        <v>5.0764950492917267</v>
      </c>
      <c r="W200" s="212">
        <v>31.447288854016321</v>
      </c>
      <c r="X200" s="212">
        <v>67.397014660895067</v>
      </c>
      <c r="Y200" s="212">
        <v>3.8257755021391771</v>
      </c>
      <c r="Z200" s="212">
        <v>492.81815984752865</v>
      </c>
      <c r="AA200" s="212">
        <v>1075.46674187339</v>
      </c>
      <c r="AB200" s="212">
        <v>0.13962360459826909</v>
      </c>
      <c r="AC200" s="213">
        <v>0.18050891431057994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0.18050891431057994</v>
      </c>
      <c r="AI200" s="214">
        <f t="shared" si="84"/>
        <v>1676.3516083061697</v>
      </c>
      <c r="AJ200" s="141" t="str">
        <f t="shared" si="85"/>
        <v/>
      </c>
      <c r="BA200" s="141"/>
      <c r="BR200" s="141"/>
      <c r="CG200" s="141"/>
    </row>
    <row r="201" spans="1:85" ht="15">
      <c r="A201" s="167" t="s">
        <v>24</v>
      </c>
      <c r="B201" s="156">
        <v>22.002063842888909</v>
      </c>
      <c r="C201" s="156">
        <v>0</v>
      </c>
      <c r="D201" s="156">
        <v>0</v>
      </c>
      <c r="E201" s="156">
        <v>0</v>
      </c>
      <c r="F201" s="348"/>
      <c r="G201" s="156">
        <v>0</v>
      </c>
      <c r="H201" s="168">
        <v>0</v>
      </c>
      <c r="I201" s="154">
        <f t="shared" si="82"/>
        <v>22.002063842888909</v>
      </c>
      <c r="J201" s="149"/>
      <c r="K201" s="169" t="s">
        <v>24</v>
      </c>
      <c r="L201" s="156">
        <v>22.002063842888909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3"/>
        <v>22.002063842888909</v>
      </c>
      <c r="U201" s="215" t="s">
        <v>24</v>
      </c>
      <c r="V201" s="207">
        <v>22.002063842888909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4"/>
        <v>22.002063842888909</v>
      </c>
      <c r="AJ201" s="141" t="str">
        <f t="shared" si="85"/>
        <v/>
      </c>
      <c r="BA201" s="141"/>
      <c r="BR201" s="141"/>
      <c r="CG201" s="141"/>
    </row>
    <row r="202" spans="1:85" ht="15">
      <c r="A202" s="159" t="s">
        <v>59</v>
      </c>
      <c r="B202" s="160">
        <v>2.6456378691905769E-3</v>
      </c>
      <c r="C202" s="160">
        <v>0</v>
      </c>
      <c r="D202" s="160">
        <v>0</v>
      </c>
      <c r="E202" s="160">
        <v>0</v>
      </c>
      <c r="F202" s="348"/>
      <c r="G202" s="160">
        <v>0</v>
      </c>
      <c r="H202" s="161">
        <v>0</v>
      </c>
      <c r="I202" s="162">
        <f t="shared" si="82"/>
        <v>2.6456378691905769E-3</v>
      </c>
      <c r="J202" s="149"/>
      <c r="K202" s="163" t="s">
        <v>59</v>
      </c>
      <c r="L202" s="164">
        <v>2.6456378691905769E-3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3"/>
        <v>2.6456378691905769E-3</v>
      </c>
      <c r="U202" s="211" t="s">
        <v>59</v>
      </c>
      <c r="V202" s="212">
        <v>2.6456378691905769E-3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4"/>
        <v>2.6456378691905769E-3</v>
      </c>
      <c r="AJ202" s="141" t="str">
        <f t="shared" si="85"/>
        <v/>
      </c>
      <c r="BA202" s="141"/>
      <c r="BR202" s="141"/>
      <c r="CG202" s="141"/>
    </row>
    <row r="203" spans="1:85" ht="15">
      <c r="A203" s="167" t="s">
        <v>22</v>
      </c>
      <c r="B203" s="156">
        <v>10.600339867911218</v>
      </c>
      <c r="C203" s="156">
        <v>0</v>
      </c>
      <c r="D203" s="156">
        <v>659.52221320530816</v>
      </c>
      <c r="E203" s="156">
        <v>40.06249444740822</v>
      </c>
      <c r="F203" s="348"/>
      <c r="G203" s="156">
        <v>0</v>
      </c>
      <c r="H203" s="168">
        <v>0</v>
      </c>
      <c r="I203" s="154">
        <f t="shared" si="82"/>
        <v>710.18504752062756</v>
      </c>
      <c r="J203" s="149"/>
      <c r="K203" s="169" t="s">
        <v>22</v>
      </c>
      <c r="L203" s="156">
        <v>10.600339867911218</v>
      </c>
      <c r="M203" s="156">
        <v>0</v>
      </c>
      <c r="N203" s="156">
        <v>659.52221320530816</v>
      </c>
      <c r="O203" s="156">
        <v>40.06249444740822</v>
      </c>
      <c r="P203" s="156">
        <v>36.322030744766117</v>
      </c>
      <c r="Q203" s="156">
        <v>0</v>
      </c>
      <c r="R203" s="157">
        <v>0</v>
      </c>
      <c r="S203" s="158">
        <f t="shared" si="83"/>
        <v>746.50707826539372</v>
      </c>
      <c r="U203" s="215" t="s">
        <v>22</v>
      </c>
      <c r="V203" s="207">
        <v>10.600339867911218</v>
      </c>
      <c r="W203" s="207">
        <v>0</v>
      </c>
      <c r="X203" s="207">
        <v>0</v>
      </c>
      <c r="Y203" s="207">
        <v>0</v>
      </c>
      <c r="Z203" s="207">
        <v>656.20253381606904</v>
      </c>
      <c r="AA203" s="207">
        <v>0</v>
      </c>
      <c r="AB203" s="207">
        <v>36.322030744766117</v>
      </c>
      <c r="AC203" s="208">
        <v>43.382173836647311</v>
      </c>
      <c r="AD203" s="207">
        <v>0</v>
      </c>
      <c r="AE203" s="207">
        <v>0</v>
      </c>
      <c r="AF203" s="207">
        <v>0</v>
      </c>
      <c r="AG203" s="207">
        <v>3.3196793892390954</v>
      </c>
      <c r="AH203" s="207">
        <v>40.06249444740822</v>
      </c>
      <c r="AI203" s="210">
        <f t="shared" si="84"/>
        <v>746.50707826539372</v>
      </c>
      <c r="AJ203" s="141" t="str">
        <f t="shared" si="85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2412.3987491427861</v>
      </c>
      <c r="E204" s="160">
        <v>0</v>
      </c>
      <c r="F204" s="348"/>
      <c r="G204" s="160">
        <v>0</v>
      </c>
      <c r="H204" s="161">
        <v>0</v>
      </c>
      <c r="I204" s="162">
        <f t="shared" si="82"/>
        <v>2412.3987491427861</v>
      </c>
      <c r="J204" s="149"/>
      <c r="K204" s="163" t="s">
        <v>21</v>
      </c>
      <c r="L204" s="164">
        <v>0</v>
      </c>
      <c r="M204" s="164">
        <v>0</v>
      </c>
      <c r="N204" s="164">
        <v>2412.3987491427861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3"/>
        <v>2412.3987491427861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2412.3987491427861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4"/>
        <v>2412.3987491427861</v>
      </c>
      <c r="AJ204" s="141" t="str">
        <f t="shared" si="85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82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3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4"/>
        <v>0</v>
      </c>
      <c r="AJ205" s="141" t="str">
        <f t="shared" si="85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82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3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84"/>
        <v>0</v>
      </c>
      <c r="AJ206" s="141" t="str">
        <f t="shared" si="85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82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3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4"/>
        <v>0</v>
      </c>
      <c r="AJ207" s="141" t="str">
        <f t="shared" si="85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82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3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84"/>
        <v>0</v>
      </c>
      <c r="AJ208" s="141" t="str">
        <f t="shared" si="85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82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3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4"/>
        <v>0</v>
      </c>
      <c r="AJ209" s="141" t="str">
        <f t="shared" si="85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458.33878414538486</v>
      </c>
      <c r="C210" s="195">
        <f t="shared" ref="C210:I210" si="86">SUM(C189:C205)</f>
        <v>204.56892011630103</v>
      </c>
      <c r="D210" s="195">
        <f t="shared" si="86"/>
        <v>7951.6779375171946</v>
      </c>
      <c r="E210" s="195">
        <f t="shared" si="86"/>
        <v>1150.661426618366</v>
      </c>
      <c r="F210" s="195">
        <f t="shared" si="86"/>
        <v>0</v>
      </c>
      <c r="G210" s="195">
        <f t="shared" si="86"/>
        <v>67.397014660895067</v>
      </c>
      <c r="H210" s="197">
        <f t="shared" si="86"/>
        <v>0</v>
      </c>
      <c r="I210" s="154">
        <f t="shared" si="86"/>
        <v>9832.6440830581414</v>
      </c>
      <c r="J210" s="149"/>
      <c r="K210" s="196" t="s">
        <v>26</v>
      </c>
      <c r="L210" s="195">
        <f>SUM(L189:L205)</f>
        <v>458.33878414538486</v>
      </c>
      <c r="M210" s="195">
        <f t="shared" ref="M210:S210" si="87">SUM(M189:M205)</f>
        <v>204.56892011630103</v>
      </c>
      <c r="N210" s="195">
        <f t="shared" si="87"/>
        <v>7951.6779375171946</v>
      </c>
      <c r="O210" s="195">
        <f t="shared" si="87"/>
        <v>1150.661426618366</v>
      </c>
      <c r="P210" s="195">
        <f t="shared" si="87"/>
        <v>662.77493987008745</v>
      </c>
      <c r="Q210" s="195">
        <f t="shared" si="87"/>
        <v>67.397014660895067</v>
      </c>
      <c r="R210" s="197">
        <f t="shared" si="87"/>
        <v>0</v>
      </c>
      <c r="S210" s="198">
        <f t="shared" si="87"/>
        <v>10495.419022928229</v>
      </c>
      <c r="T210" s="141" t="str">
        <f>IF(ABS(S210-AI210)&gt;0.01,S210-AI210,"")</f>
        <v/>
      </c>
      <c r="U210" s="224" t="s">
        <v>62</v>
      </c>
      <c r="V210" s="225">
        <f>SUM(V189:V205)</f>
        <v>426.84457488066778</v>
      </c>
      <c r="W210" s="225">
        <f t="shared" ref="W210:AH210" si="88">SUM(W189:W205)</f>
        <v>31.447288854016321</v>
      </c>
      <c r="X210" s="225">
        <f t="shared" si="88"/>
        <v>67.397014660895067</v>
      </c>
      <c r="Y210" s="225">
        <f t="shared" si="88"/>
        <v>204.56892011630103</v>
      </c>
      <c r="Z210" s="225">
        <f t="shared" si="88"/>
        <v>7711.4737695558579</v>
      </c>
      <c r="AA210" s="225">
        <f t="shared" si="88"/>
        <v>1077.7130249743057</v>
      </c>
      <c r="AB210" s="225">
        <f t="shared" si="88"/>
        <v>662.77493987008745</v>
      </c>
      <c r="AC210" s="225">
        <f t="shared" si="88"/>
        <v>313.19949001609837</v>
      </c>
      <c r="AD210" s="226">
        <f t="shared" si="88"/>
        <v>4.692041070076633E-2</v>
      </c>
      <c r="AE210" s="226">
        <f t="shared" si="88"/>
        <v>0</v>
      </c>
      <c r="AF210" s="226">
        <f t="shared" si="88"/>
        <v>0</v>
      </c>
      <c r="AG210" s="226">
        <f t="shared" si="88"/>
        <v>240.20416796133696</v>
      </c>
      <c r="AH210" s="226">
        <f t="shared" si="88"/>
        <v>72.948401644060482</v>
      </c>
      <c r="AI210" s="227">
        <f>SUM(V210:AC210)</f>
        <v>10495.41902292823</v>
      </c>
      <c r="AJ210" s="141" t="str">
        <f t="shared" si="85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4.6613991137451266E-2</v>
      </c>
      <c r="C211" s="49">
        <f t="shared" ref="C211:H211" si="89">IF($I210=0,"-",C210/$I210)</f>
        <v>2.0805077290326993E-2</v>
      </c>
      <c r="D211" s="49">
        <f t="shared" si="89"/>
        <v>0.80870189852779351</v>
      </c>
      <c r="E211" s="49">
        <f t="shared" si="89"/>
        <v>0.11702461890194729</v>
      </c>
      <c r="F211" s="49">
        <f t="shared" si="89"/>
        <v>0</v>
      </c>
      <c r="G211" s="49">
        <f t="shared" si="89"/>
        <v>6.8544141424809208E-3</v>
      </c>
      <c r="H211" s="72">
        <f t="shared" si="89"/>
        <v>0</v>
      </c>
      <c r="I211" s="50">
        <f>SUM(B211:H211)</f>
        <v>0.99999999999999989</v>
      </c>
      <c r="J211" s="141"/>
      <c r="K211" s="84" t="s">
        <v>86</v>
      </c>
      <c r="L211" s="101">
        <f t="shared" ref="L211:R211" si="90">IF($S210=0,"-",L210/$S210)</f>
        <v>4.3670365436968332E-2</v>
      </c>
      <c r="M211" s="101">
        <f t="shared" si="90"/>
        <v>1.949125801165261E-2</v>
      </c>
      <c r="N211" s="101">
        <f t="shared" si="90"/>
        <v>0.75763320360492581</v>
      </c>
      <c r="O211" s="101">
        <f t="shared" si="90"/>
        <v>0.10963463432042475</v>
      </c>
      <c r="P211" s="101">
        <f t="shared" si="90"/>
        <v>6.3148973701973532E-2</v>
      </c>
      <c r="Q211" s="101">
        <f t="shared" si="90"/>
        <v>6.4215649240549578E-3</v>
      </c>
      <c r="R211" s="102">
        <f t="shared" si="90"/>
        <v>0</v>
      </c>
      <c r="S211" s="103">
        <f>SUM(L211:R211)</f>
        <v>1</v>
      </c>
      <c r="U211" s="113" t="s">
        <v>86</v>
      </c>
      <c r="V211" s="135">
        <f>+V210/$AI210</f>
        <v>4.0669607754410343E-2</v>
      </c>
      <c r="W211" s="135">
        <f t="shared" ref="W211:AH211" si="91">+W210/$AI210</f>
        <v>2.9962871215829267E-3</v>
      </c>
      <c r="X211" s="135">
        <f t="shared" si="91"/>
        <v>6.4215649240549561E-3</v>
      </c>
      <c r="Y211" s="135">
        <f t="shared" si="91"/>
        <v>1.9491258011652607E-2</v>
      </c>
      <c r="Z211" s="135">
        <f t="shared" si="91"/>
        <v>0.73474663114539951</v>
      </c>
      <c r="AA211" s="135">
        <f t="shared" si="91"/>
        <v>0.10268413510884512</v>
      </c>
      <c r="AB211" s="135">
        <f t="shared" si="91"/>
        <v>6.3148973701973518E-2</v>
      </c>
      <c r="AC211" s="135">
        <f t="shared" si="91"/>
        <v>2.984154223208093E-2</v>
      </c>
      <c r="AD211" s="135">
        <f t="shared" si="91"/>
        <v>4.4705609750562866E-6</v>
      </c>
      <c r="AE211" s="135">
        <f t="shared" si="91"/>
        <v>0</v>
      </c>
      <c r="AF211" s="135">
        <f t="shared" si="91"/>
        <v>0</v>
      </c>
      <c r="AG211" s="135">
        <f t="shared" si="91"/>
        <v>2.2886572459526234E-2</v>
      </c>
      <c r="AH211" s="135">
        <f t="shared" si="91"/>
        <v>6.9504992115796268E-3</v>
      </c>
      <c r="AI211" s="136">
        <f>SUM(V211:AC211)</f>
        <v>0.99999999999999978</v>
      </c>
      <c r="AJ211" s="24" t="str">
        <f t="shared" si="85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9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4">SUM(V216:AC216)</f>
        <v>0</v>
      </c>
      <c r="AJ216" s="141" t="str">
        <f t="shared" ref="AJ216:AJ237" si="95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9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4"/>
        <v>0</v>
      </c>
      <c r="AJ217" s="141" t="str">
        <f t="shared" si="95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92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3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4"/>
        <v>0</v>
      </c>
      <c r="AJ218" s="141" t="str">
        <f t="shared" si="95"/>
        <v/>
      </c>
      <c r="BA218" s="141"/>
      <c r="BR218" s="141"/>
      <c r="CG218" s="141"/>
    </row>
    <row r="219" spans="1:85" ht="15">
      <c r="A219" s="167" t="s">
        <v>16</v>
      </c>
      <c r="B219" s="156">
        <v>2.0101623872687902</v>
      </c>
      <c r="C219" s="156">
        <v>0</v>
      </c>
      <c r="D219" s="156">
        <v>2.2351264089486951</v>
      </c>
      <c r="E219" s="156">
        <v>0</v>
      </c>
      <c r="F219" s="348"/>
      <c r="G219" s="156">
        <v>0</v>
      </c>
      <c r="H219" s="168">
        <v>0</v>
      </c>
      <c r="I219" s="154">
        <f t="shared" si="92"/>
        <v>4.2452887962174852</v>
      </c>
      <c r="J219" s="149"/>
      <c r="K219" s="169" t="s">
        <v>16</v>
      </c>
      <c r="L219" s="156">
        <v>2.0101623872687902</v>
      </c>
      <c r="M219" s="156">
        <v>0</v>
      </c>
      <c r="N219" s="156">
        <v>2.2351264089486951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3"/>
        <v>4.2452887962174852</v>
      </c>
      <c r="U219" s="215" t="s">
        <v>16</v>
      </c>
      <c r="V219" s="207">
        <v>2.0101623872687902</v>
      </c>
      <c r="W219" s="207">
        <v>0</v>
      </c>
      <c r="X219" s="207">
        <v>0</v>
      </c>
      <c r="Y219" s="207">
        <v>0</v>
      </c>
      <c r="Z219" s="207">
        <v>2.2351264089486951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4"/>
        <v>4.2452887962174852</v>
      </c>
      <c r="AJ219" s="141" t="str">
        <f t="shared" si="95"/>
        <v/>
      </c>
      <c r="BA219" s="141"/>
      <c r="BR219" s="141"/>
      <c r="CG219" s="141"/>
    </row>
    <row r="220" spans="1:85" ht="15">
      <c r="A220" s="159" t="s">
        <v>15</v>
      </c>
      <c r="B220" s="160">
        <v>1.4671208674316214</v>
      </c>
      <c r="C220" s="160">
        <v>0</v>
      </c>
      <c r="D220" s="160">
        <v>1.6313112894185569</v>
      </c>
      <c r="E220" s="160">
        <v>0</v>
      </c>
      <c r="F220" s="348"/>
      <c r="G220" s="160">
        <v>0</v>
      </c>
      <c r="H220" s="161">
        <v>0</v>
      </c>
      <c r="I220" s="162">
        <f t="shared" si="92"/>
        <v>3.098432156850178</v>
      </c>
      <c r="J220" s="149"/>
      <c r="K220" s="163" t="s">
        <v>15</v>
      </c>
      <c r="L220" s="164">
        <v>1.4671208674316214</v>
      </c>
      <c r="M220" s="164">
        <v>0</v>
      </c>
      <c r="N220" s="164">
        <v>1.6313112894185569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3"/>
        <v>3.098432156850178</v>
      </c>
      <c r="U220" s="211" t="s">
        <v>56</v>
      </c>
      <c r="V220" s="212">
        <v>1.4671208674316214</v>
      </c>
      <c r="W220" s="212">
        <v>0</v>
      </c>
      <c r="X220" s="212">
        <v>0</v>
      </c>
      <c r="Y220" s="212">
        <v>0</v>
      </c>
      <c r="Z220" s="212">
        <v>1.6313112894185569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4"/>
        <v>3.098432156850178</v>
      </c>
      <c r="AJ220" s="141" t="str">
        <f t="shared" si="95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16.811789551849476</v>
      </c>
      <c r="F221" s="348"/>
      <c r="G221" s="156">
        <v>0</v>
      </c>
      <c r="H221" s="168">
        <v>0</v>
      </c>
      <c r="I221" s="154">
        <f t="shared" si="92"/>
        <v>16.811789551849476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16.811789551849476</v>
      </c>
      <c r="P221" s="156">
        <v>148.47510013763534</v>
      </c>
      <c r="Q221" s="156">
        <v>0</v>
      </c>
      <c r="R221" s="157">
        <v>0</v>
      </c>
      <c r="S221" s="158">
        <f t="shared" si="93"/>
        <v>165.28688968948481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1.7166533735053593</v>
      </c>
      <c r="AB221" s="207">
        <v>148.47510013763534</v>
      </c>
      <c r="AC221" s="208">
        <v>15.095136178344116</v>
      </c>
      <c r="AD221" s="207">
        <v>0</v>
      </c>
      <c r="AE221" s="207">
        <v>0</v>
      </c>
      <c r="AF221" s="207">
        <v>0</v>
      </c>
      <c r="AG221" s="207">
        <v>0</v>
      </c>
      <c r="AH221" s="207">
        <v>15.095136178344116</v>
      </c>
      <c r="AI221" s="210">
        <f t="shared" si="94"/>
        <v>165.28688968948481</v>
      </c>
      <c r="AJ221" s="141" t="str">
        <f t="shared" si="95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4.4112768248329202</v>
      </c>
      <c r="F222" s="348"/>
      <c r="G222" s="160">
        <v>0</v>
      </c>
      <c r="H222" s="161">
        <v>0</v>
      </c>
      <c r="I222" s="162">
        <f t="shared" si="92"/>
        <v>4.4112768248329202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4.4112768248329202</v>
      </c>
      <c r="P222" s="164">
        <v>23.028296375402167</v>
      </c>
      <c r="Q222" s="164">
        <v>0</v>
      </c>
      <c r="R222" s="165">
        <v>0</v>
      </c>
      <c r="S222" s="166">
        <f t="shared" si="93"/>
        <v>27.439573200235088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4.4112768248329202</v>
      </c>
      <c r="AB222" s="212">
        <v>23.028296375402167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4"/>
        <v>27.439573200235088</v>
      </c>
      <c r="AJ222" s="141" t="str">
        <f t="shared" si="95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92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3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4"/>
        <v>0</v>
      </c>
      <c r="AJ223" s="141" t="str">
        <f t="shared" si="95"/>
        <v/>
      </c>
      <c r="BA223" s="141"/>
      <c r="BR223" s="141"/>
      <c r="CG223" s="141"/>
    </row>
    <row r="224" spans="1:85" ht="15">
      <c r="A224" s="159" t="s">
        <v>17</v>
      </c>
      <c r="B224" s="160">
        <v>21.005485445387745</v>
      </c>
      <c r="C224" s="160">
        <v>0</v>
      </c>
      <c r="D224" s="160">
        <v>0</v>
      </c>
      <c r="E224" s="160">
        <v>0</v>
      </c>
      <c r="F224" s="348"/>
      <c r="G224" s="160">
        <v>0</v>
      </c>
      <c r="H224" s="161">
        <v>0</v>
      </c>
      <c r="I224" s="162">
        <f t="shared" si="92"/>
        <v>21.005485445387745</v>
      </c>
      <c r="J224" s="149"/>
      <c r="K224" s="163" t="s">
        <v>17</v>
      </c>
      <c r="L224" s="164">
        <v>21.005485445387745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3"/>
        <v>21.005485445387745</v>
      </c>
      <c r="U224" s="211" t="s">
        <v>17</v>
      </c>
      <c r="V224" s="212">
        <v>21.005485445387745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4"/>
        <v>21.005485445387745</v>
      </c>
      <c r="AJ224" s="141" t="str">
        <f t="shared" si="95"/>
        <v/>
      </c>
      <c r="BA224" s="141"/>
      <c r="BR224" s="141"/>
      <c r="CG224" s="141"/>
    </row>
    <row r="225" spans="1:85" ht="15">
      <c r="A225" s="167" t="s">
        <v>139</v>
      </c>
      <c r="B225" s="156">
        <v>818.13628767743</v>
      </c>
      <c r="C225" s="156">
        <v>0</v>
      </c>
      <c r="D225" s="156">
        <v>88.553228336341249</v>
      </c>
      <c r="E225" s="156">
        <v>0</v>
      </c>
      <c r="F225" s="348"/>
      <c r="G225" s="156">
        <v>0</v>
      </c>
      <c r="H225" s="168">
        <v>0</v>
      </c>
      <c r="I225" s="154">
        <f t="shared" si="92"/>
        <v>906.68951601377125</v>
      </c>
      <c r="J225" s="149"/>
      <c r="K225" s="169" t="s">
        <v>139</v>
      </c>
      <c r="L225" s="156">
        <v>818.13628767743</v>
      </c>
      <c r="M225" s="156">
        <v>0</v>
      </c>
      <c r="N225" s="156">
        <v>88.553228336341249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3"/>
        <v>906.68951601377125</v>
      </c>
      <c r="U225" s="215" t="s">
        <v>139</v>
      </c>
      <c r="V225" s="207">
        <v>799.13252842335635</v>
      </c>
      <c r="W225" s="207">
        <v>0</v>
      </c>
      <c r="X225" s="207">
        <v>0</v>
      </c>
      <c r="Y225" s="207">
        <v>0</v>
      </c>
      <c r="Z225" s="207">
        <v>78.806830813710278</v>
      </c>
      <c r="AA225" s="207">
        <v>0</v>
      </c>
      <c r="AB225" s="207">
        <v>0</v>
      </c>
      <c r="AC225" s="208">
        <v>28.750156776704678</v>
      </c>
      <c r="AD225" s="207">
        <v>19.003759254073625</v>
      </c>
      <c r="AE225" s="207">
        <v>0</v>
      </c>
      <c r="AF225" s="207">
        <v>0</v>
      </c>
      <c r="AG225" s="207">
        <v>9.7463975226309643</v>
      </c>
      <c r="AH225" s="207">
        <v>0</v>
      </c>
      <c r="AI225" s="210">
        <f t="shared" si="94"/>
        <v>906.68951601377125</v>
      </c>
      <c r="AJ225" s="141" t="str">
        <f t="shared" si="95"/>
        <v/>
      </c>
      <c r="BA225" s="141"/>
      <c r="BR225" s="141"/>
      <c r="CG225" s="141"/>
    </row>
    <row r="226" spans="1:85" ht="15">
      <c r="A226" s="159" t="s">
        <v>25</v>
      </c>
      <c r="B226" s="160">
        <v>285.88266409940411</v>
      </c>
      <c r="C226" s="160">
        <v>7.5465083295584101</v>
      </c>
      <c r="D226" s="160">
        <v>119.06526431459764</v>
      </c>
      <c r="E226" s="160">
        <v>1003.8347048379424</v>
      </c>
      <c r="F226" s="348"/>
      <c r="G226" s="160">
        <v>285.91199465809444</v>
      </c>
      <c r="H226" s="161">
        <v>0.36724303692830884</v>
      </c>
      <c r="I226" s="162">
        <f t="shared" si="92"/>
        <v>1702.6083792765253</v>
      </c>
      <c r="J226" s="149"/>
      <c r="K226" s="163" t="s">
        <v>25</v>
      </c>
      <c r="L226" s="164">
        <v>285.88266409940411</v>
      </c>
      <c r="M226" s="164">
        <v>7.5465083295584101</v>
      </c>
      <c r="N226" s="164">
        <v>119.06526431459764</v>
      </c>
      <c r="O226" s="164">
        <v>1003.8347048379424</v>
      </c>
      <c r="P226" s="164">
        <v>10.324082252764084</v>
      </c>
      <c r="Q226" s="164">
        <v>285.91199465809444</v>
      </c>
      <c r="R226" s="165">
        <v>0.36724303692830884</v>
      </c>
      <c r="S226" s="166">
        <f t="shared" si="93"/>
        <v>1712.9324615292894</v>
      </c>
      <c r="U226" s="211" t="s">
        <v>25</v>
      </c>
      <c r="V226" s="212">
        <v>18.941277617212073</v>
      </c>
      <c r="W226" s="212">
        <v>266.94138648219206</v>
      </c>
      <c r="X226" s="212">
        <v>285.91199465809444</v>
      </c>
      <c r="Y226" s="212">
        <v>7.5465083295584101</v>
      </c>
      <c r="Z226" s="212">
        <v>119.06526431459764</v>
      </c>
      <c r="AA226" s="212">
        <v>986.58803080169719</v>
      </c>
      <c r="AB226" s="212">
        <v>10.324082252764084</v>
      </c>
      <c r="AC226" s="213">
        <v>17.613917073173564</v>
      </c>
      <c r="AD226" s="212">
        <v>0</v>
      </c>
      <c r="AE226" s="212">
        <v>7.4495036172250284</v>
      </c>
      <c r="AF226" s="212">
        <v>0.36724303692830884</v>
      </c>
      <c r="AG226" s="212">
        <v>0</v>
      </c>
      <c r="AH226" s="212">
        <v>9.797170419020226</v>
      </c>
      <c r="AI226" s="214">
        <f t="shared" si="94"/>
        <v>1712.9324615292894</v>
      </c>
      <c r="AJ226" s="141" t="str">
        <f t="shared" si="95"/>
        <v/>
      </c>
      <c r="BA226" s="141"/>
      <c r="BR226" s="141"/>
      <c r="CG226" s="141"/>
    </row>
    <row r="227" spans="1:85" ht="15">
      <c r="A227" s="167" t="s">
        <v>24</v>
      </c>
      <c r="B227" s="156">
        <v>356.94595167719609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92"/>
        <v>356.94595167719609</v>
      </c>
      <c r="J227" s="149"/>
      <c r="K227" s="169" t="s">
        <v>24</v>
      </c>
      <c r="L227" s="156">
        <v>356.94595167719609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3"/>
        <v>356.94595167719609</v>
      </c>
      <c r="U227" s="215" t="s">
        <v>24</v>
      </c>
      <c r="V227" s="207">
        <v>356.94595167719609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4"/>
        <v>356.94595167719609</v>
      </c>
      <c r="AJ227" s="141" t="str">
        <f t="shared" si="95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92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3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4"/>
        <v>0</v>
      </c>
      <c r="AJ228" s="141" t="str">
        <f t="shared" si="95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35.953796429538265</v>
      </c>
      <c r="F229" s="348"/>
      <c r="G229" s="156">
        <v>0</v>
      </c>
      <c r="H229" s="168">
        <v>0</v>
      </c>
      <c r="I229" s="154">
        <f t="shared" si="92"/>
        <v>35.953796429538265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35.953796429538265</v>
      </c>
      <c r="P229" s="156">
        <v>9.5888936827069191</v>
      </c>
      <c r="Q229" s="156">
        <v>0</v>
      </c>
      <c r="R229" s="157">
        <v>0</v>
      </c>
      <c r="S229" s="158">
        <f t="shared" si="93"/>
        <v>45.542690112245182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9.5888936827069191</v>
      </c>
      <c r="AC229" s="208">
        <v>35.953796429538265</v>
      </c>
      <c r="AD229" s="207">
        <v>0</v>
      </c>
      <c r="AE229" s="207">
        <v>0</v>
      </c>
      <c r="AF229" s="207">
        <v>0</v>
      </c>
      <c r="AG229" s="207">
        <v>0</v>
      </c>
      <c r="AH229" s="207">
        <v>35.953796429538265</v>
      </c>
      <c r="AI229" s="210">
        <f t="shared" si="94"/>
        <v>45.542690112245182</v>
      </c>
      <c r="AJ229" s="141" t="str">
        <f t="shared" si="95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9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3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4"/>
        <v>0</v>
      </c>
      <c r="AJ230" s="141" t="str">
        <f t="shared" si="95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92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3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4"/>
        <v>0</v>
      </c>
      <c r="AJ231" s="141" t="str">
        <f t="shared" si="95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9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3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94"/>
        <v>0</v>
      </c>
      <c r="AJ232" s="141" t="str">
        <f t="shared" si="95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9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4"/>
        <v>0</v>
      </c>
      <c r="AJ233" s="141" t="str">
        <f t="shared" si="95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9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94"/>
        <v>0</v>
      </c>
      <c r="AJ234" s="141" t="str">
        <f t="shared" si="95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9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4"/>
        <v>0</v>
      </c>
      <c r="AJ235" s="141" t="str">
        <f t="shared" si="95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1485.4476721541184</v>
      </c>
      <c r="C236" s="195">
        <f t="shared" ref="C236:I236" si="96">SUM(C215:C231)</f>
        <v>7.5465083295584101</v>
      </c>
      <c r="D236" s="195">
        <f t="shared" si="96"/>
        <v>211.48493034930613</v>
      </c>
      <c r="E236" s="195">
        <f t="shared" si="96"/>
        <v>1061.0115676441631</v>
      </c>
      <c r="F236" s="195">
        <f t="shared" si="96"/>
        <v>0</v>
      </c>
      <c r="G236" s="195">
        <f t="shared" si="96"/>
        <v>285.91199465809444</v>
      </c>
      <c r="H236" s="197">
        <f t="shared" si="96"/>
        <v>0.36724303692830884</v>
      </c>
      <c r="I236" s="154">
        <f t="shared" si="96"/>
        <v>3051.7699161721689</v>
      </c>
      <c r="J236" s="149"/>
      <c r="K236" s="196" t="s">
        <v>26</v>
      </c>
      <c r="L236" s="195">
        <f>SUM(L215:L231)</f>
        <v>1485.4476721541184</v>
      </c>
      <c r="M236" s="195">
        <f t="shared" ref="M236:S236" si="97">SUM(M215:M231)</f>
        <v>7.5465083295584101</v>
      </c>
      <c r="N236" s="195">
        <f t="shared" si="97"/>
        <v>211.48493034930613</v>
      </c>
      <c r="O236" s="195">
        <f t="shared" si="97"/>
        <v>1061.0115676441631</v>
      </c>
      <c r="P236" s="195">
        <f t="shared" si="97"/>
        <v>191.4163724485085</v>
      </c>
      <c r="Q236" s="195">
        <f t="shared" si="97"/>
        <v>285.91199465809444</v>
      </c>
      <c r="R236" s="197">
        <f t="shared" si="97"/>
        <v>0.36724303692830884</v>
      </c>
      <c r="S236" s="198">
        <f t="shared" si="97"/>
        <v>3243.1862886206773</v>
      </c>
      <c r="T236" s="141" t="str">
        <f>IF(ABS(S236-AI236)&gt;0.01,S236-AI236,"")</f>
        <v/>
      </c>
      <c r="U236" s="224" t="s">
        <v>62</v>
      </c>
      <c r="V236" s="225">
        <f>SUM(V215:V231)</f>
        <v>1199.5025264178528</v>
      </c>
      <c r="W236" s="225">
        <f t="shared" ref="W236:AH236" si="98">SUM(W215:W231)</f>
        <v>266.94138648219206</v>
      </c>
      <c r="X236" s="225">
        <f t="shared" si="98"/>
        <v>285.91199465809444</v>
      </c>
      <c r="Y236" s="225">
        <f t="shared" si="98"/>
        <v>7.5465083295584101</v>
      </c>
      <c r="Z236" s="225">
        <f t="shared" si="98"/>
        <v>201.73853282667517</v>
      </c>
      <c r="AA236" s="225">
        <f t="shared" si="98"/>
        <v>992.71596100003546</v>
      </c>
      <c r="AB236" s="225">
        <f t="shared" si="98"/>
        <v>191.4163724485085</v>
      </c>
      <c r="AC236" s="225">
        <f t="shared" si="98"/>
        <v>97.413006457760616</v>
      </c>
      <c r="AD236" s="226">
        <f t="shared" si="98"/>
        <v>19.003759254073625</v>
      </c>
      <c r="AE236" s="226">
        <f t="shared" si="98"/>
        <v>7.4495036172250284</v>
      </c>
      <c r="AF236" s="226">
        <f t="shared" si="98"/>
        <v>0.36724303692830884</v>
      </c>
      <c r="AG236" s="226">
        <f t="shared" si="98"/>
        <v>9.7463975226309643</v>
      </c>
      <c r="AH236" s="226">
        <f t="shared" si="98"/>
        <v>60.846103026902611</v>
      </c>
      <c r="AI236" s="227">
        <f>SUM(V236:AC236)</f>
        <v>3243.1862886206773</v>
      </c>
      <c r="AJ236" s="141" t="str">
        <f t="shared" si="95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0.48674956269878744</v>
      </c>
      <c r="C237" s="49">
        <f t="shared" ref="C237:H237" si="99">IF($I236=0,"-",C236/$I236)</f>
        <v>2.4728300418610802E-3</v>
      </c>
      <c r="D237" s="49">
        <f t="shared" si="99"/>
        <v>6.9299107127503048E-2</v>
      </c>
      <c r="E237" s="49">
        <f t="shared" si="99"/>
        <v>0.34767089157723546</v>
      </c>
      <c r="F237" s="49">
        <f t="shared" si="99"/>
        <v>0</v>
      </c>
      <c r="G237" s="49">
        <f t="shared" si="99"/>
        <v>9.368727083354747E-2</v>
      </c>
      <c r="H237" s="72">
        <f t="shared" si="99"/>
        <v>1.203377210654666E-4</v>
      </c>
      <c r="I237" s="50">
        <f>SUM(B237:H237)</f>
        <v>1</v>
      </c>
      <c r="J237" s="141"/>
      <c r="K237" s="84" t="s">
        <v>86</v>
      </c>
      <c r="L237" s="101">
        <f t="shared" ref="L237:R237" si="100">IF($S236=0,"-",L236/$S236)</f>
        <v>0.45802107555957794</v>
      </c>
      <c r="M237" s="101">
        <f t="shared" si="100"/>
        <v>2.3268809306566012E-3</v>
      </c>
      <c r="N237" s="101">
        <f t="shared" si="100"/>
        <v>6.5208998660157252E-2</v>
      </c>
      <c r="O237" s="101">
        <f t="shared" si="100"/>
        <v>0.32715097845810448</v>
      </c>
      <c r="P237" s="101">
        <f t="shared" si="100"/>
        <v>5.9021084641399872E-2</v>
      </c>
      <c r="Q237" s="101">
        <f t="shared" si="100"/>
        <v>8.815774649185891E-2</v>
      </c>
      <c r="R237" s="102">
        <f t="shared" si="100"/>
        <v>1.1323525824490853E-4</v>
      </c>
      <c r="S237" s="103">
        <f>SUM(L237:R237)</f>
        <v>1</v>
      </c>
      <c r="U237" s="113" t="s">
        <v>86</v>
      </c>
      <c r="V237" s="135">
        <f>+V236/$AI236</f>
        <v>0.36985310730577847</v>
      </c>
      <c r="W237" s="135">
        <f t="shared" ref="W237:AH237" si="101">+W236/$AI236</f>
        <v>8.230837291672255E-2</v>
      </c>
      <c r="X237" s="135">
        <f t="shared" si="101"/>
        <v>8.815774649185891E-2</v>
      </c>
      <c r="Y237" s="135">
        <f t="shared" si="101"/>
        <v>2.3268809306566012E-3</v>
      </c>
      <c r="Z237" s="135">
        <f t="shared" si="101"/>
        <v>6.2203806649809901E-2</v>
      </c>
      <c r="AA237" s="135">
        <f t="shared" si="101"/>
        <v>0.30609279660658539</v>
      </c>
      <c r="AB237" s="135">
        <f t="shared" si="101"/>
        <v>5.9021084641399872E-2</v>
      </c>
      <c r="AC237" s="135">
        <f t="shared" si="101"/>
        <v>3.0036204457188378E-2</v>
      </c>
      <c r="AD237" s="135">
        <f t="shared" si="101"/>
        <v>5.8595953370769518E-3</v>
      </c>
      <c r="AE237" s="135">
        <f t="shared" si="101"/>
        <v>2.2969706190985695E-3</v>
      </c>
      <c r="AF237" s="135">
        <f t="shared" si="101"/>
        <v>1.1323525824490853E-4</v>
      </c>
      <c r="AG237" s="135">
        <f t="shared" si="101"/>
        <v>3.0051920103473595E-3</v>
      </c>
      <c r="AH237" s="135">
        <f t="shared" si="101"/>
        <v>1.8761211232420565E-2</v>
      </c>
      <c r="AI237" s="136">
        <f>SUM(V237:AC237)</f>
        <v>1.0000000000000002</v>
      </c>
      <c r="AJ237" s="24" t="str">
        <f t="shared" si="95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02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3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4">SUM(V242:AC242)</f>
        <v>0</v>
      </c>
      <c r="AJ242" s="141" t="str">
        <f t="shared" ref="AJ242:AJ263" si="105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48"/>
      <c r="G243" s="156">
        <v>0</v>
      </c>
      <c r="H243" s="168">
        <v>0</v>
      </c>
      <c r="I243" s="154">
        <f t="shared" si="102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3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4"/>
        <v>0</v>
      </c>
      <c r="AJ243" s="141" t="str">
        <f t="shared" si="105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02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3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4"/>
        <v>0</v>
      </c>
      <c r="AJ244" s="141" t="str">
        <f t="shared" si="105"/>
        <v/>
      </c>
      <c r="BA244" s="141"/>
      <c r="BR244" s="141"/>
      <c r="CG244" s="141"/>
    </row>
    <row r="245" spans="1:85" ht="15">
      <c r="A245" s="167" t="s">
        <v>16</v>
      </c>
      <c r="B245" s="156">
        <v>64.926301654741806</v>
      </c>
      <c r="C245" s="156">
        <v>3.3144084200088804E-2</v>
      </c>
      <c r="D245" s="156">
        <v>35.715710018827835</v>
      </c>
      <c r="E245" s="156">
        <v>0</v>
      </c>
      <c r="F245" s="348"/>
      <c r="G245" s="156">
        <v>0</v>
      </c>
      <c r="H245" s="168">
        <v>0</v>
      </c>
      <c r="I245" s="154">
        <f t="shared" si="102"/>
        <v>100.67515575776973</v>
      </c>
      <c r="J245" s="149"/>
      <c r="K245" s="169" t="s">
        <v>16</v>
      </c>
      <c r="L245" s="156">
        <v>64.926301654741806</v>
      </c>
      <c r="M245" s="156">
        <v>3.3144084200088804E-2</v>
      </c>
      <c r="N245" s="156">
        <v>35.715710018827835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3"/>
        <v>100.67515575776973</v>
      </c>
      <c r="U245" s="215" t="s">
        <v>16</v>
      </c>
      <c r="V245" s="207">
        <v>64.233827038418525</v>
      </c>
      <c r="W245" s="207">
        <v>0</v>
      </c>
      <c r="X245" s="207">
        <v>0</v>
      </c>
      <c r="Y245" s="207">
        <v>3.3144084200088804E-2</v>
      </c>
      <c r="Z245" s="207">
        <v>35.715710018827835</v>
      </c>
      <c r="AA245" s="207">
        <v>0</v>
      </c>
      <c r="AB245" s="207">
        <v>0</v>
      </c>
      <c r="AC245" s="208">
        <v>0.69247461632328355</v>
      </c>
      <c r="AD245" s="209">
        <v>0.69247461632328355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4"/>
        <v>100.67515575776973</v>
      </c>
      <c r="AJ245" s="141" t="str">
        <f t="shared" si="105"/>
        <v/>
      </c>
      <c r="BA245" s="141"/>
      <c r="BR245" s="141"/>
      <c r="CG245" s="141"/>
    </row>
    <row r="246" spans="1:85" ht="15">
      <c r="A246" s="159" t="s">
        <v>15</v>
      </c>
      <c r="B246" s="160">
        <v>16.424480352047865</v>
      </c>
      <c r="C246" s="160">
        <v>0</v>
      </c>
      <c r="D246" s="160">
        <v>0</v>
      </c>
      <c r="E246" s="160">
        <v>0</v>
      </c>
      <c r="F246" s="348"/>
      <c r="G246" s="160">
        <v>0</v>
      </c>
      <c r="H246" s="161">
        <v>0</v>
      </c>
      <c r="I246" s="162">
        <f t="shared" si="102"/>
        <v>16.424480352047865</v>
      </c>
      <c r="J246" s="149"/>
      <c r="K246" s="163" t="s">
        <v>15</v>
      </c>
      <c r="L246" s="164">
        <v>16.424480352047865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3"/>
        <v>16.424480352047865</v>
      </c>
      <c r="U246" s="211" t="s">
        <v>56</v>
      </c>
      <c r="V246" s="212">
        <v>16.424480352047865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4"/>
        <v>16.424480352047865</v>
      </c>
      <c r="AJ246" s="141" t="str">
        <f t="shared" si="105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82.888877140799281</v>
      </c>
      <c r="F247" s="348"/>
      <c r="G247" s="156">
        <v>0</v>
      </c>
      <c r="H247" s="168">
        <v>0</v>
      </c>
      <c r="I247" s="154">
        <f t="shared" si="102"/>
        <v>82.888877140799281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82.888877140799281</v>
      </c>
      <c r="P247" s="156">
        <v>306.73456189865624</v>
      </c>
      <c r="Q247" s="156">
        <v>0</v>
      </c>
      <c r="R247" s="157">
        <v>0</v>
      </c>
      <c r="S247" s="158">
        <f t="shared" si="103"/>
        <v>389.62343903945555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17.707572569908187</v>
      </c>
      <c r="AB247" s="207">
        <v>306.73456189865624</v>
      </c>
      <c r="AC247" s="208">
        <v>65.181304570891101</v>
      </c>
      <c r="AD247" s="207">
        <v>0</v>
      </c>
      <c r="AE247" s="207">
        <v>0</v>
      </c>
      <c r="AF247" s="207">
        <v>0</v>
      </c>
      <c r="AG247" s="207">
        <v>0</v>
      </c>
      <c r="AH247" s="207">
        <v>65.181304570891101</v>
      </c>
      <c r="AI247" s="210">
        <f t="shared" si="104"/>
        <v>389.62343903945549</v>
      </c>
      <c r="AJ247" s="141" t="str">
        <f t="shared" si="105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9.4139273597579365</v>
      </c>
      <c r="F248" s="348"/>
      <c r="G248" s="160">
        <v>0</v>
      </c>
      <c r="H248" s="161">
        <v>0</v>
      </c>
      <c r="I248" s="162">
        <f t="shared" si="102"/>
        <v>9.4139273597579365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9.4139273597579365</v>
      </c>
      <c r="P248" s="164">
        <v>14.21735669401175</v>
      </c>
      <c r="Q248" s="164">
        <v>0</v>
      </c>
      <c r="R248" s="165">
        <v>0</v>
      </c>
      <c r="S248" s="166">
        <f t="shared" si="103"/>
        <v>23.631284053769686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3.6465248669770864</v>
      </c>
      <c r="AB248" s="212">
        <v>14.21735669401175</v>
      </c>
      <c r="AC248" s="213">
        <v>5.7674024927808496</v>
      </c>
      <c r="AD248" s="212">
        <v>0</v>
      </c>
      <c r="AE248" s="212">
        <v>0</v>
      </c>
      <c r="AF248" s="212">
        <v>0</v>
      </c>
      <c r="AG248" s="212">
        <v>0</v>
      </c>
      <c r="AH248" s="212">
        <v>5.7674024927808496</v>
      </c>
      <c r="AI248" s="214">
        <f t="shared" si="104"/>
        <v>23.631284053769686</v>
      </c>
      <c r="AJ248" s="141" t="str">
        <f t="shared" si="105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</v>
      </c>
      <c r="E249" s="156">
        <v>0</v>
      </c>
      <c r="F249" s="348"/>
      <c r="G249" s="156">
        <v>0</v>
      </c>
      <c r="H249" s="168">
        <v>0</v>
      </c>
      <c r="I249" s="154">
        <f t="shared" si="102"/>
        <v>0</v>
      </c>
      <c r="J249" s="149"/>
      <c r="K249" s="169" t="s">
        <v>58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3"/>
        <v>0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4"/>
        <v>0</v>
      </c>
      <c r="AJ249" s="141" t="str">
        <f t="shared" si="105"/>
        <v/>
      </c>
      <c r="BA249" s="141"/>
      <c r="BR249" s="141"/>
      <c r="CG249" s="141"/>
    </row>
    <row r="250" spans="1:85" ht="15">
      <c r="A250" s="159" t="s">
        <v>17</v>
      </c>
      <c r="B250" s="160">
        <v>15.326220039781965</v>
      </c>
      <c r="C250" s="160">
        <v>0</v>
      </c>
      <c r="D250" s="160">
        <v>29.175044886396787</v>
      </c>
      <c r="E250" s="160">
        <v>4.602234234258602</v>
      </c>
      <c r="F250" s="348"/>
      <c r="G250" s="160">
        <v>0</v>
      </c>
      <c r="H250" s="161">
        <v>0</v>
      </c>
      <c r="I250" s="162">
        <f t="shared" si="102"/>
        <v>49.103499160437352</v>
      </c>
      <c r="J250" s="149"/>
      <c r="K250" s="163" t="s">
        <v>17</v>
      </c>
      <c r="L250" s="164">
        <v>15.326220039781965</v>
      </c>
      <c r="M250" s="164">
        <v>0</v>
      </c>
      <c r="N250" s="164">
        <v>29.175044886396787</v>
      </c>
      <c r="O250" s="164">
        <v>4.602234234258602</v>
      </c>
      <c r="P250" s="164">
        <v>0.49872915011914226</v>
      </c>
      <c r="Q250" s="164">
        <v>0</v>
      </c>
      <c r="R250" s="165">
        <v>0</v>
      </c>
      <c r="S250" s="166">
        <f t="shared" si="103"/>
        <v>49.602228310556491</v>
      </c>
      <c r="U250" s="211" t="s">
        <v>17</v>
      </c>
      <c r="V250" s="212">
        <v>15.326220039781965</v>
      </c>
      <c r="W250" s="212">
        <v>0</v>
      </c>
      <c r="X250" s="212">
        <v>0</v>
      </c>
      <c r="Y250" s="212">
        <v>0</v>
      </c>
      <c r="Z250" s="212">
        <v>29.175044886396787</v>
      </c>
      <c r="AA250" s="212">
        <v>3.6271846083563726</v>
      </c>
      <c r="AB250" s="212">
        <v>0.49872915011914226</v>
      </c>
      <c r="AC250" s="213">
        <v>0.97504962590222932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0.97504962590222932</v>
      </c>
      <c r="AI250" s="214">
        <f t="shared" si="104"/>
        <v>49.602228310556491</v>
      </c>
      <c r="AJ250" s="141" t="str">
        <f t="shared" si="105"/>
        <v/>
      </c>
      <c r="BA250" s="141"/>
      <c r="BR250" s="141"/>
      <c r="CG250" s="141"/>
    </row>
    <row r="251" spans="1:85" ht="15">
      <c r="A251" s="167" t="s">
        <v>139</v>
      </c>
      <c r="B251" s="156">
        <v>619.75960058931548</v>
      </c>
      <c r="C251" s="156">
        <v>0</v>
      </c>
      <c r="D251" s="156">
        <v>684.02334973975246</v>
      </c>
      <c r="E251" s="156">
        <v>42.189828857782899</v>
      </c>
      <c r="F251" s="348"/>
      <c r="G251" s="156">
        <v>6.8085020951330386E-2</v>
      </c>
      <c r="H251" s="168">
        <v>0</v>
      </c>
      <c r="I251" s="154">
        <f t="shared" si="102"/>
        <v>1346.0408642078021</v>
      </c>
      <c r="J251" s="149"/>
      <c r="K251" s="169" t="s">
        <v>139</v>
      </c>
      <c r="L251" s="156">
        <v>619.75960058931548</v>
      </c>
      <c r="M251" s="156">
        <v>0</v>
      </c>
      <c r="N251" s="156">
        <v>684.02334973975246</v>
      </c>
      <c r="O251" s="156">
        <v>42.189828857782899</v>
      </c>
      <c r="P251" s="156">
        <v>23.693748837239234</v>
      </c>
      <c r="Q251" s="156">
        <v>6.8085020951330386E-2</v>
      </c>
      <c r="R251" s="157">
        <v>0</v>
      </c>
      <c r="S251" s="158">
        <f t="shared" si="103"/>
        <v>1369.7346130450412</v>
      </c>
      <c r="U251" s="215" t="s">
        <v>139</v>
      </c>
      <c r="V251" s="207">
        <v>594.33324951504108</v>
      </c>
      <c r="W251" s="207">
        <v>22.721484491924524</v>
      </c>
      <c r="X251" s="207">
        <v>6.8085020951330386E-2</v>
      </c>
      <c r="Y251" s="207">
        <v>0</v>
      </c>
      <c r="Z251" s="207">
        <v>682.38174423459259</v>
      </c>
      <c r="AA251" s="207">
        <v>27.152873730565133</v>
      </c>
      <c r="AB251" s="207">
        <v>23.693748837239234</v>
      </c>
      <c r="AC251" s="208">
        <v>19.38342721472743</v>
      </c>
      <c r="AD251" s="207">
        <v>2.7048665823498039</v>
      </c>
      <c r="AE251" s="207">
        <v>0</v>
      </c>
      <c r="AF251" s="207">
        <v>0</v>
      </c>
      <c r="AG251" s="207">
        <v>1.6416055051598615</v>
      </c>
      <c r="AH251" s="207">
        <v>15.036955127217766</v>
      </c>
      <c r="AI251" s="210">
        <f t="shared" si="104"/>
        <v>1369.7346130450412</v>
      </c>
      <c r="AJ251" s="141" t="str">
        <f t="shared" si="105"/>
        <v/>
      </c>
      <c r="BA251" s="141"/>
      <c r="BR251" s="141"/>
      <c r="CG251" s="141"/>
    </row>
    <row r="252" spans="1:85" ht="15">
      <c r="A252" s="159" t="s">
        <v>25</v>
      </c>
      <c r="B252" s="160">
        <v>358.4020954262154</v>
      </c>
      <c r="C252" s="160">
        <v>5.2531435667871742</v>
      </c>
      <c r="D252" s="160">
        <v>666.88388411486414</v>
      </c>
      <c r="E252" s="160">
        <v>1677.8701528436798</v>
      </c>
      <c r="F252" s="348"/>
      <c r="G252" s="160">
        <v>397.72780137823997</v>
      </c>
      <c r="H252" s="161">
        <v>123.71437499679996</v>
      </c>
      <c r="I252" s="162">
        <f t="shared" si="102"/>
        <v>3229.8514523265867</v>
      </c>
      <c r="J252" s="149"/>
      <c r="K252" s="163" t="s">
        <v>25</v>
      </c>
      <c r="L252" s="164">
        <v>358.4020954262154</v>
      </c>
      <c r="M252" s="164">
        <v>5.2531435667871742</v>
      </c>
      <c r="N252" s="164">
        <v>666.88388411486414</v>
      </c>
      <c r="O252" s="164">
        <v>1677.8701528436798</v>
      </c>
      <c r="P252" s="164">
        <v>5.2886367199017448</v>
      </c>
      <c r="Q252" s="164">
        <v>397.72780137823997</v>
      </c>
      <c r="R252" s="165">
        <v>123.71437499679996</v>
      </c>
      <c r="S252" s="166">
        <f t="shared" si="103"/>
        <v>3235.1400890464884</v>
      </c>
      <c r="U252" s="211" t="s">
        <v>25</v>
      </c>
      <c r="V252" s="212">
        <v>53.457570930838131</v>
      </c>
      <c r="W252" s="212">
        <v>298.96955315889591</v>
      </c>
      <c r="X252" s="212">
        <v>397.72780137823997</v>
      </c>
      <c r="Y252" s="212">
        <v>5.2531435667871742</v>
      </c>
      <c r="Z252" s="212">
        <v>666.88388411486414</v>
      </c>
      <c r="AA252" s="212">
        <v>1673.3033155083087</v>
      </c>
      <c r="AB252" s="212">
        <v>5.2886367199017448</v>
      </c>
      <c r="AC252" s="213">
        <v>134.25618366865234</v>
      </c>
      <c r="AD252" s="212">
        <v>5.9749713364813628</v>
      </c>
      <c r="AE252" s="212">
        <v>0</v>
      </c>
      <c r="AF252" s="212">
        <v>123.71437499679996</v>
      </c>
      <c r="AG252" s="212">
        <v>0</v>
      </c>
      <c r="AH252" s="212">
        <v>4.566837335371031</v>
      </c>
      <c r="AI252" s="214">
        <f t="shared" si="104"/>
        <v>3235.1400890464879</v>
      </c>
      <c r="AJ252" s="141" t="str">
        <f t="shared" si="105"/>
        <v/>
      </c>
      <c r="BA252" s="141"/>
      <c r="BR252" s="141"/>
      <c r="CG252" s="141"/>
    </row>
    <row r="253" spans="1:85" ht="15">
      <c r="A253" s="167" t="s">
        <v>24</v>
      </c>
      <c r="B253" s="156">
        <v>234.48262337076056</v>
      </c>
      <c r="C253" s="156">
        <v>0</v>
      </c>
      <c r="D253" s="156">
        <v>7.893448612926953</v>
      </c>
      <c r="E253" s="156">
        <v>0</v>
      </c>
      <c r="F253" s="348"/>
      <c r="G253" s="156">
        <v>0</v>
      </c>
      <c r="H253" s="168">
        <v>0</v>
      </c>
      <c r="I253" s="154">
        <f t="shared" si="102"/>
        <v>242.37607198368752</v>
      </c>
      <c r="J253" s="149"/>
      <c r="K253" s="169" t="s">
        <v>24</v>
      </c>
      <c r="L253" s="156">
        <v>234.48262337076056</v>
      </c>
      <c r="M253" s="156">
        <v>0</v>
      </c>
      <c r="N253" s="156">
        <v>7.893448612926953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3"/>
        <v>242.37607198368752</v>
      </c>
      <c r="U253" s="215" t="s">
        <v>24</v>
      </c>
      <c r="V253" s="207">
        <v>232.72875968526196</v>
      </c>
      <c r="W253" s="207">
        <v>0</v>
      </c>
      <c r="X253" s="207">
        <v>0</v>
      </c>
      <c r="Y253" s="207">
        <v>0</v>
      </c>
      <c r="Z253" s="207">
        <v>7.6472097927224354</v>
      </c>
      <c r="AA253" s="207">
        <v>0</v>
      </c>
      <c r="AB253" s="207">
        <v>0</v>
      </c>
      <c r="AC253" s="208">
        <v>2.000102505703115</v>
      </c>
      <c r="AD253" s="207">
        <v>1.7538636854985976</v>
      </c>
      <c r="AE253" s="207">
        <v>0</v>
      </c>
      <c r="AF253" s="207">
        <v>0</v>
      </c>
      <c r="AG253" s="207">
        <v>0.24623882020451723</v>
      </c>
      <c r="AH253" s="207">
        <v>0</v>
      </c>
      <c r="AI253" s="210">
        <f t="shared" si="104"/>
        <v>242.37607198368752</v>
      </c>
      <c r="AJ253" s="141" t="str">
        <f t="shared" si="105"/>
        <v/>
      </c>
      <c r="BA253" s="141"/>
      <c r="BR253" s="141"/>
      <c r="CG253" s="141"/>
    </row>
    <row r="254" spans="1:85" ht="15">
      <c r="A254" s="159" t="s">
        <v>59</v>
      </c>
      <c r="B254" s="160">
        <v>0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02"/>
        <v>0</v>
      </c>
      <c r="J254" s="149"/>
      <c r="K254" s="163" t="s">
        <v>59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3"/>
        <v>0</v>
      </c>
      <c r="U254" s="211" t="s">
        <v>59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4"/>
        <v>0</v>
      </c>
      <c r="AJ254" s="141" t="str">
        <f t="shared" si="105"/>
        <v/>
      </c>
      <c r="BA254" s="141"/>
      <c r="BR254" s="141"/>
      <c r="CG254" s="141"/>
    </row>
    <row r="255" spans="1:85" ht="15">
      <c r="A255" s="167" t="s">
        <v>22</v>
      </c>
      <c r="B255" s="156">
        <v>147.76065590747891</v>
      </c>
      <c r="C255" s="156">
        <v>0</v>
      </c>
      <c r="D255" s="156">
        <v>14.358014055750479</v>
      </c>
      <c r="E255" s="156">
        <v>0</v>
      </c>
      <c r="F255" s="348"/>
      <c r="G255" s="156">
        <v>0</v>
      </c>
      <c r="H255" s="168">
        <v>0</v>
      </c>
      <c r="I255" s="154">
        <f t="shared" si="102"/>
        <v>162.11866996322939</v>
      </c>
      <c r="J255" s="149"/>
      <c r="K255" s="169" t="s">
        <v>22</v>
      </c>
      <c r="L255" s="156">
        <v>147.76065590747891</v>
      </c>
      <c r="M255" s="156">
        <v>0</v>
      </c>
      <c r="N255" s="156">
        <v>14.358014055750479</v>
      </c>
      <c r="O255" s="156">
        <v>0</v>
      </c>
      <c r="P255" s="156">
        <v>22.491043787442422</v>
      </c>
      <c r="Q255" s="156">
        <v>0</v>
      </c>
      <c r="R255" s="157">
        <v>0</v>
      </c>
      <c r="S255" s="158">
        <f t="shared" si="103"/>
        <v>184.6097137506718</v>
      </c>
      <c r="U255" s="215" t="s">
        <v>22</v>
      </c>
      <c r="V255" s="207">
        <v>147.76065590747891</v>
      </c>
      <c r="W255" s="207">
        <v>0</v>
      </c>
      <c r="X255" s="207">
        <v>0</v>
      </c>
      <c r="Y255" s="207">
        <v>0</v>
      </c>
      <c r="Z255" s="207">
        <v>14.358014055750479</v>
      </c>
      <c r="AA255" s="207">
        <v>0</v>
      </c>
      <c r="AB255" s="207">
        <v>22.491043787442422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4"/>
        <v>184.6097137506718</v>
      </c>
      <c r="AJ255" s="141" t="str">
        <f t="shared" si="105"/>
        <v/>
      </c>
      <c r="BA255" s="141"/>
      <c r="BR255" s="141"/>
      <c r="CG255" s="141"/>
    </row>
    <row r="256" spans="1:85" ht="15">
      <c r="A256" s="159" t="s">
        <v>21</v>
      </c>
      <c r="B256" s="160">
        <v>0.1822411525859467</v>
      </c>
      <c r="C256" s="160">
        <v>0</v>
      </c>
      <c r="D256" s="160">
        <v>1.7708509848545887E-2</v>
      </c>
      <c r="E256" s="160">
        <v>0</v>
      </c>
      <c r="F256" s="348"/>
      <c r="G256" s="160">
        <v>0</v>
      </c>
      <c r="H256" s="161">
        <v>0</v>
      </c>
      <c r="I256" s="162">
        <f t="shared" si="102"/>
        <v>0.19994966243449258</v>
      </c>
      <c r="J256" s="149"/>
      <c r="K256" s="163" t="s">
        <v>21</v>
      </c>
      <c r="L256" s="164">
        <v>0.1822411525859467</v>
      </c>
      <c r="M256" s="164">
        <v>0</v>
      </c>
      <c r="N256" s="164">
        <v>1.7708509848545887E-2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3"/>
        <v>0.19994966243449258</v>
      </c>
      <c r="U256" s="211" t="s">
        <v>60</v>
      </c>
      <c r="V256" s="212">
        <v>0.1822411525859467</v>
      </c>
      <c r="W256" s="212">
        <v>0</v>
      </c>
      <c r="X256" s="212">
        <v>0</v>
      </c>
      <c r="Y256" s="212">
        <v>0</v>
      </c>
      <c r="Z256" s="212">
        <v>1.7708509848545887E-2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4"/>
        <v>0.19994966243449258</v>
      </c>
      <c r="AJ256" s="141" t="str">
        <f t="shared" si="105"/>
        <v/>
      </c>
      <c r="BA256" s="141"/>
      <c r="BR256" s="141"/>
      <c r="CG256" s="141"/>
    </row>
    <row r="257" spans="1:85" ht="15">
      <c r="A257" s="170" t="s">
        <v>63</v>
      </c>
      <c r="B257" s="156">
        <v>22.256576363079734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02"/>
        <v>22.256576363079734</v>
      </c>
      <c r="J257" s="149"/>
      <c r="K257" s="171" t="s">
        <v>63</v>
      </c>
      <c r="L257" s="156">
        <v>22.256576363079734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3"/>
        <v>22.256576363079734</v>
      </c>
      <c r="U257" s="216" t="s">
        <v>61</v>
      </c>
      <c r="V257" s="207">
        <v>22.236016958737366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2.0559404342367103E-2</v>
      </c>
      <c r="AD257" s="209">
        <v>2.0559404342367103E-2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4"/>
        <v>22.256576363079734</v>
      </c>
      <c r="AJ257" s="141" t="str">
        <f t="shared" si="105"/>
        <v/>
      </c>
      <c r="BA257" s="141"/>
      <c r="BR257" s="141"/>
      <c r="CG257" s="141"/>
    </row>
    <row r="258" spans="1:85">
      <c r="A258" s="172" t="s">
        <v>23</v>
      </c>
      <c r="B258" s="173">
        <v>22.256576363079734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02"/>
        <v>22.256576363079734</v>
      </c>
      <c r="J258" s="149"/>
      <c r="K258" s="176" t="s">
        <v>23</v>
      </c>
      <c r="L258" s="177">
        <v>22.256576363079734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3"/>
        <v>22.256576363079734</v>
      </c>
      <c r="U258" s="217" t="s">
        <v>64</v>
      </c>
      <c r="V258" s="218">
        <v>22.236016958737366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2.0559404342367103E-2</v>
      </c>
      <c r="AD258" s="218">
        <v>2.0559404342367103E-2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04"/>
        <v>22.256576363079734</v>
      </c>
      <c r="AJ258" s="141" t="str">
        <f t="shared" si="105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0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4"/>
        <v>0</v>
      </c>
      <c r="AJ259" s="141" t="str">
        <f t="shared" si="105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0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04"/>
        <v>0</v>
      </c>
      <c r="AJ260" s="141" t="str">
        <f t="shared" si="105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0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4"/>
        <v>0</v>
      </c>
      <c r="AJ261" s="141" t="str">
        <f t="shared" si="105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1479.5207948560078</v>
      </c>
      <c r="C262" s="195">
        <f t="shared" ref="C262:I262" si="106">SUM(C241:C257)</f>
        <v>5.2862876509872629</v>
      </c>
      <c r="D262" s="195">
        <f t="shared" si="106"/>
        <v>1438.0671599383672</v>
      </c>
      <c r="E262" s="195">
        <f t="shared" si="106"/>
        <v>1816.9650204362786</v>
      </c>
      <c r="F262" s="195">
        <f t="shared" si="106"/>
        <v>0</v>
      </c>
      <c r="G262" s="195">
        <f t="shared" si="106"/>
        <v>397.79588639919132</v>
      </c>
      <c r="H262" s="197">
        <f t="shared" si="106"/>
        <v>123.71437499679996</v>
      </c>
      <c r="I262" s="154">
        <f t="shared" si="106"/>
        <v>5261.3495242776326</v>
      </c>
      <c r="J262" s="149"/>
      <c r="K262" s="196" t="s">
        <v>26</v>
      </c>
      <c r="L262" s="195">
        <f>SUM(L241:L257)</f>
        <v>1479.5207948560078</v>
      </c>
      <c r="M262" s="195">
        <f t="shared" ref="M262:S262" si="107">SUM(M241:M257)</f>
        <v>5.2862876509872629</v>
      </c>
      <c r="N262" s="195">
        <f t="shared" si="107"/>
        <v>1438.0671599383672</v>
      </c>
      <c r="O262" s="195">
        <f t="shared" si="107"/>
        <v>1816.9650204362786</v>
      </c>
      <c r="P262" s="195">
        <f t="shared" si="107"/>
        <v>372.92407708737051</v>
      </c>
      <c r="Q262" s="195">
        <f t="shared" si="107"/>
        <v>397.79588639919132</v>
      </c>
      <c r="R262" s="197">
        <f t="shared" si="107"/>
        <v>123.71437499679996</v>
      </c>
      <c r="S262" s="198">
        <f t="shared" si="107"/>
        <v>5634.2736013650028</v>
      </c>
      <c r="T262" s="141" t="str">
        <f>IF(ABS(S262-AI262)&gt;0.01,S262-AI262,"")</f>
        <v/>
      </c>
      <c r="U262" s="224" t="s">
        <v>62</v>
      </c>
      <c r="V262" s="225">
        <f>SUM(V241:V257)</f>
        <v>1146.6830215801917</v>
      </c>
      <c r="W262" s="225">
        <f t="shared" ref="W262:AH262" si="108">SUM(W241:W257)</f>
        <v>321.69103765082042</v>
      </c>
      <c r="X262" s="225">
        <f t="shared" si="108"/>
        <v>397.79588639919132</v>
      </c>
      <c r="Y262" s="225">
        <f t="shared" si="108"/>
        <v>5.2862876509872629</v>
      </c>
      <c r="Z262" s="225">
        <f t="shared" si="108"/>
        <v>1436.1793156130027</v>
      </c>
      <c r="AA262" s="225">
        <f t="shared" si="108"/>
        <v>1725.4374712841154</v>
      </c>
      <c r="AB262" s="225">
        <f t="shared" si="108"/>
        <v>372.92407708737051</v>
      </c>
      <c r="AC262" s="225">
        <f t="shared" si="108"/>
        <v>228.27650409932275</v>
      </c>
      <c r="AD262" s="226">
        <f t="shared" si="108"/>
        <v>11.146735624995413</v>
      </c>
      <c r="AE262" s="226">
        <f t="shared" si="108"/>
        <v>0</v>
      </c>
      <c r="AF262" s="226">
        <f t="shared" si="108"/>
        <v>123.71437499679996</v>
      </c>
      <c r="AG262" s="226">
        <f t="shared" si="108"/>
        <v>1.8878443253643786</v>
      </c>
      <c r="AH262" s="226">
        <f t="shared" si="108"/>
        <v>91.527549152162976</v>
      </c>
      <c r="AI262" s="227">
        <f>SUM(V262:AC262)</f>
        <v>5634.2736013650019</v>
      </c>
      <c r="AJ262" s="141" t="str">
        <f t="shared" si="105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0.2812055705535248</v>
      </c>
      <c r="C263" s="49">
        <f t="shared" ref="C263:H263" si="109">IF($I262=0,"-",C262/$I262)</f>
        <v>1.004739872649509E-3</v>
      </c>
      <c r="D263" s="49">
        <f t="shared" si="109"/>
        <v>0.27332667280564477</v>
      </c>
      <c r="E263" s="49">
        <f t="shared" si="109"/>
        <v>0.34534201007786919</v>
      </c>
      <c r="F263" s="49">
        <f t="shared" si="109"/>
        <v>0</v>
      </c>
      <c r="G263" s="49">
        <f t="shared" si="109"/>
        <v>7.5607196321709397E-2</v>
      </c>
      <c r="H263" s="72">
        <f t="shared" si="109"/>
        <v>2.3513810368602259E-2</v>
      </c>
      <c r="I263" s="50">
        <f>SUM(B263:H263)</f>
        <v>1</v>
      </c>
      <c r="J263" s="141"/>
      <c r="K263" s="84" t="s">
        <v>86</v>
      </c>
      <c r="L263" s="101">
        <f t="shared" ref="L263:R263" si="110">IF($S262=0,"-",L262/$S262)</f>
        <v>0.2625929977020583</v>
      </c>
      <c r="M263" s="101">
        <f t="shared" si="110"/>
        <v>9.3823765493151871E-4</v>
      </c>
      <c r="N263" s="101">
        <f t="shared" si="110"/>
        <v>0.255235592320183</v>
      </c>
      <c r="O263" s="101">
        <f t="shared" si="110"/>
        <v>0.32248434296766959</v>
      </c>
      <c r="P263" s="101">
        <f t="shared" si="110"/>
        <v>6.6188492691768297E-2</v>
      </c>
      <c r="Q263" s="101">
        <f t="shared" si="110"/>
        <v>7.0602869960524853E-2</v>
      </c>
      <c r="R263" s="102">
        <f t="shared" si="110"/>
        <v>2.1957466702864404E-2</v>
      </c>
      <c r="S263" s="103">
        <f>SUM(L263:R263)</f>
        <v>1</v>
      </c>
      <c r="U263" s="113" t="s">
        <v>86</v>
      </c>
      <c r="V263" s="135">
        <f>+V262/$AI262</f>
        <v>0.20351922940028819</v>
      </c>
      <c r="W263" s="135">
        <f t="shared" ref="W263:AH263" si="111">+W262/$AI262</f>
        <v>5.7095388050180079E-2</v>
      </c>
      <c r="X263" s="135">
        <f t="shared" si="111"/>
        <v>7.0602869960524867E-2</v>
      </c>
      <c r="Y263" s="135">
        <f t="shared" si="111"/>
        <v>9.3823765493151893E-4</v>
      </c>
      <c r="Z263" s="135">
        <f t="shared" si="111"/>
        <v>0.25490052795183094</v>
      </c>
      <c r="AA263" s="135">
        <f t="shared" si="111"/>
        <v>0.30623956047610074</v>
      </c>
      <c r="AB263" s="135">
        <f t="shared" si="111"/>
        <v>6.6188492691768297E-2</v>
      </c>
      <c r="AC263" s="135">
        <f t="shared" si="111"/>
        <v>4.0515693814375427E-2</v>
      </c>
      <c r="AD263" s="135">
        <f t="shared" si="111"/>
        <v>1.9783802515900045E-3</v>
      </c>
      <c r="AE263" s="135">
        <f t="shared" si="111"/>
        <v>0</v>
      </c>
      <c r="AF263" s="135">
        <f t="shared" si="111"/>
        <v>2.1957466702864407E-2</v>
      </c>
      <c r="AG263" s="135">
        <f t="shared" si="111"/>
        <v>3.3506436835211822E-4</v>
      </c>
      <c r="AH263" s="135">
        <f t="shared" si="111"/>
        <v>1.6244782491568889E-2</v>
      </c>
      <c r="AI263" s="136">
        <f>SUM(V263:AC263)</f>
        <v>1</v>
      </c>
      <c r="AJ263" s="24" t="str">
        <f t="shared" si="105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2.9364088826253673E-2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2.9364088826253673E-2</v>
      </c>
      <c r="J267" s="149"/>
      <c r="K267" s="203" t="s">
        <v>7</v>
      </c>
      <c r="L267" s="152">
        <v>2.9364088826253673E-2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2.9364088826253673E-2</v>
      </c>
      <c r="U267" s="206" t="s">
        <v>7</v>
      </c>
      <c r="V267" s="207">
        <v>2.9364088826253673E-2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2.9364088826253673E-2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12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3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4">SUM(V268:AC268)</f>
        <v>0</v>
      </c>
      <c r="AJ268" s="141" t="str">
        <f t="shared" ref="AJ268:AJ289" si="115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12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3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4"/>
        <v>0</v>
      </c>
      <c r="AJ269" s="141" t="str">
        <f t="shared" si="115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12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3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4"/>
        <v>0</v>
      </c>
      <c r="AJ270" s="141" t="str">
        <f t="shared" si="115"/>
        <v/>
      </c>
      <c r="BA270" s="141"/>
      <c r="BR270" s="141"/>
      <c r="CG270" s="141"/>
    </row>
    <row r="271" spans="1:85" ht="15">
      <c r="A271" s="167" t="s">
        <v>16</v>
      </c>
      <c r="B271" s="156">
        <v>4.9785271248867851</v>
      </c>
      <c r="C271" s="156">
        <v>3.6094321655429189</v>
      </c>
      <c r="D271" s="156">
        <v>1.3690949593438659</v>
      </c>
      <c r="E271" s="156">
        <v>0</v>
      </c>
      <c r="F271" s="348"/>
      <c r="G271" s="156">
        <v>0</v>
      </c>
      <c r="H271" s="168">
        <v>0</v>
      </c>
      <c r="I271" s="154">
        <f t="shared" si="112"/>
        <v>9.9570542497735701</v>
      </c>
      <c r="J271" s="149"/>
      <c r="K271" s="169" t="s">
        <v>16</v>
      </c>
      <c r="L271" s="156">
        <v>4.9785271248867851</v>
      </c>
      <c r="M271" s="156">
        <v>3.6094321655429189</v>
      </c>
      <c r="N271" s="156">
        <v>1.3690949593438659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3"/>
        <v>9.9570542497735701</v>
      </c>
      <c r="U271" s="215" t="s">
        <v>16</v>
      </c>
      <c r="V271" s="207">
        <v>4.9785271248867851</v>
      </c>
      <c r="W271" s="207">
        <v>0</v>
      </c>
      <c r="X271" s="207">
        <v>0</v>
      </c>
      <c r="Y271" s="207">
        <v>3.6094321655429189</v>
      </c>
      <c r="Z271" s="207">
        <v>1.3690949593438659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4"/>
        <v>9.9570542497735701</v>
      </c>
      <c r="AJ271" s="141" t="str">
        <f t="shared" si="115"/>
        <v/>
      </c>
      <c r="BA271" s="141"/>
      <c r="BR271" s="141"/>
      <c r="CG271" s="141"/>
    </row>
    <row r="272" spans="1:85" ht="15">
      <c r="A272" s="159" t="s">
        <v>15</v>
      </c>
      <c r="B272" s="160">
        <v>2.2632351548266412</v>
      </c>
      <c r="C272" s="160">
        <v>0</v>
      </c>
      <c r="D272" s="160">
        <v>6.6357622618246319</v>
      </c>
      <c r="E272" s="160">
        <v>0</v>
      </c>
      <c r="F272" s="348"/>
      <c r="G272" s="160">
        <v>0</v>
      </c>
      <c r="H272" s="161">
        <v>0</v>
      </c>
      <c r="I272" s="162">
        <f t="shared" si="112"/>
        <v>8.8989974166512731</v>
      </c>
      <c r="J272" s="149"/>
      <c r="K272" s="163" t="s">
        <v>15</v>
      </c>
      <c r="L272" s="164">
        <v>2.2632351548266412</v>
      </c>
      <c r="M272" s="164">
        <v>0</v>
      </c>
      <c r="N272" s="164">
        <v>6.6357622618246319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3"/>
        <v>8.8989974166512731</v>
      </c>
      <c r="U272" s="211" t="s">
        <v>56</v>
      </c>
      <c r="V272" s="212">
        <v>2.2632351548266412</v>
      </c>
      <c r="W272" s="212">
        <v>0</v>
      </c>
      <c r="X272" s="212">
        <v>0</v>
      </c>
      <c r="Y272" s="212">
        <v>0</v>
      </c>
      <c r="Z272" s="212">
        <v>6.6357622618246319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4"/>
        <v>8.8989974166512731</v>
      </c>
      <c r="AJ272" s="141" t="str">
        <f t="shared" si="115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17.492821103513837</v>
      </c>
      <c r="F273" s="348"/>
      <c r="G273" s="156">
        <v>0</v>
      </c>
      <c r="H273" s="168">
        <v>0</v>
      </c>
      <c r="I273" s="154">
        <f t="shared" si="112"/>
        <v>17.492821103513837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17.492821103513837</v>
      </c>
      <c r="P273" s="156">
        <v>165.7656367091858</v>
      </c>
      <c r="Q273" s="156">
        <v>0</v>
      </c>
      <c r="R273" s="157">
        <v>0</v>
      </c>
      <c r="S273" s="158">
        <f t="shared" si="113"/>
        <v>183.25845781269965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1.6829103285922709</v>
      </c>
      <c r="AB273" s="207">
        <v>165.7656367091858</v>
      </c>
      <c r="AC273" s="208">
        <v>15.809910774921567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15.809910774921567</v>
      </c>
      <c r="AI273" s="210">
        <f t="shared" si="114"/>
        <v>183.25845781269965</v>
      </c>
      <c r="AJ273" s="141" t="str">
        <f t="shared" si="115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48"/>
      <c r="G274" s="160">
        <v>0</v>
      </c>
      <c r="H274" s="161">
        <v>0</v>
      </c>
      <c r="I274" s="162">
        <f t="shared" si="112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0.17631342945116571</v>
      </c>
      <c r="Q274" s="164">
        <v>0</v>
      </c>
      <c r="R274" s="165">
        <v>0</v>
      </c>
      <c r="S274" s="166">
        <f t="shared" si="113"/>
        <v>0.17631342945116571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0.17631342945116571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4"/>
        <v>0.17631342945116571</v>
      </c>
      <c r="AJ274" s="141" t="str">
        <f t="shared" si="115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12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3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4"/>
        <v>0</v>
      </c>
      <c r="AJ275" s="141" t="str">
        <f t="shared" si="115"/>
        <v/>
      </c>
      <c r="BA275" s="141"/>
      <c r="BR275" s="141"/>
      <c r="CG275" s="141"/>
    </row>
    <row r="276" spans="1:85" ht="15">
      <c r="A276" s="159" t="s">
        <v>17</v>
      </c>
      <c r="B276" s="160">
        <v>0.30899614122154662</v>
      </c>
      <c r="C276" s="160">
        <v>0</v>
      </c>
      <c r="D276" s="160">
        <v>9.429366115986543</v>
      </c>
      <c r="E276" s="160">
        <v>0</v>
      </c>
      <c r="F276" s="348"/>
      <c r="G276" s="160">
        <v>0</v>
      </c>
      <c r="H276" s="161">
        <v>0</v>
      </c>
      <c r="I276" s="162">
        <f t="shared" si="112"/>
        <v>9.7383622572080899</v>
      </c>
      <c r="J276" s="149"/>
      <c r="K276" s="163" t="s">
        <v>17</v>
      </c>
      <c r="L276" s="164">
        <v>0.30899614122154662</v>
      </c>
      <c r="M276" s="164">
        <v>0</v>
      </c>
      <c r="N276" s="164">
        <v>9.429366115986543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3"/>
        <v>9.7383622572080899</v>
      </c>
      <c r="U276" s="211" t="s">
        <v>17</v>
      </c>
      <c r="V276" s="212">
        <v>0.30899614122154662</v>
      </c>
      <c r="W276" s="212">
        <v>0</v>
      </c>
      <c r="X276" s="212">
        <v>0</v>
      </c>
      <c r="Y276" s="212">
        <v>0</v>
      </c>
      <c r="Z276" s="212">
        <v>9.429366115986543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4"/>
        <v>9.7383622572080899</v>
      </c>
      <c r="AJ276" s="141" t="str">
        <f t="shared" si="115"/>
        <v/>
      </c>
      <c r="BA276" s="141"/>
      <c r="BR276" s="141"/>
      <c r="CG276" s="141"/>
    </row>
    <row r="277" spans="1:85" ht="15">
      <c r="A277" s="167" t="s">
        <v>139</v>
      </c>
      <c r="B277" s="156">
        <v>42.564233820522311</v>
      </c>
      <c r="C277" s="156">
        <v>871.24490581116891</v>
      </c>
      <c r="D277" s="156">
        <v>89.166208398062011</v>
      </c>
      <c r="E277" s="156">
        <v>0</v>
      </c>
      <c r="F277" s="348"/>
      <c r="G277" s="156">
        <v>0</v>
      </c>
      <c r="H277" s="168">
        <v>0</v>
      </c>
      <c r="I277" s="154">
        <f t="shared" si="112"/>
        <v>1002.9753480297533</v>
      </c>
      <c r="J277" s="149"/>
      <c r="K277" s="169" t="s">
        <v>139</v>
      </c>
      <c r="L277" s="156">
        <v>42.564233820522311</v>
      </c>
      <c r="M277" s="156">
        <v>871.24490581116891</v>
      </c>
      <c r="N277" s="156">
        <v>89.166208398062011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3"/>
        <v>1002.9753480297533</v>
      </c>
      <c r="U277" s="215" t="s">
        <v>139</v>
      </c>
      <c r="V277" s="207">
        <v>42.564233820522311</v>
      </c>
      <c r="W277" s="207">
        <v>0</v>
      </c>
      <c r="X277" s="207">
        <v>0</v>
      </c>
      <c r="Y277" s="207">
        <v>871.24490581116891</v>
      </c>
      <c r="Z277" s="207">
        <v>89.166208398062011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4"/>
        <v>1002.9753480297533</v>
      </c>
      <c r="AJ277" s="141" t="str">
        <f t="shared" si="115"/>
        <v/>
      </c>
      <c r="BA277" s="141"/>
      <c r="BR277" s="141"/>
      <c r="CG277" s="141"/>
    </row>
    <row r="278" spans="1:85" ht="15">
      <c r="A278" s="159" t="s">
        <v>25</v>
      </c>
      <c r="B278" s="160">
        <v>3.2947849983880606</v>
      </c>
      <c r="C278" s="160">
        <v>0.30670631511552465</v>
      </c>
      <c r="D278" s="160">
        <v>308.00009952696047</v>
      </c>
      <c r="E278" s="160">
        <v>1116.8930625405576</v>
      </c>
      <c r="F278" s="348"/>
      <c r="G278" s="160">
        <v>50.494821941258664</v>
      </c>
      <c r="H278" s="161">
        <v>0</v>
      </c>
      <c r="I278" s="162">
        <f t="shared" si="112"/>
        <v>1478.9894753222802</v>
      </c>
      <c r="J278" s="149"/>
      <c r="K278" s="163" t="s">
        <v>25</v>
      </c>
      <c r="L278" s="164">
        <v>3.2947849983880606</v>
      </c>
      <c r="M278" s="164">
        <v>0.30670631511552465</v>
      </c>
      <c r="N278" s="164">
        <v>308.00009952696047</v>
      </c>
      <c r="O278" s="164">
        <v>1116.8930625405576</v>
      </c>
      <c r="P278" s="164">
        <v>3.3413243737006517E-3</v>
      </c>
      <c r="Q278" s="164">
        <v>50.494821941258664</v>
      </c>
      <c r="R278" s="165">
        <v>0</v>
      </c>
      <c r="S278" s="166">
        <f t="shared" si="113"/>
        <v>1478.9928166466539</v>
      </c>
      <c r="U278" s="211" t="s">
        <v>25</v>
      </c>
      <c r="V278" s="212">
        <v>2.8860760582752043</v>
      </c>
      <c r="W278" s="212">
        <v>0.40870894011285613</v>
      </c>
      <c r="X278" s="212">
        <v>50.494821941258664</v>
      </c>
      <c r="Y278" s="212">
        <v>0.30670631511552465</v>
      </c>
      <c r="Z278" s="212">
        <v>308.00009952696047</v>
      </c>
      <c r="AA278" s="212">
        <v>1116.8882038266552</v>
      </c>
      <c r="AB278" s="212">
        <v>3.3413243737006517E-3</v>
      </c>
      <c r="AC278" s="213">
        <v>4.8587139024546628E-3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4.8587139024546628E-3</v>
      </c>
      <c r="AI278" s="214">
        <f t="shared" si="114"/>
        <v>1478.9928166466541</v>
      </c>
      <c r="AJ278" s="141" t="str">
        <f t="shared" si="115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12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3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4"/>
        <v>0</v>
      </c>
      <c r="AJ279" s="141" t="str">
        <f t="shared" si="115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12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3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4"/>
        <v>0</v>
      </c>
      <c r="AJ280" s="141" t="str">
        <f t="shared" si="115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2.9654567049491996</v>
      </c>
      <c r="F281" s="348"/>
      <c r="G281" s="156">
        <v>0</v>
      </c>
      <c r="H281" s="168">
        <v>0</v>
      </c>
      <c r="I281" s="154">
        <f t="shared" si="112"/>
        <v>2.9654567049491996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2.9654567049491996</v>
      </c>
      <c r="P281" s="156">
        <v>9.8686016419959621</v>
      </c>
      <c r="Q281" s="156">
        <v>0</v>
      </c>
      <c r="R281" s="157">
        <v>0</v>
      </c>
      <c r="S281" s="158">
        <f t="shared" si="113"/>
        <v>12.834058346945161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9.8686016419959621</v>
      </c>
      <c r="AC281" s="208">
        <v>2.9654567049491996</v>
      </c>
      <c r="AD281" s="207">
        <v>0</v>
      </c>
      <c r="AE281" s="207">
        <v>0</v>
      </c>
      <c r="AF281" s="207">
        <v>0</v>
      </c>
      <c r="AG281" s="207">
        <v>0</v>
      </c>
      <c r="AH281" s="207">
        <v>2.9654567049491996</v>
      </c>
      <c r="AI281" s="210">
        <f t="shared" si="114"/>
        <v>12.834058346945161</v>
      </c>
      <c r="AJ281" s="141" t="str">
        <f t="shared" si="115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12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3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4"/>
        <v>0</v>
      </c>
      <c r="AJ282" s="141" t="str">
        <f t="shared" si="115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12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3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4"/>
        <v>0</v>
      </c>
      <c r="AJ283" s="141" t="str">
        <f t="shared" si="115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12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3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14"/>
        <v>0</v>
      </c>
      <c r="AJ284" s="141" t="str">
        <f t="shared" si="115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12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3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4"/>
        <v>0</v>
      </c>
      <c r="AJ285" s="141" t="str">
        <f t="shared" si="115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12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3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14"/>
        <v>0</v>
      </c>
      <c r="AJ286" s="141" t="str">
        <f t="shared" si="115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12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3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4"/>
        <v>0</v>
      </c>
      <c r="AJ287" s="141" t="str">
        <f t="shared" si="115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53.439141328671596</v>
      </c>
      <c r="C288" s="195">
        <f t="shared" ref="C288:I288" si="116">SUM(C267:C283)</f>
        <v>875.16104429182735</v>
      </c>
      <c r="D288" s="195">
        <f t="shared" si="116"/>
        <v>414.60053126217753</v>
      </c>
      <c r="E288" s="195">
        <f t="shared" si="116"/>
        <v>1137.3513403490206</v>
      </c>
      <c r="F288" s="195">
        <f t="shared" si="116"/>
        <v>0</v>
      </c>
      <c r="G288" s="195">
        <f t="shared" si="116"/>
        <v>50.494821941258664</v>
      </c>
      <c r="H288" s="197">
        <f t="shared" si="116"/>
        <v>0</v>
      </c>
      <c r="I288" s="154">
        <f t="shared" si="116"/>
        <v>2531.0468791729554</v>
      </c>
      <c r="J288" s="149"/>
      <c r="K288" s="196" t="s">
        <v>26</v>
      </c>
      <c r="L288" s="195">
        <f>SUM(L267:L283)</f>
        <v>53.439141328671596</v>
      </c>
      <c r="M288" s="195">
        <f t="shared" ref="M288:S288" si="117">SUM(M267:M283)</f>
        <v>875.16104429182735</v>
      </c>
      <c r="N288" s="195">
        <f t="shared" si="117"/>
        <v>414.60053126217753</v>
      </c>
      <c r="O288" s="195">
        <f t="shared" si="117"/>
        <v>1137.3513403490206</v>
      </c>
      <c r="P288" s="195">
        <f t="shared" si="117"/>
        <v>175.81389310500663</v>
      </c>
      <c r="Q288" s="195">
        <f t="shared" si="117"/>
        <v>50.494821941258664</v>
      </c>
      <c r="R288" s="197">
        <f t="shared" si="117"/>
        <v>0</v>
      </c>
      <c r="S288" s="198">
        <f t="shared" si="117"/>
        <v>2706.8607722779625</v>
      </c>
      <c r="T288" s="141" t="str">
        <f>IF(ABS(S288-AI288)&gt;0.01,S288-AI288,"")</f>
        <v/>
      </c>
      <c r="U288" s="224" t="s">
        <v>62</v>
      </c>
      <c r="V288" s="225">
        <f>SUM(V267:V283)</f>
        <v>53.030432388558737</v>
      </c>
      <c r="W288" s="225">
        <f t="shared" ref="W288:AH288" si="118">SUM(W267:W283)</f>
        <v>0.40870894011285613</v>
      </c>
      <c r="X288" s="225">
        <f t="shared" si="118"/>
        <v>50.494821941258664</v>
      </c>
      <c r="Y288" s="225">
        <f t="shared" si="118"/>
        <v>875.16104429182735</v>
      </c>
      <c r="Z288" s="225">
        <f t="shared" si="118"/>
        <v>414.60053126217753</v>
      </c>
      <c r="AA288" s="225">
        <f t="shared" si="118"/>
        <v>1118.5711141552474</v>
      </c>
      <c r="AB288" s="225">
        <f t="shared" si="118"/>
        <v>175.81389310500663</v>
      </c>
      <c r="AC288" s="225">
        <f t="shared" si="118"/>
        <v>18.78022619377322</v>
      </c>
      <c r="AD288" s="226">
        <f t="shared" si="118"/>
        <v>0</v>
      </c>
      <c r="AE288" s="226">
        <f t="shared" si="118"/>
        <v>0</v>
      </c>
      <c r="AF288" s="226">
        <f t="shared" si="118"/>
        <v>0</v>
      </c>
      <c r="AG288" s="226">
        <f t="shared" si="118"/>
        <v>0</v>
      </c>
      <c r="AH288" s="226">
        <f t="shared" si="118"/>
        <v>18.78022619377322</v>
      </c>
      <c r="AI288" s="227">
        <f>SUM(V288:AC288)</f>
        <v>2706.860772277962</v>
      </c>
      <c r="AJ288" s="141" t="str">
        <f t="shared" si="115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2.1113453791947689E-2</v>
      </c>
      <c r="C289" s="49">
        <f t="shared" ref="C289:H289" si="119">IF($I288=0,"-",C288/$I288)</f>
        <v>0.34577038121782827</v>
      </c>
      <c r="D289" s="49">
        <f t="shared" si="119"/>
        <v>0.16380594712558322</v>
      </c>
      <c r="E289" s="49">
        <f t="shared" si="119"/>
        <v>0.4493600453266442</v>
      </c>
      <c r="F289" s="49">
        <f t="shared" si="119"/>
        <v>0</v>
      </c>
      <c r="G289" s="49">
        <f t="shared" si="119"/>
        <v>1.9950172537996747E-2</v>
      </c>
      <c r="H289" s="72">
        <f t="shared" si="119"/>
        <v>0</v>
      </c>
      <c r="I289" s="50">
        <f>SUM(B289:H289)</f>
        <v>1</v>
      </c>
      <c r="J289" s="141"/>
      <c r="K289" s="84" t="s">
        <v>86</v>
      </c>
      <c r="L289" s="101">
        <f t="shared" ref="L289:R289" si="120">IF($S288=0,"-",L288/$S288)</f>
        <v>1.9742109337858485E-2</v>
      </c>
      <c r="M289" s="101">
        <f t="shared" si="120"/>
        <v>0.32331217521591787</v>
      </c>
      <c r="N289" s="101">
        <f t="shared" si="120"/>
        <v>0.1531665520104567</v>
      </c>
      <c r="O289" s="101">
        <f t="shared" si="120"/>
        <v>0.42017356489003349</v>
      </c>
      <c r="P289" s="101">
        <f t="shared" si="120"/>
        <v>6.4951213932237156E-2</v>
      </c>
      <c r="Q289" s="101">
        <f t="shared" si="120"/>
        <v>1.8654384613496274E-2</v>
      </c>
      <c r="R289" s="102">
        <f t="shared" si="120"/>
        <v>0</v>
      </c>
      <c r="S289" s="103">
        <f>SUM(L289:R289)</f>
        <v>0.99999999999999989</v>
      </c>
      <c r="U289" s="113" t="s">
        <v>86</v>
      </c>
      <c r="V289" s="135">
        <f>+V288/$AI288</f>
        <v>1.9591119325997292E-2</v>
      </c>
      <c r="W289" s="135">
        <f t="shared" ref="W289:AH289" si="121">+W288/$AI288</f>
        <v>1.5099001186119618E-4</v>
      </c>
      <c r="X289" s="135">
        <f t="shared" si="121"/>
        <v>1.8654384613496278E-2</v>
      </c>
      <c r="Y289" s="135">
        <f t="shared" si="121"/>
        <v>0.32331217521591793</v>
      </c>
      <c r="Z289" s="135">
        <f t="shared" si="121"/>
        <v>0.15316655201045673</v>
      </c>
      <c r="AA289" s="135">
        <f t="shared" si="121"/>
        <v>0.41323555522728733</v>
      </c>
      <c r="AB289" s="135">
        <f t="shared" si="121"/>
        <v>6.495121393223717E-2</v>
      </c>
      <c r="AC289" s="135">
        <f t="shared" si="121"/>
        <v>6.9380096627462287E-3</v>
      </c>
      <c r="AD289" s="135">
        <f t="shared" si="121"/>
        <v>0</v>
      </c>
      <c r="AE289" s="135">
        <f t="shared" si="121"/>
        <v>0</v>
      </c>
      <c r="AF289" s="135">
        <f t="shared" si="121"/>
        <v>0</v>
      </c>
      <c r="AG289" s="135">
        <f t="shared" si="121"/>
        <v>0</v>
      </c>
      <c r="AH289" s="135">
        <f t="shared" si="121"/>
        <v>6.9380096627462287E-3</v>
      </c>
      <c r="AI289" s="136">
        <f>SUM(V289:AC289)</f>
        <v>1</v>
      </c>
      <c r="AJ289" s="24" t="str">
        <f t="shared" si="115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2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4">SUM(V294:AC294)</f>
        <v>0</v>
      </c>
      <c r="AJ294" s="141" t="str">
        <f t="shared" ref="AJ294:AJ315" si="12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2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4"/>
        <v>0</v>
      </c>
      <c r="AJ295" s="141" t="str">
        <f t="shared" si="125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2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4"/>
        <v>0</v>
      </c>
      <c r="AJ296" s="141" t="str">
        <f t="shared" si="125"/>
        <v/>
      </c>
      <c r="BA296" s="141"/>
      <c r="BR296" s="141"/>
      <c r="CG296" s="141"/>
    </row>
    <row r="297" spans="1:85" ht="15">
      <c r="A297" s="167" t="s">
        <v>16</v>
      </c>
      <c r="B297" s="156">
        <v>22.008520161630603</v>
      </c>
      <c r="C297" s="156">
        <v>66.463341418034375</v>
      </c>
      <c r="D297" s="156">
        <v>8.7807254137985637</v>
      </c>
      <c r="E297" s="156">
        <v>0</v>
      </c>
      <c r="F297" s="348"/>
      <c r="G297" s="156">
        <v>0</v>
      </c>
      <c r="H297" s="168">
        <v>0</v>
      </c>
      <c r="I297" s="154">
        <f t="shared" si="122"/>
        <v>97.252586993463538</v>
      </c>
      <c r="J297" s="149"/>
      <c r="K297" s="169" t="s">
        <v>16</v>
      </c>
      <c r="L297" s="156">
        <v>22.008520161630603</v>
      </c>
      <c r="M297" s="156">
        <v>66.463341418034375</v>
      </c>
      <c r="N297" s="156">
        <v>8.7807254137985637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3"/>
        <v>97.252586993463538</v>
      </c>
      <c r="U297" s="215" t="s">
        <v>16</v>
      </c>
      <c r="V297" s="207">
        <v>20.080494839068798</v>
      </c>
      <c r="W297" s="207">
        <v>0</v>
      </c>
      <c r="X297" s="207">
        <v>0</v>
      </c>
      <c r="Y297" s="207">
        <v>66.463341418034375</v>
      </c>
      <c r="Z297" s="207">
        <v>8.7807254137985637</v>
      </c>
      <c r="AA297" s="207">
        <v>0</v>
      </c>
      <c r="AB297" s="207">
        <v>0</v>
      </c>
      <c r="AC297" s="208">
        <v>1.9280253225618063</v>
      </c>
      <c r="AD297" s="209">
        <v>1.9280253225618063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4"/>
        <v>97.252586993463552</v>
      </c>
      <c r="AJ297" s="141" t="str">
        <f t="shared" si="125"/>
        <v/>
      </c>
      <c r="BA297" s="141"/>
      <c r="BR297" s="141"/>
      <c r="CG297" s="141"/>
    </row>
    <row r="298" spans="1:85" ht="15">
      <c r="A298" s="159" t="s">
        <v>15</v>
      </c>
      <c r="B298" s="160">
        <v>0.42330649215825644</v>
      </c>
      <c r="C298" s="160">
        <v>1.1689031544824597</v>
      </c>
      <c r="D298" s="160">
        <v>3.8434305367550761</v>
      </c>
      <c r="E298" s="160">
        <v>0</v>
      </c>
      <c r="F298" s="348"/>
      <c r="G298" s="160">
        <v>0</v>
      </c>
      <c r="H298" s="161">
        <v>0</v>
      </c>
      <c r="I298" s="162">
        <f t="shared" si="122"/>
        <v>5.4356401833957921</v>
      </c>
      <c r="J298" s="149"/>
      <c r="K298" s="163" t="s">
        <v>15</v>
      </c>
      <c r="L298" s="164">
        <v>0.42330649215825644</v>
      </c>
      <c r="M298" s="164">
        <v>1.1689031544824597</v>
      </c>
      <c r="N298" s="164">
        <v>3.8434305367550761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3"/>
        <v>5.4356401833957921</v>
      </c>
      <c r="U298" s="211" t="s">
        <v>56</v>
      </c>
      <c r="V298" s="212">
        <v>0.42330649215825644</v>
      </c>
      <c r="W298" s="212">
        <v>0</v>
      </c>
      <c r="X298" s="212">
        <v>0</v>
      </c>
      <c r="Y298" s="212">
        <v>1.1689031544824597</v>
      </c>
      <c r="Z298" s="212">
        <v>3.8434305367550761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4"/>
        <v>5.4356401833957921</v>
      </c>
      <c r="AJ298" s="141" t="str">
        <f t="shared" si="125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0.44489234441594211</v>
      </c>
      <c r="F299" s="348"/>
      <c r="G299" s="156">
        <v>0</v>
      </c>
      <c r="H299" s="168">
        <v>0</v>
      </c>
      <c r="I299" s="154">
        <f t="shared" si="122"/>
        <v>0.44489234441594211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0.44489234441594211</v>
      </c>
      <c r="P299" s="156">
        <v>278.66207362719814</v>
      </c>
      <c r="Q299" s="156">
        <v>0</v>
      </c>
      <c r="R299" s="157">
        <v>0</v>
      </c>
      <c r="S299" s="158">
        <f t="shared" si="123"/>
        <v>279.1069659716141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7.1200501372452806E-4</v>
      </c>
      <c r="AB299" s="207">
        <v>278.66207362719814</v>
      </c>
      <c r="AC299" s="208">
        <v>0.44418033940221757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0.44418033940221757</v>
      </c>
      <c r="AI299" s="210">
        <f t="shared" si="124"/>
        <v>279.1069659716141</v>
      </c>
      <c r="AJ299" s="141" t="str">
        <f t="shared" si="12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2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3.2526936164244429</v>
      </c>
      <c r="Q300" s="164">
        <v>0</v>
      </c>
      <c r="R300" s="165">
        <v>0</v>
      </c>
      <c r="S300" s="166">
        <f t="shared" si="123"/>
        <v>3.2526936164244429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3.2526936164244429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4"/>
        <v>3.2526936164244429</v>
      </c>
      <c r="AJ300" s="141" t="str">
        <f t="shared" si="125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2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4"/>
        <v>0</v>
      </c>
      <c r="AJ301" s="141" t="str">
        <f t="shared" si="125"/>
        <v/>
      </c>
      <c r="BA301" s="141"/>
      <c r="BR301" s="141"/>
      <c r="CG301" s="141"/>
    </row>
    <row r="302" spans="1:85" ht="15">
      <c r="A302" s="159" t="s">
        <v>17</v>
      </c>
      <c r="B302" s="160">
        <v>0.1997755234774394</v>
      </c>
      <c r="C302" s="160">
        <v>5.7934901808457502</v>
      </c>
      <c r="D302" s="160">
        <v>38.956227078100724</v>
      </c>
      <c r="E302" s="160">
        <v>14.983164260807968</v>
      </c>
      <c r="F302" s="348"/>
      <c r="G302" s="160">
        <v>0</v>
      </c>
      <c r="H302" s="161">
        <v>0</v>
      </c>
      <c r="I302" s="162">
        <f t="shared" si="122"/>
        <v>59.932657043231885</v>
      </c>
      <c r="J302" s="149"/>
      <c r="K302" s="163" t="s">
        <v>17</v>
      </c>
      <c r="L302" s="164">
        <v>0.1997755234774394</v>
      </c>
      <c r="M302" s="164">
        <v>5.7934901808457502</v>
      </c>
      <c r="N302" s="164">
        <v>38.956227078100724</v>
      </c>
      <c r="O302" s="164">
        <v>14.983164260807968</v>
      </c>
      <c r="P302" s="164">
        <v>12.29027999999998</v>
      </c>
      <c r="Q302" s="164">
        <v>0</v>
      </c>
      <c r="R302" s="165">
        <v>0</v>
      </c>
      <c r="S302" s="166">
        <f t="shared" si="123"/>
        <v>72.222937043231866</v>
      </c>
      <c r="U302" s="211" t="s">
        <v>17</v>
      </c>
      <c r="V302" s="212">
        <v>0.1997755234774394</v>
      </c>
      <c r="W302" s="212">
        <v>0</v>
      </c>
      <c r="X302" s="212">
        <v>0</v>
      </c>
      <c r="Y302" s="212">
        <v>5.7934901808457502</v>
      </c>
      <c r="Z302" s="212">
        <v>38.956227078100724</v>
      </c>
      <c r="AA302" s="212">
        <v>2.796857328684156</v>
      </c>
      <c r="AB302" s="212">
        <v>12.29027999999998</v>
      </c>
      <c r="AC302" s="213">
        <v>12.186306932123811</v>
      </c>
      <c r="AD302" s="212">
        <v>0</v>
      </c>
      <c r="AE302" s="212">
        <v>0</v>
      </c>
      <c r="AF302" s="212">
        <v>0</v>
      </c>
      <c r="AG302" s="212">
        <v>0</v>
      </c>
      <c r="AH302" s="212">
        <v>12.186306932123811</v>
      </c>
      <c r="AI302" s="214">
        <f t="shared" si="124"/>
        <v>72.222937043231866</v>
      </c>
      <c r="AJ302" s="141" t="str">
        <f t="shared" si="125"/>
        <v/>
      </c>
      <c r="BA302" s="141"/>
      <c r="BR302" s="141"/>
      <c r="CG302" s="141"/>
    </row>
    <row r="303" spans="1:85" ht="15">
      <c r="A303" s="167" t="s">
        <v>139</v>
      </c>
      <c r="B303" s="156">
        <v>160.73163853433823</v>
      </c>
      <c r="C303" s="156">
        <v>1751.2187406455059</v>
      </c>
      <c r="D303" s="156">
        <v>706.41864117190937</v>
      </c>
      <c r="E303" s="156">
        <v>6.4052495708237922</v>
      </c>
      <c r="F303" s="348"/>
      <c r="G303" s="156">
        <v>0</v>
      </c>
      <c r="H303" s="168">
        <v>0</v>
      </c>
      <c r="I303" s="154">
        <f t="shared" si="122"/>
        <v>2624.7742699225773</v>
      </c>
      <c r="J303" s="149"/>
      <c r="K303" s="169" t="s">
        <v>139</v>
      </c>
      <c r="L303" s="156">
        <v>160.73163853433823</v>
      </c>
      <c r="M303" s="156">
        <v>1751.2187406455059</v>
      </c>
      <c r="N303" s="156">
        <v>706.41864117190937</v>
      </c>
      <c r="O303" s="156">
        <v>6.4052495708237922</v>
      </c>
      <c r="P303" s="156">
        <v>6.7503214150048851</v>
      </c>
      <c r="Q303" s="156">
        <v>0</v>
      </c>
      <c r="R303" s="157">
        <v>0</v>
      </c>
      <c r="S303" s="158">
        <f t="shared" si="123"/>
        <v>2631.524591337582</v>
      </c>
      <c r="U303" s="215" t="s">
        <v>139</v>
      </c>
      <c r="V303" s="207">
        <v>158.28180958542941</v>
      </c>
      <c r="W303" s="207">
        <v>0.76698168769401187</v>
      </c>
      <c r="X303" s="207">
        <v>0</v>
      </c>
      <c r="Y303" s="207">
        <v>1751.2187406455059</v>
      </c>
      <c r="Z303" s="207">
        <v>706.41864117190937</v>
      </c>
      <c r="AA303" s="207">
        <v>0.32289699376231884</v>
      </c>
      <c r="AB303" s="207">
        <v>6.7503214150048851</v>
      </c>
      <c r="AC303" s="208">
        <v>7.7651998382763052</v>
      </c>
      <c r="AD303" s="207">
        <v>1.6828472612148315</v>
      </c>
      <c r="AE303" s="207">
        <v>0</v>
      </c>
      <c r="AF303" s="207">
        <v>0</v>
      </c>
      <c r="AG303" s="207">
        <v>0</v>
      </c>
      <c r="AH303" s="207">
        <v>6.0823525770614735</v>
      </c>
      <c r="AI303" s="210">
        <f t="shared" si="124"/>
        <v>2631.524591337582</v>
      </c>
      <c r="AJ303" s="141" t="str">
        <f t="shared" si="125"/>
        <v/>
      </c>
      <c r="BA303" s="141"/>
      <c r="BR303" s="141"/>
      <c r="CG303" s="141"/>
    </row>
    <row r="304" spans="1:85" ht="15">
      <c r="A304" s="159" t="s">
        <v>25</v>
      </c>
      <c r="B304" s="160">
        <v>119.8099874532284</v>
      </c>
      <c r="C304" s="160">
        <v>71.530009743456532</v>
      </c>
      <c r="D304" s="160">
        <v>152.60093849376204</v>
      </c>
      <c r="E304" s="160">
        <v>1380.5429322950026</v>
      </c>
      <c r="F304" s="348"/>
      <c r="G304" s="160">
        <v>133.50448234269453</v>
      </c>
      <c r="H304" s="161">
        <v>0</v>
      </c>
      <c r="I304" s="162">
        <f t="shared" si="122"/>
        <v>1857.9883503281442</v>
      </c>
      <c r="J304" s="149"/>
      <c r="K304" s="163" t="s">
        <v>25</v>
      </c>
      <c r="L304" s="164">
        <v>119.8099874532284</v>
      </c>
      <c r="M304" s="164">
        <v>71.530009743456532</v>
      </c>
      <c r="N304" s="164">
        <v>152.60093849376204</v>
      </c>
      <c r="O304" s="164">
        <v>1380.5429322950026</v>
      </c>
      <c r="P304" s="164">
        <v>25.258903503734967</v>
      </c>
      <c r="Q304" s="164">
        <v>133.50448234269453</v>
      </c>
      <c r="R304" s="165">
        <v>0</v>
      </c>
      <c r="S304" s="166">
        <f t="shared" si="123"/>
        <v>1883.2472538318791</v>
      </c>
      <c r="U304" s="211" t="s">
        <v>25</v>
      </c>
      <c r="V304" s="212">
        <v>11.525877336733137</v>
      </c>
      <c r="W304" s="212">
        <v>106.28403631285421</v>
      </c>
      <c r="X304" s="212">
        <v>133.50448234269453</v>
      </c>
      <c r="Y304" s="212">
        <v>71.530009743456532</v>
      </c>
      <c r="Z304" s="212">
        <v>114.06449108242835</v>
      </c>
      <c r="AA304" s="212">
        <v>1285.3076678657922</v>
      </c>
      <c r="AB304" s="212">
        <v>25.258903503734967</v>
      </c>
      <c r="AC304" s="213">
        <v>135.7717856441854</v>
      </c>
      <c r="AD304" s="212">
        <v>2.0000738036410515</v>
      </c>
      <c r="AE304" s="212">
        <v>76.616517639700831</v>
      </c>
      <c r="AF304" s="212">
        <v>0</v>
      </c>
      <c r="AG304" s="212">
        <v>38.53644741133369</v>
      </c>
      <c r="AH304" s="212">
        <v>18.618746789509814</v>
      </c>
      <c r="AI304" s="214">
        <f t="shared" si="124"/>
        <v>1883.2472538318793</v>
      </c>
      <c r="AJ304" s="141" t="str">
        <f t="shared" si="125"/>
        <v/>
      </c>
      <c r="BA304" s="141"/>
      <c r="BR304" s="141"/>
      <c r="CG304" s="141"/>
    </row>
    <row r="305" spans="1:85" ht="15">
      <c r="A305" s="167" t="s">
        <v>24</v>
      </c>
      <c r="B305" s="156">
        <v>4.3965573717029036</v>
      </c>
      <c r="C305" s="156">
        <v>0</v>
      </c>
      <c r="D305" s="156">
        <v>235.85734502083218</v>
      </c>
      <c r="E305" s="156">
        <v>0</v>
      </c>
      <c r="F305" s="348"/>
      <c r="G305" s="156">
        <v>0</v>
      </c>
      <c r="H305" s="168">
        <v>0</v>
      </c>
      <c r="I305" s="154">
        <f t="shared" si="122"/>
        <v>240.25390239253508</v>
      </c>
      <c r="J305" s="149"/>
      <c r="K305" s="169" t="s">
        <v>24</v>
      </c>
      <c r="L305" s="156">
        <v>4.3965573717029036</v>
      </c>
      <c r="M305" s="156">
        <v>0</v>
      </c>
      <c r="N305" s="156">
        <v>235.85734502083218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3"/>
        <v>240.25390239253508</v>
      </c>
      <c r="U305" s="215" t="s">
        <v>24</v>
      </c>
      <c r="V305" s="207">
        <v>4.2847975719171423</v>
      </c>
      <c r="W305" s="207">
        <v>0</v>
      </c>
      <c r="X305" s="207">
        <v>0</v>
      </c>
      <c r="Y305" s="207">
        <v>0</v>
      </c>
      <c r="Z305" s="207">
        <v>207.5032173203785</v>
      </c>
      <c r="AA305" s="207">
        <v>0</v>
      </c>
      <c r="AB305" s="207">
        <v>0</v>
      </c>
      <c r="AC305" s="208">
        <v>28.465887500239514</v>
      </c>
      <c r="AD305" s="207">
        <v>0.11175979978576157</v>
      </c>
      <c r="AE305" s="207">
        <v>0</v>
      </c>
      <c r="AF305" s="207">
        <v>0</v>
      </c>
      <c r="AG305" s="207">
        <v>28.354127700453692</v>
      </c>
      <c r="AH305" s="207">
        <v>0</v>
      </c>
      <c r="AI305" s="210">
        <f t="shared" si="124"/>
        <v>240.25390239253517</v>
      </c>
      <c r="AJ305" s="141" t="str">
        <f t="shared" si="125"/>
        <v/>
      </c>
      <c r="BA305" s="141"/>
      <c r="BR305" s="141"/>
      <c r="CG305" s="141"/>
    </row>
    <row r="306" spans="1:85" ht="15">
      <c r="A306" s="159" t="s">
        <v>59</v>
      </c>
      <c r="B306" s="160">
        <v>0</v>
      </c>
      <c r="C306" s="160">
        <v>5.8422025974504332E-3</v>
      </c>
      <c r="D306" s="160">
        <v>0</v>
      </c>
      <c r="E306" s="160">
        <v>0</v>
      </c>
      <c r="F306" s="348"/>
      <c r="G306" s="160">
        <v>0</v>
      </c>
      <c r="H306" s="161">
        <v>0</v>
      </c>
      <c r="I306" s="162">
        <f t="shared" si="122"/>
        <v>5.8422025974504332E-3</v>
      </c>
      <c r="J306" s="149"/>
      <c r="K306" s="163" t="s">
        <v>59</v>
      </c>
      <c r="L306" s="164">
        <v>0</v>
      </c>
      <c r="M306" s="164">
        <v>5.8422025974504332E-3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3"/>
        <v>5.8422025974504332E-3</v>
      </c>
      <c r="U306" s="211" t="s">
        <v>59</v>
      </c>
      <c r="V306" s="212">
        <v>0</v>
      </c>
      <c r="W306" s="212">
        <v>0</v>
      </c>
      <c r="X306" s="212">
        <v>0</v>
      </c>
      <c r="Y306" s="212">
        <v>5.8422025974504332E-3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4"/>
        <v>5.8422025974504332E-3</v>
      </c>
      <c r="AJ306" s="141" t="str">
        <f t="shared" si="125"/>
        <v/>
      </c>
      <c r="BA306" s="141"/>
      <c r="BR306" s="141"/>
      <c r="CG306" s="141"/>
    </row>
    <row r="307" spans="1:85" ht="15">
      <c r="A307" s="167" t="s">
        <v>22</v>
      </c>
      <c r="B307" s="156">
        <v>23.981983061218322</v>
      </c>
      <c r="C307" s="156">
        <v>12.096093741442738</v>
      </c>
      <c r="D307" s="156">
        <v>0.60114781415452323</v>
      </c>
      <c r="E307" s="156">
        <v>0</v>
      </c>
      <c r="F307" s="348"/>
      <c r="G307" s="156">
        <v>0</v>
      </c>
      <c r="H307" s="168">
        <v>0</v>
      </c>
      <c r="I307" s="154">
        <f t="shared" si="122"/>
        <v>36.679224616815581</v>
      </c>
      <c r="J307" s="149"/>
      <c r="K307" s="169" t="s">
        <v>22</v>
      </c>
      <c r="L307" s="156">
        <v>23.981983061218322</v>
      </c>
      <c r="M307" s="156">
        <v>12.096093741442738</v>
      </c>
      <c r="N307" s="156">
        <v>0.60114781415452323</v>
      </c>
      <c r="O307" s="156">
        <v>0</v>
      </c>
      <c r="P307" s="156">
        <v>16.157515976290892</v>
      </c>
      <c r="Q307" s="156">
        <v>0</v>
      </c>
      <c r="R307" s="157">
        <v>0</v>
      </c>
      <c r="S307" s="158">
        <f t="shared" si="123"/>
        <v>52.83674059310647</v>
      </c>
      <c r="U307" s="215" t="s">
        <v>22</v>
      </c>
      <c r="V307" s="207">
        <v>23.981983061218322</v>
      </c>
      <c r="W307" s="207">
        <v>0</v>
      </c>
      <c r="X307" s="207">
        <v>0</v>
      </c>
      <c r="Y307" s="207">
        <v>12.096093741442738</v>
      </c>
      <c r="Z307" s="207">
        <v>0.60114781415452323</v>
      </c>
      <c r="AA307" s="207">
        <v>0</v>
      </c>
      <c r="AB307" s="207">
        <v>16.157515976290892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4"/>
        <v>52.83674059310647</v>
      </c>
      <c r="AJ307" s="141" t="str">
        <f t="shared" si="125"/>
        <v/>
      </c>
      <c r="BA307" s="141"/>
      <c r="BR307" s="141"/>
      <c r="CG307" s="141"/>
    </row>
    <row r="308" spans="1:85" ht="15">
      <c r="A308" s="159" t="s">
        <v>21</v>
      </c>
      <c r="B308" s="160">
        <v>1.5583550009926222E-3</v>
      </c>
      <c r="C308" s="160">
        <v>7.8600706731944627E-4</v>
      </c>
      <c r="D308" s="160">
        <v>3.9062728888271246E-5</v>
      </c>
      <c r="E308" s="160">
        <v>0</v>
      </c>
      <c r="F308" s="348"/>
      <c r="G308" s="160">
        <v>0</v>
      </c>
      <c r="H308" s="161">
        <v>0</v>
      </c>
      <c r="I308" s="162">
        <f t="shared" si="122"/>
        <v>2.3834247972003399E-3</v>
      </c>
      <c r="J308" s="149"/>
      <c r="K308" s="163" t="s">
        <v>21</v>
      </c>
      <c r="L308" s="164">
        <v>1.5583550009926222E-3</v>
      </c>
      <c r="M308" s="164">
        <v>7.8600706731944627E-4</v>
      </c>
      <c r="N308" s="164">
        <v>3.9062728888271246E-5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3"/>
        <v>2.3834247972003399E-3</v>
      </c>
      <c r="U308" s="211" t="s">
        <v>60</v>
      </c>
      <c r="V308" s="212">
        <v>1.5583550009926222E-3</v>
      </c>
      <c r="W308" s="212">
        <v>0</v>
      </c>
      <c r="X308" s="212">
        <v>0</v>
      </c>
      <c r="Y308" s="212">
        <v>7.8600706731944627E-4</v>
      </c>
      <c r="Z308" s="212">
        <v>3.9062728888271246E-5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4"/>
        <v>2.3834247972003399E-3</v>
      </c>
      <c r="AJ308" s="141" t="str">
        <f t="shared" si="125"/>
        <v/>
      </c>
      <c r="BA308" s="141"/>
      <c r="BR308" s="141"/>
      <c r="CG308" s="141"/>
    </row>
    <row r="309" spans="1:85" ht="15">
      <c r="A309" s="170" t="s">
        <v>63</v>
      </c>
      <c r="B309" s="156">
        <v>37.969424665907169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22"/>
        <v>37.969424665907169</v>
      </c>
      <c r="J309" s="149"/>
      <c r="K309" s="171" t="s">
        <v>63</v>
      </c>
      <c r="L309" s="156">
        <v>37.969424665907169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3"/>
        <v>37.969424665907169</v>
      </c>
      <c r="U309" s="216" t="s">
        <v>61</v>
      </c>
      <c r="V309" s="207">
        <v>32.290297739003471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5.6791269269036961</v>
      </c>
      <c r="AD309" s="209">
        <v>5.6791269269036961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4"/>
        <v>37.969424665907169</v>
      </c>
      <c r="AJ309" s="141" t="str">
        <f t="shared" si="125"/>
        <v/>
      </c>
      <c r="BA309" s="141"/>
      <c r="BR309" s="141"/>
      <c r="CG309" s="141"/>
    </row>
    <row r="310" spans="1:85">
      <c r="A310" s="172" t="s">
        <v>23</v>
      </c>
      <c r="B310" s="173">
        <v>37.969424665907169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22"/>
        <v>37.969424665907169</v>
      </c>
      <c r="J310" s="149"/>
      <c r="K310" s="176" t="s">
        <v>23</v>
      </c>
      <c r="L310" s="177">
        <v>37.969424665907169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3"/>
        <v>37.969424665907169</v>
      </c>
      <c r="U310" s="217" t="s">
        <v>64</v>
      </c>
      <c r="V310" s="218">
        <v>32.290297739003471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5.6791269269036961</v>
      </c>
      <c r="AD310" s="218">
        <v>5.6791269269036961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24"/>
        <v>37.969424665907169</v>
      </c>
      <c r="AJ310" s="141" t="str">
        <f t="shared" si="12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2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4"/>
        <v>0</v>
      </c>
      <c r="AJ311" s="141" t="str">
        <f t="shared" si="12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2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24"/>
        <v>0</v>
      </c>
      <c r="AJ312" s="141" t="str">
        <f t="shared" si="12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2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4"/>
        <v>0</v>
      </c>
      <c r="AJ313" s="141" t="str">
        <f t="shared" si="12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369.52275161866237</v>
      </c>
      <c r="C314" s="195">
        <f t="shared" ref="C314:I314" si="126">SUM(C293:C309)</f>
        <v>1908.2772070934325</v>
      </c>
      <c r="D314" s="195">
        <f t="shared" si="126"/>
        <v>1147.0584945920414</v>
      </c>
      <c r="E314" s="195">
        <f t="shared" si="126"/>
        <v>1402.3762384710503</v>
      </c>
      <c r="F314" s="195">
        <f t="shared" si="126"/>
        <v>0</v>
      </c>
      <c r="G314" s="195">
        <f t="shared" si="126"/>
        <v>133.50448234269453</v>
      </c>
      <c r="H314" s="197">
        <f t="shared" si="126"/>
        <v>0</v>
      </c>
      <c r="I314" s="154">
        <f t="shared" si="126"/>
        <v>4960.7391741178808</v>
      </c>
      <c r="J314" s="149"/>
      <c r="K314" s="196" t="s">
        <v>26</v>
      </c>
      <c r="L314" s="195">
        <f>SUM(L293:L309)</f>
        <v>369.52275161866237</v>
      </c>
      <c r="M314" s="195">
        <f t="shared" ref="M314:S314" si="127">SUM(M293:M309)</f>
        <v>1908.2772070934325</v>
      </c>
      <c r="N314" s="195">
        <f t="shared" si="127"/>
        <v>1147.0584945920414</v>
      </c>
      <c r="O314" s="195">
        <f t="shared" si="127"/>
        <v>1402.3762384710503</v>
      </c>
      <c r="P314" s="195">
        <f t="shared" si="127"/>
        <v>342.3717881386533</v>
      </c>
      <c r="Q314" s="195">
        <f t="shared" si="127"/>
        <v>133.50448234269453</v>
      </c>
      <c r="R314" s="197">
        <f t="shared" si="127"/>
        <v>0</v>
      </c>
      <c r="S314" s="198">
        <f t="shared" si="127"/>
        <v>5303.1109622565336</v>
      </c>
      <c r="T314" s="141" t="str">
        <f>IF(ABS(S314-AI314)&gt;0.01,S314-AI314,"")</f>
        <v/>
      </c>
      <c r="U314" s="224" t="s">
        <v>62</v>
      </c>
      <c r="V314" s="225">
        <f>SUM(V293:V309)</f>
        <v>251.06990050400699</v>
      </c>
      <c r="W314" s="225">
        <f t="shared" ref="W314:AH314" si="128">SUM(W293:W309)</f>
        <v>107.05101800054823</v>
      </c>
      <c r="X314" s="225">
        <f t="shared" si="128"/>
        <v>133.50448234269453</v>
      </c>
      <c r="Y314" s="225">
        <f t="shared" si="128"/>
        <v>1908.2772070934325</v>
      </c>
      <c r="Z314" s="225">
        <f t="shared" si="128"/>
        <v>1080.1679194802541</v>
      </c>
      <c r="AA314" s="225">
        <f t="shared" si="128"/>
        <v>1288.4281341932524</v>
      </c>
      <c r="AB314" s="225">
        <f t="shared" si="128"/>
        <v>342.3717881386533</v>
      </c>
      <c r="AC314" s="225">
        <f t="shared" si="128"/>
        <v>192.24051250369277</v>
      </c>
      <c r="AD314" s="226">
        <f t="shared" si="128"/>
        <v>11.401833114107147</v>
      </c>
      <c r="AE314" s="226">
        <f t="shared" si="128"/>
        <v>76.616517639700831</v>
      </c>
      <c r="AF314" s="226">
        <f t="shared" si="128"/>
        <v>0</v>
      </c>
      <c r="AG314" s="226">
        <f t="shared" si="128"/>
        <v>66.890575111787385</v>
      </c>
      <c r="AH314" s="226">
        <f t="shared" si="128"/>
        <v>37.33158663809732</v>
      </c>
      <c r="AI314" s="227">
        <f>SUM(V314:AC314)</f>
        <v>5303.1109622565345</v>
      </c>
      <c r="AJ314" s="141" t="str">
        <f t="shared" si="125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7.4489453819021029E-2</v>
      </c>
      <c r="C315" s="49">
        <f t="shared" ref="C315:H315" si="129">IF($I314=0,"-",C314/$I314)</f>
        <v>0.38467598075900905</v>
      </c>
      <c r="D315" s="49">
        <f t="shared" si="129"/>
        <v>0.2312273341393748</v>
      </c>
      <c r="E315" s="49">
        <f t="shared" si="129"/>
        <v>0.28269501565165861</v>
      </c>
      <c r="F315" s="49">
        <f t="shared" si="129"/>
        <v>0</v>
      </c>
      <c r="G315" s="49">
        <f t="shared" si="129"/>
        <v>2.6912215630936556E-2</v>
      </c>
      <c r="H315" s="72">
        <f t="shared" si="129"/>
        <v>0</v>
      </c>
      <c r="I315" s="50">
        <f>SUM(B315:H315)</f>
        <v>1</v>
      </c>
      <c r="J315" s="141"/>
      <c r="K315" s="84" t="s">
        <v>86</v>
      </c>
      <c r="L315" s="101">
        <f t="shared" ref="L315:R315" si="130">IF($S314=0,"-",L314/$S314)</f>
        <v>6.9680373322120015E-2</v>
      </c>
      <c r="M315" s="101">
        <f t="shared" si="130"/>
        <v>0.35984108585980612</v>
      </c>
      <c r="N315" s="101">
        <f t="shared" si="130"/>
        <v>0.21629916906433258</v>
      </c>
      <c r="O315" s="101">
        <f t="shared" si="130"/>
        <v>0.26444406848208274</v>
      </c>
      <c r="P315" s="101">
        <f t="shared" si="130"/>
        <v>6.456055522416794E-2</v>
      </c>
      <c r="Q315" s="101">
        <f t="shared" si="130"/>
        <v>2.5174748047490762E-2</v>
      </c>
      <c r="R315" s="102">
        <f t="shared" si="130"/>
        <v>0</v>
      </c>
      <c r="S315" s="103">
        <f>SUM(L315:R315)</f>
        <v>1.0000000000000002</v>
      </c>
      <c r="U315" s="113" t="s">
        <v>86</v>
      </c>
      <c r="V315" s="135">
        <f>+V314/$AI314</f>
        <v>4.7343889707556465E-2</v>
      </c>
      <c r="W315" s="135">
        <f t="shared" ref="W315:AH315" si="131">+W314/$AI314</f>
        <v>2.0186456357872775E-2</v>
      </c>
      <c r="X315" s="135">
        <f t="shared" si="131"/>
        <v>2.5174748047490758E-2</v>
      </c>
      <c r="Y315" s="135">
        <f t="shared" si="131"/>
        <v>0.35984108585980606</v>
      </c>
      <c r="Z315" s="135">
        <f t="shared" si="131"/>
        <v>0.20368570960857857</v>
      </c>
      <c r="AA315" s="135">
        <f t="shared" si="131"/>
        <v>0.24295703849368663</v>
      </c>
      <c r="AB315" s="135">
        <f t="shared" si="131"/>
        <v>6.4560555224167926E-2</v>
      </c>
      <c r="AC315" s="135">
        <f t="shared" si="131"/>
        <v>3.6250516700840861E-2</v>
      </c>
      <c r="AD315" s="135">
        <f t="shared" si="131"/>
        <v>2.1500272566907664E-3</v>
      </c>
      <c r="AE315" s="135">
        <f t="shared" si="131"/>
        <v>1.4447466437153264E-2</v>
      </c>
      <c r="AF315" s="135">
        <f t="shared" si="131"/>
        <v>0</v>
      </c>
      <c r="AG315" s="135">
        <f t="shared" si="131"/>
        <v>1.2613459455754001E-2</v>
      </c>
      <c r="AH315" s="135">
        <f t="shared" si="131"/>
        <v>7.0395635512428166E-3</v>
      </c>
      <c r="AI315" s="136">
        <f>SUM(V315:AC315)</f>
        <v>1</v>
      </c>
      <c r="AJ315" s="24" t="str">
        <f t="shared" si="12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32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3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4">SUM(V320:AC320)</f>
        <v>0</v>
      </c>
      <c r="AJ320" s="141" t="str">
        <f t="shared" ref="AJ320:AJ341" si="135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32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3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4"/>
        <v>0</v>
      </c>
      <c r="AJ321" s="141" t="str">
        <f t="shared" si="135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32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3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4"/>
        <v>0</v>
      </c>
      <c r="AJ322" s="141" t="str">
        <f t="shared" si="135"/>
        <v/>
      </c>
      <c r="BA322" s="141"/>
      <c r="BR322" s="141"/>
      <c r="CG322" s="141"/>
    </row>
    <row r="323" spans="1:85" ht="15">
      <c r="A323" s="167" t="s">
        <v>16</v>
      </c>
      <c r="B323" s="156">
        <v>5.1844136030952255</v>
      </c>
      <c r="C323" s="156">
        <v>30.633811480493467</v>
      </c>
      <c r="D323" s="156">
        <v>0.35001522882985708</v>
      </c>
      <c r="E323" s="156">
        <v>0</v>
      </c>
      <c r="F323" s="348"/>
      <c r="G323" s="156">
        <v>0</v>
      </c>
      <c r="H323" s="168">
        <v>0</v>
      </c>
      <c r="I323" s="154">
        <f t="shared" si="132"/>
        <v>36.168240312418547</v>
      </c>
      <c r="J323" s="149"/>
      <c r="K323" s="169" t="s">
        <v>16</v>
      </c>
      <c r="L323" s="156">
        <v>5.1844136030952255</v>
      </c>
      <c r="M323" s="156">
        <v>30.633811480493467</v>
      </c>
      <c r="N323" s="156">
        <v>0.35001522882985708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3"/>
        <v>36.168240312418547</v>
      </c>
      <c r="U323" s="215" t="s">
        <v>16</v>
      </c>
      <c r="V323" s="207">
        <v>5.1844136030952255</v>
      </c>
      <c r="W323" s="207">
        <v>0</v>
      </c>
      <c r="X323" s="207">
        <v>0</v>
      </c>
      <c r="Y323" s="207">
        <v>30.633811480493467</v>
      </c>
      <c r="Z323" s="207">
        <v>0.35001522882985708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4"/>
        <v>36.168240312418547</v>
      </c>
      <c r="AJ323" s="141" t="str">
        <f t="shared" si="135"/>
        <v/>
      </c>
      <c r="BA323" s="141"/>
      <c r="BR323" s="141"/>
      <c r="CG323" s="141"/>
    </row>
    <row r="324" spans="1:85" ht="15">
      <c r="A324" s="159" t="s">
        <v>15</v>
      </c>
      <c r="B324" s="160">
        <v>0.70961741400947653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32"/>
        <v>0.70961741400947653</v>
      </c>
      <c r="J324" s="149"/>
      <c r="K324" s="163" t="s">
        <v>15</v>
      </c>
      <c r="L324" s="164">
        <v>0.70961741400947653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3"/>
        <v>0.70961741400947653</v>
      </c>
      <c r="U324" s="211" t="s">
        <v>56</v>
      </c>
      <c r="V324" s="212">
        <v>0.70961741400947653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4"/>
        <v>0.70961741400947653</v>
      </c>
      <c r="AJ324" s="141" t="str">
        <f t="shared" si="135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4.4708099569105306E-2</v>
      </c>
      <c r="F325" s="348"/>
      <c r="G325" s="156">
        <v>0</v>
      </c>
      <c r="H325" s="168">
        <v>0</v>
      </c>
      <c r="I325" s="154">
        <f t="shared" si="132"/>
        <v>4.4708099569105306E-2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4.4708099569105306E-2</v>
      </c>
      <c r="P325" s="156">
        <v>32.763463901900927</v>
      </c>
      <c r="Q325" s="156">
        <v>0</v>
      </c>
      <c r="R325" s="157">
        <v>0</v>
      </c>
      <c r="S325" s="158">
        <f t="shared" si="133"/>
        <v>32.808172001470034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6.1468514531308756E-5</v>
      </c>
      <c r="AB325" s="207">
        <v>32.763463901900927</v>
      </c>
      <c r="AC325" s="208">
        <v>4.4646631054573997E-2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4.4646631054573997E-2</v>
      </c>
      <c r="AI325" s="210">
        <f t="shared" si="134"/>
        <v>32.808172001470034</v>
      </c>
      <c r="AJ325" s="141" t="str">
        <f t="shared" si="135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32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0.4797240211493502</v>
      </c>
      <c r="Q326" s="164">
        <v>0</v>
      </c>
      <c r="R326" s="165">
        <v>0</v>
      </c>
      <c r="S326" s="166">
        <f t="shared" si="133"/>
        <v>0.4797240211493502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0.4797240211493502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4"/>
        <v>0.4797240211493502</v>
      </c>
      <c r="AJ326" s="141" t="str">
        <f t="shared" si="135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32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3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4"/>
        <v>0</v>
      </c>
      <c r="AJ327" s="141" t="str">
        <f t="shared" si="135"/>
        <v/>
      </c>
      <c r="BA327" s="141"/>
      <c r="BR327" s="141"/>
      <c r="CG327" s="141"/>
    </row>
    <row r="328" spans="1:85" ht="15">
      <c r="A328" s="159" t="s">
        <v>17</v>
      </c>
      <c r="B328" s="160">
        <v>4.6178997692948014E-3</v>
      </c>
      <c r="C328" s="160">
        <v>0</v>
      </c>
      <c r="D328" s="160">
        <v>5.1068538625142497E-2</v>
      </c>
      <c r="E328" s="160">
        <v>0</v>
      </c>
      <c r="F328" s="348"/>
      <c r="G328" s="160">
        <v>0</v>
      </c>
      <c r="H328" s="161">
        <v>0</v>
      </c>
      <c r="I328" s="162">
        <f t="shared" si="132"/>
        <v>5.56864383944373E-2</v>
      </c>
      <c r="J328" s="149"/>
      <c r="K328" s="163" t="s">
        <v>17</v>
      </c>
      <c r="L328" s="164">
        <v>4.6178997692948014E-3</v>
      </c>
      <c r="M328" s="164">
        <v>0</v>
      </c>
      <c r="N328" s="164">
        <v>5.1068538625142497E-2</v>
      </c>
      <c r="O328" s="164">
        <v>0</v>
      </c>
      <c r="P328" s="164">
        <v>6.0585365853658649E-3</v>
      </c>
      <c r="Q328" s="164">
        <v>0</v>
      </c>
      <c r="R328" s="165">
        <v>0</v>
      </c>
      <c r="S328" s="166">
        <f t="shared" si="133"/>
        <v>6.1744974979803163E-2</v>
      </c>
      <c r="U328" s="211" t="s">
        <v>17</v>
      </c>
      <c r="V328" s="212">
        <v>4.6178997692948014E-3</v>
      </c>
      <c r="W328" s="212">
        <v>0</v>
      </c>
      <c r="X328" s="212">
        <v>0</v>
      </c>
      <c r="Y328" s="212">
        <v>0</v>
      </c>
      <c r="Z328" s="212">
        <v>5.1068538625142497E-2</v>
      </c>
      <c r="AA328" s="212">
        <v>0</v>
      </c>
      <c r="AB328" s="212">
        <v>6.0585365853658649E-3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4"/>
        <v>6.1744974979803163E-2</v>
      </c>
      <c r="AJ328" s="141" t="str">
        <f t="shared" si="135"/>
        <v/>
      </c>
      <c r="BA328" s="141"/>
      <c r="BR328" s="141"/>
      <c r="CG328" s="141"/>
    </row>
    <row r="329" spans="1:85" ht="15">
      <c r="A329" s="167" t="s">
        <v>139</v>
      </c>
      <c r="B329" s="156">
        <v>361.30053230315087</v>
      </c>
      <c r="C329" s="156">
        <v>4492.1494680044561</v>
      </c>
      <c r="D329" s="156">
        <v>617.20193682037075</v>
      </c>
      <c r="E329" s="156">
        <v>322.39615193874988</v>
      </c>
      <c r="F329" s="348"/>
      <c r="G329" s="156">
        <v>0</v>
      </c>
      <c r="H329" s="168">
        <v>0</v>
      </c>
      <c r="I329" s="154">
        <f t="shared" si="132"/>
        <v>5793.0480890667277</v>
      </c>
      <c r="J329" s="149"/>
      <c r="K329" s="169" t="s">
        <v>139</v>
      </c>
      <c r="L329" s="156">
        <v>361.30053230315087</v>
      </c>
      <c r="M329" s="156">
        <v>4492.1494680044561</v>
      </c>
      <c r="N329" s="156">
        <v>617.20193682037075</v>
      </c>
      <c r="O329" s="156">
        <v>322.39615193874988</v>
      </c>
      <c r="P329" s="156">
        <v>1.5682949655167411</v>
      </c>
      <c r="Q329" s="156">
        <v>0</v>
      </c>
      <c r="R329" s="157">
        <v>0</v>
      </c>
      <c r="S329" s="158">
        <f t="shared" si="133"/>
        <v>5794.6163840322442</v>
      </c>
      <c r="U329" s="215" t="s">
        <v>139</v>
      </c>
      <c r="V329" s="207">
        <v>361.30053230315087</v>
      </c>
      <c r="W329" s="207">
        <v>0</v>
      </c>
      <c r="X329" s="207">
        <v>0</v>
      </c>
      <c r="Y329" s="207">
        <v>4492.1494680044561</v>
      </c>
      <c r="Z329" s="207">
        <v>599.52938260727637</v>
      </c>
      <c r="AA329" s="207">
        <v>14.94070049115818</v>
      </c>
      <c r="AB329" s="207">
        <v>1.5682949655167411</v>
      </c>
      <c r="AC329" s="208">
        <v>325.12800566068614</v>
      </c>
      <c r="AD329" s="207">
        <v>0</v>
      </c>
      <c r="AE329" s="207">
        <v>0</v>
      </c>
      <c r="AF329" s="207">
        <v>0</v>
      </c>
      <c r="AG329" s="207">
        <v>17.67255421309439</v>
      </c>
      <c r="AH329" s="207">
        <v>307.45545144759171</v>
      </c>
      <c r="AI329" s="210">
        <f t="shared" si="134"/>
        <v>5794.6163840322452</v>
      </c>
      <c r="AJ329" s="141" t="str">
        <f t="shared" si="135"/>
        <v/>
      </c>
      <c r="BA329" s="141"/>
      <c r="BR329" s="141"/>
      <c r="CG329" s="141"/>
    </row>
    <row r="330" spans="1:85" ht="15">
      <c r="A330" s="159" t="s">
        <v>25</v>
      </c>
      <c r="B330" s="160">
        <v>150.89543789186649</v>
      </c>
      <c r="C330" s="160">
        <v>995.59402950903313</v>
      </c>
      <c r="D330" s="160">
        <v>6.6231565258014848</v>
      </c>
      <c r="E330" s="160">
        <v>5099.2125839380069</v>
      </c>
      <c r="F330" s="348"/>
      <c r="G330" s="160">
        <v>231.12243756989776</v>
      </c>
      <c r="H330" s="161">
        <v>0</v>
      </c>
      <c r="I330" s="162">
        <f t="shared" si="132"/>
        <v>6483.4476454346059</v>
      </c>
      <c r="J330" s="149"/>
      <c r="K330" s="163" t="s">
        <v>25</v>
      </c>
      <c r="L330" s="164">
        <v>150.89543789186649</v>
      </c>
      <c r="M330" s="164">
        <v>995.59402950903313</v>
      </c>
      <c r="N330" s="164">
        <v>6.6231565258014848</v>
      </c>
      <c r="O330" s="164">
        <v>5099.2125839380069</v>
      </c>
      <c r="P330" s="164">
        <v>6.1434747469955946</v>
      </c>
      <c r="Q330" s="164">
        <v>231.12243756989776</v>
      </c>
      <c r="R330" s="165">
        <v>0</v>
      </c>
      <c r="S330" s="166">
        <f t="shared" si="133"/>
        <v>6489.5911201816016</v>
      </c>
      <c r="U330" s="211" t="s">
        <v>25</v>
      </c>
      <c r="V330" s="212">
        <v>55.276171870906268</v>
      </c>
      <c r="W330" s="212">
        <v>95.619266020960211</v>
      </c>
      <c r="X330" s="212">
        <v>231.12243756989776</v>
      </c>
      <c r="Y330" s="212">
        <v>995.59402950903313</v>
      </c>
      <c r="Z330" s="212">
        <v>0.85190221302407232</v>
      </c>
      <c r="AA330" s="212">
        <v>5092.9805426340054</v>
      </c>
      <c r="AB330" s="212">
        <v>6.1434747469955946</v>
      </c>
      <c r="AC330" s="213">
        <v>12.003295616779241</v>
      </c>
      <c r="AD330" s="212">
        <v>0</v>
      </c>
      <c r="AE330" s="212">
        <v>0</v>
      </c>
      <c r="AF330" s="212">
        <v>0</v>
      </c>
      <c r="AG330" s="212">
        <v>5.7712543127774127</v>
      </c>
      <c r="AH330" s="212">
        <v>6.2320413040018288</v>
      </c>
      <c r="AI330" s="214">
        <f t="shared" si="134"/>
        <v>6489.5911201816007</v>
      </c>
      <c r="AJ330" s="141" t="str">
        <f t="shared" si="135"/>
        <v/>
      </c>
      <c r="BA330" s="141"/>
      <c r="BR330" s="141"/>
      <c r="CG330" s="141"/>
    </row>
    <row r="331" spans="1:85" ht="15">
      <c r="A331" s="167" t="s">
        <v>24</v>
      </c>
      <c r="B331" s="156">
        <v>2.6336535440886277</v>
      </c>
      <c r="C331" s="156">
        <v>30.789995317017986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32"/>
        <v>33.423648861106614</v>
      </c>
      <c r="J331" s="149"/>
      <c r="K331" s="169" t="s">
        <v>24</v>
      </c>
      <c r="L331" s="156">
        <v>2.6336535440886277</v>
      </c>
      <c r="M331" s="156">
        <v>30.789995317017986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3"/>
        <v>33.423648861106614</v>
      </c>
      <c r="U331" s="215" t="s">
        <v>24</v>
      </c>
      <c r="V331" s="207">
        <v>2.6336535440886277</v>
      </c>
      <c r="W331" s="207">
        <v>0</v>
      </c>
      <c r="X331" s="207">
        <v>0</v>
      </c>
      <c r="Y331" s="207">
        <v>30.789995317017986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4"/>
        <v>33.423648861106614</v>
      </c>
      <c r="AJ331" s="141" t="str">
        <f t="shared" si="135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32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3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4"/>
        <v>0</v>
      </c>
      <c r="AJ332" s="141" t="str">
        <f t="shared" si="135"/>
        <v/>
      </c>
      <c r="BA332" s="141"/>
      <c r="BR332" s="141"/>
      <c r="CG332" s="141"/>
    </row>
    <row r="333" spans="1:85" ht="15">
      <c r="A333" s="167" t="s">
        <v>22</v>
      </c>
      <c r="B333" s="156">
        <v>1.3503949645207931</v>
      </c>
      <c r="C333" s="156">
        <v>8317.1244952927991</v>
      </c>
      <c r="D333" s="156">
        <v>0</v>
      </c>
      <c r="E333" s="156">
        <v>0</v>
      </c>
      <c r="F333" s="348"/>
      <c r="G333" s="156">
        <v>0</v>
      </c>
      <c r="H333" s="168">
        <v>0</v>
      </c>
      <c r="I333" s="154">
        <f t="shared" si="132"/>
        <v>8318.4748902573192</v>
      </c>
      <c r="J333" s="149"/>
      <c r="K333" s="169" t="s">
        <v>22</v>
      </c>
      <c r="L333" s="156">
        <v>1.3503949645207931</v>
      </c>
      <c r="M333" s="156">
        <v>8317.1244952927991</v>
      </c>
      <c r="N333" s="156">
        <v>0</v>
      </c>
      <c r="O333" s="156">
        <v>0</v>
      </c>
      <c r="P333" s="156">
        <v>1.7826154715216536</v>
      </c>
      <c r="Q333" s="156">
        <v>0</v>
      </c>
      <c r="R333" s="157">
        <v>0</v>
      </c>
      <c r="S333" s="158">
        <f t="shared" si="133"/>
        <v>8320.2575057288414</v>
      </c>
      <c r="U333" s="215" t="s">
        <v>22</v>
      </c>
      <c r="V333" s="207">
        <v>1.3503949645207931</v>
      </c>
      <c r="W333" s="207">
        <v>0</v>
      </c>
      <c r="X333" s="207">
        <v>0</v>
      </c>
      <c r="Y333" s="207">
        <v>8317.1244952927991</v>
      </c>
      <c r="Z333" s="207">
        <v>0</v>
      </c>
      <c r="AA333" s="207">
        <v>0</v>
      </c>
      <c r="AB333" s="207">
        <v>1.7826154715216536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4"/>
        <v>8320.2575057288414</v>
      </c>
      <c r="AJ333" s="141" t="str">
        <f t="shared" si="135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96.519441512391595</v>
      </c>
      <c r="D334" s="160">
        <v>0</v>
      </c>
      <c r="E334" s="160">
        <v>0</v>
      </c>
      <c r="F334" s="348"/>
      <c r="G334" s="160">
        <v>0</v>
      </c>
      <c r="H334" s="161">
        <v>0</v>
      </c>
      <c r="I334" s="162">
        <f t="shared" si="132"/>
        <v>96.519441512391595</v>
      </c>
      <c r="J334" s="149"/>
      <c r="K334" s="163" t="s">
        <v>21</v>
      </c>
      <c r="L334" s="164">
        <v>0</v>
      </c>
      <c r="M334" s="164">
        <v>96.519441512391595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3"/>
        <v>96.519441512391595</v>
      </c>
      <c r="U334" s="211" t="s">
        <v>60</v>
      </c>
      <c r="V334" s="212">
        <v>0</v>
      </c>
      <c r="W334" s="212">
        <v>0</v>
      </c>
      <c r="X334" s="212">
        <v>0</v>
      </c>
      <c r="Y334" s="212">
        <v>96.519441512391595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4"/>
        <v>96.519441512391595</v>
      </c>
      <c r="AJ334" s="141" t="str">
        <f t="shared" si="135"/>
        <v/>
      </c>
      <c r="BA334" s="141"/>
      <c r="BR334" s="141"/>
      <c r="CG334" s="141"/>
    </row>
    <row r="335" spans="1:85" ht="15">
      <c r="A335" s="170" t="s">
        <v>63</v>
      </c>
      <c r="B335" s="156">
        <v>0.12639330823396464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32"/>
        <v>0.12639330823396464</v>
      </c>
      <c r="J335" s="149"/>
      <c r="K335" s="171" t="s">
        <v>63</v>
      </c>
      <c r="L335" s="156">
        <v>0.12639330823396464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3"/>
        <v>0.12639330823396464</v>
      </c>
      <c r="U335" s="216" t="s">
        <v>61</v>
      </c>
      <c r="V335" s="207">
        <v>0.12639330823396464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4"/>
        <v>0.12639330823396464</v>
      </c>
      <c r="AJ335" s="141" t="str">
        <f t="shared" si="135"/>
        <v/>
      </c>
      <c r="BA335" s="141"/>
      <c r="BR335" s="141"/>
      <c r="CG335" s="141"/>
    </row>
    <row r="336" spans="1:85">
      <c r="A336" s="172" t="s">
        <v>23</v>
      </c>
      <c r="B336" s="173">
        <v>0.12639330823396464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32"/>
        <v>0.12639330823396464</v>
      </c>
      <c r="J336" s="149"/>
      <c r="K336" s="176" t="s">
        <v>23</v>
      </c>
      <c r="L336" s="177">
        <v>0.12639330823396464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3"/>
        <v>0.12639330823396464</v>
      </c>
      <c r="U336" s="217" t="s">
        <v>64</v>
      </c>
      <c r="V336" s="218">
        <v>0.12639330823396464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34"/>
        <v>0.12639330823396464</v>
      </c>
      <c r="AJ336" s="141" t="str">
        <f t="shared" si="135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32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3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4"/>
        <v>0</v>
      </c>
      <c r="AJ337" s="141" t="str">
        <f t="shared" si="135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32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3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34"/>
        <v>0</v>
      </c>
      <c r="AJ338" s="141" t="str">
        <f t="shared" si="135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32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3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4"/>
        <v>0</v>
      </c>
      <c r="AJ339" s="141" t="str">
        <f t="shared" si="135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522.20506092873472</v>
      </c>
      <c r="C340" s="195">
        <f t="shared" ref="C340:I340" si="136">SUM(C319:C335)</f>
        <v>13962.811241116191</v>
      </c>
      <c r="D340" s="195">
        <f t="shared" si="136"/>
        <v>624.22617711362727</v>
      </c>
      <c r="E340" s="195">
        <f t="shared" si="136"/>
        <v>5421.6534439763254</v>
      </c>
      <c r="F340" s="195">
        <f t="shared" si="136"/>
        <v>0</v>
      </c>
      <c r="G340" s="195">
        <f t="shared" si="136"/>
        <v>231.12243756989776</v>
      </c>
      <c r="H340" s="197">
        <f t="shared" si="136"/>
        <v>0</v>
      </c>
      <c r="I340" s="154">
        <f t="shared" si="136"/>
        <v>20762.018360704777</v>
      </c>
      <c r="J340" s="149"/>
      <c r="K340" s="196" t="s">
        <v>26</v>
      </c>
      <c r="L340" s="195">
        <f>SUM(L319:L335)</f>
        <v>522.20506092873472</v>
      </c>
      <c r="M340" s="195">
        <f t="shared" ref="M340:S340" si="137">SUM(M319:M335)</f>
        <v>13962.811241116191</v>
      </c>
      <c r="N340" s="195">
        <f t="shared" si="137"/>
        <v>624.22617711362727</v>
      </c>
      <c r="O340" s="195">
        <f t="shared" si="137"/>
        <v>5421.6534439763254</v>
      </c>
      <c r="P340" s="195">
        <f t="shared" si="137"/>
        <v>42.74363164366963</v>
      </c>
      <c r="Q340" s="195">
        <f t="shared" si="137"/>
        <v>231.12243756989776</v>
      </c>
      <c r="R340" s="197">
        <f t="shared" si="137"/>
        <v>0</v>
      </c>
      <c r="S340" s="198">
        <f t="shared" si="137"/>
        <v>20804.761992348445</v>
      </c>
      <c r="T340" s="141" t="str">
        <f>IF(ABS(S340-AI340)&gt;0.01,S340-AI340,"")</f>
        <v/>
      </c>
      <c r="U340" s="224" t="s">
        <v>62</v>
      </c>
      <c r="V340" s="225">
        <f>SUM(V319:V335)</f>
        <v>426.58579490777447</v>
      </c>
      <c r="W340" s="225">
        <f t="shared" ref="W340:AH340" si="138">SUM(W319:W335)</f>
        <v>95.619266020960211</v>
      </c>
      <c r="X340" s="225">
        <f t="shared" si="138"/>
        <v>231.12243756989776</v>
      </c>
      <c r="Y340" s="225">
        <f t="shared" si="138"/>
        <v>13962.811241116191</v>
      </c>
      <c r="Z340" s="225">
        <f t="shared" si="138"/>
        <v>600.78236858775551</v>
      </c>
      <c r="AA340" s="225">
        <f t="shared" si="138"/>
        <v>5107.9213045936776</v>
      </c>
      <c r="AB340" s="225">
        <f t="shared" si="138"/>
        <v>42.74363164366963</v>
      </c>
      <c r="AC340" s="225">
        <f t="shared" si="138"/>
        <v>337.1759479085199</v>
      </c>
      <c r="AD340" s="226">
        <f t="shared" si="138"/>
        <v>0</v>
      </c>
      <c r="AE340" s="226">
        <f t="shared" si="138"/>
        <v>0</v>
      </c>
      <c r="AF340" s="226">
        <f t="shared" si="138"/>
        <v>0</v>
      </c>
      <c r="AG340" s="226">
        <f t="shared" si="138"/>
        <v>23.443808525871802</v>
      </c>
      <c r="AH340" s="226">
        <f t="shared" si="138"/>
        <v>313.73213938264809</v>
      </c>
      <c r="AI340" s="227">
        <f>SUM(V340:AC340)</f>
        <v>20804.761992348445</v>
      </c>
      <c r="AJ340" s="141" t="str">
        <f t="shared" si="135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2.5151941003822918E-2</v>
      </c>
      <c r="C341" s="49">
        <f t="shared" ref="C341:H341" si="139">IF($I340=0,"-",C340/$I340)</f>
        <v>0.67251704523789935</v>
      </c>
      <c r="D341" s="49">
        <f t="shared" si="139"/>
        <v>3.0065775218418488E-2</v>
      </c>
      <c r="E341" s="49">
        <f t="shared" si="139"/>
        <v>0.26113325543713106</v>
      </c>
      <c r="F341" s="49">
        <f t="shared" si="139"/>
        <v>0</v>
      </c>
      <c r="G341" s="49">
        <f t="shared" si="139"/>
        <v>1.1131983102728178E-2</v>
      </c>
      <c r="H341" s="72">
        <f t="shared" si="139"/>
        <v>0</v>
      </c>
      <c r="I341" s="50">
        <f>SUM(B341:H341)</f>
        <v>1</v>
      </c>
      <c r="J341" s="141"/>
      <c r="K341" s="84" t="s">
        <v>86</v>
      </c>
      <c r="L341" s="101">
        <f t="shared" ref="L341:R341" si="140">IF($S340=0,"-",L340/$S340)</f>
        <v>2.5100266041053042E-2</v>
      </c>
      <c r="M341" s="101">
        <f t="shared" si="140"/>
        <v>0.67113535094760612</v>
      </c>
      <c r="N341" s="101">
        <f t="shared" si="140"/>
        <v>3.0004004724649317E-2</v>
      </c>
      <c r="O341" s="101">
        <f t="shared" si="140"/>
        <v>0.26059675404939964</v>
      </c>
      <c r="P341" s="101">
        <f t="shared" si="140"/>
        <v>2.0545119266151585E-3</v>
      </c>
      <c r="Q341" s="101">
        <f t="shared" si="140"/>
        <v>1.1109112310676746E-2</v>
      </c>
      <c r="R341" s="102">
        <f t="shared" si="140"/>
        <v>0</v>
      </c>
      <c r="S341" s="103">
        <f>SUM(L341:R341)</f>
        <v>1.0000000000000002</v>
      </c>
      <c r="U341" s="113" t="s">
        <v>86</v>
      </c>
      <c r="V341" s="135">
        <f>+V340/$AI340</f>
        <v>2.0504238167428388E-2</v>
      </c>
      <c r="W341" s="135">
        <f t="shared" ref="W341:AH341" si="141">+W340/$AI340</f>
        <v>4.5960278736246526E-3</v>
      </c>
      <c r="X341" s="135">
        <f t="shared" si="141"/>
        <v>1.1109112310676746E-2</v>
      </c>
      <c r="Y341" s="135">
        <f t="shared" si="141"/>
        <v>0.67113535094760612</v>
      </c>
      <c r="Z341" s="135">
        <f t="shared" si="141"/>
        <v>2.8877156528332823E-2</v>
      </c>
      <c r="AA341" s="135">
        <f t="shared" si="141"/>
        <v>0.24551693052159232</v>
      </c>
      <c r="AB341" s="135">
        <f t="shared" si="141"/>
        <v>2.0545119266151585E-3</v>
      </c>
      <c r="AC341" s="135">
        <f t="shared" si="141"/>
        <v>1.620667172412384E-2</v>
      </c>
      <c r="AD341" s="135">
        <f t="shared" si="141"/>
        <v>0</v>
      </c>
      <c r="AE341" s="135">
        <f t="shared" si="141"/>
        <v>0</v>
      </c>
      <c r="AF341" s="135">
        <f t="shared" si="141"/>
        <v>0</v>
      </c>
      <c r="AG341" s="135">
        <f t="shared" si="141"/>
        <v>1.1268481963164945E-3</v>
      </c>
      <c r="AH341" s="135">
        <f t="shared" si="141"/>
        <v>1.5079823527807344E-2</v>
      </c>
      <c r="AI341" s="136">
        <f>SUM(V341:AC341)</f>
        <v>1</v>
      </c>
      <c r="AJ341" s="24" t="str">
        <f t="shared" si="135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42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3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4">SUM(V346:AC346)</f>
        <v>0</v>
      </c>
      <c r="AJ346" s="141" t="str">
        <f t="shared" ref="AJ346:AJ367" si="145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42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3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4"/>
        <v>0</v>
      </c>
      <c r="AJ347" s="141" t="str">
        <f t="shared" si="145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42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3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4"/>
        <v>0</v>
      </c>
      <c r="AJ348" s="141" t="str">
        <f t="shared" si="145"/>
        <v/>
      </c>
      <c r="BA348" s="141"/>
      <c r="BR348" s="141"/>
      <c r="CG348" s="141"/>
    </row>
    <row r="349" spans="1:85" ht="15">
      <c r="A349" s="167" t="s">
        <v>16</v>
      </c>
      <c r="B349" s="156">
        <v>24.412189651378789</v>
      </c>
      <c r="C349" s="156">
        <v>0</v>
      </c>
      <c r="D349" s="156">
        <v>2.92946275816545</v>
      </c>
      <c r="E349" s="156">
        <v>0</v>
      </c>
      <c r="F349" s="348"/>
      <c r="G349" s="156">
        <v>0</v>
      </c>
      <c r="H349" s="168">
        <v>0</v>
      </c>
      <c r="I349" s="154">
        <f t="shared" si="142"/>
        <v>27.341652409544238</v>
      </c>
      <c r="J349" s="149"/>
      <c r="K349" s="169" t="s">
        <v>16</v>
      </c>
      <c r="L349" s="156">
        <v>24.412189651378789</v>
      </c>
      <c r="M349" s="156">
        <v>0</v>
      </c>
      <c r="N349" s="156">
        <v>2.92946275816545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3"/>
        <v>27.341652409544238</v>
      </c>
      <c r="U349" s="215" t="s">
        <v>16</v>
      </c>
      <c r="V349" s="207">
        <v>24.412189651378789</v>
      </c>
      <c r="W349" s="207">
        <v>0</v>
      </c>
      <c r="X349" s="207">
        <v>0</v>
      </c>
      <c r="Y349" s="207">
        <v>0</v>
      </c>
      <c r="Z349" s="207">
        <v>2.92946275816545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4"/>
        <v>27.341652409544238</v>
      </c>
      <c r="AJ349" s="141" t="str">
        <f t="shared" si="145"/>
        <v/>
      </c>
      <c r="BA349" s="141"/>
      <c r="BR349" s="141"/>
      <c r="CG349" s="141"/>
    </row>
    <row r="350" spans="1:85" ht="15">
      <c r="A350" s="159" t="s">
        <v>15</v>
      </c>
      <c r="B350" s="160">
        <v>1.0216814859058498</v>
      </c>
      <c r="C350" s="160">
        <v>0</v>
      </c>
      <c r="D350" s="160">
        <v>0.12260177830870178</v>
      </c>
      <c r="E350" s="160">
        <v>0</v>
      </c>
      <c r="F350" s="348"/>
      <c r="G350" s="160">
        <v>0</v>
      </c>
      <c r="H350" s="161">
        <v>0</v>
      </c>
      <c r="I350" s="162">
        <f t="shared" si="142"/>
        <v>1.1442832642145517</v>
      </c>
      <c r="J350" s="149"/>
      <c r="K350" s="163" t="s">
        <v>15</v>
      </c>
      <c r="L350" s="164">
        <v>1.0216814859058498</v>
      </c>
      <c r="M350" s="164">
        <v>0</v>
      </c>
      <c r="N350" s="164">
        <v>0.12260177830870178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3"/>
        <v>1.1442832642145517</v>
      </c>
      <c r="U350" s="211" t="s">
        <v>56</v>
      </c>
      <c r="V350" s="212">
        <v>1.0216814859058498</v>
      </c>
      <c r="W350" s="212">
        <v>0</v>
      </c>
      <c r="X350" s="212">
        <v>0</v>
      </c>
      <c r="Y350" s="212">
        <v>0</v>
      </c>
      <c r="Z350" s="212">
        <v>0.12260177830870178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4"/>
        <v>1.1442832642145517</v>
      </c>
      <c r="AJ350" s="141" t="str">
        <f t="shared" si="145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21.118809593189834</v>
      </c>
      <c r="F351" s="348"/>
      <c r="G351" s="156">
        <v>0</v>
      </c>
      <c r="H351" s="168">
        <v>0</v>
      </c>
      <c r="I351" s="154">
        <f t="shared" si="142"/>
        <v>21.118809593189834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21.118809593189834</v>
      </c>
      <c r="P351" s="156">
        <v>237.82158114230577</v>
      </c>
      <c r="Q351" s="156">
        <v>0</v>
      </c>
      <c r="R351" s="157">
        <v>0</v>
      </c>
      <c r="S351" s="158">
        <f t="shared" si="143"/>
        <v>258.94039073549561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1.7307908256454547</v>
      </c>
      <c r="AB351" s="207">
        <v>237.82158114230577</v>
      </c>
      <c r="AC351" s="208">
        <v>19.388018767544381</v>
      </c>
      <c r="AD351" s="207">
        <v>0</v>
      </c>
      <c r="AE351" s="207">
        <v>0</v>
      </c>
      <c r="AF351" s="207">
        <v>0</v>
      </c>
      <c r="AG351" s="207">
        <v>0</v>
      </c>
      <c r="AH351" s="207">
        <v>19.388018767544381</v>
      </c>
      <c r="AI351" s="210">
        <f t="shared" si="144"/>
        <v>258.94039073549561</v>
      </c>
      <c r="AJ351" s="141" t="str">
        <f t="shared" si="145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42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9.428645121909847</v>
      </c>
      <c r="Q352" s="164">
        <v>0</v>
      </c>
      <c r="R352" s="165">
        <v>0</v>
      </c>
      <c r="S352" s="166">
        <f t="shared" si="143"/>
        <v>9.428645121909847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9.428645121909847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4"/>
        <v>9.428645121909847</v>
      </c>
      <c r="AJ352" s="141" t="str">
        <f t="shared" si="145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42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3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4"/>
        <v>0</v>
      </c>
      <c r="AJ353" s="141" t="str">
        <f t="shared" si="145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1.826072633822065</v>
      </c>
      <c r="F354" s="348"/>
      <c r="G354" s="160">
        <v>0</v>
      </c>
      <c r="H354" s="161">
        <v>0</v>
      </c>
      <c r="I354" s="162">
        <f t="shared" si="142"/>
        <v>1.826072633822065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1.826072633822065</v>
      </c>
      <c r="P354" s="164">
        <v>0</v>
      </c>
      <c r="Q354" s="164">
        <v>0</v>
      </c>
      <c r="R354" s="165">
        <v>0</v>
      </c>
      <c r="S354" s="166">
        <f t="shared" si="143"/>
        <v>1.826072633822065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1.826072633822065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4"/>
        <v>1.826072633822065</v>
      </c>
      <c r="AJ354" s="141" t="str">
        <f t="shared" si="145"/>
        <v/>
      </c>
      <c r="BA354" s="141"/>
      <c r="BR354" s="141"/>
      <c r="CG354" s="141"/>
    </row>
    <row r="355" spans="1:85" ht="15">
      <c r="A355" s="167" t="s">
        <v>139</v>
      </c>
      <c r="B355" s="156">
        <v>94.845014209412426</v>
      </c>
      <c r="C355" s="156">
        <v>0</v>
      </c>
      <c r="D355" s="156">
        <v>0</v>
      </c>
      <c r="E355" s="156">
        <v>0</v>
      </c>
      <c r="F355" s="348"/>
      <c r="G355" s="156">
        <v>0</v>
      </c>
      <c r="H355" s="168">
        <v>0</v>
      </c>
      <c r="I355" s="154">
        <f t="shared" si="142"/>
        <v>94.845014209412426</v>
      </c>
      <c r="J355" s="149"/>
      <c r="K355" s="169" t="s">
        <v>139</v>
      </c>
      <c r="L355" s="156">
        <v>94.845014209412426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3"/>
        <v>94.845014209412426</v>
      </c>
      <c r="U355" s="215" t="s">
        <v>139</v>
      </c>
      <c r="V355" s="207">
        <v>94.845014209412426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4"/>
        <v>94.845014209412426</v>
      </c>
      <c r="AJ355" s="141" t="str">
        <f t="shared" si="145"/>
        <v/>
      </c>
      <c r="BA355" s="141"/>
      <c r="BR355" s="141"/>
      <c r="CG355" s="141"/>
    </row>
    <row r="356" spans="1:85" ht="15">
      <c r="A356" s="159" t="s">
        <v>25</v>
      </c>
      <c r="B356" s="160">
        <v>31.928015204666075</v>
      </c>
      <c r="C356" s="160">
        <v>17.929137559422934</v>
      </c>
      <c r="D356" s="160">
        <v>6.1552490449839352</v>
      </c>
      <c r="E356" s="160">
        <v>609.89470894461465</v>
      </c>
      <c r="F356" s="348"/>
      <c r="G356" s="160">
        <v>53.936145083386556</v>
      </c>
      <c r="H356" s="161">
        <v>0</v>
      </c>
      <c r="I356" s="162">
        <f t="shared" si="142"/>
        <v>719.84325583707414</v>
      </c>
      <c r="J356" s="149"/>
      <c r="K356" s="163" t="s">
        <v>25</v>
      </c>
      <c r="L356" s="164">
        <v>31.928015204666075</v>
      </c>
      <c r="M356" s="164">
        <v>17.929137559422934</v>
      </c>
      <c r="N356" s="164">
        <v>6.1552490449839352</v>
      </c>
      <c r="O356" s="164">
        <v>609.89470894461465</v>
      </c>
      <c r="P356" s="164">
        <v>2.4260633770238478</v>
      </c>
      <c r="Q356" s="164">
        <v>53.936145083386556</v>
      </c>
      <c r="R356" s="165">
        <v>0</v>
      </c>
      <c r="S356" s="166">
        <f t="shared" si="143"/>
        <v>722.269319214098</v>
      </c>
      <c r="U356" s="211" t="s">
        <v>25</v>
      </c>
      <c r="V356" s="212">
        <v>10.663944432845904</v>
      </c>
      <c r="W356" s="212">
        <v>21.264070771820169</v>
      </c>
      <c r="X356" s="212">
        <v>53.936145083386556</v>
      </c>
      <c r="Y356" s="212">
        <v>17.929137559422934</v>
      </c>
      <c r="Z356" s="212">
        <v>4.1104024692008991</v>
      </c>
      <c r="AA356" s="212">
        <v>607.73163395370091</v>
      </c>
      <c r="AB356" s="212">
        <v>2.4260633770238478</v>
      </c>
      <c r="AC356" s="213">
        <v>4.2079215666968217</v>
      </c>
      <c r="AD356" s="212">
        <v>0</v>
      </c>
      <c r="AE356" s="212">
        <v>0</v>
      </c>
      <c r="AF356" s="212">
        <v>0</v>
      </c>
      <c r="AG356" s="212">
        <v>2.0448465757830361</v>
      </c>
      <c r="AH356" s="212">
        <v>2.1630749909137861</v>
      </c>
      <c r="AI356" s="214">
        <f t="shared" si="144"/>
        <v>722.269319214098</v>
      </c>
      <c r="AJ356" s="141" t="str">
        <f t="shared" si="145"/>
        <v/>
      </c>
      <c r="BA356" s="141"/>
      <c r="BR356" s="141"/>
      <c r="CG356" s="141"/>
    </row>
    <row r="357" spans="1:85" ht="15">
      <c r="A357" s="167" t="s">
        <v>24</v>
      </c>
      <c r="B357" s="156">
        <v>87.402627271719567</v>
      </c>
      <c r="C357" s="156">
        <v>21.778253237775633</v>
      </c>
      <c r="D357" s="156">
        <v>363.58216498350902</v>
      </c>
      <c r="E357" s="156">
        <v>0</v>
      </c>
      <c r="F357" s="348"/>
      <c r="G357" s="156">
        <v>0</v>
      </c>
      <c r="H357" s="168">
        <v>0</v>
      </c>
      <c r="I357" s="154">
        <f t="shared" si="142"/>
        <v>472.7630454930042</v>
      </c>
      <c r="J357" s="149"/>
      <c r="K357" s="169" t="s">
        <v>24</v>
      </c>
      <c r="L357" s="156">
        <v>87.402627271719567</v>
      </c>
      <c r="M357" s="156">
        <v>21.778253237775633</v>
      </c>
      <c r="N357" s="156">
        <v>363.58216498350902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3"/>
        <v>472.7630454930042</v>
      </c>
      <c r="U357" s="215" t="s">
        <v>24</v>
      </c>
      <c r="V357" s="207">
        <v>87.402627271719567</v>
      </c>
      <c r="W357" s="207">
        <v>0</v>
      </c>
      <c r="X357" s="207">
        <v>0</v>
      </c>
      <c r="Y357" s="207">
        <v>21.778253237775633</v>
      </c>
      <c r="Z357" s="207">
        <v>1.9627467151962688</v>
      </c>
      <c r="AA357" s="207">
        <v>0</v>
      </c>
      <c r="AB357" s="207">
        <v>0</v>
      </c>
      <c r="AC357" s="208">
        <v>361.61941826831276</v>
      </c>
      <c r="AD357" s="207">
        <v>0</v>
      </c>
      <c r="AE357" s="207">
        <v>0</v>
      </c>
      <c r="AF357" s="207">
        <v>0</v>
      </c>
      <c r="AG357" s="207">
        <v>361.61941826831276</v>
      </c>
      <c r="AH357" s="207">
        <v>0</v>
      </c>
      <c r="AI357" s="210">
        <f t="shared" si="144"/>
        <v>472.76304549300426</v>
      </c>
      <c r="AJ357" s="141" t="str">
        <f t="shared" si="145"/>
        <v/>
      </c>
      <c r="BA357" s="141"/>
      <c r="BR357" s="141"/>
      <c r="CG357" s="141"/>
    </row>
    <row r="358" spans="1:85" ht="15">
      <c r="A358" s="159" t="s">
        <v>59</v>
      </c>
      <c r="B358" s="160">
        <v>0</v>
      </c>
      <c r="C358" s="160">
        <v>0</v>
      </c>
      <c r="D358" s="160">
        <v>0</v>
      </c>
      <c r="E358" s="160">
        <v>0</v>
      </c>
      <c r="F358" s="348"/>
      <c r="G358" s="160">
        <v>0</v>
      </c>
      <c r="H358" s="161">
        <v>0</v>
      </c>
      <c r="I358" s="162">
        <f t="shared" si="142"/>
        <v>0</v>
      </c>
      <c r="J358" s="149"/>
      <c r="K358" s="163" t="s">
        <v>59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3"/>
        <v>0</v>
      </c>
      <c r="U358" s="211" t="s">
        <v>59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4"/>
        <v>0</v>
      </c>
      <c r="AJ358" s="141" t="str">
        <f t="shared" si="145"/>
        <v/>
      </c>
      <c r="BA358" s="141"/>
      <c r="BR358" s="141"/>
      <c r="CG358" s="141"/>
    </row>
    <row r="359" spans="1:85" ht="15">
      <c r="A359" s="167" t="s">
        <v>22</v>
      </c>
      <c r="B359" s="156">
        <v>157.59140917707927</v>
      </c>
      <c r="C359" s="156">
        <v>157.5576186246619</v>
      </c>
      <c r="D359" s="156">
        <v>1071.0625452183308</v>
      </c>
      <c r="E359" s="156">
        <v>0</v>
      </c>
      <c r="F359" s="348"/>
      <c r="G359" s="156">
        <v>0</v>
      </c>
      <c r="H359" s="168">
        <v>0</v>
      </c>
      <c r="I359" s="154">
        <f t="shared" si="142"/>
        <v>1386.2115730200719</v>
      </c>
      <c r="J359" s="149"/>
      <c r="K359" s="169" t="s">
        <v>22</v>
      </c>
      <c r="L359" s="156">
        <v>157.59140917707927</v>
      </c>
      <c r="M359" s="156">
        <v>157.5576186246619</v>
      </c>
      <c r="N359" s="156">
        <v>1071.0625452183308</v>
      </c>
      <c r="O359" s="156">
        <v>0</v>
      </c>
      <c r="P359" s="156">
        <v>14.762055644432126</v>
      </c>
      <c r="Q359" s="156">
        <v>0</v>
      </c>
      <c r="R359" s="157">
        <v>0</v>
      </c>
      <c r="S359" s="158">
        <f t="shared" si="143"/>
        <v>1400.9736286645041</v>
      </c>
      <c r="U359" s="215" t="s">
        <v>22</v>
      </c>
      <c r="V359" s="207">
        <v>157.59140917707927</v>
      </c>
      <c r="W359" s="207">
        <v>0</v>
      </c>
      <c r="X359" s="207">
        <v>0</v>
      </c>
      <c r="Y359" s="207">
        <v>157.5576186246619</v>
      </c>
      <c r="Z359" s="207">
        <v>538.19967848105887</v>
      </c>
      <c r="AA359" s="207">
        <v>0</v>
      </c>
      <c r="AB359" s="207">
        <v>14.762055644432126</v>
      </c>
      <c r="AC359" s="208">
        <v>532.86286673727193</v>
      </c>
      <c r="AD359" s="207">
        <v>0</v>
      </c>
      <c r="AE359" s="207">
        <v>0</v>
      </c>
      <c r="AF359" s="207">
        <v>0</v>
      </c>
      <c r="AG359" s="207">
        <v>532.86286673727193</v>
      </c>
      <c r="AH359" s="207">
        <v>0</v>
      </c>
      <c r="AI359" s="210">
        <f t="shared" si="144"/>
        <v>1400.9736286645043</v>
      </c>
      <c r="AJ359" s="141" t="str">
        <f t="shared" si="145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42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3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4"/>
        <v>0</v>
      </c>
      <c r="AJ360" s="141" t="str">
        <f t="shared" si="145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42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3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4"/>
        <v>0</v>
      </c>
      <c r="AJ361" s="141" t="str">
        <f t="shared" si="145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42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3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44"/>
        <v>0</v>
      </c>
      <c r="AJ362" s="141" t="str">
        <f t="shared" si="145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42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3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4"/>
        <v>0</v>
      </c>
      <c r="AJ363" s="141" t="str">
        <f t="shared" si="145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42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3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44"/>
        <v>0</v>
      </c>
      <c r="AJ364" s="141" t="str">
        <f t="shared" si="145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42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3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4"/>
        <v>0</v>
      </c>
      <c r="AJ365" s="141" t="str">
        <f t="shared" si="145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397.20093700016196</v>
      </c>
      <c r="C366" s="195">
        <f t="shared" ref="C366:I366" si="146">SUM(C345:C361)</f>
        <v>197.26500942186047</v>
      </c>
      <c r="D366" s="195">
        <f t="shared" si="146"/>
        <v>1443.8520237832979</v>
      </c>
      <c r="E366" s="195">
        <f t="shared" si="146"/>
        <v>632.83959117162658</v>
      </c>
      <c r="F366" s="195">
        <f t="shared" si="146"/>
        <v>0</v>
      </c>
      <c r="G366" s="195">
        <f t="shared" si="146"/>
        <v>53.936145083386556</v>
      </c>
      <c r="H366" s="197">
        <f t="shared" si="146"/>
        <v>0</v>
      </c>
      <c r="I366" s="154">
        <f t="shared" si="146"/>
        <v>2725.0937064603331</v>
      </c>
      <c r="J366" s="149"/>
      <c r="K366" s="196" t="s">
        <v>26</v>
      </c>
      <c r="L366" s="195">
        <f>SUM(L345:L361)</f>
        <v>397.20093700016196</v>
      </c>
      <c r="M366" s="195">
        <f t="shared" ref="M366:S366" si="147">SUM(M345:M361)</f>
        <v>197.26500942186047</v>
      </c>
      <c r="N366" s="195">
        <f t="shared" si="147"/>
        <v>1443.8520237832979</v>
      </c>
      <c r="O366" s="195">
        <f t="shared" si="147"/>
        <v>632.83959117162658</v>
      </c>
      <c r="P366" s="195">
        <f t="shared" si="147"/>
        <v>264.43834528567157</v>
      </c>
      <c r="Q366" s="195">
        <f t="shared" si="147"/>
        <v>53.936145083386556</v>
      </c>
      <c r="R366" s="197">
        <f t="shared" si="147"/>
        <v>0</v>
      </c>
      <c r="S366" s="198">
        <f t="shared" si="147"/>
        <v>2989.532051746005</v>
      </c>
      <c r="T366" s="141" t="str">
        <f>IF(ABS(S366-AI366)&gt;0.01,S366-AI366,"")</f>
        <v/>
      </c>
      <c r="U366" s="224" t="s">
        <v>62</v>
      </c>
      <c r="V366" s="225">
        <f>SUM(V345:V361)</f>
        <v>375.93686622834184</v>
      </c>
      <c r="W366" s="225">
        <f t="shared" ref="W366:AH366" si="148">SUM(W345:W361)</f>
        <v>21.264070771820169</v>
      </c>
      <c r="X366" s="225">
        <f t="shared" si="148"/>
        <v>53.936145083386556</v>
      </c>
      <c r="Y366" s="225">
        <f t="shared" si="148"/>
        <v>197.26500942186047</v>
      </c>
      <c r="Z366" s="225">
        <f t="shared" si="148"/>
        <v>547.3248922019302</v>
      </c>
      <c r="AA366" s="225">
        <f t="shared" si="148"/>
        <v>611.28849741316844</v>
      </c>
      <c r="AB366" s="225">
        <f t="shared" si="148"/>
        <v>264.43834528567157</v>
      </c>
      <c r="AC366" s="225">
        <f t="shared" si="148"/>
        <v>918.07822533982585</v>
      </c>
      <c r="AD366" s="226">
        <f t="shared" si="148"/>
        <v>0</v>
      </c>
      <c r="AE366" s="226">
        <f t="shared" si="148"/>
        <v>0</v>
      </c>
      <c r="AF366" s="226">
        <f t="shared" si="148"/>
        <v>0</v>
      </c>
      <c r="AG366" s="226">
        <f t="shared" si="148"/>
        <v>896.52713158136771</v>
      </c>
      <c r="AH366" s="226">
        <f t="shared" si="148"/>
        <v>21.551093758458165</v>
      </c>
      <c r="AI366" s="227">
        <f>SUM(V366:AC366)</f>
        <v>2989.532051746005</v>
      </c>
      <c r="AJ366" s="141" t="str">
        <f t="shared" si="145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0.14575679950327011</v>
      </c>
      <c r="C367" s="49">
        <f t="shared" ref="C367:H367" si="149">IF($I366=0,"-",C366/$I366)</f>
        <v>7.2388339877710511E-2</v>
      </c>
      <c r="D367" s="49">
        <f t="shared" si="149"/>
        <v>0.52983573385398919</v>
      </c>
      <c r="E367" s="49">
        <f t="shared" si="149"/>
        <v>0.23222672661544247</v>
      </c>
      <c r="F367" s="49">
        <f t="shared" si="149"/>
        <v>0</v>
      </c>
      <c r="G367" s="49">
        <f t="shared" si="149"/>
        <v>1.9792400149587906E-2</v>
      </c>
      <c r="H367" s="72">
        <f t="shared" si="149"/>
        <v>0</v>
      </c>
      <c r="I367" s="50">
        <f>SUM(B367:H367)</f>
        <v>1.0000000000000002</v>
      </c>
      <c r="J367" s="141"/>
      <c r="K367" s="84" t="s">
        <v>86</v>
      </c>
      <c r="L367" s="101">
        <f t="shared" ref="L367:R367" si="150">IF($S366=0,"-",L366/$S366)</f>
        <v>0.13286391653442248</v>
      </c>
      <c r="M367" s="101">
        <f t="shared" si="150"/>
        <v>6.5985246522662272E-2</v>
      </c>
      <c r="N367" s="101">
        <f t="shared" si="150"/>
        <v>0.48296924026622534</v>
      </c>
      <c r="O367" s="101">
        <f t="shared" si="150"/>
        <v>0.21168516684811031</v>
      </c>
      <c r="P367" s="101">
        <f t="shared" si="150"/>
        <v>8.8454761718051861E-2</v>
      </c>
      <c r="Q367" s="101">
        <f t="shared" si="150"/>
        <v>1.8041668110527771E-2</v>
      </c>
      <c r="R367" s="102">
        <f t="shared" si="150"/>
        <v>0</v>
      </c>
      <c r="S367" s="103">
        <f>SUM(L367:R367)</f>
        <v>1.0000000000000002</v>
      </c>
      <c r="U367" s="113" t="s">
        <v>86</v>
      </c>
      <c r="V367" s="135">
        <f>+V366/$AI366</f>
        <v>0.12575107398791052</v>
      </c>
      <c r="W367" s="135">
        <f t="shared" ref="W367:AH367" si="151">+W366/$AI366</f>
        <v>7.1128425465119566E-3</v>
      </c>
      <c r="X367" s="135">
        <f t="shared" si="151"/>
        <v>1.8041668110527771E-2</v>
      </c>
      <c r="Y367" s="135">
        <f t="shared" si="151"/>
        <v>6.5985246522662272E-2</v>
      </c>
      <c r="Z367" s="135">
        <f t="shared" si="151"/>
        <v>0.18308045631498443</v>
      </c>
      <c r="AA367" s="135">
        <f t="shared" si="151"/>
        <v>0.20447631496579935</v>
      </c>
      <c r="AB367" s="135">
        <f t="shared" si="151"/>
        <v>8.8454761718051861E-2</v>
      </c>
      <c r="AC367" s="135">
        <f t="shared" si="151"/>
        <v>0.30709763583355187</v>
      </c>
      <c r="AD367" s="135">
        <f t="shared" si="151"/>
        <v>0</v>
      </c>
      <c r="AE367" s="135">
        <f t="shared" si="151"/>
        <v>0</v>
      </c>
      <c r="AF367" s="135">
        <f t="shared" si="151"/>
        <v>0</v>
      </c>
      <c r="AG367" s="135">
        <f t="shared" si="151"/>
        <v>0.29988878395124091</v>
      </c>
      <c r="AH367" s="135">
        <f t="shared" si="151"/>
        <v>7.2088518823109704E-3</v>
      </c>
      <c r="AI367" s="136">
        <f>SUM(V367:AC367)</f>
        <v>1</v>
      </c>
      <c r="AJ367" s="24" t="str">
        <f t="shared" si="145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152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3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4">SUM(V372:AC372)</f>
        <v>0</v>
      </c>
      <c r="AJ372" s="141" t="str">
        <f t="shared" ref="AJ372:AJ393" si="155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152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3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4"/>
        <v>0</v>
      </c>
      <c r="AJ373" s="141" t="str">
        <f t="shared" si="155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152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3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4"/>
        <v>0</v>
      </c>
      <c r="AJ374" s="141" t="str">
        <f t="shared" si="155"/>
        <v/>
      </c>
      <c r="BA374" s="141"/>
      <c r="BR374" s="141"/>
      <c r="CG374" s="141"/>
    </row>
    <row r="375" spans="1:85" ht="15">
      <c r="A375" s="167" t="s">
        <v>16</v>
      </c>
      <c r="B375" s="156">
        <v>127.64642100698715</v>
      </c>
      <c r="C375" s="156">
        <v>1.9864570770118555</v>
      </c>
      <c r="D375" s="156">
        <v>56.76301097561403</v>
      </c>
      <c r="E375" s="156">
        <v>0</v>
      </c>
      <c r="F375" s="348"/>
      <c r="G375" s="156">
        <v>0</v>
      </c>
      <c r="H375" s="168">
        <v>0</v>
      </c>
      <c r="I375" s="154">
        <f t="shared" si="152"/>
        <v>186.39588905961304</v>
      </c>
      <c r="J375" s="149"/>
      <c r="K375" s="169" t="s">
        <v>16</v>
      </c>
      <c r="L375" s="156">
        <v>127.64642100698715</v>
      </c>
      <c r="M375" s="156">
        <v>1.9864570770118555</v>
      </c>
      <c r="N375" s="156">
        <v>56.76301097561403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3"/>
        <v>186.39588905961304</v>
      </c>
      <c r="U375" s="215" t="s">
        <v>16</v>
      </c>
      <c r="V375" s="207">
        <v>127.64642100698715</v>
      </c>
      <c r="W375" s="207">
        <v>0</v>
      </c>
      <c r="X375" s="207">
        <v>0</v>
      </c>
      <c r="Y375" s="207">
        <v>1.9864570770118555</v>
      </c>
      <c r="Z375" s="207">
        <v>56.76301097561403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4"/>
        <v>186.39588905961304</v>
      </c>
      <c r="AJ375" s="141" t="str">
        <f t="shared" si="155"/>
        <v/>
      </c>
      <c r="BA375" s="141"/>
      <c r="BR375" s="141"/>
      <c r="CG375" s="141"/>
    </row>
    <row r="376" spans="1:85" ht="15">
      <c r="A376" s="159" t="s">
        <v>15</v>
      </c>
      <c r="B376" s="160">
        <v>1.4029248298850923</v>
      </c>
      <c r="C376" s="160">
        <v>0</v>
      </c>
      <c r="D376" s="160">
        <v>6.3131617344829083</v>
      </c>
      <c r="E376" s="160">
        <v>0</v>
      </c>
      <c r="F376" s="348"/>
      <c r="G376" s="160">
        <v>0</v>
      </c>
      <c r="H376" s="161">
        <v>0</v>
      </c>
      <c r="I376" s="162">
        <f t="shared" si="152"/>
        <v>7.7160865643680001</v>
      </c>
      <c r="J376" s="149"/>
      <c r="K376" s="163" t="s">
        <v>15</v>
      </c>
      <c r="L376" s="164">
        <v>1.4029248298850923</v>
      </c>
      <c r="M376" s="164">
        <v>0</v>
      </c>
      <c r="N376" s="164">
        <v>6.3131617344829083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3"/>
        <v>7.7160865643680001</v>
      </c>
      <c r="U376" s="211" t="s">
        <v>56</v>
      </c>
      <c r="V376" s="212">
        <v>1.4029248298850923</v>
      </c>
      <c r="W376" s="212">
        <v>0</v>
      </c>
      <c r="X376" s="212">
        <v>0</v>
      </c>
      <c r="Y376" s="212">
        <v>0</v>
      </c>
      <c r="Z376" s="212">
        <v>6.3131617344829083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4"/>
        <v>7.7160865643680001</v>
      </c>
      <c r="AJ376" s="141" t="str">
        <f t="shared" si="155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1834.0903549999846</v>
      </c>
      <c r="F377" s="348"/>
      <c r="G377" s="156">
        <v>0</v>
      </c>
      <c r="H377" s="168">
        <v>0</v>
      </c>
      <c r="I377" s="154">
        <f t="shared" si="152"/>
        <v>1834.0903549999846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1834.0903549999846</v>
      </c>
      <c r="P377" s="156">
        <v>924.57410218710061</v>
      </c>
      <c r="Q377" s="156">
        <v>0</v>
      </c>
      <c r="R377" s="157">
        <v>0</v>
      </c>
      <c r="S377" s="158">
        <f t="shared" si="153"/>
        <v>2758.6644571870852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1834.0903549999846</v>
      </c>
      <c r="AB377" s="207">
        <v>924.57410218710061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4"/>
        <v>2758.6644571870852</v>
      </c>
      <c r="AJ377" s="141" t="str">
        <f t="shared" si="155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6.167378146947204</v>
      </c>
      <c r="F378" s="348"/>
      <c r="G378" s="160">
        <v>0</v>
      </c>
      <c r="H378" s="161">
        <v>0</v>
      </c>
      <c r="I378" s="162">
        <f t="shared" si="152"/>
        <v>6.167378146947204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6.167378146947204</v>
      </c>
      <c r="P378" s="164">
        <v>48.479741993926822</v>
      </c>
      <c r="Q378" s="164">
        <v>0</v>
      </c>
      <c r="R378" s="165">
        <v>0</v>
      </c>
      <c r="S378" s="166">
        <f t="shared" si="153"/>
        <v>54.647120140874023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0.70230875265422243</v>
      </c>
      <c r="AB378" s="212">
        <v>48.479741993926822</v>
      </c>
      <c r="AC378" s="213">
        <v>5.465069394292982</v>
      </c>
      <c r="AD378" s="212">
        <v>0</v>
      </c>
      <c r="AE378" s="212">
        <v>0</v>
      </c>
      <c r="AF378" s="212">
        <v>0</v>
      </c>
      <c r="AG378" s="212">
        <v>0</v>
      </c>
      <c r="AH378" s="212">
        <v>5.465069394292982</v>
      </c>
      <c r="AI378" s="214">
        <f t="shared" si="154"/>
        <v>54.64712014087403</v>
      </c>
      <c r="AJ378" s="141" t="str">
        <f t="shared" si="155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0</v>
      </c>
      <c r="F379" s="348"/>
      <c r="G379" s="156">
        <v>0</v>
      </c>
      <c r="H379" s="168">
        <v>0</v>
      </c>
      <c r="I379" s="154">
        <f t="shared" si="152"/>
        <v>0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3"/>
        <v>0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4"/>
        <v>0</v>
      </c>
      <c r="AJ379" s="141" t="str">
        <f t="shared" si="155"/>
        <v/>
      </c>
      <c r="BA379" s="141"/>
      <c r="BR379" s="141"/>
      <c r="CG379" s="141"/>
    </row>
    <row r="380" spans="1:85" ht="15">
      <c r="A380" s="159" t="s">
        <v>17</v>
      </c>
      <c r="B380" s="160">
        <v>0.5115818095238639</v>
      </c>
      <c r="C380" s="160">
        <v>0</v>
      </c>
      <c r="D380" s="160">
        <v>26.753403266236589</v>
      </c>
      <c r="E380" s="160">
        <v>0.34880577922081379</v>
      </c>
      <c r="F380" s="348"/>
      <c r="G380" s="160">
        <v>0</v>
      </c>
      <c r="H380" s="161">
        <v>0</v>
      </c>
      <c r="I380" s="162">
        <f t="shared" si="152"/>
        <v>27.613790854981268</v>
      </c>
      <c r="J380" s="149"/>
      <c r="K380" s="163" t="s">
        <v>17</v>
      </c>
      <c r="L380" s="164">
        <v>0.5115818095238639</v>
      </c>
      <c r="M380" s="164">
        <v>0</v>
      </c>
      <c r="N380" s="164">
        <v>26.753403266236589</v>
      </c>
      <c r="O380" s="164">
        <v>0.34880577922081379</v>
      </c>
      <c r="P380" s="164">
        <v>2.4404210526315709E-2</v>
      </c>
      <c r="Q380" s="164">
        <v>0</v>
      </c>
      <c r="R380" s="165">
        <v>0</v>
      </c>
      <c r="S380" s="166">
        <f t="shared" si="153"/>
        <v>27.638195065507585</v>
      </c>
      <c r="U380" s="211" t="s">
        <v>17</v>
      </c>
      <c r="V380" s="212">
        <v>0.5115818095238639</v>
      </c>
      <c r="W380" s="212">
        <v>0</v>
      </c>
      <c r="X380" s="212">
        <v>0</v>
      </c>
      <c r="Y380" s="212">
        <v>0</v>
      </c>
      <c r="Z380" s="212">
        <v>26.753403266236589</v>
      </c>
      <c r="AA380" s="212">
        <v>0.31004958152961437</v>
      </c>
      <c r="AB380" s="212">
        <v>2.4404210526315709E-2</v>
      </c>
      <c r="AC380" s="213">
        <v>3.8756197691199444E-2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3.8756197691199444E-2</v>
      </c>
      <c r="AI380" s="214">
        <f t="shared" si="154"/>
        <v>27.638195065507585</v>
      </c>
      <c r="AJ380" s="141" t="str">
        <f t="shared" si="155"/>
        <v/>
      </c>
      <c r="BA380" s="141"/>
      <c r="BR380" s="141"/>
      <c r="CG380" s="141"/>
    </row>
    <row r="381" spans="1:85" ht="15">
      <c r="A381" s="167" t="s">
        <v>139</v>
      </c>
      <c r="B381" s="156">
        <v>163.50350483520307</v>
      </c>
      <c r="C381" s="156">
        <v>0</v>
      </c>
      <c r="D381" s="156">
        <v>162.57865977127281</v>
      </c>
      <c r="E381" s="156">
        <v>1.8067539596187321</v>
      </c>
      <c r="F381" s="348"/>
      <c r="G381" s="156">
        <v>1.2597471762169856</v>
      </c>
      <c r="H381" s="168">
        <v>0</v>
      </c>
      <c r="I381" s="154">
        <f t="shared" si="152"/>
        <v>329.14866574231161</v>
      </c>
      <c r="J381" s="149"/>
      <c r="K381" s="169" t="s">
        <v>139</v>
      </c>
      <c r="L381" s="156">
        <v>163.50350483520307</v>
      </c>
      <c r="M381" s="156">
        <v>0</v>
      </c>
      <c r="N381" s="156">
        <v>162.57865977127281</v>
      </c>
      <c r="O381" s="156">
        <v>1.8067539596187321</v>
      </c>
      <c r="P381" s="156">
        <v>0.39453077363356825</v>
      </c>
      <c r="Q381" s="156">
        <v>1.2597471762169856</v>
      </c>
      <c r="R381" s="157">
        <v>0</v>
      </c>
      <c r="S381" s="158">
        <f t="shared" si="153"/>
        <v>329.54319651594517</v>
      </c>
      <c r="U381" s="215" t="s">
        <v>139</v>
      </c>
      <c r="V381" s="207">
        <v>162.68514146851268</v>
      </c>
      <c r="W381" s="207">
        <v>0.24731232907327358</v>
      </c>
      <c r="X381" s="207">
        <v>1.2597471762169856</v>
      </c>
      <c r="Y381" s="207">
        <v>0</v>
      </c>
      <c r="Z381" s="207">
        <v>158.71440462950289</v>
      </c>
      <c r="AA381" s="207">
        <v>1.5147880155737996</v>
      </c>
      <c r="AB381" s="207">
        <v>0.39453077363356825</v>
      </c>
      <c r="AC381" s="208">
        <v>4.7272721234319492</v>
      </c>
      <c r="AD381" s="207">
        <v>0.57105103761710796</v>
      </c>
      <c r="AE381" s="207">
        <v>0</v>
      </c>
      <c r="AF381" s="207">
        <v>0</v>
      </c>
      <c r="AG381" s="207">
        <v>3.8642551417699083</v>
      </c>
      <c r="AH381" s="207">
        <v>0.29196594404493259</v>
      </c>
      <c r="AI381" s="210">
        <f t="shared" si="154"/>
        <v>329.54319651594511</v>
      </c>
      <c r="AJ381" s="141" t="str">
        <f t="shared" si="155"/>
        <v/>
      </c>
      <c r="BA381" s="141"/>
      <c r="BR381" s="141"/>
      <c r="CG381" s="141"/>
    </row>
    <row r="382" spans="1:85" ht="15">
      <c r="A382" s="159" t="s">
        <v>25</v>
      </c>
      <c r="B382" s="160">
        <v>68.925033584337029</v>
      </c>
      <c r="C382" s="160">
        <v>5.2018099270106463E-2</v>
      </c>
      <c r="D382" s="160">
        <v>5.3015210251621294</v>
      </c>
      <c r="E382" s="160">
        <v>225.53341182283702</v>
      </c>
      <c r="F382" s="348"/>
      <c r="G382" s="160">
        <v>160.83020224364336</v>
      </c>
      <c r="H382" s="161">
        <v>2.1917738456505548E-2</v>
      </c>
      <c r="I382" s="162">
        <f t="shared" si="152"/>
        <v>460.66410451370621</v>
      </c>
      <c r="J382" s="149"/>
      <c r="K382" s="163" t="s">
        <v>25</v>
      </c>
      <c r="L382" s="164">
        <v>68.925033584337029</v>
      </c>
      <c r="M382" s="164">
        <v>5.2018099270106463E-2</v>
      </c>
      <c r="N382" s="164">
        <v>5.3015210251621294</v>
      </c>
      <c r="O382" s="164">
        <v>225.53341182283702</v>
      </c>
      <c r="P382" s="164">
        <v>8.5245371879361507</v>
      </c>
      <c r="Q382" s="164">
        <v>160.83020224364336</v>
      </c>
      <c r="R382" s="165">
        <v>2.1917738456505548E-2</v>
      </c>
      <c r="S382" s="166">
        <f t="shared" si="153"/>
        <v>469.18864170164238</v>
      </c>
      <c r="U382" s="211" t="s">
        <v>25</v>
      </c>
      <c r="V382" s="212">
        <v>39.952471920754014</v>
      </c>
      <c r="W382" s="212">
        <v>28.940590989087795</v>
      </c>
      <c r="X382" s="212">
        <v>160.83020224364336</v>
      </c>
      <c r="Y382" s="212">
        <v>5.2018099270106463E-2</v>
      </c>
      <c r="Z382" s="212">
        <v>5.3015210251621294</v>
      </c>
      <c r="AA382" s="212">
        <v>218.62219363812642</v>
      </c>
      <c r="AB382" s="212">
        <v>8.5245371879361507</v>
      </c>
      <c r="AC382" s="213">
        <v>6.9651065976623254</v>
      </c>
      <c r="AD382" s="212">
        <v>3.197067449522277E-2</v>
      </c>
      <c r="AE382" s="212">
        <v>0</v>
      </c>
      <c r="AF382" s="212">
        <v>2.1917738456505548E-2</v>
      </c>
      <c r="AG382" s="212">
        <v>0</v>
      </c>
      <c r="AH382" s="212">
        <v>6.9112181847105969</v>
      </c>
      <c r="AI382" s="214">
        <f t="shared" si="154"/>
        <v>469.18864170164233</v>
      </c>
      <c r="AJ382" s="141" t="str">
        <f t="shared" si="155"/>
        <v/>
      </c>
      <c r="BA382" s="141"/>
      <c r="BR382" s="141"/>
      <c r="CG382" s="141"/>
    </row>
    <row r="383" spans="1:85" ht="15">
      <c r="A383" s="167" t="s">
        <v>24</v>
      </c>
      <c r="B383" s="156">
        <v>40.546890207301416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152"/>
        <v>40.546890207301416</v>
      </c>
      <c r="J383" s="149"/>
      <c r="K383" s="169" t="s">
        <v>24</v>
      </c>
      <c r="L383" s="156">
        <v>40.546890207301416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3"/>
        <v>40.546890207301416</v>
      </c>
      <c r="U383" s="215" t="s">
        <v>24</v>
      </c>
      <c r="V383" s="207">
        <v>40.305128511005748</v>
      </c>
      <c r="W383" s="207">
        <v>5.9206946031591441E-2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0.18255475026407289</v>
      </c>
      <c r="AD383" s="207">
        <v>0.18255475026407289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4"/>
        <v>40.546890207301416</v>
      </c>
      <c r="AJ383" s="141" t="str">
        <f t="shared" si="155"/>
        <v/>
      </c>
      <c r="BA383" s="141"/>
      <c r="BR383" s="141"/>
      <c r="CG383" s="141"/>
    </row>
    <row r="384" spans="1:85" ht="15">
      <c r="A384" s="159" t="s">
        <v>59</v>
      </c>
      <c r="B384" s="160">
        <v>0.31050531532247494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152"/>
        <v>0.31050531532247494</v>
      </c>
      <c r="J384" s="149"/>
      <c r="K384" s="163" t="s">
        <v>59</v>
      </c>
      <c r="L384" s="164">
        <v>0.31050531532247494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3"/>
        <v>0.31050531532247494</v>
      </c>
      <c r="U384" s="211" t="s">
        <v>59</v>
      </c>
      <c r="V384" s="212">
        <v>0.31050531532247494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4"/>
        <v>0.31050531532247494</v>
      </c>
      <c r="AJ384" s="141" t="str">
        <f t="shared" si="155"/>
        <v/>
      </c>
      <c r="BA384" s="141"/>
      <c r="BR384" s="141"/>
      <c r="CG384" s="141"/>
    </row>
    <row r="385" spans="1:85" ht="15">
      <c r="A385" s="167" t="s">
        <v>22</v>
      </c>
      <c r="B385" s="156">
        <v>169.94028568963327</v>
      </c>
      <c r="C385" s="156">
        <v>0</v>
      </c>
      <c r="D385" s="156">
        <v>10.540365924166588</v>
      </c>
      <c r="E385" s="156">
        <v>0</v>
      </c>
      <c r="F385" s="348"/>
      <c r="G385" s="156">
        <v>0</v>
      </c>
      <c r="H385" s="168">
        <v>0</v>
      </c>
      <c r="I385" s="154">
        <f t="shared" si="152"/>
        <v>180.48065161379986</v>
      </c>
      <c r="J385" s="149"/>
      <c r="K385" s="169" t="s">
        <v>22</v>
      </c>
      <c r="L385" s="156">
        <v>169.94028568963327</v>
      </c>
      <c r="M385" s="156">
        <v>0</v>
      </c>
      <c r="N385" s="156">
        <v>10.540365924166588</v>
      </c>
      <c r="O385" s="156">
        <v>0</v>
      </c>
      <c r="P385" s="156">
        <v>156.82143899658439</v>
      </c>
      <c r="Q385" s="156">
        <v>0</v>
      </c>
      <c r="R385" s="157">
        <v>0</v>
      </c>
      <c r="S385" s="158">
        <f t="shared" si="153"/>
        <v>337.30209061038425</v>
      </c>
      <c r="U385" s="215" t="s">
        <v>22</v>
      </c>
      <c r="V385" s="207">
        <v>169.94028568963327</v>
      </c>
      <c r="W385" s="207">
        <v>0</v>
      </c>
      <c r="X385" s="207">
        <v>0</v>
      </c>
      <c r="Y385" s="207">
        <v>0</v>
      </c>
      <c r="Z385" s="207">
        <v>10.540365924166588</v>
      </c>
      <c r="AA385" s="207">
        <v>0</v>
      </c>
      <c r="AB385" s="207">
        <v>156.82143899658439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4"/>
        <v>337.30209061038425</v>
      </c>
      <c r="AJ385" s="141" t="str">
        <f t="shared" si="155"/>
        <v/>
      </c>
      <c r="BA385" s="141"/>
      <c r="BR385" s="141"/>
      <c r="CG385" s="141"/>
    </row>
    <row r="386" spans="1:85" ht="15">
      <c r="A386" s="159" t="s">
        <v>21</v>
      </c>
      <c r="B386" s="160">
        <v>4.4039646123981839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152"/>
        <v>4.4039646123981839</v>
      </c>
      <c r="J386" s="149"/>
      <c r="K386" s="163" t="s">
        <v>21</v>
      </c>
      <c r="L386" s="164">
        <v>4.4039646123981839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3"/>
        <v>4.4039646123981839</v>
      </c>
      <c r="U386" s="211" t="s">
        <v>60</v>
      </c>
      <c r="V386" s="212">
        <v>4.4039646123981839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4"/>
        <v>4.4039646123981839</v>
      </c>
      <c r="AJ386" s="141" t="str">
        <f t="shared" si="155"/>
        <v/>
      </c>
      <c r="BA386" s="141"/>
      <c r="BR386" s="141"/>
      <c r="CG386" s="141"/>
    </row>
    <row r="387" spans="1:85" ht="15">
      <c r="A387" s="170" t="s">
        <v>63</v>
      </c>
      <c r="B387" s="156">
        <v>3.092360966487167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152"/>
        <v>3.092360966487167</v>
      </c>
      <c r="J387" s="149"/>
      <c r="K387" s="171" t="s">
        <v>63</v>
      </c>
      <c r="L387" s="156">
        <v>3.092360966487167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3"/>
        <v>3.092360966487167</v>
      </c>
      <c r="U387" s="216" t="s">
        <v>61</v>
      </c>
      <c r="V387" s="207">
        <v>1.8655317793153889</v>
      </c>
      <c r="W387" s="207">
        <v>9.1036794807799803E-2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1.1357923923639779</v>
      </c>
      <c r="AD387" s="209">
        <v>1.1357923923639779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4"/>
        <v>3.092360966487167</v>
      </c>
      <c r="AJ387" s="141" t="str">
        <f t="shared" si="155"/>
        <v/>
      </c>
      <c r="BA387" s="141"/>
      <c r="BR387" s="141"/>
      <c r="CG387" s="141"/>
    </row>
    <row r="388" spans="1:85">
      <c r="A388" s="172" t="s">
        <v>23</v>
      </c>
      <c r="B388" s="173">
        <v>3.092360966487167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152"/>
        <v>3.092360966487167</v>
      </c>
      <c r="J388" s="149"/>
      <c r="K388" s="176" t="s">
        <v>23</v>
      </c>
      <c r="L388" s="177">
        <v>3.092360966487167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3"/>
        <v>3.092360966487167</v>
      </c>
      <c r="U388" s="217" t="s">
        <v>64</v>
      </c>
      <c r="V388" s="218">
        <v>1.8655317793153889</v>
      </c>
      <c r="W388" s="218">
        <v>9.1036794807799803E-2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1.1357923923639779</v>
      </c>
      <c r="AD388" s="218">
        <v>1.1357923923639779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154"/>
        <v>3.092360966487167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152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3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4"/>
        <v>0</v>
      </c>
      <c r="AJ389" s="141" t="str">
        <f t="shared" si="155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152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3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154"/>
        <v>0</v>
      </c>
      <c r="AJ390" s="141" t="str">
        <f t="shared" si="155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152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3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4"/>
        <v>0</v>
      </c>
      <c r="AJ391" s="141" t="str">
        <f t="shared" si="155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580.28347285707878</v>
      </c>
      <c r="C392" s="195">
        <f t="shared" ref="C392:I392" si="156">SUM(C371:C387)</f>
        <v>2.038475176281962</v>
      </c>
      <c r="D392" s="195">
        <f t="shared" si="156"/>
        <v>268.25012269693502</v>
      </c>
      <c r="E392" s="195">
        <f t="shared" si="156"/>
        <v>2067.9467047086082</v>
      </c>
      <c r="F392" s="195">
        <f t="shared" si="156"/>
        <v>0</v>
      </c>
      <c r="G392" s="195">
        <f t="shared" si="156"/>
        <v>162.08994941986035</v>
      </c>
      <c r="H392" s="197">
        <f t="shared" si="156"/>
        <v>2.1917738456505548E-2</v>
      </c>
      <c r="I392" s="154">
        <f t="shared" si="156"/>
        <v>3080.6306425972211</v>
      </c>
      <c r="J392" s="149"/>
      <c r="K392" s="196" t="s">
        <v>26</v>
      </c>
      <c r="L392" s="195">
        <f>SUM(L371:L387)</f>
        <v>580.28347285707878</v>
      </c>
      <c r="M392" s="195">
        <f t="shared" ref="M392:S392" si="157">SUM(M371:M387)</f>
        <v>2.038475176281962</v>
      </c>
      <c r="N392" s="195">
        <f t="shared" si="157"/>
        <v>268.25012269693502</v>
      </c>
      <c r="O392" s="195">
        <f t="shared" si="157"/>
        <v>2067.9467047086082</v>
      </c>
      <c r="P392" s="195">
        <f t="shared" si="157"/>
        <v>1138.818755349708</v>
      </c>
      <c r="Q392" s="195">
        <f t="shared" si="157"/>
        <v>162.08994941986035</v>
      </c>
      <c r="R392" s="197">
        <f t="shared" si="157"/>
        <v>2.1917738456505548E-2</v>
      </c>
      <c r="S392" s="198">
        <f t="shared" si="157"/>
        <v>4219.449397946928</v>
      </c>
      <c r="T392" s="141" t="str">
        <f>IF(ABS(S392-AI392)&gt;0.01,S392-AI392,"")</f>
        <v/>
      </c>
      <c r="U392" s="224" t="s">
        <v>62</v>
      </c>
      <c r="V392" s="225">
        <f>SUM(V371:V387)</f>
        <v>549.02395694333791</v>
      </c>
      <c r="W392" s="225">
        <f t="shared" ref="W392:AH392" si="158">SUM(W371:W387)</f>
        <v>29.338147059000459</v>
      </c>
      <c r="X392" s="225">
        <f t="shared" si="158"/>
        <v>162.08994941986035</v>
      </c>
      <c r="Y392" s="225">
        <f t="shared" si="158"/>
        <v>2.038475176281962</v>
      </c>
      <c r="Z392" s="225">
        <f t="shared" si="158"/>
        <v>264.38586755516513</v>
      </c>
      <c r="AA392" s="225">
        <f t="shared" si="158"/>
        <v>2055.2396949878689</v>
      </c>
      <c r="AB392" s="225">
        <f t="shared" si="158"/>
        <v>1138.818755349708</v>
      </c>
      <c r="AC392" s="225">
        <f t="shared" si="158"/>
        <v>18.514551455706506</v>
      </c>
      <c r="AD392" s="226">
        <f t="shared" si="158"/>
        <v>1.9213688547403813</v>
      </c>
      <c r="AE392" s="226">
        <f t="shared" si="158"/>
        <v>0</v>
      </c>
      <c r="AF392" s="226">
        <f t="shared" si="158"/>
        <v>2.1917738456505548E-2</v>
      </c>
      <c r="AG392" s="226">
        <f t="shared" si="158"/>
        <v>3.8642551417699083</v>
      </c>
      <c r="AH392" s="226">
        <f t="shared" si="158"/>
        <v>12.707009720739711</v>
      </c>
      <c r="AI392" s="227">
        <f>SUM(V392:AC392)</f>
        <v>4219.4493979469289</v>
      </c>
      <c r="AJ392" s="141" t="str">
        <f t="shared" si="155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0.18836515641740575</v>
      </c>
      <c r="C393" s="49">
        <f t="shared" ref="C393:H393" si="159">IF($I392=0,"-",C392/$I392)</f>
        <v>6.6170710246631916E-4</v>
      </c>
      <c r="D393" s="49">
        <f t="shared" si="159"/>
        <v>8.7076366438651812E-2</v>
      </c>
      <c r="E393" s="49">
        <f t="shared" si="159"/>
        <v>0.6712738217020271</v>
      </c>
      <c r="F393" s="49">
        <f t="shared" si="159"/>
        <v>0</v>
      </c>
      <c r="G393" s="49">
        <f t="shared" si="159"/>
        <v>5.2615833647361693E-2</v>
      </c>
      <c r="H393" s="72">
        <f t="shared" si="159"/>
        <v>7.1146920872107922E-6</v>
      </c>
      <c r="I393" s="50">
        <f>SUM(B393:H393)</f>
        <v>0.99999999999999989</v>
      </c>
      <c r="J393" s="141"/>
      <c r="K393" s="84" t="s">
        <v>86</v>
      </c>
      <c r="L393" s="101">
        <f t="shared" ref="L393:R393" si="160">IF($S392=0,"-",L392/$S392)</f>
        <v>0.13752587556552504</v>
      </c>
      <c r="M393" s="101">
        <f t="shared" si="160"/>
        <v>4.831140236623835E-4</v>
      </c>
      <c r="N393" s="101">
        <f t="shared" si="160"/>
        <v>6.3574674654815963E-2</v>
      </c>
      <c r="O393" s="101">
        <f t="shared" si="160"/>
        <v>0.49009870949390127</v>
      </c>
      <c r="P393" s="101">
        <f t="shared" si="160"/>
        <v>0.26989747901795597</v>
      </c>
      <c r="Q393" s="101">
        <f t="shared" si="160"/>
        <v>3.8414952789510647E-2</v>
      </c>
      <c r="R393" s="102">
        <f t="shared" si="160"/>
        <v>5.194454628883602E-6</v>
      </c>
      <c r="S393" s="103">
        <f>SUM(L393:R393)</f>
        <v>1.0000000000000002</v>
      </c>
      <c r="U393" s="113" t="s">
        <v>86</v>
      </c>
      <c r="V393" s="135">
        <f>+V392/$AI392</f>
        <v>0.13011744072828038</v>
      </c>
      <c r="W393" s="135">
        <f t="shared" ref="W393:AH393" si="161">+W392/$AI392</f>
        <v>6.9530747479222329E-3</v>
      </c>
      <c r="X393" s="135">
        <f t="shared" si="161"/>
        <v>3.8414952789510633E-2</v>
      </c>
      <c r="Y393" s="135">
        <f t="shared" si="161"/>
        <v>4.831140236623834E-4</v>
      </c>
      <c r="Z393" s="135">
        <f t="shared" si="161"/>
        <v>6.2658854893201998E-2</v>
      </c>
      <c r="AA393" s="135">
        <f t="shared" si="161"/>
        <v>0.48708717682167096</v>
      </c>
      <c r="AB393" s="135">
        <f t="shared" si="161"/>
        <v>0.26989747901795591</v>
      </c>
      <c r="AC393" s="135">
        <f t="shared" si="161"/>
        <v>4.3879069777955368E-3</v>
      </c>
      <c r="AD393" s="135">
        <f t="shared" si="161"/>
        <v>4.5536008932238123E-4</v>
      </c>
      <c r="AE393" s="135">
        <f t="shared" si="161"/>
        <v>0</v>
      </c>
      <c r="AF393" s="135">
        <f t="shared" si="161"/>
        <v>5.1944546288836012E-6</v>
      </c>
      <c r="AG393" s="135">
        <f t="shared" si="161"/>
        <v>9.1581976161395637E-4</v>
      </c>
      <c r="AH393" s="135">
        <f t="shared" si="161"/>
        <v>3.0115326722303156E-3</v>
      </c>
      <c r="AI393" s="136">
        <f>SUM(V393:AC393)</f>
        <v>1</v>
      </c>
      <c r="AJ393" s="24" t="str">
        <f t="shared" si="155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162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3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4">SUM(V398:AC398)</f>
        <v>0</v>
      </c>
      <c r="AJ398" s="141" t="str">
        <f t="shared" ref="AJ398:AJ419" si="165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162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3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4"/>
        <v>0</v>
      </c>
      <c r="AJ399" s="141" t="str">
        <f t="shared" si="165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162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3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4"/>
        <v>0</v>
      </c>
      <c r="AJ400" s="141" t="str">
        <f t="shared" si="165"/>
        <v/>
      </c>
      <c r="BA400" s="141"/>
      <c r="BR400" s="141"/>
      <c r="CG400" s="141"/>
    </row>
    <row r="401" spans="1:85" ht="15">
      <c r="A401" s="167" t="s">
        <v>16</v>
      </c>
      <c r="B401" s="156">
        <v>8.3927669344177538</v>
      </c>
      <c r="C401" s="156">
        <v>0.44737563616299375</v>
      </c>
      <c r="D401" s="156">
        <v>2.7200438678710026</v>
      </c>
      <c r="E401" s="156">
        <v>0</v>
      </c>
      <c r="F401" s="348"/>
      <c r="G401" s="156">
        <v>0</v>
      </c>
      <c r="H401" s="168">
        <v>0</v>
      </c>
      <c r="I401" s="154">
        <f t="shared" si="162"/>
        <v>11.560186438451749</v>
      </c>
      <c r="J401" s="149"/>
      <c r="K401" s="169" t="s">
        <v>16</v>
      </c>
      <c r="L401" s="156">
        <v>8.3927669344177538</v>
      </c>
      <c r="M401" s="156">
        <v>0.44737563616299375</v>
      </c>
      <c r="N401" s="156">
        <v>2.7200438678710026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3"/>
        <v>11.560186438451749</v>
      </c>
      <c r="U401" s="215" t="s">
        <v>16</v>
      </c>
      <c r="V401" s="207">
        <v>8.3927669344177538</v>
      </c>
      <c r="W401" s="207">
        <v>0</v>
      </c>
      <c r="X401" s="207">
        <v>0</v>
      </c>
      <c r="Y401" s="207">
        <v>0.44737563616299375</v>
      </c>
      <c r="Z401" s="207">
        <v>2.7200438678710026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4"/>
        <v>11.560186438451749</v>
      </c>
      <c r="AJ401" s="141" t="str">
        <f t="shared" si="165"/>
        <v/>
      </c>
      <c r="BA401" s="141"/>
      <c r="BR401" s="141"/>
      <c r="CG401" s="141"/>
    </row>
    <row r="402" spans="1:85" ht="15">
      <c r="A402" s="159" t="s">
        <v>15</v>
      </c>
      <c r="B402" s="160">
        <v>4.0031270174192821E-2</v>
      </c>
      <c r="C402" s="160">
        <v>2.1338630156819221E-3</v>
      </c>
      <c r="D402" s="160">
        <v>1.2973887135346088E-2</v>
      </c>
      <c r="E402" s="160">
        <v>0</v>
      </c>
      <c r="F402" s="348"/>
      <c r="G402" s="160">
        <v>0</v>
      </c>
      <c r="H402" s="161">
        <v>0</v>
      </c>
      <c r="I402" s="162">
        <f t="shared" si="162"/>
        <v>5.5139020325220833E-2</v>
      </c>
      <c r="J402" s="149"/>
      <c r="K402" s="163" t="s">
        <v>15</v>
      </c>
      <c r="L402" s="164">
        <v>4.0031270174192821E-2</v>
      </c>
      <c r="M402" s="164">
        <v>2.1338630156819221E-3</v>
      </c>
      <c r="N402" s="164">
        <v>1.2973887135346088E-2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3"/>
        <v>5.5139020325220833E-2</v>
      </c>
      <c r="U402" s="211" t="s">
        <v>56</v>
      </c>
      <c r="V402" s="212">
        <v>4.0031270174192821E-2</v>
      </c>
      <c r="W402" s="212">
        <v>0</v>
      </c>
      <c r="X402" s="212">
        <v>0</v>
      </c>
      <c r="Y402" s="212">
        <v>2.1338630156819221E-3</v>
      </c>
      <c r="Z402" s="212">
        <v>1.2973887135346088E-2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4"/>
        <v>5.5139020325220833E-2</v>
      </c>
      <c r="AJ402" s="141" t="str">
        <f t="shared" si="165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0.89930997118330225</v>
      </c>
      <c r="F403" s="348"/>
      <c r="G403" s="156">
        <v>0</v>
      </c>
      <c r="H403" s="168">
        <v>0</v>
      </c>
      <c r="I403" s="154">
        <f t="shared" si="162"/>
        <v>0.89930997118330225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0.89930997118330225</v>
      </c>
      <c r="P403" s="156">
        <v>7.1017265895528157</v>
      </c>
      <c r="Q403" s="156">
        <v>0</v>
      </c>
      <c r="R403" s="157">
        <v>0</v>
      </c>
      <c r="S403" s="158">
        <f t="shared" si="163"/>
        <v>8.001036560736118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0.89930997118330225</v>
      </c>
      <c r="AB403" s="207">
        <v>7.1017265895528157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4"/>
        <v>8.001036560736118</v>
      </c>
      <c r="AJ403" s="141" t="str">
        <f t="shared" si="165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48"/>
      <c r="G404" s="160">
        <v>0</v>
      </c>
      <c r="H404" s="161">
        <v>0</v>
      </c>
      <c r="I404" s="162">
        <f t="shared" si="162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0.71268790529438875</v>
      </c>
      <c r="Q404" s="164">
        <v>0</v>
      </c>
      <c r="R404" s="165">
        <v>0</v>
      </c>
      <c r="S404" s="166">
        <f t="shared" si="163"/>
        <v>0.71268790529438875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0.71268790529438875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4"/>
        <v>0.71268790529438875</v>
      </c>
      <c r="AJ404" s="141" t="str">
        <f t="shared" si="165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162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3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4"/>
        <v>0</v>
      </c>
      <c r="AJ405" s="141" t="str">
        <f t="shared" si="165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0.23076514780986326</v>
      </c>
      <c r="F406" s="348"/>
      <c r="G406" s="160">
        <v>0</v>
      </c>
      <c r="H406" s="161">
        <v>0</v>
      </c>
      <c r="I406" s="162">
        <f t="shared" si="162"/>
        <v>0.23076514780986326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0.23076514780986326</v>
      </c>
      <c r="P406" s="164">
        <v>0</v>
      </c>
      <c r="Q406" s="164">
        <v>0</v>
      </c>
      <c r="R406" s="165">
        <v>0</v>
      </c>
      <c r="S406" s="166">
        <f t="shared" si="163"/>
        <v>0.23076514780986326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0.23076514780986326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0.23076514780986326</v>
      </c>
      <c r="AI406" s="214">
        <f t="shared" si="164"/>
        <v>0.23076514780986326</v>
      </c>
      <c r="AJ406" s="141" t="str">
        <f t="shared" si="165"/>
        <v/>
      </c>
      <c r="BA406" s="141"/>
      <c r="BR406" s="141"/>
      <c r="CG406" s="141"/>
    </row>
    <row r="407" spans="1:85" ht="15">
      <c r="A407" s="167" t="s">
        <v>139</v>
      </c>
      <c r="B407" s="156">
        <v>6.9294372709345726</v>
      </c>
      <c r="C407" s="156">
        <v>57.248718857762</v>
      </c>
      <c r="D407" s="156">
        <v>39.290413470658414</v>
      </c>
      <c r="E407" s="156">
        <v>12.732479870631293</v>
      </c>
      <c r="F407" s="348"/>
      <c r="G407" s="156">
        <v>0</v>
      </c>
      <c r="H407" s="168">
        <v>0</v>
      </c>
      <c r="I407" s="154">
        <f t="shared" si="162"/>
        <v>116.20104946998629</v>
      </c>
      <c r="J407" s="149"/>
      <c r="K407" s="169" t="s">
        <v>139</v>
      </c>
      <c r="L407" s="156">
        <v>6.9294372709345726</v>
      </c>
      <c r="M407" s="156">
        <v>57.248718857762</v>
      </c>
      <c r="N407" s="156">
        <v>39.290413470658414</v>
      </c>
      <c r="O407" s="156">
        <v>12.732479870631293</v>
      </c>
      <c r="P407" s="156">
        <v>0</v>
      </c>
      <c r="Q407" s="156">
        <v>0</v>
      </c>
      <c r="R407" s="157">
        <v>0</v>
      </c>
      <c r="S407" s="158">
        <f t="shared" si="163"/>
        <v>116.20104946998629</v>
      </c>
      <c r="U407" s="215" t="s">
        <v>139</v>
      </c>
      <c r="V407" s="207">
        <v>6.9294372709345726</v>
      </c>
      <c r="W407" s="207">
        <v>0</v>
      </c>
      <c r="X407" s="207">
        <v>0</v>
      </c>
      <c r="Y407" s="207">
        <v>57.248718857762</v>
      </c>
      <c r="Z407" s="207">
        <v>39.290413470658414</v>
      </c>
      <c r="AA407" s="207">
        <v>12.732479870631293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4"/>
        <v>116.20104946998629</v>
      </c>
      <c r="AJ407" s="141" t="str">
        <f t="shared" si="165"/>
        <v/>
      </c>
      <c r="BA407" s="141"/>
      <c r="BR407" s="141"/>
      <c r="CG407" s="141"/>
    </row>
    <row r="408" spans="1:85" ht="15">
      <c r="A408" s="159" t="s">
        <v>25</v>
      </c>
      <c r="B408" s="160">
        <v>14.253563607423803</v>
      </c>
      <c r="C408" s="160">
        <v>1.6743475891839301</v>
      </c>
      <c r="D408" s="160">
        <v>9.8568446975142638</v>
      </c>
      <c r="E408" s="160">
        <v>215.87314386670201</v>
      </c>
      <c r="F408" s="348"/>
      <c r="G408" s="160">
        <v>31.843182887458354</v>
      </c>
      <c r="H408" s="161">
        <v>0</v>
      </c>
      <c r="I408" s="162">
        <f t="shared" si="162"/>
        <v>273.50108264828236</v>
      </c>
      <c r="J408" s="149"/>
      <c r="K408" s="163" t="s">
        <v>25</v>
      </c>
      <c r="L408" s="164">
        <v>14.253563607423803</v>
      </c>
      <c r="M408" s="164">
        <v>1.6743475891839301</v>
      </c>
      <c r="N408" s="164">
        <v>9.8568446975142638</v>
      </c>
      <c r="O408" s="164">
        <v>215.87314386670201</v>
      </c>
      <c r="P408" s="164">
        <v>0.39351088876794821</v>
      </c>
      <c r="Q408" s="164">
        <v>31.843182887458354</v>
      </c>
      <c r="R408" s="165">
        <v>0</v>
      </c>
      <c r="S408" s="166">
        <f t="shared" si="163"/>
        <v>273.8945935370503</v>
      </c>
      <c r="U408" s="211" t="s">
        <v>25</v>
      </c>
      <c r="V408" s="212">
        <v>3.5982726547573187</v>
      </c>
      <c r="W408" s="212">
        <v>7.731789685967704</v>
      </c>
      <c r="X408" s="212">
        <v>31.843182887458354</v>
      </c>
      <c r="Y408" s="212">
        <v>1.6743475891839301</v>
      </c>
      <c r="Z408" s="212">
        <v>9.8568446975142638</v>
      </c>
      <c r="AA408" s="212">
        <v>215.52099644934401</v>
      </c>
      <c r="AB408" s="212">
        <v>0.39351088876794821</v>
      </c>
      <c r="AC408" s="213">
        <v>3.2756486840567738</v>
      </c>
      <c r="AD408" s="212">
        <v>2.9235012666987812</v>
      </c>
      <c r="AE408" s="212">
        <v>0</v>
      </c>
      <c r="AF408" s="212">
        <v>0</v>
      </c>
      <c r="AG408" s="212">
        <v>0</v>
      </c>
      <c r="AH408" s="212">
        <v>0.35214741735799293</v>
      </c>
      <c r="AI408" s="214">
        <f t="shared" si="164"/>
        <v>273.8945935370503</v>
      </c>
      <c r="AJ408" s="141" t="str">
        <f t="shared" si="165"/>
        <v/>
      </c>
      <c r="BA408" s="141"/>
      <c r="BR408" s="141"/>
      <c r="CG408" s="141"/>
    </row>
    <row r="409" spans="1:85" ht="15">
      <c r="A409" s="167" t="s">
        <v>24</v>
      </c>
      <c r="B409" s="156">
        <v>6.6635221724332627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162"/>
        <v>6.6635221724332627</v>
      </c>
      <c r="J409" s="149"/>
      <c r="K409" s="169" t="s">
        <v>24</v>
      </c>
      <c r="L409" s="156">
        <v>6.6635221724332627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3"/>
        <v>6.6635221724332627</v>
      </c>
      <c r="U409" s="215" t="s">
        <v>24</v>
      </c>
      <c r="V409" s="207">
        <v>6.6635221724332627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4"/>
        <v>6.6635221724332627</v>
      </c>
      <c r="AJ409" s="141" t="str">
        <f t="shared" si="165"/>
        <v/>
      </c>
      <c r="BA409" s="141"/>
      <c r="BR409" s="141"/>
      <c r="CG409" s="141"/>
    </row>
    <row r="410" spans="1:85" ht="15">
      <c r="A410" s="159" t="s">
        <v>59</v>
      </c>
      <c r="B410" s="160">
        <v>0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162"/>
        <v>0</v>
      </c>
      <c r="J410" s="149"/>
      <c r="K410" s="163" t="s">
        <v>59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3"/>
        <v>0</v>
      </c>
      <c r="U410" s="211" t="s">
        <v>59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4"/>
        <v>0</v>
      </c>
      <c r="AJ410" s="141" t="str">
        <f t="shared" si="165"/>
        <v/>
      </c>
      <c r="BA410" s="141"/>
      <c r="BR410" s="141"/>
      <c r="CG410" s="141"/>
    </row>
    <row r="411" spans="1:85" ht="15">
      <c r="A411" s="167" t="s">
        <v>22</v>
      </c>
      <c r="B411" s="156">
        <v>1.3116246157861993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162"/>
        <v>1.3116246157861993</v>
      </c>
      <c r="J411" s="149"/>
      <c r="K411" s="169" t="s">
        <v>22</v>
      </c>
      <c r="L411" s="156">
        <v>1.3116246157861993</v>
      </c>
      <c r="M411" s="156">
        <v>0</v>
      </c>
      <c r="N411" s="156">
        <v>0</v>
      </c>
      <c r="O411" s="156">
        <v>0</v>
      </c>
      <c r="P411" s="156">
        <v>0.46449983701410419</v>
      </c>
      <c r="Q411" s="156">
        <v>0</v>
      </c>
      <c r="R411" s="157">
        <v>0</v>
      </c>
      <c r="S411" s="158">
        <f t="shared" si="163"/>
        <v>1.7761244528003035</v>
      </c>
      <c r="U411" s="215" t="s">
        <v>22</v>
      </c>
      <c r="V411" s="207">
        <v>1.3116246157861993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0.46449983701410419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4"/>
        <v>1.7761244528003035</v>
      </c>
      <c r="AJ411" s="141" t="str">
        <f t="shared" si="165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162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3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4"/>
        <v>0</v>
      </c>
      <c r="AJ412" s="141" t="str">
        <f t="shared" si="165"/>
        <v/>
      </c>
      <c r="BA412" s="141"/>
      <c r="BR412" s="141"/>
      <c r="CG412" s="141"/>
    </row>
    <row r="413" spans="1:85" ht="15">
      <c r="A413" s="170" t="s">
        <v>63</v>
      </c>
      <c r="B413" s="156">
        <v>0.58578144185751213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162"/>
        <v>0.58578144185751213</v>
      </c>
      <c r="J413" s="149"/>
      <c r="K413" s="171" t="s">
        <v>63</v>
      </c>
      <c r="L413" s="156">
        <v>0.58578144185751213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3"/>
        <v>0.58578144185751213</v>
      </c>
      <c r="U413" s="216" t="s">
        <v>61</v>
      </c>
      <c r="V413" s="207">
        <v>0.58578144185751213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4"/>
        <v>0.58578144185751213</v>
      </c>
      <c r="AJ413" s="141" t="str">
        <f t="shared" si="165"/>
        <v/>
      </c>
      <c r="BA413" s="141"/>
      <c r="BR413" s="141"/>
      <c r="CG413" s="141"/>
    </row>
    <row r="414" spans="1:85">
      <c r="A414" s="172" t="s">
        <v>23</v>
      </c>
      <c r="B414" s="173">
        <v>0.58578144185751213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162"/>
        <v>0.58578144185751213</v>
      </c>
      <c r="J414" s="149"/>
      <c r="K414" s="176" t="s">
        <v>23</v>
      </c>
      <c r="L414" s="177">
        <v>0.58578144185751213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3"/>
        <v>0.58578144185751213</v>
      </c>
      <c r="U414" s="217" t="s">
        <v>64</v>
      </c>
      <c r="V414" s="218">
        <v>0.58578144185751213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164"/>
        <v>0.58578144185751213</v>
      </c>
      <c r="AJ414" s="141" t="str">
        <f t="shared" si="165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162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3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4"/>
        <v>0</v>
      </c>
      <c r="AJ415" s="141" t="str">
        <f t="shared" si="165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162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3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164"/>
        <v>0</v>
      </c>
      <c r="AJ416" s="141" t="str">
        <f t="shared" si="165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162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3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4"/>
        <v>0</v>
      </c>
      <c r="AJ417" s="141" t="str">
        <f t="shared" si="165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38.1767273130273</v>
      </c>
      <c r="C418" s="195">
        <f t="shared" ref="C418:I418" si="166">SUM(C397:C413)</f>
        <v>59.372575946124606</v>
      </c>
      <c r="D418" s="195">
        <f t="shared" si="166"/>
        <v>51.880275923179028</v>
      </c>
      <c r="E418" s="195">
        <f t="shared" si="166"/>
        <v>229.73569885632648</v>
      </c>
      <c r="F418" s="195">
        <f t="shared" si="166"/>
        <v>0</v>
      </c>
      <c r="G418" s="195">
        <f t="shared" si="166"/>
        <v>31.843182887458354</v>
      </c>
      <c r="H418" s="197">
        <f t="shared" si="166"/>
        <v>0</v>
      </c>
      <c r="I418" s="154">
        <f t="shared" si="166"/>
        <v>411.00846092611579</v>
      </c>
      <c r="J418" s="149"/>
      <c r="K418" s="196" t="s">
        <v>26</v>
      </c>
      <c r="L418" s="195">
        <f>SUM(L397:L413)</f>
        <v>38.1767273130273</v>
      </c>
      <c r="M418" s="195">
        <f t="shared" ref="M418:S418" si="167">SUM(M397:M413)</f>
        <v>59.372575946124606</v>
      </c>
      <c r="N418" s="195">
        <f t="shared" si="167"/>
        <v>51.880275923179028</v>
      </c>
      <c r="O418" s="195">
        <f t="shared" si="167"/>
        <v>229.73569885632648</v>
      </c>
      <c r="P418" s="195">
        <f t="shared" si="167"/>
        <v>8.6724252206292576</v>
      </c>
      <c r="Q418" s="195">
        <f t="shared" si="167"/>
        <v>31.843182887458354</v>
      </c>
      <c r="R418" s="197">
        <f t="shared" si="167"/>
        <v>0</v>
      </c>
      <c r="S418" s="198">
        <f t="shared" si="167"/>
        <v>419.68088614674508</v>
      </c>
      <c r="T418" s="141" t="str">
        <f>IF(ABS(S418-AI418)&gt;0.01,S418-AI418,"")</f>
        <v/>
      </c>
      <c r="U418" s="224" t="s">
        <v>62</v>
      </c>
      <c r="V418" s="225">
        <f>SUM(V397:V413)</f>
        <v>27.521436360360816</v>
      </c>
      <c r="W418" s="225">
        <f t="shared" ref="W418:AH418" si="168">SUM(W397:W413)</f>
        <v>7.731789685967704</v>
      </c>
      <c r="X418" s="225">
        <f t="shared" si="168"/>
        <v>31.843182887458354</v>
      </c>
      <c r="Y418" s="225">
        <f t="shared" si="168"/>
        <v>59.372575946124606</v>
      </c>
      <c r="Z418" s="225">
        <f t="shared" si="168"/>
        <v>51.880275923179028</v>
      </c>
      <c r="AA418" s="225">
        <f t="shared" si="168"/>
        <v>229.15278629115861</v>
      </c>
      <c r="AB418" s="225">
        <f t="shared" si="168"/>
        <v>8.6724252206292576</v>
      </c>
      <c r="AC418" s="225">
        <f t="shared" si="168"/>
        <v>3.5064138318666371</v>
      </c>
      <c r="AD418" s="226">
        <f t="shared" si="168"/>
        <v>2.9235012666987812</v>
      </c>
      <c r="AE418" s="226">
        <f t="shared" si="168"/>
        <v>0</v>
      </c>
      <c r="AF418" s="226">
        <f t="shared" si="168"/>
        <v>0</v>
      </c>
      <c r="AG418" s="226">
        <f t="shared" si="168"/>
        <v>0</v>
      </c>
      <c r="AH418" s="226">
        <f t="shared" si="168"/>
        <v>0.58291256516785617</v>
      </c>
      <c r="AI418" s="227">
        <f>SUM(V418:AC418)</f>
        <v>419.68088614674497</v>
      </c>
      <c r="AJ418" s="141" t="str">
        <f t="shared" si="165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9.2885502227872799E-2</v>
      </c>
      <c r="C419" s="49">
        <f t="shared" ref="C419:H419" si="169">IF($I418=0,"-",C418/$I418)</f>
        <v>0.14445584845708959</v>
      </c>
      <c r="D419" s="49">
        <f t="shared" si="169"/>
        <v>0.12622678327905565</v>
      </c>
      <c r="E419" s="49">
        <f t="shared" si="169"/>
        <v>0.5589561303401599</v>
      </c>
      <c r="F419" s="49">
        <f t="shared" si="169"/>
        <v>0</v>
      </c>
      <c r="G419" s="49">
        <f t="shared" si="169"/>
        <v>7.7475735695822057E-2</v>
      </c>
      <c r="H419" s="72">
        <f t="shared" si="169"/>
        <v>0</v>
      </c>
      <c r="I419" s="50">
        <f>SUM(B419:H419)</f>
        <v>1</v>
      </c>
      <c r="J419" s="141"/>
      <c r="K419" s="84" t="s">
        <v>86</v>
      </c>
      <c r="L419" s="101">
        <f t="shared" ref="L419:R419" si="170">IF($S418=0,"-",L418/$S418)</f>
        <v>9.0966085359623625E-2</v>
      </c>
      <c r="M419" s="101">
        <f t="shared" si="170"/>
        <v>0.1414707648262172</v>
      </c>
      <c r="N419" s="101">
        <f t="shared" si="170"/>
        <v>0.12361839110547111</v>
      </c>
      <c r="O419" s="101">
        <f t="shared" si="170"/>
        <v>0.5474056752158053</v>
      </c>
      <c r="P419" s="101">
        <f t="shared" si="170"/>
        <v>2.066433213162076E-2</v>
      </c>
      <c r="Q419" s="101">
        <f t="shared" si="170"/>
        <v>7.5874751361261913E-2</v>
      </c>
      <c r="R419" s="102">
        <f t="shared" si="170"/>
        <v>0</v>
      </c>
      <c r="S419" s="103">
        <f>SUM(L419:R419)</f>
        <v>0.99999999999999989</v>
      </c>
      <c r="U419" s="113" t="s">
        <v>86</v>
      </c>
      <c r="V419" s="135">
        <f>+V418/$AI418</f>
        <v>6.5577054540286381E-2</v>
      </c>
      <c r="W419" s="135">
        <f t="shared" ref="W419:AH419" si="171">+W418/$AI418</f>
        <v>1.8423020778850097E-2</v>
      </c>
      <c r="X419" s="135">
        <f t="shared" si="171"/>
        <v>7.5874751361261941E-2</v>
      </c>
      <c r="Y419" s="135">
        <f t="shared" si="171"/>
        <v>0.14147076482621723</v>
      </c>
      <c r="Z419" s="135">
        <f t="shared" si="171"/>
        <v>0.12361839110547115</v>
      </c>
      <c r="AA419" s="135">
        <f t="shared" si="171"/>
        <v>0.54601673284456753</v>
      </c>
      <c r="AB419" s="135">
        <f t="shared" si="171"/>
        <v>2.0664332131620763E-2</v>
      </c>
      <c r="AC419" s="135">
        <f t="shared" si="171"/>
        <v>8.3549524117250123E-3</v>
      </c>
      <c r="AD419" s="135">
        <f t="shared" si="171"/>
        <v>6.9660100404871769E-3</v>
      </c>
      <c r="AE419" s="135">
        <f t="shared" si="171"/>
        <v>0</v>
      </c>
      <c r="AF419" s="135">
        <f t="shared" si="171"/>
        <v>0</v>
      </c>
      <c r="AG419" s="135">
        <f t="shared" si="171"/>
        <v>0</v>
      </c>
      <c r="AH419" s="135">
        <f t="shared" si="171"/>
        <v>1.3889423712378358E-3</v>
      </c>
      <c r="AI419" s="136">
        <f>SUM(V419:AC419)</f>
        <v>1</v>
      </c>
      <c r="AJ419" s="24" t="str">
        <f t="shared" si="165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17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4">SUM(V424:AC424)</f>
        <v>0</v>
      </c>
      <c r="AJ424" s="141" t="str">
        <f t="shared" ref="AJ424:AJ445" si="17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17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4"/>
        <v>0</v>
      </c>
      <c r="AJ425" s="141" t="str">
        <f t="shared" si="175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172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3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4"/>
        <v>0</v>
      </c>
      <c r="AJ426" s="141" t="str">
        <f t="shared" si="175"/>
        <v/>
      </c>
      <c r="BA426" s="141"/>
      <c r="BR426" s="141"/>
      <c r="CG426" s="141"/>
    </row>
    <row r="427" spans="1:85" ht="15">
      <c r="A427" s="167" t="s">
        <v>16</v>
      </c>
      <c r="B427" s="156">
        <v>33.382258986805539</v>
      </c>
      <c r="C427" s="156">
        <v>0</v>
      </c>
      <c r="D427" s="156">
        <v>10.378948910308326</v>
      </c>
      <c r="E427" s="156">
        <v>0</v>
      </c>
      <c r="F427" s="348"/>
      <c r="G427" s="156">
        <v>0</v>
      </c>
      <c r="H427" s="168">
        <v>0</v>
      </c>
      <c r="I427" s="154">
        <f t="shared" si="172"/>
        <v>43.761207897113863</v>
      </c>
      <c r="J427" s="149"/>
      <c r="K427" s="169" t="s">
        <v>16</v>
      </c>
      <c r="L427" s="156">
        <v>33.382258986805539</v>
      </c>
      <c r="M427" s="156">
        <v>0</v>
      </c>
      <c r="N427" s="156">
        <v>10.378948910308326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3"/>
        <v>43.761207897113863</v>
      </c>
      <c r="U427" s="215" t="s">
        <v>16</v>
      </c>
      <c r="V427" s="207">
        <v>33.382258986805539</v>
      </c>
      <c r="W427" s="207">
        <v>0</v>
      </c>
      <c r="X427" s="207">
        <v>0</v>
      </c>
      <c r="Y427" s="207">
        <v>0</v>
      </c>
      <c r="Z427" s="207">
        <v>10.378948910308326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4"/>
        <v>43.761207897113863</v>
      </c>
      <c r="AJ427" s="141" t="str">
        <f t="shared" si="175"/>
        <v/>
      </c>
      <c r="BA427" s="141"/>
      <c r="BR427" s="141"/>
      <c r="CG427" s="141"/>
    </row>
    <row r="428" spans="1:85" ht="15">
      <c r="A428" s="159" t="s">
        <v>15</v>
      </c>
      <c r="B428" s="160">
        <v>10.279832862149497</v>
      </c>
      <c r="C428" s="160">
        <v>0</v>
      </c>
      <c r="D428" s="160">
        <v>0</v>
      </c>
      <c r="E428" s="160">
        <v>0</v>
      </c>
      <c r="F428" s="348"/>
      <c r="G428" s="160">
        <v>0</v>
      </c>
      <c r="H428" s="161">
        <v>0</v>
      </c>
      <c r="I428" s="162">
        <f t="shared" si="172"/>
        <v>10.279832862149497</v>
      </c>
      <c r="J428" s="149"/>
      <c r="K428" s="163" t="s">
        <v>15</v>
      </c>
      <c r="L428" s="164">
        <v>10.279832862149497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3"/>
        <v>10.279832862149497</v>
      </c>
      <c r="U428" s="211" t="s">
        <v>56</v>
      </c>
      <c r="V428" s="212">
        <v>8.7378579328270725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1.5419749293224245</v>
      </c>
      <c r="AD428" s="212">
        <v>1.5419749293224245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4"/>
        <v>10.279832862149497</v>
      </c>
      <c r="AJ428" s="141" t="str">
        <f t="shared" si="175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4.3618128302388426</v>
      </c>
      <c r="F429" s="348"/>
      <c r="G429" s="156">
        <v>0</v>
      </c>
      <c r="H429" s="168">
        <v>0</v>
      </c>
      <c r="I429" s="154">
        <f t="shared" si="172"/>
        <v>4.3618128302388426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4.3618128302388426</v>
      </c>
      <c r="P429" s="156">
        <v>155.32806570481222</v>
      </c>
      <c r="Q429" s="156">
        <v>0</v>
      </c>
      <c r="R429" s="157">
        <v>0</v>
      </c>
      <c r="S429" s="158">
        <f t="shared" si="173"/>
        <v>159.68987853505107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0.11960105818367983</v>
      </c>
      <c r="AB429" s="207">
        <v>155.32806570481222</v>
      </c>
      <c r="AC429" s="208">
        <v>4.2422117720551631</v>
      </c>
      <c r="AD429" s="207">
        <v>0</v>
      </c>
      <c r="AE429" s="207">
        <v>0</v>
      </c>
      <c r="AF429" s="207">
        <v>0</v>
      </c>
      <c r="AG429" s="207">
        <v>0</v>
      </c>
      <c r="AH429" s="207">
        <v>4.2422117720551631</v>
      </c>
      <c r="AI429" s="210">
        <f t="shared" si="174"/>
        <v>159.68987853505107</v>
      </c>
      <c r="AJ429" s="141" t="str">
        <f t="shared" si="17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17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2.8222319991733085</v>
      </c>
      <c r="Q430" s="164">
        <v>0</v>
      </c>
      <c r="R430" s="165">
        <v>0</v>
      </c>
      <c r="S430" s="166">
        <f t="shared" si="173"/>
        <v>2.8222319991733085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2.8222319991733085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4"/>
        <v>2.8222319991733085</v>
      </c>
      <c r="AJ430" s="141" t="str">
        <f t="shared" si="175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172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3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4"/>
        <v>0</v>
      </c>
      <c r="AJ431" s="141" t="str">
        <f t="shared" si="175"/>
        <v/>
      </c>
      <c r="BA431" s="141"/>
      <c r="BR431" s="141"/>
      <c r="CG431" s="141"/>
    </row>
    <row r="432" spans="1:85" ht="15">
      <c r="A432" s="159" t="s">
        <v>17</v>
      </c>
      <c r="B432" s="160">
        <v>0.51452645379460138</v>
      </c>
      <c r="C432" s="160">
        <v>0</v>
      </c>
      <c r="D432" s="160">
        <v>6.7412320473525371</v>
      </c>
      <c r="E432" s="160">
        <v>0.64923883442446384</v>
      </c>
      <c r="F432" s="348"/>
      <c r="G432" s="160">
        <v>0</v>
      </c>
      <c r="H432" s="161">
        <v>0</v>
      </c>
      <c r="I432" s="162">
        <f t="shared" si="172"/>
        <v>7.9049973355716023</v>
      </c>
      <c r="J432" s="149"/>
      <c r="K432" s="163" t="s">
        <v>17</v>
      </c>
      <c r="L432" s="164">
        <v>0.51452645379460138</v>
      </c>
      <c r="M432" s="164">
        <v>0</v>
      </c>
      <c r="N432" s="164">
        <v>6.7412320473525371</v>
      </c>
      <c r="O432" s="164">
        <v>0.64923883442446384</v>
      </c>
      <c r="P432" s="164">
        <v>0.47678863905325447</v>
      </c>
      <c r="Q432" s="164">
        <v>0</v>
      </c>
      <c r="R432" s="165">
        <v>0</v>
      </c>
      <c r="S432" s="166">
        <f t="shared" si="173"/>
        <v>8.3817859746248562</v>
      </c>
      <c r="U432" s="211" t="s">
        <v>17</v>
      </c>
      <c r="V432" s="212">
        <v>0.51452645379460138</v>
      </c>
      <c r="W432" s="212">
        <v>0</v>
      </c>
      <c r="X432" s="212">
        <v>0</v>
      </c>
      <c r="Y432" s="212">
        <v>0</v>
      </c>
      <c r="Z432" s="212">
        <v>6.7412320473525371</v>
      </c>
      <c r="AA432" s="212">
        <v>4.6775132163145584E-2</v>
      </c>
      <c r="AB432" s="212">
        <v>0.47678863905325447</v>
      </c>
      <c r="AC432" s="213">
        <v>0.60246370226131829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0.60246370226131829</v>
      </c>
      <c r="AI432" s="214">
        <f t="shared" si="174"/>
        <v>8.3817859746248562</v>
      </c>
      <c r="AJ432" s="141" t="str">
        <f t="shared" si="175"/>
        <v/>
      </c>
      <c r="BA432" s="141"/>
      <c r="BR432" s="141"/>
      <c r="CG432" s="141"/>
    </row>
    <row r="433" spans="1:85" ht="15">
      <c r="A433" s="167" t="s">
        <v>139</v>
      </c>
      <c r="B433" s="156">
        <v>111.4533371539266</v>
      </c>
      <c r="C433" s="156">
        <v>82.457434033427731</v>
      </c>
      <c r="D433" s="156">
        <v>168.59862407081869</v>
      </c>
      <c r="E433" s="156">
        <v>21.122178893411391</v>
      </c>
      <c r="F433" s="348"/>
      <c r="G433" s="156">
        <v>0</v>
      </c>
      <c r="H433" s="168">
        <v>0</v>
      </c>
      <c r="I433" s="154">
        <f t="shared" si="172"/>
        <v>383.6315741515844</v>
      </c>
      <c r="J433" s="149"/>
      <c r="K433" s="169" t="s">
        <v>139</v>
      </c>
      <c r="L433" s="156">
        <v>111.4533371539266</v>
      </c>
      <c r="M433" s="156">
        <v>82.457434033427731</v>
      </c>
      <c r="N433" s="156">
        <v>168.59862407081869</v>
      </c>
      <c r="O433" s="156">
        <v>21.122178893411391</v>
      </c>
      <c r="P433" s="156">
        <v>0</v>
      </c>
      <c r="Q433" s="156">
        <v>0</v>
      </c>
      <c r="R433" s="157">
        <v>0</v>
      </c>
      <c r="S433" s="158">
        <f t="shared" si="173"/>
        <v>383.6315741515844</v>
      </c>
      <c r="U433" s="215" t="s">
        <v>139</v>
      </c>
      <c r="V433" s="207">
        <v>107.12089023317574</v>
      </c>
      <c r="W433" s="207">
        <v>4.2916427115249496</v>
      </c>
      <c r="X433" s="207">
        <v>0</v>
      </c>
      <c r="Y433" s="207">
        <v>82.457434033427731</v>
      </c>
      <c r="Z433" s="207">
        <v>153.93575149786861</v>
      </c>
      <c r="AA433" s="207">
        <v>21.122178893411391</v>
      </c>
      <c r="AB433" s="207">
        <v>0</v>
      </c>
      <c r="AC433" s="208">
        <v>14.703676782175995</v>
      </c>
      <c r="AD433" s="207">
        <v>4.0804209225908529E-2</v>
      </c>
      <c r="AE433" s="207">
        <v>0</v>
      </c>
      <c r="AF433" s="207">
        <v>0</v>
      </c>
      <c r="AG433" s="207">
        <v>14.662872572950072</v>
      </c>
      <c r="AH433" s="207">
        <v>0</v>
      </c>
      <c r="AI433" s="210">
        <f t="shared" si="174"/>
        <v>383.6315741515844</v>
      </c>
      <c r="AJ433" s="141" t="str">
        <f t="shared" si="175"/>
        <v/>
      </c>
      <c r="BA433" s="141"/>
      <c r="BR433" s="141"/>
      <c r="CG433" s="141"/>
    </row>
    <row r="434" spans="1:85" ht="15">
      <c r="A434" s="159" t="s">
        <v>25</v>
      </c>
      <c r="B434" s="160">
        <v>109.93993150089644</v>
      </c>
      <c r="C434" s="160">
        <v>17.019424023943888</v>
      </c>
      <c r="D434" s="160">
        <v>144.7440742495464</v>
      </c>
      <c r="E434" s="160">
        <v>1337.0817394052056</v>
      </c>
      <c r="F434" s="348"/>
      <c r="G434" s="160">
        <v>152.35126402929077</v>
      </c>
      <c r="H434" s="161">
        <v>0</v>
      </c>
      <c r="I434" s="162">
        <f t="shared" si="172"/>
        <v>1761.1364332088831</v>
      </c>
      <c r="J434" s="149"/>
      <c r="K434" s="163" t="s">
        <v>25</v>
      </c>
      <c r="L434" s="164">
        <v>109.93993150089644</v>
      </c>
      <c r="M434" s="164">
        <v>17.019424023943888</v>
      </c>
      <c r="N434" s="164">
        <v>144.7440742495464</v>
      </c>
      <c r="O434" s="164">
        <v>1337.0817394052056</v>
      </c>
      <c r="P434" s="164">
        <v>4.8304779587285971</v>
      </c>
      <c r="Q434" s="164">
        <v>152.35126402929077</v>
      </c>
      <c r="R434" s="165">
        <v>0</v>
      </c>
      <c r="S434" s="166">
        <f t="shared" si="173"/>
        <v>1765.9669111676117</v>
      </c>
      <c r="U434" s="211" t="s">
        <v>25</v>
      </c>
      <c r="V434" s="212">
        <v>18.945993431616717</v>
      </c>
      <c r="W434" s="212">
        <v>90.993938069279722</v>
      </c>
      <c r="X434" s="212">
        <v>152.35126402929077</v>
      </c>
      <c r="Y434" s="212">
        <v>17.019424023943888</v>
      </c>
      <c r="Z434" s="212">
        <v>144.27658071918395</v>
      </c>
      <c r="AA434" s="212">
        <v>1333.0855008202157</v>
      </c>
      <c r="AB434" s="212">
        <v>4.8304779587285971</v>
      </c>
      <c r="AC434" s="213">
        <v>4.4637321153523688</v>
      </c>
      <c r="AD434" s="212">
        <v>0</v>
      </c>
      <c r="AE434" s="212">
        <v>6.6332137585872947E-2</v>
      </c>
      <c r="AF434" s="212">
        <v>0</v>
      </c>
      <c r="AG434" s="212">
        <v>0.46749353036245528</v>
      </c>
      <c r="AH434" s="212">
        <v>3.9299064474040413</v>
      </c>
      <c r="AI434" s="214">
        <f t="shared" si="174"/>
        <v>1765.9669111676114</v>
      </c>
      <c r="AJ434" s="141" t="str">
        <f t="shared" si="175"/>
        <v/>
      </c>
      <c r="BA434" s="141"/>
      <c r="BR434" s="141"/>
      <c r="CG434" s="141"/>
    </row>
    <row r="435" spans="1:85" ht="15">
      <c r="A435" s="167" t="s">
        <v>24</v>
      </c>
      <c r="B435" s="156">
        <v>92.067946727775706</v>
      </c>
      <c r="C435" s="156">
        <v>7.4465244267377635</v>
      </c>
      <c r="D435" s="156">
        <v>112.98358801096289</v>
      </c>
      <c r="E435" s="156">
        <v>0</v>
      </c>
      <c r="F435" s="348"/>
      <c r="G435" s="156">
        <v>0</v>
      </c>
      <c r="H435" s="168">
        <v>0</v>
      </c>
      <c r="I435" s="154">
        <f t="shared" si="172"/>
        <v>212.49805916547638</v>
      </c>
      <c r="J435" s="149"/>
      <c r="K435" s="169" t="s">
        <v>24</v>
      </c>
      <c r="L435" s="156">
        <v>92.067946727775706</v>
      </c>
      <c r="M435" s="156">
        <v>7.4465244267377635</v>
      </c>
      <c r="N435" s="156">
        <v>112.98358801096289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3"/>
        <v>212.49805916547638</v>
      </c>
      <c r="U435" s="215" t="s">
        <v>24</v>
      </c>
      <c r="V435" s="207">
        <v>91.790736743596426</v>
      </c>
      <c r="W435" s="207">
        <v>0</v>
      </c>
      <c r="X435" s="207">
        <v>0</v>
      </c>
      <c r="Y435" s="207">
        <v>7.4465244267377635</v>
      </c>
      <c r="Z435" s="207">
        <v>104.99185106492588</v>
      </c>
      <c r="AA435" s="207">
        <v>0</v>
      </c>
      <c r="AB435" s="207">
        <v>0</v>
      </c>
      <c r="AC435" s="208">
        <v>8.2689469302162788</v>
      </c>
      <c r="AD435" s="207">
        <v>0.27720998417928544</v>
      </c>
      <c r="AE435" s="207">
        <v>0</v>
      </c>
      <c r="AF435" s="207">
        <v>0</v>
      </c>
      <c r="AG435" s="207">
        <v>7.9917369460370082</v>
      </c>
      <c r="AH435" s="207">
        <v>0</v>
      </c>
      <c r="AI435" s="210">
        <f t="shared" si="174"/>
        <v>212.49805916547635</v>
      </c>
      <c r="AJ435" s="141" t="str">
        <f t="shared" si="175"/>
        <v/>
      </c>
      <c r="BA435" s="141"/>
      <c r="BR435" s="141"/>
      <c r="CG435" s="141"/>
    </row>
    <row r="436" spans="1:85" ht="15">
      <c r="A436" s="159" t="s">
        <v>59</v>
      </c>
      <c r="B436" s="160">
        <v>2.6051217414796994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172"/>
        <v>2.6051217414796994</v>
      </c>
      <c r="J436" s="149"/>
      <c r="K436" s="163" t="s">
        <v>59</v>
      </c>
      <c r="L436" s="164">
        <v>2.6051217414796994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3"/>
        <v>2.6051217414796994</v>
      </c>
      <c r="U436" s="211" t="s">
        <v>59</v>
      </c>
      <c r="V436" s="212">
        <v>2.6051217414796994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4"/>
        <v>2.6051217414796994</v>
      </c>
      <c r="AJ436" s="141" t="str">
        <f t="shared" si="175"/>
        <v/>
      </c>
      <c r="BA436" s="141"/>
      <c r="BR436" s="141"/>
      <c r="CG436" s="141"/>
    </row>
    <row r="437" spans="1:85" ht="15">
      <c r="A437" s="167" t="s">
        <v>22</v>
      </c>
      <c r="B437" s="156">
        <v>174.05085878314912</v>
      </c>
      <c r="C437" s="156">
        <v>0</v>
      </c>
      <c r="D437" s="156">
        <v>0</v>
      </c>
      <c r="E437" s="156">
        <v>0.21536101761696075</v>
      </c>
      <c r="F437" s="348"/>
      <c r="G437" s="156">
        <v>0</v>
      </c>
      <c r="H437" s="168">
        <v>0</v>
      </c>
      <c r="I437" s="154">
        <f t="shared" si="172"/>
        <v>174.26621980076609</v>
      </c>
      <c r="J437" s="149"/>
      <c r="K437" s="169" t="s">
        <v>22</v>
      </c>
      <c r="L437" s="156">
        <v>174.05085878314912</v>
      </c>
      <c r="M437" s="156">
        <v>0</v>
      </c>
      <c r="N437" s="156">
        <v>0</v>
      </c>
      <c r="O437" s="156">
        <v>0.21536101761696075</v>
      </c>
      <c r="P437" s="156">
        <v>9.2699357794431521</v>
      </c>
      <c r="Q437" s="156">
        <v>0</v>
      </c>
      <c r="R437" s="157">
        <v>0</v>
      </c>
      <c r="S437" s="158">
        <f t="shared" si="173"/>
        <v>183.53615558020925</v>
      </c>
      <c r="U437" s="215" t="s">
        <v>22</v>
      </c>
      <c r="V437" s="207">
        <v>174.05085878314912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9.2699357794431521</v>
      </c>
      <c r="AC437" s="208">
        <v>0.21536101761696075</v>
      </c>
      <c r="AD437" s="207">
        <v>0</v>
      </c>
      <c r="AE437" s="207">
        <v>0</v>
      </c>
      <c r="AF437" s="207">
        <v>0</v>
      </c>
      <c r="AG437" s="207">
        <v>0</v>
      </c>
      <c r="AH437" s="207">
        <v>0.21536101761696075</v>
      </c>
      <c r="AI437" s="210">
        <f t="shared" si="174"/>
        <v>183.53615558020925</v>
      </c>
      <c r="AJ437" s="141" t="str">
        <f t="shared" si="175"/>
        <v/>
      </c>
      <c r="BA437" s="141"/>
      <c r="BR437" s="141"/>
      <c r="CG437" s="141"/>
    </row>
    <row r="438" spans="1:85" ht="15">
      <c r="A438" s="159" t="s">
        <v>21</v>
      </c>
      <c r="B438" s="160">
        <v>56.710592238466567</v>
      </c>
      <c r="C438" s="160">
        <v>0</v>
      </c>
      <c r="D438" s="160">
        <v>0</v>
      </c>
      <c r="E438" s="160">
        <v>0</v>
      </c>
      <c r="F438" s="348"/>
      <c r="G438" s="160">
        <v>0</v>
      </c>
      <c r="H438" s="161">
        <v>0</v>
      </c>
      <c r="I438" s="162">
        <f t="shared" si="172"/>
        <v>56.710592238466567</v>
      </c>
      <c r="J438" s="149"/>
      <c r="K438" s="163" t="s">
        <v>21</v>
      </c>
      <c r="L438" s="164">
        <v>56.710592238466567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3"/>
        <v>56.710592238466567</v>
      </c>
      <c r="U438" s="211" t="s">
        <v>60</v>
      </c>
      <c r="V438" s="212">
        <v>56.710592238466567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4"/>
        <v>56.710592238466567</v>
      </c>
      <c r="AJ438" s="141" t="str">
        <f t="shared" si="175"/>
        <v/>
      </c>
      <c r="BA438" s="141"/>
      <c r="BR438" s="141"/>
      <c r="CG438" s="141"/>
    </row>
    <row r="439" spans="1:85" ht="15">
      <c r="A439" s="170" t="s">
        <v>63</v>
      </c>
      <c r="B439" s="156">
        <v>0.60363374453338015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172"/>
        <v>0.60363374453338015</v>
      </c>
      <c r="J439" s="149"/>
      <c r="K439" s="171" t="s">
        <v>63</v>
      </c>
      <c r="L439" s="156">
        <v>0.60363374453338015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3"/>
        <v>0.60363374453338015</v>
      </c>
      <c r="U439" s="216" t="s">
        <v>61</v>
      </c>
      <c r="V439" s="207">
        <v>0.60363374453338015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4"/>
        <v>0.60363374453338015</v>
      </c>
      <c r="AJ439" s="141" t="str">
        <f t="shared" si="175"/>
        <v/>
      </c>
      <c r="BA439" s="141"/>
      <c r="BR439" s="141"/>
      <c r="CG439" s="141"/>
    </row>
    <row r="440" spans="1:85">
      <c r="A440" s="172" t="s">
        <v>23</v>
      </c>
      <c r="B440" s="173">
        <v>0.60363374453338015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172"/>
        <v>0.60363374453338015</v>
      </c>
      <c r="J440" s="149"/>
      <c r="K440" s="176" t="s">
        <v>23</v>
      </c>
      <c r="L440" s="177">
        <v>0.60363374453338015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3"/>
        <v>0.60363374453338015</v>
      </c>
      <c r="U440" s="217" t="s">
        <v>64</v>
      </c>
      <c r="V440" s="218">
        <v>0.60363374453338015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174"/>
        <v>0.60363374453338015</v>
      </c>
      <c r="AJ440" s="141" t="str">
        <f t="shared" si="17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17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4"/>
        <v>0</v>
      </c>
      <c r="AJ441" s="141" t="str">
        <f t="shared" si="17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17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174"/>
        <v>0</v>
      </c>
      <c r="AJ442" s="141" t="str">
        <f t="shared" si="17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17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4"/>
        <v>0</v>
      </c>
      <c r="AJ443" s="150" t="str">
        <f t="shared" si="175"/>
        <v/>
      </c>
    </row>
    <row r="444" spans="1:85" ht="15">
      <c r="A444" s="194" t="s">
        <v>26</v>
      </c>
      <c r="B444" s="195">
        <f>SUM(B423:B439)</f>
        <v>591.60804019297711</v>
      </c>
      <c r="C444" s="195">
        <f t="shared" ref="C444:I444" si="176">SUM(C423:C439)</f>
        <v>106.92338248410938</v>
      </c>
      <c r="D444" s="195">
        <f t="shared" si="176"/>
        <v>443.44646728898886</v>
      </c>
      <c r="E444" s="195">
        <f t="shared" si="176"/>
        <v>1363.4303309808972</v>
      </c>
      <c r="F444" s="195">
        <f t="shared" si="176"/>
        <v>0</v>
      </c>
      <c r="G444" s="195">
        <f t="shared" si="176"/>
        <v>152.35126402929077</v>
      </c>
      <c r="H444" s="197">
        <f t="shared" si="176"/>
        <v>0</v>
      </c>
      <c r="I444" s="154">
        <f t="shared" si="176"/>
        <v>2657.7594849762636</v>
      </c>
      <c r="J444" s="149"/>
      <c r="K444" s="196" t="s">
        <v>26</v>
      </c>
      <c r="L444" s="195">
        <f>SUM(L423:L439)</f>
        <v>591.60804019297711</v>
      </c>
      <c r="M444" s="195">
        <f t="shared" ref="M444:S444" si="177">SUM(M423:M439)</f>
        <v>106.92338248410938</v>
      </c>
      <c r="N444" s="195">
        <f t="shared" si="177"/>
        <v>443.44646728898886</v>
      </c>
      <c r="O444" s="195">
        <f t="shared" si="177"/>
        <v>1363.4303309808972</v>
      </c>
      <c r="P444" s="195">
        <f t="shared" si="177"/>
        <v>172.72750008121056</v>
      </c>
      <c r="Q444" s="195">
        <f t="shared" si="177"/>
        <v>152.35126402929077</v>
      </c>
      <c r="R444" s="197">
        <f t="shared" si="177"/>
        <v>0</v>
      </c>
      <c r="S444" s="198">
        <f t="shared" si="177"/>
        <v>2830.4869850574737</v>
      </c>
      <c r="T444" s="141" t="str">
        <f>IF(ABS(S444-AI444)&gt;0.01,S444-AI444,"")</f>
        <v/>
      </c>
      <c r="U444" s="224" t="s">
        <v>62</v>
      </c>
      <c r="V444" s="225">
        <f>SUM(V423:V439)</f>
        <v>494.46247028944492</v>
      </c>
      <c r="W444" s="225">
        <f t="shared" ref="W444:AH444" si="178">SUM(W423:W439)</f>
        <v>95.285580780804665</v>
      </c>
      <c r="X444" s="225">
        <f t="shared" si="178"/>
        <v>152.35126402929077</v>
      </c>
      <c r="Y444" s="225">
        <f t="shared" si="178"/>
        <v>106.92338248410938</v>
      </c>
      <c r="Z444" s="225">
        <f t="shared" si="178"/>
        <v>420.32436423963929</v>
      </c>
      <c r="AA444" s="225">
        <f t="shared" si="178"/>
        <v>1354.3740559039738</v>
      </c>
      <c r="AB444" s="225">
        <f t="shared" si="178"/>
        <v>172.72750008121056</v>
      </c>
      <c r="AC444" s="225">
        <f t="shared" si="178"/>
        <v>34.038367249000508</v>
      </c>
      <c r="AD444" s="226">
        <f t="shared" si="178"/>
        <v>1.8599891227276184</v>
      </c>
      <c r="AE444" s="226">
        <f t="shared" si="178"/>
        <v>6.6332137585872947E-2</v>
      </c>
      <c r="AF444" s="226">
        <f t="shared" si="178"/>
        <v>0</v>
      </c>
      <c r="AG444" s="226">
        <f t="shared" si="178"/>
        <v>23.122103049349533</v>
      </c>
      <c r="AH444" s="226">
        <f t="shared" si="178"/>
        <v>8.9899429393374835</v>
      </c>
      <c r="AI444" s="227">
        <f>SUM(V444:AC444)</f>
        <v>2830.4869850574742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0.22259653047508954</v>
      </c>
      <c r="C445" s="49">
        <f t="shared" ref="C445:H445" si="179">IF($I444=0,"-",C444/$I444)</f>
        <v>4.0230646560956332E-2</v>
      </c>
      <c r="D445" s="49">
        <f t="shared" si="179"/>
        <v>0.16684973557453009</v>
      </c>
      <c r="E445" s="49">
        <f t="shared" si="179"/>
        <v>0.51299989283758463</v>
      </c>
      <c r="F445" s="49">
        <f t="shared" si="179"/>
        <v>0</v>
      </c>
      <c r="G445" s="49">
        <f t="shared" si="179"/>
        <v>5.7323194551839374E-2</v>
      </c>
      <c r="H445" s="72">
        <f t="shared" si="179"/>
        <v>0</v>
      </c>
      <c r="I445" s="50">
        <f>SUM(B445:H445)</f>
        <v>1</v>
      </c>
      <c r="J445" s="141"/>
      <c r="K445" s="84" t="s">
        <v>86</v>
      </c>
      <c r="L445" s="101">
        <f t="shared" ref="L445:R445" si="180">IF($S444=0,"-",L444/$S444)</f>
        <v>0.20901281062804972</v>
      </c>
      <c r="M445" s="101">
        <f t="shared" si="180"/>
        <v>3.7775613542324157E-2</v>
      </c>
      <c r="N445" s="101">
        <f t="shared" si="180"/>
        <v>0.15666790542758302</v>
      </c>
      <c r="O445" s="101">
        <f t="shared" si="180"/>
        <v>0.48169461233301253</v>
      </c>
      <c r="P445" s="101">
        <f t="shared" si="180"/>
        <v>6.1023951352916501E-2</v>
      </c>
      <c r="Q445" s="101">
        <f t="shared" si="180"/>
        <v>5.3825106716114172E-2</v>
      </c>
      <c r="R445" s="102">
        <f t="shared" si="180"/>
        <v>0</v>
      </c>
      <c r="S445" s="103">
        <f>SUM(L445:R445)</f>
        <v>1</v>
      </c>
      <c r="U445" s="113" t="s">
        <v>86</v>
      </c>
      <c r="V445" s="135">
        <f>+V444/$AI444</f>
        <v>0.1746916600923373</v>
      </c>
      <c r="W445" s="135">
        <f t="shared" ref="W445:AH445" si="181">+W444/$AI444</f>
        <v>3.3664023641101409E-2</v>
      </c>
      <c r="X445" s="135">
        <f t="shared" si="181"/>
        <v>5.3825106716114159E-2</v>
      </c>
      <c r="Y445" s="135">
        <f t="shared" si="181"/>
        <v>3.777561354232415E-2</v>
      </c>
      <c r="Z445" s="135">
        <f t="shared" si="181"/>
        <v>0.14849895670200527</v>
      </c>
      <c r="AA445" s="135">
        <f t="shared" si="181"/>
        <v>0.47849506570915135</v>
      </c>
      <c r="AB445" s="135">
        <f t="shared" si="181"/>
        <v>6.1023951352916488E-2</v>
      </c>
      <c r="AC445" s="135">
        <f t="shared" si="181"/>
        <v>1.2025622244049763E-2</v>
      </c>
      <c r="AD445" s="135">
        <f t="shared" si="181"/>
        <v>6.5712689461098182E-4</v>
      </c>
      <c r="AE445" s="135">
        <f t="shared" si="181"/>
        <v>2.3434885210936961E-5</v>
      </c>
      <c r="AF445" s="135">
        <f t="shared" si="181"/>
        <v>0</v>
      </c>
      <c r="AG445" s="135">
        <f t="shared" si="181"/>
        <v>8.1689487255777044E-3</v>
      </c>
      <c r="AH445" s="135">
        <f t="shared" si="181"/>
        <v>3.1761117386501386E-3</v>
      </c>
      <c r="AI445" s="136">
        <f>SUM(V445:AC445)</f>
        <v>1</v>
      </c>
      <c r="AJ445" s="141" t="str">
        <f t="shared" si="17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0.11158663520477731</v>
      </c>
      <c r="G449" s="354"/>
      <c r="H449" s="356"/>
      <c r="I449" s="154">
        <f>SUM(B449:H449)</f>
        <v>0.11158663520477731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182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183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182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183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182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183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182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183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182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183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197.26924538372992</v>
      </c>
      <c r="G455" s="357"/>
      <c r="H455" s="359"/>
      <c r="I455" s="154">
        <f t="shared" si="182"/>
        <v>197.26924538372992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183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182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183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182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183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182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183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182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183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886.46203721993049</v>
      </c>
      <c r="G460" s="357"/>
      <c r="H460" s="359"/>
      <c r="I460" s="162">
        <f t="shared" si="182"/>
        <v>886.46203721993049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183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182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183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182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183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12.259579694091318</v>
      </c>
      <c r="G463" s="357"/>
      <c r="H463" s="359"/>
      <c r="I463" s="154">
        <f t="shared" si="182"/>
        <v>12.259579694091318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183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182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183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182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183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182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183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182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183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182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183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182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183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4">SUM(C449:C465)</f>
        <v>0</v>
      </c>
      <c r="D470" s="195">
        <f t="shared" si="184"/>
        <v>0</v>
      </c>
      <c r="E470" s="195">
        <f t="shared" si="184"/>
        <v>0</v>
      </c>
      <c r="F470" s="195">
        <f t="shared" si="184"/>
        <v>1096.1024489329566</v>
      </c>
      <c r="G470" s="195">
        <f t="shared" si="184"/>
        <v>0</v>
      </c>
      <c r="H470" s="197">
        <f t="shared" si="184"/>
        <v>0</v>
      </c>
      <c r="I470" s="154">
        <f t="shared" si="184"/>
        <v>1096.1024489329566</v>
      </c>
      <c r="J470" s="149"/>
      <c r="K470" s="196" t="s">
        <v>26</v>
      </c>
      <c r="L470" s="195">
        <f>SUM(L449:L465)</f>
        <v>0</v>
      </c>
      <c r="M470" s="195">
        <f t="shared" ref="M470:S470" si="185">SUM(M449:M465)</f>
        <v>0</v>
      </c>
      <c r="N470" s="195">
        <f t="shared" si="185"/>
        <v>0</v>
      </c>
      <c r="O470" s="195">
        <f t="shared" si="185"/>
        <v>0</v>
      </c>
      <c r="P470" s="195">
        <f t="shared" si="185"/>
        <v>0</v>
      </c>
      <c r="Q470" s="195">
        <f t="shared" si="185"/>
        <v>0</v>
      </c>
      <c r="R470" s="197">
        <f t="shared" si="185"/>
        <v>0</v>
      </c>
      <c r="S470" s="198">
        <f t="shared" si="185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186">IF($I470=0,"-",C470/$I470)</f>
        <v>0</v>
      </c>
      <c r="D471" s="49">
        <f t="shared" si="186"/>
        <v>0</v>
      </c>
      <c r="E471" s="49">
        <f t="shared" si="186"/>
        <v>0</v>
      </c>
      <c r="F471" s="49">
        <f t="shared" si="186"/>
        <v>1</v>
      </c>
      <c r="G471" s="49">
        <f t="shared" si="186"/>
        <v>0</v>
      </c>
      <c r="H471" s="72">
        <f t="shared" si="186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187">IF($S470=0,"-",L470/$S470)</f>
        <v>-</v>
      </c>
      <c r="M471" s="101" t="str">
        <f t="shared" si="187"/>
        <v>-</v>
      </c>
      <c r="N471" s="101" t="str">
        <f t="shared" si="187"/>
        <v>-</v>
      </c>
      <c r="O471" s="101" t="str">
        <f t="shared" si="187"/>
        <v>-</v>
      </c>
      <c r="P471" s="101" t="str">
        <f t="shared" si="187"/>
        <v>-</v>
      </c>
      <c r="Q471" s="101" t="str">
        <f t="shared" si="187"/>
        <v>-</v>
      </c>
      <c r="R471" s="102" t="str">
        <f t="shared" si="187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188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189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188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189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188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189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188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189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188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189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48180.659944828723</v>
      </c>
      <c r="G481" s="357"/>
      <c r="H481" s="359"/>
      <c r="I481" s="154">
        <f t="shared" si="188"/>
        <v>48180.659944828723</v>
      </c>
      <c r="J481" s="149"/>
      <c r="K481" s="169" t="s">
        <v>57</v>
      </c>
      <c r="L481" s="357"/>
      <c r="M481" s="358"/>
      <c r="N481" s="358"/>
      <c r="O481" s="359"/>
      <c r="P481" s="156">
        <v>28351.322447674633</v>
      </c>
      <c r="Q481" s="357"/>
      <c r="R481" s="364"/>
      <c r="S481" s="158">
        <f t="shared" si="189"/>
        <v>28351.322447674633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11531.531159526701</v>
      </c>
      <c r="G482" s="357"/>
      <c r="H482" s="359"/>
      <c r="I482" s="162">
        <f t="shared" si="188"/>
        <v>11531.531159526701</v>
      </c>
      <c r="J482" s="149"/>
      <c r="K482" s="163" t="s">
        <v>12</v>
      </c>
      <c r="L482" s="357"/>
      <c r="M482" s="358"/>
      <c r="N482" s="358"/>
      <c r="O482" s="359"/>
      <c r="P482" s="164">
        <v>4319.4679355896442</v>
      </c>
      <c r="Q482" s="357"/>
      <c r="R482" s="364"/>
      <c r="S482" s="166">
        <f t="shared" si="189"/>
        <v>4319.4679355896442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188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189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39.342437978055464</v>
      </c>
      <c r="G484" s="357"/>
      <c r="H484" s="359"/>
      <c r="I484" s="162">
        <f t="shared" si="188"/>
        <v>39.342437978055464</v>
      </c>
      <c r="J484" s="149"/>
      <c r="K484" s="163" t="s">
        <v>17</v>
      </c>
      <c r="L484" s="357"/>
      <c r="M484" s="358"/>
      <c r="N484" s="358"/>
      <c r="O484" s="359"/>
      <c r="P484" s="164">
        <v>25.862104732563115</v>
      </c>
      <c r="Q484" s="357"/>
      <c r="R484" s="364"/>
      <c r="S484" s="166">
        <f t="shared" si="189"/>
        <v>25.862104732563115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136.37186423342064</v>
      </c>
      <c r="G485" s="357"/>
      <c r="H485" s="359"/>
      <c r="I485" s="154">
        <f t="shared" si="188"/>
        <v>136.37186423342064</v>
      </c>
      <c r="J485" s="149"/>
      <c r="K485" s="169" t="s">
        <v>139</v>
      </c>
      <c r="L485" s="357"/>
      <c r="M485" s="358"/>
      <c r="N485" s="358"/>
      <c r="O485" s="359"/>
      <c r="P485" s="156">
        <v>50.34856790567391</v>
      </c>
      <c r="Q485" s="357"/>
      <c r="R485" s="364"/>
      <c r="S485" s="158">
        <f t="shared" si="189"/>
        <v>50.34856790567391</v>
      </c>
    </row>
    <row r="486" spans="1:19" ht="15">
      <c r="A486" s="159" t="s">
        <v>25</v>
      </c>
      <c r="B486" s="357"/>
      <c r="C486" s="358"/>
      <c r="D486" s="358"/>
      <c r="E486" s="359"/>
      <c r="F486" s="160">
        <v>1026.6612434508431</v>
      </c>
      <c r="G486" s="357"/>
      <c r="H486" s="359"/>
      <c r="I486" s="162">
        <f t="shared" si="188"/>
        <v>1026.6612434508431</v>
      </c>
      <c r="J486" s="149"/>
      <c r="K486" s="163" t="s">
        <v>25</v>
      </c>
      <c r="L486" s="357"/>
      <c r="M486" s="358"/>
      <c r="N486" s="358"/>
      <c r="O486" s="359"/>
      <c r="P486" s="164">
        <v>-3.0198066269804258E-14</v>
      </c>
      <c r="Q486" s="357"/>
      <c r="R486" s="364"/>
      <c r="S486" s="166">
        <f t="shared" si="189"/>
        <v>-3.0198066269804258E-14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188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189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188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189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3764.2301598103586</v>
      </c>
      <c r="G489" s="357"/>
      <c r="H489" s="359"/>
      <c r="I489" s="154">
        <f t="shared" si="188"/>
        <v>3764.2301598103586</v>
      </c>
      <c r="J489" s="149"/>
      <c r="K489" s="169" t="s">
        <v>22</v>
      </c>
      <c r="L489" s="357"/>
      <c r="M489" s="358"/>
      <c r="N489" s="358"/>
      <c r="O489" s="359"/>
      <c r="P489" s="156">
        <v>2143.3160524409423</v>
      </c>
      <c r="Q489" s="357"/>
      <c r="R489" s="364"/>
      <c r="S489" s="158">
        <f t="shared" si="189"/>
        <v>2143.3160524409423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188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189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188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189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188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189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188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189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188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189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188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18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0">SUM(C475:C491)</f>
        <v>0</v>
      </c>
      <c r="D496" s="195">
        <f t="shared" si="190"/>
        <v>0</v>
      </c>
      <c r="E496" s="195">
        <f t="shared" si="190"/>
        <v>0</v>
      </c>
      <c r="F496" s="195">
        <f t="shared" si="190"/>
        <v>64678.796809828105</v>
      </c>
      <c r="G496" s="195">
        <f t="shared" si="190"/>
        <v>0</v>
      </c>
      <c r="H496" s="197">
        <f t="shared" si="190"/>
        <v>0</v>
      </c>
      <c r="I496" s="154">
        <f t="shared" si="190"/>
        <v>64678.796809828105</v>
      </c>
      <c r="J496" s="149"/>
      <c r="K496" s="196" t="s">
        <v>26</v>
      </c>
      <c r="L496" s="195">
        <f>SUM(L475:L491)</f>
        <v>0</v>
      </c>
      <c r="M496" s="195">
        <f t="shared" ref="M496:S496" si="191">SUM(M475:M491)</f>
        <v>0</v>
      </c>
      <c r="N496" s="195">
        <f t="shared" si="191"/>
        <v>0</v>
      </c>
      <c r="O496" s="195">
        <f t="shared" si="191"/>
        <v>0</v>
      </c>
      <c r="P496" s="195">
        <f t="shared" si="191"/>
        <v>34890.31710834345</v>
      </c>
      <c r="Q496" s="195">
        <f t="shared" si="191"/>
        <v>0</v>
      </c>
      <c r="R496" s="197">
        <f t="shared" si="191"/>
        <v>0</v>
      </c>
      <c r="S496" s="198">
        <f t="shared" si="191"/>
        <v>34890.31710834345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192">IF($I496=0,"-",C496/$I496)</f>
        <v>0</v>
      </c>
      <c r="D497" s="49">
        <f t="shared" si="192"/>
        <v>0</v>
      </c>
      <c r="E497" s="49">
        <f t="shared" si="192"/>
        <v>0</v>
      </c>
      <c r="F497" s="49">
        <f t="shared" si="192"/>
        <v>1</v>
      </c>
      <c r="G497" s="49">
        <f t="shared" si="192"/>
        <v>0</v>
      </c>
      <c r="H497" s="72">
        <f t="shared" si="192"/>
        <v>0</v>
      </c>
      <c r="I497" s="50">
        <f>SUM(B497:H497)</f>
        <v>1</v>
      </c>
      <c r="J497" s="24"/>
      <c r="K497" s="84" t="s">
        <v>86</v>
      </c>
      <c r="L497" s="101">
        <f t="shared" ref="L497:R497" si="193">IF($S496=0,"-",L496/$S496)</f>
        <v>0</v>
      </c>
      <c r="M497" s="101">
        <f t="shared" si="193"/>
        <v>0</v>
      </c>
      <c r="N497" s="101">
        <f t="shared" si="193"/>
        <v>0</v>
      </c>
      <c r="O497" s="101">
        <f t="shared" si="193"/>
        <v>0</v>
      </c>
      <c r="P497" s="101">
        <f t="shared" si="193"/>
        <v>1</v>
      </c>
      <c r="Q497" s="101">
        <f t="shared" si="193"/>
        <v>0</v>
      </c>
      <c r="R497" s="102">
        <f t="shared" si="19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19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19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19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19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19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19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19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19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19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19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19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19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19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19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19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19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19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19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518.46403309200002</v>
      </c>
      <c r="G511" s="357"/>
      <c r="H511" s="359"/>
      <c r="I511" s="154">
        <f t="shared" si="194"/>
        <v>518.46403309200002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19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30.257895381820664</v>
      </c>
      <c r="G512" s="357"/>
      <c r="H512" s="359"/>
      <c r="I512" s="162">
        <f t="shared" si="194"/>
        <v>30.257895381820664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19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19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19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19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19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19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19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19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19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19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19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19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19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19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19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19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19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19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19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6">SUM(C501:C517)</f>
        <v>0</v>
      </c>
      <c r="D522" s="195">
        <f t="shared" si="196"/>
        <v>0</v>
      </c>
      <c r="E522" s="195">
        <f t="shared" si="196"/>
        <v>0</v>
      </c>
      <c r="F522" s="195">
        <f t="shared" si="196"/>
        <v>548.72192847382064</v>
      </c>
      <c r="G522" s="195">
        <f t="shared" si="196"/>
        <v>0</v>
      </c>
      <c r="H522" s="197">
        <f t="shared" si="196"/>
        <v>0</v>
      </c>
      <c r="I522" s="154">
        <f t="shared" si="196"/>
        <v>548.72192847382064</v>
      </c>
      <c r="J522" s="149"/>
      <c r="K522" s="196" t="s">
        <v>26</v>
      </c>
      <c r="L522" s="195">
        <f>SUM(L501:L517)</f>
        <v>0</v>
      </c>
      <c r="M522" s="195">
        <f t="shared" ref="M522:S522" si="197">SUM(M501:M517)</f>
        <v>0</v>
      </c>
      <c r="N522" s="195">
        <f t="shared" si="197"/>
        <v>0</v>
      </c>
      <c r="O522" s="195">
        <f t="shared" si="197"/>
        <v>0</v>
      </c>
      <c r="P522" s="195">
        <f t="shared" si="197"/>
        <v>0</v>
      </c>
      <c r="Q522" s="195">
        <f t="shared" si="197"/>
        <v>0</v>
      </c>
      <c r="R522" s="197">
        <f t="shared" si="197"/>
        <v>0</v>
      </c>
      <c r="S522" s="198">
        <f t="shared" si="197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198">IF($I522=0,"-",C522/$I522)</f>
        <v>0</v>
      </c>
      <c r="D523" s="49">
        <f t="shared" si="198"/>
        <v>0</v>
      </c>
      <c r="E523" s="49">
        <f t="shared" si="198"/>
        <v>0</v>
      </c>
      <c r="F523" s="49">
        <f t="shared" si="198"/>
        <v>1</v>
      </c>
      <c r="G523" s="49">
        <f t="shared" si="198"/>
        <v>0</v>
      </c>
      <c r="H523" s="72">
        <f t="shared" si="198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199">IF($S522=0,"-",L522/$S522)</f>
        <v>-</v>
      </c>
      <c r="M523" s="101" t="str">
        <f t="shared" si="199"/>
        <v>-</v>
      </c>
      <c r="N523" s="101" t="str">
        <f t="shared" si="199"/>
        <v>-</v>
      </c>
      <c r="O523" s="101" t="str">
        <f t="shared" si="199"/>
        <v>-</v>
      </c>
      <c r="P523" s="101" t="str">
        <f t="shared" si="199"/>
        <v>-</v>
      </c>
      <c r="Q523" s="101" t="str">
        <f t="shared" si="199"/>
        <v>-</v>
      </c>
      <c r="R523" s="102" t="str">
        <f t="shared" si="199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00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01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00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01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00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01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00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01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00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01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392.71586779134145</v>
      </c>
      <c r="G533" s="357"/>
      <c r="H533" s="359"/>
      <c r="I533" s="154">
        <f t="shared" si="200"/>
        <v>392.71586779134145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01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38.889921753572644</v>
      </c>
      <c r="G534" s="357"/>
      <c r="H534" s="359"/>
      <c r="I534" s="162">
        <f t="shared" si="200"/>
        <v>38.889921753572644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01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00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01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00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01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00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01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00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01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00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01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00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01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00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01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00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01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00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01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00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01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00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01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00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01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00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01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2">SUM(C527:C543)</f>
        <v>0</v>
      </c>
      <c r="D548" s="195">
        <f t="shared" si="202"/>
        <v>0</v>
      </c>
      <c r="E548" s="195">
        <f t="shared" si="202"/>
        <v>0</v>
      </c>
      <c r="F548" s="195">
        <f t="shared" si="202"/>
        <v>431.6057895449141</v>
      </c>
      <c r="G548" s="195">
        <f t="shared" si="202"/>
        <v>0</v>
      </c>
      <c r="H548" s="197">
        <f t="shared" si="202"/>
        <v>0</v>
      </c>
      <c r="I548" s="154">
        <f t="shared" si="202"/>
        <v>431.6057895449141</v>
      </c>
      <c r="J548" s="149"/>
      <c r="K548" s="196" t="s">
        <v>26</v>
      </c>
      <c r="L548" s="195">
        <f>SUM(L527:L543)</f>
        <v>0</v>
      </c>
      <c r="M548" s="195">
        <f t="shared" ref="M548:S548" si="203">SUM(M527:M543)</f>
        <v>0</v>
      </c>
      <c r="N548" s="195">
        <f t="shared" si="203"/>
        <v>0</v>
      </c>
      <c r="O548" s="195">
        <f t="shared" si="203"/>
        <v>0</v>
      </c>
      <c r="P548" s="195">
        <f t="shared" si="203"/>
        <v>0</v>
      </c>
      <c r="Q548" s="195">
        <f t="shared" si="203"/>
        <v>0</v>
      </c>
      <c r="R548" s="197">
        <f t="shared" si="203"/>
        <v>0</v>
      </c>
      <c r="S548" s="198">
        <f t="shared" si="203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04">IF($I548=0,"-",C548/$I548)</f>
        <v>0</v>
      </c>
      <c r="D549" s="49">
        <f t="shared" si="204"/>
        <v>0</v>
      </c>
      <c r="E549" s="49">
        <f t="shared" si="204"/>
        <v>0</v>
      </c>
      <c r="F549" s="49">
        <f t="shared" si="204"/>
        <v>1</v>
      </c>
      <c r="G549" s="49">
        <f t="shared" si="204"/>
        <v>0</v>
      </c>
      <c r="H549" s="72">
        <f t="shared" si="204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05">IF($S548=0,"-",L548/$S548)</f>
        <v>-</v>
      </c>
      <c r="M549" s="101" t="str">
        <f t="shared" si="205"/>
        <v>-</v>
      </c>
      <c r="N549" s="101" t="str">
        <f t="shared" si="205"/>
        <v>-</v>
      </c>
      <c r="O549" s="101" t="str">
        <f t="shared" si="205"/>
        <v>-</v>
      </c>
      <c r="P549" s="101" t="str">
        <f t="shared" si="205"/>
        <v>-</v>
      </c>
      <c r="Q549" s="101" t="str">
        <f t="shared" si="205"/>
        <v>-</v>
      </c>
      <c r="R549" s="102" t="str">
        <f t="shared" si="205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06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07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06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07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06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07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06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07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06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07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06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07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15.955764951919731</v>
      </c>
      <c r="G560" s="357"/>
      <c r="H560" s="359"/>
      <c r="I560" s="162">
        <f t="shared" si="206"/>
        <v>15.955764951919731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07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928.9840796838364</v>
      </c>
      <c r="G561" s="357"/>
      <c r="H561" s="359"/>
      <c r="I561" s="154">
        <f t="shared" si="206"/>
        <v>928.9840796838364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07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06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07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06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07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06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07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06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07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06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07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06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07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06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07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06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07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06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07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06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07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06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07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06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08">SUM(C553:C569)</f>
        <v>0</v>
      </c>
      <c r="D574" s="195">
        <f t="shared" si="208"/>
        <v>0</v>
      </c>
      <c r="E574" s="195">
        <f t="shared" si="208"/>
        <v>0</v>
      </c>
      <c r="F574" s="195">
        <f t="shared" si="208"/>
        <v>944.93984463575612</v>
      </c>
      <c r="G574" s="195">
        <f t="shared" si="208"/>
        <v>0</v>
      </c>
      <c r="H574" s="197">
        <f t="shared" si="208"/>
        <v>0</v>
      </c>
      <c r="I574" s="154">
        <f t="shared" si="208"/>
        <v>944.93984463575612</v>
      </c>
      <c r="J574" s="149"/>
      <c r="K574" s="196" t="s">
        <v>26</v>
      </c>
      <c r="L574" s="195">
        <f>SUM(L553:L569)</f>
        <v>0</v>
      </c>
      <c r="M574" s="195">
        <f t="shared" ref="M574:S574" si="209">SUM(M553:M569)</f>
        <v>0</v>
      </c>
      <c r="N574" s="195">
        <f t="shared" si="209"/>
        <v>0</v>
      </c>
      <c r="O574" s="195">
        <f t="shared" si="209"/>
        <v>0</v>
      </c>
      <c r="P574" s="195">
        <f t="shared" si="209"/>
        <v>0</v>
      </c>
      <c r="Q574" s="195">
        <f t="shared" si="209"/>
        <v>0</v>
      </c>
      <c r="R574" s="197">
        <f t="shared" si="209"/>
        <v>0</v>
      </c>
      <c r="S574" s="198">
        <f t="shared" si="209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10">IF($I574=0,"-",C574/$I574)</f>
        <v>0</v>
      </c>
      <c r="D575" s="49">
        <f t="shared" si="210"/>
        <v>0</v>
      </c>
      <c r="E575" s="49">
        <f t="shared" si="210"/>
        <v>0</v>
      </c>
      <c r="F575" s="49">
        <f t="shared" si="210"/>
        <v>1</v>
      </c>
      <c r="G575" s="49">
        <f t="shared" si="210"/>
        <v>0</v>
      </c>
      <c r="H575" s="72">
        <f t="shared" si="210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11">IF($S574=0,"-",L574/$S574)</f>
        <v>-</v>
      </c>
      <c r="M575" s="101" t="str">
        <f t="shared" si="211"/>
        <v>-</v>
      </c>
      <c r="N575" s="101" t="str">
        <f t="shared" si="211"/>
        <v>-</v>
      </c>
      <c r="O575" s="101" t="str">
        <f t="shared" si="211"/>
        <v>-</v>
      </c>
      <c r="P575" s="101" t="str">
        <f t="shared" si="211"/>
        <v>-</v>
      </c>
      <c r="Q575" s="101" t="str">
        <f t="shared" si="211"/>
        <v>-</v>
      </c>
      <c r="R575" s="102" t="str">
        <f t="shared" si="211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7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0.11158663520477731</v>
      </c>
      <c r="Q579" s="152">
        <v>0</v>
      </c>
      <c r="R579" s="204">
        <v>0</v>
      </c>
      <c r="S579" s="205">
        <f>SUM(L579:R579)</f>
        <v>0.11158663520477731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12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3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12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3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12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3"/>
        <v>0</v>
      </c>
    </row>
    <row r="583" spans="1:19" ht="15">
      <c r="A583" s="167" t="s">
        <v>16</v>
      </c>
      <c r="B583" s="156">
        <v>76.951713648608902</v>
      </c>
      <c r="C583" s="156">
        <v>9.320760848997935</v>
      </c>
      <c r="D583" s="156">
        <v>2.0097603529123131</v>
      </c>
      <c r="E583" s="156">
        <v>4.4823362511380864</v>
      </c>
      <c r="F583" s="348"/>
      <c r="G583" s="156">
        <v>0</v>
      </c>
      <c r="H583" s="168">
        <v>0</v>
      </c>
      <c r="I583" s="154">
        <f t="shared" si="212"/>
        <v>92.764571101657225</v>
      </c>
      <c r="J583" s="149"/>
      <c r="K583" s="169" t="s">
        <v>16</v>
      </c>
      <c r="L583" s="156">
        <v>76.951713648608902</v>
      </c>
      <c r="M583" s="156">
        <v>9.320760848997935</v>
      </c>
      <c r="N583" s="156">
        <v>2.0097603529123131</v>
      </c>
      <c r="O583" s="156">
        <v>4.4823362511380864</v>
      </c>
      <c r="P583" s="156">
        <v>0</v>
      </c>
      <c r="Q583" s="156">
        <v>0</v>
      </c>
      <c r="R583" s="157">
        <v>0</v>
      </c>
      <c r="S583" s="158">
        <f t="shared" si="213"/>
        <v>92.764571101657225</v>
      </c>
    </row>
    <row r="584" spans="1:19" ht="15">
      <c r="A584" s="159" t="s">
        <v>15</v>
      </c>
      <c r="B584" s="160">
        <v>957.60921811070807</v>
      </c>
      <c r="C584" s="160">
        <v>14.532528980825003</v>
      </c>
      <c r="D584" s="160">
        <v>17.183226626556003</v>
      </c>
      <c r="E584" s="160">
        <v>0</v>
      </c>
      <c r="F584" s="348"/>
      <c r="G584" s="160">
        <v>0</v>
      </c>
      <c r="H584" s="161">
        <v>0</v>
      </c>
      <c r="I584" s="162">
        <f t="shared" si="212"/>
        <v>989.32497371808904</v>
      </c>
      <c r="J584" s="149"/>
      <c r="K584" s="163" t="s">
        <v>15</v>
      </c>
      <c r="L584" s="164">
        <v>957.60921811070807</v>
      </c>
      <c r="M584" s="164">
        <v>14.532528980825003</v>
      </c>
      <c r="N584" s="164">
        <v>17.183226626556003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3"/>
        <v>989.32497371808904</v>
      </c>
    </row>
    <row r="585" spans="1:19" ht="15">
      <c r="A585" s="167" t="s">
        <v>57</v>
      </c>
      <c r="B585" s="156">
        <v>0</v>
      </c>
      <c r="C585" s="156">
        <v>0</v>
      </c>
      <c r="D585" s="156">
        <v>0.17295613544705002</v>
      </c>
      <c r="E585" s="156">
        <v>80.681383142245863</v>
      </c>
      <c r="F585" s="348"/>
      <c r="G585" s="156">
        <v>0</v>
      </c>
      <c r="H585" s="168">
        <v>0</v>
      </c>
      <c r="I585" s="154">
        <f t="shared" si="212"/>
        <v>80.854339277692915</v>
      </c>
      <c r="J585" s="149"/>
      <c r="K585" s="169" t="s">
        <v>57</v>
      </c>
      <c r="L585" s="156">
        <v>0</v>
      </c>
      <c r="M585" s="156">
        <v>0</v>
      </c>
      <c r="N585" s="156">
        <v>0.17295613544705002</v>
      </c>
      <c r="O585" s="156">
        <v>80.681383142245863</v>
      </c>
      <c r="P585" s="156">
        <v>3243.9541348010266</v>
      </c>
      <c r="Q585" s="156">
        <v>0</v>
      </c>
      <c r="R585" s="157">
        <v>0</v>
      </c>
      <c r="S585" s="158">
        <f t="shared" si="213"/>
        <v>3324.8084740787194</v>
      </c>
    </row>
    <row r="586" spans="1:19" ht="15">
      <c r="A586" s="159" t="s">
        <v>12</v>
      </c>
      <c r="B586" s="160">
        <v>0</v>
      </c>
      <c r="C586" s="160">
        <v>0</v>
      </c>
      <c r="D586" s="160">
        <v>8.9558014236814476E-2</v>
      </c>
      <c r="E586" s="160">
        <v>2.6184532506517026</v>
      </c>
      <c r="F586" s="348"/>
      <c r="G586" s="160">
        <v>0</v>
      </c>
      <c r="H586" s="161">
        <v>0</v>
      </c>
      <c r="I586" s="162">
        <f t="shared" si="212"/>
        <v>2.7080112648885173</v>
      </c>
      <c r="J586" s="149"/>
      <c r="K586" s="163" t="s">
        <v>12</v>
      </c>
      <c r="L586" s="164">
        <v>0</v>
      </c>
      <c r="M586" s="164">
        <v>0</v>
      </c>
      <c r="N586" s="164">
        <v>8.9558014236814476E-2</v>
      </c>
      <c r="O586" s="164">
        <v>2.6184532506517026</v>
      </c>
      <c r="P586" s="164">
        <v>202.62882770439927</v>
      </c>
      <c r="Q586" s="164">
        <v>0</v>
      </c>
      <c r="R586" s="165">
        <v>0</v>
      </c>
      <c r="S586" s="166">
        <f t="shared" si="213"/>
        <v>205.33683896928778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12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928.9840796838364</v>
      </c>
      <c r="Q587" s="156">
        <v>0</v>
      </c>
      <c r="R587" s="157">
        <v>0</v>
      </c>
      <c r="S587" s="158">
        <f t="shared" si="213"/>
        <v>928.9840796838364</v>
      </c>
    </row>
    <row r="588" spans="1:19" ht="15">
      <c r="A588" s="159" t="s">
        <v>17</v>
      </c>
      <c r="B588" s="160">
        <v>32.115323251735163</v>
      </c>
      <c r="C588" s="160">
        <v>0.17401028589289919</v>
      </c>
      <c r="D588" s="160">
        <v>4.0759615338001707</v>
      </c>
      <c r="E588" s="160">
        <v>0.55562415816327504</v>
      </c>
      <c r="F588" s="348"/>
      <c r="G588" s="160">
        <v>0</v>
      </c>
      <c r="H588" s="161">
        <v>0</v>
      </c>
      <c r="I588" s="162">
        <f t="shared" si="212"/>
        <v>36.920919229591505</v>
      </c>
      <c r="J588" s="149"/>
      <c r="K588" s="163" t="s">
        <v>17</v>
      </c>
      <c r="L588" s="164">
        <v>32.115323251735163</v>
      </c>
      <c r="M588" s="164">
        <v>0.17401028589289919</v>
      </c>
      <c r="N588" s="164">
        <v>4.0759615338001707</v>
      </c>
      <c r="O588" s="164">
        <v>0.55562415816327504</v>
      </c>
      <c r="P588" s="164">
        <v>0</v>
      </c>
      <c r="Q588" s="164">
        <v>0</v>
      </c>
      <c r="R588" s="165">
        <v>0</v>
      </c>
      <c r="S588" s="166">
        <f t="shared" si="213"/>
        <v>36.920919229591505</v>
      </c>
    </row>
    <row r="589" spans="1:19" ht="15">
      <c r="A589" s="167" t="s">
        <v>139</v>
      </c>
      <c r="B589" s="156">
        <v>885.34105843980399</v>
      </c>
      <c r="C589" s="156">
        <v>139.51804977964065</v>
      </c>
      <c r="D589" s="156">
        <v>27.210372288012312</v>
      </c>
      <c r="E589" s="156">
        <v>21.42597576546444</v>
      </c>
      <c r="F589" s="348"/>
      <c r="G589" s="156">
        <v>0</v>
      </c>
      <c r="H589" s="168">
        <v>0</v>
      </c>
      <c r="I589" s="154">
        <f t="shared" si="212"/>
        <v>1073.4954562729215</v>
      </c>
      <c r="J589" s="149"/>
      <c r="K589" s="169" t="s">
        <v>139</v>
      </c>
      <c r="L589" s="156">
        <v>885.34105843980399</v>
      </c>
      <c r="M589" s="156">
        <v>139.51804977964065</v>
      </c>
      <c r="N589" s="156">
        <v>27.210372288012312</v>
      </c>
      <c r="O589" s="156">
        <v>21.42597576546444</v>
      </c>
      <c r="P589" s="156">
        <v>518.46403309200002</v>
      </c>
      <c r="Q589" s="156">
        <v>0</v>
      </c>
      <c r="R589" s="157">
        <v>0</v>
      </c>
      <c r="S589" s="158">
        <f t="shared" si="213"/>
        <v>1591.9594893649214</v>
      </c>
    </row>
    <row r="590" spans="1:19" ht="15">
      <c r="A590" s="159" t="s">
        <v>25</v>
      </c>
      <c r="B590" s="160">
        <v>1365.7071873333234</v>
      </c>
      <c r="C590" s="160">
        <v>0</v>
      </c>
      <c r="D590" s="160">
        <v>3012.1075915233782</v>
      </c>
      <c r="E590" s="160">
        <v>663.75831123209082</v>
      </c>
      <c r="F590" s="348"/>
      <c r="G590" s="160">
        <v>2063.6350181649473</v>
      </c>
      <c r="H590" s="161">
        <v>0.53723239428398861</v>
      </c>
      <c r="I590" s="162">
        <f t="shared" si="212"/>
        <v>7105.7453406480245</v>
      </c>
      <c r="J590" s="149"/>
      <c r="K590" s="163" t="s">
        <v>25</v>
      </c>
      <c r="L590" s="164">
        <v>1365.7071873333234</v>
      </c>
      <c r="M590" s="164">
        <v>0</v>
      </c>
      <c r="N590" s="164">
        <v>3012.1075915233782</v>
      </c>
      <c r="O590" s="164">
        <v>663.75831123209082</v>
      </c>
      <c r="P590" s="164">
        <v>1874.0175507123631</v>
      </c>
      <c r="Q590" s="164">
        <v>2063.6350181649473</v>
      </c>
      <c r="R590" s="165">
        <v>0.53723239428398861</v>
      </c>
      <c r="S590" s="166">
        <f t="shared" si="213"/>
        <v>8979.7628913603876</v>
      </c>
    </row>
    <row r="591" spans="1:19" ht="15">
      <c r="A591" s="167" t="s">
        <v>24</v>
      </c>
      <c r="B591" s="156">
        <v>3087.5154105058919</v>
      </c>
      <c r="C591" s="156">
        <v>19.574296722511107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12"/>
        <v>3107.0897072284029</v>
      </c>
      <c r="J591" s="149"/>
      <c r="K591" s="169" t="s">
        <v>24</v>
      </c>
      <c r="L591" s="156">
        <v>3087.5154105058919</v>
      </c>
      <c r="M591" s="156">
        <v>19.574296722511107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3"/>
        <v>3107.0897072284029</v>
      </c>
    </row>
    <row r="592" spans="1:19" ht="15">
      <c r="A592" s="159" t="s">
        <v>59</v>
      </c>
      <c r="B592" s="160">
        <v>36.945438415887033</v>
      </c>
      <c r="C592" s="160">
        <v>0</v>
      </c>
      <c r="D592" s="160">
        <v>6.5678109865132281</v>
      </c>
      <c r="E592" s="160">
        <v>0</v>
      </c>
      <c r="F592" s="348"/>
      <c r="G592" s="160">
        <v>0</v>
      </c>
      <c r="H592" s="161">
        <v>0</v>
      </c>
      <c r="I592" s="162">
        <f t="shared" si="212"/>
        <v>43.513249402400263</v>
      </c>
      <c r="J592" s="149"/>
      <c r="K592" s="163" t="s">
        <v>59</v>
      </c>
      <c r="L592" s="164">
        <v>36.945438415887033</v>
      </c>
      <c r="M592" s="164">
        <v>0</v>
      </c>
      <c r="N592" s="164">
        <v>6.5678109865132281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3"/>
        <v>43.513249402400263</v>
      </c>
    </row>
    <row r="593" spans="1:85" ht="15">
      <c r="A593" s="167" t="s">
        <v>22</v>
      </c>
      <c r="B593" s="156">
        <v>491.26825354107353</v>
      </c>
      <c r="C593" s="156">
        <v>0</v>
      </c>
      <c r="D593" s="156">
        <v>30.301041793139252</v>
      </c>
      <c r="E593" s="156">
        <v>0</v>
      </c>
      <c r="F593" s="348"/>
      <c r="G593" s="156">
        <v>0</v>
      </c>
      <c r="H593" s="168">
        <v>0</v>
      </c>
      <c r="I593" s="154">
        <f t="shared" si="212"/>
        <v>521.56929533421282</v>
      </c>
      <c r="J593" s="149"/>
      <c r="K593" s="169" t="s">
        <v>22</v>
      </c>
      <c r="L593" s="156">
        <v>491.26825354107353</v>
      </c>
      <c r="M593" s="156">
        <v>0</v>
      </c>
      <c r="N593" s="156">
        <v>30.301041793139252</v>
      </c>
      <c r="O593" s="156">
        <v>0</v>
      </c>
      <c r="P593" s="156">
        <v>208.00634224374232</v>
      </c>
      <c r="Q593" s="156">
        <v>0</v>
      </c>
      <c r="R593" s="157">
        <v>0</v>
      </c>
      <c r="S593" s="158">
        <f t="shared" si="213"/>
        <v>729.57563757795515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12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3"/>
        <v>0</v>
      </c>
    </row>
    <row r="595" spans="1:85" ht="15">
      <c r="A595" s="170" t="s">
        <v>63</v>
      </c>
      <c r="B595" s="156">
        <v>2097.0678615459892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12"/>
        <v>2097.0678615459892</v>
      </c>
      <c r="J595" s="149"/>
      <c r="K595" s="171" t="s">
        <v>63</v>
      </c>
      <c r="L595" s="156">
        <v>2097.0678615459892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3"/>
        <v>2097.0678615459892</v>
      </c>
    </row>
    <row r="596" spans="1:85">
      <c r="A596" s="172" t="s">
        <v>23</v>
      </c>
      <c r="B596" s="173">
        <v>2097.0678615459892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12"/>
        <v>2097.0678615459892</v>
      </c>
      <c r="J596" s="149"/>
      <c r="K596" s="176" t="s">
        <v>23</v>
      </c>
      <c r="L596" s="177">
        <v>2097.0678615459892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3"/>
        <v>2097.0678615459892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12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3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12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3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12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3"/>
        <v>0</v>
      </c>
    </row>
    <row r="600" spans="1:85" ht="15">
      <c r="A600" s="194" t="s">
        <v>26</v>
      </c>
      <c r="B600" s="195">
        <f>SUM(B579:B595)</f>
        <v>9030.5214647930206</v>
      </c>
      <c r="C600" s="195">
        <f t="shared" ref="C600:I600" si="214">SUM(C579:C595)</f>
        <v>183.1196466178676</v>
      </c>
      <c r="D600" s="195">
        <f t="shared" si="214"/>
        <v>3099.7182792539957</v>
      </c>
      <c r="E600" s="195">
        <f t="shared" si="214"/>
        <v>773.52208379975423</v>
      </c>
      <c r="F600" s="195">
        <f t="shared" si="214"/>
        <v>0</v>
      </c>
      <c r="G600" s="195">
        <f t="shared" si="214"/>
        <v>2063.6350181649473</v>
      </c>
      <c r="H600" s="197">
        <f t="shared" si="214"/>
        <v>0.53723239428398861</v>
      </c>
      <c r="I600" s="154">
        <f t="shared" si="214"/>
        <v>15151.05372502387</v>
      </c>
      <c r="J600" s="149"/>
      <c r="K600" s="196" t="s">
        <v>26</v>
      </c>
      <c r="L600" s="195">
        <f>SUM(L579:L595)</f>
        <v>9030.5214647930206</v>
      </c>
      <c r="M600" s="195">
        <f t="shared" ref="M600:S600" si="215">SUM(M579:M595)</f>
        <v>183.1196466178676</v>
      </c>
      <c r="N600" s="195">
        <f t="shared" si="215"/>
        <v>3099.7182792539957</v>
      </c>
      <c r="O600" s="195">
        <f t="shared" si="215"/>
        <v>773.52208379975423</v>
      </c>
      <c r="P600" s="195">
        <f t="shared" si="215"/>
        <v>6976.1665548725723</v>
      </c>
      <c r="Q600" s="195">
        <f t="shared" si="215"/>
        <v>2063.6350181649473</v>
      </c>
      <c r="R600" s="197">
        <f t="shared" si="215"/>
        <v>0.53723239428398861</v>
      </c>
      <c r="S600" s="198">
        <f t="shared" si="215"/>
        <v>22127.220279896443</v>
      </c>
    </row>
    <row r="601" spans="1:85" s="24" customFormat="1" ht="15" thickBot="1">
      <c r="A601" s="61" t="s">
        <v>86</v>
      </c>
      <c r="B601" s="49">
        <f>IF($I600=0,"-",B600/$I600)</f>
        <v>0.59603256834064144</v>
      </c>
      <c r="C601" s="49">
        <f t="shared" ref="C601:H601" si="216">IF($I600=0,"-",C600/$I600)</f>
        <v>1.2086264753679968E-2</v>
      </c>
      <c r="D601" s="49">
        <f t="shared" si="216"/>
        <v>0.20458763697302593</v>
      </c>
      <c r="E601" s="49">
        <f t="shared" si="216"/>
        <v>5.1054012337253166E-2</v>
      </c>
      <c r="F601" s="49">
        <f t="shared" si="216"/>
        <v>0</v>
      </c>
      <c r="G601" s="49">
        <f t="shared" si="216"/>
        <v>0.13620405917752074</v>
      </c>
      <c r="H601" s="72">
        <f t="shared" si="216"/>
        <v>3.5458417878664226E-5</v>
      </c>
      <c r="I601" s="50">
        <f>SUM(B601:H601)</f>
        <v>1</v>
      </c>
      <c r="K601" s="84" t="s">
        <v>86</v>
      </c>
      <c r="L601" s="101">
        <f t="shared" ref="L601:R601" si="217">IF($S600=0,"-",L600/$S600)</f>
        <v>0.40811820692170936</v>
      </c>
      <c r="M601" s="101">
        <f t="shared" si="217"/>
        <v>8.2757637110089186E-3</v>
      </c>
      <c r="N601" s="101">
        <f t="shared" si="217"/>
        <v>0.14008620332985192</v>
      </c>
      <c r="O601" s="101">
        <f t="shared" si="217"/>
        <v>3.495794202864845E-2</v>
      </c>
      <c r="P601" s="101">
        <f t="shared" si="217"/>
        <v>0.31527532453819912</v>
      </c>
      <c r="Q601" s="101">
        <f t="shared" si="217"/>
        <v>9.3262280216907814E-2</v>
      </c>
      <c r="R601" s="102">
        <f t="shared" si="217"/>
        <v>2.4279253674357279E-5</v>
      </c>
      <c r="S601" s="103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2.5004023170640051</v>
      </c>
      <c r="C605" s="152">
        <v>0</v>
      </c>
      <c r="D605" s="152">
        <v>0</v>
      </c>
      <c r="E605" s="152">
        <v>0</v>
      </c>
      <c r="F605" s="347"/>
      <c r="G605" s="152">
        <v>0</v>
      </c>
      <c r="H605" s="153">
        <v>0</v>
      </c>
      <c r="I605" s="154">
        <f>SUM(B605:H605)</f>
        <v>2.5004023170640051</v>
      </c>
      <c r="J605" s="149"/>
      <c r="K605" s="203" t="s">
        <v>7</v>
      </c>
      <c r="L605" s="152">
        <v>2.5004023170640051</v>
      </c>
      <c r="M605" s="152">
        <v>0</v>
      </c>
      <c r="N605" s="152">
        <v>0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2.5004023170640051</v>
      </c>
      <c r="U605" s="106" t="s">
        <v>7</v>
      </c>
      <c r="V605" s="207">
        <v>2.5004023170640051</v>
      </c>
      <c r="W605" s="207">
        <v>0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18">+P605</f>
        <v>0</v>
      </c>
      <c r="AF605" s="210">
        <f t="shared" ref="AF605:AF625" si="219">SUM(V605:AE605)</f>
        <v>2.5004023170640051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62.799028717048117</v>
      </c>
      <c r="C606" s="160">
        <v>0</v>
      </c>
      <c r="D606" s="160">
        <v>3.6812229946699921</v>
      </c>
      <c r="E606" s="160">
        <v>0</v>
      </c>
      <c r="F606" s="348"/>
      <c r="G606" s="160">
        <v>0</v>
      </c>
      <c r="H606" s="161">
        <v>0</v>
      </c>
      <c r="I606" s="162">
        <f t="shared" ref="I606:I625" si="220">SUM(B606:H606)</f>
        <v>66.480251711718111</v>
      </c>
      <c r="J606" s="149"/>
      <c r="K606" s="163" t="s">
        <v>8</v>
      </c>
      <c r="L606" s="164">
        <v>62.799028717048117</v>
      </c>
      <c r="M606" s="164">
        <v>0</v>
      </c>
      <c r="N606" s="164">
        <v>3.6812229946699921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1">SUM(L606:R606)</f>
        <v>66.480251711718111</v>
      </c>
      <c r="U606" s="107" t="s">
        <v>8</v>
      </c>
      <c r="V606" s="212">
        <v>62.799028717048117</v>
      </c>
      <c r="W606" s="212">
        <v>3.0952666581280486</v>
      </c>
      <c r="X606" s="212">
        <v>0.58595633654194346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18"/>
        <v>0</v>
      </c>
      <c r="AF606" s="214">
        <f t="shared" si="219"/>
        <v>66.480251711718111</v>
      </c>
      <c r="AG606" s="244" t="str">
        <f t="shared" ref="AG606:AG626" si="222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52.973647604828606</v>
      </c>
      <c r="C607" s="156">
        <v>0</v>
      </c>
      <c r="D607" s="156">
        <v>13.926590408652375</v>
      </c>
      <c r="E607" s="156">
        <v>0</v>
      </c>
      <c r="F607" s="348"/>
      <c r="G607" s="156">
        <v>0</v>
      </c>
      <c r="H607" s="168">
        <v>0</v>
      </c>
      <c r="I607" s="154">
        <f t="shared" si="220"/>
        <v>66.900238013480987</v>
      </c>
      <c r="J607" s="149"/>
      <c r="K607" s="169" t="s">
        <v>10</v>
      </c>
      <c r="L607" s="156">
        <v>52.973647604828606</v>
      </c>
      <c r="M607" s="156">
        <v>0</v>
      </c>
      <c r="N607" s="156">
        <v>13.926590408652375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1"/>
        <v>66.900238013480987</v>
      </c>
      <c r="U607" s="274" t="s">
        <v>10</v>
      </c>
      <c r="V607" s="207">
        <v>52.973647604828606</v>
      </c>
      <c r="W607" s="207">
        <v>13.926590408652375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18"/>
        <v>0</v>
      </c>
      <c r="AF607" s="210">
        <f t="shared" si="219"/>
        <v>66.900238013480987</v>
      </c>
      <c r="AG607" s="244" t="str">
        <f t="shared" si="222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20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1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18"/>
        <v>0</v>
      </c>
      <c r="AF608" s="214">
        <f t="shared" si="219"/>
        <v>0</v>
      </c>
      <c r="AG608" s="244" t="str">
        <f t="shared" si="222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48"/>
      <c r="G609" s="156">
        <v>0</v>
      </c>
      <c r="H609" s="168">
        <v>0</v>
      </c>
      <c r="I609" s="154">
        <f t="shared" si="220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1"/>
        <v>0</v>
      </c>
      <c r="U609" s="274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18"/>
        <v>0</v>
      </c>
      <c r="AF609" s="210">
        <f t="shared" si="219"/>
        <v>0</v>
      </c>
      <c r="AG609" s="244" t="str">
        <f t="shared" si="222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7057.7963017534257</v>
      </c>
      <c r="C610" s="160">
        <v>0</v>
      </c>
      <c r="D610" s="160">
        <v>798.92455206143586</v>
      </c>
      <c r="E610" s="160">
        <v>0</v>
      </c>
      <c r="F610" s="348"/>
      <c r="G610" s="160">
        <v>0</v>
      </c>
      <c r="H610" s="161">
        <v>0</v>
      </c>
      <c r="I610" s="162">
        <f t="shared" si="220"/>
        <v>7856.7208538148616</v>
      </c>
      <c r="J610" s="149"/>
      <c r="K610" s="163" t="s">
        <v>15</v>
      </c>
      <c r="L610" s="164">
        <v>7057.7963017534257</v>
      </c>
      <c r="M610" s="164">
        <v>0</v>
      </c>
      <c r="N610" s="164">
        <v>798.92455206143586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1"/>
        <v>7856.7208538148616</v>
      </c>
      <c r="U610" s="107" t="s">
        <v>15</v>
      </c>
      <c r="V610" s="212">
        <v>7057.7963017534257</v>
      </c>
      <c r="W610" s="212">
        <v>798.92455206143586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18"/>
        <v>0</v>
      </c>
      <c r="AF610" s="214">
        <f t="shared" si="219"/>
        <v>7856.7208538148616</v>
      </c>
      <c r="AG610" s="244" t="str">
        <f t="shared" si="222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20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13900.481419773225</v>
      </c>
      <c r="Q611" s="156">
        <v>0</v>
      </c>
      <c r="R611" s="157">
        <v>0</v>
      </c>
      <c r="S611" s="158">
        <f t="shared" si="221"/>
        <v>13900.481419773225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13900.481419773225</v>
      </c>
      <c r="AF611" s="247">
        <f t="shared" si="219"/>
        <v>13900.481419773225</v>
      </c>
      <c r="AG611" s="244" t="str">
        <f t="shared" si="222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2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6957.6898981049681</v>
      </c>
      <c r="Q612" s="164">
        <v>0</v>
      </c>
      <c r="R612" s="165">
        <v>0</v>
      </c>
      <c r="S612" s="166">
        <f t="shared" si="221"/>
        <v>6957.6898981049681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23">+P612</f>
        <v>6957.6898981049681</v>
      </c>
      <c r="AF612" s="214">
        <f t="shared" si="219"/>
        <v>6957.6898981049681</v>
      </c>
      <c r="AG612" s="244" t="str">
        <f t="shared" si="222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20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1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23"/>
        <v>0</v>
      </c>
      <c r="AF613" s="247">
        <f t="shared" si="219"/>
        <v>0</v>
      </c>
      <c r="AG613" s="244" t="str">
        <f t="shared" si="222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477.63581580858505</v>
      </c>
      <c r="C614" s="160">
        <v>0</v>
      </c>
      <c r="D614" s="160">
        <v>32.876602476047417</v>
      </c>
      <c r="E614" s="160">
        <v>0</v>
      </c>
      <c r="F614" s="348"/>
      <c r="G614" s="160">
        <v>0</v>
      </c>
      <c r="H614" s="161">
        <v>0</v>
      </c>
      <c r="I614" s="162">
        <f t="shared" si="220"/>
        <v>510.51241828463247</v>
      </c>
      <c r="J614" s="149"/>
      <c r="K614" s="163" t="s">
        <v>17</v>
      </c>
      <c r="L614" s="164">
        <v>477.63581580858505</v>
      </c>
      <c r="M614" s="164">
        <v>0</v>
      </c>
      <c r="N614" s="164">
        <v>32.876602476047417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1"/>
        <v>510.51241828463247</v>
      </c>
      <c r="U614" s="107" t="s">
        <v>17</v>
      </c>
      <c r="V614" s="212">
        <v>477.63581580858505</v>
      </c>
      <c r="W614" s="212">
        <v>28.383873992162542</v>
      </c>
      <c r="X614" s="212">
        <v>4.4927284838848749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23"/>
        <v>0</v>
      </c>
      <c r="AF614" s="214">
        <f t="shared" si="219"/>
        <v>510.51241828463247</v>
      </c>
      <c r="AG614" s="244" t="str">
        <f t="shared" si="222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8876.7564803948535</v>
      </c>
      <c r="C615" s="156">
        <v>0</v>
      </c>
      <c r="D615" s="156">
        <v>852.9630343677004</v>
      </c>
      <c r="E615" s="156">
        <v>0</v>
      </c>
      <c r="F615" s="348"/>
      <c r="G615" s="156">
        <v>0</v>
      </c>
      <c r="H615" s="168">
        <v>0</v>
      </c>
      <c r="I615" s="154">
        <f t="shared" si="220"/>
        <v>9729.7195147625534</v>
      </c>
      <c r="J615" s="149"/>
      <c r="K615" s="169" t="s">
        <v>139</v>
      </c>
      <c r="L615" s="156">
        <v>8876.7564803948535</v>
      </c>
      <c r="M615" s="156">
        <v>0</v>
      </c>
      <c r="N615" s="156">
        <v>852.9630343677004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1"/>
        <v>9729.7195147625534</v>
      </c>
      <c r="U615" s="108" t="s">
        <v>139</v>
      </c>
      <c r="V615" s="207">
        <v>8876.7564803948535</v>
      </c>
      <c r="W615" s="207">
        <v>839.99377432406266</v>
      </c>
      <c r="X615" s="207">
        <v>12.969260043637764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23"/>
        <v>0</v>
      </c>
      <c r="AF615" s="247">
        <f t="shared" si="219"/>
        <v>9729.7195147625534</v>
      </c>
      <c r="AG615" s="244" t="str">
        <f t="shared" si="222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1668.5227766841042</v>
      </c>
      <c r="C616" s="160">
        <v>0</v>
      </c>
      <c r="D616" s="160">
        <v>2914.8084132285012</v>
      </c>
      <c r="E616" s="160">
        <v>4388.6194990603226</v>
      </c>
      <c r="F616" s="348"/>
      <c r="G616" s="160">
        <v>1740.0868995896965</v>
      </c>
      <c r="H616" s="161">
        <v>0</v>
      </c>
      <c r="I616" s="162">
        <f t="shared" si="220"/>
        <v>10712.037588562624</v>
      </c>
      <c r="J616" s="149"/>
      <c r="K616" s="163" t="s">
        <v>25</v>
      </c>
      <c r="L616" s="164">
        <v>1668.5227766841042</v>
      </c>
      <c r="M616" s="164">
        <v>0</v>
      </c>
      <c r="N616" s="164">
        <v>2914.8084132285012</v>
      </c>
      <c r="O616" s="164">
        <v>4388.6194990603226</v>
      </c>
      <c r="P616" s="164">
        <v>0</v>
      </c>
      <c r="Q616" s="164">
        <v>1740.0868995896965</v>
      </c>
      <c r="R616" s="165">
        <v>0</v>
      </c>
      <c r="S616" s="166">
        <f t="shared" si="221"/>
        <v>10712.037588562624</v>
      </c>
      <c r="U616" s="107" t="s">
        <v>25</v>
      </c>
      <c r="V616" s="212">
        <v>1668.5227766841042</v>
      </c>
      <c r="W616" s="212">
        <v>1783.8286546502927</v>
      </c>
      <c r="X616" s="212">
        <v>1130.9797585782087</v>
      </c>
      <c r="Y616" s="212">
        <v>1261.2103333789062</v>
      </c>
      <c r="Z616" s="212">
        <v>1328.347530741599</v>
      </c>
      <c r="AA616" s="212">
        <v>409.99918940084558</v>
      </c>
      <c r="AB616" s="212">
        <v>992.21298240626004</v>
      </c>
      <c r="AC616" s="212">
        <v>747.87391718343645</v>
      </c>
      <c r="AD616" s="212">
        <v>1389.062445538972</v>
      </c>
      <c r="AE616" s="245">
        <f t="shared" si="223"/>
        <v>0</v>
      </c>
      <c r="AF616" s="214">
        <f t="shared" si="219"/>
        <v>10712.037588562625</v>
      </c>
      <c r="AG616" s="244" t="str">
        <f t="shared" si="222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4616.8555399022598</v>
      </c>
      <c r="C617" s="156">
        <v>0</v>
      </c>
      <c r="D617" s="156">
        <v>677.00249733946112</v>
      </c>
      <c r="E617" s="156">
        <v>0</v>
      </c>
      <c r="F617" s="348"/>
      <c r="G617" s="156">
        <v>0</v>
      </c>
      <c r="H617" s="168">
        <v>0</v>
      </c>
      <c r="I617" s="154">
        <f t="shared" si="220"/>
        <v>5293.8580372417209</v>
      </c>
      <c r="J617" s="149"/>
      <c r="K617" s="169" t="s">
        <v>24</v>
      </c>
      <c r="L617" s="156">
        <v>4616.8555399022598</v>
      </c>
      <c r="M617" s="156">
        <v>0</v>
      </c>
      <c r="N617" s="156">
        <v>677.00249733946112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1"/>
        <v>5293.8580372417209</v>
      </c>
      <c r="U617" s="276" t="s">
        <v>24</v>
      </c>
      <c r="V617" s="207">
        <v>4616.8555399022598</v>
      </c>
      <c r="W617" s="207">
        <v>677.00249733946112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23"/>
        <v>0</v>
      </c>
      <c r="AF617" s="247">
        <f t="shared" si="219"/>
        <v>5293.8580372417209</v>
      </c>
      <c r="AG617" s="244" t="str">
        <f t="shared" si="222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9627.8844077941885</v>
      </c>
      <c r="C618" s="160">
        <v>0</v>
      </c>
      <c r="D618" s="160">
        <v>691.01768732587152</v>
      </c>
      <c r="E618" s="160">
        <v>0</v>
      </c>
      <c r="F618" s="348"/>
      <c r="G618" s="160">
        <v>0</v>
      </c>
      <c r="H618" s="161">
        <v>0</v>
      </c>
      <c r="I618" s="162">
        <f t="shared" si="220"/>
        <v>10318.90209512006</v>
      </c>
      <c r="J618" s="149"/>
      <c r="K618" s="163" t="s">
        <v>59</v>
      </c>
      <c r="L618" s="164">
        <v>9627.8844077941885</v>
      </c>
      <c r="M618" s="164">
        <v>0</v>
      </c>
      <c r="N618" s="164">
        <v>691.01768732587152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1"/>
        <v>10318.90209512006</v>
      </c>
      <c r="U618" s="107" t="s">
        <v>59</v>
      </c>
      <c r="V618" s="212">
        <v>9627.8844077941885</v>
      </c>
      <c r="W618" s="212">
        <v>628.99998600084143</v>
      </c>
      <c r="X618" s="212">
        <v>62.017701325030117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23"/>
        <v>0</v>
      </c>
      <c r="AF618" s="214">
        <f t="shared" si="219"/>
        <v>10318.90209512006</v>
      </c>
      <c r="AG618" s="244" t="str">
        <f t="shared" si="222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3749.3428552591658</v>
      </c>
      <c r="C619" s="156">
        <v>0</v>
      </c>
      <c r="D619" s="156">
        <v>728.31269270486212</v>
      </c>
      <c r="E619" s="156">
        <v>0</v>
      </c>
      <c r="F619" s="348"/>
      <c r="G619" s="156">
        <v>0</v>
      </c>
      <c r="H619" s="168">
        <v>0</v>
      </c>
      <c r="I619" s="154">
        <f t="shared" si="220"/>
        <v>4477.6555479640283</v>
      </c>
      <c r="J619" s="149"/>
      <c r="K619" s="169" t="s">
        <v>22</v>
      </c>
      <c r="L619" s="156">
        <v>3749.3428552591658</v>
      </c>
      <c r="M619" s="156">
        <v>0</v>
      </c>
      <c r="N619" s="156">
        <v>728.31269270486212</v>
      </c>
      <c r="O619" s="156">
        <v>0</v>
      </c>
      <c r="P619" s="156">
        <v>1120.4927909483251</v>
      </c>
      <c r="Q619" s="156">
        <v>0</v>
      </c>
      <c r="R619" s="157">
        <v>0</v>
      </c>
      <c r="S619" s="158">
        <f t="shared" si="221"/>
        <v>5598.1483389123532</v>
      </c>
      <c r="U619" s="276" t="s">
        <v>22</v>
      </c>
      <c r="V619" s="207">
        <v>3749.3428552591658</v>
      </c>
      <c r="W619" s="207">
        <v>728.12532921148545</v>
      </c>
      <c r="X619" s="207">
        <v>0.18736349337666583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23"/>
        <v>1120.4927909483251</v>
      </c>
      <c r="AF619" s="247">
        <f t="shared" si="219"/>
        <v>5598.1483389123523</v>
      </c>
      <c r="AG619" s="244" t="str">
        <f t="shared" si="222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2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1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23"/>
        <v>0</v>
      </c>
      <c r="AF620" s="214">
        <f t="shared" si="219"/>
        <v>0</v>
      </c>
      <c r="AG620" s="244" t="str">
        <f t="shared" si="222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1691.318842979088</v>
      </c>
      <c r="C621" s="156">
        <v>0</v>
      </c>
      <c r="D621" s="156">
        <v>976.45454023434218</v>
      </c>
      <c r="E621" s="156">
        <v>0</v>
      </c>
      <c r="F621" s="348"/>
      <c r="G621" s="156">
        <v>0</v>
      </c>
      <c r="H621" s="168">
        <v>0</v>
      </c>
      <c r="I621" s="154">
        <f t="shared" si="220"/>
        <v>2667.77338321343</v>
      </c>
      <c r="J621" s="149"/>
      <c r="K621" s="171" t="s">
        <v>63</v>
      </c>
      <c r="L621" s="156">
        <v>1691.318842979088</v>
      </c>
      <c r="M621" s="156">
        <v>0</v>
      </c>
      <c r="N621" s="156">
        <v>976.45454023434218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1"/>
        <v>2667.77338321343</v>
      </c>
      <c r="U621" s="277" t="s">
        <v>63</v>
      </c>
      <c r="V621" s="207">
        <v>1691.318842979088</v>
      </c>
      <c r="W621" s="207">
        <v>976.45454023434218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23"/>
        <v>0</v>
      </c>
      <c r="AF621" s="210">
        <f t="shared" si="219"/>
        <v>2667.77338321343</v>
      </c>
      <c r="AG621" s="244" t="str">
        <f t="shared" si="222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1691.318842979088</v>
      </c>
      <c r="C622" s="173">
        <v>0</v>
      </c>
      <c r="D622" s="173">
        <v>976.45454023434218</v>
      </c>
      <c r="E622" s="173">
        <v>0</v>
      </c>
      <c r="F622" s="348"/>
      <c r="G622" s="173">
        <v>0</v>
      </c>
      <c r="H622" s="174">
        <v>0</v>
      </c>
      <c r="I622" s="175">
        <f t="shared" si="220"/>
        <v>2667.77338321343</v>
      </c>
      <c r="J622" s="149"/>
      <c r="K622" s="176" t="s">
        <v>23</v>
      </c>
      <c r="L622" s="177">
        <v>1691.318842979088</v>
      </c>
      <c r="M622" s="177">
        <v>0</v>
      </c>
      <c r="N622" s="177">
        <v>976.45454023434218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1"/>
        <v>2667.77338321343</v>
      </c>
      <c r="U622" s="278" t="s">
        <v>134</v>
      </c>
      <c r="V622" s="212">
        <v>1691.318842979088</v>
      </c>
      <c r="W622" s="212">
        <v>976.45454023434218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23"/>
        <v>0</v>
      </c>
      <c r="AF622" s="214">
        <f t="shared" si="219"/>
        <v>2667.77338321343</v>
      </c>
      <c r="AG622" s="248" t="str">
        <f t="shared" si="222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2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1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23"/>
        <v>0</v>
      </c>
      <c r="AF623" s="247">
        <f t="shared" si="219"/>
        <v>0</v>
      </c>
      <c r="AG623" s="248" t="str">
        <f t="shared" si="222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2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1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23"/>
        <v>0</v>
      </c>
      <c r="AF624" s="214">
        <f t="shared" si="219"/>
        <v>0</v>
      </c>
      <c r="AG624" s="248" t="str">
        <f t="shared" si="222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20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1"/>
        <v>0</v>
      </c>
      <c r="U625" s="280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19"/>
        <v>0</v>
      </c>
      <c r="AG625" s="248" t="str">
        <f t="shared" si="222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37884.386099214615</v>
      </c>
      <c r="C626" s="195">
        <f t="shared" ref="C626:I626" si="224">SUM(C605:C621)</f>
        <v>0</v>
      </c>
      <c r="D626" s="195">
        <f t="shared" si="224"/>
        <v>7689.9678331415444</v>
      </c>
      <c r="E626" s="195">
        <f t="shared" si="224"/>
        <v>4388.6194990603226</v>
      </c>
      <c r="F626" s="195">
        <f t="shared" si="224"/>
        <v>0</v>
      </c>
      <c r="G626" s="195">
        <f t="shared" si="224"/>
        <v>1740.0868995896965</v>
      </c>
      <c r="H626" s="197">
        <f t="shared" si="224"/>
        <v>0</v>
      </c>
      <c r="I626" s="154">
        <f t="shared" si="224"/>
        <v>51703.060331006178</v>
      </c>
      <c r="J626" s="149"/>
      <c r="K626" s="196" t="s">
        <v>26</v>
      </c>
      <c r="L626" s="195">
        <f>SUM(L605:L621)</f>
        <v>37884.386099214615</v>
      </c>
      <c r="M626" s="195">
        <f t="shared" ref="M626:S626" si="225">SUM(M605:M621)</f>
        <v>0</v>
      </c>
      <c r="N626" s="195">
        <f t="shared" si="225"/>
        <v>7689.9678331415444</v>
      </c>
      <c r="O626" s="195">
        <f t="shared" si="225"/>
        <v>4388.6194990603226</v>
      </c>
      <c r="P626" s="195">
        <f t="shared" si="225"/>
        <v>21978.664108826521</v>
      </c>
      <c r="Q626" s="195">
        <f t="shared" si="225"/>
        <v>1740.0868995896965</v>
      </c>
      <c r="R626" s="197">
        <f t="shared" si="225"/>
        <v>0</v>
      </c>
      <c r="S626" s="198">
        <f t="shared" si="225"/>
        <v>73681.724439832687</v>
      </c>
      <c r="U626" s="224" t="s">
        <v>62</v>
      </c>
      <c r="V626" s="225">
        <f>SUM(V605:V621)</f>
        <v>37884.386099214615</v>
      </c>
      <c r="W626" s="225">
        <f t="shared" ref="W626:AE626" si="226">SUM(W605:W621)</f>
        <v>6478.7350648808633</v>
      </c>
      <c r="X626" s="225">
        <f t="shared" si="226"/>
        <v>1211.2327682606804</v>
      </c>
      <c r="Y626" s="225">
        <f t="shared" si="226"/>
        <v>1261.2103333789062</v>
      </c>
      <c r="Z626" s="225">
        <f t="shared" si="226"/>
        <v>1328.347530741599</v>
      </c>
      <c r="AA626" s="225">
        <f t="shared" si="226"/>
        <v>409.99918940084558</v>
      </c>
      <c r="AB626" s="225">
        <f t="shared" si="226"/>
        <v>992.21298240626004</v>
      </c>
      <c r="AC626" s="225">
        <f t="shared" si="226"/>
        <v>747.87391718343645</v>
      </c>
      <c r="AD626" s="225">
        <f t="shared" si="226"/>
        <v>1389.062445538972</v>
      </c>
      <c r="AE626" s="249">
        <f t="shared" si="226"/>
        <v>21978.664108826521</v>
      </c>
      <c r="AF626" s="250">
        <f>SUM(AF605:AF621)</f>
        <v>73681.724439832687</v>
      </c>
      <c r="AG626" s="251" t="str">
        <f t="shared" si="222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0.73273005227691435</v>
      </c>
      <c r="C627" s="49">
        <f t="shared" ref="C627:H627" si="227">IF($I626=0,"-",C626/$I626)</f>
        <v>0</v>
      </c>
      <c r="D627" s="49">
        <f t="shared" si="227"/>
        <v>0.14873332030850586</v>
      </c>
      <c r="E627" s="49">
        <f t="shared" si="227"/>
        <v>8.4881232773536236E-2</v>
      </c>
      <c r="F627" s="49">
        <f t="shared" si="227"/>
        <v>0</v>
      </c>
      <c r="G627" s="49">
        <f t="shared" si="227"/>
        <v>3.365539464104355E-2</v>
      </c>
      <c r="H627" s="72">
        <f t="shared" si="227"/>
        <v>0</v>
      </c>
      <c r="I627" s="50">
        <f>SUM(B627:H627)</f>
        <v>0.99999999999999989</v>
      </c>
      <c r="K627" s="84" t="s">
        <v>86</v>
      </c>
      <c r="L627" s="101">
        <f t="shared" ref="L627:R627" si="228">IF($S626=0,"-",L626/$S626)</f>
        <v>0.51416258763257361</v>
      </c>
      <c r="M627" s="101">
        <f t="shared" si="228"/>
        <v>0</v>
      </c>
      <c r="N627" s="101">
        <f t="shared" si="228"/>
        <v>0.1043673704925439</v>
      </c>
      <c r="O627" s="101">
        <f t="shared" si="228"/>
        <v>5.9561845660167721E-2</v>
      </c>
      <c r="P627" s="101">
        <f t="shared" si="228"/>
        <v>0.29829193434219831</v>
      </c>
      <c r="Q627" s="101">
        <f t="shared" si="228"/>
        <v>2.3616261872516617E-2</v>
      </c>
      <c r="R627" s="102">
        <f t="shared" si="228"/>
        <v>0</v>
      </c>
      <c r="S627" s="103">
        <f>SUM(L627:R627)</f>
        <v>1.0000000000000002</v>
      </c>
      <c r="U627" s="113" t="s">
        <v>86</v>
      </c>
      <c r="V627" s="135">
        <f>V626/$AF626</f>
        <v>0.51416258763257361</v>
      </c>
      <c r="W627" s="135">
        <f t="shared" ref="W627:AF627" si="229">W626/$AF626</f>
        <v>8.792865685671207E-2</v>
      </c>
      <c r="X627" s="135">
        <f t="shared" si="229"/>
        <v>1.6438713635831822E-2</v>
      </c>
      <c r="Y627" s="135">
        <f t="shared" si="229"/>
        <v>1.7117003476334085E-2</v>
      </c>
      <c r="Z627" s="135">
        <f t="shared" si="229"/>
        <v>1.8028181897755478E-2</v>
      </c>
      <c r="AA627" s="135">
        <f t="shared" si="229"/>
        <v>5.5644624568422568E-3</v>
      </c>
      <c r="AB627" s="135">
        <f t="shared" si="229"/>
        <v>1.3466201964592797E-2</v>
      </c>
      <c r="AC627" s="135">
        <f t="shared" si="229"/>
        <v>1.0150059907923821E-2</v>
      </c>
      <c r="AD627" s="252">
        <f t="shared" si="229"/>
        <v>1.8852197829235907E-2</v>
      </c>
      <c r="AE627" s="252">
        <f t="shared" si="229"/>
        <v>0.29829193434219831</v>
      </c>
      <c r="AF627" s="253">
        <f t="shared" si="22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1.778505915098038E-2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1.778505915098038E-2</v>
      </c>
      <c r="J631" s="149"/>
      <c r="K631" s="203" t="s">
        <v>7</v>
      </c>
      <c r="L631" s="152">
        <v>1.778505915098038E-2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1.778505915098038E-2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2.7642886978283059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0">SUM(B632:H632)</f>
        <v>2.7642886978283059</v>
      </c>
      <c r="J632" s="149"/>
      <c r="K632" s="163" t="s">
        <v>8</v>
      </c>
      <c r="L632" s="164">
        <v>2.7642886978283059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1">SUM(L632:R632)</f>
        <v>2.7642886978283059</v>
      </c>
    </row>
    <row r="633" spans="1:85" ht="15">
      <c r="A633" s="167" t="s">
        <v>10</v>
      </c>
      <c r="B633" s="156">
        <v>1.5405244482294758</v>
      </c>
      <c r="C633" s="156">
        <v>0</v>
      </c>
      <c r="D633" s="156">
        <v>4.9349860177267469E-3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0"/>
        <v>1.5454594342472026</v>
      </c>
      <c r="J633" s="149"/>
      <c r="K633" s="169" t="s">
        <v>10</v>
      </c>
      <c r="L633" s="156">
        <v>1.5405244482294758</v>
      </c>
      <c r="M633" s="156">
        <v>0</v>
      </c>
      <c r="N633" s="156">
        <v>4.9349860177267469E-3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1"/>
        <v>1.5454594342472026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1"/>
        <v>0</v>
      </c>
    </row>
    <row r="635" spans="1:85" ht="15">
      <c r="A635" s="167" t="s">
        <v>16</v>
      </c>
      <c r="B635" s="156">
        <v>17.700215004501882</v>
      </c>
      <c r="C635" s="156">
        <v>7.6501438659540066E-2</v>
      </c>
      <c r="D635" s="156">
        <v>1.4262785428560449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0"/>
        <v>19.202994986017469</v>
      </c>
      <c r="J635" s="149"/>
      <c r="K635" s="169" t="s">
        <v>16</v>
      </c>
      <c r="L635" s="156">
        <v>17.700215004501882</v>
      </c>
      <c r="M635" s="156">
        <v>7.6501438659540066E-2</v>
      </c>
      <c r="N635" s="156">
        <v>1.4262785428560449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1"/>
        <v>19.202994986017469</v>
      </c>
    </row>
    <row r="636" spans="1:85" ht="15">
      <c r="A636" s="159" t="s">
        <v>15</v>
      </c>
      <c r="B636" s="160">
        <v>7.7658284952623813</v>
      </c>
      <c r="C636" s="160">
        <v>0.17525771387316655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0"/>
        <v>7.9410862091355474</v>
      </c>
      <c r="J636" s="149"/>
      <c r="K636" s="163" t="s">
        <v>15</v>
      </c>
      <c r="L636" s="164">
        <v>7.7658284952623813</v>
      </c>
      <c r="M636" s="164">
        <v>0.17525771387316655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1"/>
        <v>7.9410862091355474</v>
      </c>
    </row>
    <row r="637" spans="1:85" ht="15">
      <c r="A637" s="167" t="s">
        <v>57</v>
      </c>
      <c r="B637" s="156">
        <v>0</v>
      </c>
      <c r="C637" s="156">
        <v>0.95155989425074816</v>
      </c>
      <c r="D637" s="156">
        <v>0</v>
      </c>
      <c r="E637" s="156">
        <v>46.184588184550719</v>
      </c>
      <c r="F637" s="156">
        <v>1823.9577643963448</v>
      </c>
      <c r="G637" s="156">
        <v>0</v>
      </c>
      <c r="H637" s="168">
        <v>0</v>
      </c>
      <c r="I637" s="154">
        <f t="shared" si="230"/>
        <v>1871.0939124751462</v>
      </c>
      <c r="J637" s="149"/>
      <c r="K637" s="169" t="s">
        <v>57</v>
      </c>
      <c r="L637" s="156">
        <v>0</v>
      </c>
      <c r="M637" s="156">
        <v>0.95155989425074816</v>
      </c>
      <c r="N637" s="156">
        <v>0</v>
      </c>
      <c r="O637" s="156">
        <v>46.184588184550719</v>
      </c>
      <c r="P637" s="156">
        <v>1823.9577643963448</v>
      </c>
      <c r="Q637" s="156">
        <v>0</v>
      </c>
      <c r="R637" s="157">
        <v>0</v>
      </c>
      <c r="S637" s="158">
        <f t="shared" si="231"/>
        <v>1871.0939124751462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25.973725701732796</v>
      </c>
      <c r="F638" s="160">
        <v>0</v>
      </c>
      <c r="G638" s="160">
        <v>0</v>
      </c>
      <c r="H638" s="161">
        <v>0</v>
      </c>
      <c r="I638" s="162">
        <f t="shared" si="230"/>
        <v>25.973725701732796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25.973725701732796</v>
      </c>
      <c r="P638" s="164">
        <v>0</v>
      </c>
      <c r="Q638" s="164">
        <v>0</v>
      </c>
      <c r="R638" s="165">
        <v>0</v>
      </c>
      <c r="S638" s="166">
        <f t="shared" si="231"/>
        <v>25.973725701732796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1"/>
        <v>0</v>
      </c>
    </row>
    <row r="640" spans="1:85" ht="15">
      <c r="A640" s="159" t="s">
        <v>17</v>
      </c>
      <c r="B640" s="160">
        <v>50.502671344326473</v>
      </c>
      <c r="C640" s="160">
        <v>0</v>
      </c>
      <c r="D640" s="160">
        <v>0.24449513854220584</v>
      </c>
      <c r="E640" s="160">
        <v>1.4876828042192625</v>
      </c>
      <c r="F640" s="160">
        <v>0</v>
      </c>
      <c r="G640" s="160">
        <v>0</v>
      </c>
      <c r="H640" s="161">
        <v>0</v>
      </c>
      <c r="I640" s="162">
        <f t="shared" si="230"/>
        <v>52.23484928708794</v>
      </c>
      <c r="J640" s="149"/>
      <c r="K640" s="163" t="s">
        <v>17</v>
      </c>
      <c r="L640" s="164">
        <v>50.502671344326473</v>
      </c>
      <c r="M640" s="164">
        <v>0</v>
      </c>
      <c r="N640" s="164">
        <v>0.24449513854220584</v>
      </c>
      <c r="O640" s="164">
        <v>1.4876828042192625</v>
      </c>
      <c r="P640" s="164">
        <v>0</v>
      </c>
      <c r="Q640" s="164">
        <v>0</v>
      </c>
      <c r="R640" s="165">
        <v>0</v>
      </c>
      <c r="S640" s="166">
        <f t="shared" si="231"/>
        <v>52.23484928708794</v>
      </c>
    </row>
    <row r="641" spans="1:70" ht="15">
      <c r="A641" s="167" t="s">
        <v>139</v>
      </c>
      <c r="B641" s="156">
        <v>123.70787538321508</v>
      </c>
      <c r="C641" s="156">
        <v>0</v>
      </c>
      <c r="D641" s="156">
        <v>31.973084322440045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0"/>
        <v>155.68095970565514</v>
      </c>
      <c r="J641" s="149"/>
      <c r="K641" s="169" t="s">
        <v>139</v>
      </c>
      <c r="L641" s="156">
        <v>123.70787538321508</v>
      </c>
      <c r="M641" s="156">
        <v>0</v>
      </c>
      <c r="N641" s="156">
        <v>31.973084322440045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1"/>
        <v>155.68095970565514</v>
      </c>
    </row>
    <row r="642" spans="1:70" ht="15">
      <c r="A642" s="159" t="s">
        <v>25</v>
      </c>
      <c r="B642" s="160">
        <v>291.99580267367719</v>
      </c>
      <c r="C642" s="160">
        <v>0.37939699888769796</v>
      </c>
      <c r="D642" s="160">
        <v>6.0397291366112249</v>
      </c>
      <c r="E642" s="160">
        <v>485.20559244211375</v>
      </c>
      <c r="F642" s="160">
        <v>0</v>
      </c>
      <c r="G642" s="160">
        <v>163.62115285131929</v>
      </c>
      <c r="H642" s="161">
        <v>2.2956033307708958</v>
      </c>
      <c r="I642" s="162">
        <f t="shared" si="230"/>
        <v>949.53727743337993</v>
      </c>
      <c r="J642" s="149"/>
      <c r="K642" s="163" t="s">
        <v>25</v>
      </c>
      <c r="L642" s="164">
        <v>291.99580267367719</v>
      </c>
      <c r="M642" s="164">
        <v>0.37939699888769796</v>
      </c>
      <c r="N642" s="164">
        <v>6.0397291366112249</v>
      </c>
      <c r="O642" s="164">
        <v>485.20559244211375</v>
      </c>
      <c r="P642" s="164">
        <v>0</v>
      </c>
      <c r="Q642" s="164">
        <v>163.62115285131929</v>
      </c>
      <c r="R642" s="165">
        <v>2.2956033307708958</v>
      </c>
      <c r="S642" s="166">
        <f t="shared" si="231"/>
        <v>949.53727743337993</v>
      </c>
    </row>
    <row r="643" spans="1:70" ht="15">
      <c r="A643" s="167" t="s">
        <v>24</v>
      </c>
      <c r="B643" s="156">
        <v>74.834739118462821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0"/>
        <v>74.834739118462821</v>
      </c>
      <c r="J643" s="149"/>
      <c r="K643" s="169" t="s">
        <v>24</v>
      </c>
      <c r="L643" s="156">
        <v>74.834739118462821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1"/>
        <v>74.834739118462821</v>
      </c>
    </row>
    <row r="644" spans="1:70" ht="15">
      <c r="A644" s="159" t="s">
        <v>59</v>
      </c>
      <c r="B644" s="160">
        <v>402.86015500595431</v>
      </c>
      <c r="C644" s="160">
        <v>18.248197725959692</v>
      </c>
      <c r="D644" s="160">
        <v>229.39163275321962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0"/>
        <v>650.49998548513361</v>
      </c>
      <c r="J644" s="149"/>
      <c r="K644" s="163" t="s">
        <v>59</v>
      </c>
      <c r="L644" s="164">
        <v>402.86015500595431</v>
      </c>
      <c r="M644" s="164">
        <v>18.248197725959692</v>
      </c>
      <c r="N644" s="164">
        <v>229.39163275321962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1"/>
        <v>650.49998548513361</v>
      </c>
    </row>
    <row r="645" spans="1:70" ht="15">
      <c r="A645" s="167" t="s">
        <v>22</v>
      </c>
      <c r="B645" s="156">
        <v>1289.0462751741643</v>
      </c>
      <c r="C645" s="156">
        <v>0</v>
      </c>
      <c r="D645" s="156">
        <v>0</v>
      </c>
      <c r="E645" s="156">
        <v>2.8716677671855253</v>
      </c>
      <c r="F645" s="156">
        <v>115.76755113626044</v>
      </c>
      <c r="G645" s="156">
        <v>0</v>
      </c>
      <c r="H645" s="168">
        <v>0</v>
      </c>
      <c r="I645" s="154">
        <f t="shared" si="230"/>
        <v>1407.6854940776102</v>
      </c>
      <c r="J645" s="149"/>
      <c r="K645" s="169" t="s">
        <v>22</v>
      </c>
      <c r="L645" s="156">
        <v>1289.0462751741643</v>
      </c>
      <c r="M645" s="156">
        <v>0</v>
      </c>
      <c r="N645" s="156">
        <v>0</v>
      </c>
      <c r="O645" s="156">
        <v>2.8716677671855253</v>
      </c>
      <c r="P645" s="156">
        <v>115.76755113626044</v>
      </c>
      <c r="Q645" s="156">
        <v>0</v>
      </c>
      <c r="R645" s="157">
        <v>0</v>
      </c>
      <c r="S645" s="158">
        <f t="shared" si="231"/>
        <v>1407.6854940776102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1"/>
        <v>0</v>
      </c>
    </row>
    <row r="647" spans="1:70" ht="15">
      <c r="A647" s="170" t="s">
        <v>63</v>
      </c>
      <c r="B647" s="156">
        <v>41.380907906572055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0"/>
        <v>41.380907906572055</v>
      </c>
      <c r="J647" s="149"/>
      <c r="K647" s="171" t="s">
        <v>63</v>
      </c>
      <c r="L647" s="156">
        <v>41.380907906572055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1"/>
        <v>41.380907906572055</v>
      </c>
    </row>
    <row r="648" spans="1:70">
      <c r="A648" s="172" t="s">
        <v>23</v>
      </c>
      <c r="B648" s="173">
        <v>41.380907906572055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0"/>
        <v>41.380907906572055</v>
      </c>
      <c r="J648" s="149"/>
      <c r="K648" s="176" t="s">
        <v>23</v>
      </c>
      <c r="L648" s="177">
        <v>41.380907906572055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1"/>
        <v>41.380907906572055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1"/>
        <v>0</v>
      </c>
    </row>
    <row r="652" spans="1:70" ht="15">
      <c r="A652" s="194" t="s">
        <v>26</v>
      </c>
      <c r="B652" s="195">
        <f>SUM(B631:B647)</f>
        <v>2304.1170683113455</v>
      </c>
      <c r="C652" s="195">
        <f t="shared" ref="C652:I652" si="232">SUM(C631:C647)</f>
        <v>19.830913771630843</v>
      </c>
      <c r="D652" s="195">
        <f t="shared" si="232"/>
        <v>269.08015487968686</v>
      </c>
      <c r="E652" s="195">
        <f t="shared" si="232"/>
        <v>561.72325689980198</v>
      </c>
      <c r="F652" s="195">
        <f t="shared" si="232"/>
        <v>1939.7253155326052</v>
      </c>
      <c r="G652" s="195">
        <f t="shared" si="232"/>
        <v>163.62115285131929</v>
      </c>
      <c r="H652" s="197">
        <f t="shared" si="232"/>
        <v>2.2956033307708958</v>
      </c>
      <c r="I652" s="154">
        <f t="shared" si="232"/>
        <v>5260.3934655771609</v>
      </c>
      <c r="J652" s="149"/>
      <c r="K652" s="196" t="s">
        <v>26</v>
      </c>
      <c r="L652" s="195">
        <f>SUM(L631:L647)</f>
        <v>2304.1170683113455</v>
      </c>
      <c r="M652" s="195">
        <f t="shared" ref="M652:S652" si="233">SUM(M631:M647)</f>
        <v>19.830913771630843</v>
      </c>
      <c r="N652" s="195">
        <f t="shared" si="233"/>
        <v>269.08015487968686</v>
      </c>
      <c r="O652" s="195">
        <f t="shared" si="233"/>
        <v>561.72325689980198</v>
      </c>
      <c r="P652" s="195">
        <f t="shared" si="233"/>
        <v>1939.7253155326052</v>
      </c>
      <c r="Q652" s="195">
        <f t="shared" si="233"/>
        <v>163.62115285131929</v>
      </c>
      <c r="R652" s="197">
        <f t="shared" si="233"/>
        <v>2.2956033307708958</v>
      </c>
      <c r="S652" s="198">
        <f t="shared" si="233"/>
        <v>5260.3934655771609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0.43801230523704598</v>
      </c>
      <c r="C653" s="49">
        <f t="shared" ref="C653:H653" si="234">IF($I652=0,"-",C652/$I652)</f>
        <v>3.769853700374299E-3</v>
      </c>
      <c r="D653" s="49">
        <f t="shared" si="234"/>
        <v>5.11520966331677E-2</v>
      </c>
      <c r="E653" s="49">
        <f t="shared" si="234"/>
        <v>0.10678350594410731</v>
      </c>
      <c r="F653" s="49">
        <f t="shared" si="234"/>
        <v>0.36874148829849596</v>
      </c>
      <c r="G653" s="49">
        <f t="shared" si="234"/>
        <v>3.1104356341786894E-2</v>
      </c>
      <c r="H653" s="72">
        <f t="shared" si="234"/>
        <v>4.3639384502182414E-4</v>
      </c>
      <c r="I653" s="50">
        <f>SUM(B653:H653)</f>
        <v>1</v>
      </c>
      <c r="K653" s="84" t="s">
        <v>86</v>
      </c>
      <c r="L653" s="101">
        <f t="shared" ref="L653:R653" si="235">IF($S652=0,"-",L652/$S652)</f>
        <v>0.43801230523704598</v>
      </c>
      <c r="M653" s="101">
        <f t="shared" si="235"/>
        <v>3.769853700374299E-3</v>
      </c>
      <c r="N653" s="101">
        <f t="shared" si="235"/>
        <v>5.11520966331677E-2</v>
      </c>
      <c r="O653" s="101">
        <f t="shared" si="235"/>
        <v>0.10678350594410731</v>
      </c>
      <c r="P653" s="101">
        <f t="shared" si="235"/>
        <v>0.36874148829849596</v>
      </c>
      <c r="Q653" s="101">
        <f t="shared" si="235"/>
        <v>3.1104356341786894E-2</v>
      </c>
      <c r="R653" s="102">
        <f t="shared" si="235"/>
        <v>4.3639384502182414E-4</v>
      </c>
      <c r="S653" s="103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84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162</v>
      </c>
      <c r="B1" s="313"/>
      <c r="C1" s="313"/>
      <c r="D1" s="313"/>
      <c r="E1" s="313"/>
      <c r="F1" s="313"/>
      <c r="G1" s="313"/>
      <c r="H1" s="313"/>
      <c r="I1" s="314"/>
      <c r="K1" s="321" t="s">
        <v>163</v>
      </c>
      <c r="L1" s="322"/>
      <c r="M1" s="322"/>
      <c r="N1" s="322"/>
      <c r="O1" s="322"/>
      <c r="P1" s="322"/>
      <c r="Q1" s="322"/>
      <c r="R1" s="322"/>
      <c r="S1" s="323"/>
      <c r="U1" s="330" t="s">
        <v>164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44.894292988203823</v>
      </c>
      <c r="C7" s="38">
        <f>C33+C85</f>
        <v>763.46189130591029</v>
      </c>
      <c r="D7" s="38">
        <f>D33+D85</f>
        <v>83.405638401708046</v>
      </c>
      <c r="E7" s="38">
        <f>E33+E85</f>
        <v>0</v>
      </c>
      <c r="F7" s="38">
        <f>F59+F85</f>
        <v>0.11023777685292199</v>
      </c>
      <c r="G7" s="38">
        <f>G33+G85</f>
        <v>0</v>
      </c>
      <c r="H7" s="38">
        <f>H33+H85</f>
        <v>0</v>
      </c>
      <c r="I7" s="154">
        <f>SUM(B7:H7)</f>
        <v>891.87206047267512</v>
      </c>
      <c r="J7" s="149"/>
      <c r="K7" s="155" t="s">
        <v>7</v>
      </c>
      <c r="L7" s="38">
        <f>L33+L85</f>
        <v>44.894292988203823</v>
      </c>
      <c r="M7" s="38">
        <f t="shared" ref="M7:N7" si="0">M33+M85</f>
        <v>763.46189130591029</v>
      </c>
      <c r="N7" s="38">
        <f t="shared" si="0"/>
        <v>83.405638401708046</v>
      </c>
      <c r="O7" s="38">
        <f>O33+O85</f>
        <v>0</v>
      </c>
      <c r="P7" s="44">
        <f>P59+P85+P33</f>
        <v>0.11023777685292199</v>
      </c>
      <c r="Q7" s="38">
        <f>Q33+Q85</f>
        <v>0</v>
      </c>
      <c r="R7" s="38">
        <f>R33+R85</f>
        <v>0</v>
      </c>
      <c r="S7" s="158">
        <f>SUM(L7:R7)</f>
        <v>891.87206047267512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E23" si="1">B34+B86</f>
        <v>35.671156761408554</v>
      </c>
      <c r="C8" s="41">
        <f t="shared" si="1"/>
        <v>0</v>
      </c>
      <c r="D8" s="41">
        <f t="shared" si="1"/>
        <v>120.93468479765298</v>
      </c>
      <c r="E8" s="41">
        <f t="shared" si="1"/>
        <v>0</v>
      </c>
      <c r="F8" s="41">
        <f t="shared" ref="F8:F27" si="2">F60+F86</f>
        <v>0</v>
      </c>
      <c r="G8" s="41">
        <f t="shared" ref="G8:H23" si="3">G34+G86</f>
        <v>0</v>
      </c>
      <c r="H8" s="41">
        <f t="shared" si="3"/>
        <v>0</v>
      </c>
      <c r="I8" s="162">
        <f t="shared" ref="I8:I27" si="4">SUM(B8:H8)</f>
        <v>156.60584155906153</v>
      </c>
      <c r="J8" s="149"/>
      <c r="K8" s="163" t="s">
        <v>8</v>
      </c>
      <c r="L8" s="90">
        <f t="shared" ref="L8:R23" si="5">L34+L86</f>
        <v>35.671156761408554</v>
      </c>
      <c r="M8" s="90">
        <f t="shared" si="5"/>
        <v>0</v>
      </c>
      <c r="N8" s="90">
        <f t="shared" si="5"/>
        <v>120.93468479765298</v>
      </c>
      <c r="O8" s="90">
        <f t="shared" si="5"/>
        <v>0</v>
      </c>
      <c r="P8" s="90">
        <f t="shared" ref="P8:P27" si="6">P60+P86+P34</f>
        <v>0</v>
      </c>
      <c r="Q8" s="90">
        <f t="shared" si="5"/>
        <v>0</v>
      </c>
      <c r="R8" s="90">
        <f t="shared" si="5"/>
        <v>0</v>
      </c>
      <c r="S8" s="166">
        <f t="shared" ref="S8:S27" si="7">SUM(L8:R8)</f>
        <v>156.60584155906153</v>
      </c>
      <c r="T8" s="149" t="str">
        <f t="shared" ref="T8:T24" si="8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241.40217484106674</v>
      </c>
      <c r="C9" s="44">
        <f t="shared" si="1"/>
        <v>0</v>
      </c>
      <c r="D9" s="44">
        <f t="shared" si="1"/>
        <v>3072.3949036607678</v>
      </c>
      <c r="E9" s="44">
        <f t="shared" si="1"/>
        <v>0</v>
      </c>
      <c r="F9" s="44">
        <f t="shared" si="2"/>
        <v>0</v>
      </c>
      <c r="G9" s="44">
        <f t="shared" si="3"/>
        <v>0</v>
      </c>
      <c r="H9" s="44">
        <f t="shared" si="3"/>
        <v>0</v>
      </c>
      <c r="I9" s="154">
        <f t="shared" si="4"/>
        <v>3313.7970785018347</v>
      </c>
      <c r="J9" s="149"/>
      <c r="K9" s="155" t="s">
        <v>10</v>
      </c>
      <c r="L9" s="44">
        <f t="shared" si="5"/>
        <v>241.40217484106674</v>
      </c>
      <c r="M9" s="44">
        <f t="shared" si="5"/>
        <v>0</v>
      </c>
      <c r="N9" s="44">
        <f t="shared" si="5"/>
        <v>3072.3949036607678</v>
      </c>
      <c r="O9" s="44">
        <f t="shared" si="5"/>
        <v>0</v>
      </c>
      <c r="P9" s="44">
        <f t="shared" si="6"/>
        <v>0</v>
      </c>
      <c r="Q9" s="44">
        <f t="shared" si="5"/>
        <v>0</v>
      </c>
      <c r="R9" s="44">
        <f t="shared" si="5"/>
        <v>0</v>
      </c>
      <c r="S9" s="158">
        <f t="shared" si="7"/>
        <v>3313.7970785018347</v>
      </c>
      <c r="T9" s="149" t="str">
        <f t="shared" si="8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si="1"/>
        <v>55.064713804482899</v>
      </c>
      <c r="E10" s="41">
        <f t="shared" si="1"/>
        <v>0</v>
      </c>
      <c r="F10" s="41">
        <f t="shared" si="2"/>
        <v>0</v>
      </c>
      <c r="G10" s="41">
        <f t="shared" si="3"/>
        <v>0</v>
      </c>
      <c r="H10" s="41">
        <f t="shared" si="3"/>
        <v>0</v>
      </c>
      <c r="I10" s="162">
        <f t="shared" si="4"/>
        <v>55.064713804482899</v>
      </c>
      <c r="J10" s="149"/>
      <c r="K10" s="163" t="s">
        <v>55</v>
      </c>
      <c r="L10" s="90">
        <f t="shared" si="5"/>
        <v>0</v>
      </c>
      <c r="M10" s="90">
        <f t="shared" si="5"/>
        <v>0</v>
      </c>
      <c r="N10" s="90">
        <f t="shared" si="5"/>
        <v>55.064713804482899</v>
      </c>
      <c r="O10" s="90">
        <f t="shared" si="5"/>
        <v>0</v>
      </c>
      <c r="P10" s="90">
        <f t="shared" si="6"/>
        <v>0</v>
      </c>
      <c r="Q10" s="90">
        <f t="shared" si="5"/>
        <v>0</v>
      </c>
      <c r="R10" s="90">
        <f t="shared" si="5"/>
        <v>0</v>
      </c>
      <c r="S10" s="166">
        <f t="shared" si="7"/>
        <v>55.064713804482899</v>
      </c>
      <c r="T10" s="149" t="str">
        <f t="shared" si="8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594.89702740243342</v>
      </c>
      <c r="C11" s="44">
        <f t="shared" si="1"/>
        <v>217.51795521125558</v>
      </c>
      <c r="D11" s="44">
        <f t="shared" si="1"/>
        <v>300.71636249746945</v>
      </c>
      <c r="E11" s="44">
        <f t="shared" si="1"/>
        <v>7.3834029439742226</v>
      </c>
      <c r="F11" s="44">
        <f t="shared" si="2"/>
        <v>0</v>
      </c>
      <c r="G11" s="44">
        <f t="shared" si="3"/>
        <v>0</v>
      </c>
      <c r="H11" s="44">
        <f t="shared" si="3"/>
        <v>0</v>
      </c>
      <c r="I11" s="154">
        <f t="shared" si="4"/>
        <v>1120.5147480551327</v>
      </c>
      <c r="J11" s="149"/>
      <c r="K11" s="155" t="s">
        <v>16</v>
      </c>
      <c r="L11" s="44">
        <f t="shared" si="5"/>
        <v>594.89702740243342</v>
      </c>
      <c r="M11" s="44">
        <f t="shared" si="5"/>
        <v>217.51795521125558</v>
      </c>
      <c r="N11" s="44">
        <f t="shared" si="5"/>
        <v>300.71636249746945</v>
      </c>
      <c r="O11" s="44">
        <f t="shared" si="5"/>
        <v>7.3834029439742226</v>
      </c>
      <c r="P11" s="44">
        <f t="shared" si="6"/>
        <v>0</v>
      </c>
      <c r="Q11" s="44">
        <f t="shared" si="5"/>
        <v>0</v>
      </c>
      <c r="R11" s="44">
        <f t="shared" si="5"/>
        <v>0</v>
      </c>
      <c r="S11" s="158">
        <f t="shared" si="7"/>
        <v>1120.5147480551327</v>
      </c>
      <c r="T11" s="149" t="str">
        <f t="shared" si="8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7287.4119817434166</v>
      </c>
      <c r="C12" s="41">
        <f t="shared" si="1"/>
        <v>10.517890060958068</v>
      </c>
      <c r="D12" s="41">
        <f t="shared" si="1"/>
        <v>854.94339236166968</v>
      </c>
      <c r="E12" s="41">
        <f t="shared" si="1"/>
        <v>0</v>
      </c>
      <c r="F12" s="41">
        <f t="shared" si="2"/>
        <v>0</v>
      </c>
      <c r="G12" s="41">
        <f t="shared" si="3"/>
        <v>0</v>
      </c>
      <c r="H12" s="41">
        <f t="shared" si="3"/>
        <v>0</v>
      </c>
      <c r="I12" s="162">
        <f t="shared" si="4"/>
        <v>8152.8732641660445</v>
      </c>
      <c r="J12" s="149"/>
      <c r="K12" s="163" t="s">
        <v>15</v>
      </c>
      <c r="L12" s="90">
        <f t="shared" si="5"/>
        <v>7287.4119817434166</v>
      </c>
      <c r="M12" s="90">
        <f t="shared" si="5"/>
        <v>10.517890060958068</v>
      </c>
      <c r="N12" s="90">
        <f t="shared" si="5"/>
        <v>854.94339236166968</v>
      </c>
      <c r="O12" s="90">
        <f t="shared" si="5"/>
        <v>0</v>
      </c>
      <c r="P12" s="90">
        <f t="shared" si="6"/>
        <v>0</v>
      </c>
      <c r="Q12" s="90">
        <f t="shared" si="5"/>
        <v>0</v>
      </c>
      <c r="R12" s="90">
        <f t="shared" si="5"/>
        <v>0</v>
      </c>
      <c r="S12" s="166">
        <f t="shared" si="7"/>
        <v>8152.8732641660445</v>
      </c>
      <c r="T12" s="149" t="str">
        <f t="shared" si="8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0.9538066577331058</v>
      </c>
      <c r="D13" s="44">
        <f t="shared" si="1"/>
        <v>0.1743417721781059</v>
      </c>
      <c r="E13" s="44">
        <f t="shared" si="1"/>
        <v>2018.3836968034507</v>
      </c>
      <c r="F13" s="44">
        <f t="shared" si="2"/>
        <v>49150.251394330706</v>
      </c>
      <c r="G13" s="44">
        <f t="shared" si="3"/>
        <v>0</v>
      </c>
      <c r="H13" s="44">
        <f t="shared" si="3"/>
        <v>0</v>
      </c>
      <c r="I13" s="154">
        <f t="shared" si="4"/>
        <v>51169.763239564068</v>
      </c>
      <c r="J13" s="149"/>
      <c r="K13" s="169" t="s">
        <v>57</v>
      </c>
      <c r="L13" s="44">
        <f t="shared" si="5"/>
        <v>0</v>
      </c>
      <c r="M13" s="44">
        <f t="shared" si="5"/>
        <v>0.9538066577331058</v>
      </c>
      <c r="N13" s="44">
        <f t="shared" si="5"/>
        <v>0.1743417721781059</v>
      </c>
      <c r="O13" s="44">
        <f t="shared" si="5"/>
        <v>2018.3836968034507</v>
      </c>
      <c r="P13" s="44">
        <f t="shared" si="6"/>
        <v>49150.251394330706</v>
      </c>
      <c r="Q13" s="44">
        <f t="shared" si="5"/>
        <v>0</v>
      </c>
      <c r="R13" s="44">
        <f t="shared" si="5"/>
        <v>0</v>
      </c>
      <c r="S13" s="158">
        <f t="shared" si="7"/>
        <v>51169.763239564068</v>
      </c>
      <c r="T13" s="149" t="str">
        <f t="shared" si="8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si="1"/>
        <v>0.13817782534612208</v>
      </c>
      <c r="E14" s="41">
        <f t="shared" si="1"/>
        <v>50.711651300856076</v>
      </c>
      <c r="F14" s="41">
        <f t="shared" si="2"/>
        <v>11701.830634564185</v>
      </c>
      <c r="G14" s="41">
        <f t="shared" si="3"/>
        <v>0</v>
      </c>
      <c r="H14" s="41">
        <f t="shared" si="3"/>
        <v>0</v>
      </c>
      <c r="I14" s="162">
        <f t="shared" si="4"/>
        <v>11752.680463690387</v>
      </c>
      <c r="J14" s="149"/>
      <c r="K14" s="163" t="s">
        <v>12</v>
      </c>
      <c r="L14" s="90">
        <f t="shared" si="5"/>
        <v>0</v>
      </c>
      <c r="M14" s="90">
        <f t="shared" si="5"/>
        <v>0</v>
      </c>
      <c r="N14" s="90">
        <f t="shared" si="5"/>
        <v>0.13817782534612208</v>
      </c>
      <c r="O14" s="90">
        <f t="shared" si="5"/>
        <v>50.711651300856076</v>
      </c>
      <c r="P14" s="90">
        <f t="shared" si="6"/>
        <v>11701.830634564187</v>
      </c>
      <c r="Q14" s="90">
        <f t="shared" si="5"/>
        <v>0</v>
      </c>
      <c r="R14" s="90">
        <f t="shared" si="5"/>
        <v>0</v>
      </c>
      <c r="S14" s="166">
        <f t="shared" si="7"/>
        <v>11752.680463690389</v>
      </c>
      <c r="T14" s="149" t="str">
        <f t="shared" si="8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si="1"/>
        <v>0</v>
      </c>
      <c r="E15" s="44">
        <f t="shared" si="1"/>
        <v>0</v>
      </c>
      <c r="F15" s="44">
        <f t="shared" si="2"/>
        <v>998.21140427510795</v>
      </c>
      <c r="G15" s="44">
        <f t="shared" si="3"/>
        <v>0</v>
      </c>
      <c r="H15" s="44">
        <f t="shared" si="3"/>
        <v>0</v>
      </c>
      <c r="I15" s="154">
        <f t="shared" si="4"/>
        <v>998.21140427510795</v>
      </c>
      <c r="J15" s="149"/>
      <c r="K15" s="169" t="s">
        <v>58</v>
      </c>
      <c r="L15" s="44">
        <f t="shared" si="5"/>
        <v>0</v>
      </c>
      <c r="M15" s="44">
        <f t="shared" si="5"/>
        <v>0</v>
      </c>
      <c r="N15" s="44">
        <f t="shared" si="5"/>
        <v>0</v>
      </c>
      <c r="O15" s="44">
        <f t="shared" si="5"/>
        <v>0</v>
      </c>
      <c r="P15" s="44">
        <f t="shared" si="6"/>
        <v>998.21140427510795</v>
      </c>
      <c r="Q15" s="44">
        <f t="shared" si="5"/>
        <v>0</v>
      </c>
      <c r="R15" s="44">
        <f t="shared" si="5"/>
        <v>0</v>
      </c>
      <c r="S15" s="158">
        <f t="shared" si="7"/>
        <v>998.21140427510795</v>
      </c>
      <c r="T15" s="149" t="str">
        <f t="shared" si="8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369.59185902112597</v>
      </c>
      <c r="C16" s="41">
        <f t="shared" si="1"/>
        <v>5.3645003848764565</v>
      </c>
      <c r="D16" s="41">
        <f t="shared" si="1"/>
        <v>146.88078166320412</v>
      </c>
      <c r="E16" s="41">
        <f t="shared" si="1"/>
        <v>21.291132229675821</v>
      </c>
      <c r="F16" s="41">
        <f t="shared" si="2"/>
        <v>29.087259832960232</v>
      </c>
      <c r="G16" s="41">
        <f t="shared" si="3"/>
        <v>0</v>
      </c>
      <c r="H16" s="41">
        <f t="shared" si="3"/>
        <v>0</v>
      </c>
      <c r="I16" s="162">
        <f t="shared" si="4"/>
        <v>572.21553313184268</v>
      </c>
      <c r="J16" s="149"/>
      <c r="K16" s="163" t="s">
        <v>17</v>
      </c>
      <c r="L16" s="90">
        <f t="shared" si="5"/>
        <v>369.59185902112597</v>
      </c>
      <c r="M16" s="90">
        <f t="shared" si="5"/>
        <v>5.3645003848764565</v>
      </c>
      <c r="N16" s="90">
        <f t="shared" si="5"/>
        <v>146.88078166320412</v>
      </c>
      <c r="O16" s="90">
        <f t="shared" si="5"/>
        <v>21.291132229675821</v>
      </c>
      <c r="P16" s="90">
        <f t="shared" si="6"/>
        <v>29.087259832960267</v>
      </c>
      <c r="Q16" s="90">
        <f t="shared" si="5"/>
        <v>0</v>
      </c>
      <c r="R16" s="90">
        <f t="shared" si="5"/>
        <v>0</v>
      </c>
      <c r="S16" s="166">
        <f t="shared" si="7"/>
        <v>572.21553313184268</v>
      </c>
      <c r="T16" s="149" t="str">
        <f t="shared" si="8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14682.330064836626</v>
      </c>
      <c r="C17" s="44">
        <f t="shared" si="1"/>
        <v>15270.765511695665</v>
      </c>
      <c r="D17" s="44">
        <f t="shared" si="1"/>
        <v>17713.12010939723</v>
      </c>
      <c r="E17" s="44">
        <f t="shared" si="1"/>
        <v>653.07373488753001</v>
      </c>
      <c r="F17" s="44">
        <f t="shared" si="2"/>
        <v>909.64654027397262</v>
      </c>
      <c r="G17" s="44">
        <f t="shared" si="3"/>
        <v>1.1838946839739504</v>
      </c>
      <c r="H17" s="44">
        <f t="shared" si="3"/>
        <v>0</v>
      </c>
      <c r="I17" s="154">
        <f t="shared" si="4"/>
        <v>49230.119855774989</v>
      </c>
      <c r="J17" s="149"/>
      <c r="K17" s="169" t="s">
        <v>139</v>
      </c>
      <c r="L17" s="44">
        <f t="shared" si="5"/>
        <v>14682.330064836626</v>
      </c>
      <c r="M17" s="44">
        <f t="shared" si="5"/>
        <v>15270.765511695665</v>
      </c>
      <c r="N17" s="44">
        <f t="shared" si="5"/>
        <v>17713.12010939723</v>
      </c>
      <c r="O17" s="44">
        <f t="shared" si="5"/>
        <v>653.07373488753001</v>
      </c>
      <c r="P17" s="44">
        <f t="shared" si="6"/>
        <v>909.64654027397262</v>
      </c>
      <c r="Q17" s="44">
        <f t="shared" si="5"/>
        <v>1.1838946839739504</v>
      </c>
      <c r="R17" s="44">
        <f t="shared" si="5"/>
        <v>0</v>
      </c>
      <c r="S17" s="158">
        <f t="shared" si="7"/>
        <v>49230.119855774989</v>
      </c>
      <c r="T17" s="149" t="str">
        <f t="shared" si="8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4656.8224458587611</v>
      </c>
      <c r="C18" s="41">
        <f t="shared" si="1"/>
        <v>1284.3638748516798</v>
      </c>
      <c r="D18" s="41">
        <f t="shared" si="1"/>
        <v>10524.069405217761</v>
      </c>
      <c r="E18" s="41">
        <f t="shared" si="1"/>
        <v>27687.470538190399</v>
      </c>
      <c r="F18" s="41">
        <f t="shared" si="2"/>
        <v>1912.6708232192868</v>
      </c>
      <c r="G18" s="41">
        <f t="shared" si="3"/>
        <v>5918.3578367632199</v>
      </c>
      <c r="H18" s="41">
        <f t="shared" si="3"/>
        <v>129.76282626185321</v>
      </c>
      <c r="I18" s="162">
        <f t="shared" si="4"/>
        <v>52113.51775036296</v>
      </c>
      <c r="J18" s="149"/>
      <c r="K18" s="163" t="s">
        <v>25</v>
      </c>
      <c r="L18" s="90">
        <f t="shared" si="5"/>
        <v>4656.8224458587611</v>
      </c>
      <c r="M18" s="90">
        <f t="shared" si="5"/>
        <v>1284.3638748516798</v>
      </c>
      <c r="N18" s="90">
        <f t="shared" si="5"/>
        <v>10524.069405217761</v>
      </c>
      <c r="O18" s="90">
        <f t="shared" si="5"/>
        <v>27687.470538190399</v>
      </c>
      <c r="P18" s="90">
        <f t="shared" si="6"/>
        <v>1912.6708232192868</v>
      </c>
      <c r="Q18" s="90">
        <f t="shared" si="5"/>
        <v>5918.3578367632199</v>
      </c>
      <c r="R18" s="90">
        <f t="shared" si="5"/>
        <v>129.76282626185321</v>
      </c>
      <c r="S18" s="166">
        <f t="shared" si="7"/>
        <v>52113.51775036296</v>
      </c>
      <c r="T18" s="149" t="str">
        <f t="shared" si="8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9002.7508591461683</v>
      </c>
      <c r="C19" s="44">
        <f t="shared" si="1"/>
        <v>449.31416786227192</v>
      </c>
      <c r="D19" s="44">
        <f t="shared" si="1"/>
        <v>1409.5166508783907</v>
      </c>
      <c r="E19" s="44">
        <f t="shared" si="1"/>
        <v>0</v>
      </c>
      <c r="F19" s="44">
        <f t="shared" si="2"/>
        <v>0</v>
      </c>
      <c r="G19" s="44">
        <f t="shared" si="3"/>
        <v>0</v>
      </c>
      <c r="H19" s="44">
        <f t="shared" si="3"/>
        <v>0</v>
      </c>
      <c r="I19" s="154">
        <f t="shared" si="4"/>
        <v>10861.581677886832</v>
      </c>
      <c r="J19" s="149"/>
      <c r="K19" s="169" t="s">
        <v>24</v>
      </c>
      <c r="L19" s="44">
        <f t="shared" si="5"/>
        <v>9002.7508591461683</v>
      </c>
      <c r="M19" s="44">
        <f t="shared" si="5"/>
        <v>449.31416786227192</v>
      </c>
      <c r="N19" s="44">
        <f t="shared" si="5"/>
        <v>1409.5166508783907</v>
      </c>
      <c r="O19" s="44">
        <f t="shared" si="5"/>
        <v>0</v>
      </c>
      <c r="P19" s="44">
        <f t="shared" si="6"/>
        <v>0</v>
      </c>
      <c r="Q19" s="44">
        <f t="shared" si="5"/>
        <v>0</v>
      </c>
      <c r="R19" s="44">
        <f t="shared" si="5"/>
        <v>0</v>
      </c>
      <c r="S19" s="158">
        <f t="shared" si="7"/>
        <v>10861.581677886832</v>
      </c>
      <c r="T19" s="149" t="str">
        <f t="shared" si="8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8939.2080208198695</v>
      </c>
      <c r="C20" s="41">
        <f t="shared" si="1"/>
        <v>16.370336156542852</v>
      </c>
      <c r="D20" s="41">
        <f t="shared" si="1"/>
        <v>890.99998622088265</v>
      </c>
      <c r="E20" s="41">
        <f t="shared" si="1"/>
        <v>0</v>
      </c>
      <c r="F20" s="41">
        <f t="shared" si="2"/>
        <v>0</v>
      </c>
      <c r="G20" s="41">
        <f t="shared" si="3"/>
        <v>0</v>
      </c>
      <c r="H20" s="41">
        <f t="shared" si="3"/>
        <v>0</v>
      </c>
      <c r="I20" s="162">
        <f t="shared" si="4"/>
        <v>9846.5783431972941</v>
      </c>
      <c r="J20" s="149"/>
      <c r="K20" s="163" t="s">
        <v>59</v>
      </c>
      <c r="L20" s="90">
        <f t="shared" si="5"/>
        <v>8939.2080208198695</v>
      </c>
      <c r="M20" s="90">
        <f t="shared" si="5"/>
        <v>16.370336156542852</v>
      </c>
      <c r="N20" s="90">
        <f t="shared" si="5"/>
        <v>890.99998622088265</v>
      </c>
      <c r="O20" s="90">
        <f t="shared" si="5"/>
        <v>0</v>
      </c>
      <c r="P20" s="90">
        <f t="shared" si="6"/>
        <v>0</v>
      </c>
      <c r="Q20" s="90">
        <f t="shared" si="5"/>
        <v>0</v>
      </c>
      <c r="R20" s="90">
        <f t="shared" si="5"/>
        <v>0</v>
      </c>
      <c r="S20" s="166">
        <f t="shared" si="7"/>
        <v>9846.5783431972941</v>
      </c>
      <c r="T20" s="149" t="str">
        <f t="shared" si="8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5770.7840755543211</v>
      </c>
      <c r="C21" s="44">
        <f t="shared" si="1"/>
        <v>10200.971910152308</v>
      </c>
      <c r="D21" s="44">
        <f t="shared" si="1"/>
        <v>2840.572964548408</v>
      </c>
      <c r="E21" s="44">
        <f t="shared" si="1"/>
        <v>88.029396961353839</v>
      </c>
      <c r="F21" s="44">
        <f t="shared" si="2"/>
        <v>4406.0252265416148</v>
      </c>
      <c r="G21" s="44">
        <f t="shared" si="3"/>
        <v>0</v>
      </c>
      <c r="H21" s="44">
        <f t="shared" si="3"/>
        <v>0</v>
      </c>
      <c r="I21" s="154">
        <f t="shared" si="4"/>
        <v>23306.383573758008</v>
      </c>
      <c r="J21" s="149"/>
      <c r="K21" s="169" t="s">
        <v>22</v>
      </c>
      <c r="L21" s="44">
        <f t="shared" si="5"/>
        <v>5770.7840755543211</v>
      </c>
      <c r="M21" s="44">
        <f t="shared" si="5"/>
        <v>10200.971910152308</v>
      </c>
      <c r="N21" s="44">
        <f t="shared" si="5"/>
        <v>2840.572964548408</v>
      </c>
      <c r="O21" s="44">
        <f t="shared" si="5"/>
        <v>88.029396961353839</v>
      </c>
      <c r="P21" s="44">
        <f t="shared" si="6"/>
        <v>4406.0252265416148</v>
      </c>
      <c r="Q21" s="44">
        <f t="shared" si="5"/>
        <v>0</v>
      </c>
      <c r="R21" s="44">
        <f t="shared" si="5"/>
        <v>0</v>
      </c>
      <c r="S21" s="158">
        <f t="shared" si="7"/>
        <v>23306.383573758008</v>
      </c>
      <c r="T21" s="149" t="str">
        <f t="shared" si="8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62.925402893696841</v>
      </c>
      <c r="C22" s="41">
        <f t="shared" si="1"/>
        <v>1999.519905106255</v>
      </c>
      <c r="D22" s="41">
        <f t="shared" si="1"/>
        <v>2259.7345471435824</v>
      </c>
      <c r="E22" s="41">
        <f t="shared" si="1"/>
        <v>0</v>
      </c>
      <c r="F22" s="41">
        <f t="shared" si="2"/>
        <v>0</v>
      </c>
      <c r="G22" s="41">
        <f t="shared" si="3"/>
        <v>0</v>
      </c>
      <c r="H22" s="41">
        <f t="shared" si="3"/>
        <v>0</v>
      </c>
      <c r="I22" s="162">
        <f t="shared" si="4"/>
        <v>4322.179855143534</v>
      </c>
      <c r="J22" s="149"/>
      <c r="K22" s="163" t="s">
        <v>21</v>
      </c>
      <c r="L22" s="90">
        <f t="shared" si="5"/>
        <v>62.925402893696841</v>
      </c>
      <c r="M22" s="90">
        <f t="shared" si="5"/>
        <v>1999.519905106255</v>
      </c>
      <c r="N22" s="90">
        <f t="shared" si="5"/>
        <v>2259.7345471435824</v>
      </c>
      <c r="O22" s="90">
        <f t="shared" si="5"/>
        <v>0</v>
      </c>
      <c r="P22" s="90">
        <f t="shared" si="6"/>
        <v>0</v>
      </c>
      <c r="Q22" s="90">
        <f t="shared" si="5"/>
        <v>0</v>
      </c>
      <c r="R22" s="90">
        <f t="shared" si="5"/>
        <v>0</v>
      </c>
      <c r="S22" s="166">
        <f t="shared" si="7"/>
        <v>4322.179855143534</v>
      </c>
      <c r="T22" s="149" t="str">
        <f t="shared" si="8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3546.933280993675</v>
      </c>
      <c r="C23" s="44">
        <f t="shared" si="1"/>
        <v>0</v>
      </c>
      <c r="D23" s="44">
        <f t="shared" si="1"/>
        <v>5537.5945736074527</v>
      </c>
      <c r="E23" s="44">
        <f t="shared" si="1"/>
        <v>0</v>
      </c>
      <c r="F23" s="44">
        <f t="shared" si="2"/>
        <v>0</v>
      </c>
      <c r="G23" s="44">
        <f t="shared" si="3"/>
        <v>0</v>
      </c>
      <c r="H23" s="44">
        <f t="shared" si="3"/>
        <v>0</v>
      </c>
      <c r="I23" s="154">
        <f t="shared" si="4"/>
        <v>9084.5278546011286</v>
      </c>
      <c r="J23" s="149"/>
      <c r="K23" s="171" t="s">
        <v>63</v>
      </c>
      <c r="L23" s="44">
        <f t="shared" si="5"/>
        <v>3546.933280993675</v>
      </c>
      <c r="M23" s="44">
        <f t="shared" si="5"/>
        <v>0</v>
      </c>
      <c r="N23" s="44">
        <f t="shared" si="5"/>
        <v>5537.5945736074527</v>
      </c>
      <c r="O23" s="44">
        <f t="shared" si="5"/>
        <v>0</v>
      </c>
      <c r="P23" s="44">
        <f t="shared" si="6"/>
        <v>0</v>
      </c>
      <c r="Q23" s="44">
        <f t="shared" si="5"/>
        <v>0</v>
      </c>
      <c r="R23" s="44">
        <f t="shared" si="5"/>
        <v>0</v>
      </c>
      <c r="S23" s="158">
        <f t="shared" si="7"/>
        <v>9084.5278546011286</v>
      </c>
      <c r="T23" s="149" t="str">
        <f t="shared" si="8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ref="B24:E27" si="9">B50+B102</f>
        <v>3546.933280993675</v>
      </c>
      <c r="C24" s="62">
        <f t="shared" si="9"/>
        <v>0</v>
      </c>
      <c r="D24" s="62">
        <f t="shared" si="9"/>
        <v>1132.3130786182148</v>
      </c>
      <c r="E24" s="62">
        <f t="shared" si="9"/>
        <v>0</v>
      </c>
      <c r="F24" s="62">
        <f t="shared" si="2"/>
        <v>0</v>
      </c>
      <c r="G24" s="62">
        <f t="shared" ref="G24:H27" si="10">G50+G102</f>
        <v>0</v>
      </c>
      <c r="H24" s="62">
        <f t="shared" si="10"/>
        <v>0</v>
      </c>
      <c r="I24" s="175">
        <f t="shared" si="4"/>
        <v>4679.2463596118896</v>
      </c>
      <c r="J24" s="149"/>
      <c r="K24" s="176" t="s">
        <v>23</v>
      </c>
      <c r="L24" s="93">
        <f t="shared" ref="L24:R27" si="11">L50+L102</f>
        <v>3546.933280993675</v>
      </c>
      <c r="M24" s="93">
        <f t="shared" si="11"/>
        <v>0</v>
      </c>
      <c r="N24" s="93">
        <f t="shared" si="11"/>
        <v>1132.3130786182148</v>
      </c>
      <c r="O24" s="93">
        <f t="shared" si="11"/>
        <v>0</v>
      </c>
      <c r="P24" s="93">
        <f t="shared" si="6"/>
        <v>0</v>
      </c>
      <c r="Q24" s="93">
        <f t="shared" si="11"/>
        <v>0</v>
      </c>
      <c r="R24" s="93">
        <f t="shared" si="11"/>
        <v>0</v>
      </c>
      <c r="S24" s="179">
        <f t="shared" si="7"/>
        <v>4679.2463596118896</v>
      </c>
      <c r="T24" s="149" t="str">
        <f t="shared" si="8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9"/>
        <v>0</v>
      </c>
      <c r="C25" s="65">
        <f t="shared" si="9"/>
        <v>0</v>
      </c>
      <c r="D25" s="65">
        <f t="shared" si="9"/>
        <v>965.93800465455581</v>
      </c>
      <c r="E25" s="65">
        <f t="shared" si="9"/>
        <v>0</v>
      </c>
      <c r="F25" s="65">
        <f t="shared" si="2"/>
        <v>0</v>
      </c>
      <c r="G25" s="65">
        <f t="shared" si="10"/>
        <v>0</v>
      </c>
      <c r="H25" s="65">
        <f t="shared" si="10"/>
        <v>0</v>
      </c>
      <c r="I25" s="183">
        <f t="shared" si="4"/>
        <v>965.93800465455581</v>
      </c>
      <c r="J25" s="149"/>
      <c r="K25" s="184" t="s">
        <v>19</v>
      </c>
      <c r="L25" s="65">
        <f t="shared" si="11"/>
        <v>0</v>
      </c>
      <c r="M25" s="65">
        <f t="shared" si="11"/>
        <v>0</v>
      </c>
      <c r="N25" s="65">
        <f t="shared" si="11"/>
        <v>965.93800465455581</v>
      </c>
      <c r="O25" s="65">
        <f t="shared" si="11"/>
        <v>0</v>
      </c>
      <c r="P25" s="65">
        <f t="shared" si="6"/>
        <v>0</v>
      </c>
      <c r="Q25" s="65">
        <f t="shared" si="11"/>
        <v>0</v>
      </c>
      <c r="R25" s="65">
        <f t="shared" si="11"/>
        <v>0</v>
      </c>
      <c r="S25" s="186">
        <f t="shared" si="7"/>
        <v>965.93800465455581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9"/>
        <v>0</v>
      </c>
      <c r="C26" s="62">
        <f t="shared" si="9"/>
        <v>0</v>
      </c>
      <c r="D26" s="62">
        <f t="shared" si="9"/>
        <v>3439.3434903346824</v>
      </c>
      <c r="E26" s="62">
        <f t="shared" si="9"/>
        <v>0</v>
      </c>
      <c r="F26" s="62">
        <f t="shared" si="2"/>
        <v>0</v>
      </c>
      <c r="G26" s="62">
        <f t="shared" si="10"/>
        <v>0</v>
      </c>
      <c r="H26" s="62">
        <f t="shared" si="10"/>
        <v>0</v>
      </c>
      <c r="I26" s="175">
        <f t="shared" si="4"/>
        <v>3439.3434903346824</v>
      </c>
      <c r="J26" s="149"/>
      <c r="K26" s="176" t="s">
        <v>20</v>
      </c>
      <c r="L26" s="93">
        <f t="shared" si="11"/>
        <v>0</v>
      </c>
      <c r="M26" s="93">
        <f t="shared" si="11"/>
        <v>0</v>
      </c>
      <c r="N26" s="93">
        <f t="shared" si="11"/>
        <v>3439.3434903346824</v>
      </c>
      <c r="O26" s="93">
        <f t="shared" si="11"/>
        <v>0</v>
      </c>
      <c r="P26" s="93">
        <f t="shared" si="6"/>
        <v>0</v>
      </c>
      <c r="Q26" s="93">
        <f t="shared" si="11"/>
        <v>0</v>
      </c>
      <c r="R26" s="93">
        <f t="shared" si="11"/>
        <v>0</v>
      </c>
      <c r="S26" s="179">
        <f t="shared" si="7"/>
        <v>3439.3434903346824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9"/>
        <v>0</v>
      </c>
      <c r="C27" s="54">
        <f t="shared" si="9"/>
        <v>0</v>
      </c>
      <c r="D27" s="54">
        <f t="shared" si="9"/>
        <v>0</v>
      </c>
      <c r="E27" s="54">
        <f t="shared" si="9"/>
        <v>0</v>
      </c>
      <c r="F27" s="54">
        <f t="shared" si="2"/>
        <v>0</v>
      </c>
      <c r="G27" s="54">
        <f t="shared" si="10"/>
        <v>0</v>
      </c>
      <c r="H27" s="54">
        <f t="shared" si="10"/>
        <v>0</v>
      </c>
      <c r="I27" s="190">
        <f t="shared" si="4"/>
        <v>0</v>
      </c>
      <c r="J27" s="149"/>
      <c r="K27" s="191" t="s">
        <v>65</v>
      </c>
      <c r="L27" s="54">
        <f t="shared" si="11"/>
        <v>0</v>
      </c>
      <c r="M27" s="54">
        <f t="shared" si="11"/>
        <v>0</v>
      </c>
      <c r="N27" s="54">
        <f t="shared" si="11"/>
        <v>0</v>
      </c>
      <c r="O27" s="54">
        <f t="shared" si="11"/>
        <v>0</v>
      </c>
      <c r="P27" s="54">
        <f t="shared" si="6"/>
        <v>0</v>
      </c>
      <c r="Q27" s="54">
        <f t="shared" si="11"/>
        <v>0</v>
      </c>
      <c r="R27" s="54">
        <f t="shared" si="11"/>
        <v>0</v>
      </c>
      <c r="S27" s="193">
        <f t="shared" si="7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55235.622642860777</v>
      </c>
      <c r="C28" s="195">
        <f t="shared" ref="C28:I28" si="12">SUM(C7:C23)</f>
        <v>30219.121749445454</v>
      </c>
      <c r="D28" s="195">
        <f t="shared" si="12"/>
        <v>45810.261233798192</v>
      </c>
      <c r="E28" s="195">
        <f t="shared" si="12"/>
        <v>30526.343553317238</v>
      </c>
      <c r="F28" s="195">
        <f t="shared" si="12"/>
        <v>69107.833520814689</v>
      </c>
      <c r="G28" s="195">
        <f t="shared" si="12"/>
        <v>5919.5417314471943</v>
      </c>
      <c r="H28" s="195">
        <f t="shared" si="12"/>
        <v>129.76282626185321</v>
      </c>
      <c r="I28" s="154">
        <f t="shared" si="12"/>
        <v>236948.48725794538</v>
      </c>
      <c r="J28" s="453"/>
      <c r="K28" s="196" t="s">
        <v>26</v>
      </c>
      <c r="L28" s="195">
        <f>SUM(L7:L23)</f>
        <v>55235.622642860777</v>
      </c>
      <c r="M28" s="195">
        <f t="shared" ref="M28:S28" si="13">SUM(M7:M23)</f>
        <v>30219.121749445454</v>
      </c>
      <c r="N28" s="195">
        <f t="shared" si="13"/>
        <v>45810.261233798192</v>
      </c>
      <c r="O28" s="195">
        <f t="shared" si="13"/>
        <v>30526.343553317238</v>
      </c>
      <c r="P28" s="195">
        <f t="shared" si="13"/>
        <v>69107.833520814689</v>
      </c>
      <c r="Q28" s="195">
        <f t="shared" si="13"/>
        <v>5919.5417314471943</v>
      </c>
      <c r="R28" s="195">
        <f t="shared" si="13"/>
        <v>129.76282626185321</v>
      </c>
      <c r="S28" s="195">
        <f t="shared" si="13"/>
        <v>236948.48725794538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0.2331123666669816</v>
      </c>
      <c r="C29" s="55">
        <f t="shared" ref="C29:H29" si="14">IF($I28=0,"-",C28/$I28)</f>
        <v>0.12753456288812895</v>
      </c>
      <c r="D29" s="55">
        <f t="shared" si="14"/>
        <v>0.19333426334108017</v>
      </c>
      <c r="E29" s="55">
        <f t="shared" si="14"/>
        <v>0.12883113923443554</v>
      </c>
      <c r="F29" s="55">
        <f t="shared" si="14"/>
        <v>0.29165762702499531</v>
      </c>
      <c r="G29" s="55">
        <f t="shared" si="14"/>
        <v>2.4982399338988392E-2</v>
      </c>
      <c r="H29" s="55">
        <f t="shared" si="14"/>
        <v>5.4764150539012143E-4</v>
      </c>
      <c r="I29" s="56">
        <f>SUM(B29:H29)</f>
        <v>1.0000000000000002</v>
      </c>
      <c r="K29" s="84" t="s">
        <v>86</v>
      </c>
      <c r="L29" s="101">
        <f>IF($I28=0,"-",L28/$I28)</f>
        <v>0.2331123666669816</v>
      </c>
      <c r="M29" s="101">
        <f t="shared" ref="M29:R29" si="15">IF($I28=0,"-",M28/$I28)</f>
        <v>0.12753456288812895</v>
      </c>
      <c r="N29" s="101">
        <f t="shared" si="15"/>
        <v>0.19333426334108017</v>
      </c>
      <c r="O29" s="101">
        <f t="shared" si="15"/>
        <v>0.12883113923443554</v>
      </c>
      <c r="P29" s="101">
        <f t="shared" si="15"/>
        <v>0.29165762702499531</v>
      </c>
      <c r="Q29" s="101">
        <f t="shared" si="15"/>
        <v>2.4982399338988392E-2</v>
      </c>
      <c r="R29" s="102">
        <f t="shared" si="15"/>
        <v>5.4764150539012143E-4</v>
      </c>
      <c r="S29" s="103">
        <f>SUM(L29:R29)</f>
        <v>1.0000000000000002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2.7120890842074582E-2</v>
      </c>
      <c r="C33" s="38">
        <f t="shared" ref="C33:E33" si="16">C111+C137+C163+C189+C215+C241+C267+C293+C319+C345+C371+C397+C423</f>
        <v>763.46189130591029</v>
      </c>
      <c r="D33" s="38">
        <f t="shared" si="16"/>
        <v>83.405638401708046</v>
      </c>
      <c r="E33" s="38">
        <f t="shared" si="16"/>
        <v>0</v>
      </c>
      <c r="F33" s="347">
        <v>0</v>
      </c>
      <c r="G33" s="38">
        <f t="shared" ref="G33:H48" si="17">G111+G137+G163+G189+G215+G241+G267+G293+G319+G345+G371+G397+G423</f>
        <v>0</v>
      </c>
      <c r="H33" s="38">
        <f t="shared" si="17"/>
        <v>0</v>
      </c>
      <c r="I33" s="154">
        <f>SUM(B33:H33)</f>
        <v>846.89465059846043</v>
      </c>
      <c r="J33" s="149"/>
      <c r="K33" s="203" t="s">
        <v>7</v>
      </c>
      <c r="L33" s="38">
        <f t="shared" ref="L33:R48" si="18">L111+L137+L163+L189+L215+L241+L267+L293+L319+L345+L371+L397+L423</f>
        <v>2.7120890842074582E-2</v>
      </c>
      <c r="M33" s="38">
        <f t="shared" si="18"/>
        <v>763.46189130591029</v>
      </c>
      <c r="N33" s="38">
        <f t="shared" si="18"/>
        <v>83.405638401708046</v>
      </c>
      <c r="O33" s="38">
        <f t="shared" si="18"/>
        <v>0</v>
      </c>
      <c r="P33" s="38">
        <f t="shared" si="18"/>
        <v>0</v>
      </c>
      <c r="Q33" s="38">
        <f t="shared" si="18"/>
        <v>0</v>
      </c>
      <c r="R33" s="38">
        <f t="shared" si="18"/>
        <v>0</v>
      </c>
      <c r="S33" s="205">
        <f>SUM(L33:R33)</f>
        <v>846.89465059846043</v>
      </c>
      <c r="T33" s="149"/>
      <c r="U33" s="206" t="s">
        <v>7</v>
      </c>
      <c r="V33" s="119">
        <f t="shared" ref="V33:AH48" si="19">V111+V137+V163+V189+V215+V241+V267+V293+V319+V345+V371+V397+V423</f>
        <v>2.7120890842074582E-2</v>
      </c>
      <c r="W33" s="119">
        <f t="shared" si="19"/>
        <v>0</v>
      </c>
      <c r="X33" s="119">
        <f t="shared" si="19"/>
        <v>0</v>
      </c>
      <c r="Y33" s="119">
        <f t="shared" si="19"/>
        <v>763.46189130591029</v>
      </c>
      <c r="Z33" s="119">
        <f t="shared" si="19"/>
        <v>83.405638401708046</v>
      </c>
      <c r="AA33" s="119">
        <f t="shared" si="19"/>
        <v>0</v>
      </c>
      <c r="AB33" s="119">
        <f t="shared" si="19"/>
        <v>0</v>
      </c>
      <c r="AC33" s="120">
        <f t="shared" si="19"/>
        <v>0</v>
      </c>
      <c r="AD33" s="119">
        <f t="shared" si="19"/>
        <v>0</v>
      </c>
      <c r="AE33" s="119">
        <f t="shared" si="19"/>
        <v>0</v>
      </c>
      <c r="AF33" s="119">
        <f t="shared" si="19"/>
        <v>0</v>
      </c>
      <c r="AG33" s="119">
        <f t="shared" si="19"/>
        <v>0</v>
      </c>
      <c r="AH33" s="119">
        <f t="shared" si="19"/>
        <v>0</v>
      </c>
      <c r="AI33" s="210">
        <f>SUM(V33:AC33)</f>
        <v>846.89465059846043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20">B112+B138+B164+B190+B216+B242+B268+B294+B320+B346+B372+B398+B424</f>
        <v>0</v>
      </c>
      <c r="C34" s="41">
        <f t="shared" si="20"/>
        <v>0</v>
      </c>
      <c r="D34" s="41">
        <f t="shared" si="20"/>
        <v>118.0964530664378</v>
      </c>
      <c r="E34" s="41">
        <f t="shared" si="20"/>
        <v>0</v>
      </c>
      <c r="F34" s="348">
        <v>0</v>
      </c>
      <c r="G34" s="41">
        <f t="shared" si="17"/>
        <v>0</v>
      </c>
      <c r="H34" s="41">
        <f t="shared" si="17"/>
        <v>0</v>
      </c>
      <c r="I34" s="162">
        <f t="shared" ref="I34:I53" si="21">SUM(B34:H34)</f>
        <v>118.0964530664378</v>
      </c>
      <c r="J34" s="149"/>
      <c r="K34" s="163" t="s">
        <v>8</v>
      </c>
      <c r="L34" s="90">
        <f t="shared" si="18"/>
        <v>0</v>
      </c>
      <c r="M34" s="90">
        <f t="shared" si="18"/>
        <v>0</v>
      </c>
      <c r="N34" s="90">
        <f t="shared" si="18"/>
        <v>118.0964530664378</v>
      </c>
      <c r="O34" s="90">
        <f t="shared" si="18"/>
        <v>0</v>
      </c>
      <c r="P34" s="90">
        <f t="shared" si="18"/>
        <v>0</v>
      </c>
      <c r="Q34" s="90">
        <f t="shared" si="18"/>
        <v>0</v>
      </c>
      <c r="R34" s="90">
        <f t="shared" si="18"/>
        <v>0</v>
      </c>
      <c r="S34" s="166">
        <f t="shared" ref="S34:S53" si="22">SUM(L34:R34)</f>
        <v>118.0964530664378</v>
      </c>
      <c r="T34" s="149"/>
      <c r="U34" s="211" t="s">
        <v>8</v>
      </c>
      <c r="V34" s="123">
        <f t="shared" si="19"/>
        <v>0</v>
      </c>
      <c r="W34" s="123">
        <f t="shared" si="19"/>
        <v>0</v>
      </c>
      <c r="X34" s="123">
        <f t="shared" si="19"/>
        <v>0</v>
      </c>
      <c r="Y34" s="123">
        <f t="shared" si="19"/>
        <v>0</v>
      </c>
      <c r="Z34" s="123">
        <f t="shared" si="19"/>
        <v>118.0964530664378</v>
      </c>
      <c r="AA34" s="123">
        <f t="shared" si="19"/>
        <v>0</v>
      </c>
      <c r="AB34" s="123">
        <f t="shared" si="19"/>
        <v>0</v>
      </c>
      <c r="AC34" s="124">
        <f t="shared" si="19"/>
        <v>0</v>
      </c>
      <c r="AD34" s="123">
        <f t="shared" si="19"/>
        <v>0</v>
      </c>
      <c r="AE34" s="123">
        <f t="shared" si="19"/>
        <v>0</v>
      </c>
      <c r="AF34" s="123">
        <f t="shared" si="19"/>
        <v>0</v>
      </c>
      <c r="AG34" s="123">
        <f t="shared" si="19"/>
        <v>0</v>
      </c>
      <c r="AH34" s="123">
        <f t="shared" si="19"/>
        <v>0</v>
      </c>
      <c r="AI34" s="214">
        <f t="shared" ref="AI34:AI53" si="23">SUM(V34:AC34)</f>
        <v>118.0964530664378</v>
      </c>
      <c r="AJ34" s="141" t="str">
        <f t="shared" ref="AJ34:AJ55" si="24">IF(ABS(S34-AI34)&gt;0.001,S34-AI34,"")</f>
        <v/>
      </c>
    </row>
    <row r="35" spans="1:36" ht="15">
      <c r="A35" s="167" t="s">
        <v>10</v>
      </c>
      <c r="B35" s="44">
        <f t="shared" si="20"/>
        <v>0</v>
      </c>
      <c r="C35" s="44">
        <f t="shared" si="20"/>
        <v>0</v>
      </c>
      <c r="D35" s="44">
        <f t="shared" si="20"/>
        <v>3057.2778271189413</v>
      </c>
      <c r="E35" s="44">
        <f t="shared" si="20"/>
        <v>0</v>
      </c>
      <c r="F35" s="348">
        <v>0</v>
      </c>
      <c r="G35" s="44">
        <f t="shared" si="17"/>
        <v>0</v>
      </c>
      <c r="H35" s="44">
        <f t="shared" si="17"/>
        <v>0</v>
      </c>
      <c r="I35" s="154">
        <f t="shared" si="21"/>
        <v>3057.2778271189413</v>
      </c>
      <c r="J35" s="149"/>
      <c r="K35" s="169" t="s">
        <v>10</v>
      </c>
      <c r="L35" s="44">
        <f t="shared" si="18"/>
        <v>0</v>
      </c>
      <c r="M35" s="44">
        <f t="shared" si="18"/>
        <v>0</v>
      </c>
      <c r="N35" s="44">
        <f t="shared" si="18"/>
        <v>3057.2778271189413</v>
      </c>
      <c r="O35" s="44">
        <f t="shared" si="18"/>
        <v>0</v>
      </c>
      <c r="P35" s="44">
        <f t="shared" si="18"/>
        <v>0</v>
      </c>
      <c r="Q35" s="44">
        <f t="shared" si="18"/>
        <v>0</v>
      </c>
      <c r="R35" s="44">
        <f t="shared" si="18"/>
        <v>0</v>
      </c>
      <c r="S35" s="158">
        <f t="shared" si="22"/>
        <v>3057.2778271189413</v>
      </c>
      <c r="T35" s="149"/>
      <c r="U35" s="215" t="s">
        <v>10</v>
      </c>
      <c r="V35" s="119">
        <f t="shared" si="19"/>
        <v>0</v>
      </c>
      <c r="W35" s="119">
        <f t="shared" si="19"/>
        <v>0</v>
      </c>
      <c r="X35" s="119">
        <f t="shared" si="19"/>
        <v>0</v>
      </c>
      <c r="Y35" s="119">
        <f t="shared" si="19"/>
        <v>0</v>
      </c>
      <c r="Z35" s="119">
        <f t="shared" si="19"/>
        <v>3057.2778271189413</v>
      </c>
      <c r="AA35" s="119">
        <f t="shared" si="19"/>
        <v>0</v>
      </c>
      <c r="AB35" s="119">
        <f t="shared" si="19"/>
        <v>0</v>
      </c>
      <c r="AC35" s="120">
        <f t="shared" si="19"/>
        <v>0</v>
      </c>
      <c r="AD35" s="119">
        <f t="shared" si="19"/>
        <v>0</v>
      </c>
      <c r="AE35" s="119">
        <f t="shared" si="19"/>
        <v>0</v>
      </c>
      <c r="AF35" s="119">
        <f t="shared" si="19"/>
        <v>0</v>
      </c>
      <c r="AG35" s="119">
        <f t="shared" si="19"/>
        <v>0</v>
      </c>
      <c r="AH35" s="119">
        <f t="shared" si="19"/>
        <v>0</v>
      </c>
      <c r="AI35" s="210">
        <f t="shared" si="23"/>
        <v>3057.2778271189413</v>
      </c>
      <c r="AJ35" s="141" t="str">
        <f t="shared" si="24"/>
        <v/>
      </c>
    </row>
    <row r="36" spans="1:36" ht="15">
      <c r="A36" s="159" t="s">
        <v>55</v>
      </c>
      <c r="B36" s="41">
        <f t="shared" si="20"/>
        <v>0</v>
      </c>
      <c r="C36" s="41">
        <f t="shared" si="20"/>
        <v>0</v>
      </c>
      <c r="D36" s="41">
        <f t="shared" si="20"/>
        <v>55.064713804482899</v>
      </c>
      <c r="E36" s="41">
        <f t="shared" si="20"/>
        <v>0</v>
      </c>
      <c r="F36" s="348">
        <v>0</v>
      </c>
      <c r="G36" s="41">
        <f t="shared" si="17"/>
        <v>0</v>
      </c>
      <c r="H36" s="41">
        <f t="shared" si="17"/>
        <v>0</v>
      </c>
      <c r="I36" s="162">
        <f t="shared" si="21"/>
        <v>55.064713804482899</v>
      </c>
      <c r="J36" s="149"/>
      <c r="K36" s="163" t="s">
        <v>55</v>
      </c>
      <c r="L36" s="90">
        <f t="shared" si="18"/>
        <v>0</v>
      </c>
      <c r="M36" s="90">
        <f t="shared" si="18"/>
        <v>0</v>
      </c>
      <c r="N36" s="90">
        <f t="shared" si="18"/>
        <v>55.064713804482899</v>
      </c>
      <c r="O36" s="90">
        <f t="shared" si="18"/>
        <v>0</v>
      </c>
      <c r="P36" s="90">
        <f t="shared" si="18"/>
        <v>0</v>
      </c>
      <c r="Q36" s="90">
        <f t="shared" si="18"/>
        <v>0</v>
      </c>
      <c r="R36" s="90">
        <f t="shared" si="18"/>
        <v>0</v>
      </c>
      <c r="S36" s="166">
        <f t="shared" si="22"/>
        <v>55.064713804482899</v>
      </c>
      <c r="T36" s="149"/>
      <c r="U36" s="211" t="s">
        <v>55</v>
      </c>
      <c r="V36" s="123">
        <f t="shared" si="19"/>
        <v>0</v>
      </c>
      <c r="W36" s="123">
        <f t="shared" si="19"/>
        <v>0</v>
      </c>
      <c r="X36" s="123">
        <f t="shared" si="19"/>
        <v>0</v>
      </c>
      <c r="Y36" s="123">
        <f t="shared" si="19"/>
        <v>0</v>
      </c>
      <c r="Z36" s="123">
        <f t="shared" si="19"/>
        <v>55.064713804482899</v>
      </c>
      <c r="AA36" s="123">
        <f t="shared" si="19"/>
        <v>0</v>
      </c>
      <c r="AB36" s="123">
        <f t="shared" si="19"/>
        <v>0</v>
      </c>
      <c r="AC36" s="124">
        <f t="shared" si="19"/>
        <v>0</v>
      </c>
      <c r="AD36" s="123">
        <f t="shared" si="19"/>
        <v>0</v>
      </c>
      <c r="AE36" s="123">
        <f t="shared" si="19"/>
        <v>0</v>
      </c>
      <c r="AF36" s="123">
        <f t="shared" si="19"/>
        <v>0</v>
      </c>
      <c r="AG36" s="123">
        <f t="shared" si="19"/>
        <v>0</v>
      </c>
      <c r="AH36" s="123">
        <f t="shared" si="19"/>
        <v>0</v>
      </c>
      <c r="AI36" s="214">
        <f t="shared" si="23"/>
        <v>55.064713804482899</v>
      </c>
      <c r="AJ36" s="141" t="str">
        <f t="shared" si="24"/>
        <v/>
      </c>
    </row>
    <row r="37" spans="1:36" ht="15">
      <c r="A37" s="167" t="s">
        <v>16</v>
      </c>
      <c r="B37" s="44">
        <f t="shared" si="20"/>
        <v>393.15782388627395</v>
      </c>
      <c r="C37" s="44">
        <f t="shared" si="20"/>
        <v>201.84051306054928</v>
      </c>
      <c r="D37" s="44">
        <f t="shared" si="20"/>
        <v>291.36375957962503</v>
      </c>
      <c r="E37" s="44">
        <f t="shared" si="20"/>
        <v>0</v>
      </c>
      <c r="F37" s="348">
        <v>0</v>
      </c>
      <c r="G37" s="44">
        <f t="shared" si="17"/>
        <v>0</v>
      </c>
      <c r="H37" s="44">
        <f t="shared" si="17"/>
        <v>0</v>
      </c>
      <c r="I37" s="154">
        <f t="shared" si="21"/>
        <v>886.36209652644823</v>
      </c>
      <c r="J37" s="149"/>
      <c r="K37" s="169" t="s">
        <v>16</v>
      </c>
      <c r="L37" s="44">
        <f t="shared" si="18"/>
        <v>393.15782388627395</v>
      </c>
      <c r="M37" s="44">
        <f t="shared" si="18"/>
        <v>201.84051306054928</v>
      </c>
      <c r="N37" s="44">
        <f t="shared" si="18"/>
        <v>291.36375957962503</v>
      </c>
      <c r="O37" s="44">
        <f t="shared" si="18"/>
        <v>0</v>
      </c>
      <c r="P37" s="44">
        <f t="shared" si="18"/>
        <v>0</v>
      </c>
      <c r="Q37" s="44">
        <f t="shared" si="18"/>
        <v>0</v>
      </c>
      <c r="R37" s="44">
        <f t="shared" si="18"/>
        <v>0</v>
      </c>
      <c r="S37" s="158">
        <f t="shared" si="22"/>
        <v>886.36209652644823</v>
      </c>
      <c r="T37" s="149"/>
      <c r="U37" s="215" t="s">
        <v>16</v>
      </c>
      <c r="V37" s="119">
        <f t="shared" si="19"/>
        <v>389.49170277514327</v>
      </c>
      <c r="W37" s="119">
        <f t="shared" si="19"/>
        <v>0</v>
      </c>
      <c r="X37" s="119">
        <f t="shared" si="19"/>
        <v>0</v>
      </c>
      <c r="Y37" s="119">
        <f t="shared" si="19"/>
        <v>201.84051306054928</v>
      </c>
      <c r="Z37" s="119">
        <f t="shared" si="19"/>
        <v>289.42276827919557</v>
      </c>
      <c r="AA37" s="119">
        <f t="shared" si="19"/>
        <v>0</v>
      </c>
      <c r="AB37" s="119">
        <f t="shared" si="19"/>
        <v>0</v>
      </c>
      <c r="AC37" s="120">
        <f t="shared" si="19"/>
        <v>5.6071124115601307</v>
      </c>
      <c r="AD37" s="119">
        <f t="shared" si="19"/>
        <v>3.6661211111306824</v>
      </c>
      <c r="AE37" s="119">
        <f t="shared" si="19"/>
        <v>0</v>
      </c>
      <c r="AF37" s="119">
        <f t="shared" si="19"/>
        <v>0</v>
      </c>
      <c r="AG37" s="119">
        <f t="shared" si="19"/>
        <v>1.9409913004294488</v>
      </c>
      <c r="AH37" s="119">
        <f t="shared" si="19"/>
        <v>0</v>
      </c>
      <c r="AI37" s="210">
        <f t="shared" si="23"/>
        <v>886.36209652644823</v>
      </c>
      <c r="AJ37" s="141" t="str">
        <f t="shared" si="24"/>
        <v/>
      </c>
    </row>
    <row r="38" spans="1:36" ht="15">
      <c r="A38" s="159" t="s">
        <v>15</v>
      </c>
      <c r="B38" s="41">
        <f t="shared" si="20"/>
        <v>29.993576641539079</v>
      </c>
      <c r="C38" s="41">
        <f t="shared" si="20"/>
        <v>1.7660541836986894</v>
      </c>
      <c r="D38" s="41">
        <f t="shared" si="20"/>
        <v>24.562796905676365</v>
      </c>
      <c r="E38" s="41">
        <f t="shared" si="20"/>
        <v>0</v>
      </c>
      <c r="F38" s="348">
        <v>0</v>
      </c>
      <c r="G38" s="41">
        <f t="shared" si="17"/>
        <v>0</v>
      </c>
      <c r="H38" s="41">
        <f t="shared" si="17"/>
        <v>0</v>
      </c>
      <c r="I38" s="162">
        <f t="shared" si="21"/>
        <v>56.322427730914129</v>
      </c>
      <c r="J38" s="149"/>
      <c r="K38" s="163" t="s">
        <v>15</v>
      </c>
      <c r="L38" s="90">
        <f t="shared" si="18"/>
        <v>29.993576641539079</v>
      </c>
      <c r="M38" s="90">
        <f t="shared" si="18"/>
        <v>1.7660541836986894</v>
      </c>
      <c r="N38" s="90">
        <f t="shared" si="18"/>
        <v>24.562796905676365</v>
      </c>
      <c r="O38" s="90">
        <f t="shared" si="18"/>
        <v>0</v>
      </c>
      <c r="P38" s="90">
        <f t="shared" si="18"/>
        <v>0</v>
      </c>
      <c r="Q38" s="90">
        <f t="shared" si="18"/>
        <v>0</v>
      </c>
      <c r="R38" s="90">
        <f t="shared" si="18"/>
        <v>0</v>
      </c>
      <c r="S38" s="166">
        <f t="shared" si="22"/>
        <v>56.322427730914129</v>
      </c>
      <c r="T38" s="149"/>
      <c r="U38" s="211" t="s">
        <v>56</v>
      </c>
      <c r="V38" s="123">
        <f t="shared" si="19"/>
        <v>28.669312516069862</v>
      </c>
      <c r="W38" s="123">
        <f t="shared" si="19"/>
        <v>0</v>
      </c>
      <c r="X38" s="123">
        <f t="shared" si="19"/>
        <v>0</v>
      </c>
      <c r="Y38" s="123">
        <f t="shared" si="19"/>
        <v>1.7660541836986894</v>
      </c>
      <c r="Z38" s="123">
        <f t="shared" si="19"/>
        <v>24.562796905676365</v>
      </c>
      <c r="AA38" s="123">
        <f t="shared" si="19"/>
        <v>0</v>
      </c>
      <c r="AB38" s="123">
        <f t="shared" si="19"/>
        <v>0</v>
      </c>
      <c r="AC38" s="124">
        <f t="shared" si="19"/>
        <v>1.3242641254692158</v>
      </c>
      <c r="AD38" s="123">
        <f t="shared" si="19"/>
        <v>1.3242641254692158</v>
      </c>
      <c r="AE38" s="123">
        <f t="shared" si="19"/>
        <v>0</v>
      </c>
      <c r="AF38" s="123">
        <f t="shared" si="19"/>
        <v>0</v>
      </c>
      <c r="AG38" s="123">
        <f t="shared" si="19"/>
        <v>0</v>
      </c>
      <c r="AH38" s="123">
        <f t="shared" si="19"/>
        <v>0</v>
      </c>
      <c r="AI38" s="214">
        <f t="shared" si="23"/>
        <v>56.322427730914129</v>
      </c>
      <c r="AJ38" s="141" t="str">
        <f t="shared" si="24"/>
        <v/>
      </c>
    </row>
    <row r="39" spans="1:36" ht="15">
      <c r="A39" s="167" t="s">
        <v>57</v>
      </c>
      <c r="B39" s="44">
        <f t="shared" si="20"/>
        <v>0</v>
      </c>
      <c r="C39" s="44">
        <f t="shared" si="20"/>
        <v>0</v>
      </c>
      <c r="D39" s="44">
        <f t="shared" si="20"/>
        <v>0</v>
      </c>
      <c r="E39" s="44">
        <f t="shared" si="20"/>
        <v>1890.7622990543641</v>
      </c>
      <c r="F39" s="348">
        <v>0</v>
      </c>
      <c r="G39" s="44">
        <f t="shared" si="17"/>
        <v>0</v>
      </c>
      <c r="H39" s="44">
        <f t="shared" si="17"/>
        <v>0</v>
      </c>
      <c r="I39" s="154">
        <f t="shared" si="21"/>
        <v>1890.7622990543641</v>
      </c>
      <c r="J39" s="149"/>
      <c r="K39" s="169" t="s">
        <v>57</v>
      </c>
      <c r="L39" s="44">
        <f t="shared" si="18"/>
        <v>0</v>
      </c>
      <c r="M39" s="44">
        <f t="shared" si="18"/>
        <v>0</v>
      </c>
      <c r="N39" s="44">
        <f t="shared" si="18"/>
        <v>0</v>
      </c>
      <c r="O39" s="44">
        <f t="shared" si="18"/>
        <v>1890.7622990543641</v>
      </c>
      <c r="P39" s="44">
        <f t="shared" si="18"/>
        <v>3228.0428112629806</v>
      </c>
      <c r="Q39" s="44">
        <f t="shared" si="18"/>
        <v>0</v>
      </c>
      <c r="R39" s="44">
        <f t="shared" si="18"/>
        <v>0</v>
      </c>
      <c r="S39" s="158">
        <f t="shared" si="22"/>
        <v>5118.8051103173448</v>
      </c>
      <c r="T39" s="149"/>
      <c r="U39" s="215" t="s">
        <v>57</v>
      </c>
      <c r="V39" s="119">
        <f t="shared" si="19"/>
        <v>0</v>
      </c>
      <c r="W39" s="119">
        <f t="shared" si="19"/>
        <v>0</v>
      </c>
      <c r="X39" s="119">
        <f t="shared" si="19"/>
        <v>0</v>
      </c>
      <c r="Y39" s="119">
        <f t="shared" si="19"/>
        <v>0</v>
      </c>
      <c r="Z39" s="119">
        <f t="shared" si="19"/>
        <v>0</v>
      </c>
      <c r="AA39" s="119">
        <f t="shared" si="19"/>
        <v>1713.098797327561</v>
      </c>
      <c r="AB39" s="119">
        <f t="shared" si="19"/>
        <v>3228.0428112629806</v>
      </c>
      <c r="AC39" s="120">
        <f t="shared" si="19"/>
        <v>177.66350172680296</v>
      </c>
      <c r="AD39" s="119">
        <f t="shared" si="19"/>
        <v>0</v>
      </c>
      <c r="AE39" s="119">
        <f t="shared" si="19"/>
        <v>0</v>
      </c>
      <c r="AF39" s="119">
        <f t="shared" si="19"/>
        <v>0</v>
      </c>
      <c r="AG39" s="119">
        <f t="shared" si="19"/>
        <v>0</v>
      </c>
      <c r="AH39" s="119">
        <f t="shared" si="19"/>
        <v>177.66350172680296</v>
      </c>
      <c r="AI39" s="210">
        <f t="shared" si="23"/>
        <v>5118.8051103173448</v>
      </c>
      <c r="AJ39" s="141" t="str">
        <f t="shared" si="24"/>
        <v/>
      </c>
    </row>
    <row r="40" spans="1:36" ht="15">
      <c r="A40" s="159" t="s">
        <v>12</v>
      </c>
      <c r="B40" s="41">
        <f t="shared" si="20"/>
        <v>0</v>
      </c>
      <c r="C40" s="41">
        <f t="shared" si="20"/>
        <v>0</v>
      </c>
      <c r="D40" s="41">
        <f t="shared" si="20"/>
        <v>0</v>
      </c>
      <c r="E40" s="41">
        <f t="shared" si="20"/>
        <v>19.8964343683867</v>
      </c>
      <c r="F40" s="348">
        <v>0</v>
      </c>
      <c r="G40" s="41">
        <f t="shared" si="17"/>
        <v>0</v>
      </c>
      <c r="H40" s="41">
        <f t="shared" si="17"/>
        <v>0</v>
      </c>
      <c r="I40" s="162">
        <f t="shared" si="21"/>
        <v>19.8964343683867</v>
      </c>
      <c r="J40" s="149"/>
      <c r="K40" s="163" t="s">
        <v>12</v>
      </c>
      <c r="L40" s="90">
        <f t="shared" si="18"/>
        <v>0</v>
      </c>
      <c r="M40" s="90">
        <f t="shared" si="18"/>
        <v>0</v>
      </c>
      <c r="N40" s="90">
        <f t="shared" si="18"/>
        <v>0</v>
      </c>
      <c r="O40" s="90">
        <f t="shared" si="18"/>
        <v>19.8964343683867</v>
      </c>
      <c r="P40" s="90">
        <f t="shared" si="18"/>
        <v>118.77597300614417</v>
      </c>
      <c r="Q40" s="90">
        <f t="shared" si="18"/>
        <v>0</v>
      </c>
      <c r="R40" s="90">
        <f t="shared" si="18"/>
        <v>0</v>
      </c>
      <c r="S40" s="166">
        <f t="shared" si="22"/>
        <v>138.67240737453088</v>
      </c>
      <c r="T40" s="149"/>
      <c r="U40" s="211" t="s">
        <v>12</v>
      </c>
      <c r="V40" s="123">
        <f t="shared" si="19"/>
        <v>0</v>
      </c>
      <c r="W40" s="123">
        <f t="shared" si="19"/>
        <v>0</v>
      </c>
      <c r="X40" s="123">
        <f t="shared" si="19"/>
        <v>0</v>
      </c>
      <c r="Y40" s="123">
        <f t="shared" si="19"/>
        <v>0</v>
      </c>
      <c r="Z40" s="123">
        <f t="shared" si="19"/>
        <v>0</v>
      </c>
      <c r="AA40" s="123">
        <f t="shared" si="19"/>
        <v>9.97799472847049</v>
      </c>
      <c r="AB40" s="123">
        <f t="shared" si="19"/>
        <v>118.77597300614417</v>
      </c>
      <c r="AC40" s="124">
        <f t="shared" si="19"/>
        <v>9.9184396399162083</v>
      </c>
      <c r="AD40" s="123">
        <f t="shared" si="19"/>
        <v>0</v>
      </c>
      <c r="AE40" s="123">
        <f t="shared" si="19"/>
        <v>0</v>
      </c>
      <c r="AF40" s="123">
        <f t="shared" si="19"/>
        <v>0</v>
      </c>
      <c r="AG40" s="123">
        <f t="shared" si="19"/>
        <v>0</v>
      </c>
      <c r="AH40" s="123">
        <f t="shared" si="19"/>
        <v>9.9184396399162083</v>
      </c>
      <c r="AI40" s="214">
        <f t="shared" si="23"/>
        <v>138.67240737453088</v>
      </c>
      <c r="AJ40" s="141" t="str">
        <f t="shared" si="24"/>
        <v/>
      </c>
    </row>
    <row r="41" spans="1:36" ht="15">
      <c r="A41" s="167" t="s">
        <v>58</v>
      </c>
      <c r="B41" s="44">
        <f t="shared" si="20"/>
        <v>0</v>
      </c>
      <c r="C41" s="44">
        <f t="shared" si="20"/>
        <v>0</v>
      </c>
      <c r="D41" s="44">
        <f t="shared" si="20"/>
        <v>0</v>
      </c>
      <c r="E41" s="44">
        <f t="shared" si="20"/>
        <v>0</v>
      </c>
      <c r="F41" s="348">
        <v>0</v>
      </c>
      <c r="G41" s="44">
        <f t="shared" si="17"/>
        <v>0</v>
      </c>
      <c r="H41" s="44">
        <f t="shared" si="17"/>
        <v>0</v>
      </c>
      <c r="I41" s="154">
        <f t="shared" si="21"/>
        <v>0</v>
      </c>
      <c r="J41" s="149"/>
      <c r="K41" s="169" t="s">
        <v>58</v>
      </c>
      <c r="L41" s="44">
        <f t="shared" si="18"/>
        <v>0</v>
      </c>
      <c r="M41" s="44">
        <f t="shared" si="18"/>
        <v>0</v>
      </c>
      <c r="N41" s="44">
        <f t="shared" si="18"/>
        <v>0</v>
      </c>
      <c r="O41" s="44">
        <f t="shared" si="18"/>
        <v>0</v>
      </c>
      <c r="P41" s="44">
        <f t="shared" si="18"/>
        <v>0</v>
      </c>
      <c r="Q41" s="44">
        <f t="shared" si="18"/>
        <v>0</v>
      </c>
      <c r="R41" s="44">
        <f t="shared" si="18"/>
        <v>0</v>
      </c>
      <c r="S41" s="158">
        <f t="shared" si="22"/>
        <v>0</v>
      </c>
      <c r="T41" s="149"/>
      <c r="U41" s="215" t="s">
        <v>58</v>
      </c>
      <c r="V41" s="119">
        <f t="shared" si="19"/>
        <v>0</v>
      </c>
      <c r="W41" s="119">
        <f t="shared" si="19"/>
        <v>0</v>
      </c>
      <c r="X41" s="119">
        <f t="shared" si="19"/>
        <v>0</v>
      </c>
      <c r="Y41" s="119">
        <f t="shared" si="19"/>
        <v>0</v>
      </c>
      <c r="Z41" s="119">
        <f t="shared" si="19"/>
        <v>0</v>
      </c>
      <c r="AA41" s="119">
        <f t="shared" si="19"/>
        <v>0</v>
      </c>
      <c r="AB41" s="119">
        <f t="shared" si="19"/>
        <v>0</v>
      </c>
      <c r="AC41" s="120">
        <f t="shared" si="19"/>
        <v>0</v>
      </c>
      <c r="AD41" s="119">
        <f t="shared" si="19"/>
        <v>0</v>
      </c>
      <c r="AE41" s="119">
        <f t="shared" si="19"/>
        <v>0</v>
      </c>
      <c r="AF41" s="119">
        <f t="shared" si="19"/>
        <v>0</v>
      </c>
      <c r="AG41" s="119">
        <f t="shared" si="19"/>
        <v>0</v>
      </c>
      <c r="AH41" s="119">
        <f t="shared" si="19"/>
        <v>0</v>
      </c>
      <c r="AI41" s="210">
        <f t="shared" si="23"/>
        <v>0</v>
      </c>
      <c r="AJ41" s="141" t="str">
        <f t="shared" si="24"/>
        <v/>
      </c>
    </row>
    <row r="42" spans="1:36" ht="15">
      <c r="A42" s="159" t="s">
        <v>17</v>
      </c>
      <c r="B42" s="41">
        <f t="shared" si="20"/>
        <v>38.321734476973923</v>
      </c>
      <c r="C42" s="41">
        <f t="shared" si="20"/>
        <v>5.2929474892955852</v>
      </c>
      <c r="D42" s="41">
        <f t="shared" si="20"/>
        <v>113.36014716882111</v>
      </c>
      <c r="E42" s="41">
        <f t="shared" si="20"/>
        <v>20.135186311921004</v>
      </c>
      <c r="F42" s="348">
        <v>0</v>
      </c>
      <c r="G42" s="41">
        <f t="shared" si="17"/>
        <v>0</v>
      </c>
      <c r="H42" s="41">
        <f t="shared" si="17"/>
        <v>0</v>
      </c>
      <c r="I42" s="162">
        <f t="shared" si="21"/>
        <v>177.11001544701162</v>
      </c>
      <c r="J42" s="149"/>
      <c r="K42" s="163" t="s">
        <v>17</v>
      </c>
      <c r="L42" s="90">
        <f t="shared" si="18"/>
        <v>38.321734476973923</v>
      </c>
      <c r="M42" s="90">
        <f t="shared" si="18"/>
        <v>5.2929474892955852</v>
      </c>
      <c r="N42" s="90">
        <f t="shared" si="18"/>
        <v>113.36014716882111</v>
      </c>
      <c r="O42" s="90">
        <f t="shared" si="18"/>
        <v>20.135186311921004</v>
      </c>
      <c r="P42" s="90">
        <f t="shared" si="18"/>
        <v>12.368449070017505</v>
      </c>
      <c r="Q42" s="90">
        <f t="shared" si="18"/>
        <v>0</v>
      </c>
      <c r="R42" s="90">
        <f t="shared" si="18"/>
        <v>0</v>
      </c>
      <c r="S42" s="166">
        <f t="shared" si="22"/>
        <v>189.47846451702912</v>
      </c>
      <c r="T42" s="149"/>
      <c r="U42" s="211" t="s">
        <v>17</v>
      </c>
      <c r="V42" s="123">
        <f t="shared" si="19"/>
        <v>38.321734476973923</v>
      </c>
      <c r="W42" s="123">
        <f t="shared" si="19"/>
        <v>0</v>
      </c>
      <c r="X42" s="123">
        <f t="shared" si="19"/>
        <v>0</v>
      </c>
      <c r="Y42" s="123">
        <f t="shared" si="19"/>
        <v>5.2929474892955852</v>
      </c>
      <c r="Z42" s="123">
        <f t="shared" si="19"/>
        <v>113.36014716882111</v>
      </c>
      <c r="AA42" s="123">
        <f t="shared" si="19"/>
        <v>7.5382411190184788</v>
      </c>
      <c r="AB42" s="123">
        <f t="shared" si="19"/>
        <v>12.368449070017505</v>
      </c>
      <c r="AC42" s="124">
        <f t="shared" si="19"/>
        <v>12.596945192902529</v>
      </c>
      <c r="AD42" s="123">
        <f t="shared" si="19"/>
        <v>0</v>
      </c>
      <c r="AE42" s="123">
        <f t="shared" si="19"/>
        <v>0</v>
      </c>
      <c r="AF42" s="123">
        <f t="shared" si="19"/>
        <v>0</v>
      </c>
      <c r="AG42" s="123">
        <f t="shared" si="19"/>
        <v>0</v>
      </c>
      <c r="AH42" s="123">
        <f t="shared" si="19"/>
        <v>12.596945192902529</v>
      </c>
      <c r="AI42" s="214">
        <f t="shared" si="23"/>
        <v>189.47846451702912</v>
      </c>
      <c r="AJ42" s="141" t="str">
        <f t="shared" si="24"/>
        <v/>
      </c>
    </row>
    <row r="43" spans="1:36" ht="15">
      <c r="A43" s="167" t="s">
        <v>139</v>
      </c>
      <c r="B43" s="44">
        <f t="shared" si="20"/>
        <v>4579.8268740615167</v>
      </c>
      <c r="C43" s="44">
        <f t="shared" si="20"/>
        <v>15091.325832038678</v>
      </c>
      <c r="D43" s="44">
        <f t="shared" si="20"/>
        <v>16795.489684572301</v>
      </c>
      <c r="E43" s="44">
        <f t="shared" si="20"/>
        <v>625.51694038125856</v>
      </c>
      <c r="F43" s="348">
        <v>0</v>
      </c>
      <c r="G43" s="44">
        <f t="shared" si="17"/>
        <v>1.1838946839739504</v>
      </c>
      <c r="H43" s="44">
        <f t="shared" si="17"/>
        <v>0</v>
      </c>
      <c r="I43" s="154">
        <f t="shared" si="21"/>
        <v>37093.343225737728</v>
      </c>
      <c r="J43" s="149"/>
      <c r="K43" s="169" t="s">
        <v>139</v>
      </c>
      <c r="L43" s="44">
        <f t="shared" si="18"/>
        <v>4579.8268740615167</v>
      </c>
      <c r="M43" s="44">
        <f t="shared" si="18"/>
        <v>15091.325832038678</v>
      </c>
      <c r="N43" s="44">
        <f t="shared" si="18"/>
        <v>16795.489684572301</v>
      </c>
      <c r="O43" s="44">
        <f t="shared" si="18"/>
        <v>625.51694038125856</v>
      </c>
      <c r="P43" s="44">
        <f t="shared" si="18"/>
        <v>87.022502174731045</v>
      </c>
      <c r="Q43" s="44">
        <f t="shared" si="18"/>
        <v>1.1838946839739504</v>
      </c>
      <c r="R43" s="44">
        <f t="shared" si="18"/>
        <v>0</v>
      </c>
      <c r="S43" s="158">
        <f t="shared" si="22"/>
        <v>37180.36572791246</v>
      </c>
      <c r="T43" s="149"/>
      <c r="U43" s="215" t="s">
        <v>139</v>
      </c>
      <c r="V43" s="119">
        <f t="shared" si="19"/>
        <v>4462.8289885511249</v>
      </c>
      <c r="W43" s="119">
        <f t="shared" si="19"/>
        <v>32.963417418437778</v>
      </c>
      <c r="X43" s="119">
        <f t="shared" si="19"/>
        <v>1.1838946839739504</v>
      </c>
      <c r="Y43" s="119">
        <f t="shared" si="19"/>
        <v>15091.325832038678</v>
      </c>
      <c r="Z43" s="119">
        <f t="shared" si="19"/>
        <v>16095.429278288932</v>
      </c>
      <c r="AA43" s="119">
        <f t="shared" si="19"/>
        <v>249.70594850025074</v>
      </c>
      <c r="AB43" s="119">
        <f t="shared" si="19"/>
        <v>87.022502174731045</v>
      </c>
      <c r="AC43" s="120">
        <f t="shared" si="19"/>
        <v>1159.9058662563327</v>
      </c>
      <c r="AD43" s="119">
        <f t="shared" si="19"/>
        <v>84.034468091953812</v>
      </c>
      <c r="AE43" s="119">
        <f t="shared" si="19"/>
        <v>0</v>
      </c>
      <c r="AF43" s="119">
        <f t="shared" si="19"/>
        <v>0</v>
      </c>
      <c r="AG43" s="119">
        <f t="shared" si="19"/>
        <v>700.06040628337121</v>
      </c>
      <c r="AH43" s="119">
        <f t="shared" si="19"/>
        <v>375.81099188100774</v>
      </c>
      <c r="AI43" s="210">
        <f t="shared" si="23"/>
        <v>37180.36572791246</v>
      </c>
      <c r="AJ43" s="141" t="str">
        <f t="shared" si="24"/>
        <v/>
      </c>
    </row>
    <row r="44" spans="1:36" ht="15">
      <c r="A44" s="159" t="s">
        <v>25</v>
      </c>
      <c r="B44" s="41">
        <f t="shared" si="20"/>
        <v>1482.8580236423279</v>
      </c>
      <c r="C44" s="41">
        <f t="shared" si="20"/>
        <v>1283.9844938798215</v>
      </c>
      <c r="D44" s="41">
        <f t="shared" si="20"/>
        <v>4889.3791615552227</v>
      </c>
      <c r="E44" s="41">
        <f t="shared" si="20"/>
        <v>22235.82569385866</v>
      </c>
      <c r="F44" s="348">
        <v>0</v>
      </c>
      <c r="G44" s="41">
        <f t="shared" si="17"/>
        <v>2153.9826263162417</v>
      </c>
      <c r="H44" s="41">
        <f t="shared" si="17"/>
        <v>126.98048342334408</v>
      </c>
      <c r="I44" s="162">
        <f t="shared" si="21"/>
        <v>32173.010482675618</v>
      </c>
      <c r="J44" s="149"/>
      <c r="K44" s="163" t="s">
        <v>25</v>
      </c>
      <c r="L44" s="90">
        <f t="shared" si="18"/>
        <v>1482.8580236423279</v>
      </c>
      <c r="M44" s="90">
        <f t="shared" si="18"/>
        <v>1283.9844938798215</v>
      </c>
      <c r="N44" s="90">
        <f t="shared" si="18"/>
        <v>4889.3791615552227</v>
      </c>
      <c r="O44" s="90">
        <f t="shared" si="18"/>
        <v>22235.82569385866</v>
      </c>
      <c r="P44" s="90">
        <f t="shared" si="18"/>
        <v>67.676510420588386</v>
      </c>
      <c r="Q44" s="90">
        <f t="shared" si="18"/>
        <v>2153.9826263162417</v>
      </c>
      <c r="R44" s="90">
        <f t="shared" si="18"/>
        <v>126.98048342334408</v>
      </c>
      <c r="S44" s="166">
        <f t="shared" si="22"/>
        <v>32240.686993096206</v>
      </c>
      <c r="T44" s="149"/>
      <c r="U44" s="211" t="s">
        <v>25</v>
      </c>
      <c r="V44" s="123">
        <f t="shared" si="19"/>
        <v>296.07540493117443</v>
      </c>
      <c r="W44" s="123">
        <f t="shared" si="19"/>
        <v>1174.9408048942187</v>
      </c>
      <c r="X44" s="123">
        <f t="shared" si="19"/>
        <v>2153.9826263162417</v>
      </c>
      <c r="Y44" s="123">
        <f t="shared" si="19"/>
        <v>1283.9844938798215</v>
      </c>
      <c r="Z44" s="123">
        <f t="shared" si="19"/>
        <v>4841.327379321323</v>
      </c>
      <c r="AA44" s="123">
        <f t="shared" si="19"/>
        <v>22087.579021192825</v>
      </c>
      <c r="AB44" s="123">
        <f t="shared" si="19"/>
        <v>67.676510420588386</v>
      </c>
      <c r="AC44" s="124">
        <f t="shared" si="19"/>
        <v>335.1207521400176</v>
      </c>
      <c r="AD44" s="123">
        <f t="shared" si="19"/>
        <v>11.841813816934955</v>
      </c>
      <c r="AE44" s="123">
        <f t="shared" si="19"/>
        <v>90.288719917977218</v>
      </c>
      <c r="AF44" s="123">
        <f t="shared" si="19"/>
        <v>126.98048342334408</v>
      </c>
      <c r="AG44" s="123">
        <f t="shared" si="19"/>
        <v>48.051782233899182</v>
      </c>
      <c r="AH44" s="123">
        <f t="shared" si="19"/>
        <v>57.957952747862123</v>
      </c>
      <c r="AI44" s="214">
        <f t="shared" si="23"/>
        <v>32240.686993096209</v>
      </c>
      <c r="AJ44" s="141" t="str">
        <f t="shared" si="24"/>
        <v/>
      </c>
    </row>
    <row r="45" spans="1:36" ht="15">
      <c r="A45" s="167" t="s">
        <v>24</v>
      </c>
      <c r="B45" s="44">
        <f t="shared" si="20"/>
        <v>933.18399123931101</v>
      </c>
      <c r="C45" s="44">
        <f t="shared" si="20"/>
        <v>431.06438212761793</v>
      </c>
      <c r="D45" s="44">
        <f t="shared" si="20"/>
        <v>663.2147052498276</v>
      </c>
      <c r="E45" s="44">
        <f t="shared" si="20"/>
        <v>0</v>
      </c>
      <c r="F45" s="348">
        <v>0</v>
      </c>
      <c r="G45" s="44">
        <f t="shared" si="17"/>
        <v>0</v>
      </c>
      <c r="H45" s="44">
        <f t="shared" si="17"/>
        <v>0</v>
      </c>
      <c r="I45" s="154">
        <f t="shared" si="21"/>
        <v>2027.4630786167565</v>
      </c>
      <c r="J45" s="149"/>
      <c r="K45" s="169" t="s">
        <v>24</v>
      </c>
      <c r="L45" s="44">
        <f t="shared" si="18"/>
        <v>933.18399123931101</v>
      </c>
      <c r="M45" s="44">
        <f t="shared" si="18"/>
        <v>431.06438212761793</v>
      </c>
      <c r="N45" s="44">
        <f t="shared" si="18"/>
        <v>663.2147052498276</v>
      </c>
      <c r="O45" s="44">
        <f t="shared" si="18"/>
        <v>0</v>
      </c>
      <c r="P45" s="44">
        <f t="shared" si="18"/>
        <v>0</v>
      </c>
      <c r="Q45" s="44">
        <f t="shared" si="18"/>
        <v>0</v>
      </c>
      <c r="R45" s="44">
        <f t="shared" si="18"/>
        <v>0</v>
      </c>
      <c r="S45" s="158">
        <f t="shared" si="22"/>
        <v>2027.4630786167565</v>
      </c>
      <c r="T45" s="149"/>
      <c r="U45" s="215" t="s">
        <v>24</v>
      </c>
      <c r="V45" s="119">
        <f t="shared" si="19"/>
        <v>929.36280495451888</v>
      </c>
      <c r="W45" s="119">
        <f t="shared" si="19"/>
        <v>5.5112173533956796E-2</v>
      </c>
      <c r="X45" s="119">
        <f t="shared" si="19"/>
        <v>0</v>
      </c>
      <c r="Y45" s="119">
        <f t="shared" si="19"/>
        <v>431.06438212761793</v>
      </c>
      <c r="Z45" s="119">
        <f t="shared" si="19"/>
        <v>428.87216369870441</v>
      </c>
      <c r="AA45" s="119">
        <f t="shared" si="19"/>
        <v>0</v>
      </c>
      <c r="AB45" s="119">
        <f t="shared" si="19"/>
        <v>0</v>
      </c>
      <c r="AC45" s="120">
        <f t="shared" si="19"/>
        <v>238.10861566238151</v>
      </c>
      <c r="AD45" s="119">
        <f t="shared" si="19"/>
        <v>3.7660741112582281</v>
      </c>
      <c r="AE45" s="119">
        <f t="shared" si="19"/>
        <v>0</v>
      </c>
      <c r="AF45" s="119">
        <f t="shared" si="19"/>
        <v>0</v>
      </c>
      <c r="AG45" s="119">
        <f t="shared" si="19"/>
        <v>234.34254155112322</v>
      </c>
      <c r="AH45" s="119">
        <f t="shared" si="19"/>
        <v>0</v>
      </c>
      <c r="AI45" s="210">
        <f t="shared" si="23"/>
        <v>2027.4630786167568</v>
      </c>
      <c r="AJ45" s="141" t="str">
        <f t="shared" si="24"/>
        <v/>
      </c>
    </row>
    <row r="46" spans="1:36" ht="15">
      <c r="A46" s="159" t="s">
        <v>59</v>
      </c>
      <c r="B46" s="41">
        <f t="shared" si="20"/>
        <v>2.7179269154584169</v>
      </c>
      <c r="C46" s="41">
        <f t="shared" si="20"/>
        <v>8.4104036647111302E-3</v>
      </c>
      <c r="D46" s="41">
        <f t="shared" si="20"/>
        <v>8.0406085587656959E-4</v>
      </c>
      <c r="E46" s="41">
        <f t="shared" si="20"/>
        <v>0</v>
      </c>
      <c r="F46" s="348">
        <v>0</v>
      </c>
      <c r="G46" s="41">
        <f t="shared" si="17"/>
        <v>0</v>
      </c>
      <c r="H46" s="41">
        <f t="shared" si="17"/>
        <v>0</v>
      </c>
      <c r="I46" s="162">
        <f t="shared" si="21"/>
        <v>2.7271413799790043</v>
      </c>
      <c r="J46" s="149"/>
      <c r="K46" s="163" t="s">
        <v>59</v>
      </c>
      <c r="L46" s="90">
        <f t="shared" si="18"/>
        <v>2.7179269154584169</v>
      </c>
      <c r="M46" s="90">
        <f t="shared" si="18"/>
        <v>8.4104036647111302E-3</v>
      </c>
      <c r="N46" s="90">
        <f t="shared" si="18"/>
        <v>8.0406085587656959E-4</v>
      </c>
      <c r="O46" s="90">
        <f t="shared" si="18"/>
        <v>0</v>
      </c>
      <c r="P46" s="90">
        <f t="shared" si="18"/>
        <v>0</v>
      </c>
      <c r="Q46" s="90">
        <f t="shared" si="18"/>
        <v>0</v>
      </c>
      <c r="R46" s="90">
        <f t="shared" si="18"/>
        <v>0</v>
      </c>
      <c r="S46" s="166">
        <f t="shared" si="22"/>
        <v>2.7271413799790043</v>
      </c>
      <c r="T46" s="149"/>
      <c r="U46" s="211" t="s">
        <v>59</v>
      </c>
      <c r="V46" s="123">
        <f t="shared" si="19"/>
        <v>2.7179269154584169</v>
      </c>
      <c r="W46" s="123">
        <f t="shared" si="19"/>
        <v>0</v>
      </c>
      <c r="X46" s="123">
        <f t="shared" si="19"/>
        <v>0</v>
      </c>
      <c r="Y46" s="123">
        <f t="shared" si="19"/>
        <v>8.4104036647111302E-3</v>
      </c>
      <c r="Z46" s="123">
        <f t="shared" si="19"/>
        <v>8.0406085587656959E-4</v>
      </c>
      <c r="AA46" s="123">
        <f t="shared" si="19"/>
        <v>0</v>
      </c>
      <c r="AB46" s="123">
        <f t="shared" si="19"/>
        <v>0</v>
      </c>
      <c r="AC46" s="124">
        <f t="shared" si="19"/>
        <v>0</v>
      </c>
      <c r="AD46" s="123">
        <f t="shared" si="19"/>
        <v>0</v>
      </c>
      <c r="AE46" s="123">
        <f t="shared" si="19"/>
        <v>0</v>
      </c>
      <c r="AF46" s="123">
        <f t="shared" si="19"/>
        <v>0</v>
      </c>
      <c r="AG46" s="123">
        <f t="shared" si="19"/>
        <v>0</v>
      </c>
      <c r="AH46" s="123">
        <f t="shared" si="19"/>
        <v>0</v>
      </c>
      <c r="AI46" s="214">
        <f t="shared" si="23"/>
        <v>2.7271413799790043</v>
      </c>
      <c r="AJ46" s="141" t="str">
        <f t="shared" si="24"/>
        <v/>
      </c>
    </row>
    <row r="47" spans="1:36" ht="15">
      <c r="A47" s="167" t="s">
        <v>22</v>
      </c>
      <c r="B47" s="44">
        <f t="shared" si="20"/>
        <v>696.15857522114425</v>
      </c>
      <c r="C47" s="44">
        <f t="shared" si="20"/>
        <v>10200.971910152308</v>
      </c>
      <c r="D47" s="44">
        <f t="shared" si="20"/>
        <v>2116.5267261158779</v>
      </c>
      <c r="E47" s="44">
        <f t="shared" si="20"/>
        <v>85.060552954739364</v>
      </c>
      <c r="F47" s="348">
        <v>0</v>
      </c>
      <c r="G47" s="44">
        <f t="shared" si="17"/>
        <v>0</v>
      </c>
      <c r="H47" s="44">
        <f t="shared" si="17"/>
        <v>0</v>
      </c>
      <c r="I47" s="154">
        <f t="shared" si="21"/>
        <v>13098.717764444071</v>
      </c>
      <c r="J47" s="149"/>
      <c r="K47" s="169" t="s">
        <v>22</v>
      </c>
      <c r="L47" s="44">
        <f t="shared" si="18"/>
        <v>696.15857522114425</v>
      </c>
      <c r="M47" s="44">
        <f t="shared" si="18"/>
        <v>10200.971910152308</v>
      </c>
      <c r="N47" s="44">
        <f t="shared" si="18"/>
        <v>2116.5267261158779</v>
      </c>
      <c r="O47" s="44">
        <f t="shared" si="18"/>
        <v>85.060552954739364</v>
      </c>
      <c r="P47" s="44">
        <f t="shared" si="18"/>
        <v>303.03752030209233</v>
      </c>
      <c r="Q47" s="44">
        <f t="shared" si="18"/>
        <v>0</v>
      </c>
      <c r="R47" s="44">
        <f t="shared" si="18"/>
        <v>0</v>
      </c>
      <c r="S47" s="158">
        <f t="shared" si="22"/>
        <v>13401.755284746163</v>
      </c>
      <c r="T47" s="149"/>
      <c r="U47" s="215" t="s">
        <v>22</v>
      </c>
      <c r="V47" s="119">
        <f t="shared" si="19"/>
        <v>696.15857522114425</v>
      </c>
      <c r="W47" s="119">
        <f t="shared" si="19"/>
        <v>0</v>
      </c>
      <c r="X47" s="119">
        <f t="shared" si="19"/>
        <v>0</v>
      </c>
      <c r="Y47" s="119">
        <f t="shared" si="19"/>
        <v>10200.971910152308</v>
      </c>
      <c r="Z47" s="119">
        <f t="shared" si="19"/>
        <v>1433.8340527058924</v>
      </c>
      <c r="AA47" s="119">
        <f t="shared" si="19"/>
        <v>0</v>
      </c>
      <c r="AB47" s="119">
        <f t="shared" si="19"/>
        <v>303.03752030209233</v>
      </c>
      <c r="AC47" s="120">
        <f t="shared" si="19"/>
        <v>767.75322636472492</v>
      </c>
      <c r="AD47" s="119">
        <f t="shared" si="19"/>
        <v>0</v>
      </c>
      <c r="AE47" s="119">
        <f t="shared" si="19"/>
        <v>0</v>
      </c>
      <c r="AF47" s="119">
        <f t="shared" si="19"/>
        <v>0</v>
      </c>
      <c r="AG47" s="119">
        <f t="shared" si="19"/>
        <v>682.69267340998556</v>
      </c>
      <c r="AH47" s="119">
        <f t="shared" si="19"/>
        <v>85.060552954739364</v>
      </c>
      <c r="AI47" s="210">
        <f t="shared" si="23"/>
        <v>13401.755284746161</v>
      </c>
      <c r="AJ47" s="141" t="str">
        <f t="shared" si="24"/>
        <v/>
      </c>
    </row>
    <row r="48" spans="1:36" ht="15">
      <c r="A48" s="159" t="s">
        <v>21</v>
      </c>
      <c r="B48" s="41">
        <f t="shared" si="20"/>
        <v>62.925402893696841</v>
      </c>
      <c r="C48" s="41">
        <f t="shared" si="20"/>
        <v>1999.519905106255</v>
      </c>
      <c r="D48" s="41">
        <f t="shared" si="20"/>
        <v>2259.7345471435824</v>
      </c>
      <c r="E48" s="41">
        <f t="shared" si="20"/>
        <v>0</v>
      </c>
      <c r="F48" s="348">
        <v>0</v>
      </c>
      <c r="G48" s="41">
        <f t="shared" si="17"/>
        <v>0</v>
      </c>
      <c r="H48" s="41">
        <f t="shared" si="17"/>
        <v>0</v>
      </c>
      <c r="I48" s="162">
        <f t="shared" si="21"/>
        <v>4322.179855143534</v>
      </c>
      <c r="J48" s="149"/>
      <c r="K48" s="163" t="s">
        <v>21</v>
      </c>
      <c r="L48" s="90">
        <f t="shared" si="18"/>
        <v>62.925402893696841</v>
      </c>
      <c r="M48" s="90">
        <f t="shared" si="18"/>
        <v>1999.519905106255</v>
      </c>
      <c r="N48" s="90">
        <f t="shared" si="18"/>
        <v>2259.7345471435824</v>
      </c>
      <c r="O48" s="90">
        <f t="shared" si="18"/>
        <v>0</v>
      </c>
      <c r="P48" s="90">
        <f t="shared" si="18"/>
        <v>0</v>
      </c>
      <c r="Q48" s="90">
        <f t="shared" si="18"/>
        <v>0</v>
      </c>
      <c r="R48" s="90">
        <f t="shared" si="18"/>
        <v>0</v>
      </c>
      <c r="S48" s="166">
        <f t="shared" si="22"/>
        <v>4322.179855143534</v>
      </c>
      <c r="T48" s="149"/>
      <c r="U48" s="211" t="s">
        <v>60</v>
      </c>
      <c r="V48" s="123">
        <f t="shared" si="19"/>
        <v>62.925402893696841</v>
      </c>
      <c r="W48" s="123">
        <f t="shared" si="19"/>
        <v>0</v>
      </c>
      <c r="X48" s="123">
        <f t="shared" si="19"/>
        <v>0</v>
      </c>
      <c r="Y48" s="123">
        <f t="shared" si="19"/>
        <v>1999.519905106255</v>
      </c>
      <c r="Z48" s="123">
        <f t="shared" si="19"/>
        <v>2259.7345471435824</v>
      </c>
      <c r="AA48" s="123">
        <f t="shared" si="19"/>
        <v>0</v>
      </c>
      <c r="AB48" s="123">
        <f t="shared" si="19"/>
        <v>0</v>
      </c>
      <c r="AC48" s="124">
        <f t="shared" si="19"/>
        <v>0</v>
      </c>
      <c r="AD48" s="123">
        <f t="shared" si="19"/>
        <v>0</v>
      </c>
      <c r="AE48" s="123">
        <f t="shared" si="19"/>
        <v>0</v>
      </c>
      <c r="AF48" s="123">
        <f t="shared" si="19"/>
        <v>0</v>
      </c>
      <c r="AG48" s="123">
        <f t="shared" si="19"/>
        <v>0</v>
      </c>
      <c r="AH48" s="123">
        <f t="shared" si="19"/>
        <v>0</v>
      </c>
      <c r="AI48" s="214">
        <f t="shared" si="23"/>
        <v>4322.179855143534</v>
      </c>
      <c r="AJ48" s="141" t="str">
        <f t="shared" si="24"/>
        <v/>
      </c>
    </row>
    <row r="49" spans="1:36" ht="15">
      <c r="A49" s="170" t="s">
        <v>63</v>
      </c>
      <c r="B49" s="44">
        <f t="shared" si="20"/>
        <v>64.834947535183332</v>
      </c>
      <c r="C49" s="44">
        <f t="shared" si="20"/>
        <v>0</v>
      </c>
      <c r="D49" s="44">
        <f t="shared" si="20"/>
        <v>4405.2814949892381</v>
      </c>
      <c r="E49" s="44">
        <f t="shared" si="20"/>
        <v>0</v>
      </c>
      <c r="F49" s="348">
        <v>0</v>
      </c>
      <c r="G49" s="44">
        <f t="shared" ref="G49:H53" si="25">G127+G153+G179+G205+G231+G257+G283+G309+G335+G361+G387+G413+G439</f>
        <v>0</v>
      </c>
      <c r="H49" s="44">
        <f t="shared" si="25"/>
        <v>0</v>
      </c>
      <c r="I49" s="154">
        <f t="shared" si="21"/>
        <v>4470.1164425244215</v>
      </c>
      <c r="J49" s="149"/>
      <c r="K49" s="171" t="s">
        <v>63</v>
      </c>
      <c r="L49" s="44">
        <f t="shared" ref="L49:R53" si="26">L127+L153+L179+L205+L231+L257+L283+L309+L335+L361+L387+L413+L439</f>
        <v>64.834947535183332</v>
      </c>
      <c r="M49" s="44">
        <f t="shared" si="26"/>
        <v>0</v>
      </c>
      <c r="N49" s="44">
        <f t="shared" si="26"/>
        <v>4405.2814949892381</v>
      </c>
      <c r="O49" s="44">
        <f t="shared" si="26"/>
        <v>0</v>
      </c>
      <c r="P49" s="44">
        <f t="shared" si="26"/>
        <v>0</v>
      </c>
      <c r="Q49" s="44">
        <f t="shared" si="26"/>
        <v>0</v>
      </c>
      <c r="R49" s="44">
        <f t="shared" si="26"/>
        <v>0</v>
      </c>
      <c r="S49" s="158">
        <f t="shared" si="22"/>
        <v>4470.1164425244215</v>
      </c>
      <c r="T49" s="149"/>
      <c r="U49" s="216" t="s">
        <v>61</v>
      </c>
      <c r="V49" s="119">
        <f t="shared" ref="V49:AH53" si="27">V127+V153+V179+V205+V231+V257+V283+V309+V335+V361+V387+V413+V439</f>
        <v>57.275102621647235</v>
      </c>
      <c r="W49" s="119">
        <f t="shared" si="27"/>
        <v>6.6808790966878431E-2</v>
      </c>
      <c r="X49" s="119">
        <f t="shared" si="27"/>
        <v>0</v>
      </c>
      <c r="Y49" s="119">
        <f t="shared" si="27"/>
        <v>0</v>
      </c>
      <c r="Z49" s="119">
        <f t="shared" si="27"/>
        <v>4405.2814949892381</v>
      </c>
      <c r="AA49" s="119">
        <f t="shared" si="27"/>
        <v>0</v>
      </c>
      <c r="AB49" s="119">
        <f t="shared" si="27"/>
        <v>0</v>
      </c>
      <c r="AC49" s="120">
        <f t="shared" si="27"/>
        <v>7.4930361225692224</v>
      </c>
      <c r="AD49" s="119">
        <f t="shared" si="27"/>
        <v>7.4930361225692224</v>
      </c>
      <c r="AE49" s="119">
        <f t="shared" si="27"/>
        <v>0</v>
      </c>
      <c r="AF49" s="119">
        <f t="shared" si="27"/>
        <v>0</v>
      </c>
      <c r="AG49" s="119">
        <f t="shared" si="27"/>
        <v>0</v>
      </c>
      <c r="AH49" s="119">
        <f t="shared" si="27"/>
        <v>0</v>
      </c>
      <c r="AI49" s="210">
        <f t="shared" si="23"/>
        <v>4470.1164425244215</v>
      </c>
      <c r="AJ49" s="141" t="str">
        <f t="shared" si="24"/>
        <v/>
      </c>
    </row>
    <row r="50" spans="1:36">
      <c r="A50" s="172" t="s">
        <v>23</v>
      </c>
      <c r="B50" s="62">
        <f t="shared" ref="B50:E53" si="28">B128+B154+B180+B206+B232+B258+B284+B310+B336+B362+B388+B414+B440</f>
        <v>64.834947535183332</v>
      </c>
      <c r="C50" s="62">
        <f t="shared" si="28"/>
        <v>0</v>
      </c>
      <c r="D50" s="62">
        <f t="shared" si="28"/>
        <v>0</v>
      </c>
      <c r="E50" s="62">
        <f t="shared" si="28"/>
        <v>0</v>
      </c>
      <c r="F50" s="348">
        <v>0</v>
      </c>
      <c r="G50" s="62">
        <f t="shared" si="25"/>
        <v>0</v>
      </c>
      <c r="H50" s="62">
        <f t="shared" si="25"/>
        <v>0</v>
      </c>
      <c r="I50" s="175">
        <f t="shared" si="21"/>
        <v>64.834947535183332</v>
      </c>
      <c r="J50" s="149"/>
      <c r="K50" s="176" t="s">
        <v>23</v>
      </c>
      <c r="L50" s="93">
        <f t="shared" si="26"/>
        <v>64.834947535183332</v>
      </c>
      <c r="M50" s="93">
        <f t="shared" si="26"/>
        <v>0</v>
      </c>
      <c r="N50" s="93">
        <f t="shared" si="26"/>
        <v>0</v>
      </c>
      <c r="O50" s="93">
        <f t="shared" si="26"/>
        <v>0</v>
      </c>
      <c r="P50" s="93">
        <f t="shared" si="26"/>
        <v>0</v>
      </c>
      <c r="Q50" s="93">
        <f t="shared" si="26"/>
        <v>0</v>
      </c>
      <c r="R50" s="93">
        <f t="shared" si="26"/>
        <v>0</v>
      </c>
      <c r="S50" s="179">
        <f t="shared" si="22"/>
        <v>64.834947535183332</v>
      </c>
      <c r="T50" s="149"/>
      <c r="U50" s="217" t="s">
        <v>64</v>
      </c>
      <c r="V50" s="126">
        <f t="shared" si="27"/>
        <v>57.275102621647235</v>
      </c>
      <c r="W50" s="126">
        <f t="shared" si="27"/>
        <v>6.6808790966878431E-2</v>
      </c>
      <c r="X50" s="126">
        <f t="shared" si="27"/>
        <v>0</v>
      </c>
      <c r="Y50" s="126">
        <f t="shared" si="27"/>
        <v>0</v>
      </c>
      <c r="Z50" s="126">
        <f t="shared" si="27"/>
        <v>0</v>
      </c>
      <c r="AA50" s="126">
        <f t="shared" si="27"/>
        <v>0</v>
      </c>
      <c r="AB50" s="126">
        <f t="shared" si="27"/>
        <v>0</v>
      </c>
      <c r="AC50" s="285">
        <f t="shared" si="27"/>
        <v>7.4930361225692224</v>
      </c>
      <c r="AD50" s="126">
        <f t="shared" si="27"/>
        <v>7.4930361225692224</v>
      </c>
      <c r="AE50" s="126">
        <f t="shared" si="27"/>
        <v>0</v>
      </c>
      <c r="AF50" s="126">
        <f t="shared" si="27"/>
        <v>0</v>
      </c>
      <c r="AG50" s="126">
        <f t="shared" si="27"/>
        <v>0</v>
      </c>
      <c r="AH50" s="126">
        <f t="shared" si="27"/>
        <v>0</v>
      </c>
      <c r="AI50" s="219">
        <f t="shared" si="23"/>
        <v>64.834947535183346</v>
      </c>
      <c r="AJ50" s="141" t="str">
        <f t="shared" si="24"/>
        <v/>
      </c>
    </row>
    <row r="51" spans="1:36">
      <c r="A51" s="180" t="s">
        <v>19</v>
      </c>
      <c r="B51" s="65">
        <f t="shared" si="28"/>
        <v>0</v>
      </c>
      <c r="C51" s="65">
        <f t="shared" si="28"/>
        <v>0</v>
      </c>
      <c r="D51" s="65">
        <f t="shared" si="28"/>
        <v>965.93800465455581</v>
      </c>
      <c r="E51" s="65">
        <f t="shared" si="28"/>
        <v>0</v>
      </c>
      <c r="F51" s="348">
        <v>0</v>
      </c>
      <c r="G51" s="65">
        <f t="shared" si="25"/>
        <v>0</v>
      </c>
      <c r="H51" s="65">
        <f t="shared" si="25"/>
        <v>0</v>
      </c>
      <c r="I51" s="183">
        <f t="shared" si="21"/>
        <v>965.93800465455581</v>
      </c>
      <c r="J51" s="149"/>
      <c r="K51" s="184" t="s">
        <v>19</v>
      </c>
      <c r="L51" s="65">
        <f t="shared" si="26"/>
        <v>0</v>
      </c>
      <c r="M51" s="65">
        <f t="shared" si="26"/>
        <v>0</v>
      </c>
      <c r="N51" s="65">
        <f t="shared" si="26"/>
        <v>965.93800465455581</v>
      </c>
      <c r="O51" s="65">
        <f t="shared" si="26"/>
        <v>0</v>
      </c>
      <c r="P51" s="65">
        <f t="shared" si="26"/>
        <v>0</v>
      </c>
      <c r="Q51" s="65">
        <f t="shared" si="26"/>
        <v>0</v>
      </c>
      <c r="R51" s="65">
        <f t="shared" si="26"/>
        <v>0</v>
      </c>
      <c r="S51" s="186">
        <f t="shared" si="22"/>
        <v>965.93800465455581</v>
      </c>
      <c r="T51" s="149"/>
      <c r="U51" s="220" t="s">
        <v>19</v>
      </c>
      <c r="V51" s="129">
        <f t="shared" si="27"/>
        <v>0</v>
      </c>
      <c r="W51" s="129">
        <f t="shared" si="27"/>
        <v>0</v>
      </c>
      <c r="X51" s="129">
        <f t="shared" si="27"/>
        <v>0</v>
      </c>
      <c r="Y51" s="129">
        <f t="shared" si="27"/>
        <v>0</v>
      </c>
      <c r="Z51" s="129">
        <f t="shared" si="27"/>
        <v>965.93800465455581</v>
      </c>
      <c r="AA51" s="129">
        <f t="shared" si="27"/>
        <v>0</v>
      </c>
      <c r="AB51" s="129">
        <f t="shared" si="27"/>
        <v>0</v>
      </c>
      <c r="AC51" s="286">
        <f t="shared" si="27"/>
        <v>0</v>
      </c>
      <c r="AD51" s="129">
        <f t="shared" si="27"/>
        <v>0</v>
      </c>
      <c r="AE51" s="129">
        <f t="shared" si="27"/>
        <v>0</v>
      </c>
      <c r="AF51" s="129">
        <f t="shared" si="27"/>
        <v>0</v>
      </c>
      <c r="AG51" s="129">
        <f t="shared" si="27"/>
        <v>0</v>
      </c>
      <c r="AH51" s="129">
        <f t="shared" si="27"/>
        <v>0</v>
      </c>
      <c r="AI51" s="223">
        <f t="shared" si="23"/>
        <v>965.93800465455581</v>
      </c>
      <c r="AJ51" s="141" t="str">
        <f t="shared" si="24"/>
        <v/>
      </c>
    </row>
    <row r="52" spans="1:36">
      <c r="A52" s="172" t="s">
        <v>20</v>
      </c>
      <c r="B52" s="62">
        <f t="shared" si="28"/>
        <v>0</v>
      </c>
      <c r="C52" s="62">
        <f t="shared" si="28"/>
        <v>0</v>
      </c>
      <c r="D52" s="62">
        <f t="shared" si="28"/>
        <v>3439.3434903346824</v>
      </c>
      <c r="E52" s="62">
        <f t="shared" si="28"/>
        <v>0</v>
      </c>
      <c r="F52" s="348">
        <v>0</v>
      </c>
      <c r="G52" s="62">
        <f t="shared" si="25"/>
        <v>0</v>
      </c>
      <c r="H52" s="62">
        <f t="shared" si="25"/>
        <v>0</v>
      </c>
      <c r="I52" s="175">
        <f t="shared" si="21"/>
        <v>3439.3434903346824</v>
      </c>
      <c r="J52" s="149"/>
      <c r="K52" s="176" t="s">
        <v>20</v>
      </c>
      <c r="L52" s="93">
        <f t="shared" si="26"/>
        <v>0</v>
      </c>
      <c r="M52" s="93">
        <f t="shared" si="26"/>
        <v>0</v>
      </c>
      <c r="N52" s="93">
        <f t="shared" si="26"/>
        <v>3439.3434903346824</v>
      </c>
      <c r="O52" s="93">
        <f t="shared" si="26"/>
        <v>0</v>
      </c>
      <c r="P52" s="93">
        <f t="shared" si="26"/>
        <v>0</v>
      </c>
      <c r="Q52" s="93">
        <f t="shared" si="26"/>
        <v>0</v>
      </c>
      <c r="R52" s="93">
        <f t="shared" si="26"/>
        <v>0</v>
      </c>
      <c r="S52" s="179">
        <f t="shared" si="22"/>
        <v>3439.3434903346824</v>
      </c>
      <c r="T52" s="149"/>
      <c r="U52" s="217" t="s">
        <v>20</v>
      </c>
      <c r="V52" s="126">
        <f t="shared" si="27"/>
        <v>0</v>
      </c>
      <c r="W52" s="126">
        <f t="shared" si="27"/>
        <v>0</v>
      </c>
      <c r="X52" s="126">
        <f t="shared" si="27"/>
        <v>0</v>
      </c>
      <c r="Y52" s="126">
        <f t="shared" si="27"/>
        <v>0</v>
      </c>
      <c r="Z52" s="126">
        <f t="shared" si="27"/>
        <v>3439.3434903346824</v>
      </c>
      <c r="AA52" s="126">
        <f t="shared" si="27"/>
        <v>0</v>
      </c>
      <c r="AB52" s="126">
        <f t="shared" si="27"/>
        <v>0</v>
      </c>
      <c r="AC52" s="285">
        <f t="shared" si="27"/>
        <v>0</v>
      </c>
      <c r="AD52" s="126">
        <f t="shared" si="27"/>
        <v>0</v>
      </c>
      <c r="AE52" s="126">
        <f t="shared" si="27"/>
        <v>0</v>
      </c>
      <c r="AF52" s="126">
        <f t="shared" si="27"/>
        <v>0</v>
      </c>
      <c r="AG52" s="126">
        <f t="shared" si="27"/>
        <v>0</v>
      </c>
      <c r="AH52" s="126">
        <f t="shared" si="27"/>
        <v>0</v>
      </c>
      <c r="AI52" s="219">
        <f t="shared" si="23"/>
        <v>3439.3434903346824</v>
      </c>
      <c r="AJ52" s="141" t="str">
        <f t="shared" si="24"/>
        <v/>
      </c>
    </row>
    <row r="53" spans="1:36" ht="15" thickBot="1">
      <c r="A53" s="187" t="s">
        <v>11</v>
      </c>
      <c r="B53" s="54">
        <f t="shared" si="28"/>
        <v>0</v>
      </c>
      <c r="C53" s="54">
        <f t="shared" si="28"/>
        <v>0</v>
      </c>
      <c r="D53" s="54">
        <f t="shared" si="28"/>
        <v>0</v>
      </c>
      <c r="E53" s="54">
        <f t="shared" si="28"/>
        <v>0</v>
      </c>
      <c r="F53" s="349">
        <v>0</v>
      </c>
      <c r="G53" s="54">
        <f t="shared" si="25"/>
        <v>0</v>
      </c>
      <c r="H53" s="54">
        <f t="shared" si="25"/>
        <v>0</v>
      </c>
      <c r="I53" s="190">
        <f t="shared" si="21"/>
        <v>0</v>
      </c>
      <c r="J53" s="149"/>
      <c r="K53" s="191" t="s">
        <v>11</v>
      </c>
      <c r="L53" s="54">
        <f t="shared" si="26"/>
        <v>0</v>
      </c>
      <c r="M53" s="54">
        <f t="shared" si="26"/>
        <v>0</v>
      </c>
      <c r="N53" s="54">
        <f t="shared" si="26"/>
        <v>0</v>
      </c>
      <c r="O53" s="54">
        <f t="shared" si="26"/>
        <v>0</v>
      </c>
      <c r="P53" s="54">
        <f t="shared" si="26"/>
        <v>0</v>
      </c>
      <c r="Q53" s="54">
        <f t="shared" si="26"/>
        <v>0</v>
      </c>
      <c r="R53" s="54">
        <f t="shared" si="26"/>
        <v>0</v>
      </c>
      <c r="S53" s="193">
        <f t="shared" si="22"/>
        <v>0</v>
      </c>
      <c r="T53" s="149"/>
      <c r="U53" s="220" t="s">
        <v>11</v>
      </c>
      <c r="V53" s="129">
        <f t="shared" si="27"/>
        <v>0</v>
      </c>
      <c r="W53" s="129">
        <f t="shared" si="27"/>
        <v>0</v>
      </c>
      <c r="X53" s="129">
        <f t="shared" si="27"/>
        <v>0</v>
      </c>
      <c r="Y53" s="129">
        <f t="shared" si="27"/>
        <v>0</v>
      </c>
      <c r="Z53" s="129">
        <f t="shared" si="27"/>
        <v>0</v>
      </c>
      <c r="AA53" s="129">
        <f t="shared" si="27"/>
        <v>0</v>
      </c>
      <c r="AB53" s="129">
        <f t="shared" si="27"/>
        <v>0</v>
      </c>
      <c r="AC53" s="286">
        <f t="shared" si="27"/>
        <v>0</v>
      </c>
      <c r="AD53" s="129">
        <f t="shared" si="27"/>
        <v>0</v>
      </c>
      <c r="AE53" s="129">
        <f t="shared" si="27"/>
        <v>0</v>
      </c>
      <c r="AF53" s="129">
        <f t="shared" si="27"/>
        <v>0</v>
      </c>
      <c r="AG53" s="129">
        <f t="shared" si="27"/>
        <v>0</v>
      </c>
      <c r="AH53" s="129">
        <f t="shared" si="27"/>
        <v>0</v>
      </c>
      <c r="AI53" s="223">
        <f t="shared" si="23"/>
        <v>0</v>
      </c>
      <c r="AJ53" s="141" t="str">
        <f t="shared" si="24"/>
        <v/>
      </c>
    </row>
    <row r="54" spans="1:36" ht="15">
      <c r="A54" s="194" t="s">
        <v>26</v>
      </c>
      <c r="B54" s="195">
        <f>SUM(B33:B49)</f>
        <v>8284.005997404267</v>
      </c>
      <c r="C54" s="195">
        <f t="shared" ref="C54:I54" si="29">SUM(C33:C49)</f>
        <v>29979.2363397478</v>
      </c>
      <c r="D54" s="195">
        <f t="shared" si="29"/>
        <v>34872.758459732591</v>
      </c>
      <c r="E54" s="195">
        <f t="shared" si="29"/>
        <v>24877.197106929329</v>
      </c>
      <c r="F54" s="195">
        <f t="shared" si="29"/>
        <v>0</v>
      </c>
      <c r="G54" s="195">
        <f t="shared" si="29"/>
        <v>2155.1665210002157</v>
      </c>
      <c r="H54" s="195">
        <f t="shared" si="29"/>
        <v>126.98048342334408</v>
      </c>
      <c r="I54" s="154">
        <f t="shared" si="29"/>
        <v>100295.34490823754</v>
      </c>
      <c r="J54" s="149"/>
      <c r="K54" s="196" t="s">
        <v>26</v>
      </c>
      <c r="L54" s="195">
        <f>SUM(L33:L49)</f>
        <v>8284.005997404267</v>
      </c>
      <c r="M54" s="195">
        <f t="shared" ref="M54:S54" si="30">SUM(M33:M49)</f>
        <v>29979.2363397478</v>
      </c>
      <c r="N54" s="195">
        <f t="shared" si="30"/>
        <v>34872.758459732591</v>
      </c>
      <c r="O54" s="195">
        <f t="shared" si="30"/>
        <v>24877.197106929329</v>
      </c>
      <c r="P54" s="195">
        <f t="shared" si="30"/>
        <v>3816.923766236554</v>
      </c>
      <c r="Q54" s="195">
        <f t="shared" si="30"/>
        <v>2155.1665210002157</v>
      </c>
      <c r="R54" s="197">
        <f t="shared" si="30"/>
        <v>126.98048342334408</v>
      </c>
      <c r="S54" s="198">
        <f t="shared" si="30"/>
        <v>104112.26867447411</v>
      </c>
      <c r="T54" s="149" t="str">
        <f>IF(ABS(S54-AI54)&gt;0.01,S54-AI54,"")</f>
        <v/>
      </c>
      <c r="U54" s="224" t="s">
        <v>62</v>
      </c>
      <c r="V54" s="225">
        <f>SUM(V33:V49)</f>
        <v>6963.8540767477934</v>
      </c>
      <c r="W54" s="225">
        <f t="shared" ref="W54:AH54" si="31">SUM(W33:W49)</f>
        <v>1208.0261432771572</v>
      </c>
      <c r="X54" s="225">
        <f t="shared" si="31"/>
        <v>2155.1665210002157</v>
      </c>
      <c r="Y54" s="225">
        <f t="shared" si="31"/>
        <v>29979.2363397478</v>
      </c>
      <c r="Z54" s="225">
        <f t="shared" si="31"/>
        <v>33205.670064953796</v>
      </c>
      <c r="AA54" s="225">
        <f t="shared" si="31"/>
        <v>24067.900002868126</v>
      </c>
      <c r="AB54" s="225">
        <f t="shared" si="31"/>
        <v>3816.923766236554</v>
      </c>
      <c r="AC54" s="225">
        <f t="shared" si="31"/>
        <v>2715.4917596426772</v>
      </c>
      <c r="AD54" s="226">
        <f t="shared" si="31"/>
        <v>112.12577737931613</v>
      </c>
      <c r="AE54" s="226">
        <f t="shared" si="31"/>
        <v>90.288719917977218</v>
      </c>
      <c r="AF54" s="226">
        <f t="shared" si="31"/>
        <v>126.98048342334408</v>
      </c>
      <c r="AG54" s="226">
        <f t="shared" si="31"/>
        <v>1667.0883947788086</v>
      </c>
      <c r="AH54" s="226">
        <f t="shared" si="31"/>
        <v>719.00838414323096</v>
      </c>
      <c r="AI54" s="227">
        <f>SUM(V54:AC54)</f>
        <v>104112.26867447411</v>
      </c>
      <c r="AJ54" s="141" t="str">
        <f t="shared" si="24"/>
        <v/>
      </c>
    </row>
    <row r="55" spans="1:36" ht="15" thickBot="1">
      <c r="A55" s="31" t="s">
        <v>86</v>
      </c>
      <c r="B55" s="49">
        <f>IF($I54=0,"-",B54/$I54)</f>
        <v>8.2596116549412027E-2</v>
      </c>
      <c r="C55" s="49">
        <f t="shared" ref="C55:H55" si="32">IF($I54=0,"-",C54/$I54)</f>
        <v>0.2989095492634925</v>
      </c>
      <c r="D55" s="49">
        <f t="shared" si="32"/>
        <v>0.34770066837736546</v>
      </c>
      <c r="E55" s="49">
        <f t="shared" si="32"/>
        <v>0.24803939933294045</v>
      </c>
      <c r="F55" s="49">
        <f t="shared" si="32"/>
        <v>0</v>
      </c>
      <c r="G55" s="49">
        <f t="shared" si="32"/>
        <v>2.1488200902763988E-2</v>
      </c>
      <c r="H55" s="72">
        <f t="shared" si="32"/>
        <v>1.2660655740256077E-3</v>
      </c>
      <c r="I55" s="50">
        <f>SUM(B55:H55)</f>
        <v>0.99999999999999989</v>
      </c>
      <c r="K55" s="84" t="s">
        <v>86</v>
      </c>
      <c r="L55" s="101">
        <f>IF($S54=0,"-",L54/$S54)</f>
        <v>7.9568009638765189E-2</v>
      </c>
      <c r="M55" s="101">
        <f t="shared" ref="M55:R55" si="33">IF($S54=0,"-",M54/$S54)</f>
        <v>0.28795104286396178</v>
      </c>
      <c r="N55" s="101">
        <f t="shared" si="33"/>
        <v>0.33495340082126723</v>
      </c>
      <c r="O55" s="101">
        <f t="shared" si="33"/>
        <v>0.2389458747144623</v>
      </c>
      <c r="P55" s="101">
        <f t="shared" si="33"/>
        <v>3.6661613610311942E-2</v>
      </c>
      <c r="Q55" s="101">
        <f t="shared" si="33"/>
        <v>2.0700408784086098E-2</v>
      </c>
      <c r="R55" s="102">
        <f t="shared" si="33"/>
        <v>1.219649567145363E-3</v>
      </c>
      <c r="S55" s="103">
        <f>SUM(L55:R55)</f>
        <v>0.99999999999999989</v>
      </c>
      <c r="U55" s="113" t="s">
        <v>86</v>
      </c>
      <c r="V55" s="135">
        <f>+V54/$AI54</f>
        <v>6.6887929399766954E-2</v>
      </c>
      <c r="W55" s="135">
        <f t="shared" ref="W55:AH55" si="34">+W54/$AI54</f>
        <v>1.1603110360165814E-2</v>
      </c>
      <c r="X55" s="135">
        <f t="shared" si="34"/>
        <v>2.0700408784086098E-2</v>
      </c>
      <c r="Y55" s="135">
        <f t="shared" si="34"/>
        <v>0.28795104286396178</v>
      </c>
      <c r="Z55" s="135">
        <f t="shared" si="34"/>
        <v>0.31894099021871619</v>
      </c>
      <c r="AA55" s="135">
        <f t="shared" si="34"/>
        <v>0.23117256313106366</v>
      </c>
      <c r="AB55" s="135">
        <f t="shared" si="34"/>
        <v>3.6661613610311942E-2</v>
      </c>
      <c r="AC55" s="135">
        <f t="shared" si="34"/>
        <v>2.6082341631927689E-2</v>
      </c>
      <c r="AD55" s="135">
        <f t="shared" si="34"/>
        <v>1.0769698788324143E-3</v>
      </c>
      <c r="AE55" s="135">
        <f t="shared" si="34"/>
        <v>8.6722459386877142E-4</v>
      </c>
      <c r="AF55" s="135">
        <f t="shared" si="34"/>
        <v>1.219649567145363E-3</v>
      </c>
      <c r="AG55" s="135">
        <f t="shared" si="34"/>
        <v>1.6012410602551201E-2</v>
      </c>
      <c r="AH55" s="135">
        <f t="shared" si="34"/>
        <v>6.9060869895299377E-3</v>
      </c>
      <c r="AI55" s="136">
        <f>SUM(V55:AC55)</f>
        <v>1.0000000000000002</v>
      </c>
      <c r="AJ55" s="141" t="str">
        <f t="shared" si="24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0.11023777685292199</v>
      </c>
      <c r="G59" s="354"/>
      <c r="H59" s="356"/>
      <c r="I59" s="154">
        <f>SUM(B59:H59)</f>
        <v>0.11023777685292199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35">F450+F476+F502+F528+F554</f>
        <v>0</v>
      </c>
      <c r="G60" s="357"/>
      <c r="H60" s="359"/>
      <c r="I60" s="162">
        <f t="shared" ref="I60:I79" si="36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37">P450+P476+P502+P528+P554</f>
        <v>0</v>
      </c>
      <c r="Q60" s="357"/>
      <c r="R60" s="364"/>
      <c r="S60" s="166">
        <f t="shared" ref="S60:S79" si="38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35"/>
        <v>0</v>
      </c>
      <c r="G61" s="357"/>
      <c r="H61" s="359"/>
      <c r="I61" s="154">
        <f t="shared" si="36"/>
        <v>0</v>
      </c>
      <c r="J61" s="149"/>
      <c r="K61" s="169" t="s">
        <v>10</v>
      </c>
      <c r="L61" s="357"/>
      <c r="M61" s="358"/>
      <c r="N61" s="358"/>
      <c r="O61" s="359"/>
      <c r="P61" s="44">
        <f t="shared" si="37"/>
        <v>0</v>
      </c>
      <c r="Q61" s="357"/>
      <c r="R61" s="364"/>
      <c r="S61" s="158">
        <f t="shared" si="38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35"/>
        <v>0</v>
      </c>
      <c r="G62" s="357"/>
      <c r="H62" s="359"/>
      <c r="I62" s="162">
        <f t="shared" si="36"/>
        <v>0</v>
      </c>
      <c r="J62" s="149"/>
      <c r="K62" s="163" t="s">
        <v>55</v>
      </c>
      <c r="L62" s="357"/>
      <c r="M62" s="358"/>
      <c r="N62" s="358"/>
      <c r="O62" s="359"/>
      <c r="P62" s="90">
        <f t="shared" si="37"/>
        <v>0</v>
      </c>
      <c r="Q62" s="357"/>
      <c r="R62" s="364"/>
      <c r="S62" s="166">
        <f t="shared" si="38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35"/>
        <v>0</v>
      </c>
      <c r="G63" s="357"/>
      <c r="H63" s="359"/>
      <c r="I63" s="154">
        <f t="shared" si="36"/>
        <v>0</v>
      </c>
      <c r="J63" s="149"/>
      <c r="K63" s="169" t="s">
        <v>16</v>
      </c>
      <c r="L63" s="357"/>
      <c r="M63" s="358"/>
      <c r="N63" s="358"/>
      <c r="O63" s="359"/>
      <c r="P63" s="44">
        <f t="shared" si="37"/>
        <v>0</v>
      </c>
      <c r="Q63" s="357"/>
      <c r="R63" s="364"/>
      <c r="S63" s="158">
        <f t="shared" si="38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35"/>
        <v>0</v>
      </c>
      <c r="G64" s="357"/>
      <c r="H64" s="359"/>
      <c r="I64" s="162">
        <f t="shared" si="36"/>
        <v>0</v>
      </c>
      <c r="J64" s="149"/>
      <c r="K64" s="163" t="s">
        <v>15</v>
      </c>
      <c r="L64" s="357"/>
      <c r="M64" s="358"/>
      <c r="N64" s="358"/>
      <c r="O64" s="359"/>
      <c r="P64" s="90">
        <f t="shared" si="37"/>
        <v>0</v>
      </c>
      <c r="Q64" s="357"/>
      <c r="R64" s="364"/>
      <c r="S64" s="166">
        <f t="shared" si="38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35"/>
        <v>47321.987015371087</v>
      </c>
      <c r="G65" s="357"/>
      <c r="H65" s="359"/>
      <c r="I65" s="154">
        <f t="shared" si="36"/>
        <v>47321.987015371087</v>
      </c>
      <c r="J65" s="149"/>
      <c r="K65" s="169" t="s">
        <v>57</v>
      </c>
      <c r="L65" s="357"/>
      <c r="M65" s="358"/>
      <c r="N65" s="358"/>
      <c r="O65" s="359"/>
      <c r="P65" s="44">
        <f t="shared" si="37"/>
        <v>27127.08260327336</v>
      </c>
      <c r="Q65" s="357"/>
      <c r="R65" s="364"/>
      <c r="S65" s="158">
        <f t="shared" si="38"/>
        <v>27127.08260327336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35"/>
        <v>11701.830634564185</v>
      </c>
      <c r="G66" s="357"/>
      <c r="H66" s="359"/>
      <c r="I66" s="162">
        <f t="shared" si="36"/>
        <v>11701.830634564185</v>
      </c>
      <c r="J66" s="149"/>
      <c r="K66" s="163" t="s">
        <v>12</v>
      </c>
      <c r="L66" s="357"/>
      <c r="M66" s="358"/>
      <c r="N66" s="358"/>
      <c r="O66" s="359"/>
      <c r="P66" s="90">
        <f t="shared" si="37"/>
        <v>4388.2152811378346</v>
      </c>
      <c r="Q66" s="357"/>
      <c r="R66" s="364"/>
      <c r="S66" s="166">
        <f t="shared" si="38"/>
        <v>4388.2152811378346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35"/>
        <v>998.21140427510795</v>
      </c>
      <c r="G67" s="357"/>
      <c r="H67" s="359"/>
      <c r="I67" s="154">
        <f t="shared" si="36"/>
        <v>998.21140427510795</v>
      </c>
      <c r="J67" s="149"/>
      <c r="K67" s="169" t="s">
        <v>58</v>
      </c>
      <c r="L67" s="357"/>
      <c r="M67" s="358"/>
      <c r="N67" s="358"/>
      <c r="O67" s="359"/>
      <c r="P67" s="44">
        <f t="shared" si="37"/>
        <v>0</v>
      </c>
      <c r="Q67" s="357"/>
      <c r="R67" s="364"/>
      <c r="S67" s="158">
        <f t="shared" si="38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35"/>
        <v>29.087259832960232</v>
      </c>
      <c r="G68" s="357"/>
      <c r="H68" s="359"/>
      <c r="I68" s="162">
        <f t="shared" si="36"/>
        <v>29.087259832960232</v>
      </c>
      <c r="J68" s="149"/>
      <c r="K68" s="163" t="s">
        <v>17</v>
      </c>
      <c r="L68" s="357"/>
      <c r="M68" s="358"/>
      <c r="N68" s="358"/>
      <c r="O68" s="359"/>
      <c r="P68" s="90">
        <f t="shared" si="37"/>
        <v>16.718810762942763</v>
      </c>
      <c r="Q68" s="357"/>
      <c r="R68" s="364"/>
      <c r="S68" s="166">
        <f t="shared" si="38"/>
        <v>16.718810762942763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35"/>
        <v>909.64654027397262</v>
      </c>
      <c r="G69" s="357"/>
      <c r="H69" s="359"/>
      <c r="I69" s="154">
        <f t="shared" si="36"/>
        <v>909.64654027397262</v>
      </c>
      <c r="J69" s="149"/>
      <c r="K69" s="169" t="s">
        <v>139</v>
      </c>
      <c r="L69" s="357"/>
      <c r="M69" s="358"/>
      <c r="N69" s="358"/>
      <c r="O69" s="359"/>
      <c r="P69" s="44">
        <f t="shared" si="37"/>
        <v>50.480716499241538</v>
      </c>
      <c r="Q69" s="357"/>
      <c r="R69" s="364"/>
      <c r="S69" s="158">
        <f t="shared" si="38"/>
        <v>50.480716499241538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35"/>
        <v>1912.6708232192868</v>
      </c>
      <c r="G70" s="357"/>
      <c r="H70" s="359"/>
      <c r="I70" s="162">
        <f t="shared" si="36"/>
        <v>1912.6708232192868</v>
      </c>
      <c r="J70" s="149"/>
      <c r="K70" s="163" t="s">
        <v>25</v>
      </c>
      <c r="L70" s="357"/>
      <c r="M70" s="358"/>
      <c r="N70" s="358"/>
      <c r="O70" s="359"/>
      <c r="P70" s="90">
        <f t="shared" si="37"/>
        <v>-6.3948846218409017E-14</v>
      </c>
      <c r="Q70" s="357"/>
      <c r="R70" s="364"/>
      <c r="S70" s="166">
        <f t="shared" si="38"/>
        <v>-6.3948846218409017E-14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35"/>
        <v>0</v>
      </c>
      <c r="G71" s="357"/>
      <c r="H71" s="359"/>
      <c r="I71" s="154">
        <f t="shared" si="36"/>
        <v>0</v>
      </c>
      <c r="J71" s="149"/>
      <c r="K71" s="169" t="s">
        <v>24</v>
      </c>
      <c r="L71" s="357"/>
      <c r="M71" s="358"/>
      <c r="N71" s="358"/>
      <c r="O71" s="359"/>
      <c r="P71" s="44">
        <f t="shared" si="37"/>
        <v>0</v>
      </c>
      <c r="Q71" s="357"/>
      <c r="R71" s="364"/>
      <c r="S71" s="158">
        <f t="shared" si="38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35"/>
        <v>0</v>
      </c>
      <c r="G72" s="357"/>
      <c r="H72" s="359"/>
      <c r="I72" s="162">
        <f t="shared" si="36"/>
        <v>0</v>
      </c>
      <c r="J72" s="149"/>
      <c r="K72" s="163" t="s">
        <v>59</v>
      </c>
      <c r="L72" s="357"/>
      <c r="M72" s="358"/>
      <c r="N72" s="358"/>
      <c r="O72" s="359"/>
      <c r="P72" s="90">
        <f t="shared" si="37"/>
        <v>0</v>
      </c>
      <c r="Q72" s="357"/>
      <c r="R72" s="364"/>
      <c r="S72" s="166">
        <f t="shared" si="38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35"/>
        <v>4286.1617779684184</v>
      </c>
      <c r="G73" s="357"/>
      <c r="H73" s="359"/>
      <c r="I73" s="154">
        <f t="shared" si="36"/>
        <v>4286.1617779684184</v>
      </c>
      <c r="J73" s="149"/>
      <c r="K73" s="169" t="s">
        <v>22</v>
      </c>
      <c r="L73" s="357"/>
      <c r="M73" s="358"/>
      <c r="N73" s="358"/>
      <c r="O73" s="359"/>
      <c r="P73" s="44">
        <f t="shared" si="37"/>
        <v>2629.2400569347251</v>
      </c>
      <c r="Q73" s="357"/>
      <c r="R73" s="364"/>
      <c r="S73" s="158">
        <f t="shared" si="38"/>
        <v>2629.2400569347251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35"/>
        <v>0</v>
      </c>
      <c r="G74" s="357"/>
      <c r="H74" s="359"/>
      <c r="I74" s="162">
        <f t="shared" si="36"/>
        <v>0</v>
      </c>
      <c r="J74" s="149"/>
      <c r="K74" s="163" t="s">
        <v>21</v>
      </c>
      <c r="L74" s="357"/>
      <c r="M74" s="358"/>
      <c r="N74" s="358"/>
      <c r="O74" s="359"/>
      <c r="P74" s="90">
        <f t="shared" si="37"/>
        <v>0</v>
      </c>
      <c r="Q74" s="357"/>
      <c r="R74" s="364"/>
      <c r="S74" s="166">
        <f t="shared" si="38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35"/>
        <v>0</v>
      </c>
      <c r="G75" s="357"/>
      <c r="H75" s="359"/>
      <c r="I75" s="154">
        <f t="shared" si="36"/>
        <v>0</v>
      </c>
      <c r="J75" s="149"/>
      <c r="K75" s="171" t="s">
        <v>63</v>
      </c>
      <c r="L75" s="357"/>
      <c r="M75" s="358"/>
      <c r="N75" s="358"/>
      <c r="O75" s="359"/>
      <c r="P75" s="44">
        <f t="shared" si="37"/>
        <v>0</v>
      </c>
      <c r="Q75" s="357"/>
      <c r="R75" s="364"/>
      <c r="S75" s="158">
        <f t="shared" si="38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35"/>
        <v>0</v>
      </c>
      <c r="G76" s="357"/>
      <c r="H76" s="359"/>
      <c r="I76" s="175">
        <f t="shared" si="36"/>
        <v>0</v>
      </c>
      <c r="J76" s="149"/>
      <c r="K76" s="176" t="s">
        <v>23</v>
      </c>
      <c r="L76" s="357"/>
      <c r="M76" s="358"/>
      <c r="N76" s="358"/>
      <c r="O76" s="359"/>
      <c r="P76" s="93">
        <f t="shared" si="37"/>
        <v>0</v>
      </c>
      <c r="Q76" s="357"/>
      <c r="R76" s="364"/>
      <c r="S76" s="179">
        <f t="shared" si="38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35"/>
        <v>0</v>
      </c>
      <c r="G77" s="357"/>
      <c r="H77" s="359"/>
      <c r="I77" s="183">
        <f t="shared" si="36"/>
        <v>0</v>
      </c>
      <c r="J77" s="149"/>
      <c r="K77" s="184" t="s">
        <v>19</v>
      </c>
      <c r="L77" s="357"/>
      <c r="M77" s="358"/>
      <c r="N77" s="358"/>
      <c r="O77" s="359"/>
      <c r="P77" s="65">
        <f t="shared" si="37"/>
        <v>0</v>
      </c>
      <c r="Q77" s="357"/>
      <c r="R77" s="364"/>
      <c r="S77" s="186">
        <f t="shared" si="38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35"/>
        <v>0</v>
      </c>
      <c r="G78" s="357"/>
      <c r="H78" s="359"/>
      <c r="I78" s="175">
        <f t="shared" si="36"/>
        <v>0</v>
      </c>
      <c r="J78" s="149"/>
      <c r="K78" s="176" t="s">
        <v>20</v>
      </c>
      <c r="L78" s="357"/>
      <c r="M78" s="358"/>
      <c r="N78" s="358"/>
      <c r="O78" s="359"/>
      <c r="P78" s="93">
        <f t="shared" si="37"/>
        <v>0</v>
      </c>
      <c r="Q78" s="357"/>
      <c r="R78" s="364"/>
      <c r="S78" s="179">
        <f t="shared" si="38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35"/>
        <v>0</v>
      </c>
      <c r="G79" s="360"/>
      <c r="H79" s="362"/>
      <c r="I79" s="190">
        <f t="shared" si="36"/>
        <v>0</v>
      </c>
      <c r="J79" s="149"/>
      <c r="K79" s="191" t="s">
        <v>11</v>
      </c>
      <c r="L79" s="360"/>
      <c r="M79" s="361"/>
      <c r="N79" s="361"/>
      <c r="O79" s="362"/>
      <c r="P79" s="54">
        <f t="shared" si="37"/>
        <v>0</v>
      </c>
      <c r="Q79" s="360"/>
      <c r="R79" s="365"/>
      <c r="S79" s="193">
        <f t="shared" si="38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39">SUM(C59:C75)</f>
        <v>0</v>
      </c>
      <c r="D80" s="195">
        <f t="shared" si="39"/>
        <v>0</v>
      </c>
      <c r="E80" s="195">
        <f t="shared" si="39"/>
        <v>0</v>
      </c>
      <c r="F80" s="195">
        <f t="shared" si="39"/>
        <v>67159.705693281867</v>
      </c>
      <c r="G80" s="195">
        <f t="shared" si="39"/>
        <v>0</v>
      </c>
      <c r="H80" s="197">
        <f t="shared" si="39"/>
        <v>0</v>
      </c>
      <c r="I80" s="154">
        <f t="shared" si="39"/>
        <v>67159.705693281867</v>
      </c>
      <c r="J80" s="149"/>
      <c r="K80" s="196" t="s">
        <v>26</v>
      </c>
      <c r="L80" s="195">
        <f>SUM(L59:L75)</f>
        <v>0</v>
      </c>
      <c r="M80" s="195">
        <f t="shared" ref="M80:S80" si="40">SUM(M59:M75)</f>
        <v>0</v>
      </c>
      <c r="N80" s="195">
        <f t="shared" si="40"/>
        <v>0</v>
      </c>
      <c r="O80" s="195">
        <f t="shared" si="40"/>
        <v>0</v>
      </c>
      <c r="P80" s="195">
        <f t="shared" si="40"/>
        <v>34211.737468608102</v>
      </c>
      <c r="Q80" s="195">
        <f t="shared" si="40"/>
        <v>0</v>
      </c>
      <c r="R80" s="197">
        <f t="shared" si="40"/>
        <v>0</v>
      </c>
      <c r="S80" s="198">
        <f t="shared" si="40"/>
        <v>34211.737468608102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41">IF($I80=0,"-",C80/$I80)</f>
        <v>0</v>
      </c>
      <c r="D81" s="49">
        <f t="shared" si="41"/>
        <v>0</v>
      </c>
      <c r="E81" s="49">
        <f t="shared" si="41"/>
        <v>0</v>
      </c>
      <c r="F81" s="49">
        <f t="shared" si="41"/>
        <v>1</v>
      </c>
      <c r="G81" s="49">
        <f t="shared" si="41"/>
        <v>0</v>
      </c>
      <c r="H81" s="49">
        <f t="shared" si="41"/>
        <v>0</v>
      </c>
      <c r="I81" s="50">
        <f>SUM(B81:H81)</f>
        <v>1</v>
      </c>
      <c r="K81" s="84" t="s">
        <v>86</v>
      </c>
      <c r="L81" s="101">
        <f t="shared" ref="L81:R81" si="42">IF($S80=0,"-",L80/$S80)</f>
        <v>0</v>
      </c>
      <c r="M81" s="101">
        <f t="shared" si="42"/>
        <v>0</v>
      </c>
      <c r="N81" s="101">
        <f t="shared" si="42"/>
        <v>0</v>
      </c>
      <c r="O81" s="101">
        <f t="shared" si="42"/>
        <v>0</v>
      </c>
      <c r="P81" s="101">
        <f t="shared" si="42"/>
        <v>1</v>
      </c>
      <c r="Q81" s="101">
        <f t="shared" si="42"/>
        <v>0</v>
      </c>
      <c r="R81" s="102">
        <f t="shared" si="42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1.25" customHeight="1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0" si="43">B579+B605+B631</f>
        <v>44.867172097361745</v>
      </c>
      <c r="C85" s="38">
        <f t="shared" si="43"/>
        <v>0</v>
      </c>
      <c r="D85" s="38">
        <f t="shared" si="43"/>
        <v>0</v>
      </c>
      <c r="E85" s="38">
        <f t="shared" si="43"/>
        <v>0</v>
      </c>
      <c r="F85" s="38">
        <f t="shared" si="43"/>
        <v>0</v>
      </c>
      <c r="G85" s="38">
        <f t="shared" si="43"/>
        <v>0</v>
      </c>
      <c r="H85" s="38">
        <f t="shared" si="43"/>
        <v>0</v>
      </c>
      <c r="I85" s="154">
        <f>SUM(B85:H85)</f>
        <v>44.867172097361745</v>
      </c>
      <c r="J85" s="149"/>
      <c r="K85" s="203" t="s">
        <v>7</v>
      </c>
      <c r="L85" s="38">
        <f t="shared" ref="L85:R100" si="44">L579+L605+L631</f>
        <v>44.867172097361745</v>
      </c>
      <c r="M85" s="38">
        <f t="shared" si="44"/>
        <v>0</v>
      </c>
      <c r="N85" s="38">
        <f t="shared" si="44"/>
        <v>0</v>
      </c>
      <c r="O85" s="38">
        <f t="shared" si="44"/>
        <v>0</v>
      </c>
      <c r="P85" s="38">
        <f t="shared" si="44"/>
        <v>0.11023777685292199</v>
      </c>
      <c r="Q85" s="38">
        <f t="shared" si="44"/>
        <v>0</v>
      </c>
      <c r="R85" s="38">
        <f t="shared" si="44"/>
        <v>0</v>
      </c>
      <c r="S85" s="205">
        <f>SUM(L85:R85)</f>
        <v>44.977409874214665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43"/>
        <v>35.671156761408554</v>
      </c>
      <c r="C86" s="41">
        <f t="shared" si="43"/>
        <v>0</v>
      </c>
      <c r="D86" s="41">
        <f t="shared" si="43"/>
        <v>2.8382317312151781</v>
      </c>
      <c r="E86" s="41">
        <f t="shared" si="43"/>
        <v>0</v>
      </c>
      <c r="F86" s="41">
        <f t="shared" si="43"/>
        <v>0</v>
      </c>
      <c r="G86" s="41">
        <f t="shared" si="43"/>
        <v>0</v>
      </c>
      <c r="H86" s="41">
        <f t="shared" si="43"/>
        <v>0</v>
      </c>
      <c r="I86" s="162">
        <f t="shared" ref="I86:I105" si="45">SUM(B86:H86)</f>
        <v>38.509388492623735</v>
      </c>
      <c r="J86" s="149"/>
      <c r="K86" s="163" t="s">
        <v>8</v>
      </c>
      <c r="L86" s="90">
        <f t="shared" si="44"/>
        <v>35.671156761408554</v>
      </c>
      <c r="M86" s="90">
        <f t="shared" si="44"/>
        <v>0</v>
      </c>
      <c r="N86" s="90">
        <f t="shared" si="44"/>
        <v>2.8382317312151781</v>
      </c>
      <c r="O86" s="90">
        <f t="shared" si="44"/>
        <v>0</v>
      </c>
      <c r="P86" s="90">
        <f t="shared" si="44"/>
        <v>0</v>
      </c>
      <c r="Q86" s="90">
        <f t="shared" si="44"/>
        <v>0</v>
      </c>
      <c r="R86" s="90">
        <f t="shared" si="44"/>
        <v>0</v>
      </c>
      <c r="S86" s="166">
        <f t="shared" ref="S86:S105" si="46">SUM(L86:R86)</f>
        <v>38.509388492623735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43"/>
        <v>241.40217484106674</v>
      </c>
      <c r="C87" s="44">
        <f t="shared" si="43"/>
        <v>0</v>
      </c>
      <c r="D87" s="44">
        <f t="shared" si="43"/>
        <v>15.11707654182665</v>
      </c>
      <c r="E87" s="44">
        <f t="shared" si="43"/>
        <v>0</v>
      </c>
      <c r="F87" s="44">
        <f t="shared" si="43"/>
        <v>0</v>
      </c>
      <c r="G87" s="44">
        <f t="shared" si="43"/>
        <v>0</v>
      </c>
      <c r="H87" s="44">
        <f t="shared" si="43"/>
        <v>0</v>
      </c>
      <c r="I87" s="154">
        <f t="shared" si="45"/>
        <v>256.5192513828934</v>
      </c>
      <c r="J87" s="149"/>
      <c r="K87" s="169" t="s">
        <v>10</v>
      </c>
      <c r="L87" s="44">
        <f t="shared" si="44"/>
        <v>241.40217484106674</v>
      </c>
      <c r="M87" s="44">
        <f t="shared" si="44"/>
        <v>0</v>
      </c>
      <c r="N87" s="44">
        <f t="shared" si="44"/>
        <v>15.11707654182665</v>
      </c>
      <c r="O87" s="44">
        <f t="shared" si="44"/>
        <v>0</v>
      </c>
      <c r="P87" s="44">
        <f t="shared" si="44"/>
        <v>0</v>
      </c>
      <c r="Q87" s="44">
        <f t="shared" si="44"/>
        <v>0</v>
      </c>
      <c r="R87" s="44">
        <f t="shared" si="44"/>
        <v>0</v>
      </c>
      <c r="S87" s="158">
        <f t="shared" si="46"/>
        <v>256.5192513828934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43"/>
        <v>0</v>
      </c>
      <c r="C88" s="41">
        <f t="shared" si="43"/>
        <v>0</v>
      </c>
      <c r="D88" s="41">
        <f t="shared" si="43"/>
        <v>0</v>
      </c>
      <c r="E88" s="41">
        <f t="shared" si="43"/>
        <v>0</v>
      </c>
      <c r="F88" s="41">
        <f t="shared" si="43"/>
        <v>0</v>
      </c>
      <c r="G88" s="41">
        <f t="shared" si="43"/>
        <v>0</v>
      </c>
      <c r="H88" s="41">
        <f t="shared" si="43"/>
        <v>0</v>
      </c>
      <c r="I88" s="162">
        <f t="shared" si="45"/>
        <v>0</v>
      </c>
      <c r="J88" s="149"/>
      <c r="K88" s="163" t="s">
        <v>55</v>
      </c>
      <c r="L88" s="90">
        <f t="shared" si="44"/>
        <v>0</v>
      </c>
      <c r="M88" s="90">
        <f t="shared" si="44"/>
        <v>0</v>
      </c>
      <c r="N88" s="90">
        <f t="shared" si="44"/>
        <v>0</v>
      </c>
      <c r="O88" s="90">
        <f t="shared" si="44"/>
        <v>0</v>
      </c>
      <c r="P88" s="90">
        <f t="shared" si="44"/>
        <v>0</v>
      </c>
      <c r="Q88" s="90">
        <f t="shared" si="44"/>
        <v>0</v>
      </c>
      <c r="R88" s="90">
        <f t="shared" si="44"/>
        <v>0</v>
      </c>
      <c r="S88" s="166">
        <f t="shared" si="46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43"/>
        <v>201.73920351615948</v>
      </c>
      <c r="C89" s="44">
        <f t="shared" si="43"/>
        <v>15.677442150706293</v>
      </c>
      <c r="D89" s="44">
        <f t="shared" si="43"/>
        <v>9.3526029178443988</v>
      </c>
      <c r="E89" s="44">
        <f t="shared" si="43"/>
        <v>7.3834029439742226</v>
      </c>
      <c r="F89" s="44">
        <f t="shared" si="43"/>
        <v>0</v>
      </c>
      <c r="G89" s="44">
        <f t="shared" si="43"/>
        <v>0</v>
      </c>
      <c r="H89" s="44">
        <f t="shared" si="43"/>
        <v>0</v>
      </c>
      <c r="I89" s="154">
        <f t="shared" si="45"/>
        <v>234.1526515286844</v>
      </c>
      <c r="J89" s="149"/>
      <c r="K89" s="169" t="s">
        <v>16</v>
      </c>
      <c r="L89" s="44">
        <f t="shared" si="44"/>
        <v>201.73920351615948</v>
      </c>
      <c r="M89" s="44">
        <f t="shared" si="44"/>
        <v>15.677442150706293</v>
      </c>
      <c r="N89" s="44">
        <f t="shared" si="44"/>
        <v>9.3526029178443988</v>
      </c>
      <c r="O89" s="44">
        <f t="shared" si="44"/>
        <v>7.3834029439742226</v>
      </c>
      <c r="P89" s="44">
        <f t="shared" si="44"/>
        <v>0</v>
      </c>
      <c r="Q89" s="44">
        <f t="shared" si="44"/>
        <v>0</v>
      </c>
      <c r="R89" s="44">
        <f t="shared" si="44"/>
        <v>0</v>
      </c>
      <c r="S89" s="158">
        <f t="shared" si="46"/>
        <v>234.1526515286844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43"/>
        <v>7257.4184051018774</v>
      </c>
      <c r="C90" s="41">
        <f t="shared" si="43"/>
        <v>8.7518358772593796</v>
      </c>
      <c r="D90" s="41">
        <f t="shared" si="43"/>
        <v>830.38059545599333</v>
      </c>
      <c r="E90" s="41">
        <f t="shared" si="43"/>
        <v>0</v>
      </c>
      <c r="F90" s="41">
        <f t="shared" si="43"/>
        <v>0</v>
      </c>
      <c r="G90" s="41">
        <f t="shared" si="43"/>
        <v>0</v>
      </c>
      <c r="H90" s="41">
        <f t="shared" si="43"/>
        <v>0</v>
      </c>
      <c r="I90" s="162">
        <f t="shared" si="45"/>
        <v>8096.5508364351299</v>
      </c>
      <c r="J90" s="149"/>
      <c r="K90" s="163" t="s">
        <v>15</v>
      </c>
      <c r="L90" s="90">
        <f t="shared" si="44"/>
        <v>7257.4184051018774</v>
      </c>
      <c r="M90" s="90">
        <f t="shared" si="44"/>
        <v>8.7518358772593796</v>
      </c>
      <c r="N90" s="90">
        <f t="shared" si="44"/>
        <v>830.38059545599333</v>
      </c>
      <c r="O90" s="90">
        <f t="shared" si="44"/>
        <v>0</v>
      </c>
      <c r="P90" s="90">
        <f t="shared" si="44"/>
        <v>0</v>
      </c>
      <c r="Q90" s="90">
        <f t="shared" si="44"/>
        <v>0</v>
      </c>
      <c r="R90" s="90">
        <f t="shared" si="44"/>
        <v>0</v>
      </c>
      <c r="S90" s="166">
        <f t="shared" si="46"/>
        <v>8096.5508364351299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43"/>
        <v>0</v>
      </c>
      <c r="C91" s="44">
        <f t="shared" si="43"/>
        <v>0.9538066577331058</v>
      </c>
      <c r="D91" s="44">
        <f t="shared" si="43"/>
        <v>0.1743417721781059</v>
      </c>
      <c r="E91" s="44">
        <f t="shared" si="43"/>
        <v>127.62139774908646</v>
      </c>
      <c r="F91" s="44">
        <f t="shared" si="43"/>
        <v>1828.2643789596193</v>
      </c>
      <c r="G91" s="44">
        <f t="shared" si="43"/>
        <v>0</v>
      </c>
      <c r="H91" s="44">
        <f t="shared" si="43"/>
        <v>0</v>
      </c>
      <c r="I91" s="154">
        <f t="shared" si="45"/>
        <v>1957.013925138617</v>
      </c>
      <c r="J91" s="149"/>
      <c r="K91" s="169" t="s">
        <v>57</v>
      </c>
      <c r="L91" s="44">
        <f t="shared" si="44"/>
        <v>0</v>
      </c>
      <c r="M91" s="44">
        <f t="shared" si="44"/>
        <v>0.9538066577331058</v>
      </c>
      <c r="N91" s="44">
        <f t="shared" si="44"/>
        <v>0.1743417721781059</v>
      </c>
      <c r="O91" s="44">
        <f t="shared" si="44"/>
        <v>127.62139774908646</v>
      </c>
      <c r="P91" s="44">
        <f t="shared" si="44"/>
        <v>18795.125979794368</v>
      </c>
      <c r="Q91" s="44">
        <f t="shared" si="44"/>
        <v>0</v>
      </c>
      <c r="R91" s="44">
        <f t="shared" si="44"/>
        <v>0</v>
      </c>
      <c r="S91" s="158">
        <f t="shared" si="46"/>
        <v>18923.875525973366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43"/>
        <v>0</v>
      </c>
      <c r="C92" s="41">
        <f t="shared" si="43"/>
        <v>0</v>
      </c>
      <c r="D92" s="41">
        <f t="shared" si="43"/>
        <v>0.13817782534612208</v>
      </c>
      <c r="E92" s="41">
        <f t="shared" si="43"/>
        <v>30.815216932469379</v>
      </c>
      <c r="F92" s="41">
        <f t="shared" si="43"/>
        <v>0</v>
      </c>
      <c r="G92" s="41">
        <f t="shared" si="43"/>
        <v>0</v>
      </c>
      <c r="H92" s="41">
        <f t="shared" si="43"/>
        <v>0</v>
      </c>
      <c r="I92" s="162">
        <f t="shared" si="45"/>
        <v>30.953394757815502</v>
      </c>
      <c r="J92" s="149"/>
      <c r="K92" s="163" t="s">
        <v>12</v>
      </c>
      <c r="L92" s="90">
        <f t="shared" si="44"/>
        <v>0</v>
      </c>
      <c r="M92" s="90">
        <f t="shared" si="44"/>
        <v>0</v>
      </c>
      <c r="N92" s="90">
        <f t="shared" si="44"/>
        <v>0.13817782534612208</v>
      </c>
      <c r="O92" s="90">
        <f t="shared" si="44"/>
        <v>30.815216932469379</v>
      </c>
      <c r="P92" s="90">
        <f t="shared" si="44"/>
        <v>7194.8393804202069</v>
      </c>
      <c r="Q92" s="90">
        <f t="shared" si="44"/>
        <v>0</v>
      </c>
      <c r="R92" s="90">
        <f t="shared" si="44"/>
        <v>0</v>
      </c>
      <c r="S92" s="166">
        <f t="shared" si="46"/>
        <v>7225.7927751780226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43"/>
        <v>0</v>
      </c>
      <c r="C93" s="44">
        <f t="shared" si="43"/>
        <v>0</v>
      </c>
      <c r="D93" s="44">
        <f t="shared" si="43"/>
        <v>0</v>
      </c>
      <c r="E93" s="44">
        <f t="shared" si="43"/>
        <v>0</v>
      </c>
      <c r="F93" s="44">
        <f t="shared" si="43"/>
        <v>0</v>
      </c>
      <c r="G93" s="44">
        <f t="shared" si="43"/>
        <v>0</v>
      </c>
      <c r="H93" s="44">
        <f t="shared" si="43"/>
        <v>0</v>
      </c>
      <c r="I93" s="154">
        <f t="shared" si="45"/>
        <v>0</v>
      </c>
      <c r="J93" s="149"/>
      <c r="K93" s="169" t="s">
        <v>58</v>
      </c>
      <c r="L93" s="44">
        <f t="shared" si="44"/>
        <v>0</v>
      </c>
      <c r="M93" s="44">
        <f t="shared" si="44"/>
        <v>0</v>
      </c>
      <c r="N93" s="44">
        <f t="shared" si="44"/>
        <v>0</v>
      </c>
      <c r="O93" s="44">
        <f t="shared" si="44"/>
        <v>0</v>
      </c>
      <c r="P93" s="44">
        <f t="shared" si="44"/>
        <v>998.21140427510795</v>
      </c>
      <c r="Q93" s="44">
        <f t="shared" si="44"/>
        <v>0</v>
      </c>
      <c r="R93" s="44">
        <f t="shared" si="44"/>
        <v>0</v>
      </c>
      <c r="S93" s="158">
        <f t="shared" si="46"/>
        <v>998.21140427510795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43"/>
        <v>331.27012454415205</v>
      </c>
      <c r="C94" s="41">
        <f t="shared" si="43"/>
        <v>7.1552895580871523E-2</v>
      </c>
      <c r="D94" s="41">
        <f t="shared" si="43"/>
        <v>33.520634494382989</v>
      </c>
      <c r="E94" s="41">
        <f t="shared" si="43"/>
        <v>1.1559459177548173</v>
      </c>
      <c r="F94" s="41">
        <f t="shared" si="43"/>
        <v>0</v>
      </c>
      <c r="G94" s="41">
        <f t="shared" si="43"/>
        <v>0</v>
      </c>
      <c r="H94" s="41">
        <f t="shared" si="43"/>
        <v>0</v>
      </c>
      <c r="I94" s="162">
        <f t="shared" si="45"/>
        <v>366.01825785187071</v>
      </c>
      <c r="J94" s="149"/>
      <c r="K94" s="163" t="s">
        <v>17</v>
      </c>
      <c r="L94" s="90">
        <f t="shared" si="44"/>
        <v>331.27012454415205</v>
      </c>
      <c r="M94" s="90">
        <f t="shared" si="44"/>
        <v>7.1552895580871523E-2</v>
      </c>
      <c r="N94" s="90">
        <f t="shared" si="44"/>
        <v>33.520634494382989</v>
      </c>
      <c r="O94" s="90">
        <f t="shared" si="44"/>
        <v>1.1559459177548173</v>
      </c>
      <c r="P94" s="90">
        <f t="shared" si="44"/>
        <v>0</v>
      </c>
      <c r="Q94" s="90">
        <f t="shared" si="44"/>
        <v>0</v>
      </c>
      <c r="R94" s="90">
        <f t="shared" si="44"/>
        <v>0</v>
      </c>
      <c r="S94" s="166">
        <f t="shared" si="46"/>
        <v>366.01825785187071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43"/>
        <v>10102.503190775109</v>
      </c>
      <c r="C95" s="44">
        <f t="shared" si="43"/>
        <v>179.43967965698678</v>
      </c>
      <c r="D95" s="44">
        <f t="shared" si="43"/>
        <v>917.63042482492983</v>
      </c>
      <c r="E95" s="44">
        <f t="shared" si="43"/>
        <v>27.556794506271398</v>
      </c>
      <c r="F95" s="44">
        <f t="shared" si="43"/>
        <v>0</v>
      </c>
      <c r="G95" s="44">
        <f t="shared" si="43"/>
        <v>0</v>
      </c>
      <c r="H95" s="44">
        <f t="shared" si="43"/>
        <v>0</v>
      </c>
      <c r="I95" s="154">
        <f t="shared" si="45"/>
        <v>11227.130089763297</v>
      </c>
      <c r="J95" s="149"/>
      <c r="K95" s="169" t="s">
        <v>139</v>
      </c>
      <c r="L95" s="44">
        <f t="shared" si="44"/>
        <v>10102.503190775109</v>
      </c>
      <c r="M95" s="44">
        <f t="shared" si="44"/>
        <v>179.43967965698678</v>
      </c>
      <c r="N95" s="44">
        <f t="shared" si="44"/>
        <v>917.63042482492983</v>
      </c>
      <c r="O95" s="44">
        <f t="shared" si="44"/>
        <v>27.556794506271398</v>
      </c>
      <c r="P95" s="44">
        <f t="shared" si="44"/>
        <v>772.14332160000004</v>
      </c>
      <c r="Q95" s="44">
        <f t="shared" si="44"/>
        <v>0</v>
      </c>
      <c r="R95" s="44">
        <f t="shared" si="44"/>
        <v>0</v>
      </c>
      <c r="S95" s="158">
        <f t="shared" si="46"/>
        <v>11999.273411363298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43"/>
        <v>3173.9644222164329</v>
      </c>
      <c r="C96" s="41">
        <f t="shared" si="43"/>
        <v>0.37938097185844372</v>
      </c>
      <c r="D96" s="41">
        <f t="shared" si="43"/>
        <v>5634.6902436625378</v>
      </c>
      <c r="E96" s="41">
        <f t="shared" si="43"/>
        <v>5451.6448443317386</v>
      </c>
      <c r="F96" s="41">
        <f t="shared" si="43"/>
        <v>0</v>
      </c>
      <c r="G96" s="41">
        <f t="shared" si="43"/>
        <v>3764.3752104469781</v>
      </c>
      <c r="H96" s="41">
        <f t="shared" si="43"/>
        <v>2.7823428385091096</v>
      </c>
      <c r="I96" s="162">
        <f t="shared" si="45"/>
        <v>18027.836444468056</v>
      </c>
      <c r="J96" s="149"/>
      <c r="K96" s="163" t="s">
        <v>25</v>
      </c>
      <c r="L96" s="90">
        <f t="shared" si="44"/>
        <v>3173.9644222164329</v>
      </c>
      <c r="M96" s="90">
        <f t="shared" si="44"/>
        <v>0.37938097185844372</v>
      </c>
      <c r="N96" s="90">
        <f t="shared" si="44"/>
        <v>5634.6902436625378</v>
      </c>
      <c r="O96" s="90">
        <f t="shared" si="44"/>
        <v>5451.6448443317386</v>
      </c>
      <c r="P96" s="90">
        <f t="shared" si="44"/>
        <v>1844.9943127986985</v>
      </c>
      <c r="Q96" s="90">
        <f t="shared" si="44"/>
        <v>3764.3752104469781</v>
      </c>
      <c r="R96" s="90">
        <f t="shared" si="44"/>
        <v>2.7823428385091096</v>
      </c>
      <c r="S96" s="166">
        <f t="shared" si="46"/>
        <v>19872.830757266755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43"/>
        <v>8069.5668679068567</v>
      </c>
      <c r="C97" s="44">
        <f t="shared" si="43"/>
        <v>18.249785734653983</v>
      </c>
      <c r="D97" s="44">
        <f t="shared" si="43"/>
        <v>746.30194562856309</v>
      </c>
      <c r="E97" s="44">
        <f t="shared" si="43"/>
        <v>0</v>
      </c>
      <c r="F97" s="44">
        <f t="shared" si="43"/>
        <v>0</v>
      </c>
      <c r="G97" s="44">
        <f t="shared" si="43"/>
        <v>0</v>
      </c>
      <c r="H97" s="44">
        <f t="shared" si="43"/>
        <v>0</v>
      </c>
      <c r="I97" s="154">
        <f t="shared" si="45"/>
        <v>8834.1185992700739</v>
      </c>
      <c r="J97" s="149"/>
      <c r="K97" s="169" t="s">
        <v>24</v>
      </c>
      <c r="L97" s="44">
        <f t="shared" si="44"/>
        <v>8069.5668679068567</v>
      </c>
      <c r="M97" s="44">
        <f t="shared" si="44"/>
        <v>18.249785734653983</v>
      </c>
      <c r="N97" s="44">
        <f t="shared" si="44"/>
        <v>746.30194562856309</v>
      </c>
      <c r="O97" s="44">
        <f t="shared" si="44"/>
        <v>0</v>
      </c>
      <c r="P97" s="44">
        <f t="shared" si="44"/>
        <v>0</v>
      </c>
      <c r="Q97" s="44">
        <f t="shared" si="44"/>
        <v>0</v>
      </c>
      <c r="R97" s="44">
        <f t="shared" si="44"/>
        <v>0</v>
      </c>
      <c r="S97" s="158">
        <f t="shared" si="46"/>
        <v>8834.1185992700739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43"/>
        <v>8936.490093904411</v>
      </c>
      <c r="C98" s="41">
        <f t="shared" si="43"/>
        <v>16.36192575287814</v>
      </c>
      <c r="D98" s="41">
        <f t="shared" si="43"/>
        <v>890.99918216002675</v>
      </c>
      <c r="E98" s="41">
        <f t="shared" si="43"/>
        <v>0</v>
      </c>
      <c r="F98" s="41">
        <f t="shared" si="43"/>
        <v>0</v>
      </c>
      <c r="G98" s="41">
        <f t="shared" si="43"/>
        <v>0</v>
      </c>
      <c r="H98" s="41">
        <f t="shared" si="43"/>
        <v>0</v>
      </c>
      <c r="I98" s="162">
        <f t="shared" si="45"/>
        <v>9843.8512018173169</v>
      </c>
      <c r="J98" s="149"/>
      <c r="K98" s="163" t="s">
        <v>59</v>
      </c>
      <c r="L98" s="90">
        <f t="shared" si="44"/>
        <v>8936.490093904411</v>
      </c>
      <c r="M98" s="90">
        <f t="shared" si="44"/>
        <v>16.36192575287814</v>
      </c>
      <c r="N98" s="90">
        <f t="shared" si="44"/>
        <v>890.99918216002675</v>
      </c>
      <c r="O98" s="90">
        <f t="shared" si="44"/>
        <v>0</v>
      </c>
      <c r="P98" s="90">
        <f t="shared" si="44"/>
        <v>0</v>
      </c>
      <c r="Q98" s="90">
        <f t="shared" si="44"/>
        <v>0</v>
      </c>
      <c r="R98" s="90">
        <f t="shared" si="44"/>
        <v>0</v>
      </c>
      <c r="S98" s="166">
        <f t="shared" si="46"/>
        <v>9843.8512018173169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43"/>
        <v>5074.6255003331771</v>
      </c>
      <c r="C99" s="44">
        <f t="shared" si="43"/>
        <v>0</v>
      </c>
      <c r="D99" s="44">
        <f t="shared" si="43"/>
        <v>724.04623843253023</v>
      </c>
      <c r="E99" s="44">
        <f t="shared" si="43"/>
        <v>2.9688440066144688</v>
      </c>
      <c r="F99" s="44">
        <f t="shared" si="43"/>
        <v>119.863448573196</v>
      </c>
      <c r="G99" s="44">
        <f t="shared" si="43"/>
        <v>0</v>
      </c>
      <c r="H99" s="44">
        <f t="shared" si="43"/>
        <v>0</v>
      </c>
      <c r="I99" s="154">
        <f t="shared" si="45"/>
        <v>5921.5040313455183</v>
      </c>
      <c r="J99" s="149"/>
      <c r="K99" s="169" t="s">
        <v>22</v>
      </c>
      <c r="L99" s="44">
        <f t="shared" si="44"/>
        <v>5074.6255003331771</v>
      </c>
      <c r="M99" s="44">
        <f t="shared" si="44"/>
        <v>0</v>
      </c>
      <c r="N99" s="44">
        <f t="shared" si="44"/>
        <v>724.04623843253023</v>
      </c>
      <c r="O99" s="44">
        <f t="shared" si="44"/>
        <v>2.9688440066144688</v>
      </c>
      <c r="P99" s="44">
        <f t="shared" si="44"/>
        <v>1473.7476493047971</v>
      </c>
      <c r="Q99" s="44">
        <f t="shared" si="44"/>
        <v>0</v>
      </c>
      <c r="R99" s="44">
        <f t="shared" si="44"/>
        <v>0</v>
      </c>
      <c r="S99" s="158">
        <f t="shared" si="46"/>
        <v>7275.388232077119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43"/>
        <v>0</v>
      </c>
      <c r="C100" s="41">
        <f t="shared" si="43"/>
        <v>0</v>
      </c>
      <c r="D100" s="41">
        <f t="shared" si="43"/>
        <v>0</v>
      </c>
      <c r="E100" s="41">
        <f t="shared" si="43"/>
        <v>0</v>
      </c>
      <c r="F100" s="41">
        <f t="shared" si="43"/>
        <v>0</v>
      </c>
      <c r="G100" s="41">
        <f t="shared" si="43"/>
        <v>0</v>
      </c>
      <c r="H100" s="41">
        <f t="shared" si="43"/>
        <v>0</v>
      </c>
      <c r="I100" s="162">
        <f t="shared" si="45"/>
        <v>0</v>
      </c>
      <c r="J100" s="149"/>
      <c r="K100" s="163" t="s">
        <v>21</v>
      </c>
      <c r="L100" s="90">
        <f t="shared" si="44"/>
        <v>0</v>
      </c>
      <c r="M100" s="90">
        <f t="shared" si="44"/>
        <v>0</v>
      </c>
      <c r="N100" s="90">
        <f t="shared" si="44"/>
        <v>0</v>
      </c>
      <c r="O100" s="90">
        <f t="shared" si="44"/>
        <v>0</v>
      </c>
      <c r="P100" s="90">
        <f t="shared" si="44"/>
        <v>0</v>
      </c>
      <c r="Q100" s="90">
        <f t="shared" si="44"/>
        <v>0</v>
      </c>
      <c r="R100" s="90">
        <f t="shared" si="44"/>
        <v>0</v>
      </c>
      <c r="S100" s="166">
        <f t="shared" si="46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ref="B101:H105" si="47">B595+B621+B647</f>
        <v>3482.0983334584917</v>
      </c>
      <c r="C101" s="44">
        <f t="shared" si="47"/>
        <v>0</v>
      </c>
      <c r="D101" s="44">
        <f t="shared" si="47"/>
        <v>1132.3130786182148</v>
      </c>
      <c r="E101" s="44">
        <f t="shared" si="47"/>
        <v>0</v>
      </c>
      <c r="F101" s="44">
        <f t="shared" si="47"/>
        <v>0</v>
      </c>
      <c r="G101" s="44">
        <f t="shared" si="47"/>
        <v>0</v>
      </c>
      <c r="H101" s="44">
        <f t="shared" si="47"/>
        <v>0</v>
      </c>
      <c r="I101" s="154">
        <f t="shared" si="45"/>
        <v>4614.4114120767063</v>
      </c>
      <c r="J101" s="149"/>
      <c r="K101" s="171" t="s">
        <v>63</v>
      </c>
      <c r="L101" s="44">
        <f t="shared" ref="L101:R105" si="48">L595+L621+L647</f>
        <v>3482.0983334584917</v>
      </c>
      <c r="M101" s="44">
        <f t="shared" si="48"/>
        <v>0</v>
      </c>
      <c r="N101" s="44">
        <f t="shared" si="48"/>
        <v>1132.3130786182148</v>
      </c>
      <c r="O101" s="44">
        <f t="shared" si="48"/>
        <v>0</v>
      </c>
      <c r="P101" s="44">
        <f t="shared" si="48"/>
        <v>0</v>
      </c>
      <c r="Q101" s="44">
        <f t="shared" si="48"/>
        <v>0</v>
      </c>
      <c r="R101" s="44">
        <f t="shared" si="48"/>
        <v>0</v>
      </c>
      <c r="S101" s="158">
        <f t="shared" si="46"/>
        <v>4614.4114120767063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47"/>
        <v>3482.0983334584917</v>
      </c>
      <c r="C102" s="62">
        <f t="shared" si="47"/>
        <v>0</v>
      </c>
      <c r="D102" s="62">
        <f t="shared" si="47"/>
        <v>1132.3130786182148</v>
      </c>
      <c r="E102" s="62">
        <f t="shared" si="47"/>
        <v>0</v>
      </c>
      <c r="F102" s="62">
        <f t="shared" si="47"/>
        <v>0</v>
      </c>
      <c r="G102" s="62">
        <f t="shared" si="47"/>
        <v>0</v>
      </c>
      <c r="H102" s="62">
        <f t="shared" si="47"/>
        <v>0</v>
      </c>
      <c r="I102" s="175">
        <f t="shared" si="45"/>
        <v>4614.4114120767063</v>
      </c>
      <c r="J102" s="149"/>
      <c r="K102" s="176" t="s">
        <v>23</v>
      </c>
      <c r="L102" s="93">
        <f t="shared" si="48"/>
        <v>3482.0983334584917</v>
      </c>
      <c r="M102" s="93">
        <f t="shared" si="48"/>
        <v>0</v>
      </c>
      <c r="N102" s="93">
        <f t="shared" si="48"/>
        <v>1132.3130786182148</v>
      </c>
      <c r="O102" s="93">
        <f t="shared" si="48"/>
        <v>0</v>
      </c>
      <c r="P102" s="93">
        <f t="shared" si="48"/>
        <v>0</v>
      </c>
      <c r="Q102" s="93">
        <f t="shared" si="48"/>
        <v>0</v>
      </c>
      <c r="R102" s="93">
        <f t="shared" si="48"/>
        <v>0</v>
      </c>
      <c r="S102" s="179">
        <f t="shared" si="46"/>
        <v>4614.4114120767063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47"/>
        <v>0</v>
      </c>
      <c r="C103" s="65">
        <f t="shared" si="47"/>
        <v>0</v>
      </c>
      <c r="D103" s="65">
        <f t="shared" si="47"/>
        <v>0</v>
      </c>
      <c r="E103" s="65">
        <f t="shared" si="47"/>
        <v>0</v>
      </c>
      <c r="F103" s="65">
        <f t="shared" si="47"/>
        <v>0</v>
      </c>
      <c r="G103" s="65">
        <f t="shared" si="47"/>
        <v>0</v>
      </c>
      <c r="H103" s="65">
        <f t="shared" si="47"/>
        <v>0</v>
      </c>
      <c r="I103" s="183">
        <f t="shared" si="45"/>
        <v>0</v>
      </c>
      <c r="J103" s="149"/>
      <c r="K103" s="184" t="s">
        <v>19</v>
      </c>
      <c r="L103" s="65">
        <f t="shared" si="48"/>
        <v>0</v>
      </c>
      <c r="M103" s="65">
        <f t="shared" si="48"/>
        <v>0</v>
      </c>
      <c r="N103" s="65">
        <f t="shared" si="48"/>
        <v>0</v>
      </c>
      <c r="O103" s="65">
        <f t="shared" si="48"/>
        <v>0</v>
      </c>
      <c r="P103" s="65">
        <f t="shared" si="48"/>
        <v>0</v>
      </c>
      <c r="Q103" s="65">
        <f t="shared" si="48"/>
        <v>0</v>
      </c>
      <c r="R103" s="65">
        <f t="shared" si="48"/>
        <v>0</v>
      </c>
      <c r="S103" s="186">
        <f t="shared" si="46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47"/>
        <v>0</v>
      </c>
      <c r="C104" s="62">
        <f t="shared" si="47"/>
        <v>0</v>
      </c>
      <c r="D104" s="62">
        <f t="shared" si="47"/>
        <v>0</v>
      </c>
      <c r="E104" s="62">
        <f t="shared" si="47"/>
        <v>0</v>
      </c>
      <c r="F104" s="62">
        <f t="shared" si="47"/>
        <v>0</v>
      </c>
      <c r="G104" s="62">
        <f t="shared" si="47"/>
        <v>0</v>
      </c>
      <c r="H104" s="62">
        <f t="shared" si="47"/>
        <v>0</v>
      </c>
      <c r="I104" s="175">
        <f t="shared" si="45"/>
        <v>0</v>
      </c>
      <c r="J104" s="149"/>
      <c r="K104" s="176" t="s">
        <v>20</v>
      </c>
      <c r="L104" s="93">
        <f t="shared" si="48"/>
        <v>0</v>
      </c>
      <c r="M104" s="93">
        <f t="shared" si="48"/>
        <v>0</v>
      </c>
      <c r="N104" s="93">
        <f t="shared" si="48"/>
        <v>0</v>
      </c>
      <c r="O104" s="93">
        <f t="shared" si="48"/>
        <v>0</v>
      </c>
      <c r="P104" s="93">
        <f t="shared" si="48"/>
        <v>0</v>
      </c>
      <c r="Q104" s="93">
        <f t="shared" si="48"/>
        <v>0</v>
      </c>
      <c r="R104" s="93">
        <f t="shared" si="48"/>
        <v>0</v>
      </c>
      <c r="S104" s="179">
        <f t="shared" si="46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47"/>
        <v>0</v>
      </c>
      <c r="C105" s="54">
        <f t="shared" si="47"/>
        <v>0</v>
      </c>
      <c r="D105" s="54">
        <f t="shared" si="47"/>
        <v>0</v>
      </c>
      <c r="E105" s="54">
        <f t="shared" si="47"/>
        <v>0</v>
      </c>
      <c r="F105" s="54">
        <f t="shared" si="47"/>
        <v>0</v>
      </c>
      <c r="G105" s="54">
        <f t="shared" si="47"/>
        <v>0</v>
      </c>
      <c r="H105" s="54">
        <f t="shared" si="47"/>
        <v>0</v>
      </c>
      <c r="I105" s="190">
        <f t="shared" si="45"/>
        <v>0</v>
      </c>
      <c r="J105" s="149"/>
      <c r="K105" s="191" t="s">
        <v>11</v>
      </c>
      <c r="L105" s="54">
        <f t="shared" si="48"/>
        <v>0</v>
      </c>
      <c r="M105" s="54">
        <f t="shared" si="48"/>
        <v>0</v>
      </c>
      <c r="N105" s="54">
        <f t="shared" si="48"/>
        <v>0</v>
      </c>
      <c r="O105" s="54">
        <f t="shared" si="48"/>
        <v>0</v>
      </c>
      <c r="P105" s="54">
        <f t="shared" si="48"/>
        <v>0</v>
      </c>
      <c r="Q105" s="54">
        <f t="shared" si="48"/>
        <v>0</v>
      </c>
      <c r="R105" s="54">
        <f t="shared" si="48"/>
        <v>0</v>
      </c>
      <c r="S105" s="193">
        <f t="shared" si="46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46951.616645456495</v>
      </c>
      <c r="C106" s="195">
        <f t="shared" ref="C106:I106" si="49">SUM(C85:C101)</f>
        <v>239.885409697657</v>
      </c>
      <c r="D106" s="195">
        <f t="shared" si="49"/>
        <v>10937.50277406559</v>
      </c>
      <c r="E106" s="195">
        <f t="shared" si="49"/>
        <v>5649.1464463879092</v>
      </c>
      <c r="F106" s="195">
        <f t="shared" si="49"/>
        <v>1948.1278275328152</v>
      </c>
      <c r="G106" s="195">
        <f t="shared" si="49"/>
        <v>3764.3752104469781</v>
      </c>
      <c r="H106" s="195">
        <f t="shared" si="49"/>
        <v>2.7823428385091096</v>
      </c>
      <c r="I106" s="154">
        <f t="shared" si="49"/>
        <v>69493.436656425969</v>
      </c>
      <c r="J106" s="149"/>
      <c r="K106" s="196" t="s">
        <v>26</v>
      </c>
      <c r="L106" s="195">
        <f>SUM(L85:L101)</f>
        <v>46951.616645456495</v>
      </c>
      <c r="M106" s="195">
        <f t="shared" ref="M106:S106" si="50">SUM(M85:M101)</f>
        <v>239.885409697657</v>
      </c>
      <c r="N106" s="195">
        <f t="shared" si="50"/>
        <v>10937.50277406559</v>
      </c>
      <c r="O106" s="195">
        <f t="shared" si="50"/>
        <v>5649.1464463879092</v>
      </c>
      <c r="P106" s="195">
        <f t="shared" si="50"/>
        <v>31079.172285970031</v>
      </c>
      <c r="Q106" s="195">
        <f t="shared" si="50"/>
        <v>3764.3752104469781</v>
      </c>
      <c r="R106" s="197">
        <f t="shared" si="50"/>
        <v>2.7823428385091096</v>
      </c>
      <c r="S106" s="198">
        <f t="shared" si="50"/>
        <v>98624.481114863185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0.67562663331192352</v>
      </c>
      <c r="C107" s="49">
        <f t="shared" ref="C107:H107" si="51">IF($I106=0,"-",C106/$I106)</f>
        <v>3.4519146158168176E-3</v>
      </c>
      <c r="D107" s="49">
        <f t="shared" si="51"/>
        <v>0.15738900391615923</v>
      </c>
      <c r="E107" s="49">
        <f t="shared" si="51"/>
        <v>8.1290359466853909E-2</v>
      </c>
      <c r="F107" s="49">
        <f t="shared" si="51"/>
        <v>2.8033263589543233E-2</v>
      </c>
      <c r="G107" s="49">
        <f t="shared" si="51"/>
        <v>5.4168787608791992E-2</v>
      </c>
      <c r="H107" s="72">
        <f t="shared" si="51"/>
        <v>4.0037490911047493E-5</v>
      </c>
      <c r="I107" s="50">
        <f>SUM(B107:H107)</f>
        <v>0.99999999999999978</v>
      </c>
      <c r="K107" s="84" t="s">
        <v>86</v>
      </c>
      <c r="L107" s="101">
        <f t="shared" ref="L107:R107" si="52">IF($S106=0,"-",L106/$S106)</f>
        <v>0.4760645238860543</v>
      </c>
      <c r="M107" s="101">
        <f t="shared" si="52"/>
        <v>2.4323109940449167E-3</v>
      </c>
      <c r="N107" s="101">
        <f t="shared" si="52"/>
        <v>0.11090048485352441</v>
      </c>
      <c r="O107" s="101">
        <f t="shared" si="52"/>
        <v>5.727935277863333E-2</v>
      </c>
      <c r="P107" s="101">
        <f t="shared" si="52"/>
        <v>0.31512634525066463</v>
      </c>
      <c r="Q107" s="101">
        <f t="shared" si="52"/>
        <v>3.8168770754421426E-2</v>
      </c>
      <c r="R107" s="102">
        <f t="shared" si="52"/>
        <v>2.8211482656812651E-5</v>
      </c>
      <c r="S107" s="103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53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4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5">SUM(V112:AC112)</f>
        <v>0</v>
      </c>
      <c r="AJ112" s="141" t="str">
        <f t="shared" ref="AJ112:AJ132" si="56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3057.2621221453496</v>
      </c>
      <c r="E113" s="156">
        <v>0</v>
      </c>
      <c r="F113" s="348"/>
      <c r="G113" s="156">
        <v>0</v>
      </c>
      <c r="H113" s="168">
        <v>0</v>
      </c>
      <c r="I113" s="154">
        <f t="shared" si="53"/>
        <v>3057.2621221453496</v>
      </c>
      <c r="J113" s="149"/>
      <c r="K113" s="169" t="s">
        <v>10</v>
      </c>
      <c r="L113" s="156">
        <v>0</v>
      </c>
      <c r="M113" s="156">
        <v>0</v>
      </c>
      <c r="N113" s="156">
        <v>3057.2621221453496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4"/>
        <v>3057.2621221453496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3057.2621221453496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5"/>
        <v>3057.2621221453496</v>
      </c>
      <c r="AJ113" s="141" t="str">
        <f t="shared" si="56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53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4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5"/>
        <v>0</v>
      </c>
      <c r="AJ114" s="141" t="str">
        <f t="shared" si="56"/>
        <v/>
      </c>
      <c r="BA114" s="141"/>
      <c r="BR114" s="141"/>
      <c r="CG114" s="141"/>
    </row>
    <row r="115" spans="1:85" ht="15">
      <c r="A115" s="167" t="s">
        <v>16</v>
      </c>
      <c r="B115" s="156">
        <v>0.11447785271209235</v>
      </c>
      <c r="C115" s="156">
        <v>0.75221682166690773</v>
      </c>
      <c r="D115" s="156">
        <v>0</v>
      </c>
      <c r="E115" s="156">
        <v>0</v>
      </c>
      <c r="F115" s="348"/>
      <c r="G115" s="156">
        <v>0</v>
      </c>
      <c r="H115" s="168">
        <v>0</v>
      </c>
      <c r="I115" s="154">
        <f t="shared" si="53"/>
        <v>0.86669467437900005</v>
      </c>
      <c r="J115" s="149"/>
      <c r="K115" s="169" t="s">
        <v>16</v>
      </c>
      <c r="L115" s="156">
        <v>0.11447785271209235</v>
      </c>
      <c r="M115" s="156">
        <v>0.75221682166690773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4"/>
        <v>0.86669467437900005</v>
      </c>
      <c r="U115" s="215" t="s">
        <v>16</v>
      </c>
      <c r="V115" s="207">
        <v>0.11447785271209235</v>
      </c>
      <c r="W115" s="207">
        <v>0</v>
      </c>
      <c r="X115" s="207">
        <v>0</v>
      </c>
      <c r="Y115" s="207">
        <v>0.75221682166690773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5"/>
        <v>0.86669467437900005</v>
      </c>
      <c r="AJ115" s="141" t="str">
        <f t="shared" si="56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53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4"/>
        <v>0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5"/>
        <v>0</v>
      </c>
      <c r="AJ116" s="141" t="str">
        <f t="shared" si="56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28.064250539571884</v>
      </c>
      <c r="F117" s="348"/>
      <c r="G117" s="156">
        <v>0</v>
      </c>
      <c r="H117" s="168">
        <v>0</v>
      </c>
      <c r="I117" s="154">
        <f t="shared" si="53"/>
        <v>28.064250539571884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28.064250539571884</v>
      </c>
      <c r="P117" s="156">
        <v>293.91570648765003</v>
      </c>
      <c r="Q117" s="156">
        <v>0</v>
      </c>
      <c r="R117" s="157">
        <v>0</v>
      </c>
      <c r="S117" s="158">
        <f t="shared" si="54"/>
        <v>321.97995702722193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2.2751842162208313</v>
      </c>
      <c r="AB117" s="207">
        <v>293.91570648765003</v>
      </c>
      <c r="AC117" s="208">
        <v>25.789066323351051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25.789066323351051</v>
      </c>
      <c r="AI117" s="210">
        <f t="shared" si="55"/>
        <v>321.97995702722193</v>
      </c>
      <c r="AJ117" s="141" t="str">
        <f t="shared" si="56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53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0.32341345616080963</v>
      </c>
      <c r="Q118" s="164">
        <v>0</v>
      </c>
      <c r="R118" s="165">
        <v>0</v>
      </c>
      <c r="S118" s="166">
        <f t="shared" si="54"/>
        <v>0.32341345616080963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0.32341345616080963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5"/>
        <v>0.32341345616080963</v>
      </c>
      <c r="AJ118" s="141" t="str">
        <f t="shared" si="56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53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4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5"/>
        <v>0</v>
      </c>
      <c r="AJ119" s="141" t="str">
        <f t="shared" si="56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48"/>
      <c r="G120" s="160">
        <v>0</v>
      </c>
      <c r="H120" s="161">
        <v>0</v>
      </c>
      <c r="I120" s="162">
        <f t="shared" si="53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4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5"/>
        <v>0</v>
      </c>
      <c r="AJ120" s="141" t="str">
        <f t="shared" si="56"/>
        <v/>
      </c>
      <c r="BA120" s="141"/>
      <c r="BR120" s="141"/>
      <c r="CG120" s="141"/>
    </row>
    <row r="121" spans="1:85" ht="15">
      <c r="A121" s="167" t="s">
        <v>139</v>
      </c>
      <c r="B121" s="156">
        <v>578.94563295561636</v>
      </c>
      <c r="C121" s="156">
        <v>175.4586512473189</v>
      </c>
      <c r="D121" s="156">
        <v>7532.031465540852</v>
      </c>
      <c r="E121" s="156">
        <v>153.87902324608081</v>
      </c>
      <c r="F121" s="348"/>
      <c r="G121" s="156">
        <v>0</v>
      </c>
      <c r="H121" s="168">
        <v>0</v>
      </c>
      <c r="I121" s="154">
        <f t="shared" si="53"/>
        <v>8440.3147729898683</v>
      </c>
      <c r="J121" s="149"/>
      <c r="K121" s="169" t="s">
        <v>139</v>
      </c>
      <c r="L121" s="156">
        <v>578.94563295561636</v>
      </c>
      <c r="M121" s="156">
        <v>175.4586512473189</v>
      </c>
      <c r="N121" s="156">
        <v>7532.031465540852</v>
      </c>
      <c r="O121" s="156">
        <v>153.87902324608081</v>
      </c>
      <c r="P121" s="156">
        <v>21.133158241781505</v>
      </c>
      <c r="Q121" s="156">
        <v>0</v>
      </c>
      <c r="R121" s="157">
        <v>0</v>
      </c>
      <c r="S121" s="158">
        <f t="shared" si="54"/>
        <v>8461.4479312316489</v>
      </c>
      <c r="U121" s="215" t="s">
        <v>139</v>
      </c>
      <c r="V121" s="207">
        <v>577.8315508269493</v>
      </c>
      <c r="W121" s="207">
        <v>0</v>
      </c>
      <c r="X121" s="207">
        <v>0</v>
      </c>
      <c r="Y121" s="207">
        <v>175.4586512473189</v>
      </c>
      <c r="Z121" s="207">
        <v>7532.031465540852</v>
      </c>
      <c r="AA121" s="207">
        <v>128.76218448632468</v>
      </c>
      <c r="AB121" s="207">
        <v>21.133158241781505</v>
      </c>
      <c r="AC121" s="208">
        <v>26.230920888423157</v>
      </c>
      <c r="AD121" s="207">
        <v>1.1140821286670348</v>
      </c>
      <c r="AE121" s="207">
        <v>0</v>
      </c>
      <c r="AF121" s="207">
        <v>0</v>
      </c>
      <c r="AG121" s="207">
        <v>0</v>
      </c>
      <c r="AH121" s="207">
        <v>25.116838759756121</v>
      </c>
      <c r="AI121" s="210">
        <f t="shared" si="55"/>
        <v>8461.4479312316489</v>
      </c>
      <c r="AJ121" s="141" t="str">
        <f t="shared" si="56"/>
        <v/>
      </c>
      <c r="BA121" s="141"/>
      <c r="BR121" s="141"/>
      <c r="CG121" s="141"/>
    </row>
    <row r="122" spans="1:85" ht="15">
      <c r="A122" s="159" t="s">
        <v>25</v>
      </c>
      <c r="B122" s="160">
        <v>110.29432603620461</v>
      </c>
      <c r="C122" s="160">
        <v>6.819967274710578</v>
      </c>
      <c r="D122" s="160">
        <v>1508.733951680558</v>
      </c>
      <c r="E122" s="160">
        <v>2176.4369934250299</v>
      </c>
      <c r="F122" s="348"/>
      <c r="G122" s="160">
        <v>142.07963119895317</v>
      </c>
      <c r="H122" s="161">
        <v>1.6315485275459889</v>
      </c>
      <c r="I122" s="162">
        <f t="shared" si="53"/>
        <v>3945.9964181430018</v>
      </c>
      <c r="J122" s="149"/>
      <c r="K122" s="163" t="s">
        <v>25</v>
      </c>
      <c r="L122" s="164">
        <v>110.29432603620461</v>
      </c>
      <c r="M122" s="164">
        <v>6.819967274710578</v>
      </c>
      <c r="N122" s="164">
        <v>1508.733951680558</v>
      </c>
      <c r="O122" s="164">
        <v>2176.4369934250299</v>
      </c>
      <c r="P122" s="164">
        <v>5.8474746993584992</v>
      </c>
      <c r="Q122" s="164">
        <v>142.07963119895317</v>
      </c>
      <c r="R122" s="165">
        <v>1.6315485275459889</v>
      </c>
      <c r="S122" s="166">
        <f t="shared" si="54"/>
        <v>3951.8438928423607</v>
      </c>
      <c r="U122" s="211" t="s">
        <v>25</v>
      </c>
      <c r="V122" s="212">
        <v>58.748835207565101</v>
      </c>
      <c r="W122" s="212">
        <v>50.95530602635246</v>
      </c>
      <c r="X122" s="212">
        <v>142.07963119895317</v>
      </c>
      <c r="Y122" s="212">
        <v>6.819967274710578</v>
      </c>
      <c r="Z122" s="212">
        <v>1508.733951680558</v>
      </c>
      <c r="AA122" s="212">
        <v>2170.4328004140893</v>
      </c>
      <c r="AB122" s="212">
        <v>5.8474746993584992</v>
      </c>
      <c r="AC122" s="213">
        <v>8.2259263407733911</v>
      </c>
      <c r="AD122" s="212">
        <v>0.59018480228704029</v>
      </c>
      <c r="AE122" s="212">
        <v>0</v>
      </c>
      <c r="AF122" s="212">
        <v>1.6315485275459889</v>
      </c>
      <c r="AG122" s="212">
        <v>0</v>
      </c>
      <c r="AH122" s="212">
        <v>6.0041930109403614</v>
      </c>
      <c r="AI122" s="214">
        <f t="shared" si="55"/>
        <v>3951.8438928423602</v>
      </c>
      <c r="AJ122" s="141" t="str">
        <f t="shared" si="56"/>
        <v/>
      </c>
      <c r="BA122" s="141"/>
      <c r="BR122" s="141"/>
      <c r="CG122" s="141"/>
    </row>
    <row r="123" spans="1:85" ht="15">
      <c r="A123" s="167" t="s">
        <v>24</v>
      </c>
      <c r="B123" s="156">
        <v>9.3790834148385986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53"/>
        <v>9.3790834148385986</v>
      </c>
      <c r="J123" s="149"/>
      <c r="K123" s="169" t="s">
        <v>24</v>
      </c>
      <c r="L123" s="156">
        <v>9.3790834148385986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4"/>
        <v>9.3790834148385986</v>
      </c>
      <c r="U123" s="215" t="s">
        <v>24</v>
      </c>
      <c r="V123" s="207">
        <v>9.3790834148385986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5"/>
        <v>9.3790834148385986</v>
      </c>
      <c r="AJ123" s="141" t="str">
        <f t="shared" si="56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53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4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5"/>
        <v>0</v>
      </c>
      <c r="AJ124" s="141" t="str">
        <f t="shared" si="56"/>
        <v/>
      </c>
      <c r="BA124" s="141"/>
      <c r="BR124" s="141"/>
      <c r="CG124" s="141"/>
    </row>
    <row r="125" spans="1:85" ht="15">
      <c r="A125" s="167" t="s">
        <v>22</v>
      </c>
      <c r="B125" s="156">
        <v>6.9710408381871671</v>
      </c>
      <c r="C125" s="156">
        <v>0</v>
      </c>
      <c r="D125" s="156">
        <v>14.153325338137583</v>
      </c>
      <c r="E125" s="156">
        <v>0</v>
      </c>
      <c r="F125" s="348"/>
      <c r="G125" s="156">
        <v>0</v>
      </c>
      <c r="H125" s="168">
        <v>0</v>
      </c>
      <c r="I125" s="154">
        <f t="shared" si="53"/>
        <v>21.124366176324749</v>
      </c>
      <c r="J125" s="149"/>
      <c r="K125" s="169" t="s">
        <v>22</v>
      </c>
      <c r="L125" s="156">
        <v>6.9710408381871671</v>
      </c>
      <c r="M125" s="156">
        <v>0</v>
      </c>
      <c r="N125" s="156">
        <v>14.153325338137583</v>
      </c>
      <c r="O125" s="156">
        <v>0</v>
      </c>
      <c r="P125" s="156">
        <v>20.590582460665431</v>
      </c>
      <c r="Q125" s="156">
        <v>0</v>
      </c>
      <c r="R125" s="157">
        <v>0</v>
      </c>
      <c r="S125" s="158">
        <f t="shared" si="54"/>
        <v>41.714948636990179</v>
      </c>
      <c r="U125" s="215" t="s">
        <v>22</v>
      </c>
      <c r="V125" s="207">
        <v>6.9710408381871671</v>
      </c>
      <c r="W125" s="207">
        <v>0</v>
      </c>
      <c r="X125" s="207">
        <v>0</v>
      </c>
      <c r="Y125" s="207">
        <v>0</v>
      </c>
      <c r="Z125" s="207">
        <v>14.153325338137583</v>
      </c>
      <c r="AA125" s="207">
        <v>0</v>
      </c>
      <c r="AB125" s="207">
        <v>20.590582460665431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5"/>
        <v>41.714948636990179</v>
      </c>
      <c r="AJ125" s="141" t="str">
        <f t="shared" si="56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53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4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5"/>
        <v>0</v>
      </c>
      <c r="AJ126" s="141" t="str">
        <f t="shared" si="56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0</v>
      </c>
      <c r="D127" s="156">
        <v>4405.2814949892381</v>
      </c>
      <c r="E127" s="156">
        <v>0</v>
      </c>
      <c r="F127" s="348"/>
      <c r="G127" s="156">
        <v>0</v>
      </c>
      <c r="H127" s="168">
        <v>0</v>
      </c>
      <c r="I127" s="154">
        <f t="shared" si="53"/>
        <v>4405.2814949892381</v>
      </c>
      <c r="J127" s="149"/>
      <c r="K127" s="171" t="s">
        <v>63</v>
      </c>
      <c r="L127" s="156">
        <v>0</v>
      </c>
      <c r="M127" s="156">
        <v>0</v>
      </c>
      <c r="N127" s="156">
        <v>4405.2814949892381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4"/>
        <v>4405.2814949892381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0</v>
      </c>
      <c r="Z127" s="207">
        <v>4405.2814949892381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5"/>
        <v>4405.2814949892381</v>
      </c>
      <c r="AJ127" s="141" t="str">
        <f t="shared" si="56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53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4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55"/>
        <v>0</v>
      </c>
      <c r="AJ128" s="141" t="str">
        <f t="shared" si="56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965.93800465455581</v>
      </c>
      <c r="E129" s="181">
        <v>0</v>
      </c>
      <c r="F129" s="348"/>
      <c r="G129" s="181">
        <v>0</v>
      </c>
      <c r="H129" s="182">
        <v>0</v>
      </c>
      <c r="I129" s="183">
        <f t="shared" si="53"/>
        <v>965.93800465455581</v>
      </c>
      <c r="J129" s="149"/>
      <c r="K129" s="184" t="s">
        <v>19</v>
      </c>
      <c r="L129" s="181">
        <v>0</v>
      </c>
      <c r="M129" s="181">
        <v>0</v>
      </c>
      <c r="N129" s="181">
        <v>965.93800465455581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4"/>
        <v>965.93800465455581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965.93800465455581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5"/>
        <v>965.93800465455581</v>
      </c>
      <c r="AJ129" s="141" t="str">
        <f t="shared" si="56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3439.3434903346824</v>
      </c>
      <c r="E130" s="173">
        <v>0</v>
      </c>
      <c r="F130" s="348"/>
      <c r="G130" s="173">
        <v>0</v>
      </c>
      <c r="H130" s="174">
        <v>0</v>
      </c>
      <c r="I130" s="175">
        <f t="shared" si="53"/>
        <v>3439.3434903346824</v>
      </c>
      <c r="J130" s="149"/>
      <c r="K130" s="176" t="s">
        <v>20</v>
      </c>
      <c r="L130" s="177">
        <v>0</v>
      </c>
      <c r="M130" s="177">
        <v>0</v>
      </c>
      <c r="N130" s="177">
        <v>3439.3434903346824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4"/>
        <v>3439.3434903346824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3439.3434903346824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55"/>
        <v>3439.3434903346824</v>
      </c>
      <c r="AJ130" s="141" t="str">
        <f t="shared" si="56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53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4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5"/>
        <v>0</v>
      </c>
      <c r="AJ131" s="141" t="str">
        <f t="shared" si="56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705.70456109755878</v>
      </c>
      <c r="C132" s="195">
        <f t="shared" ref="C132:I132" si="57">SUM(C111:C127)</f>
        <v>183.03083534369637</v>
      </c>
      <c r="D132" s="195">
        <f t="shared" si="57"/>
        <v>16517.462359694135</v>
      </c>
      <c r="E132" s="195">
        <f t="shared" si="57"/>
        <v>2358.3802672106826</v>
      </c>
      <c r="F132" s="195">
        <f t="shared" si="57"/>
        <v>0</v>
      </c>
      <c r="G132" s="195">
        <f t="shared" si="57"/>
        <v>142.07963119895317</v>
      </c>
      <c r="H132" s="197">
        <f t="shared" si="57"/>
        <v>1.6315485275459889</v>
      </c>
      <c r="I132" s="154">
        <f t="shared" si="57"/>
        <v>19908.289203072571</v>
      </c>
      <c r="J132" s="149"/>
      <c r="K132" s="196" t="s">
        <v>26</v>
      </c>
      <c r="L132" s="195">
        <f>SUM(L111:L127)</f>
        <v>705.70456109755878</v>
      </c>
      <c r="M132" s="195">
        <f t="shared" ref="M132:S132" si="58">SUM(M111:M127)</f>
        <v>183.03083534369637</v>
      </c>
      <c r="N132" s="195">
        <f t="shared" si="58"/>
        <v>16517.462359694135</v>
      </c>
      <c r="O132" s="195">
        <f t="shared" si="58"/>
        <v>2358.3802672106826</v>
      </c>
      <c r="P132" s="195">
        <f t="shared" si="58"/>
        <v>341.81033534561629</v>
      </c>
      <c r="Q132" s="195">
        <f t="shared" si="58"/>
        <v>142.07963119895317</v>
      </c>
      <c r="R132" s="197">
        <f t="shared" si="58"/>
        <v>1.6315485275459889</v>
      </c>
      <c r="S132" s="198">
        <f t="shared" si="58"/>
        <v>20250.099538418188</v>
      </c>
      <c r="T132" s="141" t="str">
        <f>IF(ABS(S132-AI132)&gt;0.01,S132-AI132,"")</f>
        <v/>
      </c>
      <c r="U132" s="224" t="s">
        <v>62</v>
      </c>
      <c r="V132" s="225">
        <f>SUM(V111:V127)</f>
        <v>653.04498814025226</v>
      </c>
      <c r="W132" s="225">
        <f t="shared" ref="W132:AH132" si="59">SUM(W111:W127)</f>
        <v>50.95530602635246</v>
      </c>
      <c r="X132" s="225">
        <f t="shared" si="59"/>
        <v>142.07963119895317</v>
      </c>
      <c r="Y132" s="225">
        <f t="shared" si="59"/>
        <v>183.03083534369637</v>
      </c>
      <c r="Z132" s="225">
        <f t="shared" si="59"/>
        <v>16517.462359694135</v>
      </c>
      <c r="AA132" s="225">
        <f t="shared" si="59"/>
        <v>2301.4701691166347</v>
      </c>
      <c r="AB132" s="225">
        <f t="shared" si="59"/>
        <v>341.81033534561629</v>
      </c>
      <c r="AC132" s="225">
        <f t="shared" si="59"/>
        <v>60.245913552547599</v>
      </c>
      <c r="AD132" s="226">
        <f t="shared" si="59"/>
        <v>1.7042669309540752</v>
      </c>
      <c r="AE132" s="226">
        <f t="shared" si="59"/>
        <v>0</v>
      </c>
      <c r="AF132" s="226">
        <f t="shared" si="59"/>
        <v>1.6315485275459889</v>
      </c>
      <c r="AG132" s="226">
        <f t="shared" si="59"/>
        <v>0</v>
      </c>
      <c r="AH132" s="226">
        <f t="shared" si="59"/>
        <v>56.910098094047534</v>
      </c>
      <c r="AI132" s="227">
        <f>SUM(V132:AC132)</f>
        <v>20250.099538418184</v>
      </c>
      <c r="AJ132" s="141" t="str">
        <f t="shared" si="56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3.5447775240709432E-2</v>
      </c>
      <c r="C133" s="49">
        <f t="shared" ref="C133:H133" si="60">IF($I132=0,"-",C132/$I132)</f>
        <v>9.1936998441557744E-3</v>
      </c>
      <c r="D133" s="49">
        <f t="shared" si="60"/>
        <v>0.82967763785272375</v>
      </c>
      <c r="E133" s="49">
        <f t="shared" si="60"/>
        <v>0.11846222662099459</v>
      </c>
      <c r="F133" s="49">
        <f t="shared" si="60"/>
        <v>0</v>
      </c>
      <c r="G133" s="49">
        <f t="shared" si="60"/>
        <v>7.1367072152550975E-3</v>
      </c>
      <c r="H133" s="72">
        <f t="shared" si="60"/>
        <v>8.1953226161401245E-5</v>
      </c>
      <c r="I133" s="50">
        <f>SUM(B133:H133)</f>
        <v>1</v>
      </c>
      <c r="J133" s="141"/>
      <c r="K133" s="84" t="s">
        <v>86</v>
      </c>
      <c r="L133" s="101">
        <f t="shared" ref="L133:R133" si="61">IF($S132=0,"-",L132/$S132)</f>
        <v>3.4849436653815284E-2</v>
      </c>
      <c r="M133" s="101">
        <f t="shared" si="61"/>
        <v>9.0385153414408153E-3</v>
      </c>
      <c r="N133" s="101">
        <f t="shared" si="61"/>
        <v>0.81567314414220293</v>
      </c>
      <c r="O133" s="101">
        <f t="shared" si="61"/>
        <v>0.11646265060260068</v>
      </c>
      <c r="P133" s="101">
        <f t="shared" si="61"/>
        <v>1.6879439762611477E-2</v>
      </c>
      <c r="Q133" s="101">
        <f t="shared" si="61"/>
        <v>7.0162435957118038E-3</v>
      </c>
      <c r="R133" s="102">
        <f t="shared" si="61"/>
        <v>8.0569901617058188E-5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763.46189130591029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763.46189130591029</v>
      </c>
      <c r="J137" s="149"/>
      <c r="K137" s="203" t="s">
        <v>7</v>
      </c>
      <c r="L137" s="152">
        <v>0</v>
      </c>
      <c r="M137" s="152">
        <v>763.46189130591029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763.46189130591029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763.46189130591029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763.46189130591029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62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3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4">SUM(V138:AC138)</f>
        <v>0</v>
      </c>
      <c r="AJ138" s="141" t="str">
        <f t="shared" ref="AJ138:AJ159" si="65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62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3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4"/>
        <v>0</v>
      </c>
      <c r="AJ139" s="141" t="str">
        <f t="shared" si="65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62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3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4"/>
        <v>0</v>
      </c>
      <c r="AJ140" s="141" t="str">
        <f t="shared" si="65"/>
        <v/>
      </c>
      <c r="BA140" s="141"/>
      <c r="BR140" s="141"/>
      <c r="CG140" s="141"/>
    </row>
    <row r="141" spans="1:85" ht="15">
      <c r="A141" s="167" t="s">
        <v>16</v>
      </c>
      <c r="B141" s="156">
        <v>42.489246303504927</v>
      </c>
      <c r="C141" s="156">
        <v>55.116572514185151</v>
      </c>
      <c r="D141" s="156">
        <v>8.6107338817112318</v>
      </c>
      <c r="E141" s="156">
        <v>0</v>
      </c>
      <c r="F141" s="348"/>
      <c r="G141" s="156">
        <v>0</v>
      </c>
      <c r="H141" s="168">
        <v>0</v>
      </c>
      <c r="I141" s="154">
        <f t="shared" si="62"/>
        <v>106.2165526994013</v>
      </c>
      <c r="J141" s="149"/>
      <c r="K141" s="169" t="s">
        <v>16</v>
      </c>
      <c r="L141" s="156">
        <v>42.489246303504927</v>
      </c>
      <c r="M141" s="156">
        <v>55.116572514185151</v>
      </c>
      <c r="N141" s="156">
        <v>8.6107338817112318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3"/>
        <v>106.2165526994013</v>
      </c>
      <c r="U141" s="215" t="s">
        <v>16</v>
      </c>
      <c r="V141" s="207">
        <v>42.489246303504927</v>
      </c>
      <c r="W141" s="207">
        <v>0</v>
      </c>
      <c r="X141" s="207">
        <v>0</v>
      </c>
      <c r="Y141" s="207">
        <v>55.116572514185151</v>
      </c>
      <c r="Z141" s="207">
        <v>8.6107338817112318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4"/>
        <v>106.2165526994013</v>
      </c>
      <c r="AJ141" s="141" t="str">
        <f t="shared" si="65"/>
        <v/>
      </c>
      <c r="BA141" s="141"/>
      <c r="BR141" s="141"/>
      <c r="CG141" s="141"/>
    </row>
    <row r="142" spans="1:85" ht="15">
      <c r="A142" s="159" t="s">
        <v>15</v>
      </c>
      <c r="B142" s="160">
        <v>0.27935982796782316</v>
      </c>
      <c r="C142" s="160">
        <v>0.36238242744420468</v>
      </c>
      <c r="D142" s="160">
        <v>5.6614163468301559E-2</v>
      </c>
      <c r="E142" s="160">
        <v>0</v>
      </c>
      <c r="F142" s="348"/>
      <c r="G142" s="160">
        <v>0</v>
      </c>
      <c r="H142" s="161">
        <v>0</v>
      </c>
      <c r="I142" s="162">
        <f t="shared" si="62"/>
        <v>0.69835641888032929</v>
      </c>
      <c r="J142" s="149"/>
      <c r="K142" s="163" t="s">
        <v>15</v>
      </c>
      <c r="L142" s="164">
        <v>0.27935982796782316</v>
      </c>
      <c r="M142" s="164">
        <v>0.36238242744420468</v>
      </c>
      <c r="N142" s="164">
        <v>5.6614163468301559E-2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3"/>
        <v>0.69835641888032929</v>
      </c>
      <c r="U142" s="211" t="s">
        <v>56</v>
      </c>
      <c r="V142" s="212">
        <v>0.27935982796782316</v>
      </c>
      <c r="W142" s="212">
        <v>0</v>
      </c>
      <c r="X142" s="212">
        <v>0</v>
      </c>
      <c r="Y142" s="212">
        <v>0.36238242744420468</v>
      </c>
      <c r="Z142" s="212">
        <v>5.6614163468301559E-2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4"/>
        <v>0.69835641888032929</v>
      </c>
      <c r="AJ142" s="141" t="str">
        <f t="shared" si="65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0.38706229244699247</v>
      </c>
      <c r="F143" s="348"/>
      <c r="G143" s="156">
        <v>0</v>
      </c>
      <c r="H143" s="168">
        <v>0</v>
      </c>
      <c r="I143" s="154">
        <f t="shared" si="62"/>
        <v>0.38706229244699247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0.38706229244699247</v>
      </c>
      <c r="P143" s="156">
        <v>62.141249159996448</v>
      </c>
      <c r="Q143" s="156">
        <v>0</v>
      </c>
      <c r="R143" s="157">
        <v>0</v>
      </c>
      <c r="S143" s="158">
        <f t="shared" si="63"/>
        <v>62.52831145244344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0.38706229244699247</v>
      </c>
      <c r="AB143" s="207">
        <v>62.141249159996448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4"/>
        <v>62.52831145244344</v>
      </c>
      <c r="AJ143" s="141" t="str">
        <f t="shared" si="65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4.7427777483696858E-2</v>
      </c>
      <c r="F144" s="348"/>
      <c r="G144" s="160">
        <v>0</v>
      </c>
      <c r="H144" s="161">
        <v>0</v>
      </c>
      <c r="I144" s="162">
        <f t="shared" si="62"/>
        <v>4.7427777483696858E-2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4.7427777483696858E-2</v>
      </c>
      <c r="P144" s="164">
        <v>2.7964307595486444</v>
      </c>
      <c r="Q144" s="164">
        <v>0</v>
      </c>
      <c r="R144" s="165">
        <v>0</v>
      </c>
      <c r="S144" s="166">
        <f t="shared" si="63"/>
        <v>2.8438585370323413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4.7427777483696858E-2</v>
      </c>
      <c r="AB144" s="212">
        <v>2.7964307595486444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4"/>
        <v>2.8438585370323413</v>
      </c>
      <c r="AJ144" s="141" t="str">
        <f t="shared" si="65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62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3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4"/>
        <v>0</v>
      </c>
      <c r="AJ145" s="141" t="str">
        <f t="shared" si="65"/>
        <v/>
      </c>
      <c r="BA145" s="141"/>
      <c r="BR145" s="141"/>
      <c r="CG145" s="141"/>
    </row>
    <row r="146" spans="1:85" ht="15">
      <c r="A146" s="159" t="s">
        <v>17</v>
      </c>
      <c r="B146" s="160">
        <v>0.89341461248127363</v>
      </c>
      <c r="C146" s="160">
        <v>8.9341461248127127E-2</v>
      </c>
      <c r="D146" s="160">
        <v>1.1614389962256551</v>
      </c>
      <c r="E146" s="160">
        <v>3.5736584499249005E-2</v>
      </c>
      <c r="F146" s="348"/>
      <c r="G146" s="160">
        <v>0</v>
      </c>
      <c r="H146" s="161">
        <v>0</v>
      </c>
      <c r="I146" s="162">
        <f t="shared" si="62"/>
        <v>2.1799316544543048</v>
      </c>
      <c r="J146" s="149"/>
      <c r="K146" s="163" t="s">
        <v>17</v>
      </c>
      <c r="L146" s="164">
        <v>0.89341461248127363</v>
      </c>
      <c r="M146" s="164">
        <v>8.9341461248127127E-2</v>
      </c>
      <c r="N146" s="164">
        <v>1.1614389962256551</v>
      </c>
      <c r="O146" s="164">
        <v>3.5736584499249005E-2</v>
      </c>
      <c r="P146" s="164">
        <v>3.6196721311475374E-2</v>
      </c>
      <c r="Q146" s="164">
        <v>0</v>
      </c>
      <c r="R146" s="165">
        <v>0</v>
      </c>
      <c r="S146" s="166">
        <f t="shared" si="63"/>
        <v>2.2161283757657801</v>
      </c>
      <c r="U146" s="211" t="s">
        <v>17</v>
      </c>
      <c r="V146" s="212">
        <v>0.89341461248127363</v>
      </c>
      <c r="W146" s="212">
        <v>0</v>
      </c>
      <c r="X146" s="212">
        <v>0</v>
      </c>
      <c r="Y146" s="212">
        <v>8.9341461248127127E-2</v>
      </c>
      <c r="Z146" s="212">
        <v>1.1614389962256551</v>
      </c>
      <c r="AA146" s="212">
        <v>0</v>
      </c>
      <c r="AB146" s="212">
        <v>3.6196721311475374E-2</v>
      </c>
      <c r="AC146" s="213">
        <v>3.5736584499249005E-2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3.5736584499249005E-2</v>
      </c>
      <c r="AI146" s="214">
        <f t="shared" si="64"/>
        <v>2.2161283757657801</v>
      </c>
      <c r="AJ146" s="141" t="str">
        <f t="shared" si="65"/>
        <v/>
      </c>
      <c r="BA146" s="141"/>
      <c r="BR146" s="141"/>
      <c r="CG146" s="141"/>
    </row>
    <row r="147" spans="1:85" ht="15">
      <c r="A147" s="167" t="s">
        <v>139</v>
      </c>
      <c r="B147" s="156">
        <v>1124.3709362960751</v>
      </c>
      <c r="C147" s="156">
        <v>7146.8591148255628</v>
      </c>
      <c r="D147" s="156">
        <v>615.45465722229642</v>
      </c>
      <c r="E147" s="156">
        <v>0</v>
      </c>
      <c r="F147" s="348"/>
      <c r="G147" s="156">
        <v>0</v>
      </c>
      <c r="H147" s="168">
        <v>0</v>
      </c>
      <c r="I147" s="154">
        <f t="shared" si="62"/>
        <v>8886.6847083439352</v>
      </c>
      <c r="J147" s="149"/>
      <c r="K147" s="169" t="s">
        <v>139</v>
      </c>
      <c r="L147" s="156">
        <v>1124.3709362960751</v>
      </c>
      <c r="M147" s="156">
        <v>7146.8591148255628</v>
      </c>
      <c r="N147" s="156">
        <v>615.45465722229642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3"/>
        <v>8886.6847083439352</v>
      </c>
      <c r="U147" s="215" t="s">
        <v>139</v>
      </c>
      <c r="V147" s="207">
        <v>1058.9446829184942</v>
      </c>
      <c r="W147" s="207">
        <v>5.4562607231014768</v>
      </c>
      <c r="X147" s="207">
        <v>0</v>
      </c>
      <c r="Y147" s="207">
        <v>7146.8591148255628</v>
      </c>
      <c r="Z147" s="207">
        <v>615.10275506491075</v>
      </c>
      <c r="AA147" s="207">
        <v>0</v>
      </c>
      <c r="AB147" s="207">
        <v>0</v>
      </c>
      <c r="AC147" s="208">
        <v>60.321894811865121</v>
      </c>
      <c r="AD147" s="207">
        <v>59.969992654479405</v>
      </c>
      <c r="AE147" s="207">
        <v>0</v>
      </c>
      <c r="AF147" s="207">
        <v>0</v>
      </c>
      <c r="AG147" s="207">
        <v>0.35190215738569786</v>
      </c>
      <c r="AH147" s="207">
        <v>0</v>
      </c>
      <c r="AI147" s="210">
        <f t="shared" si="64"/>
        <v>8886.6847083439334</v>
      </c>
      <c r="AJ147" s="141" t="str">
        <f t="shared" si="65"/>
        <v/>
      </c>
      <c r="BA147" s="141"/>
      <c r="BR147" s="141"/>
      <c r="CG147" s="141"/>
    </row>
    <row r="148" spans="1:85" ht="15">
      <c r="A148" s="159" t="s">
        <v>25</v>
      </c>
      <c r="B148" s="160">
        <v>169.48765941949054</v>
      </c>
      <c r="C148" s="160">
        <v>23.710710849370173</v>
      </c>
      <c r="D148" s="160">
        <v>1305.3611179540574</v>
      </c>
      <c r="E148" s="160">
        <v>4931.2731830028524</v>
      </c>
      <c r="F148" s="348"/>
      <c r="G148" s="160">
        <v>380.92339893834185</v>
      </c>
      <c r="H148" s="161">
        <v>0</v>
      </c>
      <c r="I148" s="162">
        <f t="shared" si="62"/>
        <v>6810.7560701641123</v>
      </c>
      <c r="J148" s="149"/>
      <c r="K148" s="163" t="s">
        <v>25</v>
      </c>
      <c r="L148" s="164">
        <v>169.48765941949054</v>
      </c>
      <c r="M148" s="164">
        <v>23.710710849370173</v>
      </c>
      <c r="N148" s="164">
        <v>1305.3611179540574</v>
      </c>
      <c r="O148" s="164">
        <v>4931.2731830028524</v>
      </c>
      <c r="P148" s="164">
        <v>9.7017596357251937E-3</v>
      </c>
      <c r="Q148" s="164">
        <v>380.92339893834185</v>
      </c>
      <c r="R148" s="165">
        <v>0</v>
      </c>
      <c r="S148" s="166">
        <f t="shared" si="63"/>
        <v>6810.7657719237477</v>
      </c>
      <c r="U148" s="211" t="s">
        <v>25</v>
      </c>
      <c r="V148" s="212">
        <v>4.5591550037440252</v>
      </c>
      <c r="W148" s="212">
        <v>164.92850441574652</v>
      </c>
      <c r="X148" s="212">
        <v>380.92339893834185</v>
      </c>
      <c r="Y148" s="212">
        <v>23.710710849370173</v>
      </c>
      <c r="Z148" s="212">
        <v>1305.3611179540574</v>
      </c>
      <c r="AA148" s="212">
        <v>4925.2153781531451</v>
      </c>
      <c r="AB148" s="212">
        <v>9.7017596357251937E-3</v>
      </c>
      <c r="AC148" s="213">
        <v>6.0578048497078569</v>
      </c>
      <c r="AD148" s="212">
        <v>0</v>
      </c>
      <c r="AE148" s="212">
        <v>6.047825039312837</v>
      </c>
      <c r="AF148" s="212">
        <v>0</v>
      </c>
      <c r="AG148" s="212">
        <v>0</v>
      </c>
      <c r="AH148" s="212">
        <v>9.9798103950201385E-3</v>
      </c>
      <c r="AI148" s="214">
        <f t="shared" si="64"/>
        <v>6810.7657719237486</v>
      </c>
      <c r="AJ148" s="141" t="str">
        <f t="shared" si="65"/>
        <v/>
      </c>
      <c r="BA148" s="141"/>
      <c r="BR148" s="141"/>
      <c r="CG148" s="141"/>
    </row>
    <row r="149" spans="1:85" ht="15">
      <c r="A149" s="167" t="s">
        <v>24</v>
      </c>
      <c r="B149" s="156">
        <v>100.95927922104384</v>
      </c>
      <c r="C149" s="156">
        <v>376.80307351842782</v>
      </c>
      <c r="D149" s="156">
        <v>107.9744079699497</v>
      </c>
      <c r="E149" s="156">
        <v>0</v>
      </c>
      <c r="F149" s="348"/>
      <c r="G149" s="156">
        <v>0</v>
      </c>
      <c r="H149" s="168">
        <v>0</v>
      </c>
      <c r="I149" s="154">
        <f t="shared" si="62"/>
        <v>585.73676070942133</v>
      </c>
      <c r="J149" s="149"/>
      <c r="K149" s="169" t="s">
        <v>24</v>
      </c>
      <c r="L149" s="156">
        <v>100.95927922104384</v>
      </c>
      <c r="M149" s="156">
        <v>376.80307351842782</v>
      </c>
      <c r="N149" s="156">
        <v>107.9744079699497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3"/>
        <v>585.73676070942133</v>
      </c>
      <c r="U149" s="215" t="s">
        <v>24</v>
      </c>
      <c r="V149" s="207">
        <v>99.541656889588012</v>
      </c>
      <c r="W149" s="207">
        <v>0</v>
      </c>
      <c r="X149" s="207">
        <v>0</v>
      </c>
      <c r="Y149" s="207">
        <v>376.80307351842782</v>
      </c>
      <c r="Z149" s="207">
        <v>107.9744079699497</v>
      </c>
      <c r="AA149" s="207">
        <v>0</v>
      </c>
      <c r="AB149" s="207">
        <v>0</v>
      </c>
      <c r="AC149" s="208">
        <v>1.4176223314558298</v>
      </c>
      <c r="AD149" s="207">
        <v>1.4176223314558298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4"/>
        <v>585.73676070942133</v>
      </c>
      <c r="AJ149" s="141" t="str">
        <f t="shared" si="65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62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3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4"/>
        <v>0</v>
      </c>
      <c r="AJ150" s="141" t="str">
        <f t="shared" si="65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1594.7314802744468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62"/>
        <v>1594.7314802744468</v>
      </c>
      <c r="J151" s="149"/>
      <c r="K151" s="169" t="s">
        <v>22</v>
      </c>
      <c r="L151" s="156">
        <v>0</v>
      </c>
      <c r="M151" s="156">
        <v>1594.7314802744468</v>
      </c>
      <c r="N151" s="156">
        <v>0</v>
      </c>
      <c r="O151" s="156">
        <v>0</v>
      </c>
      <c r="P151" s="156">
        <v>3.750854365600556</v>
      </c>
      <c r="Q151" s="156">
        <v>0</v>
      </c>
      <c r="R151" s="157">
        <v>0</v>
      </c>
      <c r="S151" s="158">
        <f t="shared" si="63"/>
        <v>1598.4823346400474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1594.7314802744468</v>
      </c>
      <c r="Z151" s="207">
        <v>0</v>
      </c>
      <c r="AA151" s="207">
        <v>0</v>
      </c>
      <c r="AB151" s="207">
        <v>3.750854365600556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4"/>
        <v>1598.4823346400474</v>
      </c>
      <c r="AJ151" s="141" t="str">
        <f t="shared" si="65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1909.3195867250979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62"/>
        <v>1909.3195867250979</v>
      </c>
      <c r="J152" s="149"/>
      <c r="K152" s="163" t="s">
        <v>21</v>
      </c>
      <c r="L152" s="164">
        <v>0</v>
      </c>
      <c r="M152" s="164">
        <v>1909.3195867250979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3"/>
        <v>1909.3195867250979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1909.3195867250979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4"/>
        <v>1909.3195867250979</v>
      </c>
      <c r="AJ152" s="141" t="str">
        <f t="shared" si="65"/>
        <v/>
      </c>
      <c r="BA152" s="141"/>
      <c r="BR152" s="141"/>
      <c r="CG152" s="141"/>
    </row>
    <row r="153" spans="1:85" ht="15">
      <c r="A153" s="170" t="s">
        <v>63</v>
      </c>
      <c r="B153" s="156">
        <v>1.0935378253528686E-3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62"/>
        <v>1.0935378253528686E-3</v>
      </c>
      <c r="J153" s="149"/>
      <c r="K153" s="171" t="s">
        <v>63</v>
      </c>
      <c r="L153" s="156">
        <v>1.0935378253528686E-3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3"/>
        <v>1.0935378253528686E-3</v>
      </c>
      <c r="U153" s="216" t="s">
        <v>61</v>
      </c>
      <c r="V153" s="207">
        <v>1.0935378253528686E-3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4"/>
        <v>1.0935378253528686E-3</v>
      </c>
      <c r="AJ153" s="141" t="str">
        <f t="shared" si="65"/>
        <v/>
      </c>
      <c r="BA153" s="141"/>
      <c r="BR153" s="141"/>
      <c r="CG153" s="141"/>
    </row>
    <row r="154" spans="1:85">
      <c r="A154" s="172" t="s">
        <v>23</v>
      </c>
      <c r="B154" s="173">
        <v>1.0935378253528686E-3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62"/>
        <v>1.0935378253528686E-3</v>
      </c>
      <c r="J154" s="149"/>
      <c r="K154" s="176" t="s">
        <v>23</v>
      </c>
      <c r="L154" s="177">
        <v>1.0935378253528686E-3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3"/>
        <v>1.0935378253528686E-3</v>
      </c>
      <c r="U154" s="217" t="s">
        <v>64</v>
      </c>
      <c r="V154" s="218">
        <v>1.0935378253528686E-3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64"/>
        <v>1.0935378253528686E-3</v>
      </c>
      <c r="AJ154" s="141" t="str">
        <f t="shared" si="65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62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3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4"/>
        <v>0</v>
      </c>
      <c r="AJ155" s="141" t="str">
        <f t="shared" si="65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62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3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64"/>
        <v>0</v>
      </c>
      <c r="AJ156" s="141" t="str">
        <f t="shared" si="65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62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3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4"/>
        <v>0</v>
      </c>
      <c r="AJ157" s="141" t="str">
        <f t="shared" si="65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1438.4809892183887</v>
      </c>
      <c r="C158" s="195">
        <f t="shared" ref="C158:I158" si="66">SUM(C137:C153)</f>
        <v>11870.454153901694</v>
      </c>
      <c r="D158" s="195">
        <f t="shared" si="66"/>
        <v>2038.6189701877086</v>
      </c>
      <c r="E158" s="195">
        <f t="shared" si="66"/>
        <v>4931.7434096572824</v>
      </c>
      <c r="F158" s="195">
        <f t="shared" si="66"/>
        <v>0</v>
      </c>
      <c r="G158" s="195">
        <f t="shared" si="66"/>
        <v>380.92339893834185</v>
      </c>
      <c r="H158" s="197">
        <f t="shared" si="66"/>
        <v>0</v>
      </c>
      <c r="I158" s="154">
        <f t="shared" si="66"/>
        <v>20660.220921903419</v>
      </c>
      <c r="J158" s="149"/>
      <c r="K158" s="196" t="s">
        <v>26</v>
      </c>
      <c r="L158" s="195">
        <f>SUM(L137:L153)</f>
        <v>1438.4809892183887</v>
      </c>
      <c r="M158" s="195">
        <f t="shared" ref="M158:S158" si="67">SUM(M137:M153)</f>
        <v>11870.454153901694</v>
      </c>
      <c r="N158" s="195">
        <f t="shared" si="67"/>
        <v>2038.6189701877086</v>
      </c>
      <c r="O158" s="195">
        <f t="shared" si="67"/>
        <v>4931.7434096572824</v>
      </c>
      <c r="P158" s="195">
        <f t="shared" si="67"/>
        <v>68.734432766092851</v>
      </c>
      <c r="Q158" s="195">
        <f t="shared" si="67"/>
        <v>380.92339893834185</v>
      </c>
      <c r="R158" s="197">
        <f t="shared" si="67"/>
        <v>0</v>
      </c>
      <c r="S158" s="198">
        <f t="shared" si="67"/>
        <v>20728.95535466951</v>
      </c>
      <c r="T158" s="141" t="str">
        <f>IF(ABS(S158-AI158)&gt;0.01,S158-AI158,"")</f>
        <v/>
      </c>
      <c r="U158" s="224" t="s">
        <v>62</v>
      </c>
      <c r="V158" s="225">
        <f>SUM(V137:V153)</f>
        <v>1206.7086090936057</v>
      </c>
      <c r="W158" s="225">
        <f t="shared" ref="W158:AH158" si="68">SUM(W137:W153)</f>
        <v>170.384765138848</v>
      </c>
      <c r="X158" s="225">
        <f t="shared" si="68"/>
        <v>380.92339893834185</v>
      </c>
      <c r="Y158" s="225">
        <f t="shared" si="68"/>
        <v>11870.454153901694</v>
      </c>
      <c r="Z158" s="225">
        <f t="shared" si="68"/>
        <v>2038.2670680303229</v>
      </c>
      <c r="AA158" s="225">
        <f t="shared" si="68"/>
        <v>4925.6498682230758</v>
      </c>
      <c r="AB158" s="225">
        <f t="shared" si="68"/>
        <v>68.734432766092851</v>
      </c>
      <c r="AC158" s="225">
        <f t="shared" si="68"/>
        <v>67.833058577528064</v>
      </c>
      <c r="AD158" s="226">
        <f t="shared" si="68"/>
        <v>61.387614985935237</v>
      </c>
      <c r="AE158" s="226">
        <f t="shared" si="68"/>
        <v>6.047825039312837</v>
      </c>
      <c r="AF158" s="226">
        <f t="shared" si="68"/>
        <v>0</v>
      </c>
      <c r="AG158" s="226">
        <f t="shared" si="68"/>
        <v>0.35190215738569786</v>
      </c>
      <c r="AH158" s="226">
        <f t="shared" si="68"/>
        <v>4.5716394894269145E-2</v>
      </c>
      <c r="AI158" s="227">
        <f>SUM(V158:AC158)</f>
        <v>20728.95535466951</v>
      </c>
      <c r="AJ158" s="141" t="str">
        <f t="shared" si="65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6.9625634433238284E-2</v>
      </c>
      <c r="C159" s="49">
        <f t="shared" ref="C159:H159" si="69">IF($I158=0,"-",C158/$I158)</f>
        <v>0.57455601267636747</v>
      </c>
      <c r="D159" s="49">
        <f t="shared" si="69"/>
        <v>9.8673628800668767E-2</v>
      </c>
      <c r="E159" s="49">
        <f t="shared" si="69"/>
        <v>0.23870719622503062</v>
      </c>
      <c r="F159" s="49">
        <f t="shared" si="69"/>
        <v>0</v>
      </c>
      <c r="G159" s="49">
        <f t="shared" si="69"/>
        <v>1.8437527864694658E-2</v>
      </c>
      <c r="H159" s="72">
        <f t="shared" si="69"/>
        <v>0</v>
      </c>
      <c r="I159" s="50">
        <f>SUM(B159:H159)</f>
        <v>0.99999999999999978</v>
      </c>
      <c r="J159" s="141"/>
      <c r="K159" s="84" t="s">
        <v>86</v>
      </c>
      <c r="L159" s="101">
        <f t="shared" ref="L159:R159" si="70">IF($S158=0,"-",L158/$S158)</f>
        <v>6.9394765177799911E-2</v>
      </c>
      <c r="M159" s="101">
        <f t="shared" si="70"/>
        <v>0.57265086208156146</v>
      </c>
      <c r="N159" s="101">
        <f t="shared" si="70"/>
        <v>9.8346440296060503E-2</v>
      </c>
      <c r="O159" s="101">
        <f t="shared" si="70"/>
        <v>0.2379156752125636</v>
      </c>
      <c r="P159" s="101">
        <f t="shared" si="70"/>
        <v>3.3158657341895129E-3</v>
      </c>
      <c r="Q159" s="101">
        <f t="shared" si="70"/>
        <v>1.8376391497824954E-2</v>
      </c>
      <c r="R159" s="102">
        <f t="shared" si="70"/>
        <v>0</v>
      </c>
      <c r="S159" s="103">
        <f>SUM(L159:R159)</f>
        <v>1</v>
      </c>
      <c r="U159" s="113" t="s">
        <v>86</v>
      </c>
      <c r="V159" s="135">
        <f>+V158/$AI158</f>
        <v>5.8213672056646903E-2</v>
      </c>
      <c r="W159" s="135">
        <f t="shared" ref="W159:AH159" si="71">+W158/$AI158</f>
        <v>8.2196503501304648E-3</v>
      </c>
      <c r="X159" s="135">
        <f t="shared" si="71"/>
        <v>1.8376391497824954E-2</v>
      </c>
      <c r="Y159" s="135">
        <f t="shared" si="71"/>
        <v>0.57265086208156146</v>
      </c>
      <c r="Z159" s="135">
        <f t="shared" si="71"/>
        <v>9.8329463938527539E-2</v>
      </c>
      <c r="AA159" s="135">
        <f t="shared" si="71"/>
        <v>0.23762171242814217</v>
      </c>
      <c r="AB159" s="135">
        <f t="shared" si="71"/>
        <v>3.3158657341895129E-3</v>
      </c>
      <c r="AC159" s="135">
        <f t="shared" si="71"/>
        <v>3.2723819129769917E-3</v>
      </c>
      <c r="AD159" s="135">
        <f t="shared" si="71"/>
        <v>2.9614427710225517E-3</v>
      </c>
      <c r="AE159" s="135">
        <f t="shared" si="71"/>
        <v>2.9175734791432573E-4</v>
      </c>
      <c r="AF159" s="135">
        <f t="shared" si="71"/>
        <v>0</v>
      </c>
      <c r="AG159" s="135">
        <f t="shared" si="71"/>
        <v>1.6976357532963018E-5</v>
      </c>
      <c r="AH159" s="135">
        <f t="shared" si="71"/>
        <v>2.2054365071499291E-6</v>
      </c>
      <c r="AI159" s="136">
        <f>SUM(V159:AC159)</f>
        <v>0.99999999999999989</v>
      </c>
      <c r="AJ159" s="24" t="str">
        <f t="shared" si="65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1.0318758459642011E-6</v>
      </c>
      <c r="E163" s="152">
        <v>0</v>
      </c>
      <c r="F163" s="347"/>
      <c r="G163" s="152">
        <v>0</v>
      </c>
      <c r="H163" s="153">
        <v>0</v>
      </c>
      <c r="I163" s="154">
        <f>SUM(B163:H163)</f>
        <v>1.0318758459642011E-6</v>
      </c>
      <c r="J163" s="149"/>
      <c r="K163" s="203" t="s">
        <v>7</v>
      </c>
      <c r="L163" s="152">
        <v>0</v>
      </c>
      <c r="M163" s="152">
        <v>0</v>
      </c>
      <c r="N163" s="152">
        <v>1.0318758459642011E-6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1.0318758459642011E-6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1.0318758459642011E-6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1.0318758459642011E-6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7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4">SUM(V164:AC164)</f>
        <v>0</v>
      </c>
      <c r="AJ164" s="141" t="str">
        <f t="shared" ref="AJ164:AJ185" si="7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72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3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4"/>
        <v>0</v>
      </c>
      <c r="AJ165" s="141" t="str">
        <f t="shared" si="75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72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3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4"/>
        <v>0</v>
      </c>
      <c r="AJ166" s="141" t="str">
        <f t="shared" si="75"/>
        <v/>
      </c>
      <c r="BA166" s="141"/>
      <c r="BR166" s="141"/>
      <c r="CG166" s="141"/>
    </row>
    <row r="167" spans="1:85" ht="15">
      <c r="A167" s="167" t="s">
        <v>16</v>
      </c>
      <c r="B167" s="156">
        <v>0.38363330625178088</v>
      </c>
      <c r="C167" s="156">
        <v>0</v>
      </c>
      <c r="D167" s="156">
        <v>2.4310308101634002</v>
      </c>
      <c r="E167" s="156">
        <v>0</v>
      </c>
      <c r="F167" s="348"/>
      <c r="G167" s="156">
        <v>0</v>
      </c>
      <c r="H167" s="168">
        <v>0</v>
      </c>
      <c r="I167" s="154">
        <f t="shared" si="72"/>
        <v>2.8146641164151811</v>
      </c>
      <c r="J167" s="149"/>
      <c r="K167" s="169" t="s">
        <v>16</v>
      </c>
      <c r="L167" s="156">
        <v>0.38363330625178088</v>
      </c>
      <c r="M167" s="156">
        <v>0</v>
      </c>
      <c r="N167" s="156">
        <v>2.4310308101634002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3"/>
        <v>2.8146641164151811</v>
      </c>
      <c r="U167" s="215" t="s">
        <v>16</v>
      </c>
      <c r="V167" s="207">
        <v>0.38363330625178088</v>
      </c>
      <c r="W167" s="207">
        <v>0</v>
      </c>
      <c r="X167" s="207">
        <v>0</v>
      </c>
      <c r="Y167" s="207">
        <v>0</v>
      </c>
      <c r="Z167" s="207">
        <v>2.4310308101634002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4"/>
        <v>2.8146641164151811</v>
      </c>
      <c r="AJ167" s="141" t="str">
        <f t="shared" si="75"/>
        <v/>
      </c>
      <c r="BA167" s="141"/>
      <c r="BR167" s="141"/>
      <c r="CG167" s="141"/>
    </row>
    <row r="168" spans="1:85" ht="15">
      <c r="A168" s="159" t="s">
        <v>15</v>
      </c>
      <c r="B168" s="160">
        <v>2.4241715900291492E-5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72"/>
        <v>2.4241715900291492E-5</v>
      </c>
      <c r="J168" s="149"/>
      <c r="K168" s="163" t="s">
        <v>15</v>
      </c>
      <c r="L168" s="164">
        <v>2.4241715900291492E-5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3"/>
        <v>2.4241715900291492E-5</v>
      </c>
      <c r="U168" s="211" t="s">
        <v>56</v>
      </c>
      <c r="V168" s="212">
        <v>2.4241715900291492E-5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4"/>
        <v>2.4241715900291492E-5</v>
      </c>
      <c r="AJ168" s="141" t="str">
        <f t="shared" si="75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0.42953022113681832</v>
      </c>
      <c r="F169" s="348"/>
      <c r="G169" s="156">
        <v>0</v>
      </c>
      <c r="H169" s="168">
        <v>0</v>
      </c>
      <c r="I169" s="154">
        <f t="shared" si="72"/>
        <v>0.42953022113681832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0.42953022113681832</v>
      </c>
      <c r="P169" s="156">
        <v>62.767836078133769</v>
      </c>
      <c r="Q169" s="156">
        <v>0</v>
      </c>
      <c r="R169" s="157">
        <v>0</v>
      </c>
      <c r="S169" s="158">
        <f t="shared" si="73"/>
        <v>63.197366299270584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2.9419878160056047E-3</v>
      </c>
      <c r="AB169" s="207">
        <v>62.767836078133769</v>
      </c>
      <c r="AC169" s="208">
        <v>0.42658823332081269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0.42658823332081269</v>
      </c>
      <c r="AI169" s="210">
        <f t="shared" si="74"/>
        <v>63.197366299270591</v>
      </c>
      <c r="AJ169" s="141" t="str">
        <f t="shared" si="7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7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0.36431631874553649</v>
      </c>
      <c r="Q170" s="164">
        <v>0</v>
      </c>
      <c r="R170" s="165">
        <v>0</v>
      </c>
      <c r="S170" s="166">
        <f t="shared" si="73"/>
        <v>0.36431631874553649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0.36431631874553649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4"/>
        <v>0.36431631874553649</v>
      </c>
      <c r="AJ170" s="141" t="str">
        <f t="shared" si="75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72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3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4"/>
        <v>0</v>
      </c>
      <c r="AJ171" s="141" t="str">
        <f t="shared" si="75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11.072776080327074</v>
      </c>
      <c r="E172" s="160">
        <v>0</v>
      </c>
      <c r="F172" s="348"/>
      <c r="G172" s="160">
        <v>0</v>
      </c>
      <c r="H172" s="161">
        <v>0</v>
      </c>
      <c r="I172" s="162">
        <f t="shared" si="72"/>
        <v>11.072776080327074</v>
      </c>
      <c r="J172" s="149"/>
      <c r="K172" s="163" t="s">
        <v>17</v>
      </c>
      <c r="L172" s="164">
        <v>0</v>
      </c>
      <c r="M172" s="164">
        <v>0</v>
      </c>
      <c r="N172" s="164">
        <v>11.072776080327074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3"/>
        <v>11.072776080327074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11.072776080327074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4"/>
        <v>11.072776080327074</v>
      </c>
      <c r="AJ172" s="141" t="str">
        <f t="shared" si="75"/>
        <v/>
      </c>
      <c r="BA172" s="141"/>
      <c r="BR172" s="141"/>
      <c r="CG172" s="141"/>
    </row>
    <row r="173" spans="1:85" ht="15">
      <c r="A173" s="167" t="s">
        <v>139</v>
      </c>
      <c r="B173" s="156">
        <v>174.74070947976676</v>
      </c>
      <c r="C173" s="156">
        <v>0</v>
      </c>
      <c r="D173" s="156">
        <v>2011.3917645142087</v>
      </c>
      <c r="E173" s="156">
        <v>36.436773776282394</v>
      </c>
      <c r="F173" s="348"/>
      <c r="G173" s="156">
        <v>0</v>
      </c>
      <c r="H173" s="168">
        <v>0</v>
      </c>
      <c r="I173" s="154">
        <f t="shared" si="72"/>
        <v>2222.5692477702578</v>
      </c>
      <c r="J173" s="149"/>
      <c r="K173" s="169" t="s">
        <v>139</v>
      </c>
      <c r="L173" s="156">
        <v>174.74070947976676</v>
      </c>
      <c r="M173" s="156">
        <v>0</v>
      </c>
      <c r="N173" s="156">
        <v>2011.3917645142087</v>
      </c>
      <c r="O173" s="156">
        <v>36.436773776282394</v>
      </c>
      <c r="P173" s="156">
        <v>0</v>
      </c>
      <c r="Q173" s="156">
        <v>0</v>
      </c>
      <c r="R173" s="157">
        <v>0</v>
      </c>
      <c r="S173" s="158">
        <f t="shared" si="73"/>
        <v>2222.5692477702578</v>
      </c>
      <c r="U173" s="215" t="s">
        <v>139</v>
      </c>
      <c r="V173" s="207">
        <v>174.74070947976676</v>
      </c>
      <c r="W173" s="207">
        <v>0</v>
      </c>
      <c r="X173" s="207">
        <v>0</v>
      </c>
      <c r="Y173" s="207">
        <v>0</v>
      </c>
      <c r="Z173" s="207">
        <v>1594.9714927852679</v>
      </c>
      <c r="AA173" s="207">
        <v>36.436773776282394</v>
      </c>
      <c r="AB173" s="207">
        <v>0</v>
      </c>
      <c r="AC173" s="208">
        <v>416.42027172894097</v>
      </c>
      <c r="AD173" s="207">
        <v>0</v>
      </c>
      <c r="AE173" s="207">
        <v>0</v>
      </c>
      <c r="AF173" s="207">
        <v>0</v>
      </c>
      <c r="AG173" s="207">
        <v>416.42027172894097</v>
      </c>
      <c r="AH173" s="207">
        <v>0</v>
      </c>
      <c r="AI173" s="210">
        <f t="shared" si="74"/>
        <v>2222.5692477702578</v>
      </c>
      <c r="AJ173" s="141" t="str">
        <f t="shared" si="75"/>
        <v/>
      </c>
      <c r="BA173" s="141"/>
      <c r="BR173" s="141"/>
      <c r="CG173" s="141"/>
    </row>
    <row r="174" spans="1:85" ht="15">
      <c r="A174" s="159" t="s">
        <v>25</v>
      </c>
      <c r="B174" s="160">
        <v>42.416161633667024</v>
      </c>
      <c r="C174" s="160">
        <v>5.2735067273869776</v>
      </c>
      <c r="D174" s="160">
        <v>207.26830821871641</v>
      </c>
      <c r="E174" s="160">
        <v>945.41853770325383</v>
      </c>
      <c r="F174" s="348"/>
      <c r="G174" s="160">
        <v>86.90684148229488</v>
      </c>
      <c r="H174" s="161">
        <v>0</v>
      </c>
      <c r="I174" s="162">
        <f t="shared" si="72"/>
        <v>1287.2833557653191</v>
      </c>
      <c r="J174" s="149"/>
      <c r="K174" s="163" t="s">
        <v>25</v>
      </c>
      <c r="L174" s="164">
        <v>42.416161633667024</v>
      </c>
      <c r="M174" s="164">
        <v>5.2735067273869776</v>
      </c>
      <c r="N174" s="164">
        <v>207.26830821871641</v>
      </c>
      <c r="O174" s="164">
        <v>945.41853770325383</v>
      </c>
      <c r="P174" s="164">
        <v>5.3362028192602488E-2</v>
      </c>
      <c r="Q174" s="164">
        <v>86.90684148229488</v>
      </c>
      <c r="R174" s="165">
        <v>0</v>
      </c>
      <c r="S174" s="166">
        <f t="shared" si="73"/>
        <v>1287.3367177935118</v>
      </c>
      <c r="U174" s="211" t="s">
        <v>25</v>
      </c>
      <c r="V174" s="212">
        <v>11.479297267364661</v>
      </c>
      <c r="W174" s="212">
        <v>30.936864366302363</v>
      </c>
      <c r="X174" s="212">
        <v>86.90684148229488</v>
      </c>
      <c r="Y174" s="212">
        <v>5.2735067273869776</v>
      </c>
      <c r="Z174" s="212">
        <v>207.26830821871641</v>
      </c>
      <c r="AA174" s="212">
        <v>945.36377118896189</v>
      </c>
      <c r="AB174" s="212">
        <v>5.3362028192602488E-2</v>
      </c>
      <c r="AC174" s="213">
        <v>5.4766514291957266E-2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5.4766514291957266E-2</v>
      </c>
      <c r="AI174" s="214">
        <f t="shared" si="74"/>
        <v>1287.3367177935118</v>
      </c>
      <c r="AJ174" s="141" t="str">
        <f t="shared" si="75"/>
        <v/>
      </c>
      <c r="BA174" s="141"/>
      <c r="BR174" s="141"/>
      <c r="CG174" s="141"/>
    </row>
    <row r="175" spans="1:85" ht="15">
      <c r="A175" s="167" t="s">
        <v>24</v>
      </c>
      <c r="B175" s="156">
        <v>18.421846255678865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72"/>
        <v>18.421846255678865</v>
      </c>
      <c r="J175" s="149"/>
      <c r="K175" s="169" t="s">
        <v>24</v>
      </c>
      <c r="L175" s="156">
        <v>18.421846255678865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3"/>
        <v>18.421846255678865</v>
      </c>
      <c r="U175" s="215" t="s">
        <v>24</v>
      </c>
      <c r="V175" s="207">
        <v>18.421846255678865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4"/>
        <v>18.421846255678865</v>
      </c>
      <c r="AJ175" s="141" t="str">
        <f t="shared" si="75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72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3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4"/>
        <v>0</v>
      </c>
      <c r="AJ176" s="141" t="str">
        <f t="shared" si="75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5.116387895286608</v>
      </c>
      <c r="F177" s="348"/>
      <c r="G177" s="156">
        <v>0</v>
      </c>
      <c r="H177" s="168">
        <v>0</v>
      </c>
      <c r="I177" s="154">
        <f t="shared" si="72"/>
        <v>5.116387895286608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5.116387895286608</v>
      </c>
      <c r="P177" s="156">
        <v>3.5337284247539182</v>
      </c>
      <c r="Q177" s="156">
        <v>0</v>
      </c>
      <c r="R177" s="157">
        <v>0</v>
      </c>
      <c r="S177" s="158">
        <f t="shared" si="73"/>
        <v>8.6501163200405262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3.5337284247539182</v>
      </c>
      <c r="AC177" s="208">
        <v>5.116387895286608</v>
      </c>
      <c r="AD177" s="207">
        <v>0</v>
      </c>
      <c r="AE177" s="207">
        <v>0</v>
      </c>
      <c r="AF177" s="207">
        <v>0</v>
      </c>
      <c r="AG177" s="207">
        <v>0</v>
      </c>
      <c r="AH177" s="207">
        <v>5.116387895286608</v>
      </c>
      <c r="AI177" s="210">
        <f t="shared" si="74"/>
        <v>8.6501163200405262</v>
      </c>
      <c r="AJ177" s="141" t="str">
        <f t="shared" si="7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7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3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4"/>
        <v>0</v>
      </c>
      <c r="AJ178" s="141" t="str">
        <f t="shared" si="75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72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3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4"/>
        <v>0</v>
      </c>
      <c r="AJ179" s="141" t="str">
        <f t="shared" si="7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7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3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74"/>
        <v>0</v>
      </c>
      <c r="AJ180" s="141" t="str">
        <f t="shared" si="7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7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4"/>
        <v>0</v>
      </c>
      <c r="AJ181" s="141" t="str">
        <f t="shared" si="7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7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74"/>
        <v>0</v>
      </c>
      <c r="AJ182" s="141" t="str">
        <f t="shared" si="7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7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4"/>
        <v>0</v>
      </c>
      <c r="AJ183" s="141" t="str">
        <f t="shared" si="7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235.96237491708035</v>
      </c>
      <c r="C184" s="195">
        <f t="shared" ref="C184:I184" si="76">SUM(C163:C179)</f>
        <v>5.2735067273869776</v>
      </c>
      <c r="D184" s="195">
        <f t="shared" si="76"/>
        <v>2232.1638806552915</v>
      </c>
      <c r="E184" s="195">
        <f t="shared" si="76"/>
        <v>987.40122959595965</v>
      </c>
      <c r="F184" s="195">
        <f t="shared" si="76"/>
        <v>0</v>
      </c>
      <c r="G184" s="195">
        <f t="shared" si="76"/>
        <v>86.90684148229488</v>
      </c>
      <c r="H184" s="197">
        <f t="shared" si="76"/>
        <v>0</v>
      </c>
      <c r="I184" s="154">
        <f t="shared" si="76"/>
        <v>3547.7078333780132</v>
      </c>
      <c r="J184" s="149"/>
      <c r="K184" s="196" t="s">
        <v>26</v>
      </c>
      <c r="L184" s="195">
        <f>SUM(L163:L179)</f>
        <v>235.96237491708035</v>
      </c>
      <c r="M184" s="195">
        <f t="shared" ref="M184:S184" si="77">SUM(M163:M179)</f>
        <v>5.2735067273869776</v>
      </c>
      <c r="N184" s="195">
        <f t="shared" si="77"/>
        <v>2232.1638806552915</v>
      </c>
      <c r="O184" s="195">
        <f t="shared" si="77"/>
        <v>987.40122959595965</v>
      </c>
      <c r="P184" s="195">
        <f t="shared" si="77"/>
        <v>66.719242849825832</v>
      </c>
      <c r="Q184" s="195">
        <f t="shared" si="77"/>
        <v>86.90684148229488</v>
      </c>
      <c r="R184" s="197">
        <f t="shared" si="77"/>
        <v>0</v>
      </c>
      <c r="S184" s="198">
        <f t="shared" si="77"/>
        <v>3614.4270762278393</v>
      </c>
      <c r="T184" s="141" t="str">
        <f>IF(ABS(S184-AI184)&gt;0.01,S184-AI184,"")</f>
        <v/>
      </c>
      <c r="U184" s="224" t="s">
        <v>62</v>
      </c>
      <c r="V184" s="225">
        <f>SUM(V163:V179)</f>
        <v>205.02551055077799</v>
      </c>
      <c r="W184" s="225">
        <f t="shared" ref="W184:AH184" si="78">SUM(W163:W179)</f>
        <v>30.936864366302363</v>
      </c>
      <c r="X184" s="225">
        <f t="shared" si="78"/>
        <v>86.90684148229488</v>
      </c>
      <c r="Y184" s="225">
        <f t="shared" si="78"/>
        <v>5.2735067273869776</v>
      </c>
      <c r="Z184" s="225">
        <f t="shared" si="78"/>
        <v>1815.7436089263506</v>
      </c>
      <c r="AA184" s="225">
        <f t="shared" si="78"/>
        <v>981.80348695306031</v>
      </c>
      <c r="AB184" s="225">
        <f t="shared" si="78"/>
        <v>66.719242849825832</v>
      </c>
      <c r="AC184" s="225">
        <f t="shared" si="78"/>
        <v>422.01801437184031</v>
      </c>
      <c r="AD184" s="226">
        <f t="shared" si="78"/>
        <v>0</v>
      </c>
      <c r="AE184" s="226">
        <f t="shared" si="78"/>
        <v>0</v>
      </c>
      <c r="AF184" s="226">
        <f t="shared" si="78"/>
        <v>0</v>
      </c>
      <c r="AG184" s="226">
        <f t="shared" si="78"/>
        <v>416.42027172894097</v>
      </c>
      <c r="AH184" s="226">
        <f t="shared" si="78"/>
        <v>5.5977426428993784</v>
      </c>
      <c r="AI184" s="227">
        <f>SUM(V184:AC184)</f>
        <v>3614.4270762278388</v>
      </c>
      <c r="AJ184" s="141" t="str">
        <f t="shared" si="75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6.6511219637949884E-2</v>
      </c>
      <c r="C185" s="49">
        <f t="shared" ref="C185:H185" si="79">IF($I184=0,"-",C184/$I184)</f>
        <v>1.4864546279070884E-3</v>
      </c>
      <c r="D185" s="49">
        <f t="shared" si="79"/>
        <v>0.62918481044418384</v>
      </c>
      <c r="E185" s="49">
        <f t="shared" si="79"/>
        <v>0.27832089787838815</v>
      </c>
      <c r="F185" s="49">
        <f t="shared" si="79"/>
        <v>0</v>
      </c>
      <c r="G185" s="49">
        <f t="shared" si="79"/>
        <v>2.449661741157106E-2</v>
      </c>
      <c r="H185" s="72">
        <f t="shared" si="79"/>
        <v>0</v>
      </c>
      <c r="I185" s="50">
        <f>SUM(B185:H185)</f>
        <v>1</v>
      </c>
      <c r="J185" s="141"/>
      <c r="K185" s="84" t="s">
        <v>86</v>
      </c>
      <c r="L185" s="101">
        <f t="shared" ref="L185:R185" si="80">IF($S184=0,"-",L184/$S184)</f>
        <v>6.52834792183275E-2</v>
      </c>
      <c r="M185" s="101">
        <f t="shared" si="80"/>
        <v>1.4590159425461754E-3</v>
      </c>
      <c r="N185" s="101">
        <f t="shared" si="80"/>
        <v>0.61757059516742752</v>
      </c>
      <c r="O185" s="101">
        <f t="shared" si="80"/>
        <v>0.27318333134734346</v>
      </c>
      <c r="P185" s="101">
        <f t="shared" si="80"/>
        <v>1.8459147589016157E-2</v>
      </c>
      <c r="Q185" s="101">
        <f t="shared" si="80"/>
        <v>2.4044430735339205E-2</v>
      </c>
      <c r="R185" s="102">
        <f t="shared" si="80"/>
        <v>0</v>
      </c>
      <c r="S185" s="103">
        <f>SUM(L185:R185)</f>
        <v>1</v>
      </c>
      <c r="U185" s="113" t="s">
        <v>86</v>
      </c>
      <c r="V185" s="135">
        <f>+V184/$AI184</f>
        <v>5.6724207246906432E-2</v>
      </c>
      <c r="W185" s="135">
        <f t="shared" ref="W185:AH185" si="81">+W184/$AI184</f>
        <v>8.559271971421074E-3</v>
      </c>
      <c r="X185" s="135">
        <f t="shared" si="81"/>
        <v>2.4044430735339208E-2</v>
      </c>
      <c r="Y185" s="135">
        <f t="shared" si="81"/>
        <v>1.4590159425461756E-3</v>
      </c>
      <c r="Z185" s="135">
        <f t="shared" si="81"/>
        <v>0.5023600063391882</v>
      </c>
      <c r="AA185" s="135">
        <f t="shared" si="81"/>
        <v>0.27163460937153833</v>
      </c>
      <c r="AB185" s="135">
        <f t="shared" si="81"/>
        <v>1.8459147589016157E-2</v>
      </c>
      <c r="AC185" s="135">
        <f t="shared" si="81"/>
        <v>0.11675931080404456</v>
      </c>
      <c r="AD185" s="135">
        <f t="shared" si="81"/>
        <v>0</v>
      </c>
      <c r="AE185" s="135">
        <f t="shared" si="81"/>
        <v>0</v>
      </c>
      <c r="AF185" s="135">
        <f t="shared" si="81"/>
        <v>0</v>
      </c>
      <c r="AG185" s="135">
        <f t="shared" si="81"/>
        <v>0.11521058882823938</v>
      </c>
      <c r="AH185" s="135">
        <f t="shared" si="81"/>
        <v>1.5487219758051965E-3</v>
      </c>
      <c r="AI185" s="136">
        <f>SUM(V185:AC185)</f>
        <v>1</v>
      </c>
      <c r="AJ185" s="24" t="str">
        <f t="shared" si="7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83.405637369832206</v>
      </c>
      <c r="E189" s="152">
        <v>0</v>
      </c>
      <c r="F189" s="347"/>
      <c r="G189" s="152">
        <v>0</v>
      </c>
      <c r="H189" s="153">
        <v>0</v>
      </c>
      <c r="I189" s="154">
        <f>SUM(B189:H189)</f>
        <v>83.405637369832206</v>
      </c>
      <c r="J189" s="149"/>
      <c r="K189" s="203" t="s">
        <v>7</v>
      </c>
      <c r="L189" s="152">
        <v>0</v>
      </c>
      <c r="M189" s="152">
        <v>0</v>
      </c>
      <c r="N189" s="152">
        <v>83.405637369832206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83.405637369832206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83.405637369832206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83.405637369832206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118.0964530664378</v>
      </c>
      <c r="E190" s="160">
        <v>0</v>
      </c>
      <c r="F190" s="348"/>
      <c r="G190" s="160">
        <v>0</v>
      </c>
      <c r="H190" s="161">
        <v>0</v>
      </c>
      <c r="I190" s="162">
        <f t="shared" ref="I190:I209" si="82">SUM(B190:H190)</f>
        <v>118.0964530664378</v>
      </c>
      <c r="J190" s="149"/>
      <c r="K190" s="163" t="s">
        <v>8</v>
      </c>
      <c r="L190" s="164">
        <v>0</v>
      </c>
      <c r="M190" s="164">
        <v>0</v>
      </c>
      <c r="N190" s="164">
        <v>118.0964530664378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3">SUM(L190:R190)</f>
        <v>118.0964530664378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118.0964530664378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4">SUM(V190:AC190)</f>
        <v>118.0964530664378</v>
      </c>
      <c r="AJ190" s="141" t="str">
        <f t="shared" ref="AJ190:AJ211" si="85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1.5704973591933739E-2</v>
      </c>
      <c r="E191" s="156">
        <v>0</v>
      </c>
      <c r="F191" s="348"/>
      <c r="G191" s="156">
        <v>0</v>
      </c>
      <c r="H191" s="168">
        <v>0</v>
      </c>
      <c r="I191" s="154">
        <f t="shared" si="82"/>
        <v>1.5704973591933739E-2</v>
      </c>
      <c r="J191" s="149"/>
      <c r="K191" s="169" t="s">
        <v>10</v>
      </c>
      <c r="L191" s="156">
        <v>0</v>
      </c>
      <c r="M191" s="156">
        <v>0</v>
      </c>
      <c r="N191" s="156">
        <v>1.5704973591933739E-2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3"/>
        <v>1.5704973591933739E-2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1.5704973591933739E-2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4"/>
        <v>1.5704973591933739E-2</v>
      </c>
      <c r="AJ191" s="141" t="str">
        <f t="shared" si="85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55.064713804482899</v>
      </c>
      <c r="E192" s="160">
        <v>0</v>
      </c>
      <c r="F192" s="348"/>
      <c r="G192" s="160">
        <v>0</v>
      </c>
      <c r="H192" s="161">
        <v>0</v>
      </c>
      <c r="I192" s="162">
        <f t="shared" si="82"/>
        <v>55.064713804482899</v>
      </c>
      <c r="J192" s="149"/>
      <c r="K192" s="163" t="s">
        <v>55</v>
      </c>
      <c r="L192" s="164">
        <v>0</v>
      </c>
      <c r="M192" s="164">
        <v>0</v>
      </c>
      <c r="N192" s="164">
        <v>55.064713804482899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3"/>
        <v>55.064713804482899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55.064713804482899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4"/>
        <v>55.064713804482899</v>
      </c>
      <c r="AJ192" s="141" t="str">
        <f t="shared" si="85"/>
        <v/>
      </c>
      <c r="BA192" s="141"/>
      <c r="BR192" s="141"/>
      <c r="CG192" s="141"/>
    </row>
    <row r="193" spans="1:85" ht="15">
      <c r="A193" s="167" t="s">
        <v>16</v>
      </c>
      <c r="B193" s="156">
        <v>1.0614084500925891</v>
      </c>
      <c r="C193" s="156">
        <v>0.39662245657202216</v>
      </c>
      <c r="D193" s="156">
        <v>139.097067499057</v>
      </c>
      <c r="E193" s="156">
        <v>0</v>
      </c>
      <c r="F193" s="348"/>
      <c r="G193" s="156">
        <v>0</v>
      </c>
      <c r="H193" s="168">
        <v>0</v>
      </c>
      <c r="I193" s="154">
        <f t="shared" si="82"/>
        <v>140.55509840572162</v>
      </c>
      <c r="J193" s="149"/>
      <c r="K193" s="169" t="s">
        <v>16</v>
      </c>
      <c r="L193" s="156">
        <v>1.0614084500925891</v>
      </c>
      <c r="M193" s="156">
        <v>0.39662245657202216</v>
      </c>
      <c r="N193" s="156">
        <v>139.097067499057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3"/>
        <v>140.55509840572162</v>
      </c>
      <c r="U193" s="215" t="s">
        <v>16</v>
      </c>
      <c r="V193" s="207">
        <v>1.0614084500925891</v>
      </c>
      <c r="W193" s="207">
        <v>0</v>
      </c>
      <c r="X193" s="207">
        <v>0</v>
      </c>
      <c r="Y193" s="207">
        <v>0.39662245657202216</v>
      </c>
      <c r="Z193" s="207">
        <v>137.15607619862755</v>
      </c>
      <c r="AA193" s="207">
        <v>0</v>
      </c>
      <c r="AB193" s="207">
        <v>0</v>
      </c>
      <c r="AC193" s="208">
        <v>1.9409913004294488</v>
      </c>
      <c r="AD193" s="209">
        <v>0</v>
      </c>
      <c r="AE193" s="209">
        <v>0</v>
      </c>
      <c r="AF193" s="209">
        <v>0</v>
      </c>
      <c r="AG193" s="209">
        <v>1.9409913004294488</v>
      </c>
      <c r="AH193" s="209">
        <v>0</v>
      </c>
      <c r="AI193" s="210">
        <f t="shared" si="84"/>
        <v>140.55509840572162</v>
      </c>
      <c r="AJ193" s="141" t="str">
        <f t="shared" si="85"/>
        <v/>
      </c>
      <c r="BA193" s="141"/>
      <c r="BR193" s="141"/>
      <c r="CG193" s="141"/>
    </row>
    <row r="194" spans="1:85" ht="15">
      <c r="A194" s="159" t="s">
        <v>15</v>
      </c>
      <c r="B194" s="160">
        <v>5.2385946092153297</v>
      </c>
      <c r="C194" s="160">
        <v>0</v>
      </c>
      <c r="D194" s="160">
        <v>8.1858982913510001</v>
      </c>
      <c r="E194" s="160">
        <v>0</v>
      </c>
      <c r="F194" s="348"/>
      <c r="G194" s="160">
        <v>0</v>
      </c>
      <c r="H194" s="161">
        <v>0</v>
      </c>
      <c r="I194" s="162">
        <f t="shared" si="82"/>
        <v>13.42449290056633</v>
      </c>
      <c r="J194" s="149"/>
      <c r="K194" s="163" t="s">
        <v>15</v>
      </c>
      <c r="L194" s="164">
        <v>5.2385946092153297</v>
      </c>
      <c r="M194" s="164">
        <v>0</v>
      </c>
      <c r="N194" s="164">
        <v>8.1858982913510001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3"/>
        <v>13.42449290056633</v>
      </c>
      <c r="U194" s="211" t="s">
        <v>56</v>
      </c>
      <c r="V194" s="212">
        <v>5.2385946092153297</v>
      </c>
      <c r="W194" s="212">
        <v>0</v>
      </c>
      <c r="X194" s="212">
        <v>0</v>
      </c>
      <c r="Y194" s="212">
        <v>0</v>
      </c>
      <c r="Z194" s="212">
        <v>8.1858982913510001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4"/>
        <v>13.42449290056633</v>
      </c>
      <c r="AJ194" s="141" t="str">
        <f t="shared" si="85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35.659303191347824</v>
      </c>
      <c r="F195" s="348"/>
      <c r="G195" s="156">
        <v>0</v>
      </c>
      <c r="H195" s="168">
        <v>0</v>
      </c>
      <c r="I195" s="154">
        <f t="shared" si="82"/>
        <v>35.659303191347824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35.659303191347824</v>
      </c>
      <c r="P195" s="156">
        <v>613.38214293465444</v>
      </c>
      <c r="Q195" s="156">
        <v>0</v>
      </c>
      <c r="R195" s="157">
        <v>0</v>
      </c>
      <c r="S195" s="158">
        <f t="shared" si="83"/>
        <v>649.04144612600226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1.9675494105744491</v>
      </c>
      <c r="AB195" s="207">
        <v>613.38214293465444</v>
      </c>
      <c r="AC195" s="208">
        <v>33.691753780773375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33.691753780773375</v>
      </c>
      <c r="AI195" s="210">
        <f t="shared" si="84"/>
        <v>649.04144612600226</v>
      </c>
      <c r="AJ195" s="141" t="str">
        <f t="shared" si="85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82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0.67978928983771469</v>
      </c>
      <c r="Q196" s="164">
        <v>0</v>
      </c>
      <c r="R196" s="165">
        <v>0</v>
      </c>
      <c r="S196" s="166">
        <f t="shared" si="83"/>
        <v>0.67978928983771469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0.67978928983771469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4"/>
        <v>0.67978928983771469</v>
      </c>
      <c r="AJ196" s="141" t="str">
        <f t="shared" si="85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82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3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4"/>
        <v>0</v>
      </c>
      <c r="AJ197" s="141" t="str">
        <f t="shared" si="85"/>
        <v/>
      </c>
      <c r="BA197" s="141"/>
      <c r="BR197" s="141"/>
      <c r="CG197" s="141"/>
    </row>
    <row r="198" spans="1:85" ht="15">
      <c r="A198" s="159" t="s">
        <v>17</v>
      </c>
      <c r="B198" s="160">
        <v>0.93919218484187694</v>
      </c>
      <c r="C198" s="160">
        <v>0</v>
      </c>
      <c r="D198" s="160">
        <v>5.7066886317296133</v>
      </c>
      <c r="E198" s="160">
        <v>0.33460163833432877</v>
      </c>
      <c r="F198" s="348"/>
      <c r="G198" s="160">
        <v>0</v>
      </c>
      <c r="H198" s="161">
        <v>0</v>
      </c>
      <c r="I198" s="162">
        <f t="shared" si="82"/>
        <v>6.9804824549058191</v>
      </c>
      <c r="J198" s="149"/>
      <c r="K198" s="163" t="s">
        <v>17</v>
      </c>
      <c r="L198" s="164">
        <v>0.93919218484187694</v>
      </c>
      <c r="M198" s="164">
        <v>0</v>
      </c>
      <c r="N198" s="164">
        <v>5.7066886317296133</v>
      </c>
      <c r="O198" s="164">
        <v>0.33460163833432877</v>
      </c>
      <c r="P198" s="164">
        <v>0.21796143250688757</v>
      </c>
      <c r="Q198" s="164">
        <v>0</v>
      </c>
      <c r="R198" s="165">
        <v>0</v>
      </c>
      <c r="S198" s="166">
        <f t="shared" si="83"/>
        <v>7.198443887412707</v>
      </c>
      <c r="U198" s="211" t="s">
        <v>17</v>
      </c>
      <c r="V198" s="212">
        <v>0.93919218484187694</v>
      </c>
      <c r="W198" s="212">
        <v>0</v>
      </c>
      <c r="X198" s="212">
        <v>0</v>
      </c>
      <c r="Y198" s="212">
        <v>0</v>
      </c>
      <c r="Z198" s="212">
        <v>5.7066886317296133</v>
      </c>
      <c r="AA198" s="212">
        <v>0.33460163833432877</v>
      </c>
      <c r="AB198" s="212">
        <v>0.21796143250688757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4"/>
        <v>7.198443887412707</v>
      </c>
      <c r="AJ198" s="141" t="str">
        <f t="shared" si="85"/>
        <v/>
      </c>
      <c r="BA198" s="141"/>
      <c r="BR198" s="141"/>
      <c r="CG198" s="141"/>
    </row>
    <row r="199" spans="1:85" ht="15">
      <c r="A199" s="167" t="s">
        <v>139</v>
      </c>
      <c r="B199" s="156">
        <v>380.74656275577746</v>
      </c>
      <c r="C199" s="156">
        <v>199.90466948182396</v>
      </c>
      <c r="D199" s="156">
        <v>4057.4238109512876</v>
      </c>
      <c r="E199" s="156">
        <v>0</v>
      </c>
      <c r="F199" s="348"/>
      <c r="G199" s="156">
        <v>0</v>
      </c>
      <c r="H199" s="168">
        <v>0</v>
      </c>
      <c r="I199" s="154">
        <f t="shared" si="82"/>
        <v>4638.0750431888891</v>
      </c>
      <c r="J199" s="149"/>
      <c r="K199" s="169" t="s">
        <v>139</v>
      </c>
      <c r="L199" s="156">
        <v>380.74656275577746</v>
      </c>
      <c r="M199" s="156">
        <v>199.90466948182396</v>
      </c>
      <c r="N199" s="156">
        <v>4057.4238109512876</v>
      </c>
      <c r="O199" s="156">
        <v>0</v>
      </c>
      <c r="P199" s="156">
        <v>31.446317167154628</v>
      </c>
      <c r="Q199" s="156">
        <v>0</v>
      </c>
      <c r="R199" s="157">
        <v>0</v>
      </c>
      <c r="S199" s="158">
        <f t="shared" si="83"/>
        <v>4669.5213603560442</v>
      </c>
      <c r="U199" s="215" t="s">
        <v>139</v>
      </c>
      <c r="V199" s="207">
        <v>380.69978730967659</v>
      </c>
      <c r="W199" s="207">
        <v>0</v>
      </c>
      <c r="X199" s="207">
        <v>0</v>
      </c>
      <c r="Y199" s="207">
        <v>199.90466948182396</v>
      </c>
      <c r="Z199" s="207">
        <v>3822.3393284569825</v>
      </c>
      <c r="AA199" s="207">
        <v>0</v>
      </c>
      <c r="AB199" s="207">
        <v>31.446317167154628</v>
      </c>
      <c r="AC199" s="208">
        <v>235.13125794040621</v>
      </c>
      <c r="AD199" s="207">
        <v>4.6775446100892709E-2</v>
      </c>
      <c r="AE199" s="207">
        <v>0</v>
      </c>
      <c r="AF199" s="207">
        <v>0</v>
      </c>
      <c r="AG199" s="207">
        <v>235.08448249430518</v>
      </c>
      <c r="AH199" s="207">
        <v>0</v>
      </c>
      <c r="AI199" s="210">
        <f t="shared" si="84"/>
        <v>4669.5213603560442</v>
      </c>
      <c r="AJ199" s="141" t="str">
        <f t="shared" si="85"/>
        <v/>
      </c>
      <c r="BA199" s="141"/>
      <c r="BR199" s="141"/>
      <c r="CG199" s="141"/>
    </row>
    <row r="200" spans="1:85" ht="15">
      <c r="A200" s="159" t="s">
        <v>25</v>
      </c>
      <c r="B200" s="160">
        <v>34.933932660447532</v>
      </c>
      <c r="C200" s="160">
        <v>3.6592425395884272</v>
      </c>
      <c r="D200" s="160">
        <v>471.36617759913787</v>
      </c>
      <c r="E200" s="160">
        <v>1028.8251821030419</v>
      </c>
      <c r="F200" s="348"/>
      <c r="G200" s="160">
        <v>64.463276256150877</v>
      </c>
      <c r="H200" s="161">
        <v>0</v>
      </c>
      <c r="I200" s="162">
        <f t="shared" si="82"/>
        <v>1603.2478111583666</v>
      </c>
      <c r="J200" s="149"/>
      <c r="K200" s="163" t="s">
        <v>25</v>
      </c>
      <c r="L200" s="164">
        <v>34.933932660447532</v>
      </c>
      <c r="M200" s="164">
        <v>3.6592425395884272</v>
      </c>
      <c r="N200" s="164">
        <v>471.36617759913787</v>
      </c>
      <c r="O200" s="164">
        <v>1028.8251821030419</v>
      </c>
      <c r="P200" s="164">
        <v>0.13720080323041967</v>
      </c>
      <c r="Q200" s="164">
        <v>64.463276256150877</v>
      </c>
      <c r="R200" s="165">
        <v>0</v>
      </c>
      <c r="S200" s="166">
        <f t="shared" si="83"/>
        <v>1603.385011961597</v>
      </c>
      <c r="U200" s="211" t="s">
        <v>25</v>
      </c>
      <c r="V200" s="212">
        <v>4.8555192603412092</v>
      </c>
      <c r="W200" s="212">
        <v>30.078413400106324</v>
      </c>
      <c r="X200" s="212">
        <v>64.463276256150877</v>
      </c>
      <c r="Y200" s="212">
        <v>3.6592425395884272</v>
      </c>
      <c r="Z200" s="212">
        <v>471.36617759913787</v>
      </c>
      <c r="AA200" s="212">
        <v>1028.6525305980986</v>
      </c>
      <c r="AB200" s="212">
        <v>0.13720080323041967</v>
      </c>
      <c r="AC200" s="213">
        <v>0.17265150494347203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0.17265150494347203</v>
      </c>
      <c r="AI200" s="214">
        <f t="shared" si="84"/>
        <v>1603.385011961597</v>
      </c>
      <c r="AJ200" s="141" t="str">
        <f t="shared" si="85"/>
        <v/>
      </c>
      <c r="BA200" s="141"/>
      <c r="BR200" s="141"/>
      <c r="CG200" s="141"/>
    </row>
    <row r="201" spans="1:85" ht="15">
      <c r="A201" s="167" t="s">
        <v>24</v>
      </c>
      <c r="B201" s="156">
        <v>6.7425309454542006</v>
      </c>
      <c r="C201" s="156">
        <v>0</v>
      </c>
      <c r="D201" s="156">
        <v>0</v>
      </c>
      <c r="E201" s="156">
        <v>0</v>
      </c>
      <c r="F201" s="348"/>
      <c r="G201" s="156">
        <v>0</v>
      </c>
      <c r="H201" s="168">
        <v>0</v>
      </c>
      <c r="I201" s="154">
        <f t="shared" si="82"/>
        <v>6.7425309454542006</v>
      </c>
      <c r="J201" s="149"/>
      <c r="K201" s="169" t="s">
        <v>24</v>
      </c>
      <c r="L201" s="156">
        <v>6.7425309454542006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3"/>
        <v>6.7425309454542006</v>
      </c>
      <c r="U201" s="215" t="s">
        <v>24</v>
      </c>
      <c r="V201" s="207">
        <v>6.7425309454542006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4"/>
        <v>6.7425309454542006</v>
      </c>
      <c r="AJ201" s="141" t="str">
        <f t="shared" si="85"/>
        <v/>
      </c>
      <c r="BA201" s="141"/>
      <c r="BR201" s="141"/>
      <c r="CG201" s="141"/>
    </row>
    <row r="202" spans="1:85" ht="15">
      <c r="A202" s="159" t="s">
        <v>59</v>
      </c>
      <c r="B202" s="160">
        <v>2.5564322986739441E-3</v>
      </c>
      <c r="C202" s="160">
        <v>0</v>
      </c>
      <c r="D202" s="160">
        <v>0</v>
      </c>
      <c r="E202" s="160">
        <v>0</v>
      </c>
      <c r="F202" s="348"/>
      <c r="G202" s="160">
        <v>0</v>
      </c>
      <c r="H202" s="161">
        <v>0</v>
      </c>
      <c r="I202" s="162">
        <f t="shared" si="82"/>
        <v>2.5564322986739441E-3</v>
      </c>
      <c r="J202" s="149"/>
      <c r="K202" s="163" t="s">
        <v>59</v>
      </c>
      <c r="L202" s="164">
        <v>2.5564322986739441E-3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3"/>
        <v>2.5564322986739441E-3</v>
      </c>
      <c r="U202" s="211" t="s">
        <v>59</v>
      </c>
      <c r="V202" s="212">
        <v>2.5564322986739441E-3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4"/>
        <v>2.5564322986739441E-3</v>
      </c>
      <c r="AJ202" s="141" t="str">
        <f t="shared" si="85"/>
        <v/>
      </c>
      <c r="BA202" s="141"/>
      <c r="BR202" s="141"/>
      <c r="CG202" s="141"/>
    </row>
    <row r="203" spans="1:85" ht="15">
      <c r="A203" s="167" t="s">
        <v>22</v>
      </c>
      <c r="B203" s="156">
        <v>11.464164989082564</v>
      </c>
      <c r="C203" s="156">
        <v>0</v>
      </c>
      <c r="D203" s="156">
        <v>713.26689147377294</v>
      </c>
      <c r="E203" s="156">
        <v>43.327200065500627</v>
      </c>
      <c r="F203" s="348"/>
      <c r="G203" s="156">
        <v>0</v>
      </c>
      <c r="H203" s="168">
        <v>0</v>
      </c>
      <c r="I203" s="154">
        <f t="shared" si="82"/>
        <v>768.05825652835608</v>
      </c>
      <c r="J203" s="149"/>
      <c r="K203" s="169" t="s">
        <v>22</v>
      </c>
      <c r="L203" s="156">
        <v>11.464164989082564</v>
      </c>
      <c r="M203" s="156">
        <v>0</v>
      </c>
      <c r="N203" s="156">
        <v>713.26689147377294</v>
      </c>
      <c r="O203" s="156">
        <v>43.327200065500627</v>
      </c>
      <c r="P203" s="156">
        <v>38.66283134765802</v>
      </c>
      <c r="Q203" s="156">
        <v>0</v>
      </c>
      <c r="R203" s="157">
        <v>0</v>
      </c>
      <c r="S203" s="158">
        <f t="shared" si="83"/>
        <v>806.72108787601405</v>
      </c>
      <c r="U203" s="215" t="s">
        <v>22</v>
      </c>
      <c r="V203" s="207">
        <v>11.464164989082564</v>
      </c>
      <c r="W203" s="207">
        <v>0</v>
      </c>
      <c r="X203" s="207">
        <v>0</v>
      </c>
      <c r="Y203" s="207">
        <v>0</v>
      </c>
      <c r="Z203" s="207">
        <v>709.67669033840184</v>
      </c>
      <c r="AA203" s="207">
        <v>0</v>
      </c>
      <c r="AB203" s="207">
        <v>38.66283134765802</v>
      </c>
      <c r="AC203" s="208">
        <v>46.917401200871673</v>
      </c>
      <c r="AD203" s="207">
        <v>0</v>
      </c>
      <c r="AE203" s="207">
        <v>0</v>
      </c>
      <c r="AF203" s="207">
        <v>0</v>
      </c>
      <c r="AG203" s="207">
        <v>3.5902011353710468</v>
      </c>
      <c r="AH203" s="207">
        <v>43.327200065500627</v>
      </c>
      <c r="AI203" s="210">
        <f t="shared" si="84"/>
        <v>806.72108787601405</v>
      </c>
      <c r="AJ203" s="141" t="str">
        <f t="shared" si="85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2259.7173709214198</v>
      </c>
      <c r="E204" s="160">
        <v>0</v>
      </c>
      <c r="F204" s="348"/>
      <c r="G204" s="160">
        <v>0</v>
      </c>
      <c r="H204" s="161">
        <v>0</v>
      </c>
      <c r="I204" s="162">
        <f t="shared" si="82"/>
        <v>2259.7173709214198</v>
      </c>
      <c r="J204" s="149"/>
      <c r="K204" s="163" t="s">
        <v>21</v>
      </c>
      <c r="L204" s="164">
        <v>0</v>
      </c>
      <c r="M204" s="164">
        <v>0</v>
      </c>
      <c r="N204" s="164">
        <v>2259.7173709214198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3"/>
        <v>2259.7173709214198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2259.7173709214198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4"/>
        <v>2259.7173709214198</v>
      </c>
      <c r="AJ204" s="141" t="str">
        <f t="shared" si="85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82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3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4"/>
        <v>0</v>
      </c>
      <c r="AJ205" s="141" t="str">
        <f t="shared" si="85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82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3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84"/>
        <v>0</v>
      </c>
      <c r="AJ206" s="141" t="str">
        <f t="shared" si="85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82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3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4"/>
        <v>0</v>
      </c>
      <c r="AJ207" s="141" t="str">
        <f t="shared" si="85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82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3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84"/>
        <v>0</v>
      </c>
      <c r="AJ208" s="141" t="str">
        <f t="shared" si="85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82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3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4"/>
        <v>0</v>
      </c>
      <c r="AJ209" s="141" t="str">
        <f t="shared" si="85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441.1289430272102</v>
      </c>
      <c r="C210" s="195">
        <f t="shared" ref="C210:I210" si="86">SUM(C189:C205)</f>
        <v>203.96053447798442</v>
      </c>
      <c r="D210" s="195">
        <f t="shared" si="86"/>
        <v>7911.3464145821017</v>
      </c>
      <c r="E210" s="195">
        <f t="shared" si="86"/>
        <v>1108.1462869982247</v>
      </c>
      <c r="F210" s="195">
        <f t="shared" si="86"/>
        <v>0</v>
      </c>
      <c r="G210" s="195">
        <f t="shared" si="86"/>
        <v>64.463276256150877</v>
      </c>
      <c r="H210" s="197">
        <f t="shared" si="86"/>
        <v>0</v>
      </c>
      <c r="I210" s="154">
        <f t="shared" si="86"/>
        <v>9729.0454553416712</v>
      </c>
      <c r="J210" s="149"/>
      <c r="K210" s="196" t="s">
        <v>26</v>
      </c>
      <c r="L210" s="195">
        <f>SUM(L189:L205)</f>
        <v>441.1289430272102</v>
      </c>
      <c r="M210" s="195">
        <f t="shared" ref="M210:S210" si="87">SUM(M189:M205)</f>
        <v>203.96053447798442</v>
      </c>
      <c r="N210" s="195">
        <f t="shared" si="87"/>
        <v>7911.3464145821017</v>
      </c>
      <c r="O210" s="195">
        <f t="shared" si="87"/>
        <v>1108.1462869982247</v>
      </c>
      <c r="P210" s="195">
        <f t="shared" si="87"/>
        <v>684.5262429750419</v>
      </c>
      <c r="Q210" s="195">
        <f t="shared" si="87"/>
        <v>64.463276256150877</v>
      </c>
      <c r="R210" s="197">
        <f t="shared" si="87"/>
        <v>0</v>
      </c>
      <c r="S210" s="198">
        <f t="shared" si="87"/>
        <v>10413.571698316713</v>
      </c>
      <c r="T210" s="141" t="str">
        <f>IF(ABS(S210-AI210)&gt;0.01,S210-AI210,"")</f>
        <v/>
      </c>
      <c r="U210" s="224" t="s">
        <v>62</v>
      </c>
      <c r="V210" s="225">
        <f>SUM(V189:V205)</f>
        <v>411.00375418100305</v>
      </c>
      <c r="W210" s="225">
        <f t="shared" ref="W210:AH210" si="88">SUM(W189:W205)</f>
        <v>30.078413400106324</v>
      </c>
      <c r="X210" s="225">
        <f t="shared" si="88"/>
        <v>64.463276256150877</v>
      </c>
      <c r="Y210" s="225">
        <f t="shared" si="88"/>
        <v>203.96053447798442</v>
      </c>
      <c r="Z210" s="225">
        <f t="shared" si="88"/>
        <v>7670.7307396519955</v>
      </c>
      <c r="AA210" s="225">
        <f t="shared" si="88"/>
        <v>1030.9546816470074</v>
      </c>
      <c r="AB210" s="225">
        <f t="shared" si="88"/>
        <v>684.5262429750419</v>
      </c>
      <c r="AC210" s="225">
        <f t="shared" si="88"/>
        <v>317.85405572742417</v>
      </c>
      <c r="AD210" s="226">
        <f t="shared" si="88"/>
        <v>4.6775446100892709E-2</v>
      </c>
      <c r="AE210" s="226">
        <f t="shared" si="88"/>
        <v>0</v>
      </c>
      <c r="AF210" s="226">
        <f t="shared" si="88"/>
        <v>0</v>
      </c>
      <c r="AG210" s="226">
        <f t="shared" si="88"/>
        <v>240.61567493010568</v>
      </c>
      <c r="AH210" s="226">
        <f t="shared" si="88"/>
        <v>77.191605351217476</v>
      </c>
      <c r="AI210" s="227">
        <f>SUM(V210:AC210)</f>
        <v>10413.571698316713</v>
      </c>
      <c r="AJ210" s="141" t="str">
        <f t="shared" si="85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4.5341441259790921E-2</v>
      </c>
      <c r="C211" s="49">
        <f t="shared" ref="C211:H211" si="89">IF($I210=0,"-",C210/$I210)</f>
        <v>2.096408485438838E-2</v>
      </c>
      <c r="D211" s="49">
        <f t="shared" si="89"/>
        <v>0.81316779234888115</v>
      </c>
      <c r="E211" s="49">
        <f t="shared" si="89"/>
        <v>0.11390082327036553</v>
      </c>
      <c r="F211" s="49">
        <f t="shared" si="89"/>
        <v>0</v>
      </c>
      <c r="G211" s="49">
        <f t="shared" si="89"/>
        <v>6.6258582665741092E-3</v>
      </c>
      <c r="H211" s="72">
        <f t="shared" si="89"/>
        <v>0</v>
      </c>
      <c r="I211" s="50">
        <f>SUM(B211:H211)</f>
        <v>1</v>
      </c>
      <c r="J211" s="141"/>
      <c r="K211" s="84" t="s">
        <v>86</v>
      </c>
      <c r="L211" s="101">
        <f t="shared" ref="L211:R211" si="90">IF($S210=0,"-",L210/$S210)</f>
        <v>4.2360964691731645E-2</v>
      </c>
      <c r="M211" s="101">
        <f t="shared" si="90"/>
        <v>1.9586030651803487E-2</v>
      </c>
      <c r="N211" s="101">
        <f t="shared" si="90"/>
        <v>0.7597149800064199</v>
      </c>
      <c r="O211" s="101">
        <f t="shared" si="90"/>
        <v>0.10641366085541519</v>
      </c>
      <c r="P211" s="101">
        <f t="shared" si="90"/>
        <v>6.5734050026821367E-2</v>
      </c>
      <c r="Q211" s="101">
        <f t="shared" si="90"/>
        <v>6.1903137678084984E-3</v>
      </c>
      <c r="R211" s="102">
        <f t="shared" si="90"/>
        <v>0</v>
      </c>
      <c r="S211" s="103">
        <f>SUM(L211:R211)</f>
        <v>1</v>
      </c>
      <c r="U211" s="113" t="s">
        <v>86</v>
      </c>
      <c r="V211" s="135">
        <f>+V210/$AI210</f>
        <v>3.9468087039477448E-2</v>
      </c>
      <c r="W211" s="135">
        <f t="shared" ref="W211:AH211" si="91">+W210/$AI210</f>
        <v>2.8883858748452568E-3</v>
      </c>
      <c r="X211" s="135">
        <f t="shared" si="91"/>
        <v>6.1903137678084984E-3</v>
      </c>
      <c r="Y211" s="135">
        <f t="shared" si="91"/>
        <v>1.9586030651803487E-2</v>
      </c>
      <c r="Z211" s="135">
        <f t="shared" si="91"/>
        <v>0.73660901003753787</v>
      </c>
      <c r="AA211" s="135">
        <f t="shared" si="91"/>
        <v>9.9001064333542221E-2</v>
      </c>
      <c r="AB211" s="135">
        <f t="shared" si="91"/>
        <v>6.5734050026821367E-2</v>
      </c>
      <c r="AC211" s="135">
        <f t="shared" si="91"/>
        <v>3.0523058268163962E-2</v>
      </c>
      <c r="AD211" s="135">
        <f t="shared" si="91"/>
        <v>4.4917774089416085E-6</v>
      </c>
      <c r="AE211" s="135">
        <f t="shared" si="91"/>
        <v>0</v>
      </c>
      <c r="AF211" s="135">
        <f t="shared" si="91"/>
        <v>0</v>
      </c>
      <c r="AG211" s="135">
        <f t="shared" si="91"/>
        <v>2.3105969968882017E-2</v>
      </c>
      <c r="AH211" s="135">
        <f t="shared" si="91"/>
        <v>7.4125965218729906E-3</v>
      </c>
      <c r="AI211" s="136">
        <f>SUM(V211:AC211)</f>
        <v>1</v>
      </c>
      <c r="AJ211" s="24" t="str">
        <f t="shared" si="85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9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4">SUM(V216:AC216)</f>
        <v>0</v>
      </c>
      <c r="AJ216" s="141" t="str">
        <f t="shared" ref="AJ216:AJ237" si="95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9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4"/>
        <v>0</v>
      </c>
      <c r="AJ217" s="141" t="str">
        <f t="shared" si="95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92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3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4"/>
        <v>0</v>
      </c>
      <c r="AJ218" s="141" t="str">
        <f t="shared" si="95"/>
        <v/>
      </c>
      <c r="BA218" s="141"/>
      <c r="BR218" s="141"/>
      <c r="CG218" s="141"/>
    </row>
    <row r="219" spans="1:85" ht="15">
      <c r="A219" s="167" t="s">
        <v>16</v>
      </c>
      <c r="B219" s="156">
        <v>1.85342856450549</v>
      </c>
      <c r="C219" s="156">
        <v>0</v>
      </c>
      <c r="D219" s="156">
        <v>2.060851977861704</v>
      </c>
      <c r="E219" s="156">
        <v>0</v>
      </c>
      <c r="F219" s="348"/>
      <c r="G219" s="156">
        <v>0</v>
      </c>
      <c r="H219" s="168">
        <v>0</v>
      </c>
      <c r="I219" s="154">
        <f t="shared" si="92"/>
        <v>3.914280542367194</v>
      </c>
      <c r="J219" s="149"/>
      <c r="K219" s="169" t="s">
        <v>16</v>
      </c>
      <c r="L219" s="156">
        <v>1.85342856450549</v>
      </c>
      <c r="M219" s="156">
        <v>0</v>
      </c>
      <c r="N219" s="156">
        <v>2.060851977861704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3"/>
        <v>3.914280542367194</v>
      </c>
      <c r="U219" s="215" t="s">
        <v>16</v>
      </c>
      <c r="V219" s="207">
        <v>1.85342856450549</v>
      </c>
      <c r="W219" s="207">
        <v>0</v>
      </c>
      <c r="X219" s="207">
        <v>0</v>
      </c>
      <c r="Y219" s="207">
        <v>0</v>
      </c>
      <c r="Z219" s="207">
        <v>2.060851977861704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4"/>
        <v>3.914280542367194</v>
      </c>
      <c r="AJ219" s="141" t="str">
        <f t="shared" si="95"/>
        <v/>
      </c>
      <c r="BA219" s="141"/>
      <c r="BR219" s="141"/>
      <c r="CG219" s="141"/>
    </row>
    <row r="220" spans="1:85" ht="15">
      <c r="A220" s="159" t="s">
        <v>15</v>
      </c>
      <c r="B220" s="160">
        <v>1.3151187838689185</v>
      </c>
      <c r="C220" s="160">
        <v>0</v>
      </c>
      <c r="D220" s="160">
        <v>1.4622981423524464</v>
      </c>
      <c r="E220" s="160">
        <v>0</v>
      </c>
      <c r="F220" s="348"/>
      <c r="G220" s="160">
        <v>0</v>
      </c>
      <c r="H220" s="161">
        <v>0</v>
      </c>
      <c r="I220" s="162">
        <f t="shared" si="92"/>
        <v>2.777416926221365</v>
      </c>
      <c r="J220" s="149"/>
      <c r="K220" s="163" t="s">
        <v>15</v>
      </c>
      <c r="L220" s="164">
        <v>1.3151187838689185</v>
      </c>
      <c r="M220" s="164">
        <v>0</v>
      </c>
      <c r="N220" s="164">
        <v>1.4622981423524464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3"/>
        <v>2.777416926221365</v>
      </c>
      <c r="U220" s="211" t="s">
        <v>56</v>
      </c>
      <c r="V220" s="212">
        <v>1.3151187838689185</v>
      </c>
      <c r="W220" s="212">
        <v>0</v>
      </c>
      <c r="X220" s="212">
        <v>0</v>
      </c>
      <c r="Y220" s="212">
        <v>0</v>
      </c>
      <c r="Z220" s="212">
        <v>1.4622981423524464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4"/>
        <v>2.777416926221365</v>
      </c>
      <c r="AJ220" s="141" t="str">
        <f t="shared" si="95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22.287353815397829</v>
      </c>
      <c r="F221" s="348"/>
      <c r="G221" s="156">
        <v>0</v>
      </c>
      <c r="H221" s="168">
        <v>0</v>
      </c>
      <c r="I221" s="154">
        <f t="shared" si="92"/>
        <v>22.287353815397829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22.287353815397829</v>
      </c>
      <c r="P221" s="156">
        <v>196.83601771295494</v>
      </c>
      <c r="Q221" s="156">
        <v>0</v>
      </c>
      <c r="R221" s="157">
        <v>0</v>
      </c>
      <c r="S221" s="158">
        <f t="shared" si="93"/>
        <v>219.12337152835278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2.2757637428016255</v>
      </c>
      <c r="AB221" s="207">
        <v>196.83601771295494</v>
      </c>
      <c r="AC221" s="208">
        <v>20.011590072596203</v>
      </c>
      <c r="AD221" s="207">
        <v>0</v>
      </c>
      <c r="AE221" s="207">
        <v>0</v>
      </c>
      <c r="AF221" s="207">
        <v>0</v>
      </c>
      <c r="AG221" s="207">
        <v>0</v>
      </c>
      <c r="AH221" s="207">
        <v>20.011590072596203</v>
      </c>
      <c r="AI221" s="210">
        <f t="shared" si="94"/>
        <v>219.12337152835275</v>
      </c>
      <c r="AJ221" s="141" t="str">
        <f t="shared" si="95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5.9495918842167681</v>
      </c>
      <c r="F222" s="348"/>
      <c r="G222" s="160">
        <v>0</v>
      </c>
      <c r="H222" s="161">
        <v>0</v>
      </c>
      <c r="I222" s="162">
        <f t="shared" si="92"/>
        <v>5.9495918842167681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5.9495918842167681</v>
      </c>
      <c r="P222" s="164">
        <v>33.820785695344817</v>
      </c>
      <c r="Q222" s="164">
        <v>0</v>
      </c>
      <c r="R222" s="165">
        <v>0</v>
      </c>
      <c r="S222" s="166">
        <f t="shared" si="93"/>
        <v>39.770377579561583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5.9495918842167681</v>
      </c>
      <c r="AB222" s="212">
        <v>33.820785695344817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4"/>
        <v>39.770377579561583</v>
      </c>
      <c r="AJ222" s="141" t="str">
        <f t="shared" si="95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92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3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4"/>
        <v>0</v>
      </c>
      <c r="AJ223" s="141" t="str">
        <f t="shared" si="95"/>
        <v/>
      </c>
      <c r="BA223" s="141"/>
      <c r="BR223" s="141"/>
      <c r="CG223" s="141"/>
    </row>
    <row r="224" spans="1:85" ht="15">
      <c r="A224" s="159" t="s">
        <v>17</v>
      </c>
      <c r="B224" s="160">
        <v>21.792691448559413</v>
      </c>
      <c r="C224" s="160">
        <v>0</v>
      </c>
      <c r="D224" s="160">
        <v>0</v>
      </c>
      <c r="E224" s="160">
        <v>0</v>
      </c>
      <c r="F224" s="348"/>
      <c r="G224" s="160">
        <v>0</v>
      </c>
      <c r="H224" s="161">
        <v>0</v>
      </c>
      <c r="I224" s="162">
        <f t="shared" si="92"/>
        <v>21.792691448559413</v>
      </c>
      <c r="J224" s="149"/>
      <c r="K224" s="163" t="s">
        <v>17</v>
      </c>
      <c r="L224" s="164">
        <v>21.792691448559413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3"/>
        <v>21.792691448559413</v>
      </c>
      <c r="U224" s="211" t="s">
        <v>17</v>
      </c>
      <c r="V224" s="212">
        <v>21.792691448559413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4"/>
        <v>21.792691448559413</v>
      </c>
      <c r="AJ224" s="141" t="str">
        <f t="shared" si="95"/>
        <v/>
      </c>
      <c r="BA224" s="141"/>
      <c r="BR224" s="141"/>
      <c r="CG224" s="141"/>
    </row>
    <row r="225" spans="1:85" ht="15">
      <c r="A225" s="167" t="s">
        <v>139</v>
      </c>
      <c r="B225" s="156">
        <v>776.40475026101478</v>
      </c>
      <c r="C225" s="156">
        <v>0</v>
      </c>
      <c r="D225" s="156">
        <v>84.036300756764902</v>
      </c>
      <c r="E225" s="156">
        <v>0</v>
      </c>
      <c r="F225" s="348"/>
      <c r="G225" s="156">
        <v>0</v>
      </c>
      <c r="H225" s="168">
        <v>0</v>
      </c>
      <c r="I225" s="154">
        <f t="shared" si="92"/>
        <v>860.44105101777973</v>
      </c>
      <c r="J225" s="149"/>
      <c r="K225" s="169" t="s">
        <v>139</v>
      </c>
      <c r="L225" s="156">
        <v>776.40475026101478</v>
      </c>
      <c r="M225" s="156">
        <v>0</v>
      </c>
      <c r="N225" s="156">
        <v>84.036300756764902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3"/>
        <v>860.44105101777973</v>
      </c>
      <c r="U225" s="215" t="s">
        <v>139</v>
      </c>
      <c r="V225" s="207">
        <v>758.37033572652979</v>
      </c>
      <c r="W225" s="207">
        <v>0</v>
      </c>
      <c r="X225" s="207">
        <v>0</v>
      </c>
      <c r="Y225" s="207">
        <v>0</v>
      </c>
      <c r="Z225" s="207">
        <v>74.787047975196074</v>
      </c>
      <c r="AA225" s="207">
        <v>0</v>
      </c>
      <c r="AB225" s="207">
        <v>0</v>
      </c>
      <c r="AC225" s="208">
        <v>27.283667316053965</v>
      </c>
      <c r="AD225" s="207">
        <v>18.034414534485048</v>
      </c>
      <c r="AE225" s="207">
        <v>0</v>
      </c>
      <c r="AF225" s="207">
        <v>0</v>
      </c>
      <c r="AG225" s="207">
        <v>9.2492527815688312</v>
      </c>
      <c r="AH225" s="207">
        <v>0</v>
      </c>
      <c r="AI225" s="210">
        <f t="shared" si="94"/>
        <v>860.44105101777984</v>
      </c>
      <c r="AJ225" s="141" t="str">
        <f t="shared" si="95"/>
        <v/>
      </c>
      <c r="BA225" s="141"/>
      <c r="BR225" s="141"/>
      <c r="CG225" s="141"/>
    </row>
    <row r="226" spans="1:85" ht="15">
      <c r="A226" s="159" t="s">
        <v>25</v>
      </c>
      <c r="B226" s="160">
        <v>249.80701152054536</v>
      </c>
      <c r="C226" s="160">
        <v>6.5942112970039961</v>
      </c>
      <c r="D226" s="160">
        <v>104.04036896756857</v>
      </c>
      <c r="E226" s="160">
        <v>877.16038489476853</v>
      </c>
      <c r="F226" s="348"/>
      <c r="G226" s="160">
        <v>249.83264084380542</v>
      </c>
      <c r="H226" s="161">
        <v>0.3209004849797093</v>
      </c>
      <c r="I226" s="162">
        <f t="shared" si="92"/>
        <v>1487.7555180086715</v>
      </c>
      <c r="J226" s="149"/>
      <c r="K226" s="163" t="s">
        <v>25</v>
      </c>
      <c r="L226" s="164">
        <v>249.80701152054536</v>
      </c>
      <c r="M226" s="164">
        <v>6.5942112970039961</v>
      </c>
      <c r="N226" s="164">
        <v>104.04036896756857</v>
      </c>
      <c r="O226" s="164">
        <v>877.16038489476853</v>
      </c>
      <c r="P226" s="164">
        <v>8.8930766804651373</v>
      </c>
      <c r="Q226" s="164">
        <v>249.83264084380542</v>
      </c>
      <c r="R226" s="165">
        <v>0.3209004849797093</v>
      </c>
      <c r="S226" s="166">
        <f t="shared" si="93"/>
        <v>1496.6485946891366</v>
      </c>
      <c r="U226" s="211" t="s">
        <v>25</v>
      </c>
      <c r="V226" s="212">
        <v>16.551069897304089</v>
      </c>
      <c r="W226" s="212">
        <v>233.25594162324128</v>
      </c>
      <c r="X226" s="212">
        <v>249.83264084380542</v>
      </c>
      <c r="Y226" s="212">
        <v>6.5942112970039961</v>
      </c>
      <c r="Z226" s="212">
        <v>104.04036896756857</v>
      </c>
      <c r="AA226" s="212">
        <v>862.09007584599965</v>
      </c>
      <c r="AB226" s="212">
        <v>8.8930766804651373</v>
      </c>
      <c r="AC226" s="213">
        <v>15.391209533748604</v>
      </c>
      <c r="AD226" s="212">
        <v>0</v>
      </c>
      <c r="AE226" s="212">
        <v>6.509447649765189</v>
      </c>
      <c r="AF226" s="212">
        <v>0.3209004849797093</v>
      </c>
      <c r="AG226" s="212">
        <v>0</v>
      </c>
      <c r="AH226" s="212">
        <v>8.5608613990037075</v>
      </c>
      <c r="AI226" s="214">
        <f t="shared" si="94"/>
        <v>1496.6485946891369</v>
      </c>
      <c r="AJ226" s="141" t="str">
        <f t="shared" si="95"/>
        <v/>
      </c>
      <c r="BA226" s="141"/>
      <c r="BR226" s="141"/>
      <c r="CG226" s="141"/>
    </row>
    <row r="227" spans="1:85" ht="15">
      <c r="A227" s="167" t="s">
        <v>24</v>
      </c>
      <c r="B227" s="156">
        <v>371.76718632014081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92"/>
        <v>371.76718632014081</v>
      </c>
      <c r="J227" s="149"/>
      <c r="K227" s="169" t="s">
        <v>24</v>
      </c>
      <c r="L227" s="156">
        <v>371.76718632014081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3"/>
        <v>371.76718632014081</v>
      </c>
      <c r="U227" s="215" t="s">
        <v>24</v>
      </c>
      <c r="V227" s="207">
        <v>371.76718632014081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4"/>
        <v>371.76718632014081</v>
      </c>
      <c r="AJ227" s="141" t="str">
        <f t="shared" si="95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92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3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4"/>
        <v>0</v>
      </c>
      <c r="AJ228" s="141" t="str">
        <f t="shared" si="95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33.289843238876962</v>
      </c>
      <c r="F229" s="348"/>
      <c r="G229" s="156">
        <v>0</v>
      </c>
      <c r="H229" s="168">
        <v>0</v>
      </c>
      <c r="I229" s="154">
        <f t="shared" si="92"/>
        <v>33.289843238876962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33.289843238876962</v>
      </c>
      <c r="P229" s="156">
        <v>13.135070964887989</v>
      </c>
      <c r="Q229" s="156">
        <v>0</v>
      </c>
      <c r="R229" s="157">
        <v>0</v>
      </c>
      <c r="S229" s="158">
        <f t="shared" si="93"/>
        <v>46.424914203764949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13.135070964887989</v>
      </c>
      <c r="AC229" s="208">
        <v>33.289843238876962</v>
      </c>
      <c r="AD229" s="207">
        <v>0</v>
      </c>
      <c r="AE229" s="207">
        <v>0</v>
      </c>
      <c r="AF229" s="207">
        <v>0</v>
      </c>
      <c r="AG229" s="207">
        <v>0</v>
      </c>
      <c r="AH229" s="207">
        <v>33.289843238876962</v>
      </c>
      <c r="AI229" s="210">
        <f t="shared" si="94"/>
        <v>46.424914203764949</v>
      </c>
      <c r="AJ229" s="141" t="str">
        <f t="shared" si="95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9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3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4"/>
        <v>0</v>
      </c>
      <c r="AJ230" s="141" t="str">
        <f t="shared" si="95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92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3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4"/>
        <v>0</v>
      </c>
      <c r="AJ231" s="141" t="str">
        <f t="shared" si="95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9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3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94"/>
        <v>0</v>
      </c>
      <c r="AJ232" s="141" t="str">
        <f t="shared" si="95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9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4"/>
        <v>0</v>
      </c>
      <c r="AJ233" s="141" t="str">
        <f t="shared" si="95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9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94"/>
        <v>0</v>
      </c>
      <c r="AJ234" s="141" t="str">
        <f t="shared" si="95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9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4"/>
        <v>0</v>
      </c>
      <c r="AJ235" s="141" t="str">
        <f t="shared" si="95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1422.9401868986347</v>
      </c>
      <c r="C236" s="195">
        <f t="shared" ref="C236:I236" si="96">SUM(C215:C231)</f>
        <v>6.5942112970039961</v>
      </c>
      <c r="D236" s="195">
        <f t="shared" si="96"/>
        <v>191.59981984454762</v>
      </c>
      <c r="E236" s="195">
        <f t="shared" si="96"/>
        <v>938.68717383326009</v>
      </c>
      <c r="F236" s="195">
        <f t="shared" si="96"/>
        <v>0</v>
      </c>
      <c r="G236" s="195">
        <f t="shared" si="96"/>
        <v>249.83264084380542</v>
      </c>
      <c r="H236" s="197">
        <f t="shared" si="96"/>
        <v>0.3209004849797093</v>
      </c>
      <c r="I236" s="154">
        <f t="shared" si="96"/>
        <v>2809.9749332022316</v>
      </c>
      <c r="J236" s="149"/>
      <c r="K236" s="196" t="s">
        <v>26</v>
      </c>
      <c r="L236" s="195">
        <f>SUM(L215:L231)</f>
        <v>1422.9401868986347</v>
      </c>
      <c r="M236" s="195">
        <f t="shared" ref="M236:S236" si="97">SUM(M215:M231)</f>
        <v>6.5942112970039961</v>
      </c>
      <c r="N236" s="195">
        <f t="shared" si="97"/>
        <v>191.59981984454762</v>
      </c>
      <c r="O236" s="195">
        <f t="shared" si="97"/>
        <v>938.68717383326009</v>
      </c>
      <c r="P236" s="195">
        <f t="shared" si="97"/>
        <v>252.6849510536529</v>
      </c>
      <c r="Q236" s="195">
        <f t="shared" si="97"/>
        <v>249.83264084380542</v>
      </c>
      <c r="R236" s="197">
        <f t="shared" si="97"/>
        <v>0.3209004849797093</v>
      </c>
      <c r="S236" s="198">
        <f t="shared" si="97"/>
        <v>3062.6598842558842</v>
      </c>
      <c r="T236" s="141" t="str">
        <f>IF(ABS(S236-AI236)&gt;0.01,S236-AI236,"")</f>
        <v/>
      </c>
      <c r="U236" s="224" t="s">
        <v>62</v>
      </c>
      <c r="V236" s="225">
        <f>SUM(V215:V231)</f>
        <v>1171.6498307409083</v>
      </c>
      <c r="W236" s="225">
        <f t="shared" ref="W236:AH236" si="98">SUM(W215:W231)</f>
        <v>233.25594162324128</v>
      </c>
      <c r="X236" s="225">
        <f t="shared" si="98"/>
        <v>249.83264084380542</v>
      </c>
      <c r="Y236" s="225">
        <f t="shared" si="98"/>
        <v>6.5942112970039961</v>
      </c>
      <c r="Z236" s="225">
        <f t="shared" si="98"/>
        <v>182.3505670629788</v>
      </c>
      <c r="AA236" s="225">
        <f t="shared" si="98"/>
        <v>870.31543147301807</v>
      </c>
      <c r="AB236" s="225">
        <f t="shared" si="98"/>
        <v>252.6849510536529</v>
      </c>
      <c r="AC236" s="225">
        <f t="shared" si="98"/>
        <v>95.976310161275734</v>
      </c>
      <c r="AD236" s="226">
        <f t="shared" si="98"/>
        <v>18.034414534485048</v>
      </c>
      <c r="AE236" s="226">
        <f t="shared" si="98"/>
        <v>6.509447649765189</v>
      </c>
      <c r="AF236" s="226">
        <f t="shared" si="98"/>
        <v>0.3209004849797093</v>
      </c>
      <c r="AG236" s="226">
        <f t="shared" si="98"/>
        <v>9.2492527815688312</v>
      </c>
      <c r="AH236" s="226">
        <f t="shared" si="98"/>
        <v>61.862294710476874</v>
      </c>
      <c r="AI236" s="227">
        <f>SUM(V236:AC236)</f>
        <v>3062.6598842558847</v>
      </c>
      <c r="AJ236" s="141" t="str">
        <f t="shared" si="95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0.50638892542612834</v>
      </c>
      <c r="C237" s="49">
        <f t="shared" ref="C237:H237" si="99">IF($I236=0,"-",C236/$I236)</f>
        <v>2.346715345780423E-3</v>
      </c>
      <c r="D237" s="49">
        <f t="shared" si="99"/>
        <v>6.8185597522822577E-2</v>
      </c>
      <c r="E237" s="49">
        <f t="shared" si="99"/>
        <v>0.3340553549933406</v>
      </c>
      <c r="F237" s="49">
        <f t="shared" si="99"/>
        <v>0</v>
      </c>
      <c r="G237" s="49">
        <f t="shared" si="99"/>
        <v>8.8909206232347965E-2</v>
      </c>
      <c r="H237" s="72">
        <f t="shared" si="99"/>
        <v>1.1420047958008398E-4</v>
      </c>
      <c r="I237" s="50">
        <f>SUM(B237:H237)</f>
        <v>1</v>
      </c>
      <c r="J237" s="141"/>
      <c r="K237" s="84" t="s">
        <v>86</v>
      </c>
      <c r="L237" s="101">
        <f t="shared" ref="L237:R237" si="100">IF($S236=0,"-",L236/$S236)</f>
        <v>0.4646092745111845</v>
      </c>
      <c r="M237" s="101">
        <f t="shared" si="100"/>
        <v>2.1530994449963717E-3</v>
      </c>
      <c r="N237" s="101">
        <f t="shared" si="100"/>
        <v>6.2559940406539616E-2</v>
      </c>
      <c r="O237" s="101">
        <f t="shared" si="100"/>
        <v>0.30649409640905234</v>
      </c>
      <c r="P237" s="101">
        <f t="shared" si="100"/>
        <v>8.2505064422145655E-2</v>
      </c>
      <c r="Q237" s="101">
        <f t="shared" si="100"/>
        <v>8.1573746444426276E-2</v>
      </c>
      <c r="R237" s="102">
        <f t="shared" si="100"/>
        <v>1.0477836165528923E-4</v>
      </c>
      <c r="S237" s="103">
        <f>SUM(L237:R237)</f>
        <v>1</v>
      </c>
      <c r="U237" s="113" t="s">
        <v>86</v>
      </c>
      <c r="V237" s="135">
        <f>+V236/$AI236</f>
        <v>0.38255956424151771</v>
      </c>
      <c r="W237" s="135">
        <f t="shared" ref="W237:AH237" si="101">+W236/$AI236</f>
        <v>7.6161229270782713E-2</v>
      </c>
      <c r="X237" s="135">
        <f t="shared" si="101"/>
        <v>8.1573746444426262E-2</v>
      </c>
      <c r="Y237" s="135">
        <f t="shared" si="101"/>
        <v>2.1530994449963712E-3</v>
      </c>
      <c r="Z237" s="135">
        <f t="shared" si="101"/>
        <v>5.9539933898759827E-2</v>
      </c>
      <c r="AA237" s="135">
        <f t="shared" si="101"/>
        <v>0.28416979500303646</v>
      </c>
      <c r="AB237" s="135">
        <f t="shared" si="101"/>
        <v>8.2505064422145641E-2</v>
      </c>
      <c r="AC237" s="135">
        <f t="shared" si="101"/>
        <v>3.1337567274334968E-2</v>
      </c>
      <c r="AD237" s="135">
        <f t="shared" si="101"/>
        <v>5.8884809988840004E-3</v>
      </c>
      <c r="AE237" s="135">
        <f t="shared" si="101"/>
        <v>2.1254229642762791E-3</v>
      </c>
      <c r="AF237" s="135">
        <f t="shared" si="101"/>
        <v>1.0477836165528922E-4</v>
      </c>
      <c r="AG237" s="135">
        <f t="shared" si="101"/>
        <v>3.0200065077797774E-3</v>
      </c>
      <c r="AH237" s="135">
        <f t="shared" si="101"/>
        <v>2.0198878441739596E-2</v>
      </c>
      <c r="AI237" s="136">
        <f>SUM(V237:AC237)</f>
        <v>1</v>
      </c>
      <c r="AJ237" s="24" t="str">
        <f t="shared" si="95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02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3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4">SUM(V242:AC242)</f>
        <v>0</v>
      </c>
      <c r="AJ242" s="141" t="str">
        <f t="shared" ref="AJ242:AJ263" si="105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48"/>
      <c r="G243" s="156">
        <v>0</v>
      </c>
      <c r="H243" s="168">
        <v>0</v>
      </c>
      <c r="I243" s="154">
        <f t="shared" si="102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3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4"/>
        <v>0</v>
      </c>
      <c r="AJ243" s="141" t="str">
        <f t="shared" si="105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02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3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4"/>
        <v>0</v>
      </c>
      <c r="AJ244" s="141" t="str">
        <f t="shared" si="105"/>
        <v/>
      </c>
      <c r="BA244" s="141"/>
      <c r="BR244" s="141"/>
      <c r="CG244" s="141"/>
    </row>
    <row r="245" spans="1:85" ht="15">
      <c r="A245" s="167" t="s">
        <v>16</v>
      </c>
      <c r="B245" s="156">
        <v>74.233493518343408</v>
      </c>
      <c r="C245" s="156">
        <v>3.7895291999263725E-2</v>
      </c>
      <c r="D245" s="156">
        <v>40.835560637420876</v>
      </c>
      <c r="E245" s="156">
        <v>0</v>
      </c>
      <c r="F245" s="348"/>
      <c r="G245" s="156">
        <v>0</v>
      </c>
      <c r="H245" s="168">
        <v>0</v>
      </c>
      <c r="I245" s="154">
        <f t="shared" si="102"/>
        <v>115.10694944776355</v>
      </c>
      <c r="J245" s="149"/>
      <c r="K245" s="169" t="s">
        <v>16</v>
      </c>
      <c r="L245" s="156">
        <v>74.233493518343408</v>
      </c>
      <c r="M245" s="156">
        <v>3.7895291999263725E-2</v>
      </c>
      <c r="N245" s="156">
        <v>40.835560637420876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3"/>
        <v>115.10694944776355</v>
      </c>
      <c r="U245" s="215" t="s">
        <v>16</v>
      </c>
      <c r="V245" s="207">
        <v>73.441752596215935</v>
      </c>
      <c r="W245" s="207">
        <v>0</v>
      </c>
      <c r="X245" s="207">
        <v>0</v>
      </c>
      <c r="Y245" s="207">
        <v>3.7895291999263725E-2</v>
      </c>
      <c r="Z245" s="207">
        <v>40.835560637420876</v>
      </c>
      <c r="AA245" s="207">
        <v>0</v>
      </c>
      <c r="AB245" s="207">
        <v>0</v>
      </c>
      <c r="AC245" s="208">
        <v>0.79174092212747382</v>
      </c>
      <c r="AD245" s="209">
        <v>0.79174092212747382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4"/>
        <v>115.10694944776355</v>
      </c>
      <c r="AJ245" s="141" t="str">
        <f t="shared" si="105"/>
        <v/>
      </c>
      <c r="BA245" s="141"/>
      <c r="BR245" s="141"/>
      <c r="CG245" s="141"/>
    </row>
    <row r="246" spans="1:85" ht="15">
      <c r="A246" s="159" t="s">
        <v>15</v>
      </c>
      <c r="B246" s="160">
        <v>9.753975525951402</v>
      </c>
      <c r="C246" s="160">
        <v>0</v>
      </c>
      <c r="D246" s="160">
        <v>0</v>
      </c>
      <c r="E246" s="160">
        <v>0</v>
      </c>
      <c r="F246" s="348"/>
      <c r="G246" s="160">
        <v>0</v>
      </c>
      <c r="H246" s="161">
        <v>0</v>
      </c>
      <c r="I246" s="162">
        <f t="shared" si="102"/>
        <v>9.753975525951402</v>
      </c>
      <c r="J246" s="149"/>
      <c r="K246" s="163" t="s">
        <v>15</v>
      </c>
      <c r="L246" s="164">
        <v>9.753975525951402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3"/>
        <v>9.753975525951402</v>
      </c>
      <c r="U246" s="211" t="s">
        <v>56</v>
      </c>
      <c r="V246" s="212">
        <v>9.753975525951402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4"/>
        <v>9.753975525951402</v>
      </c>
      <c r="AJ246" s="141" t="str">
        <f t="shared" si="105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82.172204936111171</v>
      </c>
      <c r="F247" s="348"/>
      <c r="G247" s="156">
        <v>0</v>
      </c>
      <c r="H247" s="168">
        <v>0</v>
      </c>
      <c r="I247" s="154">
        <f t="shared" si="102"/>
        <v>82.172204936111171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82.172204936111171</v>
      </c>
      <c r="P247" s="156">
        <v>304.09108184830484</v>
      </c>
      <c r="Q247" s="156">
        <v>0</v>
      </c>
      <c r="R247" s="157">
        <v>0</v>
      </c>
      <c r="S247" s="158">
        <f t="shared" si="103"/>
        <v>386.26328678441598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17.554469698798059</v>
      </c>
      <c r="AB247" s="207">
        <v>304.09108184830484</v>
      </c>
      <c r="AC247" s="208">
        <v>64.617735237313113</v>
      </c>
      <c r="AD247" s="207">
        <v>0</v>
      </c>
      <c r="AE247" s="207">
        <v>0</v>
      </c>
      <c r="AF247" s="207">
        <v>0</v>
      </c>
      <c r="AG247" s="207">
        <v>0</v>
      </c>
      <c r="AH247" s="207">
        <v>64.617735237313113</v>
      </c>
      <c r="AI247" s="210">
        <f t="shared" si="104"/>
        <v>386.26328678441604</v>
      </c>
      <c r="AJ247" s="141" t="str">
        <f t="shared" si="105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8.7691491083267188</v>
      </c>
      <c r="F248" s="348"/>
      <c r="G248" s="160">
        <v>0</v>
      </c>
      <c r="H248" s="161">
        <v>0</v>
      </c>
      <c r="I248" s="162">
        <f t="shared" si="102"/>
        <v>8.7691491083267188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8.7691491083267188</v>
      </c>
      <c r="P248" s="164">
        <v>12.434001828461707</v>
      </c>
      <c r="Q248" s="164">
        <v>0</v>
      </c>
      <c r="R248" s="165">
        <v>0</v>
      </c>
      <c r="S248" s="166">
        <f t="shared" si="103"/>
        <v>21.203150936788425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3.3967672644720257</v>
      </c>
      <c r="AB248" s="212">
        <v>12.434001828461707</v>
      </c>
      <c r="AC248" s="213">
        <v>5.3723818438546926</v>
      </c>
      <c r="AD248" s="212">
        <v>0</v>
      </c>
      <c r="AE248" s="212">
        <v>0</v>
      </c>
      <c r="AF248" s="212">
        <v>0</v>
      </c>
      <c r="AG248" s="212">
        <v>0</v>
      </c>
      <c r="AH248" s="212">
        <v>5.3723818438546926</v>
      </c>
      <c r="AI248" s="214">
        <f t="shared" si="104"/>
        <v>21.203150936788425</v>
      </c>
      <c r="AJ248" s="141" t="str">
        <f t="shared" si="105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</v>
      </c>
      <c r="E249" s="156">
        <v>0</v>
      </c>
      <c r="F249" s="348"/>
      <c r="G249" s="156">
        <v>0</v>
      </c>
      <c r="H249" s="168">
        <v>0</v>
      </c>
      <c r="I249" s="154">
        <f t="shared" si="102"/>
        <v>0</v>
      </c>
      <c r="J249" s="149"/>
      <c r="K249" s="169" t="s">
        <v>58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3"/>
        <v>0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4"/>
        <v>0</v>
      </c>
      <c r="AJ249" s="141" t="str">
        <f t="shared" si="105"/>
        <v/>
      </c>
      <c r="BA249" s="141"/>
      <c r="BR249" s="141"/>
      <c r="CG249" s="141"/>
    </row>
    <row r="250" spans="1:85" ht="15">
      <c r="A250" s="159" t="s">
        <v>17</v>
      </c>
      <c r="B250" s="160">
        <v>13.37961217060027</v>
      </c>
      <c r="C250" s="160">
        <v>0</v>
      </c>
      <c r="D250" s="160">
        <v>25.469475488843162</v>
      </c>
      <c r="E250" s="160">
        <v>4.017697058557669</v>
      </c>
      <c r="F250" s="348"/>
      <c r="G250" s="160">
        <v>0</v>
      </c>
      <c r="H250" s="161">
        <v>0</v>
      </c>
      <c r="I250" s="162">
        <f t="shared" si="102"/>
        <v>42.866784718001099</v>
      </c>
      <c r="J250" s="149"/>
      <c r="K250" s="163" t="s">
        <v>17</v>
      </c>
      <c r="L250" s="164">
        <v>13.37961217060027</v>
      </c>
      <c r="M250" s="164">
        <v>0</v>
      </c>
      <c r="N250" s="164">
        <v>25.469475488843162</v>
      </c>
      <c r="O250" s="164">
        <v>4.017697058557669</v>
      </c>
      <c r="P250" s="164">
        <v>0.45397140587768076</v>
      </c>
      <c r="Q250" s="164">
        <v>0</v>
      </c>
      <c r="R250" s="165">
        <v>0</v>
      </c>
      <c r="S250" s="166">
        <f t="shared" si="103"/>
        <v>43.32075612387878</v>
      </c>
      <c r="U250" s="211" t="s">
        <v>17</v>
      </c>
      <c r="V250" s="212">
        <v>13.37961217060027</v>
      </c>
      <c r="W250" s="212">
        <v>0</v>
      </c>
      <c r="X250" s="212">
        <v>0</v>
      </c>
      <c r="Y250" s="212">
        <v>0</v>
      </c>
      <c r="Z250" s="212">
        <v>25.469475488843162</v>
      </c>
      <c r="AA250" s="212">
        <v>3.1664900546259744</v>
      </c>
      <c r="AB250" s="212">
        <v>0.45397140587768076</v>
      </c>
      <c r="AC250" s="213">
        <v>0.85120700393169491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0.85120700393169491</v>
      </c>
      <c r="AI250" s="214">
        <f t="shared" si="104"/>
        <v>43.320756123878787</v>
      </c>
      <c r="AJ250" s="141" t="str">
        <f t="shared" si="105"/>
        <v/>
      </c>
      <c r="BA250" s="141"/>
      <c r="BR250" s="141"/>
      <c r="CG250" s="141"/>
    </row>
    <row r="251" spans="1:85" ht="15">
      <c r="A251" s="167" t="s">
        <v>139</v>
      </c>
      <c r="B251" s="156">
        <v>603.79152032271656</v>
      </c>
      <c r="C251" s="156">
        <v>0</v>
      </c>
      <c r="D251" s="156">
        <v>666.39951665594674</v>
      </c>
      <c r="E251" s="156">
        <v>41.102809676483332</v>
      </c>
      <c r="F251" s="348"/>
      <c r="G251" s="156">
        <v>6.6330813225511973E-2</v>
      </c>
      <c r="H251" s="168">
        <v>0</v>
      </c>
      <c r="I251" s="154">
        <f t="shared" si="102"/>
        <v>1311.3601774683721</v>
      </c>
      <c r="J251" s="149"/>
      <c r="K251" s="169" t="s">
        <v>139</v>
      </c>
      <c r="L251" s="156">
        <v>603.79152032271656</v>
      </c>
      <c r="M251" s="156">
        <v>0</v>
      </c>
      <c r="N251" s="156">
        <v>666.39951665594674</v>
      </c>
      <c r="O251" s="156">
        <v>41.102809676483332</v>
      </c>
      <c r="P251" s="156">
        <v>25.473805707807138</v>
      </c>
      <c r="Q251" s="156">
        <v>6.6330813225511973E-2</v>
      </c>
      <c r="R251" s="157">
        <v>0</v>
      </c>
      <c r="S251" s="158">
        <f t="shared" si="103"/>
        <v>1336.8339831761791</v>
      </c>
      <c r="U251" s="215" t="s">
        <v>139</v>
      </c>
      <c r="V251" s="207">
        <v>579.02027812364906</v>
      </c>
      <c r="W251" s="207">
        <v>22.136066391425015</v>
      </c>
      <c r="X251" s="207">
        <v>6.6330813225511973E-2</v>
      </c>
      <c r="Y251" s="207">
        <v>0</v>
      </c>
      <c r="Z251" s="207">
        <v>664.80020704817605</v>
      </c>
      <c r="AA251" s="207">
        <v>26.453281071111036</v>
      </c>
      <c r="AB251" s="207">
        <v>25.473805707807138</v>
      </c>
      <c r="AC251" s="208">
        <v>18.884014020785404</v>
      </c>
      <c r="AD251" s="207">
        <v>2.6351758076424292</v>
      </c>
      <c r="AE251" s="207">
        <v>0</v>
      </c>
      <c r="AF251" s="207">
        <v>0</v>
      </c>
      <c r="AG251" s="207">
        <v>1.5993096077706841</v>
      </c>
      <c r="AH251" s="207">
        <v>14.649528605372293</v>
      </c>
      <c r="AI251" s="210">
        <f t="shared" si="104"/>
        <v>1336.8339831761789</v>
      </c>
      <c r="AJ251" s="141" t="str">
        <f t="shared" si="105"/>
        <v/>
      </c>
      <c r="BA251" s="141"/>
      <c r="BR251" s="141"/>
      <c r="CG251" s="141"/>
    </row>
    <row r="252" spans="1:85" ht="15">
      <c r="A252" s="159" t="s">
        <v>25</v>
      </c>
      <c r="B252" s="160">
        <v>362.15107989073374</v>
      </c>
      <c r="C252" s="160">
        <v>5.3080928929018807</v>
      </c>
      <c r="D252" s="160">
        <v>673.8596729093216</v>
      </c>
      <c r="E252" s="160">
        <v>1695.4211359901637</v>
      </c>
      <c r="F252" s="348"/>
      <c r="G252" s="160">
        <v>401.88814354002574</v>
      </c>
      <c r="H252" s="161">
        <v>125.00846137581244</v>
      </c>
      <c r="I252" s="162">
        <f t="shared" si="102"/>
        <v>3263.6365865989596</v>
      </c>
      <c r="J252" s="149"/>
      <c r="K252" s="163" t="s">
        <v>25</v>
      </c>
      <c r="L252" s="164">
        <v>362.15107989073374</v>
      </c>
      <c r="M252" s="164">
        <v>5.3080928929018807</v>
      </c>
      <c r="N252" s="164">
        <v>673.8596729093216</v>
      </c>
      <c r="O252" s="164">
        <v>1695.4211359901637</v>
      </c>
      <c r="P252" s="164">
        <v>5.3378992335837392</v>
      </c>
      <c r="Q252" s="164">
        <v>401.88814354002574</v>
      </c>
      <c r="R252" s="165">
        <v>125.00846137581244</v>
      </c>
      <c r="S252" s="166">
        <f t="shared" si="103"/>
        <v>3268.9744858325435</v>
      </c>
      <c r="U252" s="211" t="s">
        <v>25</v>
      </c>
      <c r="V252" s="212">
        <v>54.016751821486295</v>
      </c>
      <c r="W252" s="212">
        <v>302.09685688970637</v>
      </c>
      <c r="X252" s="212">
        <v>401.88814354002574</v>
      </c>
      <c r="Y252" s="212">
        <v>5.3080928929018807</v>
      </c>
      <c r="Z252" s="212">
        <v>673.8596729093216</v>
      </c>
      <c r="AA252" s="212">
        <v>1690.8065282805655</v>
      </c>
      <c r="AB252" s="212">
        <v>5.3378992335837392</v>
      </c>
      <c r="AC252" s="213">
        <v>135.66054026495166</v>
      </c>
      <c r="AD252" s="212">
        <v>6.0374711795410763</v>
      </c>
      <c r="AE252" s="212">
        <v>0</v>
      </c>
      <c r="AF252" s="212">
        <v>125.00846137581244</v>
      </c>
      <c r="AG252" s="212">
        <v>0</v>
      </c>
      <c r="AH252" s="212">
        <v>4.6146077095981344</v>
      </c>
      <c r="AI252" s="214">
        <f t="shared" si="104"/>
        <v>3268.974485832543</v>
      </c>
      <c r="AJ252" s="141" t="str">
        <f t="shared" si="105"/>
        <v/>
      </c>
      <c r="BA252" s="141"/>
      <c r="BR252" s="141"/>
      <c r="CG252" s="141"/>
    </row>
    <row r="253" spans="1:85" ht="15">
      <c r="A253" s="167" t="s">
        <v>24</v>
      </c>
      <c r="B253" s="156">
        <v>241.22452674376544</v>
      </c>
      <c r="C253" s="156">
        <v>0</v>
      </c>
      <c r="D253" s="156">
        <v>8.1204030331015655</v>
      </c>
      <c r="E253" s="156">
        <v>0</v>
      </c>
      <c r="F253" s="348"/>
      <c r="G253" s="156">
        <v>0</v>
      </c>
      <c r="H253" s="168">
        <v>0</v>
      </c>
      <c r="I253" s="154">
        <f t="shared" si="102"/>
        <v>249.34492977686699</v>
      </c>
      <c r="J253" s="149"/>
      <c r="K253" s="169" t="s">
        <v>24</v>
      </c>
      <c r="L253" s="156">
        <v>241.22452674376544</v>
      </c>
      <c r="M253" s="156">
        <v>0</v>
      </c>
      <c r="N253" s="156">
        <v>8.1204030331015655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3"/>
        <v>249.34492977686699</v>
      </c>
      <c r="U253" s="215" t="s">
        <v>24</v>
      </c>
      <c r="V253" s="207">
        <v>239.42023552838393</v>
      </c>
      <c r="W253" s="207">
        <v>0</v>
      </c>
      <c r="X253" s="207">
        <v>0</v>
      </c>
      <c r="Y253" s="207">
        <v>0</v>
      </c>
      <c r="Z253" s="207">
        <v>7.8670842923953197</v>
      </c>
      <c r="AA253" s="207">
        <v>0</v>
      </c>
      <c r="AB253" s="207">
        <v>0</v>
      </c>
      <c r="AC253" s="208">
        <v>2.0576099560877599</v>
      </c>
      <c r="AD253" s="207">
        <v>1.8042912153815145</v>
      </c>
      <c r="AE253" s="207">
        <v>0</v>
      </c>
      <c r="AF253" s="207">
        <v>0</v>
      </c>
      <c r="AG253" s="207">
        <v>0.2533187407062451</v>
      </c>
      <c r="AH253" s="207">
        <v>0</v>
      </c>
      <c r="AI253" s="210">
        <f t="shared" si="104"/>
        <v>249.34492977686702</v>
      </c>
      <c r="AJ253" s="141" t="str">
        <f t="shared" si="105"/>
        <v/>
      </c>
      <c r="BA253" s="141"/>
      <c r="BR253" s="141"/>
      <c r="CG253" s="141"/>
    </row>
    <row r="254" spans="1:85" ht="15">
      <c r="A254" s="159" t="s">
        <v>59</v>
      </c>
      <c r="B254" s="160">
        <v>4.4759387643795751E-2</v>
      </c>
      <c r="C254" s="160">
        <v>0</v>
      </c>
      <c r="D254" s="160">
        <v>8.0406085587656959E-4</v>
      </c>
      <c r="E254" s="160">
        <v>0</v>
      </c>
      <c r="F254" s="348"/>
      <c r="G254" s="160">
        <v>0</v>
      </c>
      <c r="H254" s="161">
        <v>0</v>
      </c>
      <c r="I254" s="162">
        <f t="shared" si="102"/>
        <v>4.5563448499672317E-2</v>
      </c>
      <c r="J254" s="149"/>
      <c r="K254" s="163" t="s">
        <v>59</v>
      </c>
      <c r="L254" s="164">
        <v>4.4759387643795751E-2</v>
      </c>
      <c r="M254" s="164">
        <v>0</v>
      </c>
      <c r="N254" s="164">
        <v>8.0406085587656959E-4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3"/>
        <v>4.5563448499672317E-2</v>
      </c>
      <c r="U254" s="211" t="s">
        <v>59</v>
      </c>
      <c r="V254" s="212">
        <v>4.4759387643795751E-2</v>
      </c>
      <c r="W254" s="212">
        <v>0</v>
      </c>
      <c r="X254" s="212">
        <v>0</v>
      </c>
      <c r="Y254" s="212">
        <v>0</v>
      </c>
      <c r="Z254" s="212">
        <v>8.0406085587656959E-4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4"/>
        <v>4.5563448499672317E-2</v>
      </c>
      <c r="AJ254" s="141" t="str">
        <f t="shared" si="105"/>
        <v/>
      </c>
      <c r="BA254" s="141"/>
      <c r="BR254" s="141"/>
      <c r="CG254" s="141"/>
    </row>
    <row r="255" spans="1:85" ht="15">
      <c r="A255" s="167" t="s">
        <v>22</v>
      </c>
      <c r="B255" s="156">
        <v>147.54342466495865</v>
      </c>
      <c r="C255" s="156">
        <v>0</v>
      </c>
      <c r="D255" s="156">
        <v>14.336905532549233</v>
      </c>
      <c r="E255" s="156">
        <v>0</v>
      </c>
      <c r="F255" s="348"/>
      <c r="G255" s="156">
        <v>0</v>
      </c>
      <c r="H255" s="168">
        <v>0</v>
      </c>
      <c r="I255" s="154">
        <f t="shared" si="102"/>
        <v>161.88033019750787</v>
      </c>
      <c r="J255" s="149"/>
      <c r="K255" s="169" t="s">
        <v>22</v>
      </c>
      <c r="L255" s="156">
        <v>147.54342466495865</v>
      </c>
      <c r="M255" s="156">
        <v>0</v>
      </c>
      <c r="N255" s="156">
        <v>14.336905532549233</v>
      </c>
      <c r="O255" s="156">
        <v>0</v>
      </c>
      <c r="P255" s="156">
        <v>23.03868318409733</v>
      </c>
      <c r="Q255" s="156">
        <v>0</v>
      </c>
      <c r="R255" s="157">
        <v>0</v>
      </c>
      <c r="S255" s="158">
        <f t="shared" si="103"/>
        <v>184.9190133816052</v>
      </c>
      <c r="U255" s="215" t="s">
        <v>22</v>
      </c>
      <c r="V255" s="207">
        <v>147.54342466495865</v>
      </c>
      <c r="W255" s="207">
        <v>0</v>
      </c>
      <c r="X255" s="207">
        <v>0</v>
      </c>
      <c r="Y255" s="207">
        <v>0</v>
      </c>
      <c r="Z255" s="207">
        <v>14.336905532549233</v>
      </c>
      <c r="AA255" s="207">
        <v>0</v>
      </c>
      <c r="AB255" s="207">
        <v>23.03868318409733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4"/>
        <v>184.9190133816052</v>
      </c>
      <c r="AJ255" s="141" t="str">
        <f t="shared" si="105"/>
        <v/>
      </c>
      <c r="BA255" s="141"/>
      <c r="BR255" s="141"/>
      <c r="CG255" s="141"/>
    </row>
    <row r="256" spans="1:85" ht="15">
      <c r="A256" s="159" t="s">
        <v>21</v>
      </c>
      <c r="B256" s="160">
        <v>0.17641586162933945</v>
      </c>
      <c r="C256" s="160">
        <v>0</v>
      </c>
      <c r="D256" s="160">
        <v>1.714246194546826E-2</v>
      </c>
      <c r="E256" s="160">
        <v>0</v>
      </c>
      <c r="F256" s="348"/>
      <c r="G256" s="160">
        <v>0</v>
      </c>
      <c r="H256" s="161">
        <v>0</v>
      </c>
      <c r="I256" s="162">
        <f t="shared" si="102"/>
        <v>0.19355832357480771</v>
      </c>
      <c r="J256" s="149"/>
      <c r="K256" s="163" t="s">
        <v>21</v>
      </c>
      <c r="L256" s="164">
        <v>0.17641586162933945</v>
      </c>
      <c r="M256" s="164">
        <v>0</v>
      </c>
      <c r="N256" s="164">
        <v>1.714246194546826E-2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3"/>
        <v>0.19355832357480771</v>
      </c>
      <c r="U256" s="211" t="s">
        <v>60</v>
      </c>
      <c r="V256" s="212">
        <v>0.17641586162933945</v>
      </c>
      <c r="W256" s="212">
        <v>0</v>
      </c>
      <c r="X256" s="212">
        <v>0</v>
      </c>
      <c r="Y256" s="212">
        <v>0</v>
      </c>
      <c r="Z256" s="212">
        <v>1.714246194546826E-2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4"/>
        <v>0.19355832357480771</v>
      </c>
      <c r="AJ256" s="141" t="str">
        <f t="shared" si="105"/>
        <v/>
      </c>
      <c r="BA256" s="141"/>
      <c r="BR256" s="141"/>
      <c r="CG256" s="141"/>
    </row>
    <row r="257" spans="1:85" ht="15">
      <c r="A257" s="170" t="s">
        <v>63</v>
      </c>
      <c r="B257" s="156">
        <v>16.904280978201935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02"/>
        <v>16.904280978201935</v>
      </c>
      <c r="J257" s="149"/>
      <c r="K257" s="171" t="s">
        <v>63</v>
      </c>
      <c r="L257" s="156">
        <v>16.904280978201935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3"/>
        <v>16.904280978201935</v>
      </c>
      <c r="U257" s="216" t="s">
        <v>61</v>
      </c>
      <c r="V257" s="207">
        <v>16.888665730731784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1.5615247470152579E-2</v>
      </c>
      <c r="AD257" s="209">
        <v>1.5615247470152579E-2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4"/>
        <v>16.904280978201935</v>
      </c>
      <c r="AJ257" s="141" t="str">
        <f t="shared" si="105"/>
        <v/>
      </c>
      <c r="BA257" s="141"/>
      <c r="BR257" s="141"/>
      <c r="CG257" s="141"/>
    </row>
    <row r="258" spans="1:85">
      <c r="A258" s="172" t="s">
        <v>23</v>
      </c>
      <c r="B258" s="173">
        <v>16.904280978201935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02"/>
        <v>16.904280978201935</v>
      </c>
      <c r="J258" s="149"/>
      <c r="K258" s="176" t="s">
        <v>23</v>
      </c>
      <c r="L258" s="177">
        <v>16.904280978201935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3"/>
        <v>16.904280978201935</v>
      </c>
      <c r="U258" s="217" t="s">
        <v>64</v>
      </c>
      <c r="V258" s="218">
        <v>16.888665730731784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1.5615247470152579E-2</v>
      </c>
      <c r="AD258" s="218">
        <v>1.5615247470152579E-2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04"/>
        <v>16.904280978201935</v>
      </c>
      <c r="AJ258" s="141" t="str">
        <f t="shared" si="105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0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4"/>
        <v>0</v>
      </c>
      <c r="AJ259" s="141" t="str">
        <f t="shared" si="105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0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04"/>
        <v>0</v>
      </c>
      <c r="AJ260" s="141" t="str">
        <f t="shared" si="105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0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4"/>
        <v>0</v>
      </c>
      <c r="AJ261" s="141" t="str">
        <f t="shared" si="105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1469.2030890645444</v>
      </c>
      <c r="C262" s="195">
        <f t="shared" ref="C262:I262" si="106">SUM(C241:C257)</f>
        <v>5.3459881849011444</v>
      </c>
      <c r="D262" s="195">
        <f t="shared" si="106"/>
        <v>1429.0394807799848</v>
      </c>
      <c r="E262" s="195">
        <f t="shared" si="106"/>
        <v>1831.4829967696426</v>
      </c>
      <c r="F262" s="195">
        <f t="shared" si="106"/>
        <v>0</v>
      </c>
      <c r="G262" s="195">
        <f t="shared" si="106"/>
        <v>401.95447435325127</v>
      </c>
      <c r="H262" s="197">
        <f t="shared" si="106"/>
        <v>125.00846137581244</v>
      </c>
      <c r="I262" s="154">
        <f t="shared" si="106"/>
        <v>5262.0344905281363</v>
      </c>
      <c r="J262" s="149"/>
      <c r="K262" s="196" t="s">
        <v>26</v>
      </c>
      <c r="L262" s="195">
        <f>SUM(L241:L257)</f>
        <v>1469.2030890645444</v>
      </c>
      <c r="M262" s="195">
        <f t="shared" ref="M262:S262" si="107">SUM(M241:M257)</f>
        <v>5.3459881849011444</v>
      </c>
      <c r="N262" s="195">
        <f t="shared" si="107"/>
        <v>1429.0394807799848</v>
      </c>
      <c r="O262" s="195">
        <f t="shared" si="107"/>
        <v>1831.4829967696426</v>
      </c>
      <c r="P262" s="195">
        <f t="shared" si="107"/>
        <v>370.82944320813243</v>
      </c>
      <c r="Q262" s="195">
        <f t="shared" si="107"/>
        <v>401.95447435325127</v>
      </c>
      <c r="R262" s="197">
        <f t="shared" si="107"/>
        <v>125.00846137581244</v>
      </c>
      <c r="S262" s="198">
        <f t="shared" si="107"/>
        <v>5632.8639337362692</v>
      </c>
      <c r="T262" s="141" t="str">
        <f>IF(ABS(S262-AI262)&gt;0.01,S262-AI262,"")</f>
        <v/>
      </c>
      <c r="U262" s="224" t="s">
        <v>62</v>
      </c>
      <c r="V262" s="225">
        <f>SUM(V241:V257)</f>
        <v>1133.6858714112504</v>
      </c>
      <c r="W262" s="225">
        <f t="shared" ref="W262:AH262" si="108">SUM(W241:W257)</f>
        <v>324.23292328113138</v>
      </c>
      <c r="X262" s="225">
        <f t="shared" si="108"/>
        <v>401.95447435325127</v>
      </c>
      <c r="Y262" s="225">
        <f t="shared" si="108"/>
        <v>5.3459881849011444</v>
      </c>
      <c r="Z262" s="225">
        <f t="shared" si="108"/>
        <v>1427.1868524315075</v>
      </c>
      <c r="AA262" s="225">
        <f t="shared" si="108"/>
        <v>1741.3775363695727</v>
      </c>
      <c r="AB262" s="225">
        <f t="shared" si="108"/>
        <v>370.82944320813243</v>
      </c>
      <c r="AC262" s="225">
        <f t="shared" si="108"/>
        <v>228.25084449652195</v>
      </c>
      <c r="AD262" s="226">
        <f t="shared" si="108"/>
        <v>11.284294372162647</v>
      </c>
      <c r="AE262" s="226">
        <f t="shared" si="108"/>
        <v>0</v>
      </c>
      <c r="AF262" s="226">
        <f t="shared" si="108"/>
        <v>125.00846137581244</v>
      </c>
      <c r="AG262" s="226">
        <f t="shared" si="108"/>
        <v>1.8526283484769293</v>
      </c>
      <c r="AH262" s="226">
        <f t="shared" si="108"/>
        <v>90.10546040006993</v>
      </c>
      <c r="AI262" s="227">
        <f>SUM(V262:AC262)</f>
        <v>5632.8639337362674</v>
      </c>
      <c r="AJ262" s="141" t="str">
        <f t="shared" si="105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0.27920818301536532</v>
      </c>
      <c r="C263" s="49">
        <f t="shared" ref="C263:H263" si="109">IF($I262=0,"-",C262/$I262)</f>
        <v>1.0159546073907589E-3</v>
      </c>
      <c r="D263" s="49">
        <f t="shared" si="109"/>
        <v>0.27157546826276235</v>
      </c>
      <c r="E263" s="49">
        <f t="shared" si="109"/>
        <v>0.34805606083851831</v>
      </c>
      <c r="F263" s="49">
        <f t="shared" si="109"/>
        <v>0</v>
      </c>
      <c r="G263" s="49">
        <f t="shared" si="109"/>
        <v>7.6387654827573773E-2</v>
      </c>
      <c r="H263" s="72">
        <f t="shared" si="109"/>
        <v>2.3756678448389586E-2</v>
      </c>
      <c r="I263" s="50">
        <f>SUM(B263:H263)</f>
        <v>1.0000000000000002</v>
      </c>
      <c r="J263" s="141"/>
      <c r="K263" s="84" t="s">
        <v>86</v>
      </c>
      <c r="L263" s="101">
        <f t="shared" ref="L263:R263" si="110">IF($S262=0,"-",L262/$S262)</f>
        <v>0.26082701559063304</v>
      </c>
      <c r="M263" s="101">
        <f t="shared" si="110"/>
        <v>9.4907106718538454E-4</v>
      </c>
      <c r="N263" s="101">
        <f t="shared" si="110"/>
        <v>0.25369678685494279</v>
      </c>
      <c r="O263" s="101">
        <f t="shared" si="110"/>
        <v>0.32514241748332501</v>
      </c>
      <c r="P263" s="101">
        <f t="shared" si="110"/>
        <v>6.5833197387773906E-2</v>
      </c>
      <c r="Q263" s="101">
        <f t="shared" si="110"/>
        <v>7.1358811269320963E-2</v>
      </c>
      <c r="R263" s="102">
        <f t="shared" si="110"/>
        <v>2.2192700346818878E-2</v>
      </c>
      <c r="S263" s="103">
        <f>SUM(L263:R263)</f>
        <v>1</v>
      </c>
      <c r="U263" s="113" t="s">
        <v>86</v>
      </c>
      <c r="V263" s="135">
        <f>+V262/$AI262</f>
        <v>0.20126278297286668</v>
      </c>
      <c r="W263" s="135">
        <f t="shared" ref="W263:AH263" si="111">+W262/$AI262</f>
        <v>5.7560936513882437E-2</v>
      </c>
      <c r="X263" s="135">
        <f t="shared" si="111"/>
        <v>7.1358811269320976E-2</v>
      </c>
      <c r="Y263" s="135">
        <f t="shared" si="111"/>
        <v>9.4907106718538487E-4</v>
      </c>
      <c r="Z263" s="135">
        <f t="shared" si="111"/>
        <v>0.25336789051193315</v>
      </c>
      <c r="AA263" s="135">
        <f t="shared" si="111"/>
        <v>0.30914603243656208</v>
      </c>
      <c r="AB263" s="135">
        <f t="shared" si="111"/>
        <v>6.5833197387773934E-2</v>
      </c>
      <c r="AC263" s="135">
        <f t="shared" si="111"/>
        <v>4.0521277840475656E-2</v>
      </c>
      <c r="AD263" s="135">
        <f t="shared" si="111"/>
        <v>2.0032961038840141E-3</v>
      </c>
      <c r="AE263" s="135">
        <f t="shared" si="111"/>
        <v>0</v>
      </c>
      <c r="AF263" s="135">
        <f t="shared" si="111"/>
        <v>2.2192700346818885E-2</v>
      </c>
      <c r="AG263" s="135">
        <f t="shared" si="111"/>
        <v>3.2889634300967119E-4</v>
      </c>
      <c r="AH263" s="135">
        <f t="shared" si="111"/>
        <v>1.5996385046763088E-2</v>
      </c>
      <c r="AI263" s="136">
        <f>SUM(V263:AC263)</f>
        <v>1.0000000000000004</v>
      </c>
      <c r="AJ263" s="24" t="str">
        <f t="shared" si="105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2.7120890842074582E-2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2.7120890842074582E-2</v>
      </c>
      <c r="J267" s="149"/>
      <c r="K267" s="203" t="s">
        <v>7</v>
      </c>
      <c r="L267" s="152">
        <v>2.7120890842074582E-2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2.7120890842074582E-2</v>
      </c>
      <c r="U267" s="206" t="s">
        <v>7</v>
      </c>
      <c r="V267" s="207">
        <v>2.7120890842074582E-2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2.7120890842074582E-2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12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3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4">SUM(V268:AC268)</f>
        <v>0</v>
      </c>
      <c r="AJ268" s="141" t="str">
        <f t="shared" ref="AJ268:AJ289" si="115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12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3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4"/>
        <v>0</v>
      </c>
      <c r="AJ269" s="141" t="str">
        <f t="shared" si="115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12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3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4"/>
        <v>0</v>
      </c>
      <c r="AJ270" s="141" t="str">
        <f t="shared" si="115"/>
        <v/>
      </c>
      <c r="BA270" s="141"/>
      <c r="BR270" s="141"/>
      <c r="CG270" s="141"/>
    </row>
    <row r="271" spans="1:85" ht="15">
      <c r="A271" s="167" t="s">
        <v>16</v>
      </c>
      <c r="B271" s="156">
        <v>5.4525320621337601</v>
      </c>
      <c r="C271" s="156">
        <v>3.9530857450469759</v>
      </c>
      <c r="D271" s="156">
        <v>1.4994463170867842</v>
      </c>
      <c r="E271" s="156">
        <v>0</v>
      </c>
      <c r="F271" s="348"/>
      <c r="G271" s="156">
        <v>0</v>
      </c>
      <c r="H271" s="168">
        <v>0</v>
      </c>
      <c r="I271" s="154">
        <f t="shared" si="112"/>
        <v>10.90506412426752</v>
      </c>
      <c r="J271" s="149"/>
      <c r="K271" s="169" t="s">
        <v>16</v>
      </c>
      <c r="L271" s="156">
        <v>5.4525320621337601</v>
      </c>
      <c r="M271" s="156">
        <v>3.9530857450469759</v>
      </c>
      <c r="N271" s="156">
        <v>1.4994463170867842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3"/>
        <v>10.90506412426752</v>
      </c>
      <c r="U271" s="215" t="s">
        <v>16</v>
      </c>
      <c r="V271" s="207">
        <v>5.4525320621337601</v>
      </c>
      <c r="W271" s="207">
        <v>0</v>
      </c>
      <c r="X271" s="207">
        <v>0</v>
      </c>
      <c r="Y271" s="207">
        <v>3.9530857450469759</v>
      </c>
      <c r="Z271" s="207">
        <v>1.4994463170867842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4"/>
        <v>10.90506412426752</v>
      </c>
      <c r="AJ271" s="141" t="str">
        <f t="shared" si="115"/>
        <v/>
      </c>
      <c r="BA271" s="141"/>
      <c r="BR271" s="141"/>
      <c r="CG271" s="141"/>
    </row>
    <row r="272" spans="1:85" ht="15">
      <c r="A272" s="159" t="s">
        <v>15</v>
      </c>
      <c r="B272" s="160">
        <v>2.4127421919718164</v>
      </c>
      <c r="C272" s="160">
        <v>0</v>
      </c>
      <c r="D272" s="160">
        <v>7.0741140401846501</v>
      </c>
      <c r="E272" s="160">
        <v>0</v>
      </c>
      <c r="F272" s="348"/>
      <c r="G272" s="160">
        <v>0</v>
      </c>
      <c r="H272" s="161">
        <v>0</v>
      </c>
      <c r="I272" s="162">
        <f t="shared" si="112"/>
        <v>9.486856232156466</v>
      </c>
      <c r="J272" s="149"/>
      <c r="K272" s="163" t="s">
        <v>15</v>
      </c>
      <c r="L272" s="164">
        <v>2.4127421919718164</v>
      </c>
      <c r="M272" s="164">
        <v>0</v>
      </c>
      <c r="N272" s="164">
        <v>7.0741140401846501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3"/>
        <v>9.486856232156466</v>
      </c>
      <c r="U272" s="211" t="s">
        <v>56</v>
      </c>
      <c r="V272" s="212">
        <v>2.4127421919718164</v>
      </c>
      <c r="W272" s="212">
        <v>0</v>
      </c>
      <c r="X272" s="212">
        <v>0</v>
      </c>
      <c r="Y272" s="212">
        <v>0</v>
      </c>
      <c r="Z272" s="212">
        <v>7.0741140401846501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4"/>
        <v>9.486856232156466</v>
      </c>
      <c r="AJ272" s="141" t="str">
        <f t="shared" si="115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14.860884935962183</v>
      </c>
      <c r="F273" s="348"/>
      <c r="G273" s="156">
        <v>0</v>
      </c>
      <c r="H273" s="168">
        <v>0</v>
      </c>
      <c r="I273" s="154">
        <f t="shared" si="112"/>
        <v>14.860884935962183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14.860884935962183</v>
      </c>
      <c r="P273" s="156">
        <v>140.84729308193477</v>
      </c>
      <c r="Q273" s="156">
        <v>0</v>
      </c>
      <c r="R273" s="157">
        <v>0</v>
      </c>
      <c r="S273" s="158">
        <f t="shared" si="113"/>
        <v>155.70817801789696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1.4297028822714195</v>
      </c>
      <c r="AB273" s="207">
        <v>140.84729308193477</v>
      </c>
      <c r="AC273" s="208">
        <v>13.431182053690764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13.431182053690764</v>
      </c>
      <c r="AI273" s="210">
        <f t="shared" si="114"/>
        <v>155.70817801789696</v>
      </c>
      <c r="AJ273" s="141" t="str">
        <f t="shared" si="115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48"/>
      <c r="G274" s="160">
        <v>0</v>
      </c>
      <c r="H274" s="161">
        <v>0</v>
      </c>
      <c r="I274" s="162">
        <f t="shared" si="112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0.15872720647274557</v>
      </c>
      <c r="Q274" s="164">
        <v>0</v>
      </c>
      <c r="R274" s="165">
        <v>0</v>
      </c>
      <c r="S274" s="166">
        <f t="shared" si="113"/>
        <v>0.15872720647274557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0.15872720647274557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4"/>
        <v>0.15872720647274557</v>
      </c>
      <c r="AJ274" s="141" t="str">
        <f t="shared" si="115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12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3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4"/>
        <v>0</v>
      </c>
      <c r="AJ275" s="141" t="str">
        <f t="shared" si="115"/>
        <v/>
      </c>
      <c r="BA275" s="141"/>
      <c r="BR275" s="141"/>
      <c r="CG275" s="141"/>
    </row>
    <row r="276" spans="1:85" ht="15">
      <c r="A276" s="159" t="s">
        <v>17</v>
      </c>
      <c r="B276" s="160">
        <v>0.26765014049063501</v>
      </c>
      <c r="C276" s="160">
        <v>0</v>
      </c>
      <c r="D276" s="160">
        <v>8.167646222714211</v>
      </c>
      <c r="E276" s="160">
        <v>0</v>
      </c>
      <c r="F276" s="348"/>
      <c r="G276" s="160">
        <v>0</v>
      </c>
      <c r="H276" s="161">
        <v>0</v>
      </c>
      <c r="I276" s="162">
        <f t="shared" si="112"/>
        <v>8.4352963632048468</v>
      </c>
      <c r="J276" s="149"/>
      <c r="K276" s="163" t="s">
        <v>17</v>
      </c>
      <c r="L276" s="164">
        <v>0.26765014049063501</v>
      </c>
      <c r="M276" s="164">
        <v>0</v>
      </c>
      <c r="N276" s="164">
        <v>8.167646222714211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3"/>
        <v>8.4352963632048468</v>
      </c>
      <c r="U276" s="211" t="s">
        <v>17</v>
      </c>
      <c r="V276" s="212">
        <v>0.26765014049063501</v>
      </c>
      <c r="W276" s="212">
        <v>0</v>
      </c>
      <c r="X276" s="212">
        <v>0</v>
      </c>
      <c r="Y276" s="212">
        <v>0</v>
      </c>
      <c r="Z276" s="212">
        <v>8.167646222714211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4"/>
        <v>8.4352963632048468</v>
      </c>
      <c r="AJ276" s="141" t="str">
        <f t="shared" si="115"/>
        <v/>
      </c>
      <c r="BA276" s="141"/>
      <c r="BR276" s="141"/>
      <c r="CG276" s="141"/>
    </row>
    <row r="277" spans="1:85" ht="15">
      <c r="A277" s="167" t="s">
        <v>139</v>
      </c>
      <c r="B277" s="156">
        <v>40.5051208288372</v>
      </c>
      <c r="C277" s="156">
        <v>829.09703790733545</v>
      </c>
      <c r="D277" s="156">
        <v>84.85265023780147</v>
      </c>
      <c r="E277" s="156">
        <v>0</v>
      </c>
      <c r="F277" s="348"/>
      <c r="G277" s="156">
        <v>0</v>
      </c>
      <c r="H277" s="168">
        <v>0</v>
      </c>
      <c r="I277" s="154">
        <f t="shared" si="112"/>
        <v>954.4548089739742</v>
      </c>
      <c r="J277" s="149"/>
      <c r="K277" s="169" t="s">
        <v>139</v>
      </c>
      <c r="L277" s="156">
        <v>40.5051208288372</v>
      </c>
      <c r="M277" s="156">
        <v>829.09703790733545</v>
      </c>
      <c r="N277" s="156">
        <v>84.85265023780147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3"/>
        <v>954.4548089739742</v>
      </c>
      <c r="U277" s="215" t="s">
        <v>139</v>
      </c>
      <c r="V277" s="207">
        <v>40.5051208288372</v>
      </c>
      <c r="W277" s="207">
        <v>0</v>
      </c>
      <c r="X277" s="207">
        <v>0</v>
      </c>
      <c r="Y277" s="207">
        <v>829.09703790733545</v>
      </c>
      <c r="Z277" s="207">
        <v>84.85265023780147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4"/>
        <v>954.4548089739742</v>
      </c>
      <c r="AJ277" s="141" t="str">
        <f t="shared" si="115"/>
        <v/>
      </c>
      <c r="BA277" s="141"/>
      <c r="BR277" s="141"/>
      <c r="CG277" s="141"/>
    </row>
    <row r="278" spans="1:85" ht="15">
      <c r="A278" s="159" t="s">
        <v>25</v>
      </c>
      <c r="B278" s="160">
        <v>3.0959525100122933</v>
      </c>
      <c r="C278" s="160">
        <v>0.2881973138104873</v>
      </c>
      <c r="D278" s="160">
        <v>289.4130213901804</v>
      </c>
      <c r="E278" s="160">
        <v>1049.4912056718335</v>
      </c>
      <c r="F278" s="348"/>
      <c r="G278" s="160">
        <v>47.447578767095941</v>
      </c>
      <c r="H278" s="161">
        <v>0</v>
      </c>
      <c r="I278" s="162">
        <f t="shared" si="112"/>
        <v>1389.7359556529327</v>
      </c>
      <c r="J278" s="149"/>
      <c r="K278" s="163" t="s">
        <v>25</v>
      </c>
      <c r="L278" s="164">
        <v>3.0959525100122933</v>
      </c>
      <c r="M278" s="164">
        <v>0.2881973138104873</v>
      </c>
      <c r="N278" s="164">
        <v>289.4130213901804</v>
      </c>
      <c r="O278" s="164">
        <v>1049.4912056718335</v>
      </c>
      <c r="P278" s="164">
        <v>3.1171537238170823E-3</v>
      </c>
      <c r="Q278" s="164">
        <v>47.447578767095941</v>
      </c>
      <c r="R278" s="165">
        <v>0</v>
      </c>
      <c r="S278" s="166">
        <f t="shared" si="113"/>
        <v>1389.7390728066566</v>
      </c>
      <c r="U278" s="211" t="s">
        <v>25</v>
      </c>
      <c r="V278" s="212">
        <v>2.7119081885691894</v>
      </c>
      <c r="W278" s="212">
        <v>0.38404432144310391</v>
      </c>
      <c r="X278" s="212">
        <v>47.447578767095941</v>
      </c>
      <c r="Y278" s="212">
        <v>0.2881973138104873</v>
      </c>
      <c r="Z278" s="212">
        <v>289.4130213901804</v>
      </c>
      <c r="AA278" s="212">
        <v>1049.486640169833</v>
      </c>
      <c r="AB278" s="212">
        <v>3.1171537238170823E-3</v>
      </c>
      <c r="AC278" s="213">
        <v>4.5655020006147443E-3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4.5655020006147443E-3</v>
      </c>
      <c r="AI278" s="214">
        <f t="shared" si="114"/>
        <v>1389.7390728066566</v>
      </c>
      <c r="AJ278" s="141" t="str">
        <f t="shared" si="115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12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3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4"/>
        <v>0</v>
      </c>
      <c r="AJ279" s="141" t="str">
        <f t="shared" si="115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12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3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4"/>
        <v>0</v>
      </c>
      <c r="AJ280" s="141" t="str">
        <f t="shared" si="115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3.1378489201364945</v>
      </c>
      <c r="F281" s="348"/>
      <c r="G281" s="156">
        <v>0</v>
      </c>
      <c r="H281" s="168">
        <v>0</v>
      </c>
      <c r="I281" s="154">
        <f t="shared" si="112"/>
        <v>3.1378489201364945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3.1378489201364945</v>
      </c>
      <c r="P281" s="156">
        <v>8.6628300181314568</v>
      </c>
      <c r="Q281" s="156">
        <v>0</v>
      </c>
      <c r="R281" s="157">
        <v>0</v>
      </c>
      <c r="S281" s="158">
        <f t="shared" si="113"/>
        <v>11.800678938267952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8.6628300181314568</v>
      </c>
      <c r="AC281" s="208">
        <v>3.1378489201364945</v>
      </c>
      <c r="AD281" s="207">
        <v>0</v>
      </c>
      <c r="AE281" s="207">
        <v>0</v>
      </c>
      <c r="AF281" s="207">
        <v>0</v>
      </c>
      <c r="AG281" s="207">
        <v>0</v>
      </c>
      <c r="AH281" s="207">
        <v>3.1378489201364945</v>
      </c>
      <c r="AI281" s="210">
        <f t="shared" si="114"/>
        <v>11.800678938267952</v>
      </c>
      <c r="AJ281" s="141" t="str">
        <f t="shared" si="115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12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3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4"/>
        <v>0</v>
      </c>
      <c r="AJ282" s="141" t="str">
        <f t="shared" si="115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12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3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4"/>
        <v>0</v>
      </c>
      <c r="AJ283" s="141" t="str">
        <f t="shared" si="115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12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3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14"/>
        <v>0</v>
      </c>
      <c r="AJ284" s="141" t="str">
        <f t="shared" si="115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12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3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4"/>
        <v>0</v>
      </c>
      <c r="AJ285" s="141" t="str">
        <f t="shared" si="115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12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3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14"/>
        <v>0</v>
      </c>
      <c r="AJ286" s="141" t="str">
        <f t="shared" si="115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12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3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4"/>
        <v>0</v>
      </c>
      <c r="AJ287" s="141" t="str">
        <f t="shared" si="115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51.761118624287782</v>
      </c>
      <c r="C288" s="195">
        <f t="shared" ref="C288:I288" si="116">SUM(C267:C283)</f>
        <v>833.33832096619301</v>
      </c>
      <c r="D288" s="195">
        <f t="shared" si="116"/>
        <v>391.00687820796753</v>
      </c>
      <c r="E288" s="195">
        <f t="shared" si="116"/>
        <v>1067.4899395279322</v>
      </c>
      <c r="F288" s="195">
        <f t="shared" si="116"/>
        <v>0</v>
      </c>
      <c r="G288" s="195">
        <f t="shared" si="116"/>
        <v>47.447578767095941</v>
      </c>
      <c r="H288" s="197">
        <f t="shared" si="116"/>
        <v>0</v>
      </c>
      <c r="I288" s="154">
        <f t="shared" si="116"/>
        <v>2391.0438360934763</v>
      </c>
      <c r="J288" s="149"/>
      <c r="K288" s="196" t="s">
        <v>26</v>
      </c>
      <c r="L288" s="195">
        <f>SUM(L267:L283)</f>
        <v>51.761118624287782</v>
      </c>
      <c r="M288" s="195">
        <f t="shared" ref="M288:S288" si="117">SUM(M267:M283)</f>
        <v>833.33832096619301</v>
      </c>
      <c r="N288" s="195">
        <f t="shared" si="117"/>
        <v>391.00687820796753</v>
      </c>
      <c r="O288" s="195">
        <f t="shared" si="117"/>
        <v>1067.4899395279322</v>
      </c>
      <c r="P288" s="195">
        <f t="shared" si="117"/>
        <v>149.67196746026278</v>
      </c>
      <c r="Q288" s="195">
        <f t="shared" si="117"/>
        <v>47.447578767095941</v>
      </c>
      <c r="R288" s="197">
        <f t="shared" si="117"/>
        <v>0</v>
      </c>
      <c r="S288" s="198">
        <f t="shared" si="117"/>
        <v>2540.7158035537395</v>
      </c>
      <c r="T288" s="141" t="str">
        <f>IF(ABS(S288-AI288)&gt;0.01,S288-AI288,"")</f>
        <v/>
      </c>
      <c r="U288" s="224" t="s">
        <v>62</v>
      </c>
      <c r="V288" s="225">
        <f>SUM(V267:V283)</f>
        <v>51.377074302844676</v>
      </c>
      <c r="W288" s="225">
        <f t="shared" ref="W288:AH288" si="118">SUM(W267:W283)</f>
        <v>0.38404432144310391</v>
      </c>
      <c r="X288" s="225">
        <f t="shared" si="118"/>
        <v>47.447578767095941</v>
      </c>
      <c r="Y288" s="225">
        <f t="shared" si="118"/>
        <v>833.33832096619301</v>
      </c>
      <c r="Z288" s="225">
        <f t="shared" si="118"/>
        <v>391.00687820796753</v>
      </c>
      <c r="AA288" s="225">
        <f t="shared" si="118"/>
        <v>1050.9163430521044</v>
      </c>
      <c r="AB288" s="225">
        <f t="shared" si="118"/>
        <v>149.67196746026278</v>
      </c>
      <c r="AC288" s="225">
        <f t="shared" si="118"/>
        <v>16.573596475827873</v>
      </c>
      <c r="AD288" s="226">
        <f t="shared" si="118"/>
        <v>0</v>
      </c>
      <c r="AE288" s="226">
        <f t="shared" si="118"/>
        <v>0</v>
      </c>
      <c r="AF288" s="226">
        <f t="shared" si="118"/>
        <v>0</v>
      </c>
      <c r="AG288" s="226">
        <f t="shared" si="118"/>
        <v>0</v>
      </c>
      <c r="AH288" s="226">
        <f t="shared" si="118"/>
        <v>16.573596475827873</v>
      </c>
      <c r="AI288" s="227">
        <f>SUM(V288:AC288)</f>
        <v>2540.7158035537391</v>
      </c>
      <c r="AJ288" s="141" t="str">
        <f t="shared" si="115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2.1647917049005629E-2</v>
      </c>
      <c r="C289" s="49">
        <f t="shared" ref="C289:H289" si="119">IF($I288=0,"-",C288/$I288)</f>
        <v>0.34852490296778238</v>
      </c>
      <c r="D289" s="49">
        <f t="shared" si="119"/>
        <v>0.16352978239278143</v>
      </c>
      <c r="E289" s="49">
        <f t="shared" si="119"/>
        <v>0.44645352101616564</v>
      </c>
      <c r="F289" s="49">
        <f t="shared" si="119"/>
        <v>0</v>
      </c>
      <c r="G289" s="49">
        <f t="shared" si="119"/>
        <v>1.9843876574264951E-2</v>
      </c>
      <c r="H289" s="72">
        <f t="shared" si="119"/>
        <v>0</v>
      </c>
      <c r="I289" s="50">
        <f>SUM(B289:H289)</f>
        <v>1</v>
      </c>
      <c r="J289" s="141"/>
      <c r="K289" s="84" t="s">
        <v>86</v>
      </c>
      <c r="L289" s="101">
        <f t="shared" ref="L289:R289" si="120">IF($S288=0,"-",L288/$S288)</f>
        <v>2.0372651892781035E-2</v>
      </c>
      <c r="M289" s="101">
        <f t="shared" si="120"/>
        <v>0.32799352048764741</v>
      </c>
      <c r="N289" s="101">
        <f t="shared" si="120"/>
        <v>0.15389634592781296</v>
      </c>
      <c r="O289" s="101">
        <f t="shared" si="120"/>
        <v>0.4201532253370554</v>
      </c>
      <c r="P289" s="101">
        <f t="shared" si="120"/>
        <v>5.8909370048753275E-2</v>
      </c>
      <c r="Q289" s="101">
        <f t="shared" si="120"/>
        <v>1.8674886305949788E-2</v>
      </c>
      <c r="R289" s="102">
        <f t="shared" si="120"/>
        <v>0</v>
      </c>
      <c r="S289" s="103">
        <f>SUM(L289:R289)</f>
        <v>1</v>
      </c>
      <c r="U289" s="113" t="s">
        <v>86</v>
      </c>
      <c r="V289" s="135">
        <f>+V288/$AI288</f>
        <v>2.0221495938657429E-2</v>
      </c>
      <c r="W289" s="135">
        <f t="shared" ref="W289:AH289" si="121">+W288/$AI288</f>
        <v>1.5115595412361157E-4</v>
      </c>
      <c r="X289" s="135">
        <f t="shared" si="121"/>
        <v>1.8674886305949791E-2</v>
      </c>
      <c r="Y289" s="135">
        <f t="shared" si="121"/>
        <v>0.32799352048764746</v>
      </c>
      <c r="Z289" s="135">
        <f t="shared" si="121"/>
        <v>0.15389634592781298</v>
      </c>
      <c r="AA289" s="135">
        <f t="shared" si="121"/>
        <v>0.41363002567314738</v>
      </c>
      <c r="AB289" s="135">
        <f t="shared" si="121"/>
        <v>5.8909370048753289E-2</v>
      </c>
      <c r="AC289" s="135">
        <f t="shared" si="121"/>
        <v>6.5231996639081493E-3</v>
      </c>
      <c r="AD289" s="135">
        <f t="shared" si="121"/>
        <v>0</v>
      </c>
      <c r="AE289" s="135">
        <f t="shared" si="121"/>
        <v>0</v>
      </c>
      <c r="AF289" s="135">
        <f t="shared" si="121"/>
        <v>0</v>
      </c>
      <c r="AG289" s="135">
        <f t="shared" si="121"/>
        <v>0</v>
      </c>
      <c r="AH289" s="135">
        <f t="shared" si="121"/>
        <v>6.5231996639081493E-3</v>
      </c>
      <c r="AI289" s="136">
        <f>SUM(V289:AC289)</f>
        <v>1</v>
      </c>
      <c r="AJ289" s="24" t="str">
        <f t="shared" si="115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2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4">SUM(V294:AC294)</f>
        <v>0</v>
      </c>
      <c r="AJ294" s="141" t="str">
        <f t="shared" ref="AJ294:AJ315" si="12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2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4"/>
        <v>0</v>
      </c>
      <c r="AJ295" s="141" t="str">
        <f t="shared" si="125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2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4"/>
        <v>0</v>
      </c>
      <c r="AJ296" s="141" t="str">
        <f t="shared" si="125"/>
        <v/>
      </c>
      <c r="BA296" s="141"/>
      <c r="BR296" s="141"/>
      <c r="CG296" s="141"/>
    </row>
    <row r="297" spans="1:85" ht="15">
      <c r="A297" s="167" t="s">
        <v>16</v>
      </c>
      <c r="B297" s="156">
        <v>32.811215496803086</v>
      </c>
      <c r="C297" s="156">
        <v>99.086308479140968</v>
      </c>
      <c r="D297" s="156">
        <v>13.090669961203535</v>
      </c>
      <c r="E297" s="156">
        <v>0</v>
      </c>
      <c r="F297" s="348"/>
      <c r="G297" s="156">
        <v>0</v>
      </c>
      <c r="H297" s="168">
        <v>0</v>
      </c>
      <c r="I297" s="154">
        <f t="shared" si="122"/>
        <v>144.9881939371476</v>
      </c>
      <c r="J297" s="149"/>
      <c r="K297" s="169" t="s">
        <v>16</v>
      </c>
      <c r="L297" s="156">
        <v>32.811215496803086</v>
      </c>
      <c r="M297" s="156">
        <v>99.086308479140968</v>
      </c>
      <c r="N297" s="156">
        <v>13.090669961203535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3"/>
        <v>144.9881939371476</v>
      </c>
      <c r="U297" s="215" t="s">
        <v>16</v>
      </c>
      <c r="V297" s="207">
        <v>29.936835307799875</v>
      </c>
      <c r="W297" s="207">
        <v>0</v>
      </c>
      <c r="X297" s="207">
        <v>0</v>
      </c>
      <c r="Y297" s="207">
        <v>99.086308479140968</v>
      </c>
      <c r="Z297" s="207">
        <v>13.090669961203535</v>
      </c>
      <c r="AA297" s="207">
        <v>0</v>
      </c>
      <c r="AB297" s="207">
        <v>0</v>
      </c>
      <c r="AC297" s="208">
        <v>2.8743801890032086</v>
      </c>
      <c r="AD297" s="209">
        <v>2.8743801890032086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4"/>
        <v>144.98819393714757</v>
      </c>
      <c r="AJ297" s="141" t="str">
        <f t="shared" si="125"/>
        <v/>
      </c>
      <c r="BA297" s="141"/>
      <c r="BR297" s="141"/>
      <c r="CG297" s="141"/>
    </row>
    <row r="298" spans="1:85" ht="15">
      <c r="A298" s="159" t="s">
        <v>15</v>
      </c>
      <c r="B298" s="160">
        <v>0.50798888992717761</v>
      </c>
      <c r="C298" s="160">
        <v>1.4027420483216397</v>
      </c>
      <c r="D298" s="160">
        <v>4.612308216497893</v>
      </c>
      <c r="E298" s="160">
        <v>0</v>
      </c>
      <c r="F298" s="348"/>
      <c r="G298" s="160">
        <v>0</v>
      </c>
      <c r="H298" s="161">
        <v>0</v>
      </c>
      <c r="I298" s="162">
        <f t="shared" si="122"/>
        <v>6.5230391547467104</v>
      </c>
      <c r="J298" s="149"/>
      <c r="K298" s="163" t="s">
        <v>15</v>
      </c>
      <c r="L298" s="164">
        <v>0.50798888992717761</v>
      </c>
      <c r="M298" s="164">
        <v>1.4027420483216397</v>
      </c>
      <c r="N298" s="164">
        <v>4.612308216497893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3"/>
        <v>6.5230391547467104</v>
      </c>
      <c r="U298" s="211" t="s">
        <v>56</v>
      </c>
      <c r="V298" s="212">
        <v>0.50798888992717761</v>
      </c>
      <c r="W298" s="212">
        <v>0</v>
      </c>
      <c r="X298" s="212">
        <v>0</v>
      </c>
      <c r="Y298" s="212">
        <v>1.4027420483216397</v>
      </c>
      <c r="Z298" s="212">
        <v>4.612308216497893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4"/>
        <v>6.5230391547467104</v>
      </c>
      <c r="AJ298" s="141" t="str">
        <f t="shared" si="125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0.46759547222515407</v>
      </c>
      <c r="F299" s="348"/>
      <c r="G299" s="156">
        <v>0</v>
      </c>
      <c r="H299" s="168">
        <v>0</v>
      </c>
      <c r="I299" s="154">
        <f t="shared" si="122"/>
        <v>0.46759547222515407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0.46759547222515407</v>
      </c>
      <c r="P299" s="156">
        <v>292.88738077572953</v>
      </c>
      <c r="Q299" s="156">
        <v>0</v>
      </c>
      <c r="R299" s="157">
        <v>0</v>
      </c>
      <c r="S299" s="158">
        <f t="shared" si="123"/>
        <v>293.35497624795465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7.4833906404092284E-4</v>
      </c>
      <c r="AB299" s="207">
        <v>292.88738077572953</v>
      </c>
      <c r="AC299" s="208">
        <v>0.46684713316111315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0.46684713316111315</v>
      </c>
      <c r="AI299" s="210">
        <f t="shared" si="124"/>
        <v>293.35497624795471</v>
      </c>
      <c r="AJ299" s="141" t="str">
        <f t="shared" si="12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2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3.0330217353827487</v>
      </c>
      <c r="Q300" s="164">
        <v>0</v>
      </c>
      <c r="R300" s="165">
        <v>0</v>
      </c>
      <c r="S300" s="166">
        <f t="shared" si="123"/>
        <v>3.0330217353827487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3.0330217353827487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4"/>
        <v>3.0330217353827487</v>
      </c>
      <c r="AJ300" s="141" t="str">
        <f t="shared" si="125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2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4"/>
        <v>0</v>
      </c>
      <c r="AJ301" s="141" t="str">
        <f t="shared" si="125"/>
        <v/>
      </c>
      <c r="BA301" s="141"/>
      <c r="BR301" s="141"/>
      <c r="CG301" s="141"/>
    </row>
    <row r="302" spans="1:85" ht="15">
      <c r="A302" s="159" t="s">
        <v>17</v>
      </c>
      <c r="B302" s="160">
        <v>0.17943469062232592</v>
      </c>
      <c r="C302" s="160">
        <v>5.2036060280474583</v>
      </c>
      <c r="D302" s="160">
        <v>34.989764671353591</v>
      </c>
      <c r="E302" s="160">
        <v>13.457601796674455</v>
      </c>
      <c r="F302" s="348"/>
      <c r="G302" s="160">
        <v>0</v>
      </c>
      <c r="H302" s="161">
        <v>0</v>
      </c>
      <c r="I302" s="162">
        <f t="shared" si="122"/>
        <v>53.830407186697826</v>
      </c>
      <c r="J302" s="149"/>
      <c r="K302" s="163" t="s">
        <v>17</v>
      </c>
      <c r="L302" s="164">
        <v>0.17943469062232592</v>
      </c>
      <c r="M302" s="164">
        <v>5.2036060280474583</v>
      </c>
      <c r="N302" s="164">
        <v>34.989764671353591</v>
      </c>
      <c r="O302" s="164">
        <v>13.457601796674455</v>
      </c>
      <c r="P302" s="164">
        <v>11.205293333333314</v>
      </c>
      <c r="Q302" s="164">
        <v>0</v>
      </c>
      <c r="R302" s="165">
        <v>0</v>
      </c>
      <c r="S302" s="166">
        <f t="shared" si="123"/>
        <v>65.035700520031142</v>
      </c>
      <c r="U302" s="211" t="s">
        <v>17</v>
      </c>
      <c r="V302" s="212">
        <v>0.17943469062232592</v>
      </c>
      <c r="W302" s="212">
        <v>0</v>
      </c>
      <c r="X302" s="212">
        <v>0</v>
      </c>
      <c r="Y302" s="212">
        <v>5.2036060280474583</v>
      </c>
      <c r="Z302" s="212">
        <v>34.989764671353591</v>
      </c>
      <c r="AA302" s="212">
        <v>2.512085668712567</v>
      </c>
      <c r="AB302" s="212">
        <v>11.205293333333314</v>
      </c>
      <c r="AC302" s="213">
        <v>10.945516127961888</v>
      </c>
      <c r="AD302" s="212">
        <v>0</v>
      </c>
      <c r="AE302" s="212">
        <v>0</v>
      </c>
      <c r="AF302" s="212">
        <v>0</v>
      </c>
      <c r="AG302" s="212">
        <v>0</v>
      </c>
      <c r="AH302" s="212">
        <v>10.945516127961888</v>
      </c>
      <c r="AI302" s="214">
        <f t="shared" si="124"/>
        <v>65.035700520031142</v>
      </c>
      <c r="AJ302" s="141" t="str">
        <f t="shared" si="125"/>
        <v/>
      </c>
      <c r="BA302" s="141"/>
      <c r="BR302" s="141"/>
      <c r="CG302" s="141"/>
    </row>
    <row r="303" spans="1:85" ht="15">
      <c r="A303" s="167" t="s">
        <v>139</v>
      </c>
      <c r="B303" s="156">
        <v>161.0091280861914</v>
      </c>
      <c r="C303" s="156">
        <v>1754.2420713846795</v>
      </c>
      <c r="D303" s="156">
        <v>707.63821308660522</v>
      </c>
      <c r="E303" s="156">
        <v>6.4163076913601289</v>
      </c>
      <c r="F303" s="348"/>
      <c r="G303" s="156">
        <v>0</v>
      </c>
      <c r="H303" s="168">
        <v>0</v>
      </c>
      <c r="I303" s="154">
        <f t="shared" si="122"/>
        <v>2629.3057202488362</v>
      </c>
      <c r="J303" s="149"/>
      <c r="K303" s="169" t="s">
        <v>139</v>
      </c>
      <c r="L303" s="156">
        <v>161.0091280861914</v>
      </c>
      <c r="M303" s="156">
        <v>1754.2420713846795</v>
      </c>
      <c r="N303" s="156">
        <v>707.63821308660522</v>
      </c>
      <c r="O303" s="156">
        <v>6.4163076913601289</v>
      </c>
      <c r="P303" s="156">
        <v>6.8974844211024227</v>
      </c>
      <c r="Q303" s="156">
        <v>0</v>
      </c>
      <c r="R303" s="157">
        <v>0</v>
      </c>
      <c r="S303" s="158">
        <f t="shared" si="123"/>
        <v>2636.2032046699387</v>
      </c>
      <c r="U303" s="215" t="s">
        <v>139</v>
      </c>
      <c r="V303" s="207">
        <v>158.55506971522635</v>
      </c>
      <c r="W303" s="207">
        <v>0.76830581657578356</v>
      </c>
      <c r="X303" s="207">
        <v>0</v>
      </c>
      <c r="Y303" s="207">
        <v>1754.2420713846795</v>
      </c>
      <c r="Z303" s="207">
        <v>707.63821308660522</v>
      </c>
      <c r="AA303" s="207">
        <v>0.32345444805638868</v>
      </c>
      <c r="AB303" s="207">
        <v>6.8974844211024227</v>
      </c>
      <c r="AC303" s="208">
        <v>7.7786057976930216</v>
      </c>
      <c r="AD303" s="207">
        <v>1.6857525543892808</v>
      </c>
      <c r="AE303" s="207">
        <v>0</v>
      </c>
      <c r="AF303" s="207">
        <v>0</v>
      </c>
      <c r="AG303" s="207">
        <v>0</v>
      </c>
      <c r="AH303" s="207">
        <v>6.0928532433037406</v>
      </c>
      <c r="AI303" s="210">
        <f t="shared" si="124"/>
        <v>2636.2032046699392</v>
      </c>
      <c r="AJ303" s="141" t="str">
        <f t="shared" si="125"/>
        <v/>
      </c>
      <c r="BA303" s="141"/>
      <c r="BR303" s="141"/>
      <c r="CG303" s="141"/>
    </row>
    <row r="304" spans="1:85" ht="15">
      <c r="A304" s="159" t="s">
        <v>25</v>
      </c>
      <c r="B304" s="160">
        <v>121.44902018939187</v>
      </c>
      <c r="C304" s="160">
        <v>72.508559446029409</v>
      </c>
      <c r="D304" s="160">
        <v>154.68856022778635</v>
      </c>
      <c r="E304" s="160">
        <v>1399.4291295796318</v>
      </c>
      <c r="F304" s="348"/>
      <c r="G304" s="160">
        <v>135.33085943892496</v>
      </c>
      <c r="H304" s="161">
        <v>0</v>
      </c>
      <c r="I304" s="162">
        <f t="shared" si="122"/>
        <v>1883.4061288817643</v>
      </c>
      <c r="J304" s="149"/>
      <c r="K304" s="163" t="s">
        <v>25</v>
      </c>
      <c r="L304" s="164">
        <v>121.44902018939187</v>
      </c>
      <c r="M304" s="164">
        <v>72.508559446029409</v>
      </c>
      <c r="N304" s="164">
        <v>154.68856022778635</v>
      </c>
      <c r="O304" s="164">
        <v>1399.4291295796318</v>
      </c>
      <c r="P304" s="164">
        <v>24.869480955347985</v>
      </c>
      <c r="Q304" s="164">
        <v>135.33085943892496</v>
      </c>
      <c r="R304" s="165">
        <v>0</v>
      </c>
      <c r="S304" s="166">
        <f t="shared" si="123"/>
        <v>1908.2756098371124</v>
      </c>
      <c r="U304" s="211" t="s">
        <v>25</v>
      </c>
      <c r="V304" s="212">
        <v>11.683554427512275</v>
      </c>
      <c r="W304" s="212">
        <v>107.73803041260621</v>
      </c>
      <c r="X304" s="212">
        <v>135.33085943892496</v>
      </c>
      <c r="Y304" s="212">
        <v>72.508559446029409</v>
      </c>
      <c r="Z304" s="212">
        <v>115.6249238885073</v>
      </c>
      <c r="AA304" s="212">
        <v>1302.8910212109909</v>
      </c>
      <c r="AB304" s="212">
        <v>24.869480955347985</v>
      </c>
      <c r="AC304" s="213">
        <v>137.62918005719342</v>
      </c>
      <c r="AD304" s="212">
        <v>2.0274353492733836</v>
      </c>
      <c r="AE304" s="212">
        <v>77.664652133424383</v>
      </c>
      <c r="AF304" s="212">
        <v>0</v>
      </c>
      <c r="AG304" s="212">
        <v>39.063636339279071</v>
      </c>
      <c r="AH304" s="212">
        <v>18.873456235216565</v>
      </c>
      <c r="AI304" s="214">
        <f t="shared" si="124"/>
        <v>1908.2756098371126</v>
      </c>
      <c r="AJ304" s="141" t="str">
        <f t="shared" si="125"/>
        <v/>
      </c>
      <c r="BA304" s="141"/>
      <c r="BR304" s="141"/>
      <c r="CG304" s="141"/>
    </row>
    <row r="305" spans="1:85" ht="15">
      <c r="A305" s="167" t="s">
        <v>24</v>
      </c>
      <c r="B305" s="156">
        <v>4.530877327903168</v>
      </c>
      <c r="C305" s="156">
        <v>0</v>
      </c>
      <c r="D305" s="156">
        <v>243.06306203401385</v>
      </c>
      <c r="E305" s="156">
        <v>0</v>
      </c>
      <c r="F305" s="348"/>
      <c r="G305" s="156">
        <v>0</v>
      </c>
      <c r="H305" s="168">
        <v>0</v>
      </c>
      <c r="I305" s="154">
        <f t="shared" si="122"/>
        <v>247.59393936191702</v>
      </c>
      <c r="J305" s="149"/>
      <c r="K305" s="169" t="s">
        <v>24</v>
      </c>
      <c r="L305" s="156">
        <v>4.530877327903168</v>
      </c>
      <c r="M305" s="156">
        <v>0</v>
      </c>
      <c r="N305" s="156">
        <v>243.06306203401385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3"/>
        <v>247.59393936191702</v>
      </c>
      <c r="U305" s="215" t="s">
        <v>24</v>
      </c>
      <c r="V305" s="207">
        <v>4.4157031358684184</v>
      </c>
      <c r="W305" s="207">
        <v>0</v>
      </c>
      <c r="X305" s="207">
        <v>0</v>
      </c>
      <c r="Y305" s="207">
        <v>0</v>
      </c>
      <c r="Z305" s="207">
        <v>213.84268265779812</v>
      </c>
      <c r="AA305" s="207">
        <v>0</v>
      </c>
      <c r="AB305" s="207">
        <v>0</v>
      </c>
      <c r="AC305" s="208">
        <v>29.335553568250553</v>
      </c>
      <c r="AD305" s="207">
        <v>0.11517419203474966</v>
      </c>
      <c r="AE305" s="207">
        <v>0</v>
      </c>
      <c r="AF305" s="207">
        <v>0</v>
      </c>
      <c r="AG305" s="207">
        <v>29.220379376215746</v>
      </c>
      <c r="AH305" s="207">
        <v>0</v>
      </c>
      <c r="AI305" s="210">
        <f t="shared" si="124"/>
        <v>247.59393936191711</v>
      </c>
      <c r="AJ305" s="141" t="str">
        <f t="shared" si="125"/>
        <v/>
      </c>
      <c r="BA305" s="141"/>
      <c r="BR305" s="141"/>
      <c r="CG305" s="141"/>
    </row>
    <row r="306" spans="1:85" ht="15">
      <c r="A306" s="159" t="s">
        <v>59</v>
      </c>
      <c r="B306" s="160">
        <v>0</v>
      </c>
      <c r="C306" s="160">
        <v>8.4104036647111302E-3</v>
      </c>
      <c r="D306" s="160">
        <v>0</v>
      </c>
      <c r="E306" s="160">
        <v>0</v>
      </c>
      <c r="F306" s="348"/>
      <c r="G306" s="160">
        <v>0</v>
      </c>
      <c r="H306" s="161">
        <v>0</v>
      </c>
      <c r="I306" s="162">
        <f t="shared" si="122"/>
        <v>8.4104036647111302E-3</v>
      </c>
      <c r="J306" s="149"/>
      <c r="K306" s="163" t="s">
        <v>59</v>
      </c>
      <c r="L306" s="164">
        <v>0</v>
      </c>
      <c r="M306" s="164">
        <v>8.4104036647111302E-3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3"/>
        <v>8.4104036647111302E-3</v>
      </c>
      <c r="U306" s="211" t="s">
        <v>59</v>
      </c>
      <c r="V306" s="212">
        <v>0</v>
      </c>
      <c r="W306" s="212">
        <v>0</v>
      </c>
      <c r="X306" s="212">
        <v>0</v>
      </c>
      <c r="Y306" s="212">
        <v>8.4104036647111302E-3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4"/>
        <v>8.4104036647111302E-3</v>
      </c>
      <c r="AJ306" s="141" t="str">
        <f t="shared" si="125"/>
        <v/>
      </c>
      <c r="BA306" s="141"/>
      <c r="BR306" s="141"/>
      <c r="CG306" s="141"/>
    </row>
    <row r="307" spans="1:85" ht="15">
      <c r="A307" s="167" t="s">
        <v>22</v>
      </c>
      <c r="B307" s="156">
        <v>26.992683419172799</v>
      </c>
      <c r="C307" s="156">
        <v>13.614638461629129</v>
      </c>
      <c r="D307" s="156">
        <v>0.67661596600162199</v>
      </c>
      <c r="E307" s="156">
        <v>0</v>
      </c>
      <c r="F307" s="348"/>
      <c r="G307" s="156">
        <v>0</v>
      </c>
      <c r="H307" s="168">
        <v>0</v>
      </c>
      <c r="I307" s="154">
        <f t="shared" si="122"/>
        <v>41.283937846803546</v>
      </c>
      <c r="J307" s="149"/>
      <c r="K307" s="169" t="s">
        <v>22</v>
      </c>
      <c r="L307" s="156">
        <v>26.992683419172799</v>
      </c>
      <c r="M307" s="156">
        <v>13.614638461629129</v>
      </c>
      <c r="N307" s="156">
        <v>0.67661596600162199</v>
      </c>
      <c r="O307" s="156">
        <v>0</v>
      </c>
      <c r="P307" s="156">
        <v>17.547260197354618</v>
      </c>
      <c r="Q307" s="156">
        <v>0</v>
      </c>
      <c r="R307" s="157">
        <v>0</v>
      </c>
      <c r="S307" s="158">
        <f t="shared" si="123"/>
        <v>58.831198044158164</v>
      </c>
      <c r="U307" s="215" t="s">
        <v>22</v>
      </c>
      <c r="V307" s="207">
        <v>26.992683419172799</v>
      </c>
      <c r="W307" s="207">
        <v>0</v>
      </c>
      <c r="X307" s="207">
        <v>0</v>
      </c>
      <c r="Y307" s="207">
        <v>13.614638461629129</v>
      </c>
      <c r="Z307" s="207">
        <v>0.67661596600162199</v>
      </c>
      <c r="AA307" s="207">
        <v>0</v>
      </c>
      <c r="AB307" s="207">
        <v>17.547260197354618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4"/>
        <v>58.831198044158164</v>
      </c>
      <c r="AJ307" s="141" t="str">
        <f t="shared" si="125"/>
        <v/>
      </c>
      <c r="BA307" s="141"/>
      <c r="BR307" s="141"/>
      <c r="CG307" s="141"/>
    </row>
    <row r="308" spans="1:85" ht="15">
      <c r="A308" s="159" t="s">
        <v>21</v>
      </c>
      <c r="B308" s="160">
        <v>1.3468184314073825E-3</v>
      </c>
      <c r="C308" s="160">
        <v>6.7931171318986593E-4</v>
      </c>
      <c r="D308" s="160">
        <v>3.37602171612259E-5</v>
      </c>
      <c r="E308" s="160">
        <v>0</v>
      </c>
      <c r="F308" s="348"/>
      <c r="G308" s="160">
        <v>0</v>
      </c>
      <c r="H308" s="161">
        <v>0</v>
      </c>
      <c r="I308" s="162">
        <f t="shared" si="122"/>
        <v>2.0598903617584743E-3</v>
      </c>
      <c r="J308" s="149"/>
      <c r="K308" s="163" t="s">
        <v>21</v>
      </c>
      <c r="L308" s="164">
        <v>1.3468184314073825E-3</v>
      </c>
      <c r="M308" s="164">
        <v>6.7931171318986593E-4</v>
      </c>
      <c r="N308" s="164">
        <v>3.37602171612259E-5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3"/>
        <v>2.0598903617584743E-3</v>
      </c>
      <c r="U308" s="211" t="s">
        <v>60</v>
      </c>
      <c r="V308" s="212">
        <v>1.3468184314073825E-3</v>
      </c>
      <c r="W308" s="212">
        <v>0</v>
      </c>
      <c r="X308" s="212">
        <v>0</v>
      </c>
      <c r="Y308" s="212">
        <v>6.7931171318986593E-4</v>
      </c>
      <c r="Z308" s="212">
        <v>3.37602171612259E-5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4"/>
        <v>2.0598903617584743E-3</v>
      </c>
      <c r="AJ308" s="141" t="str">
        <f t="shared" si="125"/>
        <v/>
      </c>
      <c r="BA308" s="141"/>
      <c r="BR308" s="141"/>
      <c r="CG308" s="141"/>
    </row>
    <row r="309" spans="1:85" ht="15">
      <c r="A309" s="170" t="s">
        <v>63</v>
      </c>
      <c r="B309" s="156">
        <v>44.419701712435007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22"/>
        <v>44.419701712435007</v>
      </c>
      <c r="J309" s="149"/>
      <c r="K309" s="171" t="s">
        <v>63</v>
      </c>
      <c r="L309" s="156">
        <v>44.419701712435007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3"/>
        <v>44.419701712435007</v>
      </c>
      <c r="U309" s="216" t="s">
        <v>61</v>
      </c>
      <c r="V309" s="207">
        <v>37.775800038922704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6.6439016735123015</v>
      </c>
      <c r="AD309" s="209">
        <v>6.6439016735123015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4"/>
        <v>44.419701712435007</v>
      </c>
      <c r="AJ309" s="141" t="str">
        <f t="shared" si="125"/>
        <v/>
      </c>
      <c r="BA309" s="141"/>
      <c r="BR309" s="141"/>
      <c r="CG309" s="141"/>
    </row>
    <row r="310" spans="1:85">
      <c r="A310" s="172" t="s">
        <v>23</v>
      </c>
      <c r="B310" s="173">
        <v>44.419701712435007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22"/>
        <v>44.419701712435007</v>
      </c>
      <c r="J310" s="149"/>
      <c r="K310" s="176" t="s">
        <v>23</v>
      </c>
      <c r="L310" s="177">
        <v>44.419701712435007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3"/>
        <v>44.419701712435007</v>
      </c>
      <c r="U310" s="217" t="s">
        <v>64</v>
      </c>
      <c r="V310" s="218">
        <v>37.775800038922704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6.6439016735123015</v>
      </c>
      <c r="AD310" s="218">
        <v>6.6439016735123015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24"/>
        <v>44.419701712435007</v>
      </c>
      <c r="AJ310" s="141" t="str">
        <f t="shared" si="12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2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4"/>
        <v>0</v>
      </c>
      <c r="AJ311" s="141" t="str">
        <f t="shared" si="12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2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24"/>
        <v>0</v>
      </c>
      <c r="AJ312" s="141" t="str">
        <f t="shared" si="12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2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4"/>
        <v>0</v>
      </c>
      <c r="AJ313" s="141" t="str">
        <f t="shared" si="12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391.90139663087825</v>
      </c>
      <c r="C314" s="195">
        <f t="shared" ref="C314:I314" si="126">SUM(C293:C309)</f>
        <v>1946.0670155632261</v>
      </c>
      <c r="D314" s="195">
        <f t="shared" si="126"/>
        <v>1158.7592279236792</v>
      </c>
      <c r="E314" s="195">
        <f t="shared" si="126"/>
        <v>1419.7706345398915</v>
      </c>
      <c r="F314" s="195">
        <f t="shared" si="126"/>
        <v>0</v>
      </c>
      <c r="G314" s="195">
        <f t="shared" si="126"/>
        <v>135.33085943892496</v>
      </c>
      <c r="H314" s="197">
        <f t="shared" si="126"/>
        <v>0</v>
      </c>
      <c r="I314" s="154">
        <f t="shared" si="126"/>
        <v>5051.8291340966007</v>
      </c>
      <c r="J314" s="149"/>
      <c r="K314" s="196" t="s">
        <v>26</v>
      </c>
      <c r="L314" s="195">
        <f>SUM(L293:L309)</f>
        <v>391.90139663087825</v>
      </c>
      <c r="M314" s="195">
        <f t="shared" ref="M314:S314" si="127">SUM(M293:M309)</f>
        <v>1946.0670155632261</v>
      </c>
      <c r="N314" s="195">
        <f t="shared" si="127"/>
        <v>1158.7592279236792</v>
      </c>
      <c r="O314" s="195">
        <f t="shared" si="127"/>
        <v>1419.7706345398915</v>
      </c>
      <c r="P314" s="195">
        <f t="shared" si="127"/>
        <v>356.43992141825061</v>
      </c>
      <c r="Q314" s="195">
        <f t="shared" si="127"/>
        <v>135.33085943892496</v>
      </c>
      <c r="R314" s="197">
        <f t="shared" si="127"/>
        <v>0</v>
      </c>
      <c r="S314" s="198">
        <f t="shared" si="127"/>
        <v>5408.2690555148529</v>
      </c>
      <c r="T314" s="141" t="str">
        <f>IF(ABS(S314-AI314)&gt;0.01,S314-AI314,"")</f>
        <v/>
      </c>
      <c r="U314" s="224" t="s">
        <v>62</v>
      </c>
      <c r="V314" s="225">
        <f>SUM(V293:V309)</f>
        <v>270.04841644348335</v>
      </c>
      <c r="W314" s="225">
        <f t="shared" ref="W314:AH314" si="128">SUM(W293:W309)</f>
        <v>108.506336229182</v>
      </c>
      <c r="X314" s="225">
        <f t="shared" si="128"/>
        <v>135.33085943892496</v>
      </c>
      <c r="Y314" s="225">
        <f t="shared" si="128"/>
        <v>1946.0670155632261</v>
      </c>
      <c r="Z314" s="225">
        <f t="shared" si="128"/>
        <v>1090.4752122081843</v>
      </c>
      <c r="AA314" s="225">
        <f t="shared" si="128"/>
        <v>1305.7273096668239</v>
      </c>
      <c r="AB314" s="225">
        <f t="shared" si="128"/>
        <v>356.43992141825061</v>
      </c>
      <c r="AC314" s="225">
        <f t="shared" si="128"/>
        <v>195.6739845467755</v>
      </c>
      <c r="AD314" s="226">
        <f t="shared" si="128"/>
        <v>13.346643958212923</v>
      </c>
      <c r="AE314" s="226">
        <f t="shared" si="128"/>
        <v>77.664652133424383</v>
      </c>
      <c r="AF314" s="226">
        <f t="shared" si="128"/>
        <v>0</v>
      </c>
      <c r="AG314" s="226">
        <f t="shared" si="128"/>
        <v>68.284015715494817</v>
      </c>
      <c r="AH314" s="226">
        <f t="shared" si="128"/>
        <v>36.378672739643306</v>
      </c>
      <c r="AI314" s="227">
        <f>SUM(V314:AC314)</f>
        <v>5408.2690555148511</v>
      </c>
      <c r="AJ314" s="141" t="str">
        <f t="shared" si="125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7.7576138509078948E-2</v>
      </c>
      <c r="C315" s="49">
        <f t="shared" ref="C315:H315" si="129">IF($I314=0,"-",C314/$I314)</f>
        <v>0.3852202764397798</v>
      </c>
      <c r="D315" s="49">
        <f t="shared" si="129"/>
        <v>0.22937419242919341</v>
      </c>
      <c r="E315" s="49">
        <f t="shared" si="129"/>
        <v>0.2810409055518826</v>
      </c>
      <c r="F315" s="49">
        <f t="shared" si="129"/>
        <v>0</v>
      </c>
      <c r="G315" s="49">
        <f t="shared" si="129"/>
        <v>2.6788487070065099E-2</v>
      </c>
      <c r="H315" s="72">
        <f t="shared" si="129"/>
        <v>0</v>
      </c>
      <c r="I315" s="50">
        <f>SUM(B315:H315)</f>
        <v>0.99999999999999989</v>
      </c>
      <c r="J315" s="141"/>
      <c r="K315" s="84" t="s">
        <v>86</v>
      </c>
      <c r="L315" s="101">
        <f t="shared" ref="L315:R315" si="130">IF($S314=0,"-",L314/$S314)</f>
        <v>7.2463369075777287E-2</v>
      </c>
      <c r="M315" s="101">
        <f t="shared" si="130"/>
        <v>0.35983176790711008</v>
      </c>
      <c r="N315" s="101">
        <f t="shared" si="130"/>
        <v>0.2142569491327514</v>
      </c>
      <c r="O315" s="101">
        <f t="shared" si="130"/>
        <v>0.26251849158505541</v>
      </c>
      <c r="P315" s="101">
        <f t="shared" si="130"/>
        <v>6.5906469844503407E-2</v>
      </c>
      <c r="Q315" s="101">
        <f t="shared" si="130"/>
        <v>2.5022952454801978E-2</v>
      </c>
      <c r="R315" s="102">
        <f t="shared" si="130"/>
        <v>0</v>
      </c>
      <c r="S315" s="103">
        <f>SUM(L315:R315)</f>
        <v>0.99999999999999967</v>
      </c>
      <c r="U315" s="113" t="s">
        <v>86</v>
      </c>
      <c r="V315" s="135">
        <f>+V314/$AI314</f>
        <v>4.9932504036224498E-2</v>
      </c>
      <c r="W315" s="135">
        <f t="shared" ref="W315:AH315" si="131">+W314/$AI314</f>
        <v>2.0063043298213373E-2</v>
      </c>
      <c r="X315" s="135">
        <f t="shared" si="131"/>
        <v>2.5022952454801985E-2</v>
      </c>
      <c r="Y315" s="135">
        <f t="shared" si="131"/>
        <v>0.35983176790711019</v>
      </c>
      <c r="Z315" s="135">
        <f t="shared" si="131"/>
        <v>0.20163109509062219</v>
      </c>
      <c r="AA315" s="135">
        <f t="shared" si="131"/>
        <v>0.24143164777191775</v>
      </c>
      <c r="AB315" s="135">
        <f t="shared" si="131"/>
        <v>6.5906469844503435E-2</v>
      </c>
      <c r="AC315" s="135">
        <f t="shared" si="131"/>
        <v>3.6180519596606481E-2</v>
      </c>
      <c r="AD315" s="135">
        <f t="shared" si="131"/>
        <v>2.4678217413394501E-3</v>
      </c>
      <c r="AE315" s="135">
        <f t="shared" si="131"/>
        <v>1.436035288485309E-2</v>
      </c>
      <c r="AF315" s="135">
        <f t="shared" si="131"/>
        <v>0</v>
      </c>
      <c r="AG315" s="135">
        <f t="shared" si="131"/>
        <v>1.2625854042129268E-2</v>
      </c>
      <c r="AH315" s="135">
        <f t="shared" si="131"/>
        <v>6.7264909282846626E-3</v>
      </c>
      <c r="AI315" s="136">
        <f>SUM(V315:AC315)</f>
        <v>0.99999999999999989</v>
      </c>
      <c r="AJ315" s="24" t="str">
        <f t="shared" si="12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32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3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4">SUM(V320:AC320)</f>
        <v>0</v>
      </c>
      <c r="AJ320" s="141" t="str">
        <f t="shared" ref="AJ320:AJ341" si="135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32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3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4"/>
        <v>0</v>
      </c>
      <c r="AJ321" s="141" t="str">
        <f t="shared" si="135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32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3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4"/>
        <v>0</v>
      </c>
      <c r="AJ322" s="141" t="str">
        <f t="shared" si="135"/>
        <v/>
      </c>
      <c r="BA322" s="141"/>
      <c r="BR322" s="141"/>
      <c r="CG322" s="141"/>
    </row>
    <row r="323" spans="1:85" ht="15">
      <c r="A323" s="167" t="s">
        <v>16</v>
      </c>
      <c r="B323" s="156">
        <v>6.6811017737534408</v>
      </c>
      <c r="C323" s="156">
        <v>39.477485379824195</v>
      </c>
      <c r="D323" s="156">
        <v>0.4510611122499445</v>
      </c>
      <c r="E323" s="156">
        <v>0</v>
      </c>
      <c r="F323" s="348"/>
      <c r="G323" s="156">
        <v>0</v>
      </c>
      <c r="H323" s="168">
        <v>0</v>
      </c>
      <c r="I323" s="154">
        <f t="shared" si="132"/>
        <v>46.60964826582758</v>
      </c>
      <c r="J323" s="149"/>
      <c r="K323" s="169" t="s">
        <v>16</v>
      </c>
      <c r="L323" s="156">
        <v>6.6811017737534408</v>
      </c>
      <c r="M323" s="156">
        <v>39.477485379824195</v>
      </c>
      <c r="N323" s="156">
        <v>0.4510611122499445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3"/>
        <v>46.60964826582758</v>
      </c>
      <c r="U323" s="215" t="s">
        <v>16</v>
      </c>
      <c r="V323" s="207">
        <v>6.6811017737534408</v>
      </c>
      <c r="W323" s="207">
        <v>0</v>
      </c>
      <c r="X323" s="207">
        <v>0</v>
      </c>
      <c r="Y323" s="207">
        <v>39.477485379824195</v>
      </c>
      <c r="Z323" s="207">
        <v>0.4510611122499445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4"/>
        <v>46.60964826582758</v>
      </c>
      <c r="AJ323" s="141" t="str">
        <f t="shared" si="135"/>
        <v/>
      </c>
      <c r="BA323" s="141"/>
      <c r="BR323" s="141"/>
      <c r="CG323" s="141"/>
    </row>
    <row r="324" spans="1:85" ht="15">
      <c r="A324" s="159" t="s">
        <v>15</v>
      </c>
      <c r="B324" s="160">
        <v>0.17384184848894582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32"/>
        <v>0.17384184848894582</v>
      </c>
      <c r="J324" s="149"/>
      <c r="K324" s="163" t="s">
        <v>15</v>
      </c>
      <c r="L324" s="164">
        <v>0.17384184848894582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3"/>
        <v>0.17384184848894582</v>
      </c>
      <c r="U324" s="211" t="s">
        <v>56</v>
      </c>
      <c r="V324" s="212">
        <v>0.17384184848894582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4"/>
        <v>0.17384184848894582</v>
      </c>
      <c r="AJ324" s="141" t="str">
        <f t="shared" si="135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3.6765705974475454E-2</v>
      </c>
      <c r="F325" s="348"/>
      <c r="G325" s="156">
        <v>0</v>
      </c>
      <c r="H325" s="168">
        <v>0</v>
      </c>
      <c r="I325" s="154">
        <f t="shared" si="132"/>
        <v>3.6765705974475454E-2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3.6765705974475454E-2</v>
      </c>
      <c r="P325" s="156">
        <v>26.905762900184186</v>
      </c>
      <c r="Q325" s="156">
        <v>0</v>
      </c>
      <c r="R325" s="157">
        <v>0</v>
      </c>
      <c r="S325" s="158">
        <f t="shared" si="133"/>
        <v>26.94252860615866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5.0548633328792938E-5</v>
      </c>
      <c r="AB325" s="207">
        <v>26.905762900184186</v>
      </c>
      <c r="AC325" s="208">
        <v>3.6715157341146665E-2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3.6715157341146665E-2</v>
      </c>
      <c r="AI325" s="210">
        <f t="shared" si="134"/>
        <v>26.94252860615866</v>
      </c>
      <c r="AJ325" s="141" t="str">
        <f t="shared" si="135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32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7.2144860171835319</v>
      </c>
      <c r="Q326" s="164">
        <v>0</v>
      </c>
      <c r="R326" s="165">
        <v>0</v>
      </c>
      <c r="S326" s="166">
        <f t="shared" si="133"/>
        <v>7.2144860171835319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7.2144860171835319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4"/>
        <v>7.2144860171835319</v>
      </c>
      <c r="AJ326" s="141" t="str">
        <f t="shared" si="135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32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3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4"/>
        <v>0</v>
      </c>
      <c r="AJ327" s="141" t="str">
        <f t="shared" si="135"/>
        <v/>
      </c>
      <c r="BA327" s="141"/>
      <c r="BR327" s="141"/>
      <c r="CG327" s="141"/>
    </row>
    <row r="328" spans="1:85" ht="15">
      <c r="A328" s="159" t="s">
        <v>17</v>
      </c>
      <c r="B328" s="160">
        <v>1.2121039134536113E-2</v>
      </c>
      <c r="C328" s="160">
        <v>0</v>
      </c>
      <c r="D328" s="160">
        <v>0.13404443278192874</v>
      </c>
      <c r="E328" s="160">
        <v>0</v>
      </c>
      <c r="F328" s="348"/>
      <c r="G328" s="160">
        <v>0</v>
      </c>
      <c r="H328" s="161">
        <v>0</v>
      </c>
      <c r="I328" s="162">
        <f t="shared" si="132"/>
        <v>0.14616547191646484</v>
      </c>
      <c r="J328" s="149"/>
      <c r="K328" s="163" t="s">
        <v>17</v>
      </c>
      <c r="L328" s="164">
        <v>1.2121039134536113E-2</v>
      </c>
      <c r="M328" s="164">
        <v>0</v>
      </c>
      <c r="N328" s="164">
        <v>0.13404443278192874</v>
      </c>
      <c r="O328" s="164">
        <v>0</v>
      </c>
      <c r="P328" s="164">
        <v>6.0585365853658649E-3</v>
      </c>
      <c r="Q328" s="164">
        <v>0</v>
      </c>
      <c r="R328" s="165">
        <v>0</v>
      </c>
      <c r="S328" s="166">
        <f t="shared" si="133"/>
        <v>0.15222400850183071</v>
      </c>
      <c r="U328" s="211" t="s">
        <v>17</v>
      </c>
      <c r="V328" s="212">
        <v>1.2121039134536113E-2</v>
      </c>
      <c r="W328" s="212">
        <v>0</v>
      </c>
      <c r="X328" s="212">
        <v>0</v>
      </c>
      <c r="Y328" s="212">
        <v>0</v>
      </c>
      <c r="Z328" s="212">
        <v>0.13404443278192874</v>
      </c>
      <c r="AA328" s="212">
        <v>0</v>
      </c>
      <c r="AB328" s="212">
        <v>6.0585365853658649E-3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4"/>
        <v>0.15222400850183071</v>
      </c>
      <c r="AJ328" s="141" t="str">
        <f t="shared" si="135"/>
        <v/>
      </c>
      <c r="BA328" s="141"/>
      <c r="BR328" s="141"/>
      <c r="CG328" s="141"/>
    </row>
    <row r="329" spans="1:85" ht="15">
      <c r="A329" s="167" t="s">
        <v>139</v>
      </c>
      <c r="B329" s="156">
        <v>387.4322884403241</v>
      </c>
      <c r="C329" s="156">
        <v>4817.0528211252595</v>
      </c>
      <c r="D329" s="156">
        <v>661.84225439080876</v>
      </c>
      <c r="E329" s="156">
        <v>345.71407391445746</v>
      </c>
      <c r="F329" s="348"/>
      <c r="G329" s="156">
        <v>0</v>
      </c>
      <c r="H329" s="168">
        <v>0</v>
      </c>
      <c r="I329" s="154">
        <f t="shared" si="132"/>
        <v>6212.0414378708501</v>
      </c>
      <c r="J329" s="149"/>
      <c r="K329" s="169" t="s">
        <v>139</v>
      </c>
      <c r="L329" s="156">
        <v>387.4322884403241</v>
      </c>
      <c r="M329" s="156">
        <v>4817.0528211252595</v>
      </c>
      <c r="N329" s="156">
        <v>661.84225439080876</v>
      </c>
      <c r="O329" s="156">
        <v>345.71407391445746</v>
      </c>
      <c r="P329" s="156">
        <v>1.6668110264123455</v>
      </c>
      <c r="Q329" s="156">
        <v>0</v>
      </c>
      <c r="R329" s="157">
        <v>0</v>
      </c>
      <c r="S329" s="158">
        <f t="shared" si="133"/>
        <v>6213.7082488972628</v>
      </c>
      <c r="U329" s="215" t="s">
        <v>139</v>
      </c>
      <c r="V329" s="207">
        <v>387.4322884403241</v>
      </c>
      <c r="W329" s="207">
        <v>0</v>
      </c>
      <c r="X329" s="207">
        <v>0</v>
      </c>
      <c r="Y329" s="207">
        <v>4817.0528211252595</v>
      </c>
      <c r="Z329" s="207">
        <v>642.89149869244761</v>
      </c>
      <c r="AA329" s="207">
        <v>16.021315399928646</v>
      </c>
      <c r="AB329" s="207">
        <v>1.6668110264123455</v>
      </c>
      <c r="AC329" s="208">
        <v>348.64351421288995</v>
      </c>
      <c r="AD329" s="207">
        <v>0</v>
      </c>
      <c r="AE329" s="207">
        <v>0</v>
      </c>
      <c r="AF329" s="207">
        <v>0</v>
      </c>
      <c r="AG329" s="207">
        <v>18.950755698361146</v>
      </c>
      <c r="AH329" s="207">
        <v>329.6927585145288</v>
      </c>
      <c r="AI329" s="210">
        <f t="shared" si="134"/>
        <v>6213.7082488972619</v>
      </c>
      <c r="AJ329" s="141" t="str">
        <f t="shared" si="135"/>
        <v/>
      </c>
      <c r="BA329" s="141"/>
      <c r="BR329" s="141"/>
      <c r="CG329" s="141"/>
    </row>
    <row r="330" spans="1:85" ht="15">
      <c r="A330" s="159" t="s">
        <v>25</v>
      </c>
      <c r="B330" s="160">
        <v>170.24160547488071</v>
      </c>
      <c r="C330" s="160">
        <v>1123.2382393580599</v>
      </c>
      <c r="D330" s="160">
        <v>7.472305432268171</v>
      </c>
      <c r="E330" s="160">
        <v>5752.9780162698571</v>
      </c>
      <c r="F330" s="348"/>
      <c r="G330" s="160">
        <v>260.75443620345624</v>
      </c>
      <c r="H330" s="161">
        <v>0</v>
      </c>
      <c r="I330" s="162">
        <f t="shared" si="132"/>
        <v>7314.6846027385218</v>
      </c>
      <c r="J330" s="149"/>
      <c r="K330" s="163" t="s">
        <v>25</v>
      </c>
      <c r="L330" s="164">
        <v>170.24160547488071</v>
      </c>
      <c r="M330" s="164">
        <v>1123.2382393580599</v>
      </c>
      <c r="N330" s="164">
        <v>7.472305432268171</v>
      </c>
      <c r="O330" s="164">
        <v>5752.9780162698571</v>
      </c>
      <c r="P330" s="164">
        <v>6.6308980478083148</v>
      </c>
      <c r="Q330" s="164">
        <v>260.75443620345624</v>
      </c>
      <c r="R330" s="165">
        <v>0</v>
      </c>
      <c r="S330" s="166">
        <f t="shared" si="133"/>
        <v>7321.3155007863297</v>
      </c>
      <c r="U330" s="211" t="s">
        <v>25</v>
      </c>
      <c r="V330" s="212">
        <v>62.363079860320653</v>
      </c>
      <c r="W330" s="212">
        <v>107.87852561456008</v>
      </c>
      <c r="X330" s="212">
        <v>260.75443620345624</v>
      </c>
      <c r="Y330" s="212">
        <v>1123.2382393580599</v>
      </c>
      <c r="Z330" s="212">
        <v>0.96112382507383443</v>
      </c>
      <c r="AA330" s="212">
        <v>5745.9469705881493</v>
      </c>
      <c r="AB330" s="212">
        <v>6.6308980478083148</v>
      </c>
      <c r="AC330" s="213">
        <v>13.542227288902303</v>
      </c>
      <c r="AD330" s="212">
        <v>0</v>
      </c>
      <c r="AE330" s="212">
        <v>0</v>
      </c>
      <c r="AF330" s="212">
        <v>0</v>
      </c>
      <c r="AG330" s="212">
        <v>6.5111816071943363</v>
      </c>
      <c r="AH330" s="212">
        <v>7.0310456817079672</v>
      </c>
      <c r="AI330" s="214">
        <f t="shared" si="134"/>
        <v>7321.3155007863306</v>
      </c>
      <c r="AJ330" s="141" t="str">
        <f t="shared" si="135"/>
        <v/>
      </c>
      <c r="BA330" s="141"/>
      <c r="BR330" s="141"/>
      <c r="CG330" s="141"/>
    </row>
    <row r="331" spans="1:85" ht="15">
      <c r="A331" s="167" t="s">
        <v>24</v>
      </c>
      <c r="B331" s="156">
        <v>3.0291828946232</v>
      </c>
      <c r="C331" s="156">
        <v>35.414121705258218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32"/>
        <v>38.443304599881415</v>
      </c>
      <c r="J331" s="149"/>
      <c r="K331" s="169" t="s">
        <v>24</v>
      </c>
      <c r="L331" s="156">
        <v>3.0291828946232</v>
      </c>
      <c r="M331" s="156">
        <v>35.414121705258218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3"/>
        <v>38.443304599881415</v>
      </c>
      <c r="U331" s="215" t="s">
        <v>24</v>
      </c>
      <c r="V331" s="207">
        <v>3.0291828946232</v>
      </c>
      <c r="W331" s="207">
        <v>0</v>
      </c>
      <c r="X331" s="207">
        <v>0</v>
      </c>
      <c r="Y331" s="207">
        <v>35.414121705258218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4"/>
        <v>38.443304599881415</v>
      </c>
      <c r="AJ331" s="141" t="str">
        <f t="shared" si="135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32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3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4"/>
        <v>0</v>
      </c>
      <c r="AJ332" s="141" t="str">
        <f t="shared" si="135"/>
        <v/>
      </c>
      <c r="BA332" s="141"/>
      <c r="BR332" s="141"/>
      <c r="CG332" s="141"/>
    </row>
    <row r="333" spans="1:85" ht="15">
      <c r="A333" s="167" t="s">
        <v>22</v>
      </c>
      <c r="B333" s="156">
        <v>1.3625240398930858</v>
      </c>
      <c r="C333" s="156">
        <v>8391.8278469303314</v>
      </c>
      <c r="D333" s="156">
        <v>0</v>
      </c>
      <c r="E333" s="156">
        <v>0</v>
      </c>
      <c r="F333" s="348"/>
      <c r="G333" s="156">
        <v>0</v>
      </c>
      <c r="H333" s="168">
        <v>0</v>
      </c>
      <c r="I333" s="154">
        <f t="shared" si="132"/>
        <v>8393.1903709702237</v>
      </c>
      <c r="J333" s="149"/>
      <c r="K333" s="169" t="s">
        <v>22</v>
      </c>
      <c r="L333" s="156">
        <v>1.3625240398930858</v>
      </c>
      <c r="M333" s="156">
        <v>8391.8278469303314</v>
      </c>
      <c r="N333" s="156">
        <v>0</v>
      </c>
      <c r="O333" s="156">
        <v>0</v>
      </c>
      <c r="P333" s="156">
        <v>1.5124372863685718</v>
      </c>
      <c r="Q333" s="156">
        <v>0</v>
      </c>
      <c r="R333" s="157">
        <v>0</v>
      </c>
      <c r="S333" s="158">
        <f t="shared" si="133"/>
        <v>8394.7028082565921</v>
      </c>
      <c r="U333" s="215" t="s">
        <v>22</v>
      </c>
      <c r="V333" s="207">
        <v>1.3625240398930858</v>
      </c>
      <c r="W333" s="207">
        <v>0</v>
      </c>
      <c r="X333" s="207">
        <v>0</v>
      </c>
      <c r="Y333" s="207">
        <v>8391.8278469303314</v>
      </c>
      <c r="Z333" s="207">
        <v>0</v>
      </c>
      <c r="AA333" s="207">
        <v>0</v>
      </c>
      <c r="AB333" s="207">
        <v>1.5124372863685718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4"/>
        <v>8394.7028082565921</v>
      </c>
      <c r="AJ333" s="141" t="str">
        <f t="shared" si="135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90.199639069443961</v>
      </c>
      <c r="D334" s="160">
        <v>0</v>
      </c>
      <c r="E334" s="160">
        <v>0</v>
      </c>
      <c r="F334" s="348"/>
      <c r="G334" s="160">
        <v>0</v>
      </c>
      <c r="H334" s="161">
        <v>0</v>
      </c>
      <c r="I334" s="162">
        <f t="shared" si="132"/>
        <v>90.199639069443961</v>
      </c>
      <c r="J334" s="149"/>
      <c r="K334" s="163" t="s">
        <v>21</v>
      </c>
      <c r="L334" s="164">
        <v>0</v>
      </c>
      <c r="M334" s="164">
        <v>90.199639069443961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3"/>
        <v>90.199639069443961</v>
      </c>
      <c r="U334" s="211" t="s">
        <v>60</v>
      </c>
      <c r="V334" s="212">
        <v>0</v>
      </c>
      <c r="W334" s="212">
        <v>0</v>
      </c>
      <c r="X334" s="212">
        <v>0</v>
      </c>
      <c r="Y334" s="212">
        <v>90.199639069443961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4"/>
        <v>90.199639069443961</v>
      </c>
      <c r="AJ334" s="141" t="str">
        <f t="shared" si="135"/>
        <v/>
      </c>
      <c r="BA334" s="141"/>
      <c r="BR334" s="141"/>
      <c r="CG334" s="141"/>
    </row>
    <row r="335" spans="1:85" ht="15">
      <c r="A335" s="170" t="s">
        <v>63</v>
      </c>
      <c r="B335" s="156">
        <v>0.12598324653569423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32"/>
        <v>0.12598324653569423</v>
      </c>
      <c r="J335" s="149"/>
      <c r="K335" s="171" t="s">
        <v>63</v>
      </c>
      <c r="L335" s="156">
        <v>0.12598324653569423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3"/>
        <v>0.12598324653569423</v>
      </c>
      <c r="U335" s="216" t="s">
        <v>61</v>
      </c>
      <c r="V335" s="207">
        <v>0.12598324653569423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4"/>
        <v>0.12598324653569423</v>
      </c>
      <c r="AJ335" s="141" t="str">
        <f t="shared" si="135"/>
        <v/>
      </c>
      <c r="BA335" s="141"/>
      <c r="BR335" s="141"/>
      <c r="CG335" s="141"/>
    </row>
    <row r="336" spans="1:85">
      <c r="A336" s="172" t="s">
        <v>23</v>
      </c>
      <c r="B336" s="173">
        <v>0.12598324653569423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32"/>
        <v>0.12598324653569423</v>
      </c>
      <c r="J336" s="149"/>
      <c r="K336" s="176" t="s">
        <v>23</v>
      </c>
      <c r="L336" s="177">
        <v>0.12598324653569423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3"/>
        <v>0.12598324653569423</v>
      </c>
      <c r="U336" s="217" t="s">
        <v>64</v>
      </c>
      <c r="V336" s="218">
        <v>0.12598324653569423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34"/>
        <v>0.12598324653569423</v>
      </c>
      <c r="AJ336" s="141" t="str">
        <f t="shared" si="135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32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3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4"/>
        <v>0</v>
      </c>
      <c r="AJ337" s="141" t="str">
        <f t="shared" si="135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32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3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34"/>
        <v>0</v>
      </c>
      <c r="AJ338" s="141" t="str">
        <f t="shared" si="135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32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3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4"/>
        <v>0</v>
      </c>
      <c r="AJ339" s="141" t="str">
        <f t="shared" si="135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569.0586487576337</v>
      </c>
      <c r="C340" s="195">
        <f t="shared" ref="C340:I340" si="136">SUM(C319:C335)</f>
        <v>14497.210153568178</v>
      </c>
      <c r="D340" s="195">
        <f t="shared" si="136"/>
        <v>669.8996653681088</v>
      </c>
      <c r="E340" s="195">
        <f t="shared" si="136"/>
        <v>6098.7288558902892</v>
      </c>
      <c r="F340" s="195">
        <f t="shared" si="136"/>
        <v>0</v>
      </c>
      <c r="G340" s="195">
        <f t="shared" si="136"/>
        <v>260.75443620345624</v>
      </c>
      <c r="H340" s="197">
        <f t="shared" si="136"/>
        <v>0</v>
      </c>
      <c r="I340" s="154">
        <f t="shared" si="136"/>
        <v>22095.651759787663</v>
      </c>
      <c r="J340" s="149"/>
      <c r="K340" s="196" t="s">
        <v>26</v>
      </c>
      <c r="L340" s="195">
        <f>SUM(L319:L335)</f>
        <v>569.0586487576337</v>
      </c>
      <c r="M340" s="195">
        <f t="shared" ref="M340:S340" si="137">SUM(M319:M335)</f>
        <v>14497.210153568178</v>
      </c>
      <c r="N340" s="195">
        <f t="shared" si="137"/>
        <v>669.8996653681088</v>
      </c>
      <c r="O340" s="195">
        <f t="shared" si="137"/>
        <v>6098.7288558902892</v>
      </c>
      <c r="P340" s="195">
        <f t="shared" si="137"/>
        <v>43.936453814542318</v>
      </c>
      <c r="Q340" s="195">
        <f t="shared" si="137"/>
        <v>260.75443620345624</v>
      </c>
      <c r="R340" s="197">
        <f t="shared" si="137"/>
        <v>0</v>
      </c>
      <c r="S340" s="198">
        <f t="shared" si="137"/>
        <v>22139.588213602208</v>
      </c>
      <c r="T340" s="141" t="str">
        <f>IF(ABS(S340-AI340)&gt;0.01,S340-AI340,"")</f>
        <v/>
      </c>
      <c r="U340" s="224" t="s">
        <v>62</v>
      </c>
      <c r="V340" s="225">
        <f>SUM(V319:V335)</f>
        <v>461.18012314307356</v>
      </c>
      <c r="W340" s="225">
        <f t="shared" ref="W340:AH340" si="138">SUM(W319:W335)</f>
        <v>107.87852561456008</v>
      </c>
      <c r="X340" s="225">
        <f t="shared" si="138"/>
        <v>260.75443620345624</v>
      </c>
      <c r="Y340" s="225">
        <f t="shared" si="138"/>
        <v>14497.210153568178</v>
      </c>
      <c r="Z340" s="225">
        <f t="shared" si="138"/>
        <v>644.43772806255333</v>
      </c>
      <c r="AA340" s="225">
        <f t="shared" si="138"/>
        <v>5761.9683365367109</v>
      </c>
      <c r="AB340" s="225">
        <f t="shared" si="138"/>
        <v>43.936453814542318</v>
      </c>
      <c r="AC340" s="225">
        <f t="shared" si="138"/>
        <v>362.2224566591334</v>
      </c>
      <c r="AD340" s="226">
        <f t="shared" si="138"/>
        <v>0</v>
      </c>
      <c r="AE340" s="226">
        <f t="shared" si="138"/>
        <v>0</v>
      </c>
      <c r="AF340" s="226">
        <f t="shared" si="138"/>
        <v>0</v>
      </c>
      <c r="AG340" s="226">
        <f t="shared" si="138"/>
        <v>25.46193730555548</v>
      </c>
      <c r="AH340" s="226">
        <f t="shared" si="138"/>
        <v>336.76051935357788</v>
      </c>
      <c r="AI340" s="227">
        <f>SUM(V340:AC340)</f>
        <v>22139.588213602208</v>
      </c>
      <c r="AJ340" s="141" t="str">
        <f t="shared" si="135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2.5754327364684276E-2</v>
      </c>
      <c r="C341" s="49">
        <f t="shared" ref="C341:H341" si="139">IF($I340=0,"-",C340/$I340)</f>
        <v>0.65611145175413887</v>
      </c>
      <c r="D341" s="49">
        <f t="shared" si="139"/>
        <v>3.0318167241722788E-2</v>
      </c>
      <c r="E341" s="49">
        <f t="shared" si="139"/>
        <v>0.27601488845825733</v>
      </c>
      <c r="F341" s="49">
        <f t="shared" si="139"/>
        <v>0</v>
      </c>
      <c r="G341" s="49">
        <f t="shared" si="139"/>
        <v>1.1801165181196812E-2</v>
      </c>
      <c r="H341" s="72">
        <f t="shared" si="139"/>
        <v>0</v>
      </c>
      <c r="I341" s="50">
        <f>SUM(B341:H341)</f>
        <v>1.0000000000000002</v>
      </c>
      <c r="J341" s="141"/>
      <c r="K341" s="84" t="s">
        <v>86</v>
      </c>
      <c r="L341" s="101">
        <f t="shared" ref="L341:R341" si="140">IF($S340=0,"-",L340/$S340)</f>
        <v>2.5703217389021409E-2</v>
      </c>
      <c r="M341" s="101">
        <f t="shared" si="140"/>
        <v>0.65480938550886525</v>
      </c>
      <c r="N341" s="101">
        <f t="shared" si="140"/>
        <v>3.0258000234915535E-2</v>
      </c>
      <c r="O341" s="101">
        <f t="shared" si="140"/>
        <v>0.27546713141409412</v>
      </c>
      <c r="P341" s="101">
        <f t="shared" si="140"/>
        <v>1.98451991927964E-3</v>
      </c>
      <c r="Q341" s="101">
        <f t="shared" si="140"/>
        <v>1.1777745533824015E-2</v>
      </c>
      <c r="R341" s="102">
        <f t="shared" si="140"/>
        <v>0</v>
      </c>
      <c r="S341" s="103">
        <f>SUM(L341:R341)</f>
        <v>0.99999999999999989</v>
      </c>
      <c r="U341" s="113" t="s">
        <v>86</v>
      </c>
      <c r="V341" s="135">
        <f>+V340/$AI340</f>
        <v>2.0830564629008407E-2</v>
      </c>
      <c r="W341" s="135">
        <f t="shared" ref="W341:AH341" si="141">+W340/$AI340</f>
        <v>4.8726527600129995E-3</v>
      </c>
      <c r="X341" s="135">
        <f t="shared" si="141"/>
        <v>1.1777745533824015E-2</v>
      </c>
      <c r="Y341" s="135">
        <f t="shared" si="141"/>
        <v>0.65480938550886525</v>
      </c>
      <c r="Z341" s="135">
        <f t="shared" si="141"/>
        <v>2.910793650925364E-2</v>
      </c>
      <c r="AA341" s="135">
        <f t="shared" si="141"/>
        <v>0.26025634627642485</v>
      </c>
      <c r="AB341" s="135">
        <f t="shared" si="141"/>
        <v>1.98451991927964E-3</v>
      </c>
      <c r="AC341" s="135">
        <f t="shared" si="141"/>
        <v>1.636084886333115E-2</v>
      </c>
      <c r="AD341" s="135">
        <f t="shared" si="141"/>
        <v>0</v>
      </c>
      <c r="AE341" s="135">
        <f t="shared" si="141"/>
        <v>0</v>
      </c>
      <c r="AF341" s="135">
        <f t="shared" si="141"/>
        <v>0</v>
      </c>
      <c r="AG341" s="135">
        <f t="shared" si="141"/>
        <v>1.1500637256618926E-3</v>
      </c>
      <c r="AH341" s="135">
        <f t="shared" si="141"/>
        <v>1.5210785137669255E-2</v>
      </c>
      <c r="AI341" s="136">
        <f>SUM(V341:AC341)</f>
        <v>1</v>
      </c>
      <c r="AJ341" s="24" t="str">
        <f t="shared" si="135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42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3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4">SUM(V346:AC346)</f>
        <v>0</v>
      </c>
      <c r="AJ346" s="141" t="str">
        <f t="shared" ref="AJ346:AJ367" si="145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42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3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4"/>
        <v>0</v>
      </c>
      <c r="AJ347" s="141" t="str">
        <f t="shared" si="145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42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3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4"/>
        <v>0</v>
      </c>
      <c r="AJ348" s="141" t="str">
        <f t="shared" si="145"/>
        <v/>
      </c>
      <c r="BA348" s="141"/>
      <c r="BR348" s="141"/>
      <c r="CG348" s="141"/>
    </row>
    <row r="349" spans="1:85" ht="15">
      <c r="A349" s="167" t="s">
        <v>16</v>
      </c>
      <c r="B349" s="156">
        <v>31.847123926764993</v>
      </c>
      <c r="C349" s="156">
        <v>0</v>
      </c>
      <c r="D349" s="156">
        <v>3.821654871211793</v>
      </c>
      <c r="E349" s="156">
        <v>0</v>
      </c>
      <c r="F349" s="348"/>
      <c r="G349" s="156">
        <v>0</v>
      </c>
      <c r="H349" s="168">
        <v>0</v>
      </c>
      <c r="I349" s="154">
        <f t="shared" si="142"/>
        <v>35.668778797976785</v>
      </c>
      <c r="J349" s="149"/>
      <c r="K349" s="169" t="s">
        <v>16</v>
      </c>
      <c r="L349" s="156">
        <v>31.847123926764993</v>
      </c>
      <c r="M349" s="156">
        <v>0</v>
      </c>
      <c r="N349" s="156">
        <v>3.821654871211793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3"/>
        <v>35.668778797976785</v>
      </c>
      <c r="U349" s="215" t="s">
        <v>16</v>
      </c>
      <c r="V349" s="207">
        <v>31.847123926764993</v>
      </c>
      <c r="W349" s="207">
        <v>0</v>
      </c>
      <c r="X349" s="207">
        <v>0</v>
      </c>
      <c r="Y349" s="207">
        <v>0</v>
      </c>
      <c r="Z349" s="207">
        <v>3.821654871211793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4"/>
        <v>35.668778797976785</v>
      </c>
      <c r="AJ349" s="141" t="str">
        <f t="shared" si="145"/>
        <v/>
      </c>
      <c r="BA349" s="141"/>
      <c r="BR349" s="141"/>
      <c r="CG349" s="141"/>
    </row>
    <row r="350" spans="1:85" ht="15">
      <c r="A350" s="159" t="s">
        <v>15</v>
      </c>
      <c r="B350" s="160">
        <v>0.78341714967701215</v>
      </c>
      <c r="C350" s="160">
        <v>0</v>
      </c>
      <c r="D350" s="160">
        <v>9.4010057961241317E-2</v>
      </c>
      <c r="E350" s="160">
        <v>0</v>
      </c>
      <c r="F350" s="348"/>
      <c r="G350" s="160">
        <v>0</v>
      </c>
      <c r="H350" s="161">
        <v>0</v>
      </c>
      <c r="I350" s="162">
        <f t="shared" si="142"/>
        <v>0.87742720763825344</v>
      </c>
      <c r="J350" s="149"/>
      <c r="K350" s="163" t="s">
        <v>15</v>
      </c>
      <c r="L350" s="164">
        <v>0.78341714967701215</v>
      </c>
      <c r="M350" s="164">
        <v>0</v>
      </c>
      <c r="N350" s="164">
        <v>9.4010057961241317E-2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3"/>
        <v>0.87742720763825344</v>
      </c>
      <c r="U350" s="211" t="s">
        <v>56</v>
      </c>
      <c r="V350" s="212">
        <v>0.78341714967701215</v>
      </c>
      <c r="W350" s="212">
        <v>0</v>
      </c>
      <c r="X350" s="212">
        <v>0</v>
      </c>
      <c r="Y350" s="212">
        <v>0</v>
      </c>
      <c r="Z350" s="212">
        <v>9.4010057961241317E-2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4"/>
        <v>0.87742720763825344</v>
      </c>
      <c r="AJ350" s="141" t="str">
        <f t="shared" si="145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20.905317858023423</v>
      </c>
      <c r="F351" s="348"/>
      <c r="G351" s="156">
        <v>0</v>
      </c>
      <c r="H351" s="168">
        <v>0</v>
      </c>
      <c r="I351" s="154">
        <f t="shared" si="142"/>
        <v>20.905317858023423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20.905317858023423</v>
      </c>
      <c r="P351" s="156">
        <v>235.42890033773472</v>
      </c>
      <c r="Q351" s="156">
        <v>0</v>
      </c>
      <c r="R351" s="157">
        <v>0</v>
      </c>
      <c r="S351" s="158">
        <f t="shared" si="143"/>
        <v>256.33421819575813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1.7132941227680201</v>
      </c>
      <c r="AB351" s="207">
        <v>235.42890033773472</v>
      </c>
      <c r="AC351" s="208">
        <v>19.192023735255404</v>
      </c>
      <c r="AD351" s="207">
        <v>0</v>
      </c>
      <c r="AE351" s="207">
        <v>0</v>
      </c>
      <c r="AF351" s="207">
        <v>0</v>
      </c>
      <c r="AG351" s="207">
        <v>0</v>
      </c>
      <c r="AH351" s="207">
        <v>19.192023735255404</v>
      </c>
      <c r="AI351" s="210">
        <f t="shared" si="144"/>
        <v>256.33421819575813</v>
      </c>
      <c r="AJ351" s="141" t="str">
        <f t="shared" si="145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42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9.1768273265173139</v>
      </c>
      <c r="Q352" s="164">
        <v>0</v>
      </c>
      <c r="R352" s="165">
        <v>0</v>
      </c>
      <c r="S352" s="166">
        <f t="shared" si="143"/>
        <v>9.1768273265173139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9.1768273265173139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4"/>
        <v>9.1768273265173139</v>
      </c>
      <c r="AJ352" s="141" t="str">
        <f t="shared" si="145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42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3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4"/>
        <v>0</v>
      </c>
      <c r="AJ353" s="141" t="str">
        <f t="shared" si="145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1.2443960838223349</v>
      </c>
      <c r="F354" s="348"/>
      <c r="G354" s="160">
        <v>0</v>
      </c>
      <c r="H354" s="161">
        <v>0</v>
      </c>
      <c r="I354" s="162">
        <f t="shared" si="142"/>
        <v>1.2443960838223349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1.2443960838223349</v>
      </c>
      <c r="P354" s="164">
        <v>0</v>
      </c>
      <c r="Q354" s="164">
        <v>0</v>
      </c>
      <c r="R354" s="165">
        <v>0</v>
      </c>
      <c r="S354" s="166">
        <f t="shared" si="143"/>
        <v>1.2443960838223349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1.2443960838223349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4"/>
        <v>1.2443960838223349</v>
      </c>
      <c r="AJ354" s="141" t="str">
        <f t="shared" si="145"/>
        <v/>
      </c>
      <c r="BA354" s="141"/>
      <c r="BR354" s="141"/>
      <c r="CG354" s="141"/>
    </row>
    <row r="355" spans="1:85" ht="15">
      <c r="A355" s="167" t="s">
        <v>139</v>
      </c>
      <c r="B355" s="156">
        <v>82.768003807152724</v>
      </c>
      <c r="C355" s="156">
        <v>0</v>
      </c>
      <c r="D355" s="156">
        <v>0</v>
      </c>
      <c r="E355" s="156">
        <v>0</v>
      </c>
      <c r="F355" s="348"/>
      <c r="G355" s="156">
        <v>0</v>
      </c>
      <c r="H355" s="168">
        <v>0</v>
      </c>
      <c r="I355" s="154">
        <f t="shared" si="142"/>
        <v>82.768003807152724</v>
      </c>
      <c r="J355" s="149"/>
      <c r="K355" s="169" t="s">
        <v>139</v>
      </c>
      <c r="L355" s="156">
        <v>82.768003807152724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3"/>
        <v>82.768003807152724</v>
      </c>
      <c r="U355" s="215" t="s">
        <v>139</v>
      </c>
      <c r="V355" s="207">
        <v>82.768003807152724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4"/>
        <v>82.768003807152724</v>
      </c>
      <c r="AJ355" s="141" t="str">
        <f t="shared" si="145"/>
        <v/>
      </c>
      <c r="BA355" s="141"/>
      <c r="BR355" s="141"/>
      <c r="CG355" s="141"/>
    </row>
    <row r="356" spans="1:85" ht="15">
      <c r="A356" s="159" t="s">
        <v>25</v>
      </c>
      <c r="B356" s="160">
        <v>31.32471564388333</v>
      </c>
      <c r="C356" s="160">
        <v>17.590355435151316</v>
      </c>
      <c r="D356" s="160">
        <v>6.0389418138095863</v>
      </c>
      <c r="E356" s="160">
        <v>598.37037184845121</v>
      </c>
      <c r="F356" s="348"/>
      <c r="G356" s="160">
        <v>52.916988319944338</v>
      </c>
      <c r="H356" s="161">
        <v>0</v>
      </c>
      <c r="I356" s="162">
        <f t="shared" si="142"/>
        <v>706.24137306123987</v>
      </c>
      <c r="J356" s="149"/>
      <c r="K356" s="163" t="s">
        <v>25</v>
      </c>
      <c r="L356" s="164">
        <v>31.32471564388333</v>
      </c>
      <c r="M356" s="164">
        <v>17.590355435151316</v>
      </c>
      <c r="N356" s="164">
        <v>6.0389418138095863</v>
      </c>
      <c r="O356" s="164">
        <v>598.37037184845121</v>
      </c>
      <c r="P356" s="164">
        <v>2.3957217772208987</v>
      </c>
      <c r="Q356" s="164">
        <v>52.916988319944338</v>
      </c>
      <c r="R356" s="165">
        <v>0</v>
      </c>
      <c r="S356" s="166">
        <f t="shared" si="143"/>
        <v>708.63709483846071</v>
      </c>
      <c r="U356" s="211" t="s">
        <v>25</v>
      </c>
      <c r="V356" s="212">
        <v>10.462442618489236</v>
      </c>
      <c r="W356" s="212">
        <v>20.862273025394096</v>
      </c>
      <c r="X356" s="212">
        <v>52.916988319944338</v>
      </c>
      <c r="Y356" s="212">
        <v>17.590355435151316</v>
      </c>
      <c r="Z356" s="212">
        <v>4.0327338766368737</v>
      </c>
      <c r="AA356" s="212">
        <v>596.24816949505009</v>
      </c>
      <c r="AB356" s="212">
        <v>2.3957217772208987</v>
      </c>
      <c r="AC356" s="213">
        <v>4.1284102905738571</v>
      </c>
      <c r="AD356" s="212">
        <v>0</v>
      </c>
      <c r="AE356" s="212">
        <v>0</v>
      </c>
      <c r="AF356" s="212">
        <v>0</v>
      </c>
      <c r="AG356" s="212">
        <v>2.0062079371727131</v>
      </c>
      <c r="AH356" s="212">
        <v>2.1222023534011445</v>
      </c>
      <c r="AI356" s="214">
        <f t="shared" si="144"/>
        <v>708.6370948384606</v>
      </c>
      <c r="AJ356" s="141" t="str">
        <f t="shared" si="145"/>
        <v/>
      </c>
      <c r="BA356" s="141"/>
      <c r="BR356" s="141"/>
      <c r="CG356" s="141"/>
    </row>
    <row r="357" spans="1:85" ht="15">
      <c r="A357" s="167" t="s">
        <v>24</v>
      </c>
      <c r="B357" s="156">
        <v>47.711256553422793</v>
      </c>
      <c r="C357" s="156">
        <v>11.888290546262901</v>
      </c>
      <c r="D357" s="156">
        <v>198.47185940816635</v>
      </c>
      <c r="E357" s="156">
        <v>0</v>
      </c>
      <c r="F357" s="348"/>
      <c r="G357" s="156">
        <v>0</v>
      </c>
      <c r="H357" s="168">
        <v>0</v>
      </c>
      <c r="I357" s="154">
        <f t="shared" si="142"/>
        <v>258.07140650785203</v>
      </c>
      <c r="J357" s="149"/>
      <c r="K357" s="169" t="s">
        <v>24</v>
      </c>
      <c r="L357" s="156">
        <v>47.711256553422793</v>
      </c>
      <c r="M357" s="156">
        <v>11.888290546262901</v>
      </c>
      <c r="N357" s="156">
        <v>198.47185940816635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3"/>
        <v>258.07140650785203</v>
      </c>
      <c r="U357" s="215" t="s">
        <v>24</v>
      </c>
      <c r="V357" s="207">
        <v>47.711256553422793</v>
      </c>
      <c r="W357" s="207">
        <v>0</v>
      </c>
      <c r="X357" s="207">
        <v>0</v>
      </c>
      <c r="Y357" s="207">
        <v>11.888290546262901</v>
      </c>
      <c r="Z357" s="207">
        <v>1.071422164313101</v>
      </c>
      <c r="AA357" s="207">
        <v>0</v>
      </c>
      <c r="AB357" s="207">
        <v>0</v>
      </c>
      <c r="AC357" s="208">
        <v>197.40043724385325</v>
      </c>
      <c r="AD357" s="207">
        <v>0</v>
      </c>
      <c r="AE357" s="207">
        <v>0</v>
      </c>
      <c r="AF357" s="207">
        <v>0</v>
      </c>
      <c r="AG357" s="207">
        <v>197.40043724385325</v>
      </c>
      <c r="AH357" s="207">
        <v>0</v>
      </c>
      <c r="AI357" s="210">
        <f t="shared" si="144"/>
        <v>258.07140650785203</v>
      </c>
      <c r="AJ357" s="141" t="str">
        <f t="shared" si="145"/>
        <v/>
      </c>
      <c r="BA357" s="141"/>
      <c r="BR357" s="141"/>
      <c r="CG357" s="141"/>
    </row>
    <row r="358" spans="1:85" ht="15">
      <c r="A358" s="159" t="s">
        <v>59</v>
      </c>
      <c r="B358" s="160">
        <v>0</v>
      </c>
      <c r="C358" s="160">
        <v>0</v>
      </c>
      <c r="D358" s="160">
        <v>0</v>
      </c>
      <c r="E358" s="160">
        <v>0</v>
      </c>
      <c r="F358" s="348"/>
      <c r="G358" s="160">
        <v>0</v>
      </c>
      <c r="H358" s="161">
        <v>0</v>
      </c>
      <c r="I358" s="162">
        <f t="shared" si="142"/>
        <v>0</v>
      </c>
      <c r="J358" s="149"/>
      <c r="K358" s="163" t="s">
        <v>59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3"/>
        <v>0</v>
      </c>
      <c r="U358" s="211" t="s">
        <v>59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4"/>
        <v>0</v>
      </c>
      <c r="AJ358" s="141" t="str">
        <f t="shared" si="145"/>
        <v/>
      </c>
      <c r="BA358" s="141"/>
      <c r="BR358" s="141"/>
      <c r="CG358" s="141"/>
    </row>
    <row r="359" spans="1:85" ht="15">
      <c r="A359" s="167" t="s">
        <v>22</v>
      </c>
      <c r="B359" s="156">
        <v>200.84100856320597</v>
      </c>
      <c r="C359" s="156">
        <v>200.79794448590093</v>
      </c>
      <c r="D359" s="156">
        <v>1365.0063981229432</v>
      </c>
      <c r="E359" s="156">
        <v>0</v>
      </c>
      <c r="F359" s="348"/>
      <c r="G359" s="156">
        <v>0</v>
      </c>
      <c r="H359" s="168">
        <v>0</v>
      </c>
      <c r="I359" s="154">
        <f t="shared" si="142"/>
        <v>1766.6453511720501</v>
      </c>
      <c r="J359" s="149"/>
      <c r="K359" s="169" t="s">
        <v>22</v>
      </c>
      <c r="L359" s="156">
        <v>200.84100856320597</v>
      </c>
      <c r="M359" s="156">
        <v>200.79794448590093</v>
      </c>
      <c r="N359" s="156">
        <v>1365.0063981229432</v>
      </c>
      <c r="O359" s="156">
        <v>0</v>
      </c>
      <c r="P359" s="156">
        <v>15.099186035440574</v>
      </c>
      <c r="Q359" s="156">
        <v>0</v>
      </c>
      <c r="R359" s="157">
        <v>0</v>
      </c>
      <c r="S359" s="158">
        <f t="shared" si="143"/>
        <v>1781.7445372074908</v>
      </c>
      <c r="U359" s="215" t="s">
        <v>22</v>
      </c>
      <c r="V359" s="207">
        <v>200.84100856320597</v>
      </c>
      <c r="W359" s="207">
        <v>0</v>
      </c>
      <c r="X359" s="207">
        <v>0</v>
      </c>
      <c r="Y359" s="207">
        <v>200.79794448590093</v>
      </c>
      <c r="Z359" s="207">
        <v>685.90392584832887</v>
      </c>
      <c r="AA359" s="207">
        <v>0</v>
      </c>
      <c r="AB359" s="207">
        <v>15.099186035440574</v>
      </c>
      <c r="AC359" s="208">
        <v>679.10247227461446</v>
      </c>
      <c r="AD359" s="207">
        <v>0</v>
      </c>
      <c r="AE359" s="207">
        <v>0</v>
      </c>
      <c r="AF359" s="207">
        <v>0</v>
      </c>
      <c r="AG359" s="207">
        <v>679.10247227461446</v>
      </c>
      <c r="AH359" s="207">
        <v>0</v>
      </c>
      <c r="AI359" s="210">
        <f t="shared" si="144"/>
        <v>1781.744537207491</v>
      </c>
      <c r="AJ359" s="141" t="str">
        <f t="shared" si="145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42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3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4"/>
        <v>0</v>
      </c>
      <c r="AJ360" s="141" t="str">
        <f t="shared" si="145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42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3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4"/>
        <v>0</v>
      </c>
      <c r="AJ361" s="141" t="str">
        <f t="shared" si="145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42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3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44"/>
        <v>0</v>
      </c>
      <c r="AJ362" s="141" t="str">
        <f t="shared" si="145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42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3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4"/>
        <v>0</v>
      </c>
      <c r="AJ363" s="141" t="str">
        <f t="shared" si="145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42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3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44"/>
        <v>0</v>
      </c>
      <c r="AJ364" s="141" t="str">
        <f t="shared" si="145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42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3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4"/>
        <v>0</v>
      </c>
      <c r="AJ365" s="141" t="str">
        <f t="shared" si="145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395.27552564410684</v>
      </c>
      <c r="C366" s="195">
        <f t="shared" ref="C366:I366" si="146">SUM(C345:C361)</f>
        <v>230.27659046731515</v>
      </c>
      <c r="D366" s="195">
        <f t="shared" si="146"/>
        <v>1573.4328642740923</v>
      </c>
      <c r="E366" s="195">
        <f t="shared" si="146"/>
        <v>620.520085790297</v>
      </c>
      <c r="F366" s="195">
        <f t="shared" si="146"/>
        <v>0</v>
      </c>
      <c r="G366" s="195">
        <f t="shared" si="146"/>
        <v>52.916988319944338</v>
      </c>
      <c r="H366" s="197">
        <f t="shared" si="146"/>
        <v>0</v>
      </c>
      <c r="I366" s="154">
        <f t="shared" si="146"/>
        <v>2872.4220544957557</v>
      </c>
      <c r="J366" s="149"/>
      <c r="K366" s="196" t="s">
        <v>26</v>
      </c>
      <c r="L366" s="195">
        <f>SUM(L345:L361)</f>
        <v>395.27552564410684</v>
      </c>
      <c r="M366" s="195">
        <f t="shared" ref="M366:S366" si="147">SUM(M345:M361)</f>
        <v>230.27659046731515</v>
      </c>
      <c r="N366" s="195">
        <f t="shared" si="147"/>
        <v>1573.4328642740923</v>
      </c>
      <c r="O366" s="195">
        <f t="shared" si="147"/>
        <v>620.520085790297</v>
      </c>
      <c r="P366" s="195">
        <f t="shared" si="147"/>
        <v>262.10063547691351</v>
      </c>
      <c r="Q366" s="195">
        <f t="shared" si="147"/>
        <v>52.916988319944338</v>
      </c>
      <c r="R366" s="197">
        <f t="shared" si="147"/>
        <v>0</v>
      </c>
      <c r="S366" s="198">
        <f t="shared" si="147"/>
        <v>3134.5226899726695</v>
      </c>
      <c r="T366" s="141" t="str">
        <f>IF(ABS(S366-AI366)&gt;0.01,S366-AI366,"")</f>
        <v/>
      </c>
      <c r="U366" s="224" t="s">
        <v>62</v>
      </c>
      <c r="V366" s="225">
        <f>SUM(V345:V361)</f>
        <v>374.4132526187127</v>
      </c>
      <c r="W366" s="225">
        <f t="shared" ref="W366:AH366" si="148">SUM(W345:W361)</f>
        <v>20.862273025394096</v>
      </c>
      <c r="X366" s="225">
        <f t="shared" si="148"/>
        <v>52.916988319944338</v>
      </c>
      <c r="Y366" s="225">
        <f t="shared" si="148"/>
        <v>230.27659046731515</v>
      </c>
      <c r="Z366" s="225">
        <f t="shared" si="148"/>
        <v>694.92374681845183</v>
      </c>
      <c r="AA366" s="225">
        <f t="shared" si="148"/>
        <v>599.20585970164041</v>
      </c>
      <c r="AB366" s="225">
        <f t="shared" si="148"/>
        <v>262.10063547691351</v>
      </c>
      <c r="AC366" s="225">
        <f t="shared" si="148"/>
        <v>899.8233435442969</v>
      </c>
      <c r="AD366" s="226">
        <f t="shared" si="148"/>
        <v>0</v>
      </c>
      <c r="AE366" s="226">
        <f t="shared" si="148"/>
        <v>0</v>
      </c>
      <c r="AF366" s="226">
        <f t="shared" si="148"/>
        <v>0</v>
      </c>
      <c r="AG366" s="226">
        <f t="shared" si="148"/>
        <v>878.50911745564042</v>
      </c>
      <c r="AH366" s="226">
        <f t="shared" si="148"/>
        <v>21.314226088656547</v>
      </c>
      <c r="AI366" s="227">
        <f>SUM(V366:AC366)</f>
        <v>3134.5226899726686</v>
      </c>
      <c r="AJ366" s="141" t="str">
        <f t="shared" si="145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0.13761053151135763</v>
      </c>
      <c r="C367" s="49">
        <f t="shared" ref="C367:H367" si="149">IF($I366=0,"-",C366/$I366)</f>
        <v>8.0168090238305678E-2</v>
      </c>
      <c r="D367" s="49">
        <f t="shared" si="149"/>
        <v>0.54777217081015039</v>
      </c>
      <c r="E367" s="49">
        <f t="shared" si="149"/>
        <v>0.2160267794974953</v>
      </c>
      <c r="F367" s="49">
        <f t="shared" si="149"/>
        <v>0</v>
      </c>
      <c r="G367" s="49">
        <f t="shared" si="149"/>
        <v>1.8422427942690944E-2</v>
      </c>
      <c r="H367" s="72">
        <f t="shared" si="149"/>
        <v>0</v>
      </c>
      <c r="I367" s="50">
        <f>SUM(B367:H367)</f>
        <v>1</v>
      </c>
      <c r="J367" s="141"/>
      <c r="K367" s="84" t="s">
        <v>86</v>
      </c>
      <c r="L367" s="101">
        <f t="shared" ref="L367:R367" si="150">IF($S366=0,"-",L366/$S366)</f>
        <v>0.12610389674593592</v>
      </c>
      <c r="M367" s="101">
        <f t="shared" si="150"/>
        <v>7.3464643023312418E-2</v>
      </c>
      <c r="N367" s="101">
        <f t="shared" si="150"/>
        <v>0.50196888646156568</v>
      </c>
      <c r="O367" s="101">
        <f t="shared" si="150"/>
        <v>0.19796318201024329</v>
      </c>
      <c r="P367" s="101">
        <f t="shared" si="150"/>
        <v>8.3617399330166861E-2</v>
      </c>
      <c r="Q367" s="101">
        <f t="shared" si="150"/>
        <v>1.6881992428775729E-2</v>
      </c>
      <c r="R367" s="102">
        <f t="shared" si="150"/>
        <v>0</v>
      </c>
      <c r="S367" s="103">
        <f>SUM(L367:R367)</f>
        <v>1</v>
      </c>
      <c r="U367" s="113" t="s">
        <v>86</v>
      </c>
      <c r="V367" s="135">
        <f>+V366/$AI366</f>
        <v>0.1194482508665386</v>
      </c>
      <c r="W367" s="135">
        <f t="shared" ref="W367:AH367" si="151">+W366/$AI366</f>
        <v>6.6556458793973526E-3</v>
      </c>
      <c r="X367" s="135">
        <f t="shared" si="151"/>
        <v>1.6881992428775736E-2</v>
      </c>
      <c r="Y367" s="135">
        <f t="shared" si="151"/>
        <v>7.3464643023312445E-2</v>
      </c>
      <c r="Z367" s="135">
        <f t="shared" si="151"/>
        <v>0.22170002119988202</v>
      </c>
      <c r="AA367" s="135">
        <f t="shared" si="151"/>
        <v>0.19116335052175526</v>
      </c>
      <c r="AB367" s="135">
        <f t="shared" si="151"/>
        <v>8.3617399330166889E-2</v>
      </c>
      <c r="AC367" s="135">
        <f t="shared" si="151"/>
        <v>0.28706869675017183</v>
      </c>
      <c r="AD367" s="135">
        <f t="shared" si="151"/>
        <v>0</v>
      </c>
      <c r="AE367" s="135">
        <f t="shared" si="151"/>
        <v>0</v>
      </c>
      <c r="AF367" s="135">
        <f t="shared" si="151"/>
        <v>0</v>
      </c>
      <c r="AG367" s="135">
        <f t="shared" si="151"/>
        <v>0.28026886526168376</v>
      </c>
      <c r="AH367" s="135">
        <f t="shared" si="151"/>
        <v>6.7998314884880912E-3</v>
      </c>
      <c r="AI367" s="136">
        <f>SUM(V367:AC367)</f>
        <v>1</v>
      </c>
      <c r="AJ367" s="24" t="str">
        <f t="shared" si="145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152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3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4">SUM(V372:AC372)</f>
        <v>0</v>
      </c>
      <c r="AJ372" s="141" t="str">
        <f t="shared" ref="AJ372:AJ393" si="155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152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3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4"/>
        <v>0</v>
      </c>
      <c r="AJ373" s="141" t="str">
        <f t="shared" si="155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152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3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4"/>
        <v>0</v>
      </c>
      <c r="AJ374" s="141" t="str">
        <f t="shared" si="155"/>
        <v/>
      </c>
      <c r="BA374" s="141"/>
      <c r="BR374" s="141"/>
      <c r="CG374" s="141"/>
    </row>
    <row r="375" spans="1:85" ht="15">
      <c r="A375" s="167" t="s">
        <v>16</v>
      </c>
      <c r="B375" s="156">
        <v>136.29338577826616</v>
      </c>
      <c r="C375" s="156">
        <v>2.1210227328999993</v>
      </c>
      <c r="D375" s="156">
        <v>60.608224592617766</v>
      </c>
      <c r="E375" s="156">
        <v>0</v>
      </c>
      <c r="F375" s="348"/>
      <c r="G375" s="156">
        <v>0</v>
      </c>
      <c r="H375" s="168">
        <v>0</v>
      </c>
      <c r="I375" s="154">
        <f t="shared" si="152"/>
        <v>199.02263310378393</v>
      </c>
      <c r="J375" s="149"/>
      <c r="K375" s="169" t="s">
        <v>16</v>
      </c>
      <c r="L375" s="156">
        <v>136.29338577826616</v>
      </c>
      <c r="M375" s="156">
        <v>2.1210227328999993</v>
      </c>
      <c r="N375" s="156">
        <v>60.608224592617766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3"/>
        <v>199.02263310378393</v>
      </c>
      <c r="U375" s="215" t="s">
        <v>16</v>
      </c>
      <c r="V375" s="207">
        <v>136.29338577826616</v>
      </c>
      <c r="W375" s="207">
        <v>0</v>
      </c>
      <c r="X375" s="207">
        <v>0</v>
      </c>
      <c r="Y375" s="207">
        <v>2.1210227328999993</v>
      </c>
      <c r="Z375" s="207">
        <v>60.608224592617766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4"/>
        <v>199.02263310378393</v>
      </c>
      <c r="AJ375" s="141" t="str">
        <f t="shared" si="155"/>
        <v/>
      </c>
      <c r="BA375" s="141"/>
      <c r="BR375" s="141"/>
      <c r="CG375" s="141"/>
    </row>
    <row r="376" spans="1:85" ht="15">
      <c r="A376" s="159" t="s">
        <v>15</v>
      </c>
      <c r="B376" s="160">
        <v>0.6826447488064753</v>
      </c>
      <c r="C376" s="160">
        <v>0</v>
      </c>
      <c r="D376" s="160">
        <v>3.0719013696291353</v>
      </c>
      <c r="E376" s="160">
        <v>0</v>
      </c>
      <c r="F376" s="348"/>
      <c r="G376" s="160">
        <v>0</v>
      </c>
      <c r="H376" s="161">
        <v>0</v>
      </c>
      <c r="I376" s="162">
        <f t="shared" si="152"/>
        <v>3.7545461184356106</v>
      </c>
      <c r="J376" s="149"/>
      <c r="K376" s="163" t="s">
        <v>15</v>
      </c>
      <c r="L376" s="164">
        <v>0.6826447488064753</v>
      </c>
      <c r="M376" s="164">
        <v>0</v>
      </c>
      <c r="N376" s="164">
        <v>3.0719013696291353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3"/>
        <v>3.7545461184356106</v>
      </c>
      <c r="U376" s="211" t="s">
        <v>56</v>
      </c>
      <c r="V376" s="212">
        <v>0.6826447488064753</v>
      </c>
      <c r="W376" s="212">
        <v>0</v>
      </c>
      <c r="X376" s="212">
        <v>0</v>
      </c>
      <c r="Y376" s="212">
        <v>0</v>
      </c>
      <c r="Z376" s="212">
        <v>3.0719013696291353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4"/>
        <v>3.7545461184356106</v>
      </c>
      <c r="AJ376" s="141" t="str">
        <f t="shared" si="155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1680.4483931345242</v>
      </c>
      <c r="F377" s="348"/>
      <c r="G377" s="156">
        <v>0</v>
      </c>
      <c r="H377" s="168">
        <v>0</v>
      </c>
      <c r="I377" s="154">
        <f t="shared" si="152"/>
        <v>1680.4483931345242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1680.4483931345242</v>
      </c>
      <c r="P377" s="156">
        <v>847.15249541021444</v>
      </c>
      <c r="Q377" s="156">
        <v>0</v>
      </c>
      <c r="R377" s="157">
        <v>0</v>
      </c>
      <c r="S377" s="158">
        <f t="shared" si="153"/>
        <v>2527.6008885447386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1680.4483931345242</v>
      </c>
      <c r="AB377" s="207">
        <v>847.15249541021444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4"/>
        <v>2527.6008885447386</v>
      </c>
      <c r="AJ377" s="141" t="str">
        <f t="shared" si="155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5.1302655983595145</v>
      </c>
      <c r="F378" s="348"/>
      <c r="G378" s="160">
        <v>0</v>
      </c>
      <c r="H378" s="161">
        <v>0</v>
      </c>
      <c r="I378" s="162">
        <f t="shared" si="152"/>
        <v>5.1302655983595145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5.1302655983595145</v>
      </c>
      <c r="P378" s="164">
        <v>44.418008749999068</v>
      </c>
      <c r="Q378" s="164">
        <v>0</v>
      </c>
      <c r="R378" s="165">
        <v>0</v>
      </c>
      <c r="S378" s="166">
        <f t="shared" si="153"/>
        <v>49.548274348358582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0.58420780229800018</v>
      </c>
      <c r="AB378" s="212">
        <v>44.418008749999068</v>
      </c>
      <c r="AC378" s="213">
        <v>4.5460577960615147</v>
      </c>
      <c r="AD378" s="212">
        <v>0</v>
      </c>
      <c r="AE378" s="212">
        <v>0</v>
      </c>
      <c r="AF378" s="212">
        <v>0</v>
      </c>
      <c r="AG378" s="212">
        <v>0</v>
      </c>
      <c r="AH378" s="212">
        <v>4.5460577960615147</v>
      </c>
      <c r="AI378" s="214">
        <f t="shared" si="154"/>
        <v>49.548274348358589</v>
      </c>
      <c r="AJ378" s="141" t="str">
        <f t="shared" si="155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0</v>
      </c>
      <c r="F379" s="348"/>
      <c r="G379" s="156">
        <v>0</v>
      </c>
      <c r="H379" s="168">
        <v>0</v>
      </c>
      <c r="I379" s="154">
        <f t="shared" si="152"/>
        <v>0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3"/>
        <v>0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4"/>
        <v>0</v>
      </c>
      <c r="AJ379" s="141" t="str">
        <f t="shared" si="155"/>
        <v/>
      </c>
      <c r="BA379" s="141"/>
      <c r="BR379" s="141"/>
      <c r="CG379" s="141"/>
    </row>
    <row r="380" spans="1:85" ht="15">
      <c r="A380" s="159" t="s">
        <v>17</v>
      </c>
      <c r="B380" s="160">
        <v>0.39348109738454379</v>
      </c>
      <c r="C380" s="160">
        <v>0</v>
      </c>
      <c r="D380" s="160">
        <v>20.577272842768966</v>
      </c>
      <c r="E380" s="160">
        <v>0.26828256639855064</v>
      </c>
      <c r="F380" s="348"/>
      <c r="G380" s="160">
        <v>0</v>
      </c>
      <c r="H380" s="161">
        <v>0</v>
      </c>
      <c r="I380" s="162">
        <f t="shared" si="152"/>
        <v>21.239036506552061</v>
      </c>
      <c r="J380" s="149"/>
      <c r="K380" s="163" t="s">
        <v>17</v>
      </c>
      <c r="L380" s="164">
        <v>0.39348109738454379</v>
      </c>
      <c r="M380" s="164">
        <v>0</v>
      </c>
      <c r="N380" s="164">
        <v>20.577272842768966</v>
      </c>
      <c r="O380" s="164">
        <v>0.26828256639855064</v>
      </c>
      <c r="P380" s="164">
        <v>1.7754385964912221E-2</v>
      </c>
      <c r="Q380" s="164">
        <v>0</v>
      </c>
      <c r="R380" s="165">
        <v>0</v>
      </c>
      <c r="S380" s="166">
        <f t="shared" si="153"/>
        <v>21.256790892516975</v>
      </c>
      <c r="U380" s="211" t="s">
        <v>17</v>
      </c>
      <c r="V380" s="212">
        <v>0.39348109738454379</v>
      </c>
      <c r="W380" s="212">
        <v>0</v>
      </c>
      <c r="X380" s="212">
        <v>0</v>
      </c>
      <c r="Y380" s="212">
        <v>0</v>
      </c>
      <c r="Z380" s="212">
        <v>20.577272842768966</v>
      </c>
      <c r="AA380" s="212">
        <v>0.23847339235426884</v>
      </c>
      <c r="AB380" s="212">
        <v>1.7754385964912221E-2</v>
      </c>
      <c r="AC380" s="213">
        <v>2.9809174044281801E-2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2.9809174044281801E-2</v>
      </c>
      <c r="AI380" s="214">
        <f t="shared" si="154"/>
        <v>21.256790892516975</v>
      </c>
      <c r="AJ380" s="141" t="str">
        <f t="shared" si="155"/>
        <v/>
      </c>
      <c r="BA380" s="141"/>
      <c r="BR380" s="141"/>
      <c r="CG380" s="141"/>
    </row>
    <row r="381" spans="1:85" ht="15">
      <c r="A381" s="167" t="s">
        <v>139</v>
      </c>
      <c r="B381" s="156">
        <v>145.04942991282553</v>
      </c>
      <c r="C381" s="156">
        <v>0</v>
      </c>
      <c r="D381" s="156">
        <v>144.22896891160124</v>
      </c>
      <c r="E381" s="156">
        <v>1.6028318909712616</v>
      </c>
      <c r="F381" s="348"/>
      <c r="G381" s="156">
        <v>1.1175638707484383</v>
      </c>
      <c r="H381" s="168">
        <v>0</v>
      </c>
      <c r="I381" s="154">
        <f t="shared" si="152"/>
        <v>291.99879458614646</v>
      </c>
      <c r="J381" s="149"/>
      <c r="K381" s="169" t="s">
        <v>139</v>
      </c>
      <c r="L381" s="156">
        <v>145.04942991282553</v>
      </c>
      <c r="M381" s="156">
        <v>0</v>
      </c>
      <c r="N381" s="156">
        <v>144.22896891160124</v>
      </c>
      <c r="O381" s="156">
        <v>1.6028318909712616</v>
      </c>
      <c r="P381" s="156">
        <v>0.40492561047299996</v>
      </c>
      <c r="Q381" s="156">
        <v>1.1175638707484383</v>
      </c>
      <c r="R381" s="157">
        <v>0</v>
      </c>
      <c r="S381" s="158">
        <f t="shared" si="153"/>
        <v>292.40372019661947</v>
      </c>
      <c r="U381" s="215" t="s">
        <v>139</v>
      </c>
      <c r="V381" s="207">
        <v>144.3234323880653</v>
      </c>
      <c r="W381" s="207">
        <v>0.21939904211012318</v>
      </c>
      <c r="X381" s="207">
        <v>1.1175638707484383</v>
      </c>
      <c r="Y381" s="207">
        <v>0</v>
      </c>
      <c r="Z381" s="207">
        <v>140.80085887863055</v>
      </c>
      <c r="AA381" s="207">
        <v>1.3438191329245035</v>
      </c>
      <c r="AB381" s="207">
        <v>0.40492561047299996</v>
      </c>
      <c r="AC381" s="208">
        <v>4.1937212736675518</v>
      </c>
      <c r="AD381" s="207">
        <v>0.50659848265011131</v>
      </c>
      <c r="AE381" s="207">
        <v>0</v>
      </c>
      <c r="AF381" s="207">
        <v>0</v>
      </c>
      <c r="AG381" s="207">
        <v>3.4281100329706824</v>
      </c>
      <c r="AH381" s="207">
        <v>0.25901275804675811</v>
      </c>
      <c r="AI381" s="210">
        <f t="shared" si="154"/>
        <v>292.40372019661953</v>
      </c>
      <c r="AJ381" s="141" t="str">
        <f t="shared" si="155"/>
        <v/>
      </c>
      <c r="BA381" s="141"/>
      <c r="BR381" s="141"/>
      <c r="CG381" s="141"/>
    </row>
    <row r="382" spans="1:85" ht="15">
      <c r="A382" s="159" t="s">
        <v>25</v>
      </c>
      <c r="B382" s="160">
        <v>61.551610254357499</v>
      </c>
      <c r="C382" s="160">
        <v>4.6453336414095971E-2</v>
      </c>
      <c r="D382" s="160">
        <v>4.7343779019966359</v>
      </c>
      <c r="E382" s="160">
        <v>201.40642582159566</v>
      </c>
      <c r="F382" s="348"/>
      <c r="G382" s="160">
        <v>143.62499966746222</v>
      </c>
      <c r="H382" s="161">
        <v>1.9573035005939328E-2</v>
      </c>
      <c r="I382" s="162">
        <f t="shared" si="152"/>
        <v>411.38344001683208</v>
      </c>
      <c r="J382" s="149"/>
      <c r="K382" s="163" t="s">
        <v>25</v>
      </c>
      <c r="L382" s="164">
        <v>61.551610254357499</v>
      </c>
      <c r="M382" s="164">
        <v>4.6453336414095971E-2</v>
      </c>
      <c r="N382" s="164">
        <v>4.7343779019966359</v>
      </c>
      <c r="O382" s="164">
        <v>201.40642582159566</v>
      </c>
      <c r="P382" s="164">
        <v>8.2867881941073662</v>
      </c>
      <c r="Q382" s="164">
        <v>143.62499966746222</v>
      </c>
      <c r="R382" s="165">
        <v>1.9573035005939328E-2</v>
      </c>
      <c r="S382" s="166">
        <f t="shared" si="153"/>
        <v>419.6702282109394</v>
      </c>
      <c r="U382" s="211" t="s">
        <v>25</v>
      </c>
      <c r="V382" s="212">
        <v>35.678458935466423</v>
      </c>
      <c r="W382" s="212">
        <v>25.844600785162413</v>
      </c>
      <c r="X382" s="212">
        <v>143.62499966746222</v>
      </c>
      <c r="Y382" s="212">
        <v>4.6453336414095971E-2</v>
      </c>
      <c r="Z382" s="212">
        <v>4.7343779019966359</v>
      </c>
      <c r="AA382" s="212">
        <v>195.23455203400269</v>
      </c>
      <c r="AB382" s="212">
        <v>8.2867881941073662</v>
      </c>
      <c r="AC382" s="213">
        <v>6.2199973563275721</v>
      </c>
      <c r="AD382" s="212">
        <v>2.8550533728663511E-2</v>
      </c>
      <c r="AE382" s="212">
        <v>0</v>
      </c>
      <c r="AF382" s="212">
        <v>1.9573035005939328E-2</v>
      </c>
      <c r="AG382" s="212">
        <v>0</v>
      </c>
      <c r="AH382" s="212">
        <v>6.1718737875929692</v>
      </c>
      <c r="AI382" s="214">
        <f t="shared" si="154"/>
        <v>419.67022821093934</v>
      </c>
      <c r="AJ382" s="141" t="str">
        <f t="shared" si="155"/>
        <v/>
      </c>
      <c r="BA382" s="141"/>
      <c r="BR382" s="141"/>
      <c r="CG382" s="141"/>
    </row>
    <row r="383" spans="1:85" ht="15">
      <c r="A383" s="167" t="s">
        <v>24</v>
      </c>
      <c r="B383" s="156">
        <v>37.742653508504631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152"/>
        <v>37.742653508504631</v>
      </c>
      <c r="J383" s="149"/>
      <c r="K383" s="169" t="s">
        <v>24</v>
      </c>
      <c r="L383" s="156">
        <v>37.742653508504631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3"/>
        <v>37.742653508504631</v>
      </c>
      <c r="U383" s="215" t="s">
        <v>24</v>
      </c>
      <c r="V383" s="207">
        <v>37.517612133240974</v>
      </c>
      <c r="W383" s="207">
        <v>5.5112173533956796E-2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0.16992920172969944</v>
      </c>
      <c r="AD383" s="207">
        <v>0.16992920172969944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4"/>
        <v>37.742653508504631</v>
      </c>
      <c r="AJ383" s="141" t="str">
        <f t="shared" si="155"/>
        <v/>
      </c>
      <c r="BA383" s="141"/>
      <c r="BR383" s="141"/>
      <c r="CG383" s="141"/>
    </row>
    <row r="384" spans="1:85" ht="15">
      <c r="A384" s="159" t="s">
        <v>59</v>
      </c>
      <c r="B384" s="160">
        <v>0.25972985730778919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152"/>
        <v>0.25972985730778919</v>
      </c>
      <c r="J384" s="149"/>
      <c r="K384" s="163" t="s">
        <v>59</v>
      </c>
      <c r="L384" s="164">
        <v>0.25972985730778919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3"/>
        <v>0.25972985730778919</v>
      </c>
      <c r="U384" s="211" t="s">
        <v>59</v>
      </c>
      <c r="V384" s="212">
        <v>0.25972985730778919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4"/>
        <v>0.25972985730778919</v>
      </c>
      <c r="AJ384" s="141" t="str">
        <f t="shared" si="155"/>
        <v/>
      </c>
      <c r="BA384" s="141"/>
      <c r="BR384" s="141"/>
      <c r="CG384" s="141"/>
    </row>
    <row r="385" spans="1:85" ht="15">
      <c r="A385" s="167" t="s">
        <v>22</v>
      </c>
      <c r="B385" s="156">
        <v>146.50133189812252</v>
      </c>
      <c r="C385" s="156">
        <v>0</v>
      </c>
      <c r="D385" s="156">
        <v>9.0865896824733206</v>
      </c>
      <c r="E385" s="156">
        <v>0</v>
      </c>
      <c r="F385" s="348"/>
      <c r="G385" s="156">
        <v>0</v>
      </c>
      <c r="H385" s="168">
        <v>0</v>
      </c>
      <c r="I385" s="154">
        <f t="shared" si="152"/>
        <v>155.58792158059583</v>
      </c>
      <c r="J385" s="149"/>
      <c r="K385" s="169" t="s">
        <v>22</v>
      </c>
      <c r="L385" s="156">
        <v>146.50133189812252</v>
      </c>
      <c r="M385" s="156">
        <v>0</v>
      </c>
      <c r="N385" s="156">
        <v>9.0865896824733206</v>
      </c>
      <c r="O385" s="156">
        <v>0</v>
      </c>
      <c r="P385" s="156">
        <v>148.12132580853728</v>
      </c>
      <c r="Q385" s="156">
        <v>0</v>
      </c>
      <c r="R385" s="157">
        <v>0</v>
      </c>
      <c r="S385" s="158">
        <f t="shared" si="153"/>
        <v>303.70924738913311</v>
      </c>
      <c r="U385" s="215" t="s">
        <v>22</v>
      </c>
      <c r="V385" s="207">
        <v>146.50133189812252</v>
      </c>
      <c r="W385" s="207">
        <v>0</v>
      </c>
      <c r="X385" s="207">
        <v>0</v>
      </c>
      <c r="Y385" s="207">
        <v>0</v>
      </c>
      <c r="Z385" s="207">
        <v>9.0865896824733206</v>
      </c>
      <c r="AA385" s="207">
        <v>0</v>
      </c>
      <c r="AB385" s="207">
        <v>148.12132580853728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4"/>
        <v>303.70924738913311</v>
      </c>
      <c r="AJ385" s="141" t="str">
        <f t="shared" si="155"/>
        <v/>
      </c>
      <c r="BA385" s="141"/>
      <c r="BR385" s="141"/>
      <c r="CG385" s="141"/>
    </row>
    <row r="386" spans="1:85" ht="15">
      <c r="A386" s="159" t="s">
        <v>21</v>
      </c>
      <c r="B386" s="160">
        <v>4.7252195643629467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152"/>
        <v>4.7252195643629467</v>
      </c>
      <c r="J386" s="149"/>
      <c r="K386" s="163" t="s">
        <v>21</v>
      </c>
      <c r="L386" s="164">
        <v>4.7252195643629467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3"/>
        <v>4.7252195643629467</v>
      </c>
      <c r="U386" s="211" t="s">
        <v>60</v>
      </c>
      <c r="V386" s="212">
        <v>4.7252195643629467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4"/>
        <v>4.7252195643629467</v>
      </c>
      <c r="AJ386" s="141" t="str">
        <f t="shared" si="155"/>
        <v/>
      </c>
      <c r="BA386" s="141"/>
      <c r="BR386" s="141"/>
      <c r="CG386" s="141"/>
    </row>
    <row r="387" spans="1:85" ht="15">
      <c r="A387" s="170" t="s">
        <v>63</v>
      </c>
      <c r="B387" s="156">
        <v>2.2693779788749171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152"/>
        <v>2.2693779788749171</v>
      </c>
      <c r="J387" s="149"/>
      <c r="K387" s="171" t="s">
        <v>63</v>
      </c>
      <c r="L387" s="156">
        <v>2.2693779788749171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3"/>
        <v>2.2693779788749171</v>
      </c>
      <c r="U387" s="216" t="s">
        <v>61</v>
      </c>
      <c r="V387" s="207">
        <v>1.3690499863212702</v>
      </c>
      <c r="W387" s="207">
        <v>6.6808790966878431E-2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0.83351920158676851</v>
      </c>
      <c r="AD387" s="209">
        <v>0.83351920158676851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4"/>
        <v>2.2693779788749171</v>
      </c>
      <c r="AJ387" s="141" t="str">
        <f t="shared" si="155"/>
        <v/>
      </c>
      <c r="BA387" s="141"/>
      <c r="BR387" s="141"/>
      <c r="CG387" s="141"/>
    </row>
    <row r="388" spans="1:85">
      <c r="A388" s="172" t="s">
        <v>23</v>
      </c>
      <c r="B388" s="173">
        <v>2.2693779788749171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152"/>
        <v>2.2693779788749171</v>
      </c>
      <c r="J388" s="149"/>
      <c r="K388" s="176" t="s">
        <v>23</v>
      </c>
      <c r="L388" s="177">
        <v>2.2693779788749171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3"/>
        <v>2.2693779788749171</v>
      </c>
      <c r="U388" s="217" t="s">
        <v>64</v>
      </c>
      <c r="V388" s="218">
        <v>1.3690499863212702</v>
      </c>
      <c r="W388" s="218">
        <v>6.6808790966878431E-2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0.83351920158676851</v>
      </c>
      <c r="AD388" s="218">
        <v>0.83351920158676851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154"/>
        <v>2.2693779788749171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152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3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4"/>
        <v>0</v>
      </c>
      <c r="AJ389" s="141" t="str">
        <f t="shared" si="155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152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3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154"/>
        <v>0</v>
      </c>
      <c r="AJ390" s="141" t="str">
        <f t="shared" si="155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152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3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4"/>
        <v>0</v>
      </c>
      <c r="AJ391" s="141" t="str">
        <f t="shared" si="155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535.46886459881307</v>
      </c>
      <c r="C392" s="195">
        <f t="shared" ref="C392:I392" si="156">SUM(C371:C387)</f>
        <v>2.1674760693140951</v>
      </c>
      <c r="D392" s="195">
        <f t="shared" si="156"/>
        <v>242.30733530108705</v>
      </c>
      <c r="E392" s="195">
        <f t="shared" si="156"/>
        <v>1888.856199011849</v>
      </c>
      <c r="F392" s="195">
        <f t="shared" si="156"/>
        <v>0</v>
      </c>
      <c r="G392" s="195">
        <f t="shared" si="156"/>
        <v>144.74256353821065</v>
      </c>
      <c r="H392" s="197">
        <f t="shared" si="156"/>
        <v>1.9573035005939328E-2</v>
      </c>
      <c r="I392" s="154">
        <f t="shared" si="156"/>
        <v>2813.5620115542802</v>
      </c>
      <c r="J392" s="149"/>
      <c r="K392" s="196" t="s">
        <v>26</v>
      </c>
      <c r="L392" s="195">
        <f>SUM(L371:L387)</f>
        <v>535.46886459881307</v>
      </c>
      <c r="M392" s="195">
        <f t="shared" ref="M392:S392" si="157">SUM(M371:M387)</f>
        <v>2.1674760693140951</v>
      </c>
      <c r="N392" s="195">
        <f t="shared" si="157"/>
        <v>242.30733530108705</v>
      </c>
      <c r="O392" s="195">
        <f t="shared" si="157"/>
        <v>1888.856199011849</v>
      </c>
      <c r="P392" s="195">
        <f t="shared" si="157"/>
        <v>1048.4012981592962</v>
      </c>
      <c r="Q392" s="195">
        <f t="shared" si="157"/>
        <v>144.74256353821065</v>
      </c>
      <c r="R392" s="197">
        <f t="shared" si="157"/>
        <v>1.9573035005939328E-2</v>
      </c>
      <c r="S392" s="198">
        <f t="shared" si="157"/>
        <v>3861.9633097135761</v>
      </c>
      <c r="T392" s="141" t="str">
        <f>IF(ABS(S392-AI392)&gt;0.01,S392-AI392,"")</f>
        <v/>
      </c>
      <c r="U392" s="224" t="s">
        <v>62</v>
      </c>
      <c r="V392" s="225">
        <f>SUM(V371:V387)</f>
        <v>507.74434638734442</v>
      </c>
      <c r="W392" s="225">
        <f t="shared" ref="W392:AH392" si="158">SUM(W371:W387)</f>
        <v>26.18592079177337</v>
      </c>
      <c r="X392" s="225">
        <f t="shared" si="158"/>
        <v>144.74256353821065</v>
      </c>
      <c r="Y392" s="225">
        <f t="shared" si="158"/>
        <v>2.1674760693140951</v>
      </c>
      <c r="Z392" s="225">
        <f t="shared" si="158"/>
        <v>238.87922526811636</v>
      </c>
      <c r="AA392" s="225">
        <f t="shared" si="158"/>
        <v>1877.8494454961035</v>
      </c>
      <c r="AB392" s="225">
        <f t="shared" si="158"/>
        <v>1048.4012981592962</v>
      </c>
      <c r="AC392" s="225">
        <f t="shared" si="158"/>
        <v>15.993034003417389</v>
      </c>
      <c r="AD392" s="226">
        <f t="shared" si="158"/>
        <v>1.5385974196952428</v>
      </c>
      <c r="AE392" s="226">
        <f t="shared" si="158"/>
        <v>0</v>
      </c>
      <c r="AF392" s="226">
        <f t="shared" si="158"/>
        <v>1.9573035005939328E-2</v>
      </c>
      <c r="AG392" s="226">
        <f t="shared" si="158"/>
        <v>3.4281100329706824</v>
      </c>
      <c r="AH392" s="226">
        <f t="shared" si="158"/>
        <v>11.006753515745523</v>
      </c>
      <c r="AI392" s="227">
        <f>SUM(V392:AC392)</f>
        <v>3861.9633097135761</v>
      </c>
      <c r="AJ392" s="141" t="str">
        <f t="shared" si="155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0.19031706512948227</v>
      </c>
      <c r="C393" s="49">
        <f t="shared" ref="C393:H393" si="159">IF($I392=0,"-",C392/$I392)</f>
        <v>7.7036726413459375E-4</v>
      </c>
      <c r="D393" s="49">
        <f t="shared" si="159"/>
        <v>8.6121199499431172E-2</v>
      </c>
      <c r="E393" s="49">
        <f t="shared" si="159"/>
        <v>0.67133981453225511</v>
      </c>
      <c r="F393" s="49">
        <f t="shared" si="159"/>
        <v>0</v>
      </c>
      <c r="G393" s="49">
        <f t="shared" si="159"/>
        <v>5.1444596900230156E-2</v>
      </c>
      <c r="H393" s="72">
        <f t="shared" si="159"/>
        <v>6.9566744665871812E-6</v>
      </c>
      <c r="I393" s="50">
        <f>SUM(B393:H393)</f>
        <v>0.99999999999999989</v>
      </c>
      <c r="J393" s="141"/>
      <c r="K393" s="84" t="s">
        <v>86</v>
      </c>
      <c r="L393" s="101">
        <f t="shared" ref="L393:R393" si="160">IF($S392=0,"-",L392/$S392)</f>
        <v>0.13865198129977219</v>
      </c>
      <c r="M393" s="101">
        <f t="shared" si="160"/>
        <v>5.6123683616115107E-4</v>
      </c>
      <c r="N393" s="101">
        <f t="shared" si="160"/>
        <v>6.2742008628522639E-2</v>
      </c>
      <c r="O393" s="101">
        <f t="shared" si="160"/>
        <v>0.4890922174897453</v>
      </c>
      <c r="P393" s="101">
        <f t="shared" si="160"/>
        <v>0.2714684770625258</v>
      </c>
      <c r="Q393" s="101">
        <f t="shared" si="160"/>
        <v>3.7479010526629143E-2</v>
      </c>
      <c r="R393" s="102">
        <f t="shared" si="160"/>
        <v>5.0681566437230006E-6</v>
      </c>
      <c r="S393" s="103">
        <f>SUM(L393:R393)</f>
        <v>1</v>
      </c>
      <c r="U393" s="113" t="s">
        <v>86</v>
      </c>
      <c r="V393" s="135">
        <f>+V392/$AI392</f>
        <v>0.13147311501128722</v>
      </c>
      <c r="W393" s="135">
        <f t="shared" ref="W393:AH393" si="161">+W392/$AI392</f>
        <v>6.7804685575108322E-3</v>
      </c>
      <c r="X393" s="135">
        <f t="shared" si="161"/>
        <v>3.7479010526629143E-2</v>
      </c>
      <c r="Y393" s="135">
        <f t="shared" si="161"/>
        <v>5.6123683616115107E-4</v>
      </c>
      <c r="Z393" s="135">
        <f t="shared" si="161"/>
        <v>6.1854348711001331E-2</v>
      </c>
      <c r="AA393" s="135">
        <f t="shared" si="161"/>
        <v>0.48624217655640412</v>
      </c>
      <c r="AB393" s="135">
        <f t="shared" si="161"/>
        <v>0.2714684770625258</v>
      </c>
      <c r="AC393" s="135">
        <f t="shared" si="161"/>
        <v>4.141166738480361E-3</v>
      </c>
      <c r="AD393" s="135">
        <f t="shared" si="161"/>
        <v>3.9839773097413332E-4</v>
      </c>
      <c r="AE393" s="135">
        <f t="shared" si="161"/>
        <v>0</v>
      </c>
      <c r="AF393" s="135">
        <f t="shared" si="161"/>
        <v>5.0681566437230006E-6</v>
      </c>
      <c r="AG393" s="135">
        <f t="shared" si="161"/>
        <v>8.8765991752131105E-4</v>
      </c>
      <c r="AH393" s="135">
        <f t="shared" si="161"/>
        <v>2.8500409333411928E-3</v>
      </c>
      <c r="AI393" s="136">
        <f>SUM(V393:AC393)</f>
        <v>0.99999999999999978</v>
      </c>
      <c r="AJ393" s="24" t="str">
        <f t="shared" si="155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162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3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4">SUM(V398:AC398)</f>
        <v>0</v>
      </c>
      <c r="AJ398" s="141" t="str">
        <f t="shared" ref="AJ398:AJ419" si="165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162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3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4"/>
        <v>0</v>
      </c>
      <c r="AJ399" s="141" t="str">
        <f t="shared" si="165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162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3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4"/>
        <v>0</v>
      </c>
      <c r="AJ400" s="141" t="str">
        <f t="shared" si="165"/>
        <v/>
      </c>
      <c r="BA400" s="141"/>
      <c r="BR400" s="141"/>
      <c r="CG400" s="141"/>
    </row>
    <row r="401" spans="1:85" ht="15">
      <c r="A401" s="167" t="s">
        <v>16</v>
      </c>
      <c r="B401" s="156">
        <v>16.870936271650692</v>
      </c>
      <c r="C401" s="156">
        <v>0.89930363921379053</v>
      </c>
      <c r="D401" s="156">
        <v>5.4677661264198472</v>
      </c>
      <c r="E401" s="156">
        <v>0</v>
      </c>
      <c r="F401" s="348"/>
      <c r="G401" s="156">
        <v>0</v>
      </c>
      <c r="H401" s="168">
        <v>0</v>
      </c>
      <c r="I401" s="154">
        <f t="shared" si="162"/>
        <v>23.238006037284329</v>
      </c>
      <c r="J401" s="149"/>
      <c r="K401" s="169" t="s">
        <v>16</v>
      </c>
      <c r="L401" s="156">
        <v>16.870936271650692</v>
      </c>
      <c r="M401" s="156">
        <v>0.89930363921379053</v>
      </c>
      <c r="N401" s="156">
        <v>5.4677661264198472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3"/>
        <v>23.238006037284329</v>
      </c>
      <c r="U401" s="215" t="s">
        <v>16</v>
      </c>
      <c r="V401" s="207">
        <v>16.870936271650692</v>
      </c>
      <c r="W401" s="207">
        <v>0</v>
      </c>
      <c r="X401" s="207">
        <v>0</v>
      </c>
      <c r="Y401" s="207">
        <v>0.89930363921379053</v>
      </c>
      <c r="Z401" s="207">
        <v>5.4677661264198472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4"/>
        <v>23.238006037284329</v>
      </c>
      <c r="AJ401" s="141" t="str">
        <f t="shared" si="165"/>
        <v/>
      </c>
      <c r="BA401" s="141"/>
      <c r="BR401" s="141"/>
      <c r="CG401" s="141"/>
    </row>
    <row r="402" spans="1:85" ht="15">
      <c r="A402" s="159" t="s">
        <v>15</v>
      </c>
      <c r="B402" s="160">
        <v>1.7441320820173176E-2</v>
      </c>
      <c r="C402" s="160">
        <v>9.2970793284505293E-4</v>
      </c>
      <c r="D402" s="160">
        <v>5.6526242316979241E-3</v>
      </c>
      <c r="E402" s="160">
        <v>0</v>
      </c>
      <c r="F402" s="348"/>
      <c r="G402" s="160">
        <v>0</v>
      </c>
      <c r="H402" s="161">
        <v>0</v>
      </c>
      <c r="I402" s="162">
        <f t="shared" si="162"/>
        <v>2.4023652984716152E-2</v>
      </c>
      <c r="J402" s="149"/>
      <c r="K402" s="163" t="s">
        <v>15</v>
      </c>
      <c r="L402" s="164">
        <v>1.7441320820173176E-2</v>
      </c>
      <c r="M402" s="164">
        <v>9.2970793284505293E-4</v>
      </c>
      <c r="N402" s="164">
        <v>5.6526242316979241E-3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3"/>
        <v>2.4023652984716152E-2</v>
      </c>
      <c r="U402" s="211" t="s">
        <v>56</v>
      </c>
      <c r="V402" s="212">
        <v>1.7441320820173176E-2</v>
      </c>
      <c r="W402" s="212">
        <v>0</v>
      </c>
      <c r="X402" s="212">
        <v>0</v>
      </c>
      <c r="Y402" s="212">
        <v>9.2970793284505293E-4</v>
      </c>
      <c r="Z402" s="212">
        <v>5.6526242316979241E-3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4"/>
        <v>2.4023652984716152E-2</v>
      </c>
      <c r="AJ402" s="141" t="str">
        <f t="shared" si="165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1.0184850480249095</v>
      </c>
      <c r="F403" s="348"/>
      <c r="G403" s="156">
        <v>0</v>
      </c>
      <c r="H403" s="168">
        <v>0</v>
      </c>
      <c r="I403" s="154">
        <f t="shared" si="162"/>
        <v>1.0184850480249095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1.0184850480249095</v>
      </c>
      <c r="P403" s="156">
        <v>8.1042758515187643</v>
      </c>
      <c r="Q403" s="156">
        <v>0</v>
      </c>
      <c r="R403" s="157">
        <v>0</v>
      </c>
      <c r="S403" s="158">
        <f t="shared" si="163"/>
        <v>9.1227608995436746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1.0184850480249095</v>
      </c>
      <c r="AB403" s="207">
        <v>8.1042758515187643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4"/>
        <v>9.1227608995436746</v>
      </c>
      <c r="AJ403" s="141" t="str">
        <f t="shared" si="165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48"/>
      <c r="G404" s="160">
        <v>0</v>
      </c>
      <c r="H404" s="161">
        <v>0</v>
      </c>
      <c r="I404" s="162">
        <f t="shared" si="162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0.55813742890043372</v>
      </c>
      <c r="Q404" s="164">
        <v>0</v>
      </c>
      <c r="R404" s="165">
        <v>0</v>
      </c>
      <c r="S404" s="166">
        <f t="shared" si="163"/>
        <v>0.55813742890043372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0.55813742890043372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4"/>
        <v>0.55813742890043372</v>
      </c>
      <c r="AJ404" s="141" t="str">
        <f t="shared" si="165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162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3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4"/>
        <v>0</v>
      </c>
      <c r="AJ405" s="141" t="str">
        <f t="shared" si="165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0.19121396100863711</v>
      </c>
      <c r="F406" s="348"/>
      <c r="G406" s="160">
        <v>0</v>
      </c>
      <c r="H406" s="161">
        <v>0</v>
      </c>
      <c r="I406" s="162">
        <f t="shared" si="162"/>
        <v>0.19121396100863711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0.19121396100863711</v>
      </c>
      <c r="P406" s="164">
        <v>0</v>
      </c>
      <c r="Q406" s="164">
        <v>0</v>
      </c>
      <c r="R406" s="165">
        <v>0</v>
      </c>
      <c r="S406" s="166">
        <f t="shared" si="163"/>
        <v>0.19121396100863711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0.19121396100863711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0.19121396100863711</v>
      </c>
      <c r="AI406" s="214">
        <f t="shared" si="164"/>
        <v>0.19121396100863711</v>
      </c>
      <c r="AJ406" s="141" t="str">
        <f t="shared" si="165"/>
        <v/>
      </c>
      <c r="BA406" s="141"/>
      <c r="BR406" s="141"/>
      <c r="CG406" s="141"/>
    </row>
    <row r="407" spans="1:85" ht="15">
      <c r="A407" s="167" t="s">
        <v>139</v>
      </c>
      <c r="B407" s="156">
        <v>10.226908307757112</v>
      </c>
      <c r="C407" s="156">
        <v>84.491333942898109</v>
      </c>
      <c r="D407" s="156">
        <v>57.987314153735774</v>
      </c>
      <c r="E407" s="156">
        <v>18.791411059234171</v>
      </c>
      <c r="F407" s="348"/>
      <c r="G407" s="156">
        <v>0</v>
      </c>
      <c r="H407" s="168">
        <v>0</v>
      </c>
      <c r="I407" s="154">
        <f t="shared" si="162"/>
        <v>171.49696746362517</v>
      </c>
      <c r="J407" s="149"/>
      <c r="K407" s="169" t="s">
        <v>139</v>
      </c>
      <c r="L407" s="156">
        <v>10.226908307757112</v>
      </c>
      <c r="M407" s="156">
        <v>84.491333942898109</v>
      </c>
      <c r="N407" s="156">
        <v>57.987314153735774</v>
      </c>
      <c r="O407" s="156">
        <v>18.791411059234171</v>
      </c>
      <c r="P407" s="156">
        <v>0</v>
      </c>
      <c r="Q407" s="156">
        <v>0</v>
      </c>
      <c r="R407" s="157">
        <v>0</v>
      </c>
      <c r="S407" s="158">
        <f t="shared" si="163"/>
        <v>171.49696746362517</v>
      </c>
      <c r="U407" s="215" t="s">
        <v>139</v>
      </c>
      <c r="V407" s="207">
        <v>10.226908307757112</v>
      </c>
      <c r="W407" s="207">
        <v>0</v>
      </c>
      <c r="X407" s="207">
        <v>0</v>
      </c>
      <c r="Y407" s="207">
        <v>84.491333942898109</v>
      </c>
      <c r="Z407" s="207">
        <v>57.987314153735774</v>
      </c>
      <c r="AA407" s="207">
        <v>18.791411059234171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4"/>
        <v>171.49696746362517</v>
      </c>
      <c r="AJ407" s="141" t="str">
        <f t="shared" si="165"/>
        <v/>
      </c>
      <c r="BA407" s="141"/>
      <c r="BR407" s="141"/>
      <c r="CG407" s="141"/>
    </row>
    <row r="408" spans="1:85" ht="15">
      <c r="A408" s="159" t="s">
        <v>25</v>
      </c>
      <c r="B408" s="160">
        <v>15.397703197624617</v>
      </c>
      <c r="C408" s="160">
        <v>1.8087481796120568</v>
      </c>
      <c r="D408" s="160">
        <v>10.648057797865759</v>
      </c>
      <c r="E408" s="160">
        <v>233.20137259333205</v>
      </c>
      <c r="F408" s="348"/>
      <c r="G408" s="160">
        <v>34.399248670233575</v>
      </c>
      <c r="H408" s="161">
        <v>0</v>
      </c>
      <c r="I408" s="162">
        <f t="shared" si="162"/>
        <v>295.45513043866805</v>
      </c>
      <c r="J408" s="149"/>
      <c r="K408" s="163" t="s">
        <v>25</v>
      </c>
      <c r="L408" s="164">
        <v>15.397703197624617</v>
      </c>
      <c r="M408" s="164">
        <v>1.8087481796120568</v>
      </c>
      <c r="N408" s="164">
        <v>10.648057797865759</v>
      </c>
      <c r="O408" s="164">
        <v>233.20137259333205</v>
      </c>
      <c r="P408" s="164">
        <v>0.40303404437729023</v>
      </c>
      <c r="Q408" s="164">
        <v>34.399248670233575</v>
      </c>
      <c r="R408" s="165">
        <v>0</v>
      </c>
      <c r="S408" s="166">
        <f t="shared" si="163"/>
        <v>295.85816448304536</v>
      </c>
      <c r="U408" s="211" t="s">
        <v>25</v>
      </c>
      <c r="V408" s="212">
        <v>3.887107525392798</v>
      </c>
      <c r="W408" s="212">
        <v>8.3524237201270282</v>
      </c>
      <c r="X408" s="212">
        <v>34.399248670233575</v>
      </c>
      <c r="Y408" s="212">
        <v>1.8087481796120568</v>
      </c>
      <c r="Z408" s="212">
        <v>10.648057797865759</v>
      </c>
      <c r="AA408" s="212">
        <v>232.82095815357297</v>
      </c>
      <c r="AB408" s="212">
        <v>0.40303404437729023</v>
      </c>
      <c r="AC408" s="213">
        <v>3.5385863918638623</v>
      </c>
      <c r="AD408" s="212">
        <v>3.1581719521047908</v>
      </c>
      <c r="AE408" s="212">
        <v>0</v>
      </c>
      <c r="AF408" s="212">
        <v>0</v>
      </c>
      <c r="AG408" s="212">
        <v>0</v>
      </c>
      <c r="AH408" s="212">
        <v>0.38041443975907163</v>
      </c>
      <c r="AI408" s="214">
        <f t="shared" si="164"/>
        <v>295.85816448304536</v>
      </c>
      <c r="AJ408" s="141" t="str">
        <f t="shared" si="165"/>
        <v/>
      </c>
      <c r="BA408" s="141"/>
      <c r="BR408" s="141"/>
      <c r="CG408" s="141"/>
    </row>
    <row r="409" spans="1:85" ht="15">
      <c r="A409" s="167" t="s">
        <v>24</v>
      </c>
      <c r="B409" s="156">
        <v>5.6365970621135304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162"/>
        <v>5.6365970621135304</v>
      </c>
      <c r="J409" s="149"/>
      <c r="K409" s="169" t="s">
        <v>24</v>
      </c>
      <c r="L409" s="156">
        <v>5.6365970621135304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3"/>
        <v>5.6365970621135304</v>
      </c>
      <c r="U409" s="215" t="s">
        <v>24</v>
      </c>
      <c r="V409" s="207">
        <v>5.6365970621135304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4"/>
        <v>5.6365970621135304</v>
      </c>
      <c r="AJ409" s="141" t="str">
        <f t="shared" si="165"/>
        <v/>
      </c>
      <c r="BA409" s="141"/>
      <c r="BR409" s="141"/>
      <c r="CG409" s="141"/>
    </row>
    <row r="410" spans="1:85" ht="15">
      <c r="A410" s="159" t="s">
        <v>59</v>
      </c>
      <c r="B410" s="160">
        <v>0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162"/>
        <v>0</v>
      </c>
      <c r="J410" s="149"/>
      <c r="K410" s="163" t="s">
        <v>59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3"/>
        <v>0</v>
      </c>
      <c r="U410" s="211" t="s">
        <v>59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4"/>
        <v>0</v>
      </c>
      <c r="AJ410" s="141" t="str">
        <f t="shared" si="165"/>
        <v/>
      </c>
      <c r="BA410" s="141"/>
      <c r="BR410" s="141"/>
      <c r="CG410" s="141"/>
    </row>
    <row r="411" spans="1:85" ht="15">
      <c r="A411" s="167" t="s">
        <v>22</v>
      </c>
      <c r="B411" s="156">
        <v>1.5155329353612779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162"/>
        <v>1.5155329353612779</v>
      </c>
      <c r="J411" s="149"/>
      <c r="K411" s="169" t="s">
        <v>22</v>
      </c>
      <c r="L411" s="156">
        <v>1.5155329353612779</v>
      </c>
      <c r="M411" s="156">
        <v>0</v>
      </c>
      <c r="N411" s="156">
        <v>0</v>
      </c>
      <c r="O411" s="156">
        <v>0</v>
      </c>
      <c r="P411" s="156">
        <v>0.54356335719049964</v>
      </c>
      <c r="Q411" s="156">
        <v>0</v>
      </c>
      <c r="R411" s="157">
        <v>0</v>
      </c>
      <c r="S411" s="158">
        <f t="shared" si="163"/>
        <v>2.0590962925517777</v>
      </c>
      <c r="U411" s="215" t="s">
        <v>22</v>
      </c>
      <c r="V411" s="207">
        <v>1.5155329353612779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0.54356335719049964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4"/>
        <v>2.0590962925517777</v>
      </c>
      <c r="AJ411" s="141" t="str">
        <f t="shared" si="165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162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3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4"/>
        <v>0</v>
      </c>
      <c r="AJ412" s="141" t="str">
        <f t="shared" si="165"/>
        <v/>
      </c>
      <c r="BA412" s="141"/>
      <c r="BR412" s="141"/>
      <c r="CG412" s="141"/>
    </row>
    <row r="413" spans="1:85" ht="15">
      <c r="A413" s="170" t="s">
        <v>63</v>
      </c>
      <c r="B413" s="156">
        <v>0.57743747111737576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162"/>
        <v>0.57743747111737576</v>
      </c>
      <c r="J413" s="149"/>
      <c r="K413" s="171" t="s">
        <v>63</v>
      </c>
      <c r="L413" s="156">
        <v>0.57743747111737576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3"/>
        <v>0.57743747111737576</v>
      </c>
      <c r="U413" s="216" t="s">
        <v>61</v>
      </c>
      <c r="V413" s="207">
        <v>0.57743747111737576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4"/>
        <v>0.57743747111737576</v>
      </c>
      <c r="AJ413" s="141" t="str">
        <f t="shared" si="165"/>
        <v/>
      </c>
      <c r="BA413" s="141"/>
      <c r="BR413" s="141"/>
      <c r="CG413" s="141"/>
    </row>
    <row r="414" spans="1:85">
      <c r="A414" s="172" t="s">
        <v>23</v>
      </c>
      <c r="B414" s="173">
        <v>0.57743747111737576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162"/>
        <v>0.57743747111737576</v>
      </c>
      <c r="J414" s="149"/>
      <c r="K414" s="176" t="s">
        <v>23</v>
      </c>
      <c r="L414" s="177">
        <v>0.57743747111737576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3"/>
        <v>0.57743747111737576</v>
      </c>
      <c r="U414" s="217" t="s">
        <v>64</v>
      </c>
      <c r="V414" s="218">
        <v>0.57743747111737576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164"/>
        <v>0.57743747111737576</v>
      </c>
      <c r="AJ414" s="141" t="str">
        <f t="shared" si="165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162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3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4"/>
        <v>0</v>
      </c>
      <c r="AJ415" s="141" t="str">
        <f t="shared" si="165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162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3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164"/>
        <v>0</v>
      </c>
      <c r="AJ416" s="141" t="str">
        <f t="shared" si="165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162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3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4"/>
        <v>0</v>
      </c>
      <c r="AJ417" s="141" t="str">
        <f t="shared" si="165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50.242556566444776</v>
      </c>
      <c r="C418" s="195">
        <f t="shared" ref="C418:I418" si="166">SUM(C397:C413)</f>
        <v>87.2003154696568</v>
      </c>
      <c r="D418" s="195">
        <f t="shared" si="166"/>
        <v>74.108790702253074</v>
      </c>
      <c r="E418" s="195">
        <f t="shared" si="166"/>
        <v>253.20248266159976</v>
      </c>
      <c r="F418" s="195">
        <f t="shared" si="166"/>
        <v>0</v>
      </c>
      <c r="G418" s="195">
        <f t="shared" si="166"/>
        <v>34.399248670233575</v>
      </c>
      <c r="H418" s="197">
        <f t="shared" si="166"/>
        <v>0</v>
      </c>
      <c r="I418" s="154">
        <f t="shared" si="166"/>
        <v>499.15339407018797</v>
      </c>
      <c r="J418" s="149"/>
      <c r="K418" s="196" t="s">
        <v>26</v>
      </c>
      <c r="L418" s="195">
        <f>SUM(L397:L413)</f>
        <v>50.242556566444776</v>
      </c>
      <c r="M418" s="195">
        <f t="shared" ref="M418:S418" si="167">SUM(M397:M413)</f>
        <v>87.2003154696568</v>
      </c>
      <c r="N418" s="195">
        <f t="shared" si="167"/>
        <v>74.108790702253074</v>
      </c>
      <c r="O418" s="195">
        <f t="shared" si="167"/>
        <v>253.20248266159976</v>
      </c>
      <c r="P418" s="195">
        <f t="shared" si="167"/>
        <v>9.6090106819869892</v>
      </c>
      <c r="Q418" s="195">
        <f t="shared" si="167"/>
        <v>34.399248670233575</v>
      </c>
      <c r="R418" s="197">
        <f t="shared" si="167"/>
        <v>0</v>
      </c>
      <c r="S418" s="198">
        <f t="shared" si="167"/>
        <v>508.76240475217503</v>
      </c>
      <c r="T418" s="141" t="str">
        <f>IF(ABS(S418-AI418)&gt;0.01,S418-AI418,"")</f>
        <v/>
      </c>
      <c r="U418" s="224" t="s">
        <v>62</v>
      </c>
      <c r="V418" s="225">
        <f>SUM(V397:V413)</f>
        <v>38.731960894212961</v>
      </c>
      <c r="W418" s="225">
        <f t="shared" ref="W418:AH418" si="168">SUM(W397:W413)</f>
        <v>8.3524237201270282</v>
      </c>
      <c r="X418" s="225">
        <f t="shared" si="168"/>
        <v>34.399248670233575</v>
      </c>
      <c r="Y418" s="225">
        <f t="shared" si="168"/>
        <v>87.2003154696568</v>
      </c>
      <c r="Z418" s="225">
        <f t="shared" si="168"/>
        <v>74.108790702253074</v>
      </c>
      <c r="AA418" s="225">
        <f t="shared" si="168"/>
        <v>252.63085426083205</v>
      </c>
      <c r="AB418" s="225">
        <f t="shared" si="168"/>
        <v>9.6090106819869892</v>
      </c>
      <c r="AC418" s="225">
        <f t="shared" si="168"/>
        <v>3.7298003528724992</v>
      </c>
      <c r="AD418" s="226">
        <f t="shared" si="168"/>
        <v>3.1581719521047908</v>
      </c>
      <c r="AE418" s="226">
        <f t="shared" si="168"/>
        <v>0</v>
      </c>
      <c r="AF418" s="226">
        <f t="shared" si="168"/>
        <v>0</v>
      </c>
      <c r="AG418" s="226">
        <f t="shared" si="168"/>
        <v>0</v>
      </c>
      <c r="AH418" s="226">
        <f t="shared" si="168"/>
        <v>0.57162840076770871</v>
      </c>
      <c r="AI418" s="227">
        <f>SUM(V418:AC418)</f>
        <v>508.76240475217497</v>
      </c>
      <c r="AJ418" s="141" t="str">
        <f t="shared" si="165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0.10065554429422545</v>
      </c>
      <c r="C419" s="49">
        <f t="shared" ref="C419:H419" si="169">IF($I418=0,"-",C418/$I418)</f>
        <v>0.17469642900473839</v>
      </c>
      <c r="D419" s="49">
        <f t="shared" si="169"/>
        <v>0.14846897082669608</v>
      </c>
      <c r="E419" s="49">
        <f t="shared" si="169"/>
        <v>0.50726387052473076</v>
      </c>
      <c r="F419" s="49">
        <f t="shared" si="169"/>
        <v>0</v>
      </c>
      <c r="G419" s="49">
        <f t="shared" si="169"/>
        <v>6.8915185349609304E-2</v>
      </c>
      <c r="H419" s="72">
        <f t="shared" si="169"/>
        <v>0</v>
      </c>
      <c r="I419" s="50">
        <f>SUM(B419:H419)</f>
        <v>1</v>
      </c>
      <c r="J419" s="141"/>
      <c r="K419" s="84" t="s">
        <v>86</v>
      </c>
      <c r="L419" s="101">
        <f t="shared" ref="L419:R419" si="170">IF($S418=0,"-",L418/$S418)</f>
        <v>9.8754460033104452E-2</v>
      </c>
      <c r="M419" s="101">
        <f t="shared" si="170"/>
        <v>0.17139693235024558</v>
      </c>
      <c r="N419" s="101">
        <f t="shared" si="170"/>
        <v>0.14566483295547841</v>
      </c>
      <c r="O419" s="101">
        <f t="shared" si="170"/>
        <v>0.49768316270330171</v>
      </c>
      <c r="P419" s="101">
        <f t="shared" si="170"/>
        <v>1.8887029765235243E-2</v>
      </c>
      <c r="Q419" s="101">
        <f t="shared" si="170"/>
        <v>6.7613582192634511E-2</v>
      </c>
      <c r="R419" s="102">
        <f t="shared" si="170"/>
        <v>0</v>
      </c>
      <c r="S419" s="103">
        <f>SUM(L419:R419)</f>
        <v>0.99999999999999989</v>
      </c>
      <c r="U419" s="113" t="s">
        <v>86</v>
      </c>
      <c r="V419" s="135">
        <f>+V418/$AI418</f>
        <v>7.6129762208117208E-2</v>
      </c>
      <c r="W419" s="135">
        <f t="shared" ref="W419:AH419" si="171">+W418/$AI418</f>
        <v>1.6417140185890123E-2</v>
      </c>
      <c r="X419" s="135">
        <f t="shared" si="171"/>
        <v>6.7613582192634525E-2</v>
      </c>
      <c r="Y419" s="135">
        <f t="shared" si="171"/>
        <v>0.17139693235024558</v>
      </c>
      <c r="Z419" s="135">
        <f t="shared" si="171"/>
        <v>0.14566483295547844</v>
      </c>
      <c r="AA419" s="135">
        <f t="shared" si="171"/>
        <v>0.49655959619086232</v>
      </c>
      <c r="AB419" s="135">
        <f t="shared" si="171"/>
        <v>1.8887029765235243E-2</v>
      </c>
      <c r="AC419" s="135">
        <f t="shared" si="171"/>
        <v>7.3311241515365807E-3</v>
      </c>
      <c r="AD419" s="135">
        <f t="shared" si="171"/>
        <v>6.2075576390971318E-3</v>
      </c>
      <c r="AE419" s="135">
        <f t="shared" si="171"/>
        <v>0</v>
      </c>
      <c r="AF419" s="135">
        <f t="shared" si="171"/>
        <v>0</v>
      </c>
      <c r="AG419" s="135">
        <f t="shared" si="171"/>
        <v>0</v>
      </c>
      <c r="AH419" s="135">
        <f t="shared" si="171"/>
        <v>1.1235665124394493E-3</v>
      </c>
      <c r="AI419" s="136">
        <f>SUM(V419:AC419)</f>
        <v>1</v>
      </c>
      <c r="AJ419" s="24" t="str">
        <f t="shared" si="165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17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4">SUM(V424:AC424)</f>
        <v>0</v>
      </c>
      <c r="AJ424" s="141" t="str">
        <f t="shared" ref="AJ424:AJ445" si="17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17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4"/>
        <v>0</v>
      </c>
      <c r="AJ425" s="141" t="str">
        <f t="shared" si="175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172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3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4"/>
        <v>0</v>
      </c>
      <c r="AJ426" s="141" t="str">
        <f t="shared" si="175"/>
        <v/>
      </c>
      <c r="BA426" s="141"/>
      <c r="BR426" s="141"/>
      <c r="CG426" s="141"/>
    </row>
    <row r="427" spans="1:85" ht="15">
      <c r="A427" s="167" t="s">
        <v>16</v>
      </c>
      <c r="B427" s="156">
        <v>43.065840581491521</v>
      </c>
      <c r="C427" s="156">
        <v>0</v>
      </c>
      <c r="D427" s="156">
        <v>13.389691792621143</v>
      </c>
      <c r="E427" s="156">
        <v>0</v>
      </c>
      <c r="F427" s="348"/>
      <c r="G427" s="156">
        <v>0</v>
      </c>
      <c r="H427" s="168">
        <v>0</v>
      </c>
      <c r="I427" s="154">
        <f t="shared" si="172"/>
        <v>56.455532374112664</v>
      </c>
      <c r="J427" s="149"/>
      <c r="K427" s="169" t="s">
        <v>16</v>
      </c>
      <c r="L427" s="156">
        <v>43.065840581491521</v>
      </c>
      <c r="M427" s="156">
        <v>0</v>
      </c>
      <c r="N427" s="156">
        <v>13.389691792621143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3"/>
        <v>56.455532374112664</v>
      </c>
      <c r="U427" s="215" t="s">
        <v>16</v>
      </c>
      <c r="V427" s="207">
        <v>43.065840581491521</v>
      </c>
      <c r="W427" s="207">
        <v>0</v>
      </c>
      <c r="X427" s="207">
        <v>0</v>
      </c>
      <c r="Y427" s="207">
        <v>0</v>
      </c>
      <c r="Z427" s="207">
        <v>13.389691792621143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4"/>
        <v>56.455532374112664</v>
      </c>
      <c r="AJ427" s="141" t="str">
        <f t="shared" si="175"/>
        <v/>
      </c>
      <c r="BA427" s="141"/>
      <c r="BR427" s="141"/>
      <c r="CG427" s="141"/>
    </row>
    <row r="428" spans="1:85" ht="15">
      <c r="A428" s="159" t="s">
        <v>15</v>
      </c>
      <c r="B428" s="160">
        <v>8.8284275031281059</v>
      </c>
      <c r="C428" s="160">
        <v>0</v>
      </c>
      <c r="D428" s="160">
        <v>0</v>
      </c>
      <c r="E428" s="160">
        <v>0</v>
      </c>
      <c r="F428" s="348"/>
      <c r="G428" s="160">
        <v>0</v>
      </c>
      <c r="H428" s="161">
        <v>0</v>
      </c>
      <c r="I428" s="162">
        <f t="shared" si="172"/>
        <v>8.8284275031281059</v>
      </c>
      <c r="J428" s="149"/>
      <c r="K428" s="163" t="s">
        <v>15</v>
      </c>
      <c r="L428" s="164">
        <v>8.8284275031281059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3"/>
        <v>8.8284275031281059</v>
      </c>
      <c r="U428" s="211" t="s">
        <v>56</v>
      </c>
      <c r="V428" s="212">
        <v>7.5041633776588901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1.3242641254692158</v>
      </c>
      <c r="AD428" s="212">
        <v>1.3242641254692158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4"/>
        <v>8.8284275031281059</v>
      </c>
      <c r="AJ428" s="141" t="str">
        <f t="shared" si="175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4.0251519036170809</v>
      </c>
      <c r="F429" s="348"/>
      <c r="G429" s="156">
        <v>0</v>
      </c>
      <c r="H429" s="168">
        <v>0</v>
      </c>
      <c r="I429" s="154">
        <f t="shared" si="172"/>
        <v>4.0251519036170809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4.0251519036170809</v>
      </c>
      <c r="P429" s="156">
        <v>143.5826686839699</v>
      </c>
      <c r="Q429" s="156">
        <v>0</v>
      </c>
      <c r="R429" s="157">
        <v>0</v>
      </c>
      <c r="S429" s="158">
        <f t="shared" si="173"/>
        <v>147.60782058758699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4.0251519036170809</v>
      </c>
      <c r="AB429" s="207">
        <v>143.5826686839699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174"/>
        <v>147.60782058758699</v>
      </c>
      <c r="AJ429" s="141" t="str">
        <f t="shared" si="17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17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3.798027193589093</v>
      </c>
      <c r="Q430" s="164">
        <v>0</v>
      </c>
      <c r="R430" s="165">
        <v>0</v>
      </c>
      <c r="S430" s="166">
        <f t="shared" si="173"/>
        <v>3.798027193589093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3.798027193589093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4"/>
        <v>3.798027193589093</v>
      </c>
      <c r="AJ430" s="141" t="str">
        <f t="shared" si="175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172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3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4"/>
        <v>0</v>
      </c>
      <c r="AJ431" s="141" t="str">
        <f t="shared" si="175"/>
        <v/>
      </c>
      <c r="BA431" s="141"/>
      <c r="BR431" s="141"/>
      <c r="CG431" s="141"/>
    </row>
    <row r="432" spans="1:85" ht="15">
      <c r="A432" s="159" t="s">
        <v>17</v>
      </c>
      <c r="B432" s="160">
        <v>0.46413709285904858</v>
      </c>
      <c r="C432" s="160">
        <v>0</v>
      </c>
      <c r="D432" s="160">
        <v>6.081039802076913</v>
      </c>
      <c r="E432" s="160">
        <v>0.58565662262578422</v>
      </c>
      <c r="F432" s="348"/>
      <c r="G432" s="160">
        <v>0</v>
      </c>
      <c r="H432" s="161">
        <v>0</v>
      </c>
      <c r="I432" s="162">
        <f t="shared" si="172"/>
        <v>7.1308335175617454</v>
      </c>
      <c r="J432" s="149"/>
      <c r="K432" s="163" t="s">
        <v>17</v>
      </c>
      <c r="L432" s="164">
        <v>0.46413709285904858</v>
      </c>
      <c r="M432" s="164">
        <v>0</v>
      </c>
      <c r="N432" s="164">
        <v>6.081039802076913</v>
      </c>
      <c r="O432" s="164">
        <v>0.58565662262578422</v>
      </c>
      <c r="P432" s="164">
        <v>0.4312132544378699</v>
      </c>
      <c r="Q432" s="164">
        <v>0</v>
      </c>
      <c r="R432" s="165">
        <v>0</v>
      </c>
      <c r="S432" s="166">
        <f t="shared" si="173"/>
        <v>7.5620467719996149</v>
      </c>
      <c r="U432" s="211" t="s">
        <v>17</v>
      </c>
      <c r="V432" s="212">
        <v>0.46413709285904858</v>
      </c>
      <c r="W432" s="212">
        <v>0</v>
      </c>
      <c r="X432" s="212">
        <v>0</v>
      </c>
      <c r="Y432" s="212">
        <v>0</v>
      </c>
      <c r="Z432" s="212">
        <v>6.081039802076913</v>
      </c>
      <c r="AA432" s="212">
        <v>4.2194281169004422E-2</v>
      </c>
      <c r="AB432" s="212">
        <v>0.4312132544378699</v>
      </c>
      <c r="AC432" s="213">
        <v>0.54346234145677985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0.54346234145677985</v>
      </c>
      <c r="AI432" s="214">
        <f t="shared" si="174"/>
        <v>7.5620467719996158</v>
      </c>
      <c r="AJ432" s="141" t="str">
        <f t="shared" si="175"/>
        <v/>
      </c>
      <c r="BA432" s="141"/>
      <c r="BR432" s="141"/>
      <c r="CG432" s="141"/>
    </row>
    <row r="433" spans="1:85" ht="15">
      <c r="A433" s="167" t="s">
        <v>139</v>
      </c>
      <c r="B433" s="156">
        <v>113.83588260746086</v>
      </c>
      <c r="C433" s="156">
        <v>84.220132123796418</v>
      </c>
      <c r="D433" s="156">
        <v>172.20276815039239</v>
      </c>
      <c r="E433" s="156">
        <v>21.573709126388909</v>
      </c>
      <c r="F433" s="348"/>
      <c r="G433" s="156">
        <v>0</v>
      </c>
      <c r="H433" s="168">
        <v>0</v>
      </c>
      <c r="I433" s="154">
        <f t="shared" si="172"/>
        <v>391.83249200803857</v>
      </c>
      <c r="J433" s="149"/>
      <c r="K433" s="169" t="s">
        <v>139</v>
      </c>
      <c r="L433" s="156">
        <v>113.83588260746086</v>
      </c>
      <c r="M433" s="156">
        <v>84.220132123796418</v>
      </c>
      <c r="N433" s="156">
        <v>172.20276815039239</v>
      </c>
      <c r="O433" s="156">
        <v>21.573709126388909</v>
      </c>
      <c r="P433" s="156">
        <v>0</v>
      </c>
      <c r="Q433" s="156">
        <v>0</v>
      </c>
      <c r="R433" s="157">
        <v>0</v>
      </c>
      <c r="S433" s="158">
        <f t="shared" si="173"/>
        <v>391.83249200803857</v>
      </c>
      <c r="U433" s="215" t="s">
        <v>139</v>
      </c>
      <c r="V433" s="207">
        <v>109.41082067869586</v>
      </c>
      <c r="W433" s="207">
        <v>4.3833854452253824</v>
      </c>
      <c r="X433" s="207">
        <v>0</v>
      </c>
      <c r="Y433" s="207">
        <v>84.220132123796418</v>
      </c>
      <c r="Z433" s="207">
        <v>157.22644636832456</v>
      </c>
      <c r="AA433" s="207">
        <v>21.573709126388909</v>
      </c>
      <c r="AB433" s="207">
        <v>0</v>
      </c>
      <c r="AC433" s="208">
        <v>15.017998265607469</v>
      </c>
      <c r="AD433" s="207">
        <v>4.1676483539615103E-2</v>
      </c>
      <c r="AE433" s="207">
        <v>0</v>
      </c>
      <c r="AF433" s="207">
        <v>0</v>
      </c>
      <c r="AG433" s="207">
        <v>14.97632178206784</v>
      </c>
      <c r="AH433" s="207">
        <v>0</v>
      </c>
      <c r="AI433" s="210">
        <f t="shared" si="174"/>
        <v>391.83249200803857</v>
      </c>
      <c r="AJ433" s="141" t="str">
        <f t="shared" si="175"/>
        <v/>
      </c>
      <c r="BA433" s="141"/>
      <c r="BR433" s="141"/>
      <c r="CG433" s="141"/>
    </row>
    <row r="434" spans="1:85" ht="15">
      <c r="A434" s="159" t="s">
        <v>25</v>
      </c>
      <c r="B434" s="160">
        <v>110.70724521108872</v>
      </c>
      <c r="C434" s="160">
        <v>17.138209229781872</v>
      </c>
      <c r="D434" s="160">
        <v>145.75429966195588</v>
      </c>
      <c r="E434" s="160">
        <v>1346.4137549548511</v>
      </c>
      <c r="F434" s="348"/>
      <c r="G434" s="160">
        <v>153.41458298955266</v>
      </c>
      <c r="H434" s="161">
        <v>0</v>
      </c>
      <c r="I434" s="162">
        <f t="shared" si="172"/>
        <v>1773.4280920472302</v>
      </c>
      <c r="J434" s="149"/>
      <c r="K434" s="163" t="s">
        <v>25</v>
      </c>
      <c r="L434" s="164">
        <v>110.70724521108872</v>
      </c>
      <c r="M434" s="164">
        <v>17.138209229781872</v>
      </c>
      <c r="N434" s="164">
        <v>145.75429966195588</v>
      </c>
      <c r="O434" s="164">
        <v>1346.4137549548511</v>
      </c>
      <c r="P434" s="164">
        <v>4.8087550435365927</v>
      </c>
      <c r="Q434" s="164">
        <v>153.41458298955266</v>
      </c>
      <c r="R434" s="165">
        <v>0</v>
      </c>
      <c r="S434" s="166">
        <f t="shared" si="173"/>
        <v>1778.2368470907668</v>
      </c>
      <c r="U434" s="211" t="s">
        <v>25</v>
      </c>
      <c r="V434" s="212">
        <v>19.078224917618449</v>
      </c>
      <c r="W434" s="212">
        <v>91.629020293470262</v>
      </c>
      <c r="X434" s="212">
        <v>153.41458298955266</v>
      </c>
      <c r="Y434" s="212">
        <v>17.138209229781872</v>
      </c>
      <c r="Z434" s="212">
        <v>145.28354331170283</v>
      </c>
      <c r="AA434" s="212">
        <v>1342.3896250603652</v>
      </c>
      <c r="AB434" s="212">
        <v>4.8087550435365927</v>
      </c>
      <c r="AC434" s="213">
        <v>4.4948862447389928</v>
      </c>
      <c r="AD434" s="212">
        <v>0</v>
      </c>
      <c r="AE434" s="212">
        <v>6.6795095474795993E-2</v>
      </c>
      <c r="AF434" s="212">
        <v>0</v>
      </c>
      <c r="AG434" s="212">
        <v>0.47075635025306412</v>
      </c>
      <c r="AH434" s="212">
        <v>3.9573347990111327</v>
      </c>
      <c r="AI434" s="214">
        <f t="shared" si="174"/>
        <v>1778.236847090767</v>
      </c>
      <c r="AJ434" s="141" t="str">
        <f t="shared" si="175"/>
        <v/>
      </c>
      <c r="BA434" s="141"/>
      <c r="BR434" s="141"/>
      <c r="CG434" s="141"/>
    </row>
    <row r="435" spans="1:85" ht="15">
      <c r="A435" s="167" t="s">
        <v>24</v>
      </c>
      <c r="B435" s="156">
        <v>86.038970991822012</v>
      </c>
      <c r="C435" s="156">
        <v>6.9588963576690288</v>
      </c>
      <c r="D435" s="156">
        <v>105.58497280459616</v>
      </c>
      <c r="E435" s="156">
        <v>0</v>
      </c>
      <c r="F435" s="348"/>
      <c r="G435" s="156">
        <v>0</v>
      </c>
      <c r="H435" s="168">
        <v>0</v>
      </c>
      <c r="I435" s="154">
        <f t="shared" si="172"/>
        <v>198.58284015408719</v>
      </c>
      <c r="J435" s="149"/>
      <c r="K435" s="169" t="s">
        <v>24</v>
      </c>
      <c r="L435" s="156">
        <v>86.038970991822012</v>
      </c>
      <c r="M435" s="156">
        <v>6.9588963576690288</v>
      </c>
      <c r="N435" s="156">
        <v>105.58497280459616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3"/>
        <v>198.58284015408719</v>
      </c>
      <c r="U435" s="215" t="s">
        <v>24</v>
      </c>
      <c r="V435" s="207">
        <v>85.779913821165579</v>
      </c>
      <c r="W435" s="207">
        <v>0</v>
      </c>
      <c r="X435" s="207">
        <v>0</v>
      </c>
      <c r="Y435" s="207">
        <v>6.9588963576690288</v>
      </c>
      <c r="Z435" s="207">
        <v>98.116566614248157</v>
      </c>
      <c r="AA435" s="207">
        <v>0</v>
      </c>
      <c r="AB435" s="207">
        <v>0</v>
      </c>
      <c r="AC435" s="208">
        <v>7.7274633610044274</v>
      </c>
      <c r="AD435" s="207">
        <v>0.25905717065643524</v>
      </c>
      <c r="AE435" s="207">
        <v>0</v>
      </c>
      <c r="AF435" s="207">
        <v>0</v>
      </c>
      <c r="AG435" s="207">
        <v>7.4684061903480048</v>
      </c>
      <c r="AH435" s="207">
        <v>0</v>
      </c>
      <c r="AI435" s="210">
        <f t="shared" si="174"/>
        <v>198.58284015408719</v>
      </c>
      <c r="AJ435" s="141" t="str">
        <f t="shared" si="175"/>
        <v/>
      </c>
      <c r="BA435" s="141"/>
      <c r="BR435" s="141"/>
      <c r="CG435" s="141"/>
    </row>
    <row r="436" spans="1:85" ht="15">
      <c r="A436" s="159" t="s">
        <v>59</v>
      </c>
      <c r="B436" s="160">
        <v>2.4108812382081579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172"/>
        <v>2.4108812382081579</v>
      </c>
      <c r="J436" s="149"/>
      <c r="K436" s="163" t="s">
        <v>59</v>
      </c>
      <c r="L436" s="164">
        <v>2.4108812382081579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3"/>
        <v>2.4108812382081579</v>
      </c>
      <c r="U436" s="211" t="s">
        <v>59</v>
      </c>
      <c r="V436" s="212">
        <v>2.4108812382081579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4"/>
        <v>2.4108812382081579</v>
      </c>
      <c r="AJ436" s="141" t="str">
        <f t="shared" si="175"/>
        <v/>
      </c>
      <c r="BA436" s="141"/>
      <c r="BR436" s="141"/>
      <c r="CG436" s="141"/>
    </row>
    <row r="437" spans="1:85" ht="15">
      <c r="A437" s="167" t="s">
        <v>22</v>
      </c>
      <c r="B437" s="156">
        <v>152.96686387316009</v>
      </c>
      <c r="C437" s="156">
        <v>0</v>
      </c>
      <c r="D437" s="156">
        <v>0</v>
      </c>
      <c r="E437" s="156">
        <v>0.18927283493868219</v>
      </c>
      <c r="F437" s="348"/>
      <c r="G437" s="156">
        <v>0</v>
      </c>
      <c r="H437" s="168">
        <v>0</v>
      </c>
      <c r="I437" s="154">
        <f t="shared" si="172"/>
        <v>153.15613670809878</v>
      </c>
      <c r="J437" s="149"/>
      <c r="K437" s="169" t="s">
        <v>22</v>
      </c>
      <c r="L437" s="156">
        <v>152.96686387316009</v>
      </c>
      <c r="M437" s="156">
        <v>0</v>
      </c>
      <c r="N437" s="156">
        <v>0</v>
      </c>
      <c r="O437" s="156">
        <v>0.18927283493868219</v>
      </c>
      <c r="P437" s="156">
        <v>8.8391668514060271</v>
      </c>
      <c r="Q437" s="156">
        <v>0</v>
      </c>
      <c r="R437" s="157">
        <v>0</v>
      </c>
      <c r="S437" s="158">
        <f t="shared" si="173"/>
        <v>161.9953035595048</v>
      </c>
      <c r="U437" s="215" t="s">
        <v>22</v>
      </c>
      <c r="V437" s="207">
        <v>152.96686387316009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8.8391668514060271</v>
      </c>
      <c r="AC437" s="208">
        <v>0.18927283493868219</v>
      </c>
      <c r="AD437" s="207">
        <v>0</v>
      </c>
      <c r="AE437" s="207">
        <v>0</v>
      </c>
      <c r="AF437" s="207">
        <v>0</v>
      </c>
      <c r="AG437" s="207">
        <v>0</v>
      </c>
      <c r="AH437" s="207">
        <v>0.18927283493868219</v>
      </c>
      <c r="AI437" s="210">
        <f t="shared" si="174"/>
        <v>161.9953035595048</v>
      </c>
      <c r="AJ437" s="141" t="str">
        <f t="shared" si="175"/>
        <v/>
      </c>
      <c r="BA437" s="141"/>
      <c r="BR437" s="141"/>
      <c r="CG437" s="141"/>
    </row>
    <row r="438" spans="1:85" ht="15">
      <c r="A438" s="159" t="s">
        <v>21</v>
      </c>
      <c r="B438" s="160">
        <v>58.022420649273151</v>
      </c>
      <c r="C438" s="160">
        <v>0</v>
      </c>
      <c r="D438" s="160">
        <v>0</v>
      </c>
      <c r="E438" s="160">
        <v>0</v>
      </c>
      <c r="F438" s="348"/>
      <c r="G438" s="160">
        <v>0</v>
      </c>
      <c r="H438" s="161">
        <v>0</v>
      </c>
      <c r="I438" s="162">
        <f t="shared" si="172"/>
        <v>58.022420649273151</v>
      </c>
      <c r="J438" s="149"/>
      <c r="K438" s="163" t="s">
        <v>21</v>
      </c>
      <c r="L438" s="164">
        <v>58.022420649273151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3"/>
        <v>58.022420649273151</v>
      </c>
      <c r="U438" s="211" t="s">
        <v>60</v>
      </c>
      <c r="V438" s="212">
        <v>58.022420649273151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4"/>
        <v>58.022420649273151</v>
      </c>
      <c r="AJ438" s="141" t="str">
        <f t="shared" si="175"/>
        <v/>
      </c>
      <c r="BA438" s="141"/>
      <c r="BR438" s="141"/>
      <c r="CG438" s="141"/>
    </row>
    <row r="439" spans="1:85" ht="15">
      <c r="A439" s="170" t="s">
        <v>63</v>
      </c>
      <c r="B439" s="156">
        <v>0.53707261019304808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172"/>
        <v>0.53707261019304808</v>
      </c>
      <c r="J439" s="149"/>
      <c r="K439" s="171" t="s">
        <v>63</v>
      </c>
      <c r="L439" s="156">
        <v>0.53707261019304808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3"/>
        <v>0.53707261019304808</v>
      </c>
      <c r="U439" s="216" t="s">
        <v>61</v>
      </c>
      <c r="V439" s="207">
        <v>0.53707261019304808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4"/>
        <v>0.53707261019304808</v>
      </c>
      <c r="AJ439" s="141" t="str">
        <f t="shared" si="175"/>
        <v/>
      </c>
      <c r="BA439" s="141"/>
      <c r="BR439" s="141"/>
      <c r="CG439" s="141"/>
    </row>
    <row r="440" spans="1:85">
      <c r="A440" s="172" t="s">
        <v>23</v>
      </c>
      <c r="B440" s="173">
        <v>0.53707261019304808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172"/>
        <v>0.53707261019304808</v>
      </c>
      <c r="J440" s="149"/>
      <c r="K440" s="176" t="s">
        <v>23</v>
      </c>
      <c r="L440" s="177">
        <v>0.53707261019304808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3"/>
        <v>0.53707261019304808</v>
      </c>
      <c r="U440" s="217" t="s">
        <v>64</v>
      </c>
      <c r="V440" s="218">
        <v>0.53707261019304808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174"/>
        <v>0.53707261019304808</v>
      </c>
      <c r="AJ440" s="141" t="str">
        <f t="shared" si="17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17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4"/>
        <v>0</v>
      </c>
      <c r="AJ441" s="141" t="str">
        <f t="shared" si="17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17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174"/>
        <v>0</v>
      </c>
      <c r="AJ442" s="141" t="str">
        <f t="shared" si="17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17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4"/>
        <v>0</v>
      </c>
      <c r="AJ443" s="150" t="str">
        <f t="shared" si="175"/>
        <v/>
      </c>
    </row>
    <row r="444" spans="1:85" ht="15">
      <c r="A444" s="194" t="s">
        <v>26</v>
      </c>
      <c r="B444" s="195">
        <f>SUM(B423:B439)</f>
        <v>576.87774235868471</v>
      </c>
      <c r="C444" s="195">
        <f t="shared" ref="C444:I444" si="176">SUM(C423:C439)</f>
        <v>108.31723771124732</v>
      </c>
      <c r="D444" s="195">
        <f t="shared" si="176"/>
        <v>443.01277221164253</v>
      </c>
      <c r="E444" s="195">
        <f t="shared" si="176"/>
        <v>1372.7875454424216</v>
      </c>
      <c r="F444" s="195">
        <f t="shared" si="176"/>
        <v>0</v>
      </c>
      <c r="G444" s="195">
        <f t="shared" si="176"/>
        <v>153.41458298955266</v>
      </c>
      <c r="H444" s="197">
        <f t="shared" si="176"/>
        <v>0</v>
      </c>
      <c r="I444" s="154">
        <f t="shared" si="176"/>
        <v>2654.4098807135492</v>
      </c>
      <c r="J444" s="149"/>
      <c r="K444" s="196" t="s">
        <v>26</v>
      </c>
      <c r="L444" s="195">
        <f>SUM(L423:L439)</f>
        <v>576.87774235868471</v>
      </c>
      <c r="M444" s="195">
        <f t="shared" ref="M444:S444" si="177">SUM(M423:M439)</f>
        <v>108.31723771124732</v>
      </c>
      <c r="N444" s="195">
        <f t="shared" si="177"/>
        <v>443.01277221164253</v>
      </c>
      <c r="O444" s="195">
        <f t="shared" si="177"/>
        <v>1372.7875454424216</v>
      </c>
      <c r="P444" s="195">
        <f t="shared" si="177"/>
        <v>161.45983102693947</v>
      </c>
      <c r="Q444" s="195">
        <f t="shared" si="177"/>
        <v>153.41458298955266</v>
      </c>
      <c r="R444" s="197">
        <f t="shared" si="177"/>
        <v>0</v>
      </c>
      <c r="S444" s="198">
        <f t="shared" si="177"/>
        <v>2815.8697117404886</v>
      </c>
      <c r="T444" s="141" t="str">
        <f>IF(ABS(S444-AI444)&gt;0.01,S444-AI444,"")</f>
        <v/>
      </c>
      <c r="U444" s="224" t="s">
        <v>62</v>
      </c>
      <c r="V444" s="225">
        <f>SUM(V423:V439)</f>
        <v>479.24033884032377</v>
      </c>
      <c r="W444" s="225">
        <f t="shared" ref="W444:AH444" si="178">SUM(W423:W439)</f>
        <v>96.012405738695648</v>
      </c>
      <c r="X444" s="225">
        <f t="shared" si="178"/>
        <v>153.41458298955266</v>
      </c>
      <c r="Y444" s="225">
        <f t="shared" si="178"/>
        <v>108.31723771124732</v>
      </c>
      <c r="Z444" s="225">
        <f t="shared" si="178"/>
        <v>420.0972878889736</v>
      </c>
      <c r="AA444" s="225">
        <f t="shared" si="178"/>
        <v>1368.0306803715403</v>
      </c>
      <c r="AB444" s="225">
        <f t="shared" si="178"/>
        <v>161.45983102693947</v>
      </c>
      <c r="AC444" s="225">
        <f t="shared" si="178"/>
        <v>29.297347173215567</v>
      </c>
      <c r="AD444" s="226">
        <f t="shared" si="178"/>
        <v>1.6249977796652662</v>
      </c>
      <c r="AE444" s="226">
        <f t="shared" si="178"/>
        <v>6.6795095474795993E-2</v>
      </c>
      <c r="AF444" s="226">
        <f t="shared" si="178"/>
        <v>0</v>
      </c>
      <c r="AG444" s="226">
        <f t="shared" si="178"/>
        <v>22.91548432266891</v>
      </c>
      <c r="AH444" s="226">
        <f t="shared" si="178"/>
        <v>4.6900699754065949</v>
      </c>
      <c r="AI444" s="227">
        <f>SUM(V444:AC444)</f>
        <v>2815.8697117404881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0.2173280571889713</v>
      </c>
      <c r="C445" s="49">
        <f t="shared" ref="C445:H445" si="179">IF($I444=0,"-",C444/$I444)</f>
        <v>4.0806522948192855E-2</v>
      </c>
      <c r="D445" s="49">
        <f t="shared" si="179"/>
        <v>0.16689689690747889</v>
      </c>
      <c r="E445" s="49">
        <f t="shared" si="179"/>
        <v>0.51717240634795769</v>
      </c>
      <c r="F445" s="49">
        <f t="shared" si="179"/>
        <v>0</v>
      </c>
      <c r="G445" s="49">
        <f t="shared" si="179"/>
        <v>5.7796116607399112E-2</v>
      </c>
      <c r="H445" s="72">
        <f t="shared" si="179"/>
        <v>0</v>
      </c>
      <c r="I445" s="50">
        <f>SUM(B445:H445)</f>
        <v>0.99999999999999989</v>
      </c>
      <c r="J445" s="141"/>
      <c r="K445" s="84" t="s">
        <v>86</v>
      </c>
      <c r="L445" s="101">
        <f t="shared" ref="L445:R445" si="180">IF($S444=0,"-",L444/$S444)</f>
        <v>0.20486663141886513</v>
      </c>
      <c r="M445" s="101">
        <f t="shared" si="180"/>
        <v>3.8466707908973691E-2</v>
      </c>
      <c r="N445" s="101">
        <f t="shared" si="180"/>
        <v>0.15732715557276847</v>
      </c>
      <c r="O445" s="101">
        <f t="shared" si="180"/>
        <v>0.48751813328532939</v>
      </c>
      <c r="P445" s="101">
        <f t="shared" si="180"/>
        <v>5.7339240645172172E-2</v>
      </c>
      <c r="Q445" s="101">
        <f t="shared" si="180"/>
        <v>5.4482131168891022E-2</v>
      </c>
      <c r="R445" s="102">
        <f t="shared" si="180"/>
        <v>0</v>
      </c>
      <c r="S445" s="103">
        <f>SUM(L445:R445)</f>
        <v>0.99999999999999989</v>
      </c>
      <c r="U445" s="113" t="s">
        <v>86</v>
      </c>
      <c r="V445" s="135">
        <f>+V444/$AI444</f>
        <v>0.17019265374465975</v>
      </c>
      <c r="W445" s="135">
        <f t="shared" ref="W445:AH445" si="181">+W444/$AI444</f>
        <v>3.4096892103488131E-2</v>
      </c>
      <c r="X445" s="135">
        <f t="shared" si="181"/>
        <v>5.4482131168891036E-2</v>
      </c>
      <c r="Y445" s="135">
        <f t="shared" si="181"/>
        <v>3.8466707908973698E-2</v>
      </c>
      <c r="Z445" s="135">
        <f t="shared" si="181"/>
        <v>0.14918917808498733</v>
      </c>
      <c r="AA445" s="135">
        <f t="shared" si="181"/>
        <v>0.48582882747297318</v>
      </c>
      <c r="AB445" s="135">
        <f t="shared" si="181"/>
        <v>5.7339240645172179E-2</v>
      </c>
      <c r="AC445" s="135">
        <f t="shared" si="181"/>
        <v>1.0404368870854783E-2</v>
      </c>
      <c r="AD445" s="135">
        <f t="shared" si="181"/>
        <v>5.7708557071728134E-4</v>
      </c>
      <c r="AE445" s="135">
        <f t="shared" si="181"/>
        <v>2.3720946745618415E-5</v>
      </c>
      <c r="AF445" s="135">
        <f t="shared" si="181"/>
        <v>0</v>
      </c>
      <c r="AG445" s="135">
        <f t="shared" si="181"/>
        <v>8.1379774877811568E-3</v>
      </c>
      <c r="AH445" s="135">
        <f t="shared" si="181"/>
        <v>1.665584865610726E-3</v>
      </c>
      <c r="AI445" s="136">
        <f>SUM(V445:AC445)</f>
        <v>1</v>
      </c>
      <c r="AJ445" s="141" t="str">
        <f t="shared" si="17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0.11023777685292199</v>
      </c>
      <c r="G449" s="354"/>
      <c r="H449" s="356"/>
      <c r="I449" s="154">
        <f>SUM(B449:H449)</f>
        <v>0.11023777685292199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182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183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182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183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182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183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182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183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182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183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229.74795199194807</v>
      </c>
      <c r="G455" s="357"/>
      <c r="H455" s="359"/>
      <c r="I455" s="154">
        <f t="shared" si="182"/>
        <v>229.74795199194807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183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182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183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182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183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182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183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182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183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881.19513009369621</v>
      </c>
      <c r="G460" s="357"/>
      <c r="H460" s="359"/>
      <c r="I460" s="162">
        <f t="shared" si="182"/>
        <v>881.19513009369621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183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182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183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182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183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14.726407429455353</v>
      </c>
      <c r="G463" s="357"/>
      <c r="H463" s="359"/>
      <c r="I463" s="154">
        <f t="shared" si="182"/>
        <v>14.726407429455353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183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182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183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182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183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182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183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182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183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182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183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182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183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4">SUM(C449:C465)</f>
        <v>0</v>
      </c>
      <c r="D470" s="195">
        <f t="shared" si="184"/>
        <v>0</v>
      </c>
      <c r="E470" s="195">
        <f t="shared" si="184"/>
        <v>0</v>
      </c>
      <c r="F470" s="195">
        <f t="shared" si="184"/>
        <v>1125.7797272919524</v>
      </c>
      <c r="G470" s="195">
        <f t="shared" si="184"/>
        <v>0</v>
      </c>
      <c r="H470" s="197">
        <f t="shared" si="184"/>
        <v>0</v>
      </c>
      <c r="I470" s="154">
        <f t="shared" si="184"/>
        <v>1125.7797272919524</v>
      </c>
      <c r="J470" s="149"/>
      <c r="K470" s="196" t="s">
        <v>26</v>
      </c>
      <c r="L470" s="195">
        <f>SUM(L449:L465)</f>
        <v>0</v>
      </c>
      <c r="M470" s="195">
        <f t="shared" ref="M470:S470" si="185">SUM(M449:M465)</f>
        <v>0</v>
      </c>
      <c r="N470" s="195">
        <f t="shared" si="185"/>
        <v>0</v>
      </c>
      <c r="O470" s="195">
        <f t="shared" si="185"/>
        <v>0</v>
      </c>
      <c r="P470" s="195">
        <f t="shared" si="185"/>
        <v>0</v>
      </c>
      <c r="Q470" s="195">
        <f t="shared" si="185"/>
        <v>0</v>
      </c>
      <c r="R470" s="197">
        <f t="shared" si="185"/>
        <v>0</v>
      </c>
      <c r="S470" s="198">
        <f t="shared" si="185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186">IF($I470=0,"-",C470/$I470)</f>
        <v>0</v>
      </c>
      <c r="D471" s="49">
        <f t="shared" si="186"/>
        <v>0</v>
      </c>
      <c r="E471" s="49">
        <f t="shared" si="186"/>
        <v>0</v>
      </c>
      <c r="F471" s="49">
        <f t="shared" si="186"/>
        <v>1</v>
      </c>
      <c r="G471" s="49">
        <f t="shared" si="186"/>
        <v>0</v>
      </c>
      <c r="H471" s="72">
        <f t="shared" si="186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187">IF($S470=0,"-",L470/$S470)</f>
        <v>-</v>
      </c>
      <c r="M471" s="101" t="str">
        <f t="shared" si="187"/>
        <v>-</v>
      </c>
      <c r="N471" s="101" t="str">
        <f t="shared" si="187"/>
        <v>-</v>
      </c>
      <c r="O471" s="101" t="str">
        <f t="shared" si="187"/>
        <v>-</v>
      </c>
      <c r="P471" s="101" t="str">
        <f t="shared" si="187"/>
        <v>-</v>
      </c>
      <c r="Q471" s="101" t="str">
        <f t="shared" si="187"/>
        <v>-</v>
      </c>
      <c r="R471" s="102" t="str">
        <f t="shared" si="187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188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189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188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189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188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189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188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189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188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189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46702.686007945849</v>
      </c>
      <c r="G481" s="357"/>
      <c r="H481" s="359"/>
      <c r="I481" s="154">
        <f t="shared" si="188"/>
        <v>46702.686007945849</v>
      </c>
      <c r="J481" s="149"/>
      <c r="K481" s="169" t="s">
        <v>57</v>
      </c>
      <c r="L481" s="357"/>
      <c r="M481" s="358"/>
      <c r="N481" s="358"/>
      <c r="O481" s="359"/>
      <c r="P481" s="156">
        <v>27127.08260327336</v>
      </c>
      <c r="Q481" s="357"/>
      <c r="R481" s="364"/>
      <c r="S481" s="158">
        <f t="shared" si="189"/>
        <v>27127.08260327336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11642.897222016376</v>
      </c>
      <c r="G482" s="357"/>
      <c r="H482" s="359"/>
      <c r="I482" s="162">
        <f t="shared" si="188"/>
        <v>11642.897222016376</v>
      </c>
      <c r="J482" s="149"/>
      <c r="K482" s="163" t="s">
        <v>12</v>
      </c>
      <c r="L482" s="357"/>
      <c r="M482" s="358"/>
      <c r="N482" s="358"/>
      <c r="O482" s="359"/>
      <c r="P482" s="164">
        <v>4388.2152811378346</v>
      </c>
      <c r="Q482" s="357"/>
      <c r="R482" s="364"/>
      <c r="S482" s="166">
        <f t="shared" si="189"/>
        <v>4388.2152811378346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188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189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29.087259832960232</v>
      </c>
      <c r="G484" s="357"/>
      <c r="H484" s="359"/>
      <c r="I484" s="162">
        <f t="shared" si="188"/>
        <v>29.087259832960232</v>
      </c>
      <c r="J484" s="149"/>
      <c r="K484" s="163" t="s">
        <v>17</v>
      </c>
      <c r="L484" s="357"/>
      <c r="M484" s="358"/>
      <c r="N484" s="358"/>
      <c r="O484" s="359"/>
      <c r="P484" s="164">
        <v>16.718810762942763</v>
      </c>
      <c r="Q484" s="357"/>
      <c r="R484" s="364"/>
      <c r="S484" s="166">
        <f t="shared" si="189"/>
        <v>16.718810762942763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137.50321867397261</v>
      </c>
      <c r="G485" s="357"/>
      <c r="H485" s="359"/>
      <c r="I485" s="154">
        <f t="shared" si="188"/>
        <v>137.50321867397261</v>
      </c>
      <c r="J485" s="149"/>
      <c r="K485" s="169" t="s">
        <v>139</v>
      </c>
      <c r="L485" s="357"/>
      <c r="M485" s="358"/>
      <c r="N485" s="358"/>
      <c r="O485" s="359"/>
      <c r="P485" s="156">
        <v>50.480716499241538</v>
      </c>
      <c r="Q485" s="357"/>
      <c r="R485" s="364"/>
      <c r="S485" s="158">
        <f t="shared" si="189"/>
        <v>50.480716499241538</v>
      </c>
    </row>
    <row r="486" spans="1:19" ht="15">
      <c r="A486" s="159" t="s">
        <v>25</v>
      </c>
      <c r="B486" s="357"/>
      <c r="C486" s="358"/>
      <c r="D486" s="358"/>
      <c r="E486" s="359"/>
      <c r="F486" s="160">
        <v>1002.7953642556489</v>
      </c>
      <c r="G486" s="357"/>
      <c r="H486" s="359"/>
      <c r="I486" s="162">
        <f t="shared" si="188"/>
        <v>1002.7953642556489</v>
      </c>
      <c r="J486" s="149"/>
      <c r="K486" s="163" t="s">
        <v>25</v>
      </c>
      <c r="L486" s="357"/>
      <c r="M486" s="358"/>
      <c r="N486" s="358"/>
      <c r="O486" s="359"/>
      <c r="P486" s="164">
        <v>-6.3948846218409017E-14</v>
      </c>
      <c r="Q486" s="357"/>
      <c r="R486" s="364"/>
      <c r="S486" s="166">
        <f t="shared" si="189"/>
        <v>-6.3948846218409017E-14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188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189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188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189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4271.4353705389631</v>
      </c>
      <c r="G489" s="357"/>
      <c r="H489" s="359"/>
      <c r="I489" s="154">
        <f t="shared" si="188"/>
        <v>4271.4353705389631</v>
      </c>
      <c r="J489" s="149"/>
      <c r="K489" s="169" t="s">
        <v>22</v>
      </c>
      <c r="L489" s="357"/>
      <c r="M489" s="358"/>
      <c r="N489" s="358"/>
      <c r="O489" s="359"/>
      <c r="P489" s="156">
        <v>2629.2400569347251</v>
      </c>
      <c r="Q489" s="357"/>
      <c r="R489" s="364"/>
      <c r="S489" s="158">
        <f t="shared" si="189"/>
        <v>2629.2400569347251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188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189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188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189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188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189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188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189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188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189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188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18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0">SUM(C475:C491)</f>
        <v>0</v>
      </c>
      <c r="D496" s="195">
        <f t="shared" si="190"/>
        <v>0</v>
      </c>
      <c r="E496" s="195">
        <f t="shared" si="190"/>
        <v>0</v>
      </c>
      <c r="F496" s="195">
        <f t="shared" si="190"/>
        <v>63786.404443263767</v>
      </c>
      <c r="G496" s="195">
        <f t="shared" si="190"/>
        <v>0</v>
      </c>
      <c r="H496" s="197">
        <f t="shared" si="190"/>
        <v>0</v>
      </c>
      <c r="I496" s="154">
        <f t="shared" si="190"/>
        <v>63786.404443263767</v>
      </c>
      <c r="J496" s="149"/>
      <c r="K496" s="196" t="s">
        <v>26</v>
      </c>
      <c r="L496" s="195">
        <f>SUM(L475:L491)</f>
        <v>0</v>
      </c>
      <c r="M496" s="195">
        <f t="shared" ref="M496:S496" si="191">SUM(M475:M491)</f>
        <v>0</v>
      </c>
      <c r="N496" s="195">
        <f t="shared" si="191"/>
        <v>0</v>
      </c>
      <c r="O496" s="195">
        <f t="shared" si="191"/>
        <v>0</v>
      </c>
      <c r="P496" s="195">
        <f t="shared" si="191"/>
        <v>34211.737468608102</v>
      </c>
      <c r="Q496" s="195">
        <f t="shared" si="191"/>
        <v>0</v>
      </c>
      <c r="R496" s="197">
        <f t="shared" si="191"/>
        <v>0</v>
      </c>
      <c r="S496" s="198">
        <f t="shared" si="191"/>
        <v>34211.737468608102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192">IF($I496=0,"-",C496/$I496)</f>
        <v>0</v>
      </c>
      <c r="D497" s="49">
        <f t="shared" si="192"/>
        <v>0</v>
      </c>
      <c r="E497" s="49">
        <f t="shared" si="192"/>
        <v>0</v>
      </c>
      <c r="F497" s="49">
        <f t="shared" si="192"/>
        <v>1</v>
      </c>
      <c r="G497" s="49">
        <f t="shared" si="192"/>
        <v>0</v>
      </c>
      <c r="H497" s="72">
        <f t="shared" si="192"/>
        <v>0</v>
      </c>
      <c r="I497" s="50">
        <f>SUM(B497:H497)</f>
        <v>1</v>
      </c>
      <c r="J497" s="24"/>
      <c r="K497" s="84" t="s">
        <v>86</v>
      </c>
      <c r="L497" s="101">
        <f t="shared" ref="L497:R497" si="193">IF($S496=0,"-",L496/$S496)</f>
        <v>0</v>
      </c>
      <c r="M497" s="101">
        <f t="shared" si="193"/>
        <v>0</v>
      </c>
      <c r="N497" s="101">
        <f t="shared" si="193"/>
        <v>0</v>
      </c>
      <c r="O497" s="101">
        <f t="shared" si="193"/>
        <v>0</v>
      </c>
      <c r="P497" s="101">
        <f t="shared" si="193"/>
        <v>1</v>
      </c>
      <c r="Q497" s="101">
        <f t="shared" si="193"/>
        <v>0</v>
      </c>
      <c r="R497" s="102">
        <f t="shared" si="19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19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19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19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19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19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19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19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19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19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19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19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19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19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19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19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19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19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19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772.14332160000004</v>
      </c>
      <c r="G511" s="357"/>
      <c r="H511" s="359"/>
      <c r="I511" s="154">
        <f t="shared" si="194"/>
        <v>772.14332160000004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19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28.680328869941643</v>
      </c>
      <c r="G512" s="357"/>
      <c r="H512" s="359"/>
      <c r="I512" s="162">
        <f t="shared" si="194"/>
        <v>28.680328869941643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19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19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19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19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19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19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19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19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19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19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19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19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19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19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19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19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19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19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19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6">SUM(C501:C517)</f>
        <v>0</v>
      </c>
      <c r="D522" s="195">
        <f t="shared" si="196"/>
        <v>0</v>
      </c>
      <c r="E522" s="195">
        <f t="shared" si="196"/>
        <v>0</v>
      </c>
      <c r="F522" s="195">
        <f t="shared" si="196"/>
        <v>800.82365046994164</v>
      </c>
      <c r="G522" s="195">
        <f t="shared" si="196"/>
        <v>0</v>
      </c>
      <c r="H522" s="197">
        <f t="shared" si="196"/>
        <v>0</v>
      </c>
      <c r="I522" s="154">
        <f t="shared" si="196"/>
        <v>800.82365046994164</v>
      </c>
      <c r="J522" s="149"/>
      <c r="K522" s="196" t="s">
        <v>26</v>
      </c>
      <c r="L522" s="195">
        <f>SUM(L501:L517)</f>
        <v>0</v>
      </c>
      <c r="M522" s="195">
        <f t="shared" ref="M522:S522" si="197">SUM(M501:M517)</f>
        <v>0</v>
      </c>
      <c r="N522" s="195">
        <f t="shared" si="197"/>
        <v>0</v>
      </c>
      <c r="O522" s="195">
        <f t="shared" si="197"/>
        <v>0</v>
      </c>
      <c r="P522" s="195">
        <f t="shared" si="197"/>
        <v>0</v>
      </c>
      <c r="Q522" s="195">
        <f t="shared" si="197"/>
        <v>0</v>
      </c>
      <c r="R522" s="197">
        <f t="shared" si="197"/>
        <v>0</v>
      </c>
      <c r="S522" s="198">
        <f t="shared" si="197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198">IF($I522=0,"-",C522/$I522)</f>
        <v>0</v>
      </c>
      <c r="D523" s="49">
        <f t="shared" si="198"/>
        <v>0</v>
      </c>
      <c r="E523" s="49">
        <f t="shared" si="198"/>
        <v>0</v>
      </c>
      <c r="F523" s="49">
        <f t="shared" si="198"/>
        <v>1</v>
      </c>
      <c r="G523" s="49">
        <f t="shared" si="198"/>
        <v>0</v>
      </c>
      <c r="H523" s="72">
        <f t="shared" si="198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199">IF($S522=0,"-",L522/$S522)</f>
        <v>-</v>
      </c>
      <c r="M523" s="101" t="str">
        <f t="shared" si="199"/>
        <v>-</v>
      </c>
      <c r="N523" s="101" t="str">
        <f t="shared" si="199"/>
        <v>-</v>
      </c>
      <c r="O523" s="101" t="str">
        <f t="shared" si="199"/>
        <v>-</v>
      </c>
      <c r="P523" s="101" t="str">
        <f t="shared" si="199"/>
        <v>-</v>
      </c>
      <c r="Q523" s="101" t="str">
        <f t="shared" si="199"/>
        <v>-</v>
      </c>
      <c r="R523" s="102" t="str">
        <f t="shared" si="199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00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01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00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01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00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01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00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01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00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01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389.55305543329052</v>
      </c>
      <c r="G533" s="357"/>
      <c r="H533" s="359"/>
      <c r="I533" s="154">
        <f t="shared" si="200"/>
        <v>389.55305543329052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01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39.231061418077658</v>
      </c>
      <c r="G534" s="357"/>
      <c r="H534" s="359"/>
      <c r="I534" s="162">
        <f t="shared" si="200"/>
        <v>39.231061418077658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01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00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01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00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01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00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01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00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01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00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01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00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01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00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01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00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01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00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01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00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01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00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01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00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01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00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01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2">SUM(C527:C543)</f>
        <v>0</v>
      </c>
      <c r="D548" s="195">
        <f t="shared" si="202"/>
        <v>0</v>
      </c>
      <c r="E548" s="195">
        <f t="shared" si="202"/>
        <v>0</v>
      </c>
      <c r="F548" s="195">
        <f t="shared" si="202"/>
        <v>428.7841168513682</v>
      </c>
      <c r="G548" s="195">
        <f t="shared" si="202"/>
        <v>0</v>
      </c>
      <c r="H548" s="197">
        <f t="shared" si="202"/>
        <v>0</v>
      </c>
      <c r="I548" s="154">
        <f t="shared" si="202"/>
        <v>428.7841168513682</v>
      </c>
      <c r="J548" s="149"/>
      <c r="K548" s="196" t="s">
        <v>26</v>
      </c>
      <c r="L548" s="195">
        <f>SUM(L527:L543)</f>
        <v>0</v>
      </c>
      <c r="M548" s="195">
        <f t="shared" ref="M548:S548" si="203">SUM(M527:M543)</f>
        <v>0</v>
      </c>
      <c r="N548" s="195">
        <f t="shared" si="203"/>
        <v>0</v>
      </c>
      <c r="O548" s="195">
        <f t="shared" si="203"/>
        <v>0</v>
      </c>
      <c r="P548" s="195">
        <f t="shared" si="203"/>
        <v>0</v>
      </c>
      <c r="Q548" s="195">
        <f t="shared" si="203"/>
        <v>0</v>
      </c>
      <c r="R548" s="197">
        <f t="shared" si="203"/>
        <v>0</v>
      </c>
      <c r="S548" s="198">
        <f t="shared" si="203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04">IF($I548=0,"-",C548/$I548)</f>
        <v>0</v>
      </c>
      <c r="D549" s="49">
        <f t="shared" si="204"/>
        <v>0</v>
      </c>
      <c r="E549" s="49">
        <f t="shared" si="204"/>
        <v>0</v>
      </c>
      <c r="F549" s="49">
        <f t="shared" si="204"/>
        <v>1</v>
      </c>
      <c r="G549" s="49">
        <f t="shared" si="204"/>
        <v>0</v>
      </c>
      <c r="H549" s="72">
        <f t="shared" si="204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05">IF($S548=0,"-",L548/$S548)</f>
        <v>-</v>
      </c>
      <c r="M549" s="101" t="str">
        <f t="shared" si="205"/>
        <v>-</v>
      </c>
      <c r="N549" s="101" t="str">
        <f t="shared" si="205"/>
        <v>-</v>
      </c>
      <c r="O549" s="101" t="str">
        <f t="shared" si="205"/>
        <v>-</v>
      </c>
      <c r="P549" s="101" t="str">
        <f t="shared" si="205"/>
        <v>-</v>
      </c>
      <c r="Q549" s="101" t="str">
        <f t="shared" si="205"/>
        <v>-</v>
      </c>
      <c r="R549" s="102" t="str">
        <f t="shared" si="205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06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07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06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07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06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07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06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07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06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07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06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07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19.702351129731341</v>
      </c>
      <c r="G560" s="357"/>
      <c r="H560" s="359"/>
      <c r="I560" s="162">
        <f t="shared" si="206"/>
        <v>19.702351129731341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07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998.21140427510795</v>
      </c>
      <c r="G561" s="357"/>
      <c r="H561" s="359"/>
      <c r="I561" s="154">
        <f t="shared" si="206"/>
        <v>998.21140427510795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07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06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07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06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07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06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07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06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07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06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07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06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07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06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07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06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07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06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07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06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07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06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07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06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08">SUM(C553:C569)</f>
        <v>0</v>
      </c>
      <c r="D574" s="195">
        <f t="shared" si="208"/>
        <v>0</v>
      </c>
      <c r="E574" s="195">
        <f t="shared" si="208"/>
        <v>0</v>
      </c>
      <c r="F574" s="195">
        <f t="shared" si="208"/>
        <v>1017.9137554048393</v>
      </c>
      <c r="G574" s="195">
        <f t="shared" si="208"/>
        <v>0</v>
      </c>
      <c r="H574" s="197">
        <f t="shared" si="208"/>
        <v>0</v>
      </c>
      <c r="I574" s="154">
        <f t="shared" si="208"/>
        <v>1017.9137554048393</v>
      </c>
      <c r="J574" s="149"/>
      <c r="K574" s="196" t="s">
        <v>26</v>
      </c>
      <c r="L574" s="195">
        <f>SUM(L553:L569)</f>
        <v>0</v>
      </c>
      <c r="M574" s="195">
        <f t="shared" ref="M574:S574" si="209">SUM(M553:M569)</f>
        <v>0</v>
      </c>
      <c r="N574" s="195">
        <f t="shared" si="209"/>
        <v>0</v>
      </c>
      <c r="O574" s="195">
        <f t="shared" si="209"/>
        <v>0</v>
      </c>
      <c r="P574" s="195">
        <f t="shared" si="209"/>
        <v>0</v>
      </c>
      <c r="Q574" s="195">
        <f t="shared" si="209"/>
        <v>0</v>
      </c>
      <c r="R574" s="197">
        <f t="shared" si="209"/>
        <v>0</v>
      </c>
      <c r="S574" s="198">
        <f t="shared" si="209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10">IF($I574=0,"-",C574/$I574)</f>
        <v>0</v>
      </c>
      <c r="D575" s="49">
        <f t="shared" si="210"/>
        <v>0</v>
      </c>
      <c r="E575" s="49">
        <f t="shared" si="210"/>
        <v>0</v>
      </c>
      <c r="F575" s="49">
        <f t="shared" si="210"/>
        <v>1</v>
      </c>
      <c r="G575" s="49">
        <f t="shared" si="210"/>
        <v>0</v>
      </c>
      <c r="H575" s="72">
        <f t="shared" si="210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11">IF($S574=0,"-",L574/$S574)</f>
        <v>-</v>
      </c>
      <c r="M575" s="101" t="str">
        <f t="shared" si="211"/>
        <v>-</v>
      </c>
      <c r="N575" s="101" t="str">
        <f t="shared" si="211"/>
        <v>-</v>
      </c>
      <c r="O575" s="101" t="str">
        <f t="shared" si="211"/>
        <v>-</v>
      </c>
      <c r="P575" s="101" t="str">
        <f t="shared" si="211"/>
        <v>-</v>
      </c>
      <c r="Q575" s="101" t="str">
        <f t="shared" si="211"/>
        <v>-</v>
      </c>
      <c r="R575" s="102" t="str">
        <f t="shared" si="211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7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0.11023777685292199</v>
      </c>
      <c r="Q579" s="152">
        <v>0</v>
      </c>
      <c r="R579" s="204">
        <v>0</v>
      </c>
      <c r="S579" s="205">
        <f>SUM(L579:R579)</f>
        <v>0.11023777685292199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12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3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12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3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12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3"/>
        <v>0</v>
      </c>
    </row>
    <row r="583" spans="1:19" ht="15">
      <c r="A583" s="167" t="s">
        <v>16</v>
      </c>
      <c r="B583" s="156">
        <v>126.7565566846397</v>
      </c>
      <c r="C583" s="156">
        <v>15.353362451355043</v>
      </c>
      <c r="D583" s="156">
        <v>3.310521494813734</v>
      </c>
      <c r="E583" s="156">
        <v>7.3834029439742226</v>
      </c>
      <c r="F583" s="348"/>
      <c r="G583" s="156">
        <v>0</v>
      </c>
      <c r="H583" s="168">
        <v>0</v>
      </c>
      <c r="I583" s="154">
        <f t="shared" si="212"/>
        <v>152.80384357478272</v>
      </c>
      <c r="J583" s="149"/>
      <c r="K583" s="169" t="s">
        <v>16</v>
      </c>
      <c r="L583" s="156">
        <v>126.7565566846397</v>
      </c>
      <c r="M583" s="156">
        <v>15.353362451355043</v>
      </c>
      <c r="N583" s="156">
        <v>3.310521494813734</v>
      </c>
      <c r="O583" s="156">
        <v>7.3834029439742226</v>
      </c>
      <c r="P583" s="156">
        <v>0</v>
      </c>
      <c r="Q583" s="156">
        <v>0</v>
      </c>
      <c r="R583" s="157">
        <v>0</v>
      </c>
      <c r="S583" s="158">
        <f t="shared" si="213"/>
        <v>152.80384357478272</v>
      </c>
    </row>
    <row r="584" spans="1:19" ht="15">
      <c r="A584" s="159" t="s">
        <v>15</v>
      </c>
      <c r="B584" s="160">
        <v>566.34795105712885</v>
      </c>
      <c r="C584" s="160">
        <v>8.5948086717530625</v>
      </c>
      <c r="D584" s="160">
        <v>10.162480695100435</v>
      </c>
      <c r="E584" s="160">
        <v>0</v>
      </c>
      <c r="F584" s="348"/>
      <c r="G584" s="160">
        <v>0</v>
      </c>
      <c r="H584" s="161">
        <v>0</v>
      </c>
      <c r="I584" s="162">
        <f t="shared" si="212"/>
        <v>585.10524042398231</v>
      </c>
      <c r="J584" s="149"/>
      <c r="K584" s="163" t="s">
        <v>15</v>
      </c>
      <c r="L584" s="164">
        <v>566.34795105712885</v>
      </c>
      <c r="M584" s="164">
        <v>8.5948086717530625</v>
      </c>
      <c r="N584" s="164">
        <v>10.162480695100435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3"/>
        <v>585.10524042398231</v>
      </c>
    </row>
    <row r="585" spans="1:19" ht="15">
      <c r="A585" s="167" t="s">
        <v>57</v>
      </c>
      <c r="B585" s="156">
        <v>0</v>
      </c>
      <c r="C585" s="156">
        <v>0</v>
      </c>
      <c r="D585" s="156">
        <v>0.1743417721781059</v>
      </c>
      <c r="E585" s="156">
        <v>81.327761414432189</v>
      </c>
      <c r="F585" s="348"/>
      <c r="G585" s="156">
        <v>0</v>
      </c>
      <c r="H585" s="168">
        <v>0</v>
      </c>
      <c r="I585" s="154">
        <f t="shared" si="212"/>
        <v>81.502103186610299</v>
      </c>
      <c r="J585" s="149"/>
      <c r="K585" s="169" t="s">
        <v>57</v>
      </c>
      <c r="L585" s="156">
        <v>0</v>
      </c>
      <c r="M585" s="156">
        <v>0</v>
      </c>
      <c r="N585" s="156">
        <v>0.1743417721781059</v>
      </c>
      <c r="O585" s="156">
        <v>81.327761414432189</v>
      </c>
      <c r="P585" s="156">
        <v>3069.8772184123682</v>
      </c>
      <c r="Q585" s="156">
        <v>0</v>
      </c>
      <c r="R585" s="157">
        <v>0</v>
      </c>
      <c r="S585" s="158">
        <f t="shared" si="213"/>
        <v>3151.3793215989785</v>
      </c>
    </row>
    <row r="586" spans="1:19" ht="15">
      <c r="A586" s="159" t="s">
        <v>12</v>
      </c>
      <c r="B586" s="160">
        <v>0</v>
      </c>
      <c r="C586" s="160">
        <v>0</v>
      </c>
      <c r="D586" s="160">
        <v>0.13817782534612208</v>
      </c>
      <c r="E586" s="160">
        <v>4.039975417373725</v>
      </c>
      <c r="F586" s="348"/>
      <c r="G586" s="160">
        <v>0</v>
      </c>
      <c r="H586" s="161">
        <v>0</v>
      </c>
      <c r="I586" s="162">
        <f t="shared" si="212"/>
        <v>4.1781532427198469</v>
      </c>
      <c r="J586" s="149"/>
      <c r="K586" s="163" t="s">
        <v>12</v>
      </c>
      <c r="L586" s="164">
        <v>0</v>
      </c>
      <c r="M586" s="164">
        <v>0</v>
      </c>
      <c r="N586" s="164">
        <v>0.13817782534612208</v>
      </c>
      <c r="O586" s="164">
        <v>4.039975417373725</v>
      </c>
      <c r="P586" s="164">
        <v>238.13403445683633</v>
      </c>
      <c r="Q586" s="164">
        <v>0</v>
      </c>
      <c r="R586" s="165">
        <v>0</v>
      </c>
      <c r="S586" s="166">
        <f t="shared" si="213"/>
        <v>242.31218769955618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12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998.21140427510795</v>
      </c>
      <c r="Q587" s="156">
        <v>0</v>
      </c>
      <c r="R587" s="157">
        <v>0</v>
      </c>
      <c r="S587" s="158">
        <f t="shared" si="213"/>
        <v>998.21140427510795</v>
      </c>
    </row>
    <row r="588" spans="1:19" ht="15">
      <c r="A588" s="159" t="s">
        <v>17</v>
      </c>
      <c r="B588" s="160">
        <v>13.205796194092187</v>
      </c>
      <c r="C588" s="160">
        <v>7.1552895580871523E-2</v>
      </c>
      <c r="D588" s="160">
        <v>1.6760322444338547</v>
      </c>
      <c r="E588" s="160">
        <v>0.22847222603689082</v>
      </c>
      <c r="F588" s="348"/>
      <c r="G588" s="160">
        <v>0</v>
      </c>
      <c r="H588" s="161">
        <v>0</v>
      </c>
      <c r="I588" s="162">
        <f t="shared" si="212"/>
        <v>15.181853560143805</v>
      </c>
      <c r="J588" s="149"/>
      <c r="K588" s="163" t="s">
        <v>17</v>
      </c>
      <c r="L588" s="164">
        <v>13.205796194092187</v>
      </c>
      <c r="M588" s="164">
        <v>7.1552895580871523E-2</v>
      </c>
      <c r="N588" s="164">
        <v>1.6760322444338547</v>
      </c>
      <c r="O588" s="164">
        <v>0.22847222603689082</v>
      </c>
      <c r="P588" s="164">
        <v>0</v>
      </c>
      <c r="Q588" s="164">
        <v>0</v>
      </c>
      <c r="R588" s="165">
        <v>0</v>
      </c>
      <c r="S588" s="166">
        <f t="shared" si="213"/>
        <v>15.181853560143805</v>
      </c>
    </row>
    <row r="589" spans="1:19" ht="15">
      <c r="A589" s="167" t="s">
        <v>139</v>
      </c>
      <c r="B589" s="156">
        <v>1138.6721371502333</v>
      </c>
      <c r="C589" s="156">
        <v>179.43967965698678</v>
      </c>
      <c r="D589" s="156">
        <v>34.996335559592829</v>
      </c>
      <c r="E589" s="156">
        <v>27.556794506271398</v>
      </c>
      <c r="F589" s="348"/>
      <c r="G589" s="156">
        <v>0</v>
      </c>
      <c r="H589" s="168">
        <v>0</v>
      </c>
      <c r="I589" s="154">
        <f t="shared" si="212"/>
        <v>1380.6649468730843</v>
      </c>
      <c r="J589" s="149"/>
      <c r="K589" s="169" t="s">
        <v>139</v>
      </c>
      <c r="L589" s="156">
        <v>1138.6721371502333</v>
      </c>
      <c r="M589" s="156">
        <v>179.43967965698678</v>
      </c>
      <c r="N589" s="156">
        <v>34.996335559592829</v>
      </c>
      <c r="O589" s="156">
        <v>27.556794506271398</v>
      </c>
      <c r="P589" s="156">
        <v>772.14332160000004</v>
      </c>
      <c r="Q589" s="156">
        <v>0</v>
      </c>
      <c r="R589" s="157">
        <v>0</v>
      </c>
      <c r="S589" s="158">
        <f t="shared" si="213"/>
        <v>2152.8082684730844</v>
      </c>
    </row>
    <row r="590" spans="1:19" ht="15">
      <c r="A590" s="159" t="s">
        <v>25</v>
      </c>
      <c r="B590" s="160">
        <v>1237.5949206448458</v>
      </c>
      <c r="C590" s="160">
        <v>0</v>
      </c>
      <c r="D590" s="160">
        <v>2729.5521985089249</v>
      </c>
      <c r="E590" s="160">
        <v>601.49344027443021</v>
      </c>
      <c r="F590" s="348"/>
      <c r="G590" s="160">
        <v>1870.0525560919089</v>
      </c>
      <c r="H590" s="161">
        <v>0.48683648188889511</v>
      </c>
      <c r="I590" s="162">
        <f t="shared" si="212"/>
        <v>6439.1799520019977</v>
      </c>
      <c r="J590" s="149"/>
      <c r="K590" s="163" t="s">
        <v>25</v>
      </c>
      <c r="L590" s="164">
        <v>1237.5949206448458</v>
      </c>
      <c r="M590" s="164">
        <v>0</v>
      </c>
      <c r="N590" s="164">
        <v>2729.5521985089249</v>
      </c>
      <c r="O590" s="164">
        <v>601.49344027443021</v>
      </c>
      <c r="P590" s="164">
        <v>1844.9943127986985</v>
      </c>
      <c r="Q590" s="164">
        <v>1870.0525560919089</v>
      </c>
      <c r="R590" s="165">
        <v>0.48683648188889511</v>
      </c>
      <c r="S590" s="166">
        <f t="shared" si="213"/>
        <v>8284.1742648006966</v>
      </c>
    </row>
    <row r="591" spans="1:19" ht="15">
      <c r="A591" s="167" t="s">
        <v>24</v>
      </c>
      <c r="B591" s="156">
        <v>2878.5961249567849</v>
      </c>
      <c r="C591" s="156">
        <v>18.249785734653983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12"/>
        <v>2896.8459106914388</v>
      </c>
      <c r="J591" s="149"/>
      <c r="K591" s="169" t="s">
        <v>24</v>
      </c>
      <c r="L591" s="156">
        <v>2878.5961249567849</v>
      </c>
      <c r="M591" s="156">
        <v>18.249785734653983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3"/>
        <v>2896.8459106914388</v>
      </c>
    </row>
    <row r="592" spans="1:19" ht="15">
      <c r="A592" s="159" t="s">
        <v>59</v>
      </c>
      <c r="B592" s="160">
        <v>7.0723700091005108</v>
      </c>
      <c r="C592" s="160">
        <v>0</v>
      </c>
      <c r="D592" s="160">
        <v>1.2572591215072135</v>
      </c>
      <c r="E592" s="160">
        <v>0</v>
      </c>
      <c r="F592" s="348"/>
      <c r="G592" s="160">
        <v>0</v>
      </c>
      <c r="H592" s="161">
        <v>0</v>
      </c>
      <c r="I592" s="162">
        <f t="shared" si="212"/>
        <v>8.3296291306077244</v>
      </c>
      <c r="J592" s="149"/>
      <c r="K592" s="163" t="s">
        <v>59</v>
      </c>
      <c r="L592" s="164">
        <v>7.0723700091005108</v>
      </c>
      <c r="M592" s="164">
        <v>0</v>
      </c>
      <c r="N592" s="164">
        <v>1.2572591215072135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3"/>
        <v>8.3296291306077244</v>
      </c>
    </row>
    <row r="593" spans="1:85" ht="15">
      <c r="A593" s="167" t="s">
        <v>22</v>
      </c>
      <c r="B593" s="156">
        <v>309.476590019892</v>
      </c>
      <c r="C593" s="156">
        <v>0</v>
      </c>
      <c r="D593" s="156">
        <v>19.088274116224664</v>
      </c>
      <c r="E593" s="156">
        <v>0</v>
      </c>
      <c r="F593" s="348"/>
      <c r="G593" s="156">
        <v>0</v>
      </c>
      <c r="H593" s="168">
        <v>0</v>
      </c>
      <c r="I593" s="154">
        <f t="shared" si="212"/>
        <v>328.56486413611668</v>
      </c>
      <c r="J593" s="149"/>
      <c r="K593" s="169" t="s">
        <v>22</v>
      </c>
      <c r="L593" s="156">
        <v>309.476590019892</v>
      </c>
      <c r="M593" s="156">
        <v>0</v>
      </c>
      <c r="N593" s="156">
        <v>19.088274116224664</v>
      </c>
      <c r="O593" s="156">
        <v>0</v>
      </c>
      <c r="P593" s="156">
        <v>204.44025806808659</v>
      </c>
      <c r="Q593" s="156">
        <v>0</v>
      </c>
      <c r="R593" s="157">
        <v>0</v>
      </c>
      <c r="S593" s="158">
        <f t="shared" si="213"/>
        <v>533.0051222042033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12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3"/>
        <v>0</v>
      </c>
    </row>
    <row r="595" spans="1:85" ht="15">
      <c r="A595" s="170" t="s">
        <v>63</v>
      </c>
      <c r="B595" s="156">
        <v>1832.5987938386872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12"/>
        <v>1832.5987938386872</v>
      </c>
      <c r="J595" s="149"/>
      <c r="K595" s="171" t="s">
        <v>63</v>
      </c>
      <c r="L595" s="156">
        <v>1832.5987938386872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3"/>
        <v>1832.5987938386872</v>
      </c>
    </row>
    <row r="596" spans="1:85">
      <c r="A596" s="172" t="s">
        <v>23</v>
      </c>
      <c r="B596" s="173">
        <v>1832.5987938386872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12"/>
        <v>1832.5987938386872</v>
      </c>
      <c r="J596" s="149"/>
      <c r="K596" s="176" t="s">
        <v>23</v>
      </c>
      <c r="L596" s="177">
        <v>1832.5987938386872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3"/>
        <v>1832.5987938386872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12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3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12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3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12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3"/>
        <v>0</v>
      </c>
    </row>
    <row r="600" spans="1:85" ht="15">
      <c r="A600" s="194" t="s">
        <v>26</v>
      </c>
      <c r="B600" s="195">
        <f>SUM(B579:B595)</f>
        <v>8110.3212405554041</v>
      </c>
      <c r="C600" s="195">
        <f t="shared" ref="C600:I600" si="214">SUM(C579:C595)</f>
        <v>221.70918941032974</v>
      </c>
      <c r="D600" s="195">
        <f t="shared" si="214"/>
        <v>2800.3556213381216</v>
      </c>
      <c r="E600" s="195">
        <f t="shared" si="214"/>
        <v>722.02984678251869</v>
      </c>
      <c r="F600" s="195">
        <f t="shared" si="214"/>
        <v>0</v>
      </c>
      <c r="G600" s="195">
        <f t="shared" si="214"/>
        <v>1870.0525560919089</v>
      </c>
      <c r="H600" s="197">
        <f t="shared" si="214"/>
        <v>0.48683648188889511</v>
      </c>
      <c r="I600" s="154">
        <f t="shared" si="214"/>
        <v>13724.955290660171</v>
      </c>
      <c r="J600" s="149"/>
      <c r="K600" s="196" t="s">
        <v>26</v>
      </c>
      <c r="L600" s="195">
        <f>SUM(L579:L595)</f>
        <v>8110.3212405554041</v>
      </c>
      <c r="M600" s="195">
        <f t="shared" ref="M600:S600" si="215">SUM(M579:M595)</f>
        <v>221.70918941032974</v>
      </c>
      <c r="N600" s="195">
        <f t="shared" si="215"/>
        <v>2800.3556213381216</v>
      </c>
      <c r="O600" s="195">
        <f t="shared" si="215"/>
        <v>722.02984678251869</v>
      </c>
      <c r="P600" s="195">
        <f t="shared" si="215"/>
        <v>7127.9107873879502</v>
      </c>
      <c r="Q600" s="195">
        <f t="shared" si="215"/>
        <v>1870.0525560919089</v>
      </c>
      <c r="R600" s="197">
        <f t="shared" si="215"/>
        <v>0.48683648188889511</v>
      </c>
      <c r="S600" s="198">
        <f t="shared" si="215"/>
        <v>20852.866078048119</v>
      </c>
    </row>
    <row r="601" spans="1:85" s="24" customFormat="1" ht="15" thickBot="1">
      <c r="A601" s="61" t="s">
        <v>86</v>
      </c>
      <c r="B601" s="49">
        <f>IF($I600=0,"-",B600/$I600)</f>
        <v>0.5909178623025807</v>
      </c>
      <c r="C601" s="49">
        <f t="shared" ref="C601:H601" si="216">IF($I600=0,"-",C600/$I600)</f>
        <v>1.6153727623521134E-2</v>
      </c>
      <c r="D601" s="49">
        <f t="shared" si="216"/>
        <v>0.20403386109707497</v>
      </c>
      <c r="E601" s="49">
        <f t="shared" si="216"/>
        <v>5.2607081880540613E-2</v>
      </c>
      <c r="F601" s="49">
        <f t="shared" si="216"/>
        <v>0</v>
      </c>
      <c r="G601" s="49">
        <f t="shared" si="216"/>
        <v>0.13625199619881306</v>
      </c>
      <c r="H601" s="72">
        <f t="shared" si="216"/>
        <v>3.5470897469530357E-5</v>
      </c>
      <c r="I601" s="50">
        <f>SUM(B601:H601)</f>
        <v>1</v>
      </c>
      <c r="K601" s="84" t="s">
        <v>86</v>
      </c>
      <c r="L601" s="101">
        <f t="shared" ref="L601:R601" si="217">IF($S600=0,"-",L600/$S600)</f>
        <v>0.38893076904633106</v>
      </c>
      <c r="M601" s="101">
        <f t="shared" si="217"/>
        <v>1.0632072760670713E-2</v>
      </c>
      <c r="N601" s="101">
        <f t="shared" si="217"/>
        <v>0.13429116222474882</v>
      </c>
      <c r="O601" s="101">
        <f t="shared" si="217"/>
        <v>3.4624969252672749E-2</v>
      </c>
      <c r="P601" s="101">
        <f t="shared" si="217"/>
        <v>0.34181923773497619</v>
      </c>
      <c r="Q601" s="101">
        <f t="shared" si="217"/>
        <v>8.967844271826593E-2</v>
      </c>
      <c r="R601" s="102">
        <f t="shared" si="217"/>
        <v>2.3346262334719997E-5</v>
      </c>
      <c r="S601" s="103">
        <f>SUM(L601:R601)</f>
        <v>1.0000000000000002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44.561131230225342</v>
      </c>
      <c r="C605" s="152">
        <v>0</v>
      </c>
      <c r="D605" s="152">
        <v>0</v>
      </c>
      <c r="E605" s="152">
        <v>0</v>
      </c>
      <c r="F605" s="347"/>
      <c r="G605" s="152">
        <v>0</v>
      </c>
      <c r="H605" s="153">
        <v>0</v>
      </c>
      <c r="I605" s="154">
        <f>SUM(B605:H605)</f>
        <v>44.561131230225342</v>
      </c>
      <c r="J605" s="149"/>
      <c r="K605" s="203" t="s">
        <v>7</v>
      </c>
      <c r="L605" s="152">
        <v>44.561131230225342</v>
      </c>
      <c r="M605" s="152">
        <v>0</v>
      </c>
      <c r="N605" s="152">
        <v>0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44.561131230225342</v>
      </c>
      <c r="U605" s="106" t="s">
        <v>7</v>
      </c>
      <c r="V605" s="207">
        <v>44.561131230225342</v>
      </c>
      <c r="W605" s="207">
        <v>0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18">+P605</f>
        <v>0</v>
      </c>
      <c r="AF605" s="210">
        <f t="shared" ref="AF605:AF625" si="219">SUM(V605:AE605)</f>
        <v>44.561131230225342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34.047237854283459</v>
      </c>
      <c r="C606" s="160">
        <v>0</v>
      </c>
      <c r="D606" s="160">
        <v>2.8382317312151781</v>
      </c>
      <c r="E606" s="160">
        <v>0</v>
      </c>
      <c r="F606" s="348"/>
      <c r="G606" s="160">
        <v>0</v>
      </c>
      <c r="H606" s="161">
        <v>0</v>
      </c>
      <c r="I606" s="162">
        <f t="shared" ref="I606:I625" si="220">SUM(B606:H606)</f>
        <v>36.88546958549864</v>
      </c>
      <c r="J606" s="149"/>
      <c r="K606" s="163" t="s">
        <v>8</v>
      </c>
      <c r="L606" s="164">
        <v>34.047237854283459</v>
      </c>
      <c r="M606" s="164">
        <v>0</v>
      </c>
      <c r="N606" s="164">
        <v>2.8382317312151781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1">SUM(L606:R606)</f>
        <v>36.88546958549864</v>
      </c>
      <c r="U606" s="107" t="s">
        <v>8</v>
      </c>
      <c r="V606" s="212">
        <v>34.047237854283459</v>
      </c>
      <c r="W606" s="212">
        <v>2.3864579946368991</v>
      </c>
      <c r="X606" s="212">
        <v>0.45177373657827891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18"/>
        <v>0</v>
      </c>
      <c r="AF606" s="214">
        <f t="shared" si="219"/>
        <v>36.88546958549864</v>
      </c>
      <c r="AG606" s="244" t="str">
        <f t="shared" ref="AG606:AG626" si="222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235.62863182912412</v>
      </c>
      <c r="C607" s="156">
        <v>0</v>
      </c>
      <c r="D607" s="156">
        <v>15.098581311796755</v>
      </c>
      <c r="E607" s="156">
        <v>0</v>
      </c>
      <c r="F607" s="348"/>
      <c r="G607" s="156">
        <v>0</v>
      </c>
      <c r="H607" s="168">
        <v>0</v>
      </c>
      <c r="I607" s="154">
        <f t="shared" si="220"/>
        <v>250.72721314092087</v>
      </c>
      <c r="J607" s="149"/>
      <c r="K607" s="169" t="s">
        <v>10</v>
      </c>
      <c r="L607" s="156">
        <v>235.62863182912412</v>
      </c>
      <c r="M607" s="156">
        <v>0</v>
      </c>
      <c r="N607" s="156">
        <v>15.098581311796755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1"/>
        <v>250.72721314092087</v>
      </c>
      <c r="U607" s="274" t="s">
        <v>10</v>
      </c>
      <c r="V607" s="207">
        <v>235.62863182912412</v>
      </c>
      <c r="W607" s="207">
        <v>15.098581311796755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18"/>
        <v>0</v>
      </c>
      <c r="AF607" s="210">
        <f t="shared" si="219"/>
        <v>250.72721314092087</v>
      </c>
      <c r="AG607" s="244" t="str">
        <f t="shared" si="222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20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1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18"/>
        <v>0</v>
      </c>
      <c r="AF608" s="214">
        <f t="shared" si="219"/>
        <v>0</v>
      </c>
      <c r="AG608" s="244" t="str">
        <f t="shared" si="222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48"/>
      <c r="G609" s="156">
        <v>0</v>
      </c>
      <c r="H609" s="168">
        <v>0</v>
      </c>
      <c r="I609" s="154">
        <f t="shared" si="220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1"/>
        <v>0</v>
      </c>
      <c r="U609" s="274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18"/>
        <v>0</v>
      </c>
      <c r="AF609" s="210">
        <f t="shared" si="219"/>
        <v>0</v>
      </c>
      <c r="AG609" s="244" t="str">
        <f t="shared" si="222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6684.1124359347159</v>
      </c>
      <c r="C610" s="160">
        <v>0</v>
      </c>
      <c r="D610" s="160">
        <v>820.21811476089295</v>
      </c>
      <c r="E610" s="160">
        <v>0</v>
      </c>
      <c r="F610" s="348"/>
      <c r="G610" s="160">
        <v>0</v>
      </c>
      <c r="H610" s="161">
        <v>0</v>
      </c>
      <c r="I610" s="162">
        <f t="shared" si="220"/>
        <v>7504.3305506956085</v>
      </c>
      <c r="J610" s="149"/>
      <c r="K610" s="163" t="s">
        <v>15</v>
      </c>
      <c r="L610" s="164">
        <v>6684.1124359347159</v>
      </c>
      <c r="M610" s="164">
        <v>0</v>
      </c>
      <c r="N610" s="164">
        <v>820.21811476089295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1"/>
        <v>7504.3305506956085</v>
      </c>
      <c r="U610" s="107" t="s">
        <v>15</v>
      </c>
      <c r="V610" s="212">
        <v>6684.1124359347159</v>
      </c>
      <c r="W610" s="212">
        <v>820.21811476089295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18"/>
        <v>0</v>
      </c>
      <c r="AF610" s="214">
        <f t="shared" si="219"/>
        <v>7504.3305506956085</v>
      </c>
      <c r="AG610" s="244" t="str">
        <f t="shared" si="222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20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13896.984382422381</v>
      </c>
      <c r="Q611" s="156">
        <v>0</v>
      </c>
      <c r="R611" s="157">
        <v>0</v>
      </c>
      <c r="S611" s="158">
        <f t="shared" si="221"/>
        <v>13896.984382422381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13896.984382422381</v>
      </c>
      <c r="AF611" s="247">
        <f t="shared" si="219"/>
        <v>13896.984382422381</v>
      </c>
      <c r="AG611" s="244" t="str">
        <f t="shared" si="222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2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6956.7053459633707</v>
      </c>
      <c r="Q612" s="164">
        <v>0</v>
      </c>
      <c r="R612" s="165">
        <v>0</v>
      </c>
      <c r="S612" s="166">
        <f t="shared" si="221"/>
        <v>6956.7053459633707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23">+P612</f>
        <v>6956.7053459633707</v>
      </c>
      <c r="AF612" s="214">
        <f t="shared" si="219"/>
        <v>6956.7053459633707</v>
      </c>
      <c r="AG612" s="244" t="str">
        <f t="shared" si="222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20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1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23"/>
        <v>0</v>
      </c>
      <c r="AF613" s="247">
        <f t="shared" si="219"/>
        <v>0</v>
      </c>
      <c r="AG613" s="244" t="str">
        <f t="shared" si="222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286.57918991833537</v>
      </c>
      <c r="C614" s="160">
        <v>0</v>
      </c>
      <c r="D614" s="160">
        <v>31.69217539651795</v>
      </c>
      <c r="E614" s="160">
        <v>0</v>
      </c>
      <c r="F614" s="348"/>
      <c r="G614" s="160">
        <v>0</v>
      </c>
      <c r="H614" s="161">
        <v>0</v>
      </c>
      <c r="I614" s="162">
        <f t="shared" si="220"/>
        <v>318.27136531485331</v>
      </c>
      <c r="J614" s="149"/>
      <c r="K614" s="163" t="s">
        <v>17</v>
      </c>
      <c r="L614" s="164">
        <v>286.57918991833537</v>
      </c>
      <c r="M614" s="164">
        <v>0</v>
      </c>
      <c r="N614" s="164">
        <v>31.69217539651795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1"/>
        <v>318.27136531485331</v>
      </c>
      <c r="U614" s="107" t="s">
        <v>17</v>
      </c>
      <c r="V614" s="212">
        <v>286.57918991833537</v>
      </c>
      <c r="W614" s="212">
        <v>27.361303943972111</v>
      </c>
      <c r="X614" s="212">
        <v>4.3308714525458401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23"/>
        <v>0</v>
      </c>
      <c r="AF614" s="214">
        <f t="shared" si="219"/>
        <v>318.27136531485337</v>
      </c>
      <c r="AG614" s="244" t="str">
        <f t="shared" si="222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8875.2776389315986</v>
      </c>
      <c r="C615" s="156">
        <v>0</v>
      </c>
      <c r="D615" s="156">
        <v>859.74689807999459</v>
      </c>
      <c r="E615" s="156">
        <v>0</v>
      </c>
      <c r="F615" s="348"/>
      <c r="G615" s="156">
        <v>0</v>
      </c>
      <c r="H615" s="168">
        <v>0</v>
      </c>
      <c r="I615" s="154">
        <f t="shared" si="220"/>
        <v>9735.0245370115936</v>
      </c>
      <c r="J615" s="149"/>
      <c r="K615" s="169" t="s">
        <v>139</v>
      </c>
      <c r="L615" s="156">
        <v>8875.2776389315986</v>
      </c>
      <c r="M615" s="156">
        <v>0</v>
      </c>
      <c r="N615" s="156">
        <v>859.74689807999459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1"/>
        <v>9735.0245370115936</v>
      </c>
      <c r="U615" s="108" t="s">
        <v>139</v>
      </c>
      <c r="V615" s="207">
        <v>8875.2776389315986</v>
      </c>
      <c r="W615" s="207">
        <v>846.67448972975933</v>
      </c>
      <c r="X615" s="207">
        <v>13.072408350235319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23"/>
        <v>0</v>
      </c>
      <c r="AF615" s="247">
        <f t="shared" si="219"/>
        <v>9735.0245370115936</v>
      </c>
      <c r="AG615" s="244" t="str">
        <f t="shared" si="222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1644.3860338011516</v>
      </c>
      <c r="C616" s="160">
        <v>0</v>
      </c>
      <c r="D616" s="160">
        <v>2899.0985711558556</v>
      </c>
      <c r="E616" s="160">
        <v>4364.9663083619989</v>
      </c>
      <c r="F616" s="348"/>
      <c r="G616" s="160">
        <v>1730.7084134219019</v>
      </c>
      <c r="H616" s="161">
        <v>0</v>
      </c>
      <c r="I616" s="162">
        <f t="shared" si="220"/>
        <v>10639.159326740908</v>
      </c>
      <c r="J616" s="149"/>
      <c r="K616" s="163" t="s">
        <v>25</v>
      </c>
      <c r="L616" s="164">
        <v>1644.3860338011516</v>
      </c>
      <c r="M616" s="164">
        <v>0</v>
      </c>
      <c r="N616" s="164">
        <v>2899.0985711558556</v>
      </c>
      <c r="O616" s="164">
        <v>4364.9663083619989</v>
      </c>
      <c r="P616" s="164">
        <v>0</v>
      </c>
      <c r="Q616" s="164">
        <v>1730.7084134219019</v>
      </c>
      <c r="R616" s="165">
        <v>0</v>
      </c>
      <c r="S616" s="166">
        <f t="shared" si="221"/>
        <v>10639.159326740908</v>
      </c>
      <c r="U616" s="107" t="s">
        <v>25</v>
      </c>
      <c r="V616" s="212">
        <v>1644.3860338011516</v>
      </c>
      <c r="W616" s="212">
        <v>1774.2144150584093</v>
      </c>
      <c r="X616" s="212">
        <v>1124.8841560974463</v>
      </c>
      <c r="Y616" s="212">
        <v>1254.412831674214</v>
      </c>
      <c r="Z616" s="212">
        <v>1321.188182006762</v>
      </c>
      <c r="AA616" s="212">
        <v>407.78943095285683</v>
      </c>
      <c r="AB616" s="212">
        <v>986.86528641866448</v>
      </c>
      <c r="AC616" s="212">
        <v>743.84312700323744</v>
      </c>
      <c r="AD616" s="212">
        <v>1381.575863728166</v>
      </c>
      <c r="AE616" s="245">
        <f t="shared" si="223"/>
        <v>0</v>
      </c>
      <c r="AF616" s="214">
        <f t="shared" si="219"/>
        <v>10639.159326740908</v>
      </c>
      <c r="AG616" s="244" t="str">
        <f t="shared" si="222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5108.2105122508237</v>
      </c>
      <c r="C617" s="156">
        <v>0</v>
      </c>
      <c r="D617" s="156">
        <v>746.30194562856309</v>
      </c>
      <c r="E617" s="156">
        <v>0</v>
      </c>
      <c r="F617" s="348"/>
      <c r="G617" s="156">
        <v>0</v>
      </c>
      <c r="H617" s="168">
        <v>0</v>
      </c>
      <c r="I617" s="154">
        <f t="shared" si="220"/>
        <v>5854.5124578793866</v>
      </c>
      <c r="J617" s="149"/>
      <c r="K617" s="169" t="s">
        <v>24</v>
      </c>
      <c r="L617" s="156">
        <v>5108.2105122508237</v>
      </c>
      <c r="M617" s="156">
        <v>0</v>
      </c>
      <c r="N617" s="156">
        <v>746.30194562856309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1"/>
        <v>5854.5124578793866</v>
      </c>
      <c r="U617" s="276" t="s">
        <v>24</v>
      </c>
      <c r="V617" s="207">
        <v>5108.2105122508237</v>
      </c>
      <c r="W617" s="207">
        <v>746.30194562856309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23"/>
        <v>0</v>
      </c>
      <c r="AF617" s="247">
        <f t="shared" si="219"/>
        <v>5854.5124578793866</v>
      </c>
      <c r="AG617" s="244" t="str">
        <f t="shared" si="222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8568.200246751072</v>
      </c>
      <c r="C618" s="160">
        <v>0</v>
      </c>
      <c r="D618" s="160">
        <v>684.061947415487</v>
      </c>
      <c r="E618" s="160">
        <v>0</v>
      </c>
      <c r="F618" s="348"/>
      <c r="G618" s="160">
        <v>0</v>
      </c>
      <c r="H618" s="161">
        <v>0</v>
      </c>
      <c r="I618" s="162">
        <f t="shared" si="220"/>
        <v>9252.2621941665584</v>
      </c>
      <c r="J618" s="149"/>
      <c r="K618" s="163" t="s">
        <v>59</v>
      </c>
      <c r="L618" s="164">
        <v>8568.200246751072</v>
      </c>
      <c r="M618" s="164">
        <v>0</v>
      </c>
      <c r="N618" s="164">
        <v>684.061947415487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1"/>
        <v>9252.2621941665584</v>
      </c>
      <c r="U618" s="107" t="s">
        <v>59</v>
      </c>
      <c r="V618" s="212">
        <v>8568.200246751072</v>
      </c>
      <c r="W618" s="212">
        <v>622.66851231137832</v>
      </c>
      <c r="X618" s="212">
        <v>61.393435104108654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23"/>
        <v>0</v>
      </c>
      <c r="AF618" s="214">
        <f t="shared" si="219"/>
        <v>9252.2621941665584</v>
      </c>
      <c r="AG618" s="244" t="str">
        <f t="shared" si="222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3605.9804944909242</v>
      </c>
      <c r="C619" s="156">
        <v>0</v>
      </c>
      <c r="D619" s="156">
        <v>704.95796431630561</v>
      </c>
      <c r="E619" s="156">
        <v>0</v>
      </c>
      <c r="F619" s="348"/>
      <c r="G619" s="156">
        <v>0</v>
      </c>
      <c r="H619" s="168">
        <v>0</v>
      </c>
      <c r="I619" s="154">
        <f t="shared" si="220"/>
        <v>4310.9384588072298</v>
      </c>
      <c r="J619" s="149"/>
      <c r="K619" s="169" t="s">
        <v>22</v>
      </c>
      <c r="L619" s="156">
        <v>3605.9804944909242</v>
      </c>
      <c r="M619" s="156">
        <v>0</v>
      </c>
      <c r="N619" s="156">
        <v>704.95796431630561</v>
      </c>
      <c r="O619" s="156">
        <v>0</v>
      </c>
      <c r="P619" s="156">
        <v>1149.4439426635145</v>
      </c>
      <c r="Q619" s="156">
        <v>0</v>
      </c>
      <c r="R619" s="157">
        <v>0</v>
      </c>
      <c r="S619" s="158">
        <f t="shared" si="221"/>
        <v>5460.3824014707443</v>
      </c>
      <c r="U619" s="276" t="s">
        <v>22</v>
      </c>
      <c r="V619" s="207">
        <v>3605.9804944909242</v>
      </c>
      <c r="W619" s="207">
        <v>704.77660898884665</v>
      </c>
      <c r="X619" s="207">
        <v>0.1813553274589583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23"/>
        <v>1149.4439426635145</v>
      </c>
      <c r="AF619" s="247">
        <f t="shared" si="219"/>
        <v>5460.3824014707443</v>
      </c>
      <c r="AG619" s="244" t="str">
        <f t="shared" si="222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2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1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23"/>
        <v>0</v>
      </c>
      <c r="AF620" s="214">
        <f t="shared" si="219"/>
        <v>0</v>
      </c>
      <c r="AG620" s="244" t="str">
        <f t="shared" si="222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1612.4377510420022</v>
      </c>
      <c r="C621" s="156">
        <v>0</v>
      </c>
      <c r="D621" s="156">
        <v>1132.3130786182148</v>
      </c>
      <c r="E621" s="156">
        <v>0</v>
      </c>
      <c r="F621" s="348"/>
      <c r="G621" s="156">
        <v>0</v>
      </c>
      <c r="H621" s="168">
        <v>0</v>
      </c>
      <c r="I621" s="154">
        <f t="shared" si="220"/>
        <v>2744.7508296602173</v>
      </c>
      <c r="J621" s="149"/>
      <c r="K621" s="171" t="s">
        <v>63</v>
      </c>
      <c r="L621" s="156">
        <v>1612.4377510420022</v>
      </c>
      <c r="M621" s="156">
        <v>0</v>
      </c>
      <c r="N621" s="156">
        <v>1132.3130786182148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1"/>
        <v>2744.7508296602173</v>
      </c>
      <c r="U621" s="277" t="s">
        <v>63</v>
      </c>
      <c r="V621" s="207">
        <v>1612.4377510420022</v>
      </c>
      <c r="W621" s="207">
        <v>1132.3130786182148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23"/>
        <v>0</v>
      </c>
      <c r="AF621" s="210">
        <f t="shared" si="219"/>
        <v>2744.7508296602173</v>
      </c>
      <c r="AG621" s="244" t="str">
        <f t="shared" si="222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1612.4377510420022</v>
      </c>
      <c r="C622" s="173">
        <v>0</v>
      </c>
      <c r="D622" s="173">
        <v>1132.3130786182148</v>
      </c>
      <c r="E622" s="173">
        <v>0</v>
      </c>
      <c r="F622" s="348"/>
      <c r="G622" s="173">
        <v>0</v>
      </c>
      <c r="H622" s="174">
        <v>0</v>
      </c>
      <c r="I622" s="175">
        <f t="shared" si="220"/>
        <v>2744.7508296602173</v>
      </c>
      <c r="J622" s="149"/>
      <c r="K622" s="176" t="s">
        <v>23</v>
      </c>
      <c r="L622" s="177">
        <v>1612.4377510420022</v>
      </c>
      <c r="M622" s="177">
        <v>0</v>
      </c>
      <c r="N622" s="177">
        <v>1132.3130786182148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1"/>
        <v>2744.7508296602173</v>
      </c>
      <c r="U622" s="278" t="s">
        <v>134</v>
      </c>
      <c r="V622" s="212">
        <v>1612.4377510420022</v>
      </c>
      <c r="W622" s="212">
        <v>1132.3130786182148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23"/>
        <v>0</v>
      </c>
      <c r="AF622" s="214">
        <f t="shared" si="219"/>
        <v>2744.7508296602173</v>
      </c>
      <c r="AG622" s="248" t="str">
        <f t="shared" si="222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2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1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23"/>
        <v>0</v>
      </c>
      <c r="AF623" s="247">
        <f t="shared" si="219"/>
        <v>0</v>
      </c>
      <c r="AG623" s="248" t="str">
        <f t="shared" si="222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2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1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23"/>
        <v>0</v>
      </c>
      <c r="AF624" s="214">
        <f t="shared" si="219"/>
        <v>0</v>
      </c>
      <c r="AG624" s="248" t="str">
        <f t="shared" si="222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20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1"/>
        <v>0</v>
      </c>
      <c r="U625" s="280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19"/>
        <v>0</v>
      </c>
      <c r="AG625" s="248" t="str">
        <f t="shared" si="222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36699.421304034251</v>
      </c>
      <c r="C626" s="195">
        <f t="shared" ref="C626:I626" si="224">SUM(C605:C621)</f>
        <v>0</v>
      </c>
      <c r="D626" s="195">
        <f t="shared" si="224"/>
        <v>7896.3275084148436</v>
      </c>
      <c r="E626" s="195">
        <f t="shared" si="224"/>
        <v>4364.9663083619989</v>
      </c>
      <c r="F626" s="195">
        <f t="shared" si="224"/>
        <v>0</v>
      </c>
      <c r="G626" s="195">
        <f t="shared" si="224"/>
        <v>1730.7084134219019</v>
      </c>
      <c r="H626" s="197">
        <f t="shared" si="224"/>
        <v>0</v>
      </c>
      <c r="I626" s="154">
        <f t="shared" si="224"/>
        <v>50691.423534232999</v>
      </c>
      <c r="J626" s="149"/>
      <c r="K626" s="196" t="s">
        <v>26</v>
      </c>
      <c r="L626" s="195">
        <f>SUM(L605:L621)</f>
        <v>36699.421304034251</v>
      </c>
      <c r="M626" s="195">
        <f t="shared" ref="M626:S626" si="225">SUM(M605:M621)</f>
        <v>0</v>
      </c>
      <c r="N626" s="195">
        <f t="shared" si="225"/>
        <v>7896.3275084148436</v>
      </c>
      <c r="O626" s="195">
        <f t="shared" si="225"/>
        <v>4364.9663083619989</v>
      </c>
      <c r="P626" s="195">
        <f t="shared" si="225"/>
        <v>22003.133671049265</v>
      </c>
      <c r="Q626" s="195">
        <f t="shared" si="225"/>
        <v>1730.7084134219019</v>
      </c>
      <c r="R626" s="197">
        <f t="shared" si="225"/>
        <v>0</v>
      </c>
      <c r="S626" s="198">
        <f t="shared" si="225"/>
        <v>72694.557205282254</v>
      </c>
      <c r="U626" s="224" t="s">
        <v>62</v>
      </c>
      <c r="V626" s="225">
        <f>SUM(V605:V621)</f>
        <v>36699.421304034251</v>
      </c>
      <c r="W626" s="225">
        <f t="shared" ref="W626:AE626" si="226">SUM(W605:W621)</f>
        <v>6692.0135083464693</v>
      </c>
      <c r="X626" s="225">
        <f t="shared" si="226"/>
        <v>1204.3140000683734</v>
      </c>
      <c r="Y626" s="225">
        <f t="shared" si="226"/>
        <v>1254.412831674214</v>
      </c>
      <c r="Z626" s="225">
        <f t="shared" si="226"/>
        <v>1321.188182006762</v>
      </c>
      <c r="AA626" s="225">
        <f t="shared" si="226"/>
        <v>407.78943095285683</v>
      </c>
      <c r="AB626" s="225">
        <f t="shared" si="226"/>
        <v>986.86528641866448</v>
      </c>
      <c r="AC626" s="225">
        <f t="shared" si="226"/>
        <v>743.84312700323744</v>
      </c>
      <c r="AD626" s="225">
        <f t="shared" si="226"/>
        <v>1381.575863728166</v>
      </c>
      <c r="AE626" s="249">
        <f t="shared" si="226"/>
        <v>22003.133671049265</v>
      </c>
      <c r="AF626" s="250">
        <f>SUM(AF605:AF621)</f>
        <v>72694.557205282254</v>
      </c>
      <c r="AG626" s="251" t="str">
        <f t="shared" si="222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0.72397693229605886</v>
      </c>
      <c r="C627" s="49">
        <f t="shared" ref="C627:H627" si="227">IF($I626=0,"-",C626/$I626)</f>
        <v>0</v>
      </c>
      <c r="D627" s="49">
        <f t="shared" si="227"/>
        <v>0.15577245533620268</v>
      </c>
      <c r="E627" s="49">
        <f t="shared" si="227"/>
        <v>8.6108576244939034E-2</v>
      </c>
      <c r="F627" s="49">
        <f t="shared" si="227"/>
        <v>0</v>
      </c>
      <c r="G627" s="49">
        <f t="shared" si="227"/>
        <v>3.4142036122799306E-2</v>
      </c>
      <c r="H627" s="72">
        <f t="shared" si="227"/>
        <v>0</v>
      </c>
      <c r="I627" s="50">
        <f>SUM(B627:H627)</f>
        <v>0.99999999999999989</v>
      </c>
      <c r="K627" s="84" t="s">
        <v>86</v>
      </c>
      <c r="L627" s="101">
        <f t="shared" ref="L627:R627" si="228">IF($S626=0,"-",L626/$S626)</f>
        <v>0.50484414122502608</v>
      </c>
      <c r="M627" s="101">
        <f t="shared" si="228"/>
        <v>0</v>
      </c>
      <c r="N627" s="101">
        <f t="shared" si="228"/>
        <v>0.10862336620493325</v>
      </c>
      <c r="O627" s="101">
        <f t="shared" si="228"/>
        <v>6.0045297422140764E-2</v>
      </c>
      <c r="P627" s="101">
        <f t="shared" si="228"/>
        <v>0.30267924473237506</v>
      </c>
      <c r="Q627" s="101">
        <f t="shared" si="228"/>
        <v>2.3807950415524949E-2</v>
      </c>
      <c r="R627" s="102">
        <f t="shared" si="228"/>
        <v>0</v>
      </c>
      <c r="S627" s="103">
        <f>SUM(L627:R627)</f>
        <v>1.0000000000000002</v>
      </c>
      <c r="U627" s="113" t="s">
        <v>86</v>
      </c>
      <c r="V627" s="135">
        <f>V626/$AF626</f>
        <v>0.50484414122502608</v>
      </c>
      <c r="W627" s="135">
        <f t="shared" ref="W627:AF627" si="229">W626/$AF626</f>
        <v>9.2056596334287907E-2</v>
      </c>
      <c r="X627" s="135">
        <f t="shared" si="229"/>
        <v>1.6566769870645329E-2</v>
      </c>
      <c r="Y627" s="135">
        <f t="shared" si="229"/>
        <v>1.7255938819901964E-2</v>
      </c>
      <c r="Z627" s="135">
        <f t="shared" si="229"/>
        <v>1.817451309698272E-2</v>
      </c>
      <c r="AA627" s="135">
        <f t="shared" si="229"/>
        <v>5.6096281018852582E-3</v>
      </c>
      <c r="AB627" s="135">
        <f t="shared" si="229"/>
        <v>1.357550447183899E-2</v>
      </c>
      <c r="AC627" s="135">
        <f t="shared" si="229"/>
        <v>1.0232445943685961E-2</v>
      </c>
      <c r="AD627" s="252">
        <f t="shared" si="229"/>
        <v>1.9005217403370821E-2</v>
      </c>
      <c r="AE627" s="252">
        <f t="shared" si="229"/>
        <v>0.30267924473237506</v>
      </c>
      <c r="AF627" s="253">
        <f t="shared" si="22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0.30604086713640277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0.30604086713640277</v>
      </c>
      <c r="J631" s="149"/>
      <c r="K631" s="203" t="s">
        <v>7</v>
      </c>
      <c r="L631" s="152">
        <v>0.30604086713640277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0.30604086713640277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1.623918907125097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0">SUM(B632:H632)</f>
        <v>1.623918907125097</v>
      </c>
      <c r="J632" s="149"/>
      <c r="K632" s="163" t="s">
        <v>8</v>
      </c>
      <c r="L632" s="164">
        <v>1.623918907125097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1">SUM(L632:R632)</f>
        <v>1.623918907125097</v>
      </c>
    </row>
    <row r="633" spans="1:85" ht="15">
      <c r="A633" s="167" t="s">
        <v>10</v>
      </c>
      <c r="B633" s="156">
        <v>5.7735430119426212</v>
      </c>
      <c r="C633" s="156">
        <v>0</v>
      </c>
      <c r="D633" s="156">
        <v>1.849523002989473E-2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0"/>
        <v>5.7920382419725156</v>
      </c>
      <c r="J633" s="149"/>
      <c r="K633" s="169" t="s">
        <v>10</v>
      </c>
      <c r="L633" s="156">
        <v>5.7735430119426212</v>
      </c>
      <c r="M633" s="156">
        <v>0</v>
      </c>
      <c r="N633" s="156">
        <v>1.849523002989473E-2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1"/>
        <v>5.7920382419725156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1"/>
        <v>0</v>
      </c>
    </row>
    <row r="635" spans="1:85" ht="15">
      <c r="A635" s="167" t="s">
        <v>16</v>
      </c>
      <c r="B635" s="156">
        <v>74.982646831519773</v>
      </c>
      <c r="C635" s="156">
        <v>0.32407969935125069</v>
      </c>
      <c r="D635" s="156">
        <v>6.0420814230306652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0"/>
        <v>81.348807953901684</v>
      </c>
      <c r="J635" s="149"/>
      <c r="K635" s="169" t="s">
        <v>16</v>
      </c>
      <c r="L635" s="156">
        <v>74.982646831519773</v>
      </c>
      <c r="M635" s="156">
        <v>0.32407969935125069</v>
      </c>
      <c r="N635" s="156">
        <v>6.0420814230306652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1"/>
        <v>81.348807953901684</v>
      </c>
    </row>
    <row r="636" spans="1:85" ht="15">
      <c r="A636" s="159" t="s">
        <v>15</v>
      </c>
      <c r="B636" s="160">
        <v>6.9580181100324285</v>
      </c>
      <c r="C636" s="160">
        <v>0.15702720550631646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0"/>
        <v>7.1150453155387448</v>
      </c>
      <c r="J636" s="149"/>
      <c r="K636" s="163" t="s">
        <v>15</v>
      </c>
      <c r="L636" s="164">
        <v>6.9580181100324285</v>
      </c>
      <c r="M636" s="164">
        <v>0.15702720550631646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1"/>
        <v>7.1150453155387448</v>
      </c>
    </row>
    <row r="637" spans="1:85" ht="15">
      <c r="A637" s="167" t="s">
        <v>57</v>
      </c>
      <c r="B637" s="156">
        <v>0</v>
      </c>
      <c r="C637" s="156">
        <v>0.9538066577331058</v>
      </c>
      <c r="D637" s="156">
        <v>0</v>
      </c>
      <c r="E637" s="156">
        <v>46.293636334654266</v>
      </c>
      <c r="F637" s="156">
        <v>1828.2643789596193</v>
      </c>
      <c r="G637" s="156">
        <v>0</v>
      </c>
      <c r="H637" s="168">
        <v>0</v>
      </c>
      <c r="I637" s="154">
        <f t="shared" si="230"/>
        <v>1875.5118219520066</v>
      </c>
      <c r="J637" s="149"/>
      <c r="K637" s="169" t="s">
        <v>57</v>
      </c>
      <c r="L637" s="156">
        <v>0</v>
      </c>
      <c r="M637" s="156">
        <v>0.9538066577331058</v>
      </c>
      <c r="N637" s="156">
        <v>0</v>
      </c>
      <c r="O637" s="156">
        <v>46.293636334654266</v>
      </c>
      <c r="P637" s="156">
        <v>1828.2643789596193</v>
      </c>
      <c r="Q637" s="156">
        <v>0</v>
      </c>
      <c r="R637" s="157">
        <v>0</v>
      </c>
      <c r="S637" s="158">
        <f t="shared" si="231"/>
        <v>1875.5118219520066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26.775241515095654</v>
      </c>
      <c r="F638" s="160">
        <v>0</v>
      </c>
      <c r="G638" s="160">
        <v>0</v>
      </c>
      <c r="H638" s="161">
        <v>0</v>
      </c>
      <c r="I638" s="162">
        <f t="shared" si="230"/>
        <v>26.775241515095654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26.775241515095654</v>
      </c>
      <c r="P638" s="164">
        <v>0</v>
      </c>
      <c r="Q638" s="164">
        <v>0</v>
      </c>
      <c r="R638" s="165">
        <v>0</v>
      </c>
      <c r="S638" s="166">
        <f t="shared" si="231"/>
        <v>26.775241515095654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1"/>
        <v>0</v>
      </c>
    </row>
    <row r="640" spans="1:85" ht="15">
      <c r="A640" s="159" t="s">
        <v>17</v>
      </c>
      <c r="B640" s="160">
        <v>31.485138431724518</v>
      </c>
      <c r="C640" s="160">
        <v>0</v>
      </c>
      <c r="D640" s="160">
        <v>0.15242685343118614</v>
      </c>
      <c r="E640" s="160">
        <v>0.92747369171792637</v>
      </c>
      <c r="F640" s="160">
        <v>0</v>
      </c>
      <c r="G640" s="160">
        <v>0</v>
      </c>
      <c r="H640" s="161">
        <v>0</v>
      </c>
      <c r="I640" s="162">
        <f t="shared" si="230"/>
        <v>32.56503897687363</v>
      </c>
      <c r="J640" s="149"/>
      <c r="K640" s="163" t="s">
        <v>17</v>
      </c>
      <c r="L640" s="164">
        <v>31.485138431724518</v>
      </c>
      <c r="M640" s="164">
        <v>0</v>
      </c>
      <c r="N640" s="164">
        <v>0.15242685343118614</v>
      </c>
      <c r="O640" s="164">
        <v>0.92747369171792637</v>
      </c>
      <c r="P640" s="164">
        <v>0</v>
      </c>
      <c r="Q640" s="164">
        <v>0</v>
      </c>
      <c r="R640" s="165">
        <v>0</v>
      </c>
      <c r="S640" s="166">
        <f t="shared" si="231"/>
        <v>32.56503897687363</v>
      </c>
    </row>
    <row r="641" spans="1:70" ht="15">
      <c r="A641" s="167" t="s">
        <v>139</v>
      </c>
      <c r="B641" s="156">
        <v>88.553414693277318</v>
      </c>
      <c r="C641" s="156">
        <v>0</v>
      </c>
      <c r="D641" s="156">
        <v>22.887191185342402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0"/>
        <v>111.44060587861972</v>
      </c>
      <c r="J641" s="149"/>
      <c r="K641" s="169" t="s">
        <v>139</v>
      </c>
      <c r="L641" s="156">
        <v>88.553414693277318</v>
      </c>
      <c r="M641" s="156">
        <v>0</v>
      </c>
      <c r="N641" s="156">
        <v>22.887191185342402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1"/>
        <v>111.44060587861972</v>
      </c>
    </row>
    <row r="642" spans="1:70" ht="15">
      <c r="A642" s="159" t="s">
        <v>25</v>
      </c>
      <c r="B642" s="160">
        <v>291.98346777043531</v>
      </c>
      <c r="C642" s="160">
        <v>0.37938097185844372</v>
      </c>
      <c r="D642" s="160">
        <v>6.0394739977570859</v>
      </c>
      <c r="E642" s="160">
        <v>485.18509569530983</v>
      </c>
      <c r="F642" s="160">
        <v>0</v>
      </c>
      <c r="G642" s="160">
        <v>163.61424093316748</v>
      </c>
      <c r="H642" s="161">
        <v>2.2955063566202143</v>
      </c>
      <c r="I642" s="162">
        <f t="shared" si="230"/>
        <v>949.49716572514831</v>
      </c>
      <c r="J642" s="149"/>
      <c r="K642" s="163" t="s">
        <v>25</v>
      </c>
      <c r="L642" s="164">
        <v>291.98346777043531</v>
      </c>
      <c r="M642" s="164">
        <v>0.37938097185844372</v>
      </c>
      <c r="N642" s="164">
        <v>6.0394739977570859</v>
      </c>
      <c r="O642" s="164">
        <v>485.18509569530983</v>
      </c>
      <c r="P642" s="164">
        <v>0</v>
      </c>
      <c r="Q642" s="164">
        <v>163.61424093316748</v>
      </c>
      <c r="R642" s="165">
        <v>2.2955063566202143</v>
      </c>
      <c r="S642" s="166">
        <f t="shared" si="231"/>
        <v>949.49716572514831</v>
      </c>
    </row>
    <row r="643" spans="1:70" ht="15">
      <c r="A643" s="167" t="s">
        <v>24</v>
      </c>
      <c r="B643" s="156">
        <v>82.76023069924824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0"/>
        <v>82.76023069924824</v>
      </c>
      <c r="J643" s="149"/>
      <c r="K643" s="169" t="s">
        <v>24</v>
      </c>
      <c r="L643" s="156">
        <v>82.76023069924824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1"/>
        <v>82.76023069924824</v>
      </c>
    </row>
    <row r="644" spans="1:70" ht="15">
      <c r="A644" s="159" t="s">
        <v>59</v>
      </c>
      <c r="B644" s="160">
        <v>361.21747714423918</v>
      </c>
      <c r="C644" s="160">
        <v>16.36192575287814</v>
      </c>
      <c r="D644" s="160">
        <v>205.67997562303259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0"/>
        <v>583.25937852014999</v>
      </c>
      <c r="J644" s="149"/>
      <c r="K644" s="163" t="s">
        <v>59</v>
      </c>
      <c r="L644" s="164">
        <v>361.21747714423918</v>
      </c>
      <c r="M644" s="164">
        <v>16.36192575287814</v>
      </c>
      <c r="N644" s="164">
        <v>205.67997562303259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1"/>
        <v>583.25937852014999</v>
      </c>
    </row>
    <row r="645" spans="1:70" ht="15">
      <c r="A645" s="167" t="s">
        <v>22</v>
      </c>
      <c r="B645" s="156">
        <v>1159.1684158223609</v>
      </c>
      <c r="C645" s="156">
        <v>0</v>
      </c>
      <c r="D645" s="156">
        <v>0</v>
      </c>
      <c r="E645" s="156">
        <v>2.9688440066144688</v>
      </c>
      <c r="F645" s="156">
        <v>119.863448573196</v>
      </c>
      <c r="G645" s="156">
        <v>0</v>
      </c>
      <c r="H645" s="168">
        <v>0</v>
      </c>
      <c r="I645" s="154">
        <f t="shared" si="230"/>
        <v>1282.0007084021713</v>
      </c>
      <c r="J645" s="149"/>
      <c r="K645" s="169" t="s">
        <v>22</v>
      </c>
      <c r="L645" s="156">
        <v>1159.1684158223609</v>
      </c>
      <c r="M645" s="156">
        <v>0</v>
      </c>
      <c r="N645" s="156">
        <v>0</v>
      </c>
      <c r="O645" s="156">
        <v>2.9688440066144688</v>
      </c>
      <c r="P645" s="156">
        <v>119.863448573196</v>
      </c>
      <c r="Q645" s="156">
        <v>0</v>
      </c>
      <c r="R645" s="157">
        <v>0</v>
      </c>
      <c r="S645" s="158">
        <f t="shared" si="231"/>
        <v>1282.0007084021713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1"/>
        <v>0</v>
      </c>
    </row>
    <row r="647" spans="1:70" ht="15">
      <c r="A647" s="170" t="s">
        <v>63</v>
      </c>
      <c r="B647" s="156">
        <v>37.061788577802091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0"/>
        <v>37.061788577802091</v>
      </c>
      <c r="J647" s="149"/>
      <c r="K647" s="171" t="s">
        <v>63</v>
      </c>
      <c r="L647" s="156">
        <v>37.061788577802091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1"/>
        <v>37.061788577802091</v>
      </c>
    </row>
    <row r="648" spans="1:70">
      <c r="A648" s="172" t="s">
        <v>23</v>
      </c>
      <c r="B648" s="173">
        <v>37.061788577802091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0"/>
        <v>37.061788577802091</v>
      </c>
      <c r="J648" s="149"/>
      <c r="K648" s="176" t="s">
        <v>23</v>
      </c>
      <c r="L648" s="177">
        <v>37.061788577802091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1"/>
        <v>37.061788577802091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1"/>
        <v>0</v>
      </c>
    </row>
    <row r="652" spans="1:70" ht="15">
      <c r="A652" s="194" t="s">
        <v>26</v>
      </c>
      <c r="B652" s="195">
        <f>SUM(B631:B647)</f>
        <v>2141.8741008668439</v>
      </c>
      <c r="C652" s="195">
        <f t="shared" ref="C652:I652" si="232">SUM(C631:C647)</f>
        <v>18.176220287327258</v>
      </c>
      <c r="D652" s="195">
        <f t="shared" si="232"/>
        <v>240.81964431262384</v>
      </c>
      <c r="E652" s="195">
        <f t="shared" si="232"/>
        <v>562.15029124339219</v>
      </c>
      <c r="F652" s="195">
        <f t="shared" si="232"/>
        <v>1948.1278275328152</v>
      </c>
      <c r="G652" s="195">
        <f t="shared" si="232"/>
        <v>163.61424093316748</v>
      </c>
      <c r="H652" s="197">
        <f t="shared" si="232"/>
        <v>2.2955063566202143</v>
      </c>
      <c r="I652" s="154">
        <f t="shared" si="232"/>
        <v>5077.0578315327903</v>
      </c>
      <c r="J652" s="149"/>
      <c r="K652" s="196" t="s">
        <v>26</v>
      </c>
      <c r="L652" s="195">
        <f>SUM(L631:L647)</f>
        <v>2141.8741008668439</v>
      </c>
      <c r="M652" s="195">
        <f t="shared" ref="M652:S652" si="233">SUM(M631:M647)</f>
        <v>18.176220287327258</v>
      </c>
      <c r="N652" s="195">
        <f t="shared" si="233"/>
        <v>240.81964431262384</v>
      </c>
      <c r="O652" s="195">
        <f t="shared" si="233"/>
        <v>562.15029124339219</v>
      </c>
      <c r="P652" s="195">
        <f t="shared" si="233"/>
        <v>1948.1278275328152</v>
      </c>
      <c r="Q652" s="195">
        <f t="shared" si="233"/>
        <v>163.61424093316748</v>
      </c>
      <c r="R652" s="197">
        <f t="shared" si="233"/>
        <v>2.2955063566202143</v>
      </c>
      <c r="S652" s="198">
        <f t="shared" si="233"/>
        <v>5077.0578315327903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0.42187309499687164</v>
      </c>
      <c r="C653" s="49">
        <f t="shared" ref="C653:H653" si="234">IF($I652=0,"-",C652/$I652)</f>
        <v>3.5800695777853217E-3</v>
      </c>
      <c r="D653" s="49">
        <f t="shared" si="234"/>
        <v>4.7432913372964104E-2</v>
      </c>
      <c r="E653" s="49">
        <f t="shared" si="234"/>
        <v>0.11072363362732783</v>
      </c>
      <c r="F653" s="49">
        <f t="shared" si="234"/>
        <v>0.38371196314395051</v>
      </c>
      <c r="G653" s="49">
        <f t="shared" si="234"/>
        <v>3.2226192090424051E-2</v>
      </c>
      <c r="H653" s="72">
        <f t="shared" si="234"/>
        <v>4.5213319067653577E-4</v>
      </c>
      <c r="I653" s="50">
        <f>SUM(B653:H653)</f>
        <v>1</v>
      </c>
      <c r="K653" s="84" t="s">
        <v>86</v>
      </c>
      <c r="L653" s="101">
        <f t="shared" ref="L653:R653" si="235">IF($S652=0,"-",L652/$S652)</f>
        <v>0.42187309499687164</v>
      </c>
      <c r="M653" s="101">
        <f t="shared" si="235"/>
        <v>3.5800695777853217E-3</v>
      </c>
      <c r="N653" s="101">
        <f t="shared" si="235"/>
        <v>4.7432913372964104E-2</v>
      </c>
      <c r="O653" s="101">
        <f t="shared" si="235"/>
        <v>0.11072363362732783</v>
      </c>
      <c r="P653" s="101">
        <f t="shared" si="235"/>
        <v>0.38371196314395051</v>
      </c>
      <c r="Q653" s="101">
        <f t="shared" si="235"/>
        <v>3.2226192090424051E-2</v>
      </c>
      <c r="R653" s="102">
        <f t="shared" si="235"/>
        <v>4.5213319067653577E-4</v>
      </c>
      <c r="S653" s="103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146</v>
      </c>
      <c r="B1" s="313"/>
      <c r="C1" s="313"/>
      <c r="D1" s="313"/>
      <c r="E1" s="313"/>
      <c r="F1" s="313"/>
      <c r="G1" s="313"/>
      <c r="H1" s="313"/>
      <c r="I1" s="314"/>
      <c r="K1" s="321" t="s">
        <v>147</v>
      </c>
      <c r="L1" s="322"/>
      <c r="M1" s="322"/>
      <c r="N1" s="322"/>
      <c r="O1" s="322"/>
      <c r="P1" s="322"/>
      <c r="Q1" s="322"/>
      <c r="R1" s="322"/>
      <c r="S1" s="323"/>
      <c r="U1" s="330" t="s">
        <v>148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45.775873605874601</v>
      </c>
      <c r="C7" s="38">
        <f>C33+C85</f>
        <v>841.56961035721213</v>
      </c>
      <c r="D7" s="38">
        <f>D33+D85</f>
        <v>116.49749626184396</v>
      </c>
      <c r="E7" s="38">
        <f>E33+E85</f>
        <v>0</v>
      </c>
      <c r="F7" s="38">
        <f>F59+F85</f>
        <v>0.10698346844895601</v>
      </c>
      <c r="G7" s="38">
        <f>G33+G85</f>
        <v>0</v>
      </c>
      <c r="H7" s="38">
        <f>H33+H85</f>
        <v>0</v>
      </c>
      <c r="I7" s="154">
        <f>SUM(B7:H7)</f>
        <v>1003.9499636933796</v>
      </c>
      <c r="J7" s="149"/>
      <c r="K7" s="155" t="s">
        <v>7</v>
      </c>
      <c r="L7" s="38">
        <f>L33+L85</f>
        <v>45.775873605874601</v>
      </c>
      <c r="M7" s="38">
        <f t="shared" ref="M7:N7" si="0">M33+M85</f>
        <v>841.56961035721213</v>
      </c>
      <c r="N7" s="38">
        <f t="shared" si="0"/>
        <v>116.49749626184396</v>
      </c>
      <c r="O7" s="38">
        <f>O33+O85</f>
        <v>0</v>
      </c>
      <c r="P7" s="44">
        <f>P59+P85+P33</f>
        <v>0.10698346844895601</v>
      </c>
      <c r="Q7" s="38">
        <f>Q33+Q85</f>
        <v>0</v>
      </c>
      <c r="R7" s="38">
        <f>R33+R85</f>
        <v>0</v>
      </c>
      <c r="S7" s="158">
        <f>SUM(L7:R7)</f>
        <v>1003.9499636933796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E23" si="1">B34+B86</f>
        <v>34.770066718317111</v>
      </c>
      <c r="C8" s="41">
        <f t="shared" si="1"/>
        <v>0</v>
      </c>
      <c r="D8" s="41">
        <f t="shared" si="1"/>
        <v>111.16823818064863</v>
      </c>
      <c r="E8" s="41">
        <f t="shared" si="1"/>
        <v>0</v>
      </c>
      <c r="F8" s="41">
        <f t="shared" ref="F8:F27" si="2">F60+F86</f>
        <v>0</v>
      </c>
      <c r="G8" s="41">
        <f t="shared" ref="G8:H23" si="3">G34+G86</f>
        <v>0</v>
      </c>
      <c r="H8" s="41">
        <f t="shared" si="3"/>
        <v>0</v>
      </c>
      <c r="I8" s="162">
        <f t="shared" ref="I8:I27" si="4">SUM(B8:H8)</f>
        <v>145.93830489896573</v>
      </c>
      <c r="J8" s="149"/>
      <c r="K8" s="163" t="s">
        <v>8</v>
      </c>
      <c r="L8" s="90">
        <f t="shared" ref="L8:R23" si="5">L34+L86</f>
        <v>34.770066718317111</v>
      </c>
      <c r="M8" s="90">
        <f t="shared" si="5"/>
        <v>0</v>
      </c>
      <c r="N8" s="90">
        <f t="shared" si="5"/>
        <v>111.16823818064863</v>
      </c>
      <c r="O8" s="90">
        <f t="shared" si="5"/>
        <v>0</v>
      </c>
      <c r="P8" s="90">
        <f t="shared" ref="P8:P27" si="6">P60+P86+P34</f>
        <v>0</v>
      </c>
      <c r="Q8" s="90">
        <f t="shared" si="5"/>
        <v>0</v>
      </c>
      <c r="R8" s="90">
        <f t="shared" si="5"/>
        <v>0</v>
      </c>
      <c r="S8" s="166">
        <f t="shared" ref="S8:S27" si="7">SUM(L8:R8)</f>
        <v>145.93830489896573</v>
      </c>
      <c r="T8" s="149" t="str">
        <f t="shared" ref="T8:T24" si="8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224.53090825319285</v>
      </c>
      <c r="C9" s="44">
        <f t="shared" si="1"/>
        <v>0</v>
      </c>
      <c r="D9" s="44">
        <f t="shared" si="1"/>
        <v>2963.4458059369854</v>
      </c>
      <c r="E9" s="44">
        <f t="shared" si="1"/>
        <v>0</v>
      </c>
      <c r="F9" s="44">
        <f t="shared" si="2"/>
        <v>0</v>
      </c>
      <c r="G9" s="44">
        <f t="shared" si="3"/>
        <v>0</v>
      </c>
      <c r="H9" s="44">
        <f t="shared" si="3"/>
        <v>0</v>
      </c>
      <c r="I9" s="154">
        <f t="shared" si="4"/>
        <v>3187.9767141901784</v>
      </c>
      <c r="J9" s="149"/>
      <c r="K9" s="155" t="s">
        <v>10</v>
      </c>
      <c r="L9" s="44">
        <f t="shared" si="5"/>
        <v>224.53090825319285</v>
      </c>
      <c r="M9" s="44">
        <f t="shared" si="5"/>
        <v>0</v>
      </c>
      <c r="N9" s="44">
        <f t="shared" si="5"/>
        <v>2963.4458059369854</v>
      </c>
      <c r="O9" s="44">
        <f t="shared" si="5"/>
        <v>0</v>
      </c>
      <c r="P9" s="44">
        <f t="shared" si="6"/>
        <v>0</v>
      </c>
      <c r="Q9" s="44">
        <f t="shared" si="5"/>
        <v>0</v>
      </c>
      <c r="R9" s="44">
        <f t="shared" si="5"/>
        <v>0</v>
      </c>
      <c r="S9" s="158">
        <f t="shared" si="7"/>
        <v>3187.9767141901784</v>
      </c>
      <c r="T9" s="149" t="str">
        <f t="shared" si="8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si="1"/>
        <v>88.253250000000008</v>
      </c>
      <c r="E10" s="41">
        <f t="shared" si="1"/>
        <v>0</v>
      </c>
      <c r="F10" s="41">
        <f t="shared" si="2"/>
        <v>0</v>
      </c>
      <c r="G10" s="41">
        <f t="shared" si="3"/>
        <v>0</v>
      </c>
      <c r="H10" s="41">
        <f t="shared" si="3"/>
        <v>0</v>
      </c>
      <c r="I10" s="162">
        <f t="shared" si="4"/>
        <v>88.253250000000008</v>
      </c>
      <c r="J10" s="149"/>
      <c r="K10" s="163" t="s">
        <v>55</v>
      </c>
      <c r="L10" s="90">
        <f t="shared" si="5"/>
        <v>0</v>
      </c>
      <c r="M10" s="90">
        <f t="shared" si="5"/>
        <v>0</v>
      </c>
      <c r="N10" s="90">
        <f t="shared" si="5"/>
        <v>88.253250000000008</v>
      </c>
      <c r="O10" s="90">
        <f t="shared" si="5"/>
        <v>0</v>
      </c>
      <c r="P10" s="90">
        <f t="shared" si="6"/>
        <v>0</v>
      </c>
      <c r="Q10" s="90">
        <f t="shared" si="5"/>
        <v>0</v>
      </c>
      <c r="R10" s="90">
        <f t="shared" si="5"/>
        <v>0</v>
      </c>
      <c r="S10" s="166">
        <f t="shared" si="7"/>
        <v>88.253250000000008</v>
      </c>
      <c r="T10" s="149" t="str">
        <f t="shared" si="8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532.07872937181992</v>
      </c>
      <c r="C11" s="44">
        <f t="shared" si="1"/>
        <v>215.19776235400943</v>
      </c>
      <c r="D11" s="44">
        <f t="shared" si="1"/>
        <v>359.97367038970162</v>
      </c>
      <c r="E11" s="44">
        <f t="shared" si="1"/>
        <v>3.3893809706897082</v>
      </c>
      <c r="F11" s="44">
        <f t="shared" si="2"/>
        <v>0</v>
      </c>
      <c r="G11" s="44">
        <f t="shared" si="3"/>
        <v>0</v>
      </c>
      <c r="H11" s="44">
        <f t="shared" si="3"/>
        <v>0</v>
      </c>
      <c r="I11" s="154">
        <f t="shared" si="4"/>
        <v>1110.6395430862208</v>
      </c>
      <c r="J11" s="149"/>
      <c r="K11" s="155" t="s">
        <v>16</v>
      </c>
      <c r="L11" s="44">
        <f t="shared" si="5"/>
        <v>532.07872937181992</v>
      </c>
      <c r="M11" s="44">
        <f t="shared" si="5"/>
        <v>215.19776235400943</v>
      </c>
      <c r="N11" s="44">
        <f t="shared" si="5"/>
        <v>359.97367038970162</v>
      </c>
      <c r="O11" s="44">
        <f t="shared" si="5"/>
        <v>3.3893809706897082</v>
      </c>
      <c r="P11" s="44">
        <f t="shared" si="6"/>
        <v>0</v>
      </c>
      <c r="Q11" s="44">
        <f t="shared" si="5"/>
        <v>0</v>
      </c>
      <c r="R11" s="44">
        <f t="shared" si="5"/>
        <v>0</v>
      </c>
      <c r="S11" s="158">
        <f t="shared" si="7"/>
        <v>1110.6395430862208</v>
      </c>
      <c r="T11" s="149" t="str">
        <f t="shared" si="8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7156.370942984955</v>
      </c>
      <c r="C12" s="41">
        <f t="shared" si="1"/>
        <v>12.429381137958121</v>
      </c>
      <c r="D12" s="41">
        <f t="shared" si="1"/>
        <v>886.25462411614194</v>
      </c>
      <c r="E12" s="41">
        <f t="shared" si="1"/>
        <v>0</v>
      </c>
      <c r="F12" s="41">
        <f t="shared" si="2"/>
        <v>0</v>
      </c>
      <c r="G12" s="41">
        <f t="shared" si="3"/>
        <v>0</v>
      </c>
      <c r="H12" s="41">
        <f t="shared" si="3"/>
        <v>0</v>
      </c>
      <c r="I12" s="162">
        <f t="shared" si="4"/>
        <v>8055.0549482390552</v>
      </c>
      <c r="J12" s="149"/>
      <c r="K12" s="163" t="s">
        <v>15</v>
      </c>
      <c r="L12" s="90">
        <f t="shared" si="5"/>
        <v>7156.370942984955</v>
      </c>
      <c r="M12" s="90">
        <f t="shared" si="5"/>
        <v>12.429381137958121</v>
      </c>
      <c r="N12" s="90">
        <f t="shared" si="5"/>
        <v>886.25462411614194</v>
      </c>
      <c r="O12" s="90">
        <f t="shared" si="5"/>
        <v>0</v>
      </c>
      <c r="P12" s="90">
        <f t="shared" si="6"/>
        <v>0</v>
      </c>
      <c r="Q12" s="90">
        <f t="shared" si="5"/>
        <v>0</v>
      </c>
      <c r="R12" s="90">
        <f t="shared" si="5"/>
        <v>0</v>
      </c>
      <c r="S12" s="166">
        <f t="shared" si="7"/>
        <v>8055.0549482390552</v>
      </c>
      <c r="T12" s="149" t="str">
        <f t="shared" si="8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0.95592737977262099</v>
      </c>
      <c r="D13" s="44">
        <f t="shared" si="1"/>
        <v>0.32529531220515961</v>
      </c>
      <c r="E13" s="44">
        <f t="shared" si="1"/>
        <v>2429.7465057751288</v>
      </c>
      <c r="F13" s="44">
        <f t="shared" si="2"/>
        <v>47223.644944857064</v>
      </c>
      <c r="G13" s="44">
        <f t="shared" si="3"/>
        <v>0</v>
      </c>
      <c r="H13" s="44">
        <f t="shared" si="3"/>
        <v>0</v>
      </c>
      <c r="I13" s="154">
        <f t="shared" si="4"/>
        <v>49654.672673324167</v>
      </c>
      <c r="J13" s="149"/>
      <c r="K13" s="169" t="s">
        <v>57</v>
      </c>
      <c r="L13" s="44">
        <f t="shared" si="5"/>
        <v>0</v>
      </c>
      <c r="M13" s="44">
        <f t="shared" si="5"/>
        <v>0.95592737977262099</v>
      </c>
      <c r="N13" s="44">
        <f t="shared" si="5"/>
        <v>0.32529531220515961</v>
      </c>
      <c r="O13" s="44">
        <f t="shared" si="5"/>
        <v>2429.7465057751288</v>
      </c>
      <c r="P13" s="44">
        <f t="shared" si="6"/>
        <v>47223.644944857064</v>
      </c>
      <c r="Q13" s="44">
        <f t="shared" si="5"/>
        <v>0</v>
      </c>
      <c r="R13" s="44">
        <f t="shared" si="5"/>
        <v>0</v>
      </c>
      <c r="S13" s="158">
        <f t="shared" si="7"/>
        <v>49654.672673324167</v>
      </c>
      <c r="T13" s="149" t="str">
        <f t="shared" si="8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si="1"/>
        <v>0.23358333500842732</v>
      </c>
      <c r="E14" s="41">
        <f t="shared" si="1"/>
        <v>46.488827968664893</v>
      </c>
      <c r="F14" s="41">
        <f t="shared" si="2"/>
        <v>11824.950323307758</v>
      </c>
      <c r="G14" s="41">
        <f t="shared" si="3"/>
        <v>0</v>
      </c>
      <c r="H14" s="41">
        <f t="shared" si="3"/>
        <v>0</v>
      </c>
      <c r="I14" s="162">
        <f t="shared" si="4"/>
        <v>11871.672734611431</v>
      </c>
      <c r="J14" s="149"/>
      <c r="K14" s="163" t="s">
        <v>12</v>
      </c>
      <c r="L14" s="90">
        <f t="shared" si="5"/>
        <v>0</v>
      </c>
      <c r="M14" s="90">
        <f t="shared" si="5"/>
        <v>0</v>
      </c>
      <c r="N14" s="90">
        <f t="shared" si="5"/>
        <v>0.23358333500842732</v>
      </c>
      <c r="O14" s="90">
        <f t="shared" si="5"/>
        <v>46.488827968664893</v>
      </c>
      <c r="P14" s="90">
        <f t="shared" si="6"/>
        <v>11824.950323307759</v>
      </c>
      <c r="Q14" s="90">
        <f t="shared" si="5"/>
        <v>0</v>
      </c>
      <c r="R14" s="90">
        <f t="shared" si="5"/>
        <v>0</v>
      </c>
      <c r="S14" s="166">
        <f t="shared" si="7"/>
        <v>11871.672734611433</v>
      </c>
      <c r="T14" s="149" t="str">
        <f t="shared" si="8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si="1"/>
        <v>0</v>
      </c>
      <c r="E15" s="44">
        <f t="shared" si="1"/>
        <v>0</v>
      </c>
      <c r="F15" s="44">
        <f t="shared" si="2"/>
        <v>1044.8051175123371</v>
      </c>
      <c r="G15" s="44">
        <f t="shared" si="3"/>
        <v>0</v>
      </c>
      <c r="H15" s="44">
        <f t="shared" si="3"/>
        <v>0</v>
      </c>
      <c r="I15" s="154">
        <f t="shared" si="4"/>
        <v>1044.8051175123371</v>
      </c>
      <c r="J15" s="149"/>
      <c r="K15" s="169" t="s">
        <v>58</v>
      </c>
      <c r="L15" s="44">
        <f t="shared" si="5"/>
        <v>0</v>
      </c>
      <c r="M15" s="44">
        <f t="shared" si="5"/>
        <v>0</v>
      </c>
      <c r="N15" s="44">
        <f t="shared" si="5"/>
        <v>0</v>
      </c>
      <c r="O15" s="44">
        <f t="shared" si="5"/>
        <v>0</v>
      </c>
      <c r="P15" s="44">
        <f t="shared" si="6"/>
        <v>1044.8051175123371</v>
      </c>
      <c r="Q15" s="44">
        <f t="shared" si="5"/>
        <v>0</v>
      </c>
      <c r="R15" s="44">
        <f t="shared" si="5"/>
        <v>0</v>
      </c>
      <c r="S15" s="158">
        <f t="shared" si="7"/>
        <v>1044.8051175123371</v>
      </c>
      <c r="T15" s="149" t="str">
        <f t="shared" si="8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352.15987617164473</v>
      </c>
      <c r="C16" s="41">
        <f t="shared" si="1"/>
        <v>5.338620678569467</v>
      </c>
      <c r="D16" s="41">
        <f t="shared" si="1"/>
        <v>164.00045470828707</v>
      </c>
      <c r="E16" s="41">
        <f t="shared" si="1"/>
        <v>30.081391183054254</v>
      </c>
      <c r="F16" s="41">
        <f t="shared" si="2"/>
        <v>19.347785966019728</v>
      </c>
      <c r="G16" s="41">
        <f t="shared" si="3"/>
        <v>0</v>
      </c>
      <c r="H16" s="41">
        <f t="shared" si="3"/>
        <v>0</v>
      </c>
      <c r="I16" s="162">
        <f t="shared" si="4"/>
        <v>570.92812870757518</v>
      </c>
      <c r="J16" s="149"/>
      <c r="K16" s="163" t="s">
        <v>17</v>
      </c>
      <c r="L16" s="90">
        <f t="shared" si="5"/>
        <v>352.15987617164473</v>
      </c>
      <c r="M16" s="90">
        <f t="shared" si="5"/>
        <v>5.338620678569467</v>
      </c>
      <c r="N16" s="90">
        <f t="shared" si="5"/>
        <v>164.00045470828707</v>
      </c>
      <c r="O16" s="90">
        <f t="shared" si="5"/>
        <v>30.081391183054254</v>
      </c>
      <c r="P16" s="90">
        <f t="shared" si="6"/>
        <v>19.347785966019675</v>
      </c>
      <c r="Q16" s="90">
        <f t="shared" si="5"/>
        <v>0</v>
      </c>
      <c r="R16" s="90">
        <f t="shared" si="5"/>
        <v>0</v>
      </c>
      <c r="S16" s="166">
        <f t="shared" si="7"/>
        <v>570.92812870757518</v>
      </c>
      <c r="T16" s="149" t="str">
        <f t="shared" si="8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12315.128741283588</v>
      </c>
      <c r="C17" s="44">
        <f t="shared" si="1"/>
        <v>13480.093735961782</v>
      </c>
      <c r="D17" s="44">
        <f t="shared" si="1"/>
        <v>16635.897359546667</v>
      </c>
      <c r="E17" s="44">
        <f t="shared" si="1"/>
        <v>575.91230043711653</v>
      </c>
      <c r="F17" s="44">
        <f t="shared" si="2"/>
        <v>984.18802139748846</v>
      </c>
      <c r="G17" s="44">
        <f t="shared" si="3"/>
        <v>1.2857151818839787</v>
      </c>
      <c r="H17" s="44">
        <f t="shared" si="3"/>
        <v>0</v>
      </c>
      <c r="I17" s="154">
        <f t="shared" si="4"/>
        <v>43992.505873808521</v>
      </c>
      <c r="J17" s="149"/>
      <c r="K17" s="169" t="s">
        <v>139</v>
      </c>
      <c r="L17" s="44">
        <f t="shared" si="5"/>
        <v>12315.128741283588</v>
      </c>
      <c r="M17" s="44">
        <f t="shared" si="5"/>
        <v>13480.093735961782</v>
      </c>
      <c r="N17" s="44">
        <f t="shared" si="5"/>
        <v>16635.897359546667</v>
      </c>
      <c r="O17" s="44">
        <f t="shared" si="5"/>
        <v>575.91230043711653</v>
      </c>
      <c r="P17" s="44">
        <f t="shared" si="6"/>
        <v>984.18802139748846</v>
      </c>
      <c r="Q17" s="44">
        <f t="shared" si="5"/>
        <v>1.2857151818839787</v>
      </c>
      <c r="R17" s="44">
        <f t="shared" si="5"/>
        <v>0</v>
      </c>
      <c r="S17" s="158">
        <f t="shared" si="7"/>
        <v>43992.505873808521</v>
      </c>
      <c r="T17" s="149" t="str">
        <f t="shared" si="8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4495.9569869419975</v>
      </c>
      <c r="C18" s="41">
        <f t="shared" si="1"/>
        <v>1226.1122961243345</v>
      </c>
      <c r="D18" s="41">
        <f t="shared" si="1"/>
        <v>10357.946198629139</v>
      </c>
      <c r="E18" s="41">
        <f t="shared" si="1"/>
        <v>26553.963866437971</v>
      </c>
      <c r="F18" s="41">
        <f t="shared" si="2"/>
        <v>1871.2107185212185</v>
      </c>
      <c r="G18" s="41">
        <f t="shared" si="3"/>
        <v>5882.1090988137175</v>
      </c>
      <c r="H18" s="41">
        <f t="shared" si="3"/>
        <v>122.73919143016856</v>
      </c>
      <c r="I18" s="162">
        <f t="shared" si="4"/>
        <v>50510.038356898542</v>
      </c>
      <c r="J18" s="149"/>
      <c r="K18" s="163" t="s">
        <v>25</v>
      </c>
      <c r="L18" s="90">
        <f t="shared" si="5"/>
        <v>4495.9569869419975</v>
      </c>
      <c r="M18" s="90">
        <f t="shared" si="5"/>
        <v>1226.1122961243345</v>
      </c>
      <c r="N18" s="90">
        <f t="shared" si="5"/>
        <v>10357.946198629139</v>
      </c>
      <c r="O18" s="90">
        <f t="shared" si="5"/>
        <v>26553.963866437971</v>
      </c>
      <c r="P18" s="90">
        <f t="shared" si="6"/>
        <v>1871.2107185212185</v>
      </c>
      <c r="Q18" s="90">
        <f t="shared" si="5"/>
        <v>5882.1090988137175</v>
      </c>
      <c r="R18" s="90">
        <f t="shared" si="5"/>
        <v>122.73919143016856</v>
      </c>
      <c r="S18" s="166">
        <f t="shared" si="7"/>
        <v>50510.038356898542</v>
      </c>
      <c r="T18" s="149" t="str">
        <f t="shared" si="8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8475.9091927473401</v>
      </c>
      <c r="C19" s="44">
        <f t="shared" si="1"/>
        <v>350.06284059359018</v>
      </c>
      <c r="D19" s="44">
        <f t="shared" si="1"/>
        <v>1282.7820980826123</v>
      </c>
      <c r="E19" s="44">
        <f t="shared" si="1"/>
        <v>0</v>
      </c>
      <c r="F19" s="44">
        <f t="shared" si="2"/>
        <v>0</v>
      </c>
      <c r="G19" s="44">
        <f t="shared" si="3"/>
        <v>0</v>
      </c>
      <c r="H19" s="44">
        <f t="shared" si="3"/>
        <v>0</v>
      </c>
      <c r="I19" s="154">
        <f t="shared" si="4"/>
        <v>10108.754131423542</v>
      </c>
      <c r="J19" s="149"/>
      <c r="K19" s="169" t="s">
        <v>24</v>
      </c>
      <c r="L19" s="44">
        <f t="shared" si="5"/>
        <v>8475.9091927473401</v>
      </c>
      <c r="M19" s="44">
        <f t="shared" si="5"/>
        <v>350.06284059359018</v>
      </c>
      <c r="N19" s="44">
        <f t="shared" si="5"/>
        <v>1282.7820980826123</v>
      </c>
      <c r="O19" s="44">
        <f t="shared" si="5"/>
        <v>0</v>
      </c>
      <c r="P19" s="44">
        <f t="shared" si="6"/>
        <v>0</v>
      </c>
      <c r="Q19" s="44">
        <f t="shared" si="5"/>
        <v>0</v>
      </c>
      <c r="R19" s="44">
        <f t="shared" si="5"/>
        <v>0</v>
      </c>
      <c r="S19" s="158">
        <f t="shared" si="7"/>
        <v>10108.754131423542</v>
      </c>
      <c r="T19" s="149" t="str">
        <f t="shared" si="8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8389.9884281867307</v>
      </c>
      <c r="C20" s="41">
        <f t="shared" si="1"/>
        <v>15.742261438783146</v>
      </c>
      <c r="D20" s="41">
        <f t="shared" si="1"/>
        <v>1049.3919332810397</v>
      </c>
      <c r="E20" s="41">
        <f t="shared" si="1"/>
        <v>0</v>
      </c>
      <c r="F20" s="41">
        <f t="shared" si="2"/>
        <v>0</v>
      </c>
      <c r="G20" s="41">
        <f t="shared" si="3"/>
        <v>0</v>
      </c>
      <c r="H20" s="41">
        <f t="shared" si="3"/>
        <v>0</v>
      </c>
      <c r="I20" s="162">
        <f t="shared" si="4"/>
        <v>9455.1226229065542</v>
      </c>
      <c r="J20" s="149"/>
      <c r="K20" s="163" t="s">
        <v>59</v>
      </c>
      <c r="L20" s="90">
        <f t="shared" si="5"/>
        <v>8389.9884281867307</v>
      </c>
      <c r="M20" s="90">
        <f t="shared" si="5"/>
        <v>15.742261438783146</v>
      </c>
      <c r="N20" s="90">
        <f t="shared" si="5"/>
        <v>1049.3919332810397</v>
      </c>
      <c r="O20" s="90">
        <f t="shared" si="5"/>
        <v>0</v>
      </c>
      <c r="P20" s="90">
        <f t="shared" si="6"/>
        <v>0</v>
      </c>
      <c r="Q20" s="90">
        <f t="shared" si="5"/>
        <v>0</v>
      </c>
      <c r="R20" s="90">
        <f t="shared" si="5"/>
        <v>0</v>
      </c>
      <c r="S20" s="166">
        <f t="shared" si="7"/>
        <v>9455.1226229065542</v>
      </c>
      <c r="T20" s="149" t="str">
        <f t="shared" si="8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5759.2931362439213</v>
      </c>
      <c r="C21" s="44">
        <f t="shared" si="1"/>
        <v>10121.544132167841</v>
      </c>
      <c r="D21" s="44">
        <f t="shared" si="1"/>
        <v>3436.3218394422347</v>
      </c>
      <c r="E21" s="44">
        <f t="shared" si="1"/>
        <v>94.841206551810927</v>
      </c>
      <c r="F21" s="44">
        <f t="shared" si="2"/>
        <v>5310.5895523801446</v>
      </c>
      <c r="G21" s="44">
        <f t="shared" si="3"/>
        <v>0</v>
      </c>
      <c r="H21" s="44">
        <f t="shared" si="3"/>
        <v>0</v>
      </c>
      <c r="I21" s="154">
        <f t="shared" si="4"/>
        <v>24722.589866785951</v>
      </c>
      <c r="J21" s="149"/>
      <c r="K21" s="169" t="s">
        <v>22</v>
      </c>
      <c r="L21" s="44">
        <f t="shared" si="5"/>
        <v>5759.2931362439213</v>
      </c>
      <c r="M21" s="44">
        <f t="shared" si="5"/>
        <v>10121.544132167841</v>
      </c>
      <c r="N21" s="44">
        <f t="shared" si="5"/>
        <v>3436.3218394422347</v>
      </c>
      <c r="O21" s="44">
        <f t="shared" si="5"/>
        <v>94.841206551810927</v>
      </c>
      <c r="P21" s="44">
        <f t="shared" si="6"/>
        <v>5310.5895523801446</v>
      </c>
      <c r="Q21" s="44">
        <f t="shared" si="5"/>
        <v>0</v>
      </c>
      <c r="R21" s="44">
        <f t="shared" si="5"/>
        <v>0</v>
      </c>
      <c r="S21" s="158">
        <f t="shared" si="7"/>
        <v>24722.589866785951</v>
      </c>
      <c r="T21" s="149" t="str">
        <f t="shared" si="8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48.850347344770967</v>
      </c>
      <c r="C22" s="41">
        <f t="shared" si="1"/>
        <v>1670.3889343637866</v>
      </c>
      <c r="D22" s="41">
        <f t="shared" si="1"/>
        <v>2086.2667712323114</v>
      </c>
      <c r="E22" s="41">
        <f t="shared" si="1"/>
        <v>0</v>
      </c>
      <c r="F22" s="41">
        <f t="shared" si="2"/>
        <v>0</v>
      </c>
      <c r="G22" s="41">
        <f t="shared" si="3"/>
        <v>0</v>
      </c>
      <c r="H22" s="41">
        <f t="shared" si="3"/>
        <v>0</v>
      </c>
      <c r="I22" s="162">
        <f t="shared" si="4"/>
        <v>3805.5060529408688</v>
      </c>
      <c r="J22" s="149"/>
      <c r="K22" s="163" t="s">
        <v>21</v>
      </c>
      <c r="L22" s="90">
        <f t="shared" si="5"/>
        <v>48.850347344770967</v>
      </c>
      <c r="M22" s="90">
        <f t="shared" si="5"/>
        <v>1670.3889343637866</v>
      </c>
      <c r="N22" s="90">
        <f t="shared" si="5"/>
        <v>2086.2667712323114</v>
      </c>
      <c r="O22" s="90">
        <f t="shared" si="5"/>
        <v>0</v>
      </c>
      <c r="P22" s="90">
        <f t="shared" si="6"/>
        <v>0</v>
      </c>
      <c r="Q22" s="90">
        <f t="shared" si="5"/>
        <v>0</v>
      </c>
      <c r="R22" s="90">
        <f t="shared" si="5"/>
        <v>0</v>
      </c>
      <c r="S22" s="166">
        <f t="shared" si="7"/>
        <v>3805.5060529408688</v>
      </c>
      <c r="T22" s="149" t="str">
        <f t="shared" si="8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3326.9277170650867</v>
      </c>
      <c r="C23" s="44">
        <f t="shared" si="1"/>
        <v>0</v>
      </c>
      <c r="D23" s="44">
        <f t="shared" si="1"/>
        <v>4634.2815427279475</v>
      </c>
      <c r="E23" s="44">
        <f t="shared" si="1"/>
        <v>0</v>
      </c>
      <c r="F23" s="44">
        <f t="shared" si="2"/>
        <v>0</v>
      </c>
      <c r="G23" s="44">
        <f t="shared" si="3"/>
        <v>0</v>
      </c>
      <c r="H23" s="44">
        <f t="shared" si="3"/>
        <v>0</v>
      </c>
      <c r="I23" s="154">
        <f t="shared" si="4"/>
        <v>7961.2092597930341</v>
      </c>
      <c r="J23" s="149"/>
      <c r="K23" s="171" t="s">
        <v>63</v>
      </c>
      <c r="L23" s="44">
        <f t="shared" si="5"/>
        <v>3326.9277170650867</v>
      </c>
      <c r="M23" s="44">
        <f t="shared" si="5"/>
        <v>0</v>
      </c>
      <c r="N23" s="44">
        <f t="shared" si="5"/>
        <v>4634.2815427279475</v>
      </c>
      <c r="O23" s="44">
        <f t="shared" si="5"/>
        <v>0</v>
      </c>
      <c r="P23" s="44">
        <f t="shared" si="6"/>
        <v>0</v>
      </c>
      <c r="Q23" s="44">
        <f t="shared" si="5"/>
        <v>0</v>
      </c>
      <c r="R23" s="44">
        <f t="shared" si="5"/>
        <v>0</v>
      </c>
      <c r="S23" s="158">
        <f t="shared" si="7"/>
        <v>7961.2092597930341</v>
      </c>
      <c r="T23" s="149" t="str">
        <f t="shared" si="8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ref="B24:E27" si="9">B50+B102</f>
        <v>3322.5277170650866</v>
      </c>
      <c r="C24" s="62">
        <f t="shared" si="9"/>
        <v>0</v>
      </c>
      <c r="D24" s="62">
        <f t="shared" si="9"/>
        <v>1119.3891398116052</v>
      </c>
      <c r="E24" s="62">
        <f t="shared" si="9"/>
        <v>0</v>
      </c>
      <c r="F24" s="62">
        <f t="shared" si="2"/>
        <v>0</v>
      </c>
      <c r="G24" s="62">
        <f t="shared" ref="G24:H27" si="10">G50+G102</f>
        <v>0</v>
      </c>
      <c r="H24" s="62">
        <f t="shared" si="10"/>
        <v>0</v>
      </c>
      <c r="I24" s="175">
        <f t="shared" si="4"/>
        <v>4441.9168568766918</v>
      </c>
      <c r="J24" s="149"/>
      <c r="K24" s="176" t="s">
        <v>23</v>
      </c>
      <c r="L24" s="93">
        <f t="shared" ref="L24:R27" si="11">L50+L102</f>
        <v>3322.5277170650866</v>
      </c>
      <c r="M24" s="93">
        <f t="shared" si="11"/>
        <v>0</v>
      </c>
      <c r="N24" s="93">
        <f t="shared" si="11"/>
        <v>1119.3891398116052</v>
      </c>
      <c r="O24" s="93">
        <f t="shared" si="11"/>
        <v>0</v>
      </c>
      <c r="P24" s="93">
        <f t="shared" si="6"/>
        <v>0</v>
      </c>
      <c r="Q24" s="93">
        <f t="shared" si="11"/>
        <v>0</v>
      </c>
      <c r="R24" s="93">
        <f t="shared" si="11"/>
        <v>0</v>
      </c>
      <c r="S24" s="179">
        <f t="shared" si="7"/>
        <v>4441.9168568766918</v>
      </c>
      <c r="T24" s="149" t="str">
        <f t="shared" si="8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9"/>
        <v>0</v>
      </c>
      <c r="C25" s="65">
        <f t="shared" si="9"/>
        <v>0</v>
      </c>
      <c r="D25" s="65">
        <f t="shared" si="9"/>
        <v>1038.913842480006</v>
      </c>
      <c r="E25" s="65">
        <f t="shared" si="9"/>
        <v>0</v>
      </c>
      <c r="F25" s="65">
        <f t="shared" si="2"/>
        <v>0</v>
      </c>
      <c r="G25" s="65">
        <f t="shared" si="10"/>
        <v>0</v>
      </c>
      <c r="H25" s="65">
        <f t="shared" si="10"/>
        <v>0</v>
      </c>
      <c r="I25" s="183">
        <f t="shared" si="4"/>
        <v>1038.913842480006</v>
      </c>
      <c r="J25" s="149"/>
      <c r="K25" s="184" t="s">
        <v>19</v>
      </c>
      <c r="L25" s="65">
        <f t="shared" si="11"/>
        <v>0</v>
      </c>
      <c r="M25" s="65">
        <f t="shared" si="11"/>
        <v>0</v>
      </c>
      <c r="N25" s="65">
        <f t="shared" si="11"/>
        <v>1038.913842480006</v>
      </c>
      <c r="O25" s="65">
        <f t="shared" si="11"/>
        <v>0</v>
      </c>
      <c r="P25" s="65">
        <f t="shared" si="6"/>
        <v>0</v>
      </c>
      <c r="Q25" s="65">
        <f t="shared" si="11"/>
        <v>0</v>
      </c>
      <c r="R25" s="65">
        <f t="shared" si="11"/>
        <v>0</v>
      </c>
      <c r="S25" s="186">
        <f t="shared" si="7"/>
        <v>1038.913842480006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9"/>
        <v>0</v>
      </c>
      <c r="C26" s="62">
        <f t="shared" si="9"/>
        <v>0</v>
      </c>
      <c r="D26" s="62">
        <f t="shared" si="9"/>
        <v>2475.9785604363356</v>
      </c>
      <c r="E26" s="62">
        <f t="shared" si="9"/>
        <v>0</v>
      </c>
      <c r="F26" s="62">
        <f t="shared" si="2"/>
        <v>0</v>
      </c>
      <c r="G26" s="62">
        <f t="shared" si="10"/>
        <v>0</v>
      </c>
      <c r="H26" s="62">
        <f t="shared" si="10"/>
        <v>0</v>
      </c>
      <c r="I26" s="175">
        <f t="shared" si="4"/>
        <v>2475.9785604363356</v>
      </c>
      <c r="J26" s="149"/>
      <c r="K26" s="176" t="s">
        <v>20</v>
      </c>
      <c r="L26" s="93">
        <f t="shared" si="11"/>
        <v>0</v>
      </c>
      <c r="M26" s="93">
        <f t="shared" si="11"/>
        <v>0</v>
      </c>
      <c r="N26" s="93">
        <f t="shared" si="11"/>
        <v>2475.9785604363356</v>
      </c>
      <c r="O26" s="93">
        <f t="shared" si="11"/>
        <v>0</v>
      </c>
      <c r="P26" s="93">
        <f t="shared" si="6"/>
        <v>0</v>
      </c>
      <c r="Q26" s="93">
        <f t="shared" si="11"/>
        <v>0</v>
      </c>
      <c r="R26" s="93">
        <f t="shared" si="11"/>
        <v>0</v>
      </c>
      <c r="S26" s="179">
        <f t="shared" si="7"/>
        <v>2475.9785604363356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9"/>
        <v>4.4000000000000004</v>
      </c>
      <c r="C27" s="54">
        <f t="shared" si="9"/>
        <v>0</v>
      </c>
      <c r="D27" s="54">
        <f t="shared" si="9"/>
        <v>0</v>
      </c>
      <c r="E27" s="54">
        <f t="shared" si="9"/>
        <v>0</v>
      </c>
      <c r="F27" s="54">
        <f t="shared" si="2"/>
        <v>0</v>
      </c>
      <c r="G27" s="54">
        <f t="shared" si="10"/>
        <v>0</v>
      </c>
      <c r="H27" s="54">
        <f t="shared" si="10"/>
        <v>0</v>
      </c>
      <c r="I27" s="190">
        <f t="shared" si="4"/>
        <v>4.4000000000000004</v>
      </c>
      <c r="J27" s="149"/>
      <c r="K27" s="191" t="s">
        <v>65</v>
      </c>
      <c r="L27" s="54">
        <f t="shared" si="11"/>
        <v>4.4000000000000004</v>
      </c>
      <c r="M27" s="54">
        <f t="shared" si="11"/>
        <v>0</v>
      </c>
      <c r="N27" s="54">
        <f t="shared" si="11"/>
        <v>0</v>
      </c>
      <c r="O27" s="54">
        <f t="shared" si="11"/>
        <v>0</v>
      </c>
      <c r="P27" s="54">
        <f t="shared" si="6"/>
        <v>0</v>
      </c>
      <c r="Q27" s="54">
        <f t="shared" si="11"/>
        <v>0</v>
      </c>
      <c r="R27" s="54">
        <f t="shared" si="11"/>
        <v>0</v>
      </c>
      <c r="S27" s="193">
        <f t="shared" si="7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51157.740946919235</v>
      </c>
      <c r="C28" s="195">
        <f t="shared" ref="C28:I28" si="12">SUM(C7:C23)</f>
        <v>27939.435502557637</v>
      </c>
      <c r="D28" s="195">
        <f t="shared" si="12"/>
        <v>44173.040161182777</v>
      </c>
      <c r="E28" s="195">
        <f t="shared" si="12"/>
        <v>29734.423479324436</v>
      </c>
      <c r="F28" s="195">
        <f t="shared" si="12"/>
        <v>68278.843447410472</v>
      </c>
      <c r="G28" s="195">
        <f t="shared" si="12"/>
        <v>5883.3948139956019</v>
      </c>
      <c r="H28" s="195">
        <f t="shared" si="12"/>
        <v>122.73919143016856</v>
      </c>
      <c r="I28" s="154">
        <f t="shared" si="12"/>
        <v>227289.61754282034</v>
      </c>
      <c r="J28" s="237"/>
      <c r="K28" s="196" t="s">
        <v>26</v>
      </c>
      <c r="L28" s="195">
        <f>SUM(L7:L23)</f>
        <v>51157.740946919235</v>
      </c>
      <c r="M28" s="195">
        <f t="shared" ref="M28:S28" si="13">SUM(M7:M23)</f>
        <v>27939.435502557637</v>
      </c>
      <c r="N28" s="195">
        <f t="shared" si="13"/>
        <v>44173.040161182777</v>
      </c>
      <c r="O28" s="195">
        <f t="shared" si="13"/>
        <v>29734.423479324436</v>
      </c>
      <c r="P28" s="195">
        <f t="shared" si="13"/>
        <v>68278.843447410472</v>
      </c>
      <c r="Q28" s="195">
        <f t="shared" si="13"/>
        <v>5883.3948139956019</v>
      </c>
      <c r="R28" s="195">
        <f t="shared" si="13"/>
        <v>122.73919143016856</v>
      </c>
      <c r="S28" s="195">
        <f t="shared" si="13"/>
        <v>227289.61754282034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0.22507733305187752</v>
      </c>
      <c r="C29" s="55">
        <f t="shared" ref="C29:H29" si="14">IF($I28=0,"-",C28/$I28)</f>
        <v>0.12292438081688431</v>
      </c>
      <c r="D29" s="55">
        <f t="shared" si="14"/>
        <v>0.19434693339153855</v>
      </c>
      <c r="E29" s="55">
        <f t="shared" si="14"/>
        <v>0.1308217410050532</v>
      </c>
      <c r="F29" s="55">
        <f t="shared" si="14"/>
        <v>0.30040458594439334</v>
      </c>
      <c r="G29" s="55">
        <f t="shared" si="14"/>
        <v>2.5885013480156861E-2</v>
      </c>
      <c r="H29" s="55">
        <f t="shared" si="14"/>
        <v>5.4001231009614882E-4</v>
      </c>
      <c r="I29" s="56">
        <f>SUM(B29:H29)</f>
        <v>0.99999999999999989</v>
      </c>
      <c r="K29" s="84" t="s">
        <v>86</v>
      </c>
      <c r="L29" s="101">
        <f>IF($I28=0,"-",L28/$I28)</f>
        <v>0.22507733305187752</v>
      </c>
      <c r="M29" s="101">
        <f t="shared" ref="M29:R29" si="15">IF($I28=0,"-",M28/$I28)</f>
        <v>0.12292438081688431</v>
      </c>
      <c r="N29" s="101">
        <f t="shared" si="15"/>
        <v>0.19434693339153855</v>
      </c>
      <c r="O29" s="101">
        <f t="shared" si="15"/>
        <v>0.1308217410050532</v>
      </c>
      <c r="P29" s="101">
        <f t="shared" si="15"/>
        <v>0.30040458594439334</v>
      </c>
      <c r="Q29" s="101">
        <f t="shared" si="15"/>
        <v>2.5885013480156861E-2</v>
      </c>
      <c r="R29" s="102">
        <f t="shared" si="15"/>
        <v>5.4001231009614882E-4</v>
      </c>
      <c r="S29" s="103">
        <f>SUM(L29:R29)</f>
        <v>0.99999999999999989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3.2036392622142355E-2</v>
      </c>
      <c r="C33" s="38">
        <f t="shared" ref="C33:E33" si="16">C111+C137+C163+C189+C215+C241+C267+C293+C319+C345+C371+C397+C423</f>
        <v>841.56961035721213</v>
      </c>
      <c r="D33" s="38">
        <f t="shared" si="16"/>
        <v>116.49749626184396</v>
      </c>
      <c r="E33" s="38">
        <f t="shared" si="16"/>
        <v>0</v>
      </c>
      <c r="F33" s="347">
        <v>0</v>
      </c>
      <c r="G33" s="38">
        <f t="shared" ref="G33:H48" si="17">G111+G137+G163+G189+G215+G241+G267+G293+G319+G345+G371+G397+G423</f>
        <v>0</v>
      </c>
      <c r="H33" s="38">
        <f t="shared" si="17"/>
        <v>0</v>
      </c>
      <c r="I33" s="154">
        <f>SUM(B33:H33)</f>
        <v>958.09914301167817</v>
      </c>
      <c r="J33" s="149"/>
      <c r="K33" s="203" t="s">
        <v>7</v>
      </c>
      <c r="L33" s="38">
        <f t="shared" ref="L33:R48" si="18">L111+L137+L163+L189+L215+L241+L267+L293+L319+L345+L371+L397+L423</f>
        <v>3.2036392622142355E-2</v>
      </c>
      <c r="M33" s="38">
        <f t="shared" si="18"/>
        <v>841.56961035721213</v>
      </c>
      <c r="N33" s="38">
        <f t="shared" si="18"/>
        <v>116.49749626184396</v>
      </c>
      <c r="O33" s="38">
        <f t="shared" si="18"/>
        <v>0</v>
      </c>
      <c r="P33" s="38">
        <f t="shared" si="18"/>
        <v>0</v>
      </c>
      <c r="Q33" s="38">
        <f t="shared" si="18"/>
        <v>0</v>
      </c>
      <c r="R33" s="38">
        <f t="shared" si="18"/>
        <v>0</v>
      </c>
      <c r="S33" s="205">
        <f>SUM(L33:R33)</f>
        <v>958.09914301167817</v>
      </c>
      <c r="T33" s="149"/>
      <c r="U33" s="206" t="s">
        <v>7</v>
      </c>
      <c r="V33" s="119">
        <f t="shared" ref="V33:AH48" si="19">V111+V137+V163+V189+V215+V241+V267+V293+V319+V345+V371+V397+V423</f>
        <v>3.2036392622142355E-2</v>
      </c>
      <c r="W33" s="119">
        <f t="shared" si="19"/>
        <v>0</v>
      </c>
      <c r="X33" s="119">
        <f t="shared" si="19"/>
        <v>0</v>
      </c>
      <c r="Y33" s="119">
        <f t="shared" si="19"/>
        <v>841.56961035721213</v>
      </c>
      <c r="Z33" s="119">
        <f t="shared" si="19"/>
        <v>116.49749626184396</v>
      </c>
      <c r="AA33" s="119">
        <f t="shared" si="19"/>
        <v>0</v>
      </c>
      <c r="AB33" s="119">
        <f t="shared" si="19"/>
        <v>0</v>
      </c>
      <c r="AC33" s="120">
        <f t="shared" si="19"/>
        <v>0</v>
      </c>
      <c r="AD33" s="119">
        <f t="shared" si="19"/>
        <v>0</v>
      </c>
      <c r="AE33" s="119">
        <f t="shared" si="19"/>
        <v>0</v>
      </c>
      <c r="AF33" s="119">
        <f t="shared" si="19"/>
        <v>0</v>
      </c>
      <c r="AG33" s="119">
        <f t="shared" si="19"/>
        <v>0</v>
      </c>
      <c r="AH33" s="119">
        <f t="shared" si="19"/>
        <v>0</v>
      </c>
      <c r="AI33" s="210">
        <f>SUM(V33:AC33)</f>
        <v>958.09914301167817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20">B112+B138+B164+B190+B216+B242+B268+B294+B320+B346+B372+B398+B424</f>
        <v>0</v>
      </c>
      <c r="C34" s="41">
        <f t="shared" si="20"/>
        <v>0</v>
      </c>
      <c r="D34" s="41">
        <f t="shared" si="20"/>
        <v>108.71021011476505</v>
      </c>
      <c r="E34" s="41">
        <f t="shared" si="20"/>
        <v>0</v>
      </c>
      <c r="F34" s="348">
        <v>0</v>
      </c>
      <c r="G34" s="41">
        <f t="shared" si="17"/>
        <v>0</v>
      </c>
      <c r="H34" s="41">
        <f t="shared" si="17"/>
        <v>0</v>
      </c>
      <c r="I34" s="162">
        <f t="shared" ref="I34:I53" si="21">SUM(B34:H34)</f>
        <v>108.71021011476505</v>
      </c>
      <c r="J34" s="149"/>
      <c r="K34" s="163" t="s">
        <v>8</v>
      </c>
      <c r="L34" s="90">
        <f t="shared" si="18"/>
        <v>0</v>
      </c>
      <c r="M34" s="90">
        <f t="shared" si="18"/>
        <v>0</v>
      </c>
      <c r="N34" s="90">
        <f t="shared" si="18"/>
        <v>108.71021011476505</v>
      </c>
      <c r="O34" s="90">
        <f t="shared" si="18"/>
        <v>0</v>
      </c>
      <c r="P34" s="90">
        <f t="shared" si="18"/>
        <v>0</v>
      </c>
      <c r="Q34" s="90">
        <f t="shared" si="18"/>
        <v>0</v>
      </c>
      <c r="R34" s="90">
        <f t="shared" si="18"/>
        <v>0</v>
      </c>
      <c r="S34" s="166">
        <f t="shared" ref="S34:S53" si="22">SUM(L34:R34)</f>
        <v>108.71021011476505</v>
      </c>
      <c r="T34" s="149"/>
      <c r="U34" s="211" t="s">
        <v>8</v>
      </c>
      <c r="V34" s="123">
        <f t="shared" si="19"/>
        <v>0</v>
      </c>
      <c r="W34" s="123">
        <f t="shared" si="19"/>
        <v>0</v>
      </c>
      <c r="X34" s="123">
        <f t="shared" si="19"/>
        <v>0</v>
      </c>
      <c r="Y34" s="123">
        <f t="shared" si="19"/>
        <v>0</v>
      </c>
      <c r="Z34" s="123">
        <f t="shared" si="19"/>
        <v>108.71021011476505</v>
      </c>
      <c r="AA34" s="123">
        <f t="shared" si="19"/>
        <v>0</v>
      </c>
      <c r="AB34" s="123">
        <f t="shared" si="19"/>
        <v>0</v>
      </c>
      <c r="AC34" s="124">
        <f t="shared" si="19"/>
        <v>0</v>
      </c>
      <c r="AD34" s="123">
        <f t="shared" si="19"/>
        <v>0</v>
      </c>
      <c r="AE34" s="123">
        <f t="shared" si="19"/>
        <v>0</v>
      </c>
      <c r="AF34" s="123">
        <f t="shared" si="19"/>
        <v>0</v>
      </c>
      <c r="AG34" s="123">
        <f t="shared" si="19"/>
        <v>0</v>
      </c>
      <c r="AH34" s="123">
        <f t="shared" si="19"/>
        <v>0</v>
      </c>
      <c r="AI34" s="214">
        <f t="shared" ref="AI34:AI53" si="23">SUM(V34:AC34)</f>
        <v>108.71021011476505</v>
      </c>
      <c r="AJ34" s="141" t="str">
        <f t="shared" ref="AJ34:AJ55" si="24">IF(ABS(S34-AI34)&gt;0.001,S34-AI34,"")</f>
        <v/>
      </c>
    </row>
    <row r="35" spans="1:36" ht="15">
      <c r="A35" s="167" t="s">
        <v>10</v>
      </c>
      <c r="B35" s="44">
        <f t="shared" si="20"/>
        <v>0</v>
      </c>
      <c r="C35" s="44">
        <f t="shared" si="20"/>
        <v>0</v>
      </c>
      <c r="D35" s="44">
        <f t="shared" si="20"/>
        <v>2954.1328885198127</v>
      </c>
      <c r="E35" s="44">
        <f t="shared" si="20"/>
        <v>0</v>
      </c>
      <c r="F35" s="348">
        <v>0</v>
      </c>
      <c r="G35" s="44">
        <f t="shared" si="17"/>
        <v>0</v>
      </c>
      <c r="H35" s="44">
        <f t="shared" si="17"/>
        <v>0</v>
      </c>
      <c r="I35" s="154">
        <f t="shared" si="21"/>
        <v>2954.1328885198127</v>
      </c>
      <c r="J35" s="149"/>
      <c r="K35" s="169" t="s">
        <v>10</v>
      </c>
      <c r="L35" s="44">
        <f t="shared" si="18"/>
        <v>0</v>
      </c>
      <c r="M35" s="44">
        <f t="shared" si="18"/>
        <v>0</v>
      </c>
      <c r="N35" s="44">
        <f t="shared" si="18"/>
        <v>2954.1328885198127</v>
      </c>
      <c r="O35" s="44">
        <f t="shared" si="18"/>
        <v>0</v>
      </c>
      <c r="P35" s="44">
        <f t="shared" si="18"/>
        <v>0</v>
      </c>
      <c r="Q35" s="44">
        <f t="shared" si="18"/>
        <v>0</v>
      </c>
      <c r="R35" s="44">
        <f t="shared" si="18"/>
        <v>0</v>
      </c>
      <c r="S35" s="158">
        <f t="shared" si="22"/>
        <v>2954.1328885198127</v>
      </c>
      <c r="T35" s="149"/>
      <c r="U35" s="215" t="s">
        <v>10</v>
      </c>
      <c r="V35" s="119">
        <f t="shared" si="19"/>
        <v>0</v>
      </c>
      <c r="W35" s="119">
        <f t="shared" si="19"/>
        <v>0</v>
      </c>
      <c r="X35" s="119">
        <f t="shared" si="19"/>
        <v>0</v>
      </c>
      <c r="Y35" s="119">
        <f t="shared" si="19"/>
        <v>0</v>
      </c>
      <c r="Z35" s="119">
        <f t="shared" si="19"/>
        <v>2954.1328885198127</v>
      </c>
      <c r="AA35" s="119">
        <f t="shared" si="19"/>
        <v>0</v>
      </c>
      <c r="AB35" s="119">
        <f t="shared" si="19"/>
        <v>0</v>
      </c>
      <c r="AC35" s="120">
        <f t="shared" si="19"/>
        <v>0</v>
      </c>
      <c r="AD35" s="119">
        <f t="shared" si="19"/>
        <v>0</v>
      </c>
      <c r="AE35" s="119">
        <f t="shared" si="19"/>
        <v>0</v>
      </c>
      <c r="AF35" s="119">
        <f t="shared" si="19"/>
        <v>0</v>
      </c>
      <c r="AG35" s="119">
        <f t="shared" si="19"/>
        <v>0</v>
      </c>
      <c r="AH35" s="119">
        <f t="shared" si="19"/>
        <v>0</v>
      </c>
      <c r="AI35" s="210">
        <f t="shared" si="23"/>
        <v>2954.1328885198127</v>
      </c>
      <c r="AJ35" s="141" t="str">
        <f t="shared" si="24"/>
        <v/>
      </c>
    </row>
    <row r="36" spans="1:36" ht="15">
      <c r="A36" s="159" t="s">
        <v>55</v>
      </c>
      <c r="B36" s="41">
        <f t="shared" si="20"/>
        <v>0</v>
      </c>
      <c r="C36" s="41">
        <f t="shared" si="20"/>
        <v>0</v>
      </c>
      <c r="D36" s="41">
        <f t="shared" si="20"/>
        <v>88.253250000000008</v>
      </c>
      <c r="E36" s="41">
        <f t="shared" si="20"/>
        <v>0</v>
      </c>
      <c r="F36" s="348">
        <v>0</v>
      </c>
      <c r="G36" s="41">
        <f t="shared" si="17"/>
        <v>0</v>
      </c>
      <c r="H36" s="41">
        <f t="shared" si="17"/>
        <v>0</v>
      </c>
      <c r="I36" s="162">
        <f t="shared" si="21"/>
        <v>88.253250000000008</v>
      </c>
      <c r="J36" s="149"/>
      <c r="K36" s="163" t="s">
        <v>55</v>
      </c>
      <c r="L36" s="90">
        <f t="shared" si="18"/>
        <v>0</v>
      </c>
      <c r="M36" s="90">
        <f t="shared" si="18"/>
        <v>0</v>
      </c>
      <c r="N36" s="90">
        <f t="shared" si="18"/>
        <v>88.253250000000008</v>
      </c>
      <c r="O36" s="90">
        <f t="shared" si="18"/>
        <v>0</v>
      </c>
      <c r="P36" s="90">
        <f t="shared" si="18"/>
        <v>0</v>
      </c>
      <c r="Q36" s="90">
        <f t="shared" si="18"/>
        <v>0</v>
      </c>
      <c r="R36" s="90">
        <f t="shared" si="18"/>
        <v>0</v>
      </c>
      <c r="S36" s="166">
        <f t="shared" si="22"/>
        <v>88.253250000000008</v>
      </c>
      <c r="T36" s="149"/>
      <c r="U36" s="211" t="s">
        <v>55</v>
      </c>
      <c r="V36" s="123">
        <f t="shared" si="19"/>
        <v>0</v>
      </c>
      <c r="W36" s="123">
        <f t="shared" si="19"/>
        <v>0</v>
      </c>
      <c r="X36" s="123">
        <f t="shared" si="19"/>
        <v>0</v>
      </c>
      <c r="Y36" s="123">
        <f t="shared" si="19"/>
        <v>0</v>
      </c>
      <c r="Z36" s="123">
        <f t="shared" si="19"/>
        <v>88.253250000000008</v>
      </c>
      <c r="AA36" s="123">
        <f t="shared" si="19"/>
        <v>0</v>
      </c>
      <c r="AB36" s="123">
        <f t="shared" si="19"/>
        <v>0</v>
      </c>
      <c r="AC36" s="124">
        <f t="shared" si="19"/>
        <v>0</v>
      </c>
      <c r="AD36" s="123">
        <f t="shared" si="19"/>
        <v>0</v>
      </c>
      <c r="AE36" s="123">
        <f t="shared" si="19"/>
        <v>0</v>
      </c>
      <c r="AF36" s="123">
        <f t="shared" si="19"/>
        <v>0</v>
      </c>
      <c r="AG36" s="123">
        <f t="shared" si="19"/>
        <v>0</v>
      </c>
      <c r="AH36" s="123">
        <f t="shared" si="19"/>
        <v>0</v>
      </c>
      <c r="AI36" s="214">
        <f t="shared" si="23"/>
        <v>88.253250000000008</v>
      </c>
      <c r="AJ36" s="141" t="str">
        <f t="shared" si="24"/>
        <v/>
      </c>
    </row>
    <row r="37" spans="1:36" ht="15">
      <c r="A37" s="167" t="s">
        <v>16</v>
      </c>
      <c r="B37" s="44">
        <f t="shared" si="20"/>
        <v>416.81240943356016</v>
      </c>
      <c r="C37" s="44">
        <f t="shared" si="20"/>
        <v>207.90304364910565</v>
      </c>
      <c r="D37" s="44">
        <f t="shared" si="20"/>
        <v>353.85461536151877</v>
      </c>
      <c r="E37" s="44">
        <f t="shared" si="20"/>
        <v>0</v>
      </c>
      <c r="F37" s="348">
        <v>0</v>
      </c>
      <c r="G37" s="44">
        <f t="shared" si="17"/>
        <v>0</v>
      </c>
      <c r="H37" s="44">
        <f t="shared" si="17"/>
        <v>0</v>
      </c>
      <c r="I37" s="154">
        <f t="shared" si="21"/>
        <v>978.57006844418459</v>
      </c>
      <c r="J37" s="149"/>
      <c r="K37" s="169" t="s">
        <v>16</v>
      </c>
      <c r="L37" s="44">
        <f t="shared" si="18"/>
        <v>416.81240943356016</v>
      </c>
      <c r="M37" s="44">
        <f t="shared" si="18"/>
        <v>207.90304364910565</v>
      </c>
      <c r="N37" s="44">
        <f t="shared" si="18"/>
        <v>353.85461536151877</v>
      </c>
      <c r="O37" s="44">
        <f t="shared" si="18"/>
        <v>0</v>
      </c>
      <c r="P37" s="44">
        <f t="shared" si="18"/>
        <v>0</v>
      </c>
      <c r="Q37" s="44">
        <f t="shared" si="18"/>
        <v>0</v>
      </c>
      <c r="R37" s="44">
        <f t="shared" si="18"/>
        <v>0</v>
      </c>
      <c r="S37" s="158">
        <f t="shared" si="22"/>
        <v>978.57006844418459</v>
      </c>
      <c r="T37" s="149"/>
      <c r="U37" s="215" t="s">
        <v>16</v>
      </c>
      <c r="V37" s="119">
        <f t="shared" si="19"/>
        <v>412.94334983941923</v>
      </c>
      <c r="W37" s="119">
        <f t="shared" si="19"/>
        <v>0</v>
      </c>
      <c r="X37" s="119">
        <f t="shared" si="19"/>
        <v>0</v>
      </c>
      <c r="Y37" s="119">
        <f t="shared" si="19"/>
        <v>207.90304364910565</v>
      </c>
      <c r="Z37" s="119">
        <f t="shared" si="19"/>
        <v>351.30871266878205</v>
      </c>
      <c r="AA37" s="119">
        <f t="shared" si="19"/>
        <v>0</v>
      </c>
      <c r="AB37" s="119">
        <f t="shared" si="19"/>
        <v>0</v>
      </c>
      <c r="AC37" s="120">
        <f t="shared" si="19"/>
        <v>6.4149622868776124</v>
      </c>
      <c r="AD37" s="119">
        <f t="shared" si="19"/>
        <v>3.8690595941409409</v>
      </c>
      <c r="AE37" s="119">
        <f t="shared" si="19"/>
        <v>0</v>
      </c>
      <c r="AF37" s="119">
        <f t="shared" si="19"/>
        <v>0</v>
      </c>
      <c r="AG37" s="119">
        <f t="shared" si="19"/>
        <v>2.545902692736671</v>
      </c>
      <c r="AH37" s="119">
        <f t="shared" si="19"/>
        <v>0</v>
      </c>
      <c r="AI37" s="210">
        <f t="shared" si="23"/>
        <v>978.57006844418459</v>
      </c>
      <c r="AJ37" s="141" t="str">
        <f t="shared" si="24"/>
        <v/>
      </c>
    </row>
    <row r="38" spans="1:36" ht="15">
      <c r="A38" s="159" t="s">
        <v>15</v>
      </c>
      <c r="B38" s="41">
        <f t="shared" si="20"/>
        <v>38.949769737427232</v>
      </c>
      <c r="C38" s="41">
        <f t="shared" si="20"/>
        <v>2.7754681626485675</v>
      </c>
      <c r="D38" s="41">
        <f t="shared" si="20"/>
        <v>25.360726059518658</v>
      </c>
      <c r="E38" s="41">
        <f t="shared" si="20"/>
        <v>0</v>
      </c>
      <c r="F38" s="348">
        <v>0</v>
      </c>
      <c r="G38" s="41">
        <f t="shared" si="17"/>
        <v>0</v>
      </c>
      <c r="H38" s="41">
        <f t="shared" si="17"/>
        <v>0</v>
      </c>
      <c r="I38" s="162">
        <f t="shared" si="21"/>
        <v>67.085963959594451</v>
      </c>
      <c r="J38" s="149"/>
      <c r="K38" s="163" t="s">
        <v>15</v>
      </c>
      <c r="L38" s="90">
        <f t="shared" si="18"/>
        <v>38.949769737427232</v>
      </c>
      <c r="M38" s="90">
        <f t="shared" si="18"/>
        <v>2.7754681626485675</v>
      </c>
      <c r="N38" s="90">
        <f t="shared" si="18"/>
        <v>25.360726059518658</v>
      </c>
      <c r="O38" s="90">
        <f t="shared" si="18"/>
        <v>0</v>
      </c>
      <c r="P38" s="90">
        <f t="shared" si="18"/>
        <v>0</v>
      </c>
      <c r="Q38" s="90">
        <f t="shared" si="18"/>
        <v>0</v>
      </c>
      <c r="R38" s="90">
        <f t="shared" si="18"/>
        <v>0</v>
      </c>
      <c r="S38" s="166">
        <f t="shared" si="22"/>
        <v>67.085963959594451</v>
      </c>
      <c r="T38" s="149"/>
      <c r="U38" s="211" t="s">
        <v>56</v>
      </c>
      <c r="V38" s="123">
        <f t="shared" si="19"/>
        <v>37.369956221515153</v>
      </c>
      <c r="W38" s="123">
        <f t="shared" si="19"/>
        <v>0</v>
      </c>
      <c r="X38" s="123">
        <f t="shared" si="19"/>
        <v>0</v>
      </c>
      <c r="Y38" s="123">
        <f t="shared" si="19"/>
        <v>2.7754681626485675</v>
      </c>
      <c r="Z38" s="123">
        <f t="shared" si="19"/>
        <v>25.360726059518658</v>
      </c>
      <c r="AA38" s="123">
        <f t="shared" si="19"/>
        <v>0</v>
      </c>
      <c r="AB38" s="123">
        <f t="shared" si="19"/>
        <v>0</v>
      </c>
      <c r="AC38" s="124">
        <f t="shared" si="19"/>
        <v>1.5798135159120748</v>
      </c>
      <c r="AD38" s="123">
        <f t="shared" si="19"/>
        <v>1.5798135159120748</v>
      </c>
      <c r="AE38" s="123">
        <f t="shared" si="19"/>
        <v>0</v>
      </c>
      <c r="AF38" s="123">
        <f t="shared" si="19"/>
        <v>0</v>
      </c>
      <c r="AG38" s="123">
        <f t="shared" si="19"/>
        <v>0</v>
      </c>
      <c r="AH38" s="123">
        <f t="shared" si="19"/>
        <v>0</v>
      </c>
      <c r="AI38" s="214">
        <f t="shared" si="23"/>
        <v>67.085963959594451</v>
      </c>
      <c r="AJ38" s="141" t="str">
        <f t="shared" si="24"/>
        <v/>
      </c>
    </row>
    <row r="39" spans="1:36" ht="15">
      <c r="A39" s="167" t="s">
        <v>57</v>
      </c>
      <c r="B39" s="44">
        <f t="shared" si="20"/>
        <v>0</v>
      </c>
      <c r="C39" s="44">
        <f t="shared" si="20"/>
        <v>0</v>
      </c>
      <c r="D39" s="44">
        <f t="shared" si="20"/>
        <v>0</v>
      </c>
      <c r="E39" s="44">
        <f t="shared" si="20"/>
        <v>2231.6046673679425</v>
      </c>
      <c r="F39" s="348">
        <v>0</v>
      </c>
      <c r="G39" s="44">
        <f t="shared" si="17"/>
        <v>0</v>
      </c>
      <c r="H39" s="44">
        <f t="shared" si="17"/>
        <v>0</v>
      </c>
      <c r="I39" s="154">
        <f t="shared" si="21"/>
        <v>2231.6046673679425</v>
      </c>
      <c r="J39" s="149"/>
      <c r="K39" s="169" t="s">
        <v>57</v>
      </c>
      <c r="L39" s="44">
        <f t="shared" si="18"/>
        <v>0</v>
      </c>
      <c r="M39" s="44">
        <f t="shared" si="18"/>
        <v>0</v>
      </c>
      <c r="N39" s="44">
        <f t="shared" si="18"/>
        <v>0</v>
      </c>
      <c r="O39" s="44">
        <f t="shared" si="18"/>
        <v>2231.6046673679425</v>
      </c>
      <c r="P39" s="44">
        <f t="shared" si="18"/>
        <v>3397.1262078097934</v>
      </c>
      <c r="Q39" s="44">
        <f t="shared" si="18"/>
        <v>0</v>
      </c>
      <c r="R39" s="44">
        <f t="shared" si="18"/>
        <v>0</v>
      </c>
      <c r="S39" s="158">
        <f t="shared" si="22"/>
        <v>5628.7308751777364</v>
      </c>
      <c r="T39" s="149"/>
      <c r="U39" s="215" t="s">
        <v>57</v>
      </c>
      <c r="V39" s="119">
        <f t="shared" si="19"/>
        <v>0</v>
      </c>
      <c r="W39" s="119">
        <f t="shared" si="19"/>
        <v>0</v>
      </c>
      <c r="X39" s="119">
        <f t="shared" si="19"/>
        <v>0</v>
      </c>
      <c r="Y39" s="119">
        <f t="shared" si="19"/>
        <v>0</v>
      </c>
      <c r="Z39" s="119">
        <f t="shared" si="19"/>
        <v>0</v>
      </c>
      <c r="AA39" s="119">
        <f t="shared" si="19"/>
        <v>2042.0546750701401</v>
      </c>
      <c r="AB39" s="119">
        <f t="shared" si="19"/>
        <v>3397.1262078097934</v>
      </c>
      <c r="AC39" s="120">
        <f t="shared" si="19"/>
        <v>189.54999229780208</v>
      </c>
      <c r="AD39" s="119">
        <f t="shared" si="19"/>
        <v>0</v>
      </c>
      <c r="AE39" s="119">
        <f t="shared" si="19"/>
        <v>0</v>
      </c>
      <c r="AF39" s="119">
        <f t="shared" si="19"/>
        <v>0</v>
      </c>
      <c r="AG39" s="119">
        <f t="shared" si="19"/>
        <v>0</v>
      </c>
      <c r="AH39" s="119">
        <f t="shared" si="19"/>
        <v>189.54999229780208</v>
      </c>
      <c r="AI39" s="210">
        <f t="shared" si="23"/>
        <v>5628.7308751777355</v>
      </c>
      <c r="AJ39" s="141" t="str">
        <f t="shared" si="24"/>
        <v/>
      </c>
    </row>
    <row r="40" spans="1:36" ht="15">
      <c r="A40" s="159" t="s">
        <v>12</v>
      </c>
      <c r="B40" s="41">
        <f t="shared" si="20"/>
        <v>0</v>
      </c>
      <c r="C40" s="41">
        <f t="shared" si="20"/>
        <v>0</v>
      </c>
      <c r="D40" s="41">
        <f t="shared" si="20"/>
        <v>0</v>
      </c>
      <c r="E40" s="41">
        <f t="shared" si="20"/>
        <v>10.586132665561108</v>
      </c>
      <c r="F40" s="348">
        <v>0</v>
      </c>
      <c r="G40" s="41">
        <f t="shared" si="17"/>
        <v>0</v>
      </c>
      <c r="H40" s="41">
        <f t="shared" si="17"/>
        <v>0</v>
      </c>
      <c r="I40" s="162">
        <f t="shared" si="21"/>
        <v>10.586132665561108</v>
      </c>
      <c r="J40" s="149"/>
      <c r="K40" s="163" t="s">
        <v>12</v>
      </c>
      <c r="L40" s="90">
        <f t="shared" si="18"/>
        <v>0</v>
      </c>
      <c r="M40" s="90">
        <f t="shared" si="18"/>
        <v>0</v>
      </c>
      <c r="N40" s="90">
        <f t="shared" si="18"/>
        <v>0</v>
      </c>
      <c r="O40" s="90">
        <f t="shared" si="18"/>
        <v>10.586132665561108</v>
      </c>
      <c r="P40" s="90">
        <f t="shared" si="18"/>
        <v>133.08510325146167</v>
      </c>
      <c r="Q40" s="90">
        <f t="shared" si="18"/>
        <v>0</v>
      </c>
      <c r="R40" s="90">
        <f t="shared" si="18"/>
        <v>0</v>
      </c>
      <c r="S40" s="166">
        <f t="shared" si="22"/>
        <v>143.67123591702278</v>
      </c>
      <c r="T40" s="149"/>
      <c r="U40" s="211" t="s">
        <v>12</v>
      </c>
      <c r="V40" s="123">
        <f t="shared" si="19"/>
        <v>0</v>
      </c>
      <c r="W40" s="123">
        <f t="shared" si="19"/>
        <v>0</v>
      </c>
      <c r="X40" s="123">
        <f t="shared" si="19"/>
        <v>0</v>
      </c>
      <c r="Y40" s="123">
        <f t="shared" si="19"/>
        <v>0</v>
      </c>
      <c r="Z40" s="123">
        <f t="shared" si="19"/>
        <v>0</v>
      </c>
      <c r="AA40" s="123">
        <f t="shared" si="19"/>
        <v>1.2570531640680824</v>
      </c>
      <c r="AB40" s="123">
        <f t="shared" si="19"/>
        <v>133.08510325146167</v>
      </c>
      <c r="AC40" s="124">
        <f t="shared" si="19"/>
        <v>9.3290795014930268</v>
      </c>
      <c r="AD40" s="123">
        <f t="shared" si="19"/>
        <v>0</v>
      </c>
      <c r="AE40" s="123">
        <f t="shared" si="19"/>
        <v>0</v>
      </c>
      <c r="AF40" s="123">
        <f t="shared" si="19"/>
        <v>0</v>
      </c>
      <c r="AG40" s="123">
        <f t="shared" si="19"/>
        <v>0</v>
      </c>
      <c r="AH40" s="123">
        <f t="shared" si="19"/>
        <v>9.3290795014930268</v>
      </c>
      <c r="AI40" s="214">
        <f t="shared" si="23"/>
        <v>143.67123591702278</v>
      </c>
      <c r="AJ40" s="141" t="str">
        <f t="shared" si="24"/>
        <v/>
      </c>
    </row>
    <row r="41" spans="1:36" ht="15">
      <c r="A41" s="167" t="s">
        <v>58</v>
      </c>
      <c r="B41" s="44">
        <f t="shared" si="20"/>
        <v>0</v>
      </c>
      <c r="C41" s="44">
        <f t="shared" si="20"/>
        <v>0</v>
      </c>
      <c r="D41" s="44">
        <f t="shared" si="20"/>
        <v>0</v>
      </c>
      <c r="E41" s="44">
        <f t="shared" si="20"/>
        <v>0</v>
      </c>
      <c r="F41" s="348">
        <v>0</v>
      </c>
      <c r="G41" s="44">
        <f t="shared" si="17"/>
        <v>0</v>
      </c>
      <c r="H41" s="44">
        <f t="shared" si="17"/>
        <v>0</v>
      </c>
      <c r="I41" s="154">
        <f t="shared" si="21"/>
        <v>0</v>
      </c>
      <c r="J41" s="149"/>
      <c r="K41" s="169" t="s">
        <v>58</v>
      </c>
      <c r="L41" s="44">
        <f t="shared" si="18"/>
        <v>0</v>
      </c>
      <c r="M41" s="44">
        <f t="shared" si="18"/>
        <v>0</v>
      </c>
      <c r="N41" s="44">
        <f t="shared" si="18"/>
        <v>0</v>
      </c>
      <c r="O41" s="44">
        <f t="shared" si="18"/>
        <v>0</v>
      </c>
      <c r="P41" s="44">
        <f t="shared" si="18"/>
        <v>0</v>
      </c>
      <c r="Q41" s="44">
        <f t="shared" si="18"/>
        <v>0</v>
      </c>
      <c r="R41" s="44">
        <f t="shared" si="18"/>
        <v>0</v>
      </c>
      <c r="S41" s="158">
        <f t="shared" si="22"/>
        <v>0</v>
      </c>
      <c r="T41" s="149"/>
      <c r="U41" s="215" t="s">
        <v>58</v>
      </c>
      <c r="V41" s="119">
        <f t="shared" si="19"/>
        <v>0</v>
      </c>
      <c r="W41" s="119">
        <f t="shared" si="19"/>
        <v>0</v>
      </c>
      <c r="X41" s="119">
        <f t="shared" si="19"/>
        <v>0</v>
      </c>
      <c r="Y41" s="119">
        <f t="shared" si="19"/>
        <v>0</v>
      </c>
      <c r="Z41" s="119">
        <f t="shared" si="19"/>
        <v>0</v>
      </c>
      <c r="AA41" s="119">
        <f t="shared" si="19"/>
        <v>0</v>
      </c>
      <c r="AB41" s="119">
        <f t="shared" si="19"/>
        <v>0</v>
      </c>
      <c r="AC41" s="120">
        <f t="shared" si="19"/>
        <v>0</v>
      </c>
      <c r="AD41" s="119">
        <f t="shared" si="19"/>
        <v>0</v>
      </c>
      <c r="AE41" s="119">
        <f t="shared" si="19"/>
        <v>0</v>
      </c>
      <c r="AF41" s="119">
        <f t="shared" si="19"/>
        <v>0</v>
      </c>
      <c r="AG41" s="119">
        <f t="shared" si="19"/>
        <v>0</v>
      </c>
      <c r="AH41" s="119">
        <f t="shared" si="19"/>
        <v>0</v>
      </c>
      <c r="AI41" s="210">
        <f t="shared" si="23"/>
        <v>0</v>
      </c>
      <c r="AJ41" s="141" t="str">
        <f t="shared" si="24"/>
        <v/>
      </c>
    </row>
    <row r="42" spans="1:36" ht="15">
      <c r="A42" s="159" t="s">
        <v>17</v>
      </c>
      <c r="B42" s="41">
        <f t="shared" si="20"/>
        <v>35.794526796255617</v>
      </c>
      <c r="C42" s="41">
        <f t="shared" si="20"/>
        <v>5.2372870193835563</v>
      </c>
      <c r="D42" s="41">
        <f t="shared" si="20"/>
        <v>118.66175296602046</v>
      </c>
      <c r="E42" s="41">
        <f t="shared" si="20"/>
        <v>28.854953034171142</v>
      </c>
      <c r="F42" s="348">
        <v>0</v>
      </c>
      <c r="G42" s="41">
        <f t="shared" si="17"/>
        <v>0</v>
      </c>
      <c r="H42" s="41">
        <f t="shared" si="17"/>
        <v>0</v>
      </c>
      <c r="I42" s="162">
        <f t="shared" si="21"/>
        <v>188.54851981583076</v>
      </c>
      <c r="J42" s="149"/>
      <c r="K42" s="163" t="s">
        <v>17</v>
      </c>
      <c r="L42" s="90">
        <f t="shared" si="18"/>
        <v>35.794526796255617</v>
      </c>
      <c r="M42" s="90">
        <f t="shared" si="18"/>
        <v>5.2372870193835563</v>
      </c>
      <c r="N42" s="90">
        <f t="shared" si="18"/>
        <v>118.66175296602046</v>
      </c>
      <c r="O42" s="90">
        <f t="shared" si="18"/>
        <v>28.854953034171142</v>
      </c>
      <c r="P42" s="90">
        <f t="shared" si="18"/>
        <v>0</v>
      </c>
      <c r="Q42" s="90">
        <f t="shared" si="18"/>
        <v>0</v>
      </c>
      <c r="R42" s="90">
        <f t="shared" si="18"/>
        <v>0</v>
      </c>
      <c r="S42" s="166">
        <f t="shared" si="22"/>
        <v>188.54851981583076</v>
      </c>
      <c r="T42" s="149"/>
      <c r="U42" s="211" t="s">
        <v>17</v>
      </c>
      <c r="V42" s="123">
        <f t="shared" si="19"/>
        <v>35.794526796255617</v>
      </c>
      <c r="W42" s="123">
        <f t="shared" si="19"/>
        <v>0</v>
      </c>
      <c r="X42" s="123">
        <f t="shared" si="19"/>
        <v>0</v>
      </c>
      <c r="Y42" s="123">
        <f t="shared" si="19"/>
        <v>5.2372870193835563</v>
      </c>
      <c r="Z42" s="123">
        <f t="shared" si="19"/>
        <v>118.66175296602046</v>
      </c>
      <c r="AA42" s="123">
        <f t="shared" si="19"/>
        <v>16.386848556453096</v>
      </c>
      <c r="AB42" s="123">
        <f t="shared" si="19"/>
        <v>0</v>
      </c>
      <c r="AC42" s="124">
        <f t="shared" si="19"/>
        <v>12.468104477718049</v>
      </c>
      <c r="AD42" s="123">
        <f t="shared" si="19"/>
        <v>0</v>
      </c>
      <c r="AE42" s="123">
        <f t="shared" si="19"/>
        <v>0</v>
      </c>
      <c r="AF42" s="123">
        <f t="shared" si="19"/>
        <v>0</v>
      </c>
      <c r="AG42" s="123">
        <f t="shared" si="19"/>
        <v>0</v>
      </c>
      <c r="AH42" s="123">
        <f t="shared" si="19"/>
        <v>12.468104477718049</v>
      </c>
      <c r="AI42" s="214">
        <f t="shared" si="23"/>
        <v>188.54851981583076</v>
      </c>
      <c r="AJ42" s="141" t="str">
        <f t="shared" si="24"/>
        <v/>
      </c>
    </row>
    <row r="43" spans="1:36" ht="15">
      <c r="A43" s="167" t="s">
        <v>139</v>
      </c>
      <c r="B43" s="44">
        <f t="shared" si="20"/>
        <v>4116.5818641800952</v>
      </c>
      <c r="C43" s="44">
        <f t="shared" si="20"/>
        <v>13330.873119284548</v>
      </c>
      <c r="D43" s="44">
        <f t="shared" si="20"/>
        <v>15778.534455148567</v>
      </c>
      <c r="E43" s="44">
        <f t="shared" si="20"/>
        <v>552.99628833915619</v>
      </c>
      <c r="F43" s="348">
        <v>0</v>
      </c>
      <c r="G43" s="44">
        <f t="shared" si="17"/>
        <v>1.2857151818839787</v>
      </c>
      <c r="H43" s="44">
        <f t="shared" si="17"/>
        <v>0</v>
      </c>
      <c r="I43" s="154">
        <f t="shared" si="21"/>
        <v>33780.271442134246</v>
      </c>
      <c r="J43" s="149"/>
      <c r="K43" s="169" t="s">
        <v>139</v>
      </c>
      <c r="L43" s="44">
        <f t="shared" si="18"/>
        <v>4116.5818641800952</v>
      </c>
      <c r="M43" s="44">
        <f t="shared" si="18"/>
        <v>13330.873119284548</v>
      </c>
      <c r="N43" s="44">
        <f t="shared" si="18"/>
        <v>15778.534455148567</v>
      </c>
      <c r="O43" s="44">
        <f t="shared" si="18"/>
        <v>552.99628833915619</v>
      </c>
      <c r="P43" s="44">
        <f t="shared" si="18"/>
        <v>30.531113983876384</v>
      </c>
      <c r="Q43" s="44">
        <f t="shared" si="18"/>
        <v>1.2857151818839787</v>
      </c>
      <c r="R43" s="44">
        <f t="shared" si="18"/>
        <v>0</v>
      </c>
      <c r="S43" s="158">
        <f t="shared" si="22"/>
        <v>33810.80255611812</v>
      </c>
      <c r="T43" s="149"/>
      <c r="U43" s="215" t="s">
        <v>139</v>
      </c>
      <c r="V43" s="119">
        <f t="shared" si="19"/>
        <v>4013.7593588882578</v>
      </c>
      <c r="W43" s="119">
        <f t="shared" si="19"/>
        <v>29.585130348012228</v>
      </c>
      <c r="X43" s="119">
        <f t="shared" si="19"/>
        <v>1.2857151818839787</v>
      </c>
      <c r="Y43" s="119">
        <f t="shared" si="19"/>
        <v>13330.873119284548</v>
      </c>
      <c r="Z43" s="119">
        <f t="shared" si="19"/>
        <v>15158.42620694293</v>
      </c>
      <c r="AA43" s="119">
        <f t="shared" si="19"/>
        <v>230.30151620995852</v>
      </c>
      <c r="AB43" s="119">
        <f t="shared" si="19"/>
        <v>30.531113983876384</v>
      </c>
      <c r="AC43" s="120">
        <f t="shared" si="19"/>
        <v>1016.0403952786611</v>
      </c>
      <c r="AD43" s="119">
        <f t="shared" si="19"/>
        <v>73.237374943825543</v>
      </c>
      <c r="AE43" s="119">
        <f t="shared" si="19"/>
        <v>0</v>
      </c>
      <c r="AF43" s="119">
        <f t="shared" si="19"/>
        <v>0</v>
      </c>
      <c r="AG43" s="119">
        <f t="shared" si="19"/>
        <v>620.10824820563801</v>
      </c>
      <c r="AH43" s="119">
        <f t="shared" si="19"/>
        <v>322.69477212919747</v>
      </c>
      <c r="AI43" s="210">
        <f t="shared" si="23"/>
        <v>33810.802556118128</v>
      </c>
      <c r="AJ43" s="141" t="str">
        <f t="shared" si="24"/>
        <v/>
      </c>
    </row>
    <row r="44" spans="1:36" ht="15">
      <c r="A44" s="159" t="s">
        <v>25</v>
      </c>
      <c r="B44" s="41">
        <f t="shared" si="20"/>
        <v>1411.7780542035623</v>
      </c>
      <c r="C44" s="41">
        <f t="shared" si="20"/>
        <v>1225.7486389590706</v>
      </c>
      <c r="D44" s="41">
        <f t="shared" si="20"/>
        <v>4674.4022949038917</v>
      </c>
      <c r="E44" s="41">
        <f t="shared" si="20"/>
        <v>21230.871835546466</v>
      </c>
      <c r="F44" s="348">
        <v>0</v>
      </c>
      <c r="G44" s="41">
        <f t="shared" si="17"/>
        <v>2054.8243733623913</v>
      </c>
      <c r="H44" s="41">
        <f t="shared" si="17"/>
        <v>120.01836321845224</v>
      </c>
      <c r="I44" s="162">
        <f t="shared" si="21"/>
        <v>30717.643560193832</v>
      </c>
      <c r="J44" s="149"/>
      <c r="K44" s="163" t="s">
        <v>25</v>
      </c>
      <c r="L44" s="90">
        <f t="shared" si="18"/>
        <v>1411.7780542035623</v>
      </c>
      <c r="M44" s="90">
        <f t="shared" si="18"/>
        <v>1225.7486389590706</v>
      </c>
      <c r="N44" s="90">
        <f t="shared" si="18"/>
        <v>4674.4022949038917</v>
      </c>
      <c r="O44" s="90">
        <f t="shared" si="18"/>
        <v>21230.871835546466</v>
      </c>
      <c r="P44" s="90">
        <f t="shared" si="18"/>
        <v>66.187421012159632</v>
      </c>
      <c r="Q44" s="90">
        <f t="shared" si="18"/>
        <v>2054.8243733623913</v>
      </c>
      <c r="R44" s="90">
        <f t="shared" si="18"/>
        <v>120.01836321845224</v>
      </c>
      <c r="S44" s="166">
        <f t="shared" si="22"/>
        <v>30783.830981205992</v>
      </c>
      <c r="T44" s="149"/>
      <c r="U44" s="211" t="s">
        <v>25</v>
      </c>
      <c r="V44" s="123">
        <f t="shared" si="19"/>
        <v>283.29394361482287</v>
      </c>
      <c r="W44" s="123">
        <f t="shared" si="19"/>
        <v>1117.1102832252136</v>
      </c>
      <c r="X44" s="123">
        <f t="shared" si="19"/>
        <v>2054.8243733623913</v>
      </c>
      <c r="Y44" s="123">
        <f t="shared" si="19"/>
        <v>1225.7486389590706</v>
      </c>
      <c r="Z44" s="123">
        <f t="shared" si="19"/>
        <v>4628.4753240514601</v>
      </c>
      <c r="AA44" s="123">
        <f t="shared" si="19"/>
        <v>21089.224355883045</v>
      </c>
      <c r="AB44" s="123">
        <f t="shared" si="19"/>
        <v>66.187421012159632</v>
      </c>
      <c r="AC44" s="124">
        <f t="shared" si="19"/>
        <v>318.96664109783183</v>
      </c>
      <c r="AD44" s="123">
        <f t="shared" si="19"/>
        <v>11.373827363525558</v>
      </c>
      <c r="AE44" s="123">
        <f t="shared" si="19"/>
        <v>86.190133652875389</v>
      </c>
      <c r="AF44" s="123">
        <f t="shared" si="19"/>
        <v>120.01836321845224</v>
      </c>
      <c r="AG44" s="123">
        <f t="shared" si="19"/>
        <v>45.926970852431751</v>
      </c>
      <c r="AH44" s="123">
        <f t="shared" si="19"/>
        <v>55.457346010546928</v>
      </c>
      <c r="AI44" s="214">
        <f t="shared" si="23"/>
        <v>30783.830981205996</v>
      </c>
      <c r="AJ44" s="141" t="str">
        <f t="shared" si="24"/>
        <v/>
      </c>
    </row>
    <row r="45" spans="1:36" ht="15">
      <c r="A45" s="167" t="s">
        <v>24</v>
      </c>
      <c r="B45" s="44">
        <f t="shared" si="20"/>
        <v>895.89757962693307</v>
      </c>
      <c r="C45" s="44">
        <f t="shared" si="20"/>
        <v>331.40950475388303</v>
      </c>
      <c r="D45" s="44">
        <f t="shared" si="20"/>
        <v>644.36559830438091</v>
      </c>
      <c r="E45" s="44">
        <f t="shared" si="20"/>
        <v>0</v>
      </c>
      <c r="F45" s="348">
        <v>0</v>
      </c>
      <c r="G45" s="44">
        <f t="shared" si="17"/>
        <v>0</v>
      </c>
      <c r="H45" s="44">
        <f t="shared" si="17"/>
        <v>0</v>
      </c>
      <c r="I45" s="154">
        <f t="shared" si="21"/>
        <v>1871.6726826851971</v>
      </c>
      <c r="J45" s="149"/>
      <c r="K45" s="169" t="s">
        <v>24</v>
      </c>
      <c r="L45" s="44">
        <f t="shared" si="18"/>
        <v>895.89757962693307</v>
      </c>
      <c r="M45" s="44">
        <f t="shared" si="18"/>
        <v>331.40950475388303</v>
      </c>
      <c r="N45" s="44">
        <f t="shared" si="18"/>
        <v>644.36559830438091</v>
      </c>
      <c r="O45" s="44">
        <f t="shared" si="18"/>
        <v>0</v>
      </c>
      <c r="P45" s="44">
        <f t="shared" si="18"/>
        <v>0</v>
      </c>
      <c r="Q45" s="44">
        <f t="shared" si="18"/>
        <v>0</v>
      </c>
      <c r="R45" s="44">
        <f t="shared" si="18"/>
        <v>0</v>
      </c>
      <c r="S45" s="158">
        <f t="shared" si="22"/>
        <v>1871.6726826851971</v>
      </c>
      <c r="T45" s="149"/>
      <c r="U45" s="215" t="s">
        <v>24</v>
      </c>
      <c r="V45" s="119">
        <f t="shared" si="19"/>
        <v>892.51040061567267</v>
      </c>
      <c r="W45" s="119">
        <f t="shared" si="19"/>
        <v>6.9289427829709607E-2</v>
      </c>
      <c r="X45" s="119">
        <f t="shared" si="19"/>
        <v>0</v>
      </c>
      <c r="Y45" s="119">
        <f t="shared" si="19"/>
        <v>331.40950475388303</v>
      </c>
      <c r="Z45" s="119">
        <f t="shared" si="19"/>
        <v>386.65198375373518</v>
      </c>
      <c r="AA45" s="119">
        <f t="shared" si="19"/>
        <v>0</v>
      </c>
      <c r="AB45" s="119">
        <f t="shared" si="19"/>
        <v>0</v>
      </c>
      <c r="AC45" s="120">
        <f t="shared" si="19"/>
        <v>261.03150413407644</v>
      </c>
      <c r="AD45" s="119">
        <f t="shared" si="19"/>
        <v>3.3178895834306661</v>
      </c>
      <c r="AE45" s="119">
        <f t="shared" si="19"/>
        <v>0</v>
      </c>
      <c r="AF45" s="119">
        <f t="shared" si="19"/>
        <v>0</v>
      </c>
      <c r="AG45" s="119">
        <f t="shared" si="19"/>
        <v>257.71361455064573</v>
      </c>
      <c r="AH45" s="119">
        <f t="shared" si="19"/>
        <v>0</v>
      </c>
      <c r="AI45" s="210">
        <f t="shared" si="23"/>
        <v>1871.6726826851968</v>
      </c>
      <c r="AJ45" s="141" t="str">
        <f t="shared" si="24"/>
        <v/>
      </c>
    </row>
    <row r="46" spans="1:36" ht="15">
      <c r="A46" s="159" t="s">
        <v>59</v>
      </c>
      <c r="B46" s="41">
        <f t="shared" si="20"/>
        <v>0.37568767337052922</v>
      </c>
      <c r="C46" s="41">
        <f t="shared" si="20"/>
        <v>2.9263172675380072E-2</v>
      </c>
      <c r="D46" s="41">
        <f t="shared" si="20"/>
        <v>0</v>
      </c>
      <c r="E46" s="41">
        <f t="shared" si="20"/>
        <v>0</v>
      </c>
      <c r="F46" s="348">
        <v>0</v>
      </c>
      <c r="G46" s="41">
        <f t="shared" si="17"/>
        <v>0</v>
      </c>
      <c r="H46" s="41">
        <f t="shared" si="17"/>
        <v>0</v>
      </c>
      <c r="I46" s="162">
        <f t="shared" si="21"/>
        <v>0.40495084604590931</v>
      </c>
      <c r="J46" s="149"/>
      <c r="K46" s="163" t="s">
        <v>59</v>
      </c>
      <c r="L46" s="90">
        <f t="shared" si="18"/>
        <v>0.37568767337052922</v>
      </c>
      <c r="M46" s="90">
        <f t="shared" si="18"/>
        <v>2.9263172675380072E-2</v>
      </c>
      <c r="N46" s="90">
        <f t="shared" si="18"/>
        <v>0</v>
      </c>
      <c r="O46" s="90">
        <f t="shared" si="18"/>
        <v>0</v>
      </c>
      <c r="P46" s="90">
        <f t="shared" si="18"/>
        <v>0</v>
      </c>
      <c r="Q46" s="90">
        <f t="shared" si="18"/>
        <v>0</v>
      </c>
      <c r="R46" s="90">
        <f t="shared" si="18"/>
        <v>0</v>
      </c>
      <c r="S46" s="166">
        <f t="shared" si="22"/>
        <v>0.40495084604590931</v>
      </c>
      <c r="T46" s="149"/>
      <c r="U46" s="211" t="s">
        <v>59</v>
      </c>
      <c r="V46" s="123">
        <f t="shared" si="19"/>
        <v>0.37568767337052922</v>
      </c>
      <c r="W46" s="123">
        <f t="shared" si="19"/>
        <v>0</v>
      </c>
      <c r="X46" s="123">
        <f t="shared" si="19"/>
        <v>0</v>
      </c>
      <c r="Y46" s="123">
        <f t="shared" si="19"/>
        <v>2.9263172675380072E-2</v>
      </c>
      <c r="Z46" s="123">
        <f t="shared" si="19"/>
        <v>0</v>
      </c>
      <c r="AA46" s="123">
        <f t="shared" si="19"/>
        <v>0</v>
      </c>
      <c r="AB46" s="123">
        <f t="shared" si="19"/>
        <v>0</v>
      </c>
      <c r="AC46" s="124">
        <f t="shared" si="19"/>
        <v>0</v>
      </c>
      <c r="AD46" s="123">
        <f t="shared" si="19"/>
        <v>0</v>
      </c>
      <c r="AE46" s="123">
        <f t="shared" si="19"/>
        <v>0</v>
      </c>
      <c r="AF46" s="123">
        <f t="shared" si="19"/>
        <v>0</v>
      </c>
      <c r="AG46" s="123">
        <f t="shared" si="19"/>
        <v>0</v>
      </c>
      <c r="AH46" s="123">
        <f t="shared" si="19"/>
        <v>0</v>
      </c>
      <c r="AI46" s="214">
        <f t="shared" si="23"/>
        <v>0.40495084604590931</v>
      </c>
      <c r="AJ46" s="141" t="str">
        <f t="shared" si="24"/>
        <v/>
      </c>
    </row>
    <row r="47" spans="1:36" ht="15">
      <c r="A47" s="167" t="s">
        <v>22</v>
      </c>
      <c r="B47" s="44">
        <f t="shared" si="20"/>
        <v>808.11647915470201</v>
      </c>
      <c r="C47" s="44">
        <f t="shared" si="20"/>
        <v>10121.544132167841</v>
      </c>
      <c r="D47" s="44">
        <f t="shared" si="20"/>
        <v>2646.6702571116525</v>
      </c>
      <c r="E47" s="44">
        <f t="shared" si="20"/>
        <v>91.777713402370239</v>
      </c>
      <c r="F47" s="348">
        <v>0</v>
      </c>
      <c r="G47" s="44">
        <f t="shared" si="17"/>
        <v>0</v>
      </c>
      <c r="H47" s="44">
        <f t="shared" si="17"/>
        <v>0</v>
      </c>
      <c r="I47" s="154">
        <f t="shared" si="21"/>
        <v>13668.108581836566</v>
      </c>
      <c r="J47" s="149"/>
      <c r="K47" s="169" t="s">
        <v>22</v>
      </c>
      <c r="L47" s="44">
        <f t="shared" si="18"/>
        <v>808.11647915470201</v>
      </c>
      <c r="M47" s="44">
        <f t="shared" si="18"/>
        <v>10121.544132167841</v>
      </c>
      <c r="N47" s="44">
        <f t="shared" si="18"/>
        <v>2646.6702571116525</v>
      </c>
      <c r="O47" s="44">
        <f t="shared" si="18"/>
        <v>91.777713402370239</v>
      </c>
      <c r="P47" s="44">
        <f t="shared" si="18"/>
        <v>341.63147443437146</v>
      </c>
      <c r="Q47" s="44">
        <f t="shared" si="18"/>
        <v>0</v>
      </c>
      <c r="R47" s="44">
        <f t="shared" si="18"/>
        <v>0</v>
      </c>
      <c r="S47" s="158">
        <f t="shared" si="22"/>
        <v>14009.740056270937</v>
      </c>
      <c r="T47" s="149"/>
      <c r="U47" s="215" t="s">
        <v>22</v>
      </c>
      <c r="V47" s="119">
        <f t="shared" si="19"/>
        <v>808.11647915470201</v>
      </c>
      <c r="W47" s="119">
        <f t="shared" si="19"/>
        <v>0</v>
      </c>
      <c r="X47" s="119">
        <f t="shared" si="19"/>
        <v>0</v>
      </c>
      <c r="Y47" s="119">
        <f t="shared" si="19"/>
        <v>10121.544132167841</v>
      </c>
      <c r="Z47" s="119">
        <f t="shared" si="19"/>
        <v>1685.4610398362404</v>
      </c>
      <c r="AA47" s="119">
        <f t="shared" si="19"/>
        <v>0</v>
      </c>
      <c r="AB47" s="119">
        <f t="shared" si="19"/>
        <v>341.63147443437146</v>
      </c>
      <c r="AC47" s="120">
        <f t="shared" si="19"/>
        <v>1052.9869306777819</v>
      </c>
      <c r="AD47" s="119">
        <f t="shared" si="19"/>
        <v>0</v>
      </c>
      <c r="AE47" s="119">
        <f t="shared" si="19"/>
        <v>0</v>
      </c>
      <c r="AF47" s="119">
        <f t="shared" si="19"/>
        <v>0</v>
      </c>
      <c r="AG47" s="119">
        <f t="shared" si="19"/>
        <v>961.20921727541179</v>
      </c>
      <c r="AH47" s="119">
        <f t="shared" si="19"/>
        <v>91.777713402370239</v>
      </c>
      <c r="AI47" s="210">
        <f t="shared" si="23"/>
        <v>14009.740056270935</v>
      </c>
      <c r="AJ47" s="141" t="str">
        <f t="shared" si="24"/>
        <v/>
      </c>
    </row>
    <row r="48" spans="1:36" ht="15">
      <c r="A48" s="159" t="s">
        <v>21</v>
      </c>
      <c r="B48" s="41">
        <f t="shared" si="20"/>
        <v>48.850347344770967</v>
      </c>
      <c r="C48" s="41">
        <f t="shared" si="20"/>
        <v>1670.3889343637866</v>
      </c>
      <c r="D48" s="41">
        <f t="shared" si="20"/>
        <v>2086.2667712323114</v>
      </c>
      <c r="E48" s="41">
        <f t="shared" si="20"/>
        <v>0</v>
      </c>
      <c r="F48" s="348">
        <v>0</v>
      </c>
      <c r="G48" s="41">
        <f t="shared" si="17"/>
        <v>0</v>
      </c>
      <c r="H48" s="41">
        <f t="shared" si="17"/>
        <v>0</v>
      </c>
      <c r="I48" s="162">
        <f t="shared" si="21"/>
        <v>3805.5060529408688</v>
      </c>
      <c r="J48" s="149"/>
      <c r="K48" s="163" t="s">
        <v>21</v>
      </c>
      <c r="L48" s="90">
        <f t="shared" si="18"/>
        <v>48.850347344770967</v>
      </c>
      <c r="M48" s="90">
        <f t="shared" si="18"/>
        <v>1670.3889343637866</v>
      </c>
      <c r="N48" s="90">
        <f t="shared" si="18"/>
        <v>2086.2667712323114</v>
      </c>
      <c r="O48" s="90">
        <f t="shared" si="18"/>
        <v>0</v>
      </c>
      <c r="P48" s="90">
        <f t="shared" si="18"/>
        <v>0</v>
      </c>
      <c r="Q48" s="90">
        <f t="shared" si="18"/>
        <v>0</v>
      </c>
      <c r="R48" s="90">
        <f t="shared" si="18"/>
        <v>0</v>
      </c>
      <c r="S48" s="166">
        <f t="shared" si="22"/>
        <v>3805.5060529408688</v>
      </c>
      <c r="T48" s="149"/>
      <c r="U48" s="211" t="s">
        <v>60</v>
      </c>
      <c r="V48" s="123">
        <f t="shared" si="19"/>
        <v>48.850347344770967</v>
      </c>
      <c r="W48" s="123">
        <f t="shared" si="19"/>
        <v>0</v>
      </c>
      <c r="X48" s="123">
        <f t="shared" si="19"/>
        <v>0</v>
      </c>
      <c r="Y48" s="123">
        <f t="shared" si="19"/>
        <v>1670.3889343637866</v>
      </c>
      <c r="Z48" s="123">
        <f t="shared" si="19"/>
        <v>2086.2667712323114</v>
      </c>
      <c r="AA48" s="123">
        <f t="shared" si="19"/>
        <v>0</v>
      </c>
      <c r="AB48" s="123">
        <f t="shared" si="19"/>
        <v>0</v>
      </c>
      <c r="AC48" s="124">
        <f t="shared" si="19"/>
        <v>0</v>
      </c>
      <c r="AD48" s="123">
        <f t="shared" si="19"/>
        <v>0</v>
      </c>
      <c r="AE48" s="123">
        <f t="shared" si="19"/>
        <v>0</v>
      </c>
      <c r="AF48" s="123">
        <f t="shared" si="19"/>
        <v>0</v>
      </c>
      <c r="AG48" s="123">
        <f t="shared" si="19"/>
        <v>0</v>
      </c>
      <c r="AH48" s="123">
        <f t="shared" si="19"/>
        <v>0</v>
      </c>
      <c r="AI48" s="214">
        <f t="shared" si="23"/>
        <v>3805.5060529408688</v>
      </c>
      <c r="AJ48" s="141" t="str">
        <f t="shared" si="24"/>
        <v/>
      </c>
    </row>
    <row r="49" spans="1:36" ht="15">
      <c r="A49" s="170" t="s">
        <v>63</v>
      </c>
      <c r="B49" s="44">
        <f t="shared" si="20"/>
        <v>56.812936464070155</v>
      </c>
      <c r="C49" s="44">
        <f t="shared" si="20"/>
        <v>0</v>
      </c>
      <c r="D49" s="44">
        <f t="shared" si="20"/>
        <v>3514.8924029163418</v>
      </c>
      <c r="E49" s="44">
        <f t="shared" si="20"/>
        <v>0</v>
      </c>
      <c r="F49" s="348">
        <v>0</v>
      </c>
      <c r="G49" s="44">
        <f t="shared" ref="G49:H53" si="25">G127+G153+G179+G205+G231+G257+G283+G309+G335+G361+G387+G413+G439</f>
        <v>0</v>
      </c>
      <c r="H49" s="44">
        <f t="shared" si="25"/>
        <v>0</v>
      </c>
      <c r="I49" s="154">
        <f t="shared" si="21"/>
        <v>3571.7053393804117</v>
      </c>
      <c r="J49" s="149"/>
      <c r="K49" s="171" t="s">
        <v>63</v>
      </c>
      <c r="L49" s="44">
        <f t="shared" ref="L49:R53" si="26">L127+L153+L179+L205+L231+L257+L283+L309+L335+L361+L387+L413+L439</f>
        <v>56.812936464070155</v>
      </c>
      <c r="M49" s="44">
        <f t="shared" si="26"/>
        <v>0</v>
      </c>
      <c r="N49" s="44">
        <f t="shared" si="26"/>
        <v>3514.8924029163418</v>
      </c>
      <c r="O49" s="44">
        <f t="shared" si="26"/>
        <v>0</v>
      </c>
      <c r="P49" s="44">
        <f t="shared" si="26"/>
        <v>0</v>
      </c>
      <c r="Q49" s="44">
        <f t="shared" si="26"/>
        <v>0</v>
      </c>
      <c r="R49" s="44">
        <f t="shared" si="26"/>
        <v>0</v>
      </c>
      <c r="S49" s="158">
        <f t="shared" si="22"/>
        <v>3571.7053393804117</v>
      </c>
      <c r="T49" s="149"/>
      <c r="U49" s="216" t="s">
        <v>61</v>
      </c>
      <c r="V49" s="119">
        <f t="shared" ref="V49:AH53" si="27">V127+V153+V179+V205+V231+V257+V283+V309+V335+V361+V387+V413+V439</f>
        <v>50.545883866084345</v>
      </c>
      <c r="W49" s="119">
        <f t="shared" si="27"/>
        <v>5.2162856564828032E-2</v>
      </c>
      <c r="X49" s="119">
        <f t="shared" si="27"/>
        <v>0</v>
      </c>
      <c r="Y49" s="119">
        <f t="shared" si="27"/>
        <v>0</v>
      </c>
      <c r="Z49" s="119">
        <f t="shared" si="27"/>
        <v>3514.8924029163418</v>
      </c>
      <c r="AA49" s="119">
        <f t="shared" si="27"/>
        <v>0</v>
      </c>
      <c r="AB49" s="119">
        <f t="shared" si="27"/>
        <v>0</v>
      </c>
      <c r="AC49" s="120">
        <f t="shared" si="27"/>
        <v>6.2148897414209863</v>
      </c>
      <c r="AD49" s="119">
        <f t="shared" si="27"/>
        <v>6.2148897414209863</v>
      </c>
      <c r="AE49" s="119">
        <f t="shared" si="27"/>
        <v>0</v>
      </c>
      <c r="AF49" s="119">
        <f t="shared" si="27"/>
        <v>0</v>
      </c>
      <c r="AG49" s="119">
        <f t="shared" si="27"/>
        <v>0</v>
      </c>
      <c r="AH49" s="119">
        <f t="shared" si="27"/>
        <v>0</v>
      </c>
      <c r="AI49" s="210">
        <f t="shared" si="23"/>
        <v>3571.7053393804117</v>
      </c>
      <c r="AJ49" s="141" t="str">
        <f t="shared" si="24"/>
        <v/>
      </c>
    </row>
    <row r="50" spans="1:36">
      <c r="A50" s="172" t="s">
        <v>23</v>
      </c>
      <c r="B50" s="62">
        <f t="shared" ref="B50:E53" si="28">B128+B154+B180+B206+B232+B258+B284+B310+B336+B362+B388+B414+B440</f>
        <v>56.812936464070155</v>
      </c>
      <c r="C50" s="62">
        <f t="shared" si="28"/>
        <v>0</v>
      </c>
      <c r="D50" s="62">
        <f t="shared" si="28"/>
        <v>0</v>
      </c>
      <c r="E50" s="62">
        <f t="shared" si="28"/>
        <v>0</v>
      </c>
      <c r="F50" s="348">
        <v>0</v>
      </c>
      <c r="G50" s="62">
        <f t="shared" si="25"/>
        <v>0</v>
      </c>
      <c r="H50" s="62">
        <f t="shared" si="25"/>
        <v>0</v>
      </c>
      <c r="I50" s="175">
        <f t="shared" si="21"/>
        <v>56.812936464070155</v>
      </c>
      <c r="J50" s="149"/>
      <c r="K50" s="176" t="s">
        <v>23</v>
      </c>
      <c r="L50" s="93">
        <f t="shared" si="26"/>
        <v>56.812936464070155</v>
      </c>
      <c r="M50" s="93">
        <f t="shared" si="26"/>
        <v>0</v>
      </c>
      <c r="N50" s="93">
        <f t="shared" si="26"/>
        <v>0</v>
      </c>
      <c r="O50" s="93">
        <f t="shared" si="26"/>
        <v>0</v>
      </c>
      <c r="P50" s="93">
        <f t="shared" si="26"/>
        <v>0</v>
      </c>
      <c r="Q50" s="93">
        <f t="shared" si="26"/>
        <v>0</v>
      </c>
      <c r="R50" s="93">
        <f t="shared" si="26"/>
        <v>0</v>
      </c>
      <c r="S50" s="179">
        <f t="shared" si="22"/>
        <v>56.812936464070155</v>
      </c>
      <c r="T50" s="149"/>
      <c r="U50" s="217" t="s">
        <v>64</v>
      </c>
      <c r="V50" s="126">
        <f t="shared" si="27"/>
        <v>50.545883866084345</v>
      </c>
      <c r="W50" s="126">
        <f t="shared" si="27"/>
        <v>5.2162856564828032E-2</v>
      </c>
      <c r="X50" s="126">
        <f t="shared" si="27"/>
        <v>0</v>
      </c>
      <c r="Y50" s="126">
        <f t="shared" si="27"/>
        <v>0</v>
      </c>
      <c r="Z50" s="126">
        <f t="shared" si="27"/>
        <v>0</v>
      </c>
      <c r="AA50" s="126">
        <f t="shared" si="27"/>
        <v>0</v>
      </c>
      <c r="AB50" s="126">
        <f t="shared" si="27"/>
        <v>0</v>
      </c>
      <c r="AC50" s="285">
        <f t="shared" si="27"/>
        <v>6.2148897414209863</v>
      </c>
      <c r="AD50" s="126">
        <f t="shared" si="27"/>
        <v>6.2148897414209863</v>
      </c>
      <c r="AE50" s="126">
        <f t="shared" si="27"/>
        <v>0</v>
      </c>
      <c r="AF50" s="126">
        <f t="shared" si="27"/>
        <v>0</v>
      </c>
      <c r="AG50" s="126">
        <f t="shared" si="27"/>
        <v>0</v>
      </c>
      <c r="AH50" s="126">
        <f t="shared" si="27"/>
        <v>0</v>
      </c>
      <c r="AI50" s="219">
        <f t="shared" si="23"/>
        <v>56.812936464070162</v>
      </c>
      <c r="AJ50" s="141" t="str">
        <f t="shared" si="24"/>
        <v/>
      </c>
    </row>
    <row r="51" spans="1:36">
      <c r="A51" s="180" t="s">
        <v>19</v>
      </c>
      <c r="B51" s="65">
        <f t="shared" si="28"/>
        <v>0</v>
      </c>
      <c r="C51" s="65">
        <f t="shared" si="28"/>
        <v>0</v>
      </c>
      <c r="D51" s="65">
        <f t="shared" si="28"/>
        <v>1038.913842480006</v>
      </c>
      <c r="E51" s="65">
        <f t="shared" si="28"/>
        <v>0</v>
      </c>
      <c r="F51" s="348">
        <v>0</v>
      </c>
      <c r="G51" s="65">
        <f t="shared" si="25"/>
        <v>0</v>
      </c>
      <c r="H51" s="65">
        <f t="shared" si="25"/>
        <v>0</v>
      </c>
      <c r="I51" s="183">
        <f t="shared" si="21"/>
        <v>1038.913842480006</v>
      </c>
      <c r="J51" s="149"/>
      <c r="K51" s="184" t="s">
        <v>19</v>
      </c>
      <c r="L51" s="65">
        <f t="shared" si="26"/>
        <v>0</v>
      </c>
      <c r="M51" s="65">
        <f t="shared" si="26"/>
        <v>0</v>
      </c>
      <c r="N51" s="65">
        <f t="shared" si="26"/>
        <v>1038.913842480006</v>
      </c>
      <c r="O51" s="65">
        <f t="shared" si="26"/>
        <v>0</v>
      </c>
      <c r="P51" s="65">
        <f t="shared" si="26"/>
        <v>0</v>
      </c>
      <c r="Q51" s="65">
        <f t="shared" si="26"/>
        <v>0</v>
      </c>
      <c r="R51" s="65">
        <f t="shared" si="26"/>
        <v>0</v>
      </c>
      <c r="S51" s="186">
        <f t="shared" si="22"/>
        <v>1038.913842480006</v>
      </c>
      <c r="T51" s="149"/>
      <c r="U51" s="220" t="s">
        <v>19</v>
      </c>
      <c r="V51" s="129">
        <f t="shared" si="27"/>
        <v>0</v>
      </c>
      <c r="W51" s="129">
        <f t="shared" si="27"/>
        <v>0</v>
      </c>
      <c r="X51" s="129">
        <f t="shared" si="27"/>
        <v>0</v>
      </c>
      <c r="Y51" s="129">
        <f t="shared" si="27"/>
        <v>0</v>
      </c>
      <c r="Z51" s="129">
        <f t="shared" si="27"/>
        <v>1038.913842480006</v>
      </c>
      <c r="AA51" s="129">
        <f t="shared" si="27"/>
        <v>0</v>
      </c>
      <c r="AB51" s="129">
        <f t="shared" si="27"/>
        <v>0</v>
      </c>
      <c r="AC51" s="286">
        <f t="shared" si="27"/>
        <v>0</v>
      </c>
      <c r="AD51" s="129">
        <f t="shared" si="27"/>
        <v>0</v>
      </c>
      <c r="AE51" s="129">
        <f t="shared" si="27"/>
        <v>0</v>
      </c>
      <c r="AF51" s="129">
        <f t="shared" si="27"/>
        <v>0</v>
      </c>
      <c r="AG51" s="129">
        <f t="shared" si="27"/>
        <v>0</v>
      </c>
      <c r="AH51" s="129">
        <f t="shared" si="27"/>
        <v>0</v>
      </c>
      <c r="AI51" s="223">
        <f t="shared" si="23"/>
        <v>1038.913842480006</v>
      </c>
      <c r="AJ51" s="141" t="str">
        <f t="shared" si="24"/>
        <v/>
      </c>
    </row>
    <row r="52" spans="1:36">
      <c r="A52" s="172" t="s">
        <v>20</v>
      </c>
      <c r="B52" s="62">
        <f t="shared" si="28"/>
        <v>0</v>
      </c>
      <c r="C52" s="62">
        <f t="shared" si="28"/>
        <v>0</v>
      </c>
      <c r="D52" s="62">
        <f t="shared" si="28"/>
        <v>2475.9785604363356</v>
      </c>
      <c r="E52" s="62">
        <f t="shared" si="28"/>
        <v>0</v>
      </c>
      <c r="F52" s="348">
        <v>0</v>
      </c>
      <c r="G52" s="62">
        <f t="shared" si="25"/>
        <v>0</v>
      </c>
      <c r="H52" s="62">
        <f t="shared" si="25"/>
        <v>0</v>
      </c>
      <c r="I52" s="175">
        <f t="shared" si="21"/>
        <v>2475.9785604363356</v>
      </c>
      <c r="J52" s="149"/>
      <c r="K52" s="176" t="s">
        <v>20</v>
      </c>
      <c r="L52" s="93">
        <f t="shared" si="26"/>
        <v>0</v>
      </c>
      <c r="M52" s="93">
        <f t="shared" si="26"/>
        <v>0</v>
      </c>
      <c r="N52" s="93">
        <f t="shared" si="26"/>
        <v>2475.9785604363356</v>
      </c>
      <c r="O52" s="93">
        <f t="shared" si="26"/>
        <v>0</v>
      </c>
      <c r="P52" s="93">
        <f t="shared" si="26"/>
        <v>0</v>
      </c>
      <c r="Q52" s="93">
        <f t="shared" si="26"/>
        <v>0</v>
      </c>
      <c r="R52" s="93">
        <f t="shared" si="26"/>
        <v>0</v>
      </c>
      <c r="S52" s="179">
        <f t="shared" si="22"/>
        <v>2475.9785604363356</v>
      </c>
      <c r="T52" s="149"/>
      <c r="U52" s="217" t="s">
        <v>20</v>
      </c>
      <c r="V52" s="126">
        <f t="shared" si="27"/>
        <v>0</v>
      </c>
      <c r="W52" s="126">
        <f t="shared" si="27"/>
        <v>0</v>
      </c>
      <c r="X52" s="126">
        <f t="shared" si="27"/>
        <v>0</v>
      </c>
      <c r="Y52" s="126">
        <f t="shared" si="27"/>
        <v>0</v>
      </c>
      <c r="Z52" s="126">
        <f t="shared" si="27"/>
        <v>2475.9785604363356</v>
      </c>
      <c r="AA52" s="126">
        <f t="shared" si="27"/>
        <v>0</v>
      </c>
      <c r="AB52" s="126">
        <f t="shared" si="27"/>
        <v>0</v>
      </c>
      <c r="AC52" s="285">
        <f t="shared" si="27"/>
        <v>0</v>
      </c>
      <c r="AD52" s="126">
        <f t="shared" si="27"/>
        <v>0</v>
      </c>
      <c r="AE52" s="126">
        <f t="shared" si="27"/>
        <v>0</v>
      </c>
      <c r="AF52" s="126">
        <f t="shared" si="27"/>
        <v>0</v>
      </c>
      <c r="AG52" s="126">
        <f t="shared" si="27"/>
        <v>0</v>
      </c>
      <c r="AH52" s="126">
        <f t="shared" si="27"/>
        <v>0</v>
      </c>
      <c r="AI52" s="219">
        <f t="shared" si="23"/>
        <v>2475.9785604363356</v>
      </c>
      <c r="AJ52" s="141" t="str">
        <f t="shared" si="24"/>
        <v/>
      </c>
    </row>
    <row r="53" spans="1:36" ht="15" thickBot="1">
      <c r="A53" s="187" t="s">
        <v>11</v>
      </c>
      <c r="B53" s="54">
        <f t="shared" si="28"/>
        <v>0</v>
      </c>
      <c r="C53" s="54">
        <f t="shared" si="28"/>
        <v>0</v>
      </c>
      <c r="D53" s="54">
        <f t="shared" si="28"/>
        <v>0</v>
      </c>
      <c r="E53" s="54">
        <f t="shared" si="28"/>
        <v>0</v>
      </c>
      <c r="F53" s="349">
        <v>0</v>
      </c>
      <c r="G53" s="54">
        <f t="shared" si="25"/>
        <v>0</v>
      </c>
      <c r="H53" s="54">
        <f t="shared" si="25"/>
        <v>0</v>
      </c>
      <c r="I53" s="190">
        <f t="shared" si="21"/>
        <v>0</v>
      </c>
      <c r="J53" s="149"/>
      <c r="K53" s="191" t="s">
        <v>11</v>
      </c>
      <c r="L53" s="54">
        <f t="shared" si="26"/>
        <v>0</v>
      </c>
      <c r="M53" s="54">
        <f t="shared" si="26"/>
        <v>0</v>
      </c>
      <c r="N53" s="54">
        <f t="shared" si="26"/>
        <v>0</v>
      </c>
      <c r="O53" s="54">
        <f t="shared" si="26"/>
        <v>0</v>
      </c>
      <c r="P53" s="54">
        <f t="shared" si="26"/>
        <v>0</v>
      </c>
      <c r="Q53" s="54">
        <f t="shared" si="26"/>
        <v>0</v>
      </c>
      <c r="R53" s="54">
        <f t="shared" si="26"/>
        <v>0</v>
      </c>
      <c r="S53" s="193">
        <f t="shared" si="22"/>
        <v>0</v>
      </c>
      <c r="T53" s="149"/>
      <c r="U53" s="220" t="s">
        <v>11</v>
      </c>
      <c r="V53" s="129">
        <f t="shared" si="27"/>
        <v>0</v>
      </c>
      <c r="W53" s="129">
        <f t="shared" si="27"/>
        <v>0</v>
      </c>
      <c r="X53" s="129">
        <f t="shared" si="27"/>
        <v>0</v>
      </c>
      <c r="Y53" s="129">
        <f t="shared" si="27"/>
        <v>0</v>
      </c>
      <c r="Z53" s="129">
        <f t="shared" si="27"/>
        <v>0</v>
      </c>
      <c r="AA53" s="129">
        <f t="shared" si="27"/>
        <v>0</v>
      </c>
      <c r="AB53" s="129">
        <f t="shared" si="27"/>
        <v>0</v>
      </c>
      <c r="AC53" s="286">
        <f t="shared" si="27"/>
        <v>0</v>
      </c>
      <c r="AD53" s="129">
        <f t="shared" si="27"/>
        <v>0</v>
      </c>
      <c r="AE53" s="129">
        <f t="shared" si="27"/>
        <v>0</v>
      </c>
      <c r="AF53" s="129">
        <f t="shared" si="27"/>
        <v>0</v>
      </c>
      <c r="AG53" s="129">
        <f t="shared" si="27"/>
        <v>0</v>
      </c>
      <c r="AH53" s="129">
        <f t="shared" si="27"/>
        <v>0</v>
      </c>
      <c r="AI53" s="223">
        <f t="shared" si="23"/>
        <v>0</v>
      </c>
      <c r="AJ53" s="141" t="str">
        <f t="shared" si="24"/>
        <v/>
      </c>
    </row>
    <row r="54" spans="1:36" ht="15">
      <c r="A54" s="194" t="s">
        <v>26</v>
      </c>
      <c r="B54" s="195">
        <f>SUM(B33:B49)</f>
        <v>7830.0016910073691</v>
      </c>
      <c r="C54" s="195">
        <f t="shared" ref="C54:I54" si="29">SUM(C33:C49)</f>
        <v>27737.479001890155</v>
      </c>
      <c r="D54" s="195">
        <f t="shared" si="29"/>
        <v>33110.60271890062</v>
      </c>
      <c r="E54" s="195">
        <f t="shared" si="29"/>
        <v>24146.691590355669</v>
      </c>
      <c r="F54" s="195">
        <f t="shared" si="29"/>
        <v>0</v>
      </c>
      <c r="G54" s="195">
        <f t="shared" si="29"/>
        <v>2056.1100885442752</v>
      </c>
      <c r="H54" s="195">
        <f t="shared" si="29"/>
        <v>120.01836321845224</v>
      </c>
      <c r="I54" s="154">
        <f t="shared" si="29"/>
        <v>95000.90345391653</v>
      </c>
      <c r="J54" s="149"/>
      <c r="K54" s="196" t="s">
        <v>26</v>
      </c>
      <c r="L54" s="195">
        <f>SUM(L33:L49)</f>
        <v>7830.0016910073691</v>
      </c>
      <c r="M54" s="195">
        <f t="shared" ref="M54:S54" si="30">SUM(M33:M49)</f>
        <v>27737.479001890155</v>
      </c>
      <c r="N54" s="195">
        <f t="shared" si="30"/>
        <v>33110.60271890062</v>
      </c>
      <c r="O54" s="195">
        <f t="shared" si="30"/>
        <v>24146.691590355669</v>
      </c>
      <c r="P54" s="195">
        <f t="shared" si="30"/>
        <v>3968.5613204916622</v>
      </c>
      <c r="Q54" s="195">
        <f t="shared" si="30"/>
        <v>2056.1100885442752</v>
      </c>
      <c r="R54" s="197">
        <f t="shared" si="30"/>
        <v>120.01836321845224</v>
      </c>
      <c r="S54" s="198">
        <f t="shared" si="30"/>
        <v>98969.464774408189</v>
      </c>
      <c r="T54" s="149" t="str">
        <f>IF(ABS(S54-AI54)&gt;0.01,S54-AI54,"")</f>
        <v/>
      </c>
      <c r="U54" s="224" t="s">
        <v>62</v>
      </c>
      <c r="V54" s="225">
        <f>SUM(V33:V49)</f>
        <v>6583.5919704074922</v>
      </c>
      <c r="W54" s="225">
        <f t="shared" ref="W54:AH54" si="31">SUM(W33:W49)</f>
        <v>1146.8168658576203</v>
      </c>
      <c r="X54" s="225">
        <f t="shared" si="31"/>
        <v>2056.1100885442752</v>
      </c>
      <c r="Y54" s="225">
        <f t="shared" si="31"/>
        <v>27737.479001890155</v>
      </c>
      <c r="Z54" s="225">
        <f t="shared" si="31"/>
        <v>31223.098765323768</v>
      </c>
      <c r="AA54" s="225">
        <f t="shared" si="31"/>
        <v>23379.224448883666</v>
      </c>
      <c r="AB54" s="225">
        <f t="shared" si="31"/>
        <v>3968.5613204916622</v>
      </c>
      <c r="AC54" s="225">
        <f t="shared" si="31"/>
        <v>2874.582313009575</v>
      </c>
      <c r="AD54" s="226">
        <f t="shared" si="31"/>
        <v>99.592854742255781</v>
      </c>
      <c r="AE54" s="226">
        <f t="shared" si="31"/>
        <v>86.190133652875389</v>
      </c>
      <c r="AF54" s="226">
        <f t="shared" si="31"/>
        <v>120.01836321845224</v>
      </c>
      <c r="AG54" s="226">
        <f t="shared" si="31"/>
        <v>1887.503953576864</v>
      </c>
      <c r="AH54" s="226">
        <f t="shared" si="31"/>
        <v>681.27700781912768</v>
      </c>
      <c r="AI54" s="227">
        <f>SUM(V54:AC54)</f>
        <v>98969.464774408218</v>
      </c>
      <c r="AJ54" s="141" t="str">
        <f t="shared" si="24"/>
        <v/>
      </c>
    </row>
    <row r="55" spans="1:36" ht="15" thickBot="1">
      <c r="A55" s="31" t="s">
        <v>86</v>
      </c>
      <c r="B55" s="49">
        <f>IF($I54=0,"-",B54/$I54)</f>
        <v>8.2420286611332938E-2</v>
      </c>
      <c r="C55" s="49">
        <f t="shared" ref="C55:H55" si="32">IF($I54=0,"-",C54/$I54)</f>
        <v>0.29197068652452529</v>
      </c>
      <c r="D55" s="49">
        <f t="shared" si="32"/>
        <v>0.34852934567050786</v>
      </c>
      <c r="E55" s="49">
        <f t="shared" si="32"/>
        <v>0.25417328375270509</v>
      </c>
      <c r="F55" s="49">
        <f t="shared" si="32"/>
        <v>0</v>
      </c>
      <c r="G55" s="49">
        <f t="shared" si="32"/>
        <v>2.1643058263563383E-2</v>
      </c>
      <c r="H55" s="72">
        <f t="shared" si="32"/>
        <v>1.2633391773655214E-3</v>
      </c>
      <c r="I55" s="50">
        <f>SUM(B55:H55)</f>
        <v>1</v>
      </c>
      <c r="K55" s="84" t="s">
        <v>86</v>
      </c>
      <c r="L55" s="101">
        <f>IF($S54=0,"-",L54/$S54)</f>
        <v>7.9115328236392293E-2</v>
      </c>
      <c r="M55" s="101">
        <f t="shared" ref="M55:R55" si="33">IF($S54=0,"-",M54/$S54)</f>
        <v>0.28026299894735401</v>
      </c>
      <c r="N55" s="101">
        <f t="shared" si="33"/>
        <v>0.33455372113381837</v>
      </c>
      <c r="O55" s="101">
        <f t="shared" si="33"/>
        <v>0.2439812284061133</v>
      </c>
      <c r="P55" s="101">
        <f t="shared" si="33"/>
        <v>4.0098845937356874E-2</v>
      </c>
      <c r="Q55" s="101">
        <f t="shared" si="33"/>
        <v>2.0775196604639515E-2</v>
      </c>
      <c r="R55" s="102">
        <f t="shared" si="33"/>
        <v>1.2126807343257142E-3</v>
      </c>
      <c r="S55" s="103">
        <f>SUM(L55:R55)</f>
        <v>1.0000000000000002</v>
      </c>
      <c r="U55" s="113" t="s">
        <v>86</v>
      </c>
      <c r="V55" s="135">
        <f>+V54/$AI54</f>
        <v>6.6521446644317861E-2</v>
      </c>
      <c r="W55" s="135">
        <f t="shared" ref="W55:AH55" si="34">+W54/$AI54</f>
        <v>1.1587582780928278E-2</v>
      </c>
      <c r="X55" s="135">
        <f t="shared" si="34"/>
        <v>2.0775196604639511E-2</v>
      </c>
      <c r="Y55" s="135">
        <f t="shared" si="34"/>
        <v>0.28026299894735396</v>
      </c>
      <c r="Z55" s="135">
        <f t="shared" si="34"/>
        <v>0.31548214225967519</v>
      </c>
      <c r="AA55" s="135">
        <f t="shared" si="34"/>
        <v>0.23622664325986259</v>
      </c>
      <c r="AB55" s="135">
        <f t="shared" si="34"/>
        <v>4.0098845937356867E-2</v>
      </c>
      <c r="AC55" s="135">
        <f t="shared" si="34"/>
        <v>2.90451435658657E-2</v>
      </c>
      <c r="AD55" s="135">
        <f t="shared" si="34"/>
        <v>1.00629881114613E-3</v>
      </c>
      <c r="AE55" s="135">
        <f t="shared" si="34"/>
        <v>8.708760206932296E-4</v>
      </c>
      <c r="AF55" s="135">
        <f t="shared" si="34"/>
        <v>1.212680734325714E-3</v>
      </c>
      <c r="AG55" s="135">
        <f t="shared" si="34"/>
        <v>1.9071578874143204E-2</v>
      </c>
      <c r="AH55" s="135">
        <f t="shared" si="34"/>
        <v>6.8837091255574221E-3</v>
      </c>
      <c r="AI55" s="136">
        <f>SUM(V55:AC55)</f>
        <v>1</v>
      </c>
      <c r="AJ55" s="141" t="str">
        <f t="shared" si="24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0.10698346844895601</v>
      </c>
      <c r="G59" s="354"/>
      <c r="H59" s="356"/>
      <c r="I59" s="154">
        <f>SUM(B59:H59)</f>
        <v>0.10698346844895601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35">F450+F476+F502+F528+F554</f>
        <v>0</v>
      </c>
      <c r="G60" s="357"/>
      <c r="H60" s="359"/>
      <c r="I60" s="162">
        <f t="shared" ref="I60:I79" si="36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37">P450+P476+P502+P528+P554</f>
        <v>0</v>
      </c>
      <c r="Q60" s="357"/>
      <c r="R60" s="364"/>
      <c r="S60" s="166">
        <f t="shared" ref="S60:S79" si="38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35"/>
        <v>0</v>
      </c>
      <c r="G61" s="357"/>
      <c r="H61" s="359"/>
      <c r="I61" s="154">
        <f t="shared" si="36"/>
        <v>0</v>
      </c>
      <c r="J61" s="149"/>
      <c r="K61" s="169" t="s">
        <v>10</v>
      </c>
      <c r="L61" s="357"/>
      <c r="M61" s="358"/>
      <c r="N61" s="358"/>
      <c r="O61" s="359"/>
      <c r="P61" s="44">
        <f t="shared" si="37"/>
        <v>0</v>
      </c>
      <c r="Q61" s="357"/>
      <c r="R61" s="364"/>
      <c r="S61" s="158">
        <f t="shared" si="38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35"/>
        <v>0</v>
      </c>
      <c r="G62" s="357"/>
      <c r="H62" s="359"/>
      <c r="I62" s="162">
        <f t="shared" si="36"/>
        <v>0</v>
      </c>
      <c r="J62" s="149"/>
      <c r="K62" s="163" t="s">
        <v>55</v>
      </c>
      <c r="L62" s="357"/>
      <c r="M62" s="358"/>
      <c r="N62" s="358"/>
      <c r="O62" s="359"/>
      <c r="P62" s="90">
        <f t="shared" si="37"/>
        <v>0</v>
      </c>
      <c r="Q62" s="357"/>
      <c r="R62" s="364"/>
      <c r="S62" s="166">
        <f t="shared" si="38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35"/>
        <v>0</v>
      </c>
      <c r="G63" s="357"/>
      <c r="H63" s="359"/>
      <c r="I63" s="154">
        <f t="shared" si="36"/>
        <v>0</v>
      </c>
      <c r="J63" s="149"/>
      <c r="K63" s="169" t="s">
        <v>16</v>
      </c>
      <c r="L63" s="357"/>
      <c r="M63" s="358"/>
      <c r="N63" s="358"/>
      <c r="O63" s="359"/>
      <c r="P63" s="44">
        <f t="shared" si="37"/>
        <v>0</v>
      </c>
      <c r="Q63" s="357"/>
      <c r="R63" s="364"/>
      <c r="S63" s="158">
        <f t="shared" si="38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35"/>
        <v>0</v>
      </c>
      <c r="G64" s="357"/>
      <c r="H64" s="359"/>
      <c r="I64" s="162">
        <f t="shared" si="36"/>
        <v>0</v>
      </c>
      <c r="J64" s="149"/>
      <c r="K64" s="163" t="s">
        <v>15</v>
      </c>
      <c r="L64" s="357"/>
      <c r="M64" s="358"/>
      <c r="N64" s="358"/>
      <c r="O64" s="359"/>
      <c r="P64" s="90">
        <f t="shared" si="37"/>
        <v>0</v>
      </c>
      <c r="Q64" s="357"/>
      <c r="R64" s="364"/>
      <c r="S64" s="166">
        <f t="shared" si="38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35"/>
        <v>45391.315548599559</v>
      </c>
      <c r="G65" s="357"/>
      <c r="H65" s="359"/>
      <c r="I65" s="154">
        <f t="shared" si="36"/>
        <v>45391.315548599559</v>
      </c>
      <c r="J65" s="149"/>
      <c r="K65" s="169" t="s">
        <v>57</v>
      </c>
      <c r="L65" s="357"/>
      <c r="M65" s="358"/>
      <c r="N65" s="358"/>
      <c r="O65" s="359"/>
      <c r="P65" s="44">
        <f t="shared" si="37"/>
        <v>24128.332356941744</v>
      </c>
      <c r="Q65" s="357"/>
      <c r="R65" s="364"/>
      <c r="S65" s="158">
        <f t="shared" si="38"/>
        <v>24128.332356941744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35"/>
        <v>11824.950323307758</v>
      </c>
      <c r="G66" s="357"/>
      <c r="H66" s="359"/>
      <c r="I66" s="162">
        <f t="shared" si="36"/>
        <v>11824.950323307758</v>
      </c>
      <c r="J66" s="149"/>
      <c r="K66" s="163" t="s">
        <v>12</v>
      </c>
      <c r="L66" s="357"/>
      <c r="M66" s="358"/>
      <c r="N66" s="358"/>
      <c r="O66" s="359"/>
      <c r="P66" s="90">
        <f t="shared" si="37"/>
        <v>5034.553463442131</v>
      </c>
      <c r="Q66" s="357"/>
      <c r="R66" s="364"/>
      <c r="S66" s="166">
        <f t="shared" si="38"/>
        <v>5034.553463442131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35"/>
        <v>1044.8051175123371</v>
      </c>
      <c r="G67" s="357"/>
      <c r="H67" s="359"/>
      <c r="I67" s="154">
        <f t="shared" si="36"/>
        <v>1044.8051175123371</v>
      </c>
      <c r="J67" s="149"/>
      <c r="K67" s="169" t="s">
        <v>58</v>
      </c>
      <c r="L67" s="357"/>
      <c r="M67" s="358"/>
      <c r="N67" s="358"/>
      <c r="O67" s="359"/>
      <c r="P67" s="44">
        <f t="shared" si="37"/>
        <v>0</v>
      </c>
      <c r="Q67" s="357"/>
      <c r="R67" s="364"/>
      <c r="S67" s="158">
        <f t="shared" si="38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35"/>
        <v>19.347785966019728</v>
      </c>
      <c r="G68" s="357"/>
      <c r="H68" s="359"/>
      <c r="I68" s="162">
        <f t="shared" si="36"/>
        <v>19.347785966019728</v>
      </c>
      <c r="J68" s="149"/>
      <c r="K68" s="163" t="s">
        <v>17</v>
      </c>
      <c r="L68" s="357"/>
      <c r="M68" s="358"/>
      <c r="N68" s="358"/>
      <c r="O68" s="359"/>
      <c r="P68" s="90">
        <f t="shared" si="37"/>
        <v>19.347785966019675</v>
      </c>
      <c r="Q68" s="357"/>
      <c r="R68" s="364"/>
      <c r="S68" s="166">
        <f t="shared" si="38"/>
        <v>19.347785966019675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35"/>
        <v>984.18802139748846</v>
      </c>
      <c r="G69" s="357"/>
      <c r="H69" s="359"/>
      <c r="I69" s="154">
        <f t="shared" si="36"/>
        <v>984.18802139748846</v>
      </c>
      <c r="J69" s="149"/>
      <c r="K69" s="169" t="s">
        <v>139</v>
      </c>
      <c r="L69" s="357"/>
      <c r="M69" s="358"/>
      <c r="N69" s="358"/>
      <c r="O69" s="359"/>
      <c r="P69" s="44">
        <f t="shared" si="37"/>
        <v>108.22641358961205</v>
      </c>
      <c r="Q69" s="357"/>
      <c r="R69" s="364"/>
      <c r="S69" s="158">
        <f t="shared" si="38"/>
        <v>108.22641358961205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35"/>
        <v>1871.2107185212185</v>
      </c>
      <c r="G70" s="357"/>
      <c r="H70" s="359"/>
      <c r="I70" s="162">
        <f t="shared" si="36"/>
        <v>1871.2107185212185</v>
      </c>
      <c r="J70" s="149"/>
      <c r="K70" s="163" t="s">
        <v>25</v>
      </c>
      <c r="L70" s="357"/>
      <c r="M70" s="358"/>
      <c r="N70" s="358"/>
      <c r="O70" s="359"/>
      <c r="P70" s="90">
        <f t="shared" si="37"/>
        <v>-2.8332891588433995E-13</v>
      </c>
      <c r="Q70" s="357"/>
      <c r="R70" s="364"/>
      <c r="S70" s="166">
        <f t="shared" si="38"/>
        <v>-2.8332891588433995E-13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35"/>
        <v>0</v>
      </c>
      <c r="G71" s="357"/>
      <c r="H71" s="359"/>
      <c r="I71" s="154">
        <f t="shared" si="36"/>
        <v>0</v>
      </c>
      <c r="J71" s="149"/>
      <c r="K71" s="169" t="s">
        <v>24</v>
      </c>
      <c r="L71" s="357"/>
      <c r="M71" s="358"/>
      <c r="N71" s="358"/>
      <c r="O71" s="359"/>
      <c r="P71" s="44">
        <f t="shared" si="37"/>
        <v>0</v>
      </c>
      <c r="Q71" s="357"/>
      <c r="R71" s="364"/>
      <c r="S71" s="158">
        <f t="shared" si="38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35"/>
        <v>0</v>
      </c>
      <c r="G72" s="357"/>
      <c r="H72" s="359"/>
      <c r="I72" s="162">
        <f t="shared" si="36"/>
        <v>0</v>
      </c>
      <c r="J72" s="149"/>
      <c r="K72" s="163" t="s">
        <v>59</v>
      </c>
      <c r="L72" s="357"/>
      <c r="M72" s="358"/>
      <c r="N72" s="358"/>
      <c r="O72" s="359"/>
      <c r="P72" s="90">
        <f t="shared" si="37"/>
        <v>0</v>
      </c>
      <c r="Q72" s="357"/>
      <c r="R72" s="364"/>
      <c r="S72" s="166">
        <f t="shared" si="38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35"/>
        <v>5184.0465808446925</v>
      </c>
      <c r="G73" s="357"/>
      <c r="H73" s="359"/>
      <c r="I73" s="154">
        <f t="shared" si="36"/>
        <v>5184.0465808446925</v>
      </c>
      <c r="J73" s="149"/>
      <c r="K73" s="169" t="s">
        <v>22</v>
      </c>
      <c r="L73" s="357"/>
      <c r="M73" s="358"/>
      <c r="N73" s="358"/>
      <c r="O73" s="359"/>
      <c r="P73" s="44">
        <f t="shared" si="37"/>
        <v>3408.7069145814535</v>
      </c>
      <c r="Q73" s="357"/>
      <c r="R73" s="364"/>
      <c r="S73" s="158">
        <f t="shared" si="38"/>
        <v>3408.7069145814535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35"/>
        <v>0</v>
      </c>
      <c r="G74" s="357"/>
      <c r="H74" s="359"/>
      <c r="I74" s="162">
        <f t="shared" si="36"/>
        <v>0</v>
      </c>
      <c r="J74" s="149"/>
      <c r="K74" s="163" t="s">
        <v>21</v>
      </c>
      <c r="L74" s="357"/>
      <c r="M74" s="358"/>
      <c r="N74" s="358"/>
      <c r="O74" s="359"/>
      <c r="P74" s="90">
        <f t="shared" si="37"/>
        <v>0</v>
      </c>
      <c r="Q74" s="357"/>
      <c r="R74" s="364"/>
      <c r="S74" s="166">
        <f t="shared" si="38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35"/>
        <v>0</v>
      </c>
      <c r="G75" s="357"/>
      <c r="H75" s="359"/>
      <c r="I75" s="154">
        <f t="shared" si="36"/>
        <v>0</v>
      </c>
      <c r="J75" s="149"/>
      <c r="K75" s="171" t="s">
        <v>63</v>
      </c>
      <c r="L75" s="357"/>
      <c r="M75" s="358"/>
      <c r="N75" s="358"/>
      <c r="O75" s="359"/>
      <c r="P75" s="44">
        <f t="shared" si="37"/>
        <v>0</v>
      </c>
      <c r="Q75" s="357"/>
      <c r="R75" s="364"/>
      <c r="S75" s="158">
        <f t="shared" si="38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35"/>
        <v>0</v>
      </c>
      <c r="G76" s="357"/>
      <c r="H76" s="359"/>
      <c r="I76" s="175">
        <f t="shared" si="36"/>
        <v>0</v>
      </c>
      <c r="J76" s="149"/>
      <c r="K76" s="176" t="s">
        <v>23</v>
      </c>
      <c r="L76" s="357"/>
      <c r="M76" s="358"/>
      <c r="N76" s="358"/>
      <c r="O76" s="359"/>
      <c r="P76" s="93">
        <f t="shared" si="37"/>
        <v>0</v>
      </c>
      <c r="Q76" s="357"/>
      <c r="R76" s="364"/>
      <c r="S76" s="179">
        <f t="shared" si="38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35"/>
        <v>0</v>
      </c>
      <c r="G77" s="357"/>
      <c r="H77" s="359"/>
      <c r="I77" s="183">
        <f t="shared" si="36"/>
        <v>0</v>
      </c>
      <c r="J77" s="149"/>
      <c r="K77" s="184" t="s">
        <v>19</v>
      </c>
      <c r="L77" s="357"/>
      <c r="M77" s="358"/>
      <c r="N77" s="358"/>
      <c r="O77" s="359"/>
      <c r="P77" s="65">
        <f t="shared" si="37"/>
        <v>0</v>
      </c>
      <c r="Q77" s="357"/>
      <c r="R77" s="364"/>
      <c r="S77" s="186">
        <f t="shared" si="38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35"/>
        <v>0</v>
      </c>
      <c r="G78" s="357"/>
      <c r="H78" s="359"/>
      <c r="I78" s="175">
        <f t="shared" si="36"/>
        <v>0</v>
      </c>
      <c r="J78" s="149"/>
      <c r="K78" s="176" t="s">
        <v>20</v>
      </c>
      <c r="L78" s="357"/>
      <c r="M78" s="358"/>
      <c r="N78" s="358"/>
      <c r="O78" s="359"/>
      <c r="P78" s="93">
        <f t="shared" si="37"/>
        <v>0</v>
      </c>
      <c r="Q78" s="357"/>
      <c r="R78" s="364"/>
      <c r="S78" s="179">
        <f t="shared" si="38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35"/>
        <v>0</v>
      </c>
      <c r="G79" s="360"/>
      <c r="H79" s="362"/>
      <c r="I79" s="190">
        <f t="shared" si="36"/>
        <v>0</v>
      </c>
      <c r="J79" s="149"/>
      <c r="K79" s="191" t="s">
        <v>11</v>
      </c>
      <c r="L79" s="360"/>
      <c r="M79" s="361"/>
      <c r="N79" s="361"/>
      <c r="O79" s="362"/>
      <c r="P79" s="54">
        <f t="shared" si="37"/>
        <v>0</v>
      </c>
      <c r="Q79" s="360"/>
      <c r="R79" s="365"/>
      <c r="S79" s="193">
        <f t="shared" si="38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39">SUM(C59:C75)</f>
        <v>0</v>
      </c>
      <c r="D80" s="195">
        <f t="shared" si="39"/>
        <v>0</v>
      </c>
      <c r="E80" s="195">
        <f t="shared" si="39"/>
        <v>0</v>
      </c>
      <c r="F80" s="195">
        <f t="shared" si="39"/>
        <v>66319.97107961752</v>
      </c>
      <c r="G80" s="195">
        <f t="shared" si="39"/>
        <v>0</v>
      </c>
      <c r="H80" s="197">
        <f t="shared" si="39"/>
        <v>0</v>
      </c>
      <c r="I80" s="154">
        <f t="shared" si="39"/>
        <v>66319.97107961752</v>
      </c>
      <c r="J80" s="149"/>
      <c r="K80" s="196" t="s">
        <v>26</v>
      </c>
      <c r="L80" s="195">
        <f>SUM(L59:L75)</f>
        <v>0</v>
      </c>
      <c r="M80" s="195">
        <f t="shared" ref="M80:S80" si="40">SUM(M59:M75)</f>
        <v>0</v>
      </c>
      <c r="N80" s="195">
        <f t="shared" si="40"/>
        <v>0</v>
      </c>
      <c r="O80" s="195">
        <f t="shared" si="40"/>
        <v>0</v>
      </c>
      <c r="P80" s="195">
        <f t="shared" si="40"/>
        <v>32699.166934520959</v>
      </c>
      <c r="Q80" s="195">
        <f t="shared" si="40"/>
        <v>0</v>
      </c>
      <c r="R80" s="197">
        <f t="shared" si="40"/>
        <v>0</v>
      </c>
      <c r="S80" s="198">
        <f t="shared" si="40"/>
        <v>32699.166934520959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41">IF($I80=0,"-",C80/$I80)</f>
        <v>0</v>
      </c>
      <c r="D81" s="49">
        <f t="shared" si="41"/>
        <v>0</v>
      </c>
      <c r="E81" s="49">
        <f t="shared" si="41"/>
        <v>0</v>
      </c>
      <c r="F81" s="49">
        <f t="shared" si="41"/>
        <v>1</v>
      </c>
      <c r="G81" s="49">
        <f t="shared" si="41"/>
        <v>0</v>
      </c>
      <c r="H81" s="49">
        <f t="shared" si="41"/>
        <v>0</v>
      </c>
      <c r="I81" s="50">
        <f>SUM(B81:H81)</f>
        <v>1</v>
      </c>
      <c r="K81" s="84" t="s">
        <v>86</v>
      </c>
      <c r="L81" s="101">
        <f t="shared" ref="L81:R81" si="42">IF($S80=0,"-",L80/$S80)</f>
        <v>0</v>
      </c>
      <c r="M81" s="101">
        <f t="shared" si="42"/>
        <v>0</v>
      </c>
      <c r="N81" s="101">
        <f t="shared" si="42"/>
        <v>0</v>
      </c>
      <c r="O81" s="101">
        <f t="shared" si="42"/>
        <v>0</v>
      </c>
      <c r="P81" s="101">
        <f t="shared" si="42"/>
        <v>1</v>
      </c>
      <c r="Q81" s="101">
        <f t="shared" si="42"/>
        <v>0</v>
      </c>
      <c r="R81" s="102">
        <f t="shared" si="42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0" si="43">B579+B605+B631</f>
        <v>45.743837213252462</v>
      </c>
      <c r="C85" s="38">
        <f t="shared" si="43"/>
        <v>0</v>
      </c>
      <c r="D85" s="38">
        <f t="shared" si="43"/>
        <v>0</v>
      </c>
      <c r="E85" s="38">
        <f t="shared" si="43"/>
        <v>0</v>
      </c>
      <c r="F85" s="38">
        <f t="shared" si="43"/>
        <v>0</v>
      </c>
      <c r="G85" s="38">
        <f t="shared" si="43"/>
        <v>0</v>
      </c>
      <c r="H85" s="38">
        <f t="shared" si="43"/>
        <v>0</v>
      </c>
      <c r="I85" s="154">
        <f>SUM(B85:H85)</f>
        <v>45.743837213252462</v>
      </c>
      <c r="J85" s="149"/>
      <c r="K85" s="203" t="s">
        <v>7</v>
      </c>
      <c r="L85" s="38">
        <f t="shared" ref="L85:R100" si="44">L579+L605+L631</f>
        <v>45.743837213252462</v>
      </c>
      <c r="M85" s="38">
        <f t="shared" si="44"/>
        <v>0</v>
      </c>
      <c r="N85" s="38">
        <f t="shared" si="44"/>
        <v>0</v>
      </c>
      <c r="O85" s="38">
        <f t="shared" si="44"/>
        <v>0</v>
      </c>
      <c r="P85" s="38">
        <f t="shared" si="44"/>
        <v>0.10698346844895601</v>
      </c>
      <c r="Q85" s="38">
        <f t="shared" si="44"/>
        <v>0</v>
      </c>
      <c r="R85" s="38">
        <f t="shared" si="44"/>
        <v>0</v>
      </c>
      <c r="S85" s="205">
        <f>SUM(L85:R85)</f>
        <v>45.850820681701421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43"/>
        <v>34.770066718317111</v>
      </c>
      <c r="C86" s="41">
        <f t="shared" si="43"/>
        <v>0</v>
      </c>
      <c r="D86" s="41">
        <f t="shared" si="43"/>
        <v>2.4580280658835814</v>
      </c>
      <c r="E86" s="41">
        <f t="shared" si="43"/>
        <v>0</v>
      </c>
      <c r="F86" s="41">
        <f t="shared" si="43"/>
        <v>0</v>
      </c>
      <c r="G86" s="41">
        <f t="shared" si="43"/>
        <v>0</v>
      </c>
      <c r="H86" s="41">
        <f t="shared" si="43"/>
        <v>0</v>
      </c>
      <c r="I86" s="162">
        <f t="shared" ref="I86:I105" si="45">SUM(B86:H86)</f>
        <v>37.228094784200692</v>
      </c>
      <c r="J86" s="149"/>
      <c r="K86" s="163" t="s">
        <v>8</v>
      </c>
      <c r="L86" s="90">
        <f t="shared" si="44"/>
        <v>34.770066718317111</v>
      </c>
      <c r="M86" s="90">
        <f t="shared" si="44"/>
        <v>0</v>
      </c>
      <c r="N86" s="90">
        <f t="shared" si="44"/>
        <v>2.4580280658835814</v>
      </c>
      <c r="O86" s="90">
        <f t="shared" si="44"/>
        <v>0</v>
      </c>
      <c r="P86" s="90">
        <f t="shared" si="44"/>
        <v>0</v>
      </c>
      <c r="Q86" s="90">
        <f t="shared" si="44"/>
        <v>0</v>
      </c>
      <c r="R86" s="90">
        <f t="shared" si="44"/>
        <v>0</v>
      </c>
      <c r="S86" s="166">
        <f t="shared" ref="S86:S105" si="46">SUM(L86:R86)</f>
        <v>37.228094784200692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43"/>
        <v>224.53090825319285</v>
      </c>
      <c r="C87" s="44">
        <f t="shared" si="43"/>
        <v>0</v>
      </c>
      <c r="D87" s="44">
        <f t="shared" si="43"/>
        <v>9.3129174171726721</v>
      </c>
      <c r="E87" s="44">
        <f t="shared" si="43"/>
        <v>0</v>
      </c>
      <c r="F87" s="44">
        <f t="shared" si="43"/>
        <v>0</v>
      </c>
      <c r="G87" s="44">
        <f t="shared" si="43"/>
        <v>0</v>
      </c>
      <c r="H87" s="44">
        <f t="shared" si="43"/>
        <v>0</v>
      </c>
      <c r="I87" s="154">
        <f t="shared" si="45"/>
        <v>233.84382567036553</v>
      </c>
      <c r="J87" s="149"/>
      <c r="K87" s="169" t="s">
        <v>10</v>
      </c>
      <c r="L87" s="44">
        <f t="shared" si="44"/>
        <v>224.53090825319285</v>
      </c>
      <c r="M87" s="44">
        <f t="shared" si="44"/>
        <v>0</v>
      </c>
      <c r="N87" s="44">
        <f t="shared" si="44"/>
        <v>9.3129174171726721</v>
      </c>
      <c r="O87" s="44">
        <f t="shared" si="44"/>
        <v>0</v>
      </c>
      <c r="P87" s="44">
        <f t="shared" si="44"/>
        <v>0</v>
      </c>
      <c r="Q87" s="44">
        <f t="shared" si="44"/>
        <v>0</v>
      </c>
      <c r="R87" s="44">
        <f t="shared" si="44"/>
        <v>0</v>
      </c>
      <c r="S87" s="158">
        <f t="shared" si="46"/>
        <v>233.84382567036553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43"/>
        <v>0</v>
      </c>
      <c r="C88" s="41">
        <f t="shared" si="43"/>
        <v>0</v>
      </c>
      <c r="D88" s="41">
        <f t="shared" si="43"/>
        <v>0</v>
      </c>
      <c r="E88" s="41">
        <f t="shared" si="43"/>
        <v>0</v>
      </c>
      <c r="F88" s="41">
        <f t="shared" si="43"/>
        <v>0</v>
      </c>
      <c r="G88" s="41">
        <f t="shared" si="43"/>
        <v>0</v>
      </c>
      <c r="H88" s="41">
        <f t="shared" si="43"/>
        <v>0</v>
      </c>
      <c r="I88" s="162">
        <f t="shared" si="45"/>
        <v>0</v>
      </c>
      <c r="J88" s="149"/>
      <c r="K88" s="163" t="s">
        <v>55</v>
      </c>
      <c r="L88" s="90">
        <f t="shared" si="44"/>
        <v>0</v>
      </c>
      <c r="M88" s="90">
        <f t="shared" si="44"/>
        <v>0</v>
      </c>
      <c r="N88" s="90">
        <f t="shared" si="44"/>
        <v>0</v>
      </c>
      <c r="O88" s="90">
        <f t="shared" si="44"/>
        <v>0</v>
      </c>
      <c r="P88" s="90">
        <f t="shared" si="44"/>
        <v>0</v>
      </c>
      <c r="Q88" s="90">
        <f t="shared" si="44"/>
        <v>0</v>
      </c>
      <c r="R88" s="90">
        <f t="shared" si="44"/>
        <v>0</v>
      </c>
      <c r="S88" s="166">
        <f t="shared" si="46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43"/>
        <v>115.2663199382597</v>
      </c>
      <c r="C89" s="44">
        <f t="shared" si="43"/>
        <v>7.2947187049037669</v>
      </c>
      <c r="D89" s="44">
        <f t="shared" si="43"/>
        <v>6.1190550281828511</v>
      </c>
      <c r="E89" s="44">
        <f t="shared" si="43"/>
        <v>3.3893809706897082</v>
      </c>
      <c r="F89" s="44">
        <f t="shared" si="43"/>
        <v>0</v>
      </c>
      <c r="G89" s="44">
        <f t="shared" si="43"/>
        <v>0</v>
      </c>
      <c r="H89" s="44">
        <f t="shared" si="43"/>
        <v>0</v>
      </c>
      <c r="I89" s="154">
        <f t="shared" si="45"/>
        <v>132.06947464203603</v>
      </c>
      <c r="J89" s="149"/>
      <c r="K89" s="169" t="s">
        <v>16</v>
      </c>
      <c r="L89" s="44">
        <f t="shared" si="44"/>
        <v>115.2663199382597</v>
      </c>
      <c r="M89" s="44">
        <f t="shared" si="44"/>
        <v>7.2947187049037669</v>
      </c>
      <c r="N89" s="44">
        <f t="shared" si="44"/>
        <v>6.1190550281828511</v>
      </c>
      <c r="O89" s="44">
        <f t="shared" si="44"/>
        <v>3.3893809706897082</v>
      </c>
      <c r="P89" s="44">
        <f t="shared" si="44"/>
        <v>0</v>
      </c>
      <c r="Q89" s="44">
        <f t="shared" si="44"/>
        <v>0</v>
      </c>
      <c r="R89" s="44">
        <f t="shared" si="44"/>
        <v>0</v>
      </c>
      <c r="S89" s="158">
        <f t="shared" si="46"/>
        <v>132.06947464203603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43"/>
        <v>7117.4211732475278</v>
      </c>
      <c r="C90" s="41">
        <f t="shared" si="43"/>
        <v>9.6539129753095541</v>
      </c>
      <c r="D90" s="41">
        <f t="shared" si="43"/>
        <v>860.89389805662324</v>
      </c>
      <c r="E90" s="41">
        <f t="shared" si="43"/>
        <v>0</v>
      </c>
      <c r="F90" s="41">
        <f t="shared" si="43"/>
        <v>0</v>
      </c>
      <c r="G90" s="41">
        <f t="shared" si="43"/>
        <v>0</v>
      </c>
      <c r="H90" s="41">
        <f t="shared" si="43"/>
        <v>0</v>
      </c>
      <c r="I90" s="162">
        <f t="shared" si="45"/>
        <v>7987.9689842794605</v>
      </c>
      <c r="J90" s="149"/>
      <c r="K90" s="163" t="s">
        <v>15</v>
      </c>
      <c r="L90" s="90">
        <f t="shared" si="44"/>
        <v>7117.4211732475278</v>
      </c>
      <c r="M90" s="90">
        <f t="shared" si="44"/>
        <v>9.6539129753095541</v>
      </c>
      <c r="N90" s="90">
        <f t="shared" si="44"/>
        <v>860.89389805662324</v>
      </c>
      <c r="O90" s="90">
        <f t="shared" si="44"/>
        <v>0</v>
      </c>
      <c r="P90" s="90">
        <f t="shared" si="44"/>
        <v>0</v>
      </c>
      <c r="Q90" s="90">
        <f t="shared" si="44"/>
        <v>0</v>
      </c>
      <c r="R90" s="90">
        <f t="shared" si="44"/>
        <v>0</v>
      </c>
      <c r="S90" s="166">
        <f t="shared" si="46"/>
        <v>7987.9689842794605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43"/>
        <v>0</v>
      </c>
      <c r="C91" s="44">
        <f t="shared" si="43"/>
        <v>0.95592737977262099</v>
      </c>
      <c r="D91" s="44">
        <f t="shared" si="43"/>
        <v>0.32529531220515961</v>
      </c>
      <c r="E91" s="44">
        <f t="shared" si="43"/>
        <v>198.14183840718624</v>
      </c>
      <c r="F91" s="44">
        <f t="shared" si="43"/>
        <v>1832.3293962575015</v>
      </c>
      <c r="G91" s="44">
        <f t="shared" si="43"/>
        <v>0</v>
      </c>
      <c r="H91" s="44">
        <f t="shared" si="43"/>
        <v>0</v>
      </c>
      <c r="I91" s="154">
        <f t="shared" si="45"/>
        <v>2031.7524573566654</v>
      </c>
      <c r="J91" s="149"/>
      <c r="K91" s="169" t="s">
        <v>57</v>
      </c>
      <c r="L91" s="44">
        <f t="shared" si="44"/>
        <v>0</v>
      </c>
      <c r="M91" s="44">
        <f t="shared" si="44"/>
        <v>0.95592737977262099</v>
      </c>
      <c r="N91" s="44">
        <f t="shared" si="44"/>
        <v>0.32529531220515961</v>
      </c>
      <c r="O91" s="44">
        <f t="shared" si="44"/>
        <v>198.14183840718624</v>
      </c>
      <c r="P91" s="44">
        <f t="shared" si="44"/>
        <v>19698.186380105522</v>
      </c>
      <c r="Q91" s="44">
        <f t="shared" si="44"/>
        <v>0</v>
      </c>
      <c r="R91" s="44">
        <f t="shared" si="44"/>
        <v>0</v>
      </c>
      <c r="S91" s="158">
        <f t="shared" si="46"/>
        <v>19897.609441204688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43"/>
        <v>0</v>
      </c>
      <c r="C92" s="41">
        <f t="shared" si="43"/>
        <v>0</v>
      </c>
      <c r="D92" s="41">
        <f t="shared" si="43"/>
        <v>0.23358333500842732</v>
      </c>
      <c r="E92" s="41">
        <f t="shared" si="43"/>
        <v>35.902695303103783</v>
      </c>
      <c r="F92" s="41">
        <f t="shared" si="43"/>
        <v>0</v>
      </c>
      <c r="G92" s="41">
        <f t="shared" si="43"/>
        <v>0</v>
      </c>
      <c r="H92" s="41">
        <f t="shared" si="43"/>
        <v>0</v>
      </c>
      <c r="I92" s="162">
        <f t="shared" si="45"/>
        <v>36.136278638112209</v>
      </c>
      <c r="J92" s="149"/>
      <c r="K92" s="163" t="s">
        <v>12</v>
      </c>
      <c r="L92" s="90">
        <f t="shared" si="44"/>
        <v>0</v>
      </c>
      <c r="M92" s="90">
        <f t="shared" si="44"/>
        <v>0</v>
      </c>
      <c r="N92" s="90">
        <f t="shared" si="44"/>
        <v>0.23358333500842732</v>
      </c>
      <c r="O92" s="90">
        <f t="shared" si="44"/>
        <v>35.902695303103783</v>
      </c>
      <c r="P92" s="90">
        <f t="shared" si="44"/>
        <v>6657.3117566141655</v>
      </c>
      <c r="Q92" s="90">
        <f t="shared" si="44"/>
        <v>0</v>
      </c>
      <c r="R92" s="90">
        <f t="shared" si="44"/>
        <v>0</v>
      </c>
      <c r="S92" s="166">
        <f t="shared" si="46"/>
        <v>6693.4480352522778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43"/>
        <v>0</v>
      </c>
      <c r="C93" s="44">
        <f t="shared" si="43"/>
        <v>0</v>
      </c>
      <c r="D93" s="44">
        <f t="shared" si="43"/>
        <v>0</v>
      </c>
      <c r="E93" s="44">
        <f t="shared" si="43"/>
        <v>0</v>
      </c>
      <c r="F93" s="44">
        <f t="shared" si="43"/>
        <v>0</v>
      </c>
      <c r="G93" s="44">
        <f t="shared" si="43"/>
        <v>0</v>
      </c>
      <c r="H93" s="44">
        <f t="shared" si="43"/>
        <v>0</v>
      </c>
      <c r="I93" s="154">
        <f t="shared" si="45"/>
        <v>0</v>
      </c>
      <c r="J93" s="149"/>
      <c r="K93" s="169" t="s">
        <v>58</v>
      </c>
      <c r="L93" s="44">
        <f t="shared" si="44"/>
        <v>0</v>
      </c>
      <c r="M93" s="44">
        <f t="shared" si="44"/>
        <v>0</v>
      </c>
      <c r="N93" s="44">
        <f t="shared" si="44"/>
        <v>0</v>
      </c>
      <c r="O93" s="44">
        <f t="shared" si="44"/>
        <v>0</v>
      </c>
      <c r="P93" s="44">
        <f t="shared" si="44"/>
        <v>1044.8051175123371</v>
      </c>
      <c r="Q93" s="44">
        <f t="shared" si="44"/>
        <v>0</v>
      </c>
      <c r="R93" s="44">
        <f t="shared" si="44"/>
        <v>0</v>
      </c>
      <c r="S93" s="158">
        <f t="shared" si="46"/>
        <v>1044.8051175123371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43"/>
        <v>316.36534937538909</v>
      </c>
      <c r="C94" s="41">
        <f t="shared" si="43"/>
        <v>0.10133365918591086</v>
      </c>
      <c r="D94" s="41">
        <f t="shared" si="43"/>
        <v>45.338701742266615</v>
      </c>
      <c r="E94" s="41">
        <f t="shared" si="43"/>
        <v>1.2264381488831129</v>
      </c>
      <c r="F94" s="41">
        <f t="shared" si="43"/>
        <v>0</v>
      </c>
      <c r="G94" s="41">
        <f t="shared" si="43"/>
        <v>0</v>
      </c>
      <c r="H94" s="41">
        <f t="shared" si="43"/>
        <v>0</v>
      </c>
      <c r="I94" s="162">
        <f t="shared" si="45"/>
        <v>363.03182292572473</v>
      </c>
      <c r="J94" s="149"/>
      <c r="K94" s="163" t="s">
        <v>17</v>
      </c>
      <c r="L94" s="90">
        <f t="shared" si="44"/>
        <v>316.36534937538909</v>
      </c>
      <c r="M94" s="90">
        <f t="shared" si="44"/>
        <v>0.10133365918591086</v>
      </c>
      <c r="N94" s="90">
        <f t="shared" si="44"/>
        <v>45.338701742266615</v>
      </c>
      <c r="O94" s="90">
        <f t="shared" si="44"/>
        <v>1.2264381488831129</v>
      </c>
      <c r="P94" s="90">
        <f t="shared" si="44"/>
        <v>0</v>
      </c>
      <c r="Q94" s="90">
        <f t="shared" si="44"/>
        <v>0</v>
      </c>
      <c r="R94" s="90">
        <f t="shared" si="44"/>
        <v>0</v>
      </c>
      <c r="S94" s="166">
        <f t="shared" si="46"/>
        <v>363.03182292572473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43"/>
        <v>8198.5468771034939</v>
      </c>
      <c r="C95" s="44">
        <f t="shared" si="43"/>
        <v>149.22061667723398</v>
      </c>
      <c r="D95" s="44">
        <f t="shared" si="43"/>
        <v>857.36290439809909</v>
      </c>
      <c r="E95" s="44">
        <f t="shared" si="43"/>
        <v>22.916012097960309</v>
      </c>
      <c r="F95" s="44">
        <f t="shared" si="43"/>
        <v>0</v>
      </c>
      <c r="G95" s="44">
        <f t="shared" si="43"/>
        <v>0</v>
      </c>
      <c r="H95" s="44">
        <f t="shared" si="43"/>
        <v>0</v>
      </c>
      <c r="I95" s="154">
        <f t="shared" si="45"/>
        <v>9228.0464102767855</v>
      </c>
      <c r="J95" s="149"/>
      <c r="K95" s="169" t="s">
        <v>139</v>
      </c>
      <c r="L95" s="44">
        <f t="shared" si="44"/>
        <v>8198.5468771034939</v>
      </c>
      <c r="M95" s="44">
        <f t="shared" si="44"/>
        <v>149.22061667723398</v>
      </c>
      <c r="N95" s="44">
        <f t="shared" si="44"/>
        <v>857.36290439809909</v>
      </c>
      <c r="O95" s="44">
        <f t="shared" si="44"/>
        <v>22.916012097960309</v>
      </c>
      <c r="P95" s="44">
        <f t="shared" si="44"/>
        <v>845.430493824</v>
      </c>
      <c r="Q95" s="44">
        <f t="shared" si="44"/>
        <v>0</v>
      </c>
      <c r="R95" s="44">
        <f t="shared" si="44"/>
        <v>0</v>
      </c>
      <c r="S95" s="158">
        <f t="shared" si="46"/>
        <v>10073.476904100786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43"/>
        <v>3084.1789327384349</v>
      </c>
      <c r="C96" s="41">
        <f t="shared" si="43"/>
        <v>0.36365716526392328</v>
      </c>
      <c r="D96" s="41">
        <f t="shared" si="43"/>
        <v>5683.5439037252463</v>
      </c>
      <c r="E96" s="41">
        <f t="shared" si="43"/>
        <v>5323.0920308915038</v>
      </c>
      <c r="F96" s="41">
        <f t="shared" si="43"/>
        <v>0</v>
      </c>
      <c r="G96" s="41">
        <f t="shared" si="43"/>
        <v>3827.2847254513263</v>
      </c>
      <c r="H96" s="41">
        <f t="shared" si="43"/>
        <v>2.7208282117163289</v>
      </c>
      <c r="I96" s="162">
        <f t="shared" si="45"/>
        <v>17921.184078183491</v>
      </c>
      <c r="J96" s="149"/>
      <c r="K96" s="163" t="s">
        <v>25</v>
      </c>
      <c r="L96" s="90">
        <f t="shared" si="44"/>
        <v>3084.1789327384349</v>
      </c>
      <c r="M96" s="90">
        <f t="shared" si="44"/>
        <v>0.36365716526392328</v>
      </c>
      <c r="N96" s="90">
        <f t="shared" si="44"/>
        <v>5683.5439037252463</v>
      </c>
      <c r="O96" s="90">
        <f t="shared" si="44"/>
        <v>5323.0920308915038</v>
      </c>
      <c r="P96" s="90">
        <f t="shared" si="44"/>
        <v>1805.0232975090591</v>
      </c>
      <c r="Q96" s="90">
        <f t="shared" si="44"/>
        <v>3827.2847254513263</v>
      </c>
      <c r="R96" s="90">
        <f t="shared" si="44"/>
        <v>2.7208282117163289</v>
      </c>
      <c r="S96" s="166">
        <f t="shared" si="46"/>
        <v>19726.207375692549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43"/>
        <v>7580.0116131204077</v>
      </c>
      <c r="C97" s="44">
        <f t="shared" si="43"/>
        <v>18.65333583970714</v>
      </c>
      <c r="D97" s="44">
        <f t="shared" si="43"/>
        <v>638.41649977823124</v>
      </c>
      <c r="E97" s="44">
        <f t="shared" si="43"/>
        <v>0</v>
      </c>
      <c r="F97" s="44">
        <f t="shared" si="43"/>
        <v>0</v>
      </c>
      <c r="G97" s="44">
        <f t="shared" si="43"/>
        <v>0</v>
      </c>
      <c r="H97" s="44">
        <f t="shared" si="43"/>
        <v>0</v>
      </c>
      <c r="I97" s="154">
        <f t="shared" si="45"/>
        <v>8237.0814487383468</v>
      </c>
      <c r="J97" s="149"/>
      <c r="K97" s="169" t="s">
        <v>24</v>
      </c>
      <c r="L97" s="44">
        <f t="shared" si="44"/>
        <v>7580.0116131204077</v>
      </c>
      <c r="M97" s="44">
        <f t="shared" si="44"/>
        <v>18.65333583970714</v>
      </c>
      <c r="N97" s="44">
        <f t="shared" si="44"/>
        <v>638.41649977823124</v>
      </c>
      <c r="O97" s="44">
        <f t="shared" si="44"/>
        <v>0</v>
      </c>
      <c r="P97" s="44">
        <f t="shared" si="44"/>
        <v>0</v>
      </c>
      <c r="Q97" s="44">
        <f t="shared" si="44"/>
        <v>0</v>
      </c>
      <c r="R97" s="44">
        <f t="shared" si="44"/>
        <v>0</v>
      </c>
      <c r="S97" s="158">
        <f t="shared" si="46"/>
        <v>8237.0814487383468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43"/>
        <v>8389.6127405133593</v>
      </c>
      <c r="C98" s="41">
        <f t="shared" si="43"/>
        <v>15.712998266107766</v>
      </c>
      <c r="D98" s="41">
        <f t="shared" si="43"/>
        <v>1049.3919332810397</v>
      </c>
      <c r="E98" s="41">
        <f t="shared" si="43"/>
        <v>0</v>
      </c>
      <c r="F98" s="41">
        <f t="shared" si="43"/>
        <v>0</v>
      </c>
      <c r="G98" s="41">
        <f t="shared" si="43"/>
        <v>0</v>
      </c>
      <c r="H98" s="41">
        <f t="shared" si="43"/>
        <v>0</v>
      </c>
      <c r="I98" s="162">
        <f t="shared" si="45"/>
        <v>9454.7176720605075</v>
      </c>
      <c r="J98" s="149"/>
      <c r="K98" s="163" t="s">
        <v>59</v>
      </c>
      <c r="L98" s="90">
        <f t="shared" si="44"/>
        <v>8389.6127405133593</v>
      </c>
      <c r="M98" s="90">
        <f t="shared" si="44"/>
        <v>15.712998266107766</v>
      </c>
      <c r="N98" s="90">
        <f t="shared" si="44"/>
        <v>1049.3919332810397</v>
      </c>
      <c r="O98" s="90">
        <f t="shared" si="44"/>
        <v>0</v>
      </c>
      <c r="P98" s="90">
        <f t="shared" si="44"/>
        <v>0</v>
      </c>
      <c r="Q98" s="90">
        <f t="shared" si="44"/>
        <v>0</v>
      </c>
      <c r="R98" s="90">
        <f t="shared" si="44"/>
        <v>0</v>
      </c>
      <c r="S98" s="166">
        <f t="shared" si="46"/>
        <v>9454.7176720605075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43"/>
        <v>4951.1766570892196</v>
      </c>
      <c r="C99" s="44">
        <f t="shared" si="43"/>
        <v>0</v>
      </c>
      <c r="D99" s="44">
        <f t="shared" si="43"/>
        <v>789.65158233058219</v>
      </c>
      <c r="E99" s="44">
        <f t="shared" si="43"/>
        <v>3.0634931494406947</v>
      </c>
      <c r="F99" s="44">
        <f t="shared" si="43"/>
        <v>126.54297153545244</v>
      </c>
      <c r="G99" s="44">
        <f t="shared" si="43"/>
        <v>0</v>
      </c>
      <c r="H99" s="44">
        <f t="shared" si="43"/>
        <v>0</v>
      </c>
      <c r="I99" s="154">
        <f t="shared" si="45"/>
        <v>5870.434704104694</v>
      </c>
      <c r="J99" s="149"/>
      <c r="K99" s="169" t="s">
        <v>22</v>
      </c>
      <c r="L99" s="44">
        <f t="shared" si="44"/>
        <v>4951.1766570892196</v>
      </c>
      <c r="M99" s="44">
        <f t="shared" si="44"/>
        <v>0</v>
      </c>
      <c r="N99" s="44">
        <f t="shared" si="44"/>
        <v>789.65158233058219</v>
      </c>
      <c r="O99" s="44">
        <f t="shared" si="44"/>
        <v>3.0634931494406947</v>
      </c>
      <c r="P99" s="44">
        <f t="shared" si="44"/>
        <v>1560.2511633643192</v>
      </c>
      <c r="Q99" s="44">
        <f t="shared" si="44"/>
        <v>0</v>
      </c>
      <c r="R99" s="44">
        <f t="shared" si="44"/>
        <v>0</v>
      </c>
      <c r="S99" s="158">
        <f t="shared" si="46"/>
        <v>7304.1428959335608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43"/>
        <v>0</v>
      </c>
      <c r="C100" s="41">
        <f t="shared" si="43"/>
        <v>0</v>
      </c>
      <c r="D100" s="41">
        <f t="shared" si="43"/>
        <v>0</v>
      </c>
      <c r="E100" s="41">
        <f t="shared" si="43"/>
        <v>0</v>
      </c>
      <c r="F100" s="41">
        <f t="shared" si="43"/>
        <v>0</v>
      </c>
      <c r="G100" s="41">
        <f t="shared" si="43"/>
        <v>0</v>
      </c>
      <c r="H100" s="41">
        <f t="shared" si="43"/>
        <v>0</v>
      </c>
      <c r="I100" s="162">
        <f t="shared" si="45"/>
        <v>0</v>
      </c>
      <c r="J100" s="149"/>
      <c r="K100" s="163" t="s">
        <v>21</v>
      </c>
      <c r="L100" s="90">
        <f t="shared" si="44"/>
        <v>0</v>
      </c>
      <c r="M100" s="90">
        <f t="shared" si="44"/>
        <v>0</v>
      </c>
      <c r="N100" s="90">
        <f t="shared" si="44"/>
        <v>0</v>
      </c>
      <c r="O100" s="90">
        <f t="shared" si="44"/>
        <v>0</v>
      </c>
      <c r="P100" s="90">
        <f t="shared" si="44"/>
        <v>0</v>
      </c>
      <c r="Q100" s="90">
        <f t="shared" si="44"/>
        <v>0</v>
      </c>
      <c r="R100" s="90">
        <f t="shared" si="44"/>
        <v>0</v>
      </c>
      <c r="S100" s="166">
        <f t="shared" si="46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ref="B101:H105" si="47">B595+B621+B647</f>
        <v>3270.1147806010167</v>
      </c>
      <c r="C101" s="44">
        <f t="shared" si="47"/>
        <v>0</v>
      </c>
      <c r="D101" s="44">
        <f t="shared" si="47"/>
        <v>1119.3891398116052</v>
      </c>
      <c r="E101" s="44">
        <f t="shared" si="47"/>
        <v>0</v>
      </c>
      <c r="F101" s="44">
        <f t="shared" si="47"/>
        <v>0</v>
      </c>
      <c r="G101" s="44">
        <f t="shared" si="47"/>
        <v>0</v>
      </c>
      <c r="H101" s="44">
        <f t="shared" si="47"/>
        <v>0</v>
      </c>
      <c r="I101" s="154">
        <f t="shared" si="45"/>
        <v>4389.5039204126224</v>
      </c>
      <c r="J101" s="149"/>
      <c r="K101" s="171" t="s">
        <v>63</v>
      </c>
      <c r="L101" s="44">
        <f t="shared" ref="L101:R105" si="48">L595+L621+L647</f>
        <v>3270.1147806010167</v>
      </c>
      <c r="M101" s="44">
        <f t="shared" si="48"/>
        <v>0</v>
      </c>
      <c r="N101" s="44">
        <f t="shared" si="48"/>
        <v>1119.3891398116052</v>
      </c>
      <c r="O101" s="44">
        <f t="shared" si="48"/>
        <v>0</v>
      </c>
      <c r="P101" s="44">
        <f t="shared" si="48"/>
        <v>0</v>
      </c>
      <c r="Q101" s="44">
        <f t="shared" si="48"/>
        <v>0</v>
      </c>
      <c r="R101" s="44">
        <f t="shared" si="48"/>
        <v>0</v>
      </c>
      <c r="S101" s="158">
        <f t="shared" si="46"/>
        <v>4389.5039204126224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47"/>
        <v>3265.7147806010166</v>
      </c>
      <c r="C102" s="62">
        <f t="shared" si="47"/>
        <v>0</v>
      </c>
      <c r="D102" s="62">
        <f t="shared" si="47"/>
        <v>1119.3891398116052</v>
      </c>
      <c r="E102" s="62">
        <f t="shared" si="47"/>
        <v>0</v>
      </c>
      <c r="F102" s="62">
        <f t="shared" si="47"/>
        <v>0</v>
      </c>
      <c r="G102" s="62">
        <f t="shared" si="47"/>
        <v>0</v>
      </c>
      <c r="H102" s="62">
        <f t="shared" si="47"/>
        <v>0</v>
      </c>
      <c r="I102" s="175">
        <f t="shared" si="45"/>
        <v>4385.1039204126218</v>
      </c>
      <c r="J102" s="149"/>
      <c r="K102" s="176" t="s">
        <v>23</v>
      </c>
      <c r="L102" s="93">
        <f t="shared" si="48"/>
        <v>3265.7147806010166</v>
      </c>
      <c r="M102" s="93">
        <f t="shared" si="48"/>
        <v>0</v>
      </c>
      <c r="N102" s="93">
        <f t="shared" si="48"/>
        <v>1119.3891398116052</v>
      </c>
      <c r="O102" s="93">
        <f t="shared" si="48"/>
        <v>0</v>
      </c>
      <c r="P102" s="93">
        <f t="shared" si="48"/>
        <v>0</v>
      </c>
      <c r="Q102" s="93">
        <f t="shared" si="48"/>
        <v>0</v>
      </c>
      <c r="R102" s="93">
        <f t="shared" si="48"/>
        <v>0</v>
      </c>
      <c r="S102" s="179">
        <f t="shared" si="46"/>
        <v>4385.1039204126218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47"/>
        <v>0</v>
      </c>
      <c r="C103" s="65">
        <f t="shared" si="47"/>
        <v>0</v>
      </c>
      <c r="D103" s="65">
        <f t="shared" si="47"/>
        <v>0</v>
      </c>
      <c r="E103" s="65">
        <f t="shared" si="47"/>
        <v>0</v>
      </c>
      <c r="F103" s="65">
        <f t="shared" si="47"/>
        <v>0</v>
      </c>
      <c r="G103" s="65">
        <f t="shared" si="47"/>
        <v>0</v>
      </c>
      <c r="H103" s="65">
        <f t="shared" si="47"/>
        <v>0</v>
      </c>
      <c r="I103" s="183">
        <f t="shared" si="45"/>
        <v>0</v>
      </c>
      <c r="J103" s="149"/>
      <c r="K103" s="184" t="s">
        <v>19</v>
      </c>
      <c r="L103" s="65">
        <f t="shared" si="48"/>
        <v>0</v>
      </c>
      <c r="M103" s="65">
        <f t="shared" si="48"/>
        <v>0</v>
      </c>
      <c r="N103" s="65">
        <f t="shared" si="48"/>
        <v>0</v>
      </c>
      <c r="O103" s="65">
        <f t="shared" si="48"/>
        <v>0</v>
      </c>
      <c r="P103" s="65">
        <f t="shared" si="48"/>
        <v>0</v>
      </c>
      <c r="Q103" s="65">
        <f t="shared" si="48"/>
        <v>0</v>
      </c>
      <c r="R103" s="65">
        <f t="shared" si="48"/>
        <v>0</v>
      </c>
      <c r="S103" s="186">
        <f t="shared" si="46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47"/>
        <v>0</v>
      </c>
      <c r="C104" s="62">
        <f t="shared" si="47"/>
        <v>0</v>
      </c>
      <c r="D104" s="62">
        <f t="shared" si="47"/>
        <v>0</v>
      </c>
      <c r="E104" s="62">
        <f t="shared" si="47"/>
        <v>0</v>
      </c>
      <c r="F104" s="62">
        <f t="shared" si="47"/>
        <v>0</v>
      </c>
      <c r="G104" s="62">
        <f t="shared" si="47"/>
        <v>0</v>
      </c>
      <c r="H104" s="62">
        <f t="shared" si="47"/>
        <v>0</v>
      </c>
      <c r="I104" s="175">
        <f t="shared" si="45"/>
        <v>0</v>
      </c>
      <c r="J104" s="149"/>
      <c r="K104" s="176" t="s">
        <v>20</v>
      </c>
      <c r="L104" s="93">
        <f t="shared" si="48"/>
        <v>0</v>
      </c>
      <c r="M104" s="93">
        <f t="shared" si="48"/>
        <v>0</v>
      </c>
      <c r="N104" s="93">
        <f t="shared" si="48"/>
        <v>0</v>
      </c>
      <c r="O104" s="93">
        <f t="shared" si="48"/>
        <v>0</v>
      </c>
      <c r="P104" s="93">
        <f t="shared" si="48"/>
        <v>0</v>
      </c>
      <c r="Q104" s="93">
        <f t="shared" si="48"/>
        <v>0</v>
      </c>
      <c r="R104" s="93">
        <f t="shared" si="48"/>
        <v>0</v>
      </c>
      <c r="S104" s="179">
        <f t="shared" si="46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47"/>
        <v>4.4000000000000004</v>
      </c>
      <c r="C105" s="54">
        <f t="shared" si="47"/>
        <v>0</v>
      </c>
      <c r="D105" s="54">
        <f t="shared" si="47"/>
        <v>0</v>
      </c>
      <c r="E105" s="54">
        <f t="shared" si="47"/>
        <v>0</v>
      </c>
      <c r="F105" s="54">
        <f t="shared" si="47"/>
        <v>0</v>
      </c>
      <c r="G105" s="54">
        <f t="shared" si="47"/>
        <v>0</v>
      </c>
      <c r="H105" s="54">
        <f t="shared" si="47"/>
        <v>0</v>
      </c>
      <c r="I105" s="190">
        <f t="shared" si="45"/>
        <v>4.4000000000000004</v>
      </c>
      <c r="J105" s="149"/>
      <c r="K105" s="191" t="s">
        <v>11</v>
      </c>
      <c r="L105" s="54">
        <f t="shared" si="48"/>
        <v>4.4000000000000004</v>
      </c>
      <c r="M105" s="54">
        <f t="shared" si="48"/>
        <v>0</v>
      </c>
      <c r="N105" s="54">
        <f t="shared" si="48"/>
        <v>0</v>
      </c>
      <c r="O105" s="54">
        <f t="shared" si="48"/>
        <v>0</v>
      </c>
      <c r="P105" s="54">
        <f t="shared" si="48"/>
        <v>0</v>
      </c>
      <c r="Q105" s="54">
        <f t="shared" si="48"/>
        <v>0</v>
      </c>
      <c r="R105" s="54">
        <f t="shared" si="48"/>
        <v>0</v>
      </c>
      <c r="S105" s="193">
        <f t="shared" si="46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43327.739255911882</v>
      </c>
      <c r="C106" s="195">
        <f t="shared" ref="C106:I106" si="49">SUM(C85:C101)</f>
        <v>201.9565006674847</v>
      </c>
      <c r="D106" s="195">
        <f t="shared" si="49"/>
        <v>11062.437442282146</v>
      </c>
      <c r="E106" s="195">
        <f t="shared" si="49"/>
        <v>5587.7318889687676</v>
      </c>
      <c r="F106" s="195">
        <f t="shared" si="49"/>
        <v>1958.8723677929538</v>
      </c>
      <c r="G106" s="195">
        <f t="shared" si="49"/>
        <v>3827.2847254513263</v>
      </c>
      <c r="H106" s="195">
        <f t="shared" si="49"/>
        <v>2.7208282117163289</v>
      </c>
      <c r="I106" s="154">
        <f t="shared" si="49"/>
        <v>65968.743009286263</v>
      </c>
      <c r="J106" s="149"/>
      <c r="K106" s="196" t="s">
        <v>26</v>
      </c>
      <c r="L106" s="195">
        <f>SUM(L85:L101)</f>
        <v>43327.739255911882</v>
      </c>
      <c r="M106" s="195">
        <f t="shared" ref="M106:S106" si="50">SUM(M85:M101)</f>
        <v>201.9565006674847</v>
      </c>
      <c r="N106" s="195">
        <f t="shared" si="50"/>
        <v>11062.437442282146</v>
      </c>
      <c r="O106" s="195">
        <f t="shared" si="50"/>
        <v>5587.7318889687676</v>
      </c>
      <c r="P106" s="195">
        <f t="shared" si="50"/>
        <v>31611.11519239785</v>
      </c>
      <c r="Q106" s="195">
        <f t="shared" si="50"/>
        <v>3827.2847254513263</v>
      </c>
      <c r="R106" s="197">
        <f t="shared" si="50"/>
        <v>2.7208282117163289</v>
      </c>
      <c r="S106" s="198">
        <f t="shared" si="50"/>
        <v>95620.985833891173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0.65679194842037147</v>
      </c>
      <c r="C107" s="49">
        <f t="shared" ref="C107:H107" si="51">IF($I106=0,"-",C106/$I106)</f>
        <v>3.0613968290870083E-3</v>
      </c>
      <c r="D107" s="49">
        <f t="shared" si="51"/>
        <v>0.16769210595273754</v>
      </c>
      <c r="E107" s="49">
        <f t="shared" si="51"/>
        <v>8.4702718803997767E-2</v>
      </c>
      <c r="F107" s="49">
        <f t="shared" si="51"/>
        <v>2.9693947139741741E-2</v>
      </c>
      <c r="G107" s="49">
        <f t="shared" si="51"/>
        <v>5.8016638651316559E-2</v>
      </c>
      <c r="H107" s="72">
        <f t="shared" si="51"/>
        <v>4.1244202748160966E-5</v>
      </c>
      <c r="I107" s="50">
        <f>SUM(B107:H107)</f>
        <v>1.0000000000000002</v>
      </c>
      <c r="K107" s="84" t="s">
        <v>86</v>
      </c>
      <c r="L107" s="101">
        <f t="shared" ref="L107:R107" si="52">IF($S106=0,"-",L106/$S106)</f>
        <v>0.45311956238538514</v>
      </c>
      <c r="M107" s="101">
        <f t="shared" si="52"/>
        <v>2.1120520658332803E-3</v>
      </c>
      <c r="N107" s="101">
        <f t="shared" si="52"/>
        <v>0.11569047679030789</v>
      </c>
      <c r="O107" s="101">
        <f t="shared" si="52"/>
        <v>5.84362505807621E-2</v>
      </c>
      <c r="P107" s="101">
        <f t="shared" si="52"/>
        <v>0.33058763112222428</v>
      </c>
      <c r="Q107" s="101">
        <f t="shared" si="52"/>
        <v>4.0025572755544761E-2</v>
      </c>
      <c r="R107" s="102">
        <f t="shared" si="52"/>
        <v>2.8454299942513032E-5</v>
      </c>
      <c r="S107" s="103">
        <f>SUM(L107:R107)</f>
        <v>0.99999999999999978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53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4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5">SUM(V112:AC112)</f>
        <v>0</v>
      </c>
      <c r="AJ112" s="141" t="str">
        <f t="shared" ref="AJ112:AJ132" si="56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2954.1062642863844</v>
      </c>
      <c r="E113" s="156">
        <v>0</v>
      </c>
      <c r="F113" s="348"/>
      <c r="G113" s="156">
        <v>0</v>
      </c>
      <c r="H113" s="168">
        <v>0</v>
      </c>
      <c r="I113" s="154">
        <f t="shared" si="53"/>
        <v>2954.1062642863844</v>
      </c>
      <c r="J113" s="149"/>
      <c r="K113" s="169" t="s">
        <v>10</v>
      </c>
      <c r="L113" s="156">
        <v>0</v>
      </c>
      <c r="M113" s="156">
        <v>0</v>
      </c>
      <c r="N113" s="156">
        <v>2954.1062642863844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4"/>
        <v>2954.1062642863844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2954.1062642863844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5"/>
        <v>2954.1062642863844</v>
      </c>
      <c r="AJ113" s="141" t="str">
        <f t="shared" si="56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53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4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5"/>
        <v>0</v>
      </c>
      <c r="AJ114" s="141" t="str">
        <f t="shared" si="56"/>
        <v/>
      </c>
      <c r="BA114" s="141"/>
      <c r="BR114" s="141"/>
      <c r="CG114" s="141"/>
    </row>
    <row r="115" spans="1:85" ht="15">
      <c r="A115" s="167" t="s">
        <v>16</v>
      </c>
      <c r="B115" s="156">
        <v>5.5372707523703921E-3</v>
      </c>
      <c r="C115" s="156">
        <v>3.6384576644118066E-2</v>
      </c>
      <c r="D115" s="156">
        <v>0</v>
      </c>
      <c r="E115" s="156">
        <v>0</v>
      </c>
      <c r="F115" s="348"/>
      <c r="G115" s="156">
        <v>0</v>
      </c>
      <c r="H115" s="168">
        <v>0</v>
      </c>
      <c r="I115" s="154">
        <f t="shared" si="53"/>
        <v>4.1921847396488458E-2</v>
      </c>
      <c r="J115" s="149"/>
      <c r="K115" s="169" t="s">
        <v>16</v>
      </c>
      <c r="L115" s="156">
        <v>5.5372707523703921E-3</v>
      </c>
      <c r="M115" s="156">
        <v>3.6384576644118066E-2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4"/>
        <v>4.1921847396488458E-2</v>
      </c>
      <c r="U115" s="215" t="s">
        <v>16</v>
      </c>
      <c r="V115" s="207">
        <v>5.5372707523703921E-3</v>
      </c>
      <c r="W115" s="207">
        <v>0</v>
      </c>
      <c r="X115" s="207">
        <v>0</v>
      </c>
      <c r="Y115" s="207">
        <v>3.6384576644118066E-2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5"/>
        <v>4.1921847396488458E-2</v>
      </c>
      <c r="AJ115" s="141" t="str">
        <f t="shared" si="56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53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4"/>
        <v>0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5"/>
        <v>0</v>
      </c>
      <c r="AJ116" s="141" t="str">
        <f t="shared" si="56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28.238158812797639</v>
      </c>
      <c r="F117" s="348"/>
      <c r="G117" s="156">
        <v>0</v>
      </c>
      <c r="H117" s="168">
        <v>0</v>
      </c>
      <c r="I117" s="154">
        <f t="shared" si="53"/>
        <v>28.238158812797639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28.238158812797639</v>
      </c>
      <c r="P117" s="156">
        <v>295.81849680866515</v>
      </c>
      <c r="Q117" s="156">
        <v>0</v>
      </c>
      <c r="R117" s="157">
        <v>0</v>
      </c>
      <c r="S117" s="158">
        <f t="shared" si="54"/>
        <v>324.05665562146277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2.2892830555165942</v>
      </c>
      <c r="AB117" s="207">
        <v>295.81849680866515</v>
      </c>
      <c r="AC117" s="208">
        <v>25.948875757281044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25.948875757281044</v>
      </c>
      <c r="AI117" s="210">
        <f t="shared" si="55"/>
        <v>324.05665562146277</v>
      </c>
      <c r="AJ117" s="141" t="str">
        <f t="shared" si="56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53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0.44981830505272125</v>
      </c>
      <c r="Q118" s="164">
        <v>0</v>
      </c>
      <c r="R118" s="165">
        <v>0</v>
      </c>
      <c r="S118" s="166">
        <f t="shared" si="54"/>
        <v>0.44981830505272125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0.44981830505272125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5"/>
        <v>0.44981830505272125</v>
      </c>
      <c r="AJ118" s="141" t="str">
        <f t="shared" si="56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53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4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5"/>
        <v>0</v>
      </c>
      <c r="AJ119" s="141" t="str">
        <f t="shared" si="56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48"/>
      <c r="G120" s="160">
        <v>0</v>
      </c>
      <c r="H120" s="161">
        <v>0</v>
      </c>
      <c r="I120" s="162">
        <f t="shared" si="53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4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5"/>
        <v>0</v>
      </c>
      <c r="AJ120" s="141" t="str">
        <f t="shared" si="56"/>
        <v/>
      </c>
      <c r="BA120" s="141"/>
      <c r="BR120" s="141"/>
      <c r="CG120" s="141"/>
    </row>
    <row r="121" spans="1:85" ht="15">
      <c r="A121" s="167" t="s">
        <v>139</v>
      </c>
      <c r="B121" s="156">
        <v>573.77780893597526</v>
      </c>
      <c r="C121" s="156">
        <v>173.89246026019518</v>
      </c>
      <c r="D121" s="156">
        <v>7464.7985322417453</v>
      </c>
      <c r="E121" s="156">
        <v>152.50545780714612</v>
      </c>
      <c r="F121" s="348"/>
      <c r="G121" s="156">
        <v>0</v>
      </c>
      <c r="H121" s="168">
        <v>0</v>
      </c>
      <c r="I121" s="154">
        <f t="shared" si="53"/>
        <v>8364.9742592450621</v>
      </c>
      <c r="J121" s="149"/>
      <c r="K121" s="169" t="s">
        <v>139</v>
      </c>
      <c r="L121" s="156">
        <v>573.77780893597526</v>
      </c>
      <c r="M121" s="156">
        <v>173.89246026019518</v>
      </c>
      <c r="N121" s="156">
        <v>7464.7985322417453</v>
      </c>
      <c r="O121" s="156">
        <v>152.50545780714612</v>
      </c>
      <c r="P121" s="156">
        <v>0</v>
      </c>
      <c r="Q121" s="156">
        <v>0</v>
      </c>
      <c r="R121" s="157">
        <v>0</v>
      </c>
      <c r="S121" s="158">
        <f t="shared" si="54"/>
        <v>8364.9742592450621</v>
      </c>
      <c r="U121" s="215" t="s">
        <v>139</v>
      </c>
      <c r="V121" s="207">
        <v>572.67367140323688</v>
      </c>
      <c r="W121" s="207">
        <v>0</v>
      </c>
      <c r="X121" s="207">
        <v>0</v>
      </c>
      <c r="Y121" s="207">
        <v>173.89246026019518</v>
      </c>
      <c r="Z121" s="207">
        <v>7464.7985322417453</v>
      </c>
      <c r="AA121" s="207">
        <v>127.61281868765238</v>
      </c>
      <c r="AB121" s="207">
        <v>0</v>
      </c>
      <c r="AC121" s="208">
        <v>25.996776652232175</v>
      </c>
      <c r="AD121" s="207">
        <v>1.1041375327384224</v>
      </c>
      <c r="AE121" s="207">
        <v>0</v>
      </c>
      <c r="AF121" s="207">
        <v>0</v>
      </c>
      <c r="AG121" s="207">
        <v>0</v>
      </c>
      <c r="AH121" s="207">
        <v>24.892639119493751</v>
      </c>
      <c r="AI121" s="210">
        <f t="shared" si="55"/>
        <v>8364.9742592450602</v>
      </c>
      <c r="AJ121" s="141" t="str">
        <f t="shared" si="56"/>
        <v/>
      </c>
      <c r="BA121" s="141"/>
      <c r="BR121" s="141"/>
      <c r="CG121" s="141"/>
    </row>
    <row r="122" spans="1:85" ht="15">
      <c r="A122" s="159" t="s">
        <v>25</v>
      </c>
      <c r="B122" s="160">
        <v>105.75391572372081</v>
      </c>
      <c r="C122" s="160">
        <v>6.5392143941432375</v>
      </c>
      <c r="D122" s="160">
        <v>1446.6249435457589</v>
      </c>
      <c r="E122" s="160">
        <v>2086.8411155176345</v>
      </c>
      <c r="F122" s="348"/>
      <c r="G122" s="160">
        <v>136.23073719077124</v>
      </c>
      <c r="H122" s="161">
        <v>1.5643836966248055</v>
      </c>
      <c r="I122" s="162">
        <f t="shared" si="53"/>
        <v>3783.5543100686536</v>
      </c>
      <c r="J122" s="149"/>
      <c r="K122" s="163" t="s">
        <v>25</v>
      </c>
      <c r="L122" s="164">
        <v>105.75391572372081</v>
      </c>
      <c r="M122" s="164">
        <v>6.5392143941432375</v>
      </c>
      <c r="N122" s="164">
        <v>1446.6249435457589</v>
      </c>
      <c r="O122" s="164">
        <v>2086.8411155176345</v>
      </c>
      <c r="P122" s="164">
        <v>5.7969410096675364</v>
      </c>
      <c r="Q122" s="164">
        <v>136.23073719077124</v>
      </c>
      <c r="R122" s="165">
        <v>1.5643836966248055</v>
      </c>
      <c r="S122" s="166">
        <f t="shared" si="54"/>
        <v>3789.3512510783212</v>
      </c>
      <c r="U122" s="211" t="s">
        <v>25</v>
      </c>
      <c r="V122" s="212">
        <v>56.330362500861405</v>
      </c>
      <c r="W122" s="212">
        <v>48.857664150542149</v>
      </c>
      <c r="X122" s="212">
        <v>136.23073719077124</v>
      </c>
      <c r="Y122" s="212">
        <v>6.5392143941432375</v>
      </c>
      <c r="Z122" s="212">
        <v>1446.6249435457589</v>
      </c>
      <c r="AA122" s="212">
        <v>2081.0840929718011</v>
      </c>
      <c r="AB122" s="212">
        <v>5.7969410096675364</v>
      </c>
      <c r="AC122" s="213">
        <v>7.8872953147755567</v>
      </c>
      <c r="AD122" s="212">
        <v>0.56588907231725316</v>
      </c>
      <c r="AE122" s="212">
        <v>0</v>
      </c>
      <c r="AF122" s="212">
        <v>1.5643836966248055</v>
      </c>
      <c r="AG122" s="212">
        <v>0</v>
      </c>
      <c r="AH122" s="212">
        <v>5.7570225458334976</v>
      </c>
      <c r="AI122" s="214">
        <f t="shared" si="55"/>
        <v>3789.3512510783212</v>
      </c>
      <c r="AJ122" s="141" t="str">
        <f t="shared" si="56"/>
        <v/>
      </c>
      <c r="BA122" s="141"/>
      <c r="BR122" s="141"/>
      <c r="CG122" s="141"/>
    </row>
    <row r="123" spans="1:85" ht="15">
      <c r="A123" s="167" t="s">
        <v>24</v>
      </c>
      <c r="B123" s="156">
        <v>10.830078648330243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53"/>
        <v>10.830078648330243</v>
      </c>
      <c r="J123" s="149"/>
      <c r="K123" s="169" t="s">
        <v>24</v>
      </c>
      <c r="L123" s="156">
        <v>10.830078648330243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4"/>
        <v>10.830078648330243</v>
      </c>
      <c r="U123" s="215" t="s">
        <v>24</v>
      </c>
      <c r="V123" s="207">
        <v>10.830078648330243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5"/>
        <v>10.830078648330243</v>
      </c>
      <c r="AJ123" s="141" t="str">
        <f t="shared" si="56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53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4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5"/>
        <v>0</v>
      </c>
      <c r="AJ124" s="141" t="str">
        <f t="shared" si="56"/>
        <v/>
      </c>
      <c r="BA124" s="141"/>
      <c r="BR124" s="141"/>
      <c r="CG124" s="141"/>
    </row>
    <row r="125" spans="1:85" ht="15">
      <c r="A125" s="167" t="s">
        <v>22</v>
      </c>
      <c r="B125" s="156">
        <v>6.5995838294404017</v>
      </c>
      <c r="C125" s="156">
        <v>0</v>
      </c>
      <c r="D125" s="156">
        <v>13.399155047651725</v>
      </c>
      <c r="E125" s="156">
        <v>0</v>
      </c>
      <c r="F125" s="348"/>
      <c r="G125" s="156">
        <v>0</v>
      </c>
      <c r="H125" s="168">
        <v>0</v>
      </c>
      <c r="I125" s="154">
        <f t="shared" si="53"/>
        <v>19.998738877092126</v>
      </c>
      <c r="J125" s="149"/>
      <c r="K125" s="169" t="s">
        <v>22</v>
      </c>
      <c r="L125" s="156">
        <v>6.5995838294404017</v>
      </c>
      <c r="M125" s="156">
        <v>0</v>
      </c>
      <c r="N125" s="156">
        <v>13.399155047651725</v>
      </c>
      <c r="O125" s="156">
        <v>0</v>
      </c>
      <c r="P125" s="156">
        <v>21.297394717766405</v>
      </c>
      <c r="Q125" s="156">
        <v>0</v>
      </c>
      <c r="R125" s="157">
        <v>0</v>
      </c>
      <c r="S125" s="158">
        <f t="shared" si="54"/>
        <v>41.296133594858532</v>
      </c>
      <c r="U125" s="215" t="s">
        <v>22</v>
      </c>
      <c r="V125" s="207">
        <v>6.5995838294404017</v>
      </c>
      <c r="W125" s="207">
        <v>0</v>
      </c>
      <c r="X125" s="207">
        <v>0</v>
      </c>
      <c r="Y125" s="207">
        <v>0</v>
      </c>
      <c r="Z125" s="207">
        <v>13.399155047651725</v>
      </c>
      <c r="AA125" s="207">
        <v>0</v>
      </c>
      <c r="AB125" s="207">
        <v>21.297394717766405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5"/>
        <v>41.296133594858532</v>
      </c>
      <c r="AJ125" s="141" t="str">
        <f t="shared" si="56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53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4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5"/>
        <v>0</v>
      </c>
      <c r="AJ126" s="141" t="str">
        <f t="shared" si="56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0</v>
      </c>
      <c r="D127" s="156">
        <v>3514.8924029163418</v>
      </c>
      <c r="E127" s="156">
        <v>0</v>
      </c>
      <c r="F127" s="348"/>
      <c r="G127" s="156">
        <v>0</v>
      </c>
      <c r="H127" s="168">
        <v>0</v>
      </c>
      <c r="I127" s="154">
        <f t="shared" si="53"/>
        <v>3514.8924029163418</v>
      </c>
      <c r="J127" s="149"/>
      <c r="K127" s="171" t="s">
        <v>63</v>
      </c>
      <c r="L127" s="156">
        <v>0</v>
      </c>
      <c r="M127" s="156">
        <v>0</v>
      </c>
      <c r="N127" s="156">
        <v>3514.8924029163418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4"/>
        <v>3514.8924029163418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0</v>
      </c>
      <c r="Z127" s="207">
        <v>3514.8924029163418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5"/>
        <v>3514.8924029163418</v>
      </c>
      <c r="AJ127" s="141" t="str">
        <f t="shared" si="56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53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4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55"/>
        <v>0</v>
      </c>
      <c r="AJ128" s="141" t="str">
        <f t="shared" si="56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1038.913842480006</v>
      </c>
      <c r="E129" s="181">
        <v>0</v>
      </c>
      <c r="F129" s="348"/>
      <c r="G129" s="181">
        <v>0</v>
      </c>
      <c r="H129" s="182">
        <v>0</v>
      </c>
      <c r="I129" s="183">
        <f t="shared" si="53"/>
        <v>1038.913842480006</v>
      </c>
      <c r="J129" s="149"/>
      <c r="K129" s="184" t="s">
        <v>19</v>
      </c>
      <c r="L129" s="181">
        <v>0</v>
      </c>
      <c r="M129" s="181">
        <v>0</v>
      </c>
      <c r="N129" s="181">
        <v>1038.913842480006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4"/>
        <v>1038.913842480006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1038.913842480006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5"/>
        <v>1038.913842480006</v>
      </c>
      <c r="AJ129" s="141" t="str">
        <f t="shared" si="56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2475.9785604363356</v>
      </c>
      <c r="E130" s="173">
        <v>0</v>
      </c>
      <c r="F130" s="348"/>
      <c r="G130" s="173">
        <v>0</v>
      </c>
      <c r="H130" s="174">
        <v>0</v>
      </c>
      <c r="I130" s="175">
        <f t="shared" si="53"/>
        <v>2475.9785604363356</v>
      </c>
      <c r="J130" s="149"/>
      <c r="K130" s="176" t="s">
        <v>20</v>
      </c>
      <c r="L130" s="177">
        <v>0</v>
      </c>
      <c r="M130" s="177">
        <v>0</v>
      </c>
      <c r="N130" s="177">
        <v>2475.9785604363356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4"/>
        <v>2475.9785604363356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2475.9785604363356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55"/>
        <v>2475.9785604363356</v>
      </c>
      <c r="AJ130" s="141" t="str">
        <f t="shared" si="56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53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4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5"/>
        <v>0</v>
      </c>
      <c r="AJ131" s="141" t="str">
        <f t="shared" si="56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696.96692440821914</v>
      </c>
      <c r="C132" s="195">
        <f t="shared" ref="C132:I132" si="57">SUM(C111:C127)</f>
        <v>180.46805923098253</v>
      </c>
      <c r="D132" s="195">
        <f t="shared" si="57"/>
        <v>15393.821298037881</v>
      </c>
      <c r="E132" s="195">
        <f t="shared" si="57"/>
        <v>2267.5847321375782</v>
      </c>
      <c r="F132" s="195">
        <f t="shared" si="57"/>
        <v>0</v>
      </c>
      <c r="G132" s="195">
        <f t="shared" si="57"/>
        <v>136.23073719077124</v>
      </c>
      <c r="H132" s="197">
        <f t="shared" si="57"/>
        <v>1.5643836966248055</v>
      </c>
      <c r="I132" s="154">
        <f t="shared" si="57"/>
        <v>18676.636134702057</v>
      </c>
      <c r="J132" s="149"/>
      <c r="K132" s="196" t="s">
        <v>26</v>
      </c>
      <c r="L132" s="195">
        <f>SUM(L111:L127)</f>
        <v>696.96692440821914</v>
      </c>
      <c r="M132" s="195">
        <f t="shared" ref="M132:S132" si="58">SUM(M111:M127)</f>
        <v>180.46805923098253</v>
      </c>
      <c r="N132" s="195">
        <f t="shared" si="58"/>
        <v>15393.821298037881</v>
      </c>
      <c r="O132" s="195">
        <f t="shared" si="58"/>
        <v>2267.5847321375782</v>
      </c>
      <c r="P132" s="195">
        <f t="shared" si="58"/>
        <v>323.36265084115178</v>
      </c>
      <c r="Q132" s="195">
        <f t="shared" si="58"/>
        <v>136.23073719077124</v>
      </c>
      <c r="R132" s="197">
        <f t="shared" si="58"/>
        <v>1.5643836966248055</v>
      </c>
      <c r="S132" s="198">
        <f t="shared" si="58"/>
        <v>18999.998785543208</v>
      </c>
      <c r="T132" s="141" t="str">
        <f>IF(ABS(S132-AI132)&gt;0.01,S132-AI132,"")</f>
        <v/>
      </c>
      <c r="U132" s="224" t="s">
        <v>62</v>
      </c>
      <c r="V132" s="225">
        <f>SUM(V111:V127)</f>
        <v>646.43923365262128</v>
      </c>
      <c r="W132" s="225">
        <f t="shared" ref="W132:AH132" si="59">SUM(W111:W127)</f>
        <v>48.857664150542149</v>
      </c>
      <c r="X132" s="225">
        <f t="shared" si="59"/>
        <v>136.23073719077124</v>
      </c>
      <c r="Y132" s="225">
        <f t="shared" si="59"/>
        <v>180.46805923098253</v>
      </c>
      <c r="Z132" s="225">
        <f t="shared" si="59"/>
        <v>15393.821298037881</v>
      </c>
      <c r="AA132" s="225">
        <f t="shared" si="59"/>
        <v>2210.9861947149702</v>
      </c>
      <c r="AB132" s="225">
        <f t="shared" si="59"/>
        <v>323.36265084115178</v>
      </c>
      <c r="AC132" s="225">
        <f t="shared" si="59"/>
        <v>59.832947724288772</v>
      </c>
      <c r="AD132" s="226">
        <f t="shared" si="59"/>
        <v>1.6700266050556756</v>
      </c>
      <c r="AE132" s="226">
        <f t="shared" si="59"/>
        <v>0</v>
      </c>
      <c r="AF132" s="226">
        <f t="shared" si="59"/>
        <v>1.5643836966248055</v>
      </c>
      <c r="AG132" s="226">
        <f t="shared" si="59"/>
        <v>0</v>
      </c>
      <c r="AH132" s="226">
        <f t="shared" si="59"/>
        <v>56.598537422608295</v>
      </c>
      <c r="AI132" s="227">
        <f>SUM(V132:AC132)</f>
        <v>18999.998785543208</v>
      </c>
      <c r="AJ132" s="141" t="str">
        <f t="shared" si="56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3.7317583283277778E-2</v>
      </c>
      <c r="C133" s="49">
        <f t="shared" ref="C133:H133" si="60">IF($I132=0,"-",C132/$I132)</f>
        <v>9.6627710648420507E-3</v>
      </c>
      <c r="D133" s="49">
        <f t="shared" si="60"/>
        <v>0.82422879511131264</v>
      </c>
      <c r="E133" s="49">
        <f t="shared" si="60"/>
        <v>0.12141290946522754</v>
      </c>
      <c r="F133" s="49">
        <f t="shared" si="60"/>
        <v>0</v>
      </c>
      <c r="G133" s="49">
        <f t="shared" si="60"/>
        <v>7.2941795411245493E-3</v>
      </c>
      <c r="H133" s="72">
        <f t="shared" si="60"/>
        <v>8.376153421536697E-5</v>
      </c>
      <c r="I133" s="50">
        <f>SUM(B133:H133)</f>
        <v>1</v>
      </c>
      <c r="J133" s="141"/>
      <c r="K133" s="84" t="s">
        <v>86</v>
      </c>
      <c r="L133" s="101">
        <f t="shared" ref="L133:R133" si="61">IF($S132=0,"-",L132/$S132)</f>
        <v>3.668247205039455E-2</v>
      </c>
      <c r="M133" s="101">
        <f t="shared" si="61"/>
        <v>9.4983195140147993E-3</v>
      </c>
      <c r="N133" s="101">
        <f t="shared" si="61"/>
        <v>0.81020117273643144</v>
      </c>
      <c r="O133" s="101">
        <f t="shared" si="61"/>
        <v>0.11934657247783335</v>
      </c>
      <c r="P133" s="101">
        <f t="shared" si="61"/>
        <v>1.7019087974215724E-2</v>
      </c>
      <c r="Q133" s="101">
        <f t="shared" si="61"/>
        <v>7.1700392578144265E-3</v>
      </c>
      <c r="R133" s="102">
        <f t="shared" si="61"/>
        <v>8.2335989295700363E-5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841.56961035721213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841.56961035721213</v>
      </c>
      <c r="J137" s="149"/>
      <c r="K137" s="203" t="s">
        <v>7</v>
      </c>
      <c r="L137" s="152">
        <v>0</v>
      </c>
      <c r="M137" s="152">
        <v>841.56961035721213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841.56961035721213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841.56961035721213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841.56961035721213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62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3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4">SUM(V138:AC138)</f>
        <v>0</v>
      </c>
      <c r="AJ138" s="141" t="str">
        <f t="shared" ref="AJ138:AJ159" si="65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62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3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4"/>
        <v>0</v>
      </c>
      <c r="AJ139" s="141" t="str">
        <f t="shared" si="65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62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3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4"/>
        <v>0</v>
      </c>
      <c r="AJ140" s="141" t="str">
        <f t="shared" si="65"/>
        <v/>
      </c>
      <c r="BA140" s="141"/>
      <c r="BR140" s="141"/>
      <c r="CG140" s="141"/>
    </row>
    <row r="141" spans="1:85" ht="15">
      <c r="A141" s="167" t="s">
        <v>16</v>
      </c>
      <c r="B141" s="156">
        <v>49.634268742476586</v>
      </c>
      <c r="C141" s="156">
        <v>64.385015276385346</v>
      </c>
      <c r="D141" s="156">
        <v>10.058721129151891</v>
      </c>
      <c r="E141" s="156">
        <v>0</v>
      </c>
      <c r="F141" s="348"/>
      <c r="G141" s="156">
        <v>0</v>
      </c>
      <c r="H141" s="168">
        <v>0</v>
      </c>
      <c r="I141" s="154">
        <f t="shared" si="62"/>
        <v>124.07800514801382</v>
      </c>
      <c r="J141" s="149"/>
      <c r="K141" s="169" t="s">
        <v>16</v>
      </c>
      <c r="L141" s="156">
        <v>49.634268742476586</v>
      </c>
      <c r="M141" s="156">
        <v>64.385015276385346</v>
      </c>
      <c r="N141" s="156">
        <v>10.058721129151891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3"/>
        <v>124.07800514801382</v>
      </c>
      <c r="U141" s="215" t="s">
        <v>16</v>
      </c>
      <c r="V141" s="207">
        <v>49.634268742476586</v>
      </c>
      <c r="W141" s="207">
        <v>0</v>
      </c>
      <c r="X141" s="207">
        <v>0</v>
      </c>
      <c r="Y141" s="207">
        <v>64.385015276385346</v>
      </c>
      <c r="Z141" s="207">
        <v>10.058721129151891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4"/>
        <v>124.07800514801382</v>
      </c>
      <c r="AJ141" s="141" t="str">
        <f t="shared" si="65"/>
        <v/>
      </c>
      <c r="BA141" s="141"/>
      <c r="BR141" s="141"/>
      <c r="CG141" s="141"/>
    </row>
    <row r="142" spans="1:85" ht="15">
      <c r="A142" s="159" t="s">
        <v>15</v>
      </c>
      <c r="B142" s="160">
        <v>0.36202762355072493</v>
      </c>
      <c r="C142" s="160">
        <v>0.4696181622766436</v>
      </c>
      <c r="D142" s="160">
        <v>7.3367352811021233E-2</v>
      </c>
      <c r="E142" s="160">
        <v>0</v>
      </c>
      <c r="F142" s="348"/>
      <c r="G142" s="160">
        <v>0</v>
      </c>
      <c r="H142" s="161">
        <v>0</v>
      </c>
      <c r="I142" s="162">
        <f t="shared" si="62"/>
        <v>0.90501313863838972</v>
      </c>
      <c r="J142" s="149"/>
      <c r="K142" s="163" t="s">
        <v>15</v>
      </c>
      <c r="L142" s="164">
        <v>0.36202762355072493</v>
      </c>
      <c r="M142" s="164">
        <v>0.4696181622766436</v>
      </c>
      <c r="N142" s="164">
        <v>7.3367352811021233E-2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3"/>
        <v>0.90501313863838972</v>
      </c>
      <c r="U142" s="211" t="s">
        <v>56</v>
      </c>
      <c r="V142" s="212">
        <v>0.36202762355072493</v>
      </c>
      <c r="W142" s="212">
        <v>0</v>
      </c>
      <c r="X142" s="212">
        <v>0</v>
      </c>
      <c r="Y142" s="212">
        <v>0.4696181622766436</v>
      </c>
      <c r="Z142" s="212">
        <v>7.3367352811021233E-2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4"/>
        <v>0.90501313863838972</v>
      </c>
      <c r="AJ142" s="141" t="str">
        <f t="shared" si="65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0.44132132012597197</v>
      </c>
      <c r="F143" s="348"/>
      <c r="G143" s="156">
        <v>0</v>
      </c>
      <c r="H143" s="168">
        <v>0</v>
      </c>
      <c r="I143" s="154">
        <f t="shared" si="62"/>
        <v>0.44132132012597197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0.44132132012597197</v>
      </c>
      <c r="P143" s="156">
        <v>70.504999528582914</v>
      </c>
      <c r="Q143" s="156">
        <v>0</v>
      </c>
      <c r="R143" s="157">
        <v>0</v>
      </c>
      <c r="S143" s="158">
        <f t="shared" si="63"/>
        <v>70.946320848708879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0.44132132012597197</v>
      </c>
      <c r="AB143" s="207">
        <v>70.504999528582914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4"/>
        <v>70.946320848708879</v>
      </c>
      <c r="AJ143" s="141" t="str">
        <f t="shared" si="65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62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3.4286785484156894</v>
      </c>
      <c r="Q144" s="164">
        <v>0</v>
      </c>
      <c r="R144" s="165">
        <v>0</v>
      </c>
      <c r="S144" s="166">
        <f t="shared" si="63"/>
        <v>3.4286785484156894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3.4286785484156894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4"/>
        <v>3.4286785484156894</v>
      </c>
      <c r="AJ144" s="141" t="str">
        <f t="shared" si="65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62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3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4"/>
        <v>0</v>
      </c>
      <c r="AJ145" s="141" t="str">
        <f t="shared" si="65"/>
        <v/>
      </c>
      <c r="BA145" s="141"/>
      <c r="BR145" s="141"/>
      <c r="CG145" s="141"/>
    </row>
    <row r="146" spans="1:85" ht="15">
      <c r="A146" s="159" t="s">
        <v>17</v>
      </c>
      <c r="B146" s="160">
        <v>1.0796784657887555</v>
      </c>
      <c r="C146" s="160">
        <v>0.10796784657887527</v>
      </c>
      <c r="D146" s="160">
        <v>1.4035820055253814</v>
      </c>
      <c r="E146" s="160">
        <v>4.3187138631547876E-2</v>
      </c>
      <c r="F146" s="348"/>
      <c r="G146" s="160">
        <v>0</v>
      </c>
      <c r="H146" s="161">
        <v>0</v>
      </c>
      <c r="I146" s="162">
        <f t="shared" si="62"/>
        <v>2.6344154565245601</v>
      </c>
      <c r="J146" s="149"/>
      <c r="K146" s="163" t="s">
        <v>17</v>
      </c>
      <c r="L146" s="164">
        <v>1.0796784657887555</v>
      </c>
      <c r="M146" s="164">
        <v>0.10796784657887527</v>
      </c>
      <c r="N146" s="164">
        <v>1.4035820055253814</v>
      </c>
      <c r="O146" s="164">
        <v>4.3187138631547876E-2</v>
      </c>
      <c r="P146" s="164">
        <v>0</v>
      </c>
      <c r="Q146" s="164">
        <v>0</v>
      </c>
      <c r="R146" s="165">
        <v>0</v>
      </c>
      <c r="S146" s="166">
        <f t="shared" si="63"/>
        <v>2.6344154565245601</v>
      </c>
      <c r="U146" s="211" t="s">
        <v>17</v>
      </c>
      <c r="V146" s="212">
        <v>1.0796784657887555</v>
      </c>
      <c r="W146" s="212">
        <v>0</v>
      </c>
      <c r="X146" s="212">
        <v>0</v>
      </c>
      <c r="Y146" s="212">
        <v>0.10796784657887527</v>
      </c>
      <c r="Z146" s="212">
        <v>1.4035820055253814</v>
      </c>
      <c r="AA146" s="212">
        <v>0</v>
      </c>
      <c r="AB146" s="212">
        <v>0</v>
      </c>
      <c r="AC146" s="213">
        <v>4.3187138631547876E-2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4.3187138631547876E-2</v>
      </c>
      <c r="AI146" s="214">
        <f t="shared" si="64"/>
        <v>2.6344154565245601</v>
      </c>
      <c r="AJ146" s="141" t="str">
        <f t="shared" si="65"/>
        <v/>
      </c>
      <c r="BA146" s="141"/>
      <c r="BR146" s="141"/>
      <c r="CG146" s="141"/>
    </row>
    <row r="147" spans="1:85" ht="15">
      <c r="A147" s="167" t="s">
        <v>139</v>
      </c>
      <c r="B147" s="156">
        <v>988.50789829986047</v>
      </c>
      <c r="C147" s="156">
        <v>6283.2704537118143</v>
      </c>
      <c r="D147" s="156">
        <v>541.08637111682776</v>
      </c>
      <c r="E147" s="156">
        <v>0</v>
      </c>
      <c r="F147" s="348"/>
      <c r="G147" s="156">
        <v>0</v>
      </c>
      <c r="H147" s="168">
        <v>0</v>
      </c>
      <c r="I147" s="154">
        <f t="shared" si="62"/>
        <v>7812.8647231285022</v>
      </c>
      <c r="J147" s="149"/>
      <c r="K147" s="169" t="s">
        <v>139</v>
      </c>
      <c r="L147" s="156">
        <v>988.50789829986047</v>
      </c>
      <c r="M147" s="156">
        <v>6283.2704537118143</v>
      </c>
      <c r="N147" s="156">
        <v>541.08637111682776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3"/>
        <v>7812.8647231285022</v>
      </c>
      <c r="U147" s="215" t="s">
        <v>139</v>
      </c>
      <c r="V147" s="207">
        <v>930.98740739055415</v>
      </c>
      <c r="W147" s="207">
        <v>4.7969550313499552</v>
      </c>
      <c r="X147" s="207">
        <v>0</v>
      </c>
      <c r="Y147" s="207">
        <v>6283.2704537118143</v>
      </c>
      <c r="Z147" s="207">
        <v>540.77699095519677</v>
      </c>
      <c r="AA147" s="207">
        <v>0</v>
      </c>
      <c r="AB147" s="207">
        <v>0</v>
      </c>
      <c r="AC147" s="208">
        <v>53.032916039587413</v>
      </c>
      <c r="AD147" s="207">
        <v>52.723535877956365</v>
      </c>
      <c r="AE147" s="207">
        <v>0</v>
      </c>
      <c r="AF147" s="207">
        <v>0</v>
      </c>
      <c r="AG147" s="207">
        <v>0.30938016163103943</v>
      </c>
      <c r="AH147" s="207">
        <v>0</v>
      </c>
      <c r="AI147" s="210">
        <f t="shared" si="64"/>
        <v>7812.8647231285031</v>
      </c>
      <c r="AJ147" s="141" t="str">
        <f t="shared" si="65"/>
        <v/>
      </c>
      <c r="BA147" s="141"/>
      <c r="BR147" s="141"/>
      <c r="CG147" s="141"/>
    </row>
    <row r="148" spans="1:85" ht="15">
      <c r="A148" s="159" t="s">
        <v>25</v>
      </c>
      <c r="B148" s="160">
        <v>160.64602999786237</v>
      </c>
      <c r="C148" s="160">
        <v>22.473798856063119</v>
      </c>
      <c r="D148" s="160">
        <v>1237.2646010401847</v>
      </c>
      <c r="E148" s="160">
        <v>4674.024423947124</v>
      </c>
      <c r="F148" s="348"/>
      <c r="G148" s="160">
        <v>361.05184284407824</v>
      </c>
      <c r="H148" s="161">
        <v>0</v>
      </c>
      <c r="I148" s="162">
        <f t="shared" si="62"/>
        <v>6455.4606966853125</v>
      </c>
      <c r="J148" s="149"/>
      <c r="K148" s="163" t="s">
        <v>25</v>
      </c>
      <c r="L148" s="164">
        <v>160.64602999786237</v>
      </c>
      <c r="M148" s="164">
        <v>22.473798856063119</v>
      </c>
      <c r="N148" s="164">
        <v>1237.2646010401847</v>
      </c>
      <c r="O148" s="164">
        <v>4674.024423947124</v>
      </c>
      <c r="P148" s="164">
        <v>9.4621191165886707E-3</v>
      </c>
      <c r="Q148" s="164">
        <v>361.05184284407824</v>
      </c>
      <c r="R148" s="165">
        <v>0</v>
      </c>
      <c r="S148" s="166">
        <f t="shared" si="63"/>
        <v>6455.470158804429</v>
      </c>
      <c r="U148" s="211" t="s">
        <v>25</v>
      </c>
      <c r="V148" s="212">
        <v>4.3213184606179187</v>
      </c>
      <c r="W148" s="212">
        <v>156.32471153724444</v>
      </c>
      <c r="X148" s="212">
        <v>361.05184284407824</v>
      </c>
      <c r="Y148" s="212">
        <v>22.473798856063119</v>
      </c>
      <c r="Z148" s="212">
        <v>1237.2646010401847</v>
      </c>
      <c r="AA148" s="212">
        <v>4668.2826354125455</v>
      </c>
      <c r="AB148" s="212">
        <v>9.4621191165886707E-3</v>
      </c>
      <c r="AC148" s="213">
        <v>5.7417885345784292</v>
      </c>
      <c r="AD148" s="212">
        <v>0</v>
      </c>
      <c r="AE148" s="212">
        <v>5.7323293389910779</v>
      </c>
      <c r="AF148" s="212">
        <v>0</v>
      </c>
      <c r="AG148" s="212">
        <v>0</v>
      </c>
      <c r="AH148" s="212">
        <v>9.4591955873515304E-3</v>
      </c>
      <c r="AI148" s="214">
        <f t="shared" si="64"/>
        <v>6455.470158804429</v>
      </c>
      <c r="AJ148" s="141" t="str">
        <f t="shared" si="65"/>
        <v/>
      </c>
      <c r="BA148" s="141"/>
      <c r="BR148" s="141"/>
      <c r="CG148" s="141"/>
    </row>
    <row r="149" spans="1:85" ht="15">
      <c r="A149" s="167" t="s">
        <v>24</v>
      </c>
      <c r="B149" s="156">
        <v>73.917547610917268</v>
      </c>
      <c r="C149" s="156">
        <v>275.87715900543827</v>
      </c>
      <c r="D149" s="156">
        <v>79.053688808584198</v>
      </c>
      <c r="E149" s="156">
        <v>0</v>
      </c>
      <c r="F149" s="348"/>
      <c r="G149" s="156">
        <v>0</v>
      </c>
      <c r="H149" s="168">
        <v>0</v>
      </c>
      <c r="I149" s="154">
        <f t="shared" si="62"/>
        <v>428.84839542493972</v>
      </c>
      <c r="J149" s="149"/>
      <c r="K149" s="169" t="s">
        <v>24</v>
      </c>
      <c r="L149" s="156">
        <v>73.917547610917268</v>
      </c>
      <c r="M149" s="156">
        <v>275.87715900543827</v>
      </c>
      <c r="N149" s="156">
        <v>79.053688808584198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3"/>
        <v>428.84839542493972</v>
      </c>
      <c r="U149" s="215" t="s">
        <v>24</v>
      </c>
      <c r="V149" s="207">
        <v>72.879632453557036</v>
      </c>
      <c r="W149" s="207">
        <v>0</v>
      </c>
      <c r="X149" s="207">
        <v>0</v>
      </c>
      <c r="Y149" s="207">
        <v>275.87715900543827</v>
      </c>
      <c r="Z149" s="207">
        <v>79.053688808584198</v>
      </c>
      <c r="AA149" s="207">
        <v>0</v>
      </c>
      <c r="AB149" s="207">
        <v>0</v>
      </c>
      <c r="AC149" s="208">
        <v>1.0379151573602372</v>
      </c>
      <c r="AD149" s="207">
        <v>1.0379151573602372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4"/>
        <v>428.84839542493972</v>
      </c>
      <c r="AJ149" s="141" t="str">
        <f t="shared" si="65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62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3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4"/>
        <v>0</v>
      </c>
      <c r="AJ150" s="141" t="str">
        <f t="shared" si="65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1410.6519231478358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62"/>
        <v>1410.6519231478358</v>
      </c>
      <c r="J151" s="149"/>
      <c r="K151" s="169" t="s">
        <v>22</v>
      </c>
      <c r="L151" s="156">
        <v>0</v>
      </c>
      <c r="M151" s="156">
        <v>1410.6519231478358</v>
      </c>
      <c r="N151" s="156">
        <v>0</v>
      </c>
      <c r="O151" s="156">
        <v>0</v>
      </c>
      <c r="P151" s="156">
        <v>4.373871979314087</v>
      </c>
      <c r="Q151" s="156">
        <v>0</v>
      </c>
      <c r="R151" s="157">
        <v>0</v>
      </c>
      <c r="S151" s="158">
        <f t="shared" si="63"/>
        <v>1415.0257951271499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1410.6519231478358</v>
      </c>
      <c r="Z151" s="207">
        <v>0</v>
      </c>
      <c r="AA151" s="207">
        <v>0</v>
      </c>
      <c r="AB151" s="207">
        <v>4.373871979314087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4"/>
        <v>1415.0257951271499</v>
      </c>
      <c r="AJ151" s="141" t="str">
        <f t="shared" si="65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1564.1518788702986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62"/>
        <v>1564.1518788702986</v>
      </c>
      <c r="J152" s="149"/>
      <c r="K152" s="163" t="s">
        <v>21</v>
      </c>
      <c r="L152" s="164">
        <v>0</v>
      </c>
      <c r="M152" s="164">
        <v>1564.1518788702986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3"/>
        <v>1564.1518788702986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1564.1518788702986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4"/>
        <v>1564.1518788702986</v>
      </c>
      <c r="AJ152" s="141" t="str">
        <f t="shared" si="65"/>
        <v/>
      </c>
      <c r="BA152" s="141"/>
      <c r="BR152" s="141"/>
      <c r="CG152" s="141"/>
    </row>
    <row r="153" spans="1:85" ht="15">
      <c r="A153" s="170" t="s">
        <v>63</v>
      </c>
      <c r="B153" s="156">
        <v>4.0245721925776905E-3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62"/>
        <v>4.0245721925776905E-3</v>
      </c>
      <c r="J153" s="149"/>
      <c r="K153" s="171" t="s">
        <v>63</v>
      </c>
      <c r="L153" s="156">
        <v>4.0245721925776905E-3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3"/>
        <v>4.0245721925776905E-3</v>
      </c>
      <c r="U153" s="216" t="s">
        <v>61</v>
      </c>
      <c r="V153" s="207">
        <v>4.0245721925776905E-3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4"/>
        <v>4.0245721925776905E-3</v>
      </c>
      <c r="AJ153" s="141" t="str">
        <f t="shared" si="65"/>
        <v/>
      </c>
      <c r="BA153" s="141"/>
      <c r="BR153" s="141"/>
      <c r="CG153" s="141"/>
    </row>
    <row r="154" spans="1:85">
      <c r="A154" s="172" t="s">
        <v>23</v>
      </c>
      <c r="B154" s="173">
        <v>4.0245721925776905E-3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62"/>
        <v>4.0245721925776905E-3</v>
      </c>
      <c r="J154" s="149"/>
      <c r="K154" s="176" t="s">
        <v>23</v>
      </c>
      <c r="L154" s="177">
        <v>4.0245721925776905E-3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3"/>
        <v>4.0245721925776905E-3</v>
      </c>
      <c r="U154" s="217" t="s">
        <v>64</v>
      </c>
      <c r="V154" s="218">
        <v>4.0245721925776905E-3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64"/>
        <v>4.0245721925776905E-3</v>
      </c>
      <c r="AJ154" s="141" t="str">
        <f t="shared" si="65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62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3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4"/>
        <v>0</v>
      </c>
      <c r="AJ155" s="141" t="str">
        <f t="shared" si="65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62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3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64"/>
        <v>0</v>
      </c>
      <c r="AJ156" s="141" t="str">
        <f t="shared" si="65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62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3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4"/>
        <v>0</v>
      </c>
      <c r="AJ157" s="141" t="str">
        <f t="shared" si="65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1274.1514753126485</v>
      </c>
      <c r="C158" s="195">
        <f t="shared" ref="C158:I158" si="66">SUM(C137:C153)</f>
        <v>10462.957425233903</v>
      </c>
      <c r="D158" s="195">
        <f t="shared" si="66"/>
        <v>1868.940331453085</v>
      </c>
      <c r="E158" s="195">
        <f t="shared" si="66"/>
        <v>4674.5089324058818</v>
      </c>
      <c r="F158" s="195">
        <f t="shared" si="66"/>
        <v>0</v>
      </c>
      <c r="G158" s="195">
        <f t="shared" si="66"/>
        <v>361.05184284407824</v>
      </c>
      <c r="H158" s="197">
        <f t="shared" si="66"/>
        <v>0</v>
      </c>
      <c r="I158" s="154">
        <f t="shared" si="66"/>
        <v>18641.610007249601</v>
      </c>
      <c r="J158" s="149"/>
      <c r="K158" s="196" t="s">
        <v>26</v>
      </c>
      <c r="L158" s="195">
        <f>SUM(L137:L153)</f>
        <v>1274.1514753126485</v>
      </c>
      <c r="M158" s="195">
        <f t="shared" ref="M158:S158" si="67">SUM(M137:M153)</f>
        <v>10462.957425233903</v>
      </c>
      <c r="N158" s="195">
        <f t="shared" si="67"/>
        <v>1868.940331453085</v>
      </c>
      <c r="O158" s="195">
        <f t="shared" si="67"/>
        <v>4674.5089324058818</v>
      </c>
      <c r="P158" s="195">
        <f t="shared" si="67"/>
        <v>78.317012175429284</v>
      </c>
      <c r="Q158" s="195">
        <f t="shared" si="67"/>
        <v>361.05184284407824</v>
      </c>
      <c r="R158" s="197">
        <f t="shared" si="67"/>
        <v>0</v>
      </c>
      <c r="S158" s="198">
        <f t="shared" si="67"/>
        <v>18719.927019425031</v>
      </c>
      <c r="T158" s="141" t="str">
        <f>IF(ABS(S158-AI158)&gt;0.01,S158-AI158,"")</f>
        <v/>
      </c>
      <c r="U158" s="224" t="s">
        <v>62</v>
      </c>
      <c r="V158" s="225">
        <f>SUM(V137:V153)</f>
        <v>1059.2683577087378</v>
      </c>
      <c r="W158" s="225">
        <f t="shared" ref="W158:AH158" si="68">SUM(W137:W153)</f>
        <v>161.12166656859441</v>
      </c>
      <c r="X158" s="225">
        <f t="shared" si="68"/>
        <v>361.05184284407824</v>
      </c>
      <c r="Y158" s="225">
        <f t="shared" si="68"/>
        <v>10462.957425233903</v>
      </c>
      <c r="Z158" s="225">
        <f t="shared" si="68"/>
        <v>1868.630951291454</v>
      </c>
      <c r="AA158" s="225">
        <f t="shared" si="68"/>
        <v>4668.7239567326715</v>
      </c>
      <c r="AB158" s="225">
        <f t="shared" si="68"/>
        <v>78.317012175429284</v>
      </c>
      <c r="AC158" s="225">
        <f t="shared" si="68"/>
        <v>59.855806870157629</v>
      </c>
      <c r="AD158" s="226">
        <f t="shared" si="68"/>
        <v>53.761451035316604</v>
      </c>
      <c r="AE158" s="226">
        <f t="shared" si="68"/>
        <v>5.7323293389910779</v>
      </c>
      <c r="AF158" s="226">
        <f t="shared" si="68"/>
        <v>0</v>
      </c>
      <c r="AG158" s="226">
        <f t="shared" si="68"/>
        <v>0.30938016163103943</v>
      </c>
      <c r="AH158" s="226">
        <f t="shared" si="68"/>
        <v>5.2646334218899409E-2</v>
      </c>
      <c r="AI158" s="227">
        <f>SUM(V158:AC158)</f>
        <v>18719.927019425024</v>
      </c>
      <c r="AJ158" s="141" t="str">
        <f t="shared" si="65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6.8349862207027143E-2</v>
      </c>
      <c r="C159" s="49">
        <f t="shared" ref="C159:H159" si="69">IF($I158=0,"-",C158/$I158)</f>
        <v>0.56126897951222698</v>
      </c>
      <c r="D159" s="49">
        <f t="shared" si="69"/>
        <v>0.10025637971861155</v>
      </c>
      <c r="E159" s="49">
        <f t="shared" si="69"/>
        <v>0.25075671739661948</v>
      </c>
      <c r="F159" s="49">
        <f t="shared" si="69"/>
        <v>0</v>
      </c>
      <c r="G159" s="49">
        <f t="shared" si="69"/>
        <v>1.9368061165514542E-2</v>
      </c>
      <c r="H159" s="72">
        <f t="shared" si="69"/>
        <v>0</v>
      </c>
      <c r="I159" s="50">
        <f>SUM(B159:H159)</f>
        <v>0.99999999999999967</v>
      </c>
      <c r="J159" s="141"/>
      <c r="K159" s="84" t="s">
        <v>86</v>
      </c>
      <c r="L159" s="101">
        <f t="shared" ref="L159:R159" si="70">IF($S158=0,"-",L158/$S158)</f>
        <v>6.8063912535049134E-2</v>
      </c>
      <c r="M159" s="101">
        <f t="shared" si="70"/>
        <v>0.55892084485034843</v>
      </c>
      <c r="N159" s="101">
        <f t="shared" si="70"/>
        <v>9.9836945385190293E-2</v>
      </c>
      <c r="O159" s="101">
        <f t="shared" si="70"/>
        <v>0.24970764723362987</v>
      </c>
      <c r="P159" s="101">
        <f t="shared" si="70"/>
        <v>4.1836173877260515E-3</v>
      </c>
      <c r="Q159" s="101">
        <f t="shared" si="70"/>
        <v>1.9287032608055952E-2</v>
      </c>
      <c r="R159" s="102">
        <f t="shared" si="70"/>
        <v>0</v>
      </c>
      <c r="S159" s="103">
        <f>SUM(L159:R159)</f>
        <v>0.99999999999999989</v>
      </c>
      <c r="U159" s="113" t="s">
        <v>86</v>
      </c>
      <c r="V159" s="135">
        <f>+V158/$AI158</f>
        <v>5.6585068767072193E-2</v>
      </c>
      <c r="W159" s="135">
        <f t="shared" ref="W159:AH159" si="71">+W158/$AI158</f>
        <v>8.6069601874731675E-3</v>
      </c>
      <c r="X159" s="135">
        <f t="shared" si="71"/>
        <v>1.9287032608055959E-2</v>
      </c>
      <c r="Y159" s="135">
        <f t="shared" si="71"/>
        <v>0.55892084485034865</v>
      </c>
      <c r="Z159" s="135">
        <f t="shared" si="71"/>
        <v>9.9820418602724253E-2</v>
      </c>
      <c r="AA159" s="135">
        <f t="shared" si="71"/>
        <v>0.24939861955060494</v>
      </c>
      <c r="AB159" s="135">
        <f t="shared" si="71"/>
        <v>4.1836173877260532E-3</v>
      </c>
      <c r="AC159" s="135">
        <f t="shared" si="71"/>
        <v>3.1974380459949079E-3</v>
      </c>
      <c r="AD159" s="135">
        <f t="shared" si="71"/>
        <v>2.8718835805038234E-3</v>
      </c>
      <c r="AE159" s="135">
        <f t="shared" si="71"/>
        <v>3.0621536788272931E-4</v>
      </c>
      <c r="AF159" s="135">
        <f t="shared" si="71"/>
        <v>0</v>
      </c>
      <c r="AG159" s="135">
        <f t="shared" si="71"/>
        <v>1.6526782466085808E-5</v>
      </c>
      <c r="AH159" s="135">
        <f t="shared" si="71"/>
        <v>2.8123151422689908E-6</v>
      </c>
      <c r="AI159" s="136">
        <f>SUM(V159:AC159)</f>
        <v>1.0000000000000002</v>
      </c>
      <c r="AJ159" s="24" t="str">
        <f t="shared" si="65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3.1442889959960363E-7</v>
      </c>
      <c r="E163" s="152">
        <v>0</v>
      </c>
      <c r="F163" s="347"/>
      <c r="G163" s="152">
        <v>0</v>
      </c>
      <c r="H163" s="153">
        <v>0</v>
      </c>
      <c r="I163" s="154">
        <f>SUM(B163:H163)</f>
        <v>3.1442889959960363E-7</v>
      </c>
      <c r="J163" s="149"/>
      <c r="K163" s="203" t="s">
        <v>7</v>
      </c>
      <c r="L163" s="152">
        <v>0</v>
      </c>
      <c r="M163" s="152">
        <v>0</v>
      </c>
      <c r="N163" s="152">
        <v>3.1442889959960363E-7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3.1442889959960363E-7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3.1442889959960363E-7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3.1442889959960363E-7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7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4">SUM(V164:AC164)</f>
        <v>0</v>
      </c>
      <c r="AJ164" s="141" t="str">
        <f t="shared" ref="AJ164:AJ185" si="7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72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3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4"/>
        <v>0</v>
      </c>
      <c r="AJ165" s="141" t="str">
        <f t="shared" si="75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72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3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4"/>
        <v>0</v>
      </c>
      <c r="AJ166" s="141" t="str">
        <f t="shared" si="75"/>
        <v/>
      </c>
      <c r="BA166" s="141"/>
      <c r="BR166" s="141"/>
      <c r="CG166" s="141"/>
    </row>
    <row r="167" spans="1:85" ht="15">
      <c r="A167" s="167" t="s">
        <v>16</v>
      </c>
      <c r="B167" s="156">
        <v>1.5512863716267484</v>
      </c>
      <c r="C167" s="156">
        <v>0</v>
      </c>
      <c r="D167" s="156">
        <v>9.8302855965694942</v>
      </c>
      <c r="E167" s="156">
        <v>0</v>
      </c>
      <c r="F167" s="348"/>
      <c r="G167" s="156">
        <v>0</v>
      </c>
      <c r="H167" s="168">
        <v>0</v>
      </c>
      <c r="I167" s="154">
        <f t="shared" si="72"/>
        <v>11.381571968196242</v>
      </c>
      <c r="J167" s="149"/>
      <c r="K167" s="169" t="s">
        <v>16</v>
      </c>
      <c r="L167" s="156">
        <v>1.5512863716267484</v>
      </c>
      <c r="M167" s="156">
        <v>0</v>
      </c>
      <c r="N167" s="156">
        <v>9.8302855965694942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3"/>
        <v>11.381571968196242</v>
      </c>
      <c r="U167" s="215" t="s">
        <v>16</v>
      </c>
      <c r="V167" s="207">
        <v>1.5512863716267484</v>
      </c>
      <c r="W167" s="207">
        <v>0</v>
      </c>
      <c r="X167" s="207">
        <v>0</v>
      </c>
      <c r="Y167" s="207">
        <v>0</v>
      </c>
      <c r="Z167" s="207">
        <v>9.8302855965694942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4"/>
        <v>11.381571968196242</v>
      </c>
      <c r="AJ167" s="141" t="str">
        <f t="shared" si="75"/>
        <v/>
      </c>
      <c r="BA167" s="141"/>
      <c r="BR167" s="141"/>
      <c r="CG167" s="141"/>
    </row>
    <row r="168" spans="1:85" ht="15">
      <c r="A168" s="159" t="s">
        <v>15</v>
      </c>
      <c r="B168" s="160">
        <v>2.2731239110761668E-6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72"/>
        <v>2.2731239110761668E-6</v>
      </c>
      <c r="J168" s="149"/>
      <c r="K168" s="163" t="s">
        <v>15</v>
      </c>
      <c r="L168" s="164">
        <v>2.2731239110761668E-6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3"/>
        <v>2.2731239110761668E-6</v>
      </c>
      <c r="U168" s="211" t="s">
        <v>56</v>
      </c>
      <c r="V168" s="212">
        <v>2.2731239110761668E-6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4"/>
        <v>2.2731239110761668E-6</v>
      </c>
      <c r="AJ168" s="141" t="str">
        <f t="shared" si="75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0.39518257458661582</v>
      </c>
      <c r="F169" s="348"/>
      <c r="G169" s="156">
        <v>0</v>
      </c>
      <c r="H169" s="168">
        <v>0</v>
      </c>
      <c r="I169" s="154">
        <f t="shared" si="72"/>
        <v>0.39518257458661582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0.39518257458661582</v>
      </c>
      <c r="P169" s="156">
        <v>57.767086680158251</v>
      </c>
      <c r="Q169" s="156">
        <v>0</v>
      </c>
      <c r="R169" s="157">
        <v>0</v>
      </c>
      <c r="S169" s="158">
        <f t="shared" si="73"/>
        <v>58.162269254744864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2.7067299629220261E-3</v>
      </c>
      <c r="AB169" s="207">
        <v>57.767086680158251</v>
      </c>
      <c r="AC169" s="208">
        <v>0.39247584462369378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0.39247584462369378</v>
      </c>
      <c r="AI169" s="210">
        <f t="shared" si="74"/>
        <v>58.162269254744871</v>
      </c>
      <c r="AJ169" s="141" t="str">
        <f t="shared" si="7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7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0.24539546549049135</v>
      </c>
      <c r="Q170" s="164">
        <v>0</v>
      </c>
      <c r="R170" s="165">
        <v>0</v>
      </c>
      <c r="S170" s="166">
        <f t="shared" si="73"/>
        <v>0.24539546549049135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0.24539546549049135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4"/>
        <v>0.24539546549049135</v>
      </c>
      <c r="AJ170" s="141" t="str">
        <f t="shared" si="75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72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3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4"/>
        <v>0</v>
      </c>
      <c r="AJ171" s="141" t="str">
        <f t="shared" si="75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12.21595456440779</v>
      </c>
      <c r="E172" s="160">
        <v>0</v>
      </c>
      <c r="F172" s="348"/>
      <c r="G172" s="160">
        <v>0</v>
      </c>
      <c r="H172" s="161">
        <v>0</v>
      </c>
      <c r="I172" s="162">
        <f t="shared" si="72"/>
        <v>12.21595456440779</v>
      </c>
      <c r="J172" s="149"/>
      <c r="K172" s="163" t="s">
        <v>17</v>
      </c>
      <c r="L172" s="164">
        <v>0</v>
      </c>
      <c r="M172" s="164">
        <v>0</v>
      </c>
      <c r="N172" s="164">
        <v>12.21595456440779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3"/>
        <v>12.21595456440779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12.21595456440779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4"/>
        <v>12.21595456440779</v>
      </c>
      <c r="AJ172" s="141" t="str">
        <f t="shared" si="75"/>
        <v/>
      </c>
      <c r="BA172" s="141"/>
      <c r="BR172" s="141"/>
      <c r="CG172" s="141"/>
    </row>
    <row r="173" spans="1:85" ht="15">
      <c r="A173" s="167" t="s">
        <v>139</v>
      </c>
      <c r="B173" s="156">
        <v>153.4920481403357</v>
      </c>
      <c r="C173" s="156">
        <v>0</v>
      </c>
      <c r="D173" s="156">
        <v>1766.8043266336736</v>
      </c>
      <c r="E173" s="156">
        <v>32.006022244033772</v>
      </c>
      <c r="F173" s="348"/>
      <c r="G173" s="156">
        <v>0</v>
      </c>
      <c r="H173" s="168">
        <v>0</v>
      </c>
      <c r="I173" s="154">
        <f t="shared" si="72"/>
        <v>1952.3023970180432</v>
      </c>
      <c r="J173" s="149"/>
      <c r="K173" s="169" t="s">
        <v>139</v>
      </c>
      <c r="L173" s="156">
        <v>153.4920481403357</v>
      </c>
      <c r="M173" s="156">
        <v>0</v>
      </c>
      <c r="N173" s="156">
        <v>1766.8043266336736</v>
      </c>
      <c r="O173" s="156">
        <v>32.006022244033772</v>
      </c>
      <c r="P173" s="156">
        <v>0</v>
      </c>
      <c r="Q173" s="156">
        <v>0</v>
      </c>
      <c r="R173" s="157">
        <v>0</v>
      </c>
      <c r="S173" s="158">
        <f t="shared" si="73"/>
        <v>1952.3023970180432</v>
      </c>
      <c r="U173" s="215" t="s">
        <v>139</v>
      </c>
      <c r="V173" s="207">
        <v>153.4920481403357</v>
      </c>
      <c r="W173" s="207">
        <v>0</v>
      </c>
      <c r="X173" s="207">
        <v>0</v>
      </c>
      <c r="Y173" s="207">
        <v>0</v>
      </c>
      <c r="Z173" s="207">
        <v>1401.0212152732881</v>
      </c>
      <c r="AA173" s="207">
        <v>32.006022244033772</v>
      </c>
      <c r="AB173" s="207">
        <v>0</v>
      </c>
      <c r="AC173" s="208">
        <v>365.78311136038542</v>
      </c>
      <c r="AD173" s="207">
        <v>0</v>
      </c>
      <c r="AE173" s="207">
        <v>0</v>
      </c>
      <c r="AF173" s="207">
        <v>0</v>
      </c>
      <c r="AG173" s="207">
        <v>365.78311136038542</v>
      </c>
      <c r="AH173" s="207">
        <v>0</v>
      </c>
      <c r="AI173" s="210">
        <f t="shared" si="74"/>
        <v>1952.3023970180432</v>
      </c>
      <c r="AJ173" s="141" t="str">
        <f t="shared" si="75"/>
        <v/>
      </c>
      <c r="BA173" s="141"/>
      <c r="BR173" s="141"/>
      <c r="CG173" s="141"/>
    </row>
    <row r="174" spans="1:85" ht="15">
      <c r="A174" s="159" t="s">
        <v>25</v>
      </c>
      <c r="B174" s="160">
        <v>39.446597359377023</v>
      </c>
      <c r="C174" s="160">
        <v>4.9043074275274998</v>
      </c>
      <c r="D174" s="160">
        <v>192.75741096698846</v>
      </c>
      <c r="E174" s="160">
        <v>879.22958977198493</v>
      </c>
      <c r="F174" s="348"/>
      <c r="G174" s="160">
        <v>80.822475483171459</v>
      </c>
      <c r="H174" s="161">
        <v>0</v>
      </c>
      <c r="I174" s="162">
        <f t="shared" si="72"/>
        <v>1197.1603810090494</v>
      </c>
      <c r="J174" s="149"/>
      <c r="K174" s="163" t="s">
        <v>25</v>
      </c>
      <c r="L174" s="164">
        <v>39.446597359377023</v>
      </c>
      <c r="M174" s="164">
        <v>4.9043074275274998</v>
      </c>
      <c r="N174" s="164">
        <v>192.75741096698846</v>
      </c>
      <c r="O174" s="164">
        <v>879.22958977198493</v>
      </c>
      <c r="P174" s="164">
        <v>5.1342246328317159E-2</v>
      </c>
      <c r="Q174" s="164">
        <v>80.822475483171459</v>
      </c>
      <c r="R174" s="165">
        <v>0</v>
      </c>
      <c r="S174" s="166">
        <f t="shared" si="73"/>
        <v>1197.2117232553776</v>
      </c>
      <c r="U174" s="211" t="s">
        <v>25</v>
      </c>
      <c r="V174" s="212">
        <v>10.67562928454408</v>
      </c>
      <c r="W174" s="212">
        <v>28.770968074832947</v>
      </c>
      <c r="X174" s="212">
        <v>80.822475483171459</v>
      </c>
      <c r="Y174" s="212">
        <v>4.9043074275274998</v>
      </c>
      <c r="Z174" s="212">
        <v>192.75741096698846</v>
      </c>
      <c r="AA174" s="212">
        <v>879.17865747271867</v>
      </c>
      <c r="AB174" s="212">
        <v>5.1342246328317159E-2</v>
      </c>
      <c r="AC174" s="213">
        <v>5.0932299266246352E-2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5.0932299266246352E-2</v>
      </c>
      <c r="AI174" s="214">
        <f t="shared" si="74"/>
        <v>1197.2117232553774</v>
      </c>
      <c r="AJ174" s="141" t="str">
        <f t="shared" si="75"/>
        <v/>
      </c>
      <c r="BA174" s="141"/>
      <c r="BR174" s="141"/>
      <c r="CG174" s="141"/>
    </row>
    <row r="175" spans="1:85" ht="15">
      <c r="A175" s="167" t="s">
        <v>24</v>
      </c>
      <c r="B175" s="156">
        <v>18.122464179039063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72"/>
        <v>18.122464179039063</v>
      </c>
      <c r="J175" s="149"/>
      <c r="K175" s="169" t="s">
        <v>24</v>
      </c>
      <c r="L175" s="156">
        <v>18.122464179039063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3"/>
        <v>18.122464179039063</v>
      </c>
      <c r="U175" s="215" t="s">
        <v>24</v>
      </c>
      <c r="V175" s="207">
        <v>18.122464179039063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4"/>
        <v>18.122464179039063</v>
      </c>
      <c r="AJ175" s="141" t="str">
        <f t="shared" si="75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72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3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4"/>
        <v>0</v>
      </c>
      <c r="AJ176" s="141" t="str">
        <f t="shared" si="75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4.2566341481347871</v>
      </c>
      <c r="F177" s="348"/>
      <c r="G177" s="156">
        <v>0</v>
      </c>
      <c r="H177" s="168">
        <v>0</v>
      </c>
      <c r="I177" s="154">
        <f t="shared" si="72"/>
        <v>4.2566341481347871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4.2566341481347871</v>
      </c>
      <c r="P177" s="156">
        <v>3.3420424253750984</v>
      </c>
      <c r="Q177" s="156">
        <v>0</v>
      </c>
      <c r="R177" s="157">
        <v>0</v>
      </c>
      <c r="S177" s="158">
        <f t="shared" si="73"/>
        <v>7.598676573509886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3.3420424253750984</v>
      </c>
      <c r="AC177" s="208">
        <v>4.2566341481347871</v>
      </c>
      <c r="AD177" s="207">
        <v>0</v>
      </c>
      <c r="AE177" s="207">
        <v>0</v>
      </c>
      <c r="AF177" s="207">
        <v>0</v>
      </c>
      <c r="AG177" s="207">
        <v>0</v>
      </c>
      <c r="AH177" s="207">
        <v>4.2566341481347871</v>
      </c>
      <c r="AI177" s="210">
        <f t="shared" si="74"/>
        <v>7.598676573509886</v>
      </c>
      <c r="AJ177" s="141" t="str">
        <f t="shared" si="7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7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3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4"/>
        <v>0</v>
      </c>
      <c r="AJ178" s="141" t="str">
        <f t="shared" si="75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72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3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4"/>
        <v>0</v>
      </c>
      <c r="AJ179" s="141" t="str">
        <f t="shared" si="7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7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3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74"/>
        <v>0</v>
      </c>
      <c r="AJ180" s="141" t="str">
        <f t="shared" si="7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7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4"/>
        <v>0</v>
      </c>
      <c r="AJ181" s="141" t="str">
        <f t="shared" si="7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7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74"/>
        <v>0</v>
      </c>
      <c r="AJ182" s="141" t="str">
        <f t="shared" si="7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7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4"/>
        <v>0</v>
      </c>
      <c r="AJ183" s="141" t="str">
        <f t="shared" si="7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212.61239832350245</v>
      </c>
      <c r="C184" s="195">
        <f t="shared" ref="C184:I184" si="76">SUM(C163:C179)</f>
        <v>4.9043074275274998</v>
      </c>
      <c r="D184" s="195">
        <f t="shared" si="76"/>
        <v>1981.6079780760683</v>
      </c>
      <c r="E184" s="195">
        <f t="shared" si="76"/>
        <v>915.88742873874014</v>
      </c>
      <c r="F184" s="195">
        <f t="shared" si="76"/>
        <v>0</v>
      </c>
      <c r="G184" s="195">
        <f t="shared" si="76"/>
        <v>80.822475483171459</v>
      </c>
      <c r="H184" s="197">
        <f t="shared" si="76"/>
        <v>0</v>
      </c>
      <c r="I184" s="154">
        <f t="shared" si="76"/>
        <v>3195.8345880490097</v>
      </c>
      <c r="J184" s="149"/>
      <c r="K184" s="196" t="s">
        <v>26</v>
      </c>
      <c r="L184" s="195">
        <f>SUM(L163:L179)</f>
        <v>212.61239832350245</v>
      </c>
      <c r="M184" s="195">
        <f t="shared" ref="M184:S184" si="77">SUM(M163:M179)</f>
        <v>4.9043074275274998</v>
      </c>
      <c r="N184" s="195">
        <f t="shared" si="77"/>
        <v>1981.6079780760683</v>
      </c>
      <c r="O184" s="195">
        <f t="shared" si="77"/>
        <v>915.88742873874014</v>
      </c>
      <c r="P184" s="195">
        <f t="shared" si="77"/>
        <v>61.405866817352155</v>
      </c>
      <c r="Q184" s="195">
        <f t="shared" si="77"/>
        <v>80.822475483171459</v>
      </c>
      <c r="R184" s="197">
        <f t="shared" si="77"/>
        <v>0</v>
      </c>
      <c r="S184" s="198">
        <f t="shared" si="77"/>
        <v>3257.2404548663617</v>
      </c>
      <c r="T184" s="141" t="str">
        <f>IF(ABS(S184-AI184)&gt;0.01,S184-AI184,"")</f>
        <v/>
      </c>
      <c r="U184" s="224" t="s">
        <v>62</v>
      </c>
      <c r="V184" s="225">
        <f>SUM(V163:V179)</f>
        <v>183.8414302486695</v>
      </c>
      <c r="W184" s="225">
        <f t="shared" ref="W184:AH184" si="78">SUM(W163:W179)</f>
        <v>28.770968074832947</v>
      </c>
      <c r="X184" s="225">
        <f t="shared" si="78"/>
        <v>80.822475483171459</v>
      </c>
      <c r="Y184" s="225">
        <f t="shared" si="78"/>
        <v>4.9043074275274998</v>
      </c>
      <c r="Z184" s="225">
        <f t="shared" si="78"/>
        <v>1615.8248667156827</v>
      </c>
      <c r="AA184" s="225">
        <f t="shared" si="78"/>
        <v>911.18738644671532</v>
      </c>
      <c r="AB184" s="225">
        <f t="shared" si="78"/>
        <v>61.405866817352155</v>
      </c>
      <c r="AC184" s="225">
        <f t="shared" si="78"/>
        <v>370.48315365241012</v>
      </c>
      <c r="AD184" s="226">
        <f t="shared" si="78"/>
        <v>0</v>
      </c>
      <c r="AE184" s="226">
        <f t="shared" si="78"/>
        <v>0</v>
      </c>
      <c r="AF184" s="226">
        <f t="shared" si="78"/>
        <v>0</v>
      </c>
      <c r="AG184" s="226">
        <f t="shared" si="78"/>
        <v>365.78311136038542</v>
      </c>
      <c r="AH184" s="226">
        <f t="shared" si="78"/>
        <v>4.7000422920247269</v>
      </c>
      <c r="AI184" s="227">
        <f>SUM(V184:AC184)</f>
        <v>3257.2404548663617</v>
      </c>
      <c r="AJ184" s="141" t="str">
        <f t="shared" si="75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6.6527973355873182E-2</v>
      </c>
      <c r="C185" s="49">
        <f t="shared" ref="C185:H185" si="79">IF($I184=0,"-",C184/$I184)</f>
        <v>1.5345936381899782E-3</v>
      </c>
      <c r="D185" s="49">
        <f t="shared" si="79"/>
        <v>0.62005961932022224</v>
      </c>
      <c r="E185" s="49">
        <f t="shared" si="79"/>
        <v>0.2865878703997225</v>
      </c>
      <c r="F185" s="49">
        <f t="shared" si="79"/>
        <v>0</v>
      </c>
      <c r="G185" s="49">
        <f t="shared" si="79"/>
        <v>2.5289943285992125E-2</v>
      </c>
      <c r="H185" s="72">
        <f t="shared" si="79"/>
        <v>0</v>
      </c>
      <c r="I185" s="50">
        <f>SUM(B185:H185)</f>
        <v>1</v>
      </c>
      <c r="J185" s="141"/>
      <c r="K185" s="84" t="s">
        <v>86</v>
      </c>
      <c r="L185" s="101">
        <f t="shared" ref="L185:R185" si="80">IF($S184=0,"-",L184/$S184)</f>
        <v>6.5273780449907101E-2</v>
      </c>
      <c r="M185" s="101">
        <f t="shared" si="80"/>
        <v>1.5056633047156214E-3</v>
      </c>
      <c r="N185" s="101">
        <f t="shared" si="80"/>
        <v>0.60837018498757711</v>
      </c>
      <c r="O185" s="101">
        <f t="shared" si="80"/>
        <v>0.2811850833334677</v>
      </c>
      <c r="P185" s="101">
        <f t="shared" si="80"/>
        <v>1.8852113520084448E-2</v>
      </c>
      <c r="Q185" s="101">
        <f t="shared" si="80"/>
        <v>2.4813174404248104E-2</v>
      </c>
      <c r="R185" s="102">
        <f t="shared" si="80"/>
        <v>0</v>
      </c>
      <c r="S185" s="103">
        <f>SUM(L185:R185)</f>
        <v>1</v>
      </c>
      <c r="U185" s="113" t="s">
        <v>86</v>
      </c>
      <c r="V185" s="135">
        <f>+V184/$AI184</f>
        <v>5.6440853168825127E-2</v>
      </c>
      <c r="W185" s="135">
        <f t="shared" ref="W185:AH185" si="81">+W184/$AI184</f>
        <v>8.8329272810819745E-3</v>
      </c>
      <c r="X185" s="135">
        <f t="shared" si="81"/>
        <v>2.4813174404248104E-2</v>
      </c>
      <c r="Y185" s="135">
        <f t="shared" si="81"/>
        <v>1.5056633047156214E-3</v>
      </c>
      <c r="Z185" s="135">
        <f t="shared" si="81"/>
        <v>0.49607171748761081</v>
      </c>
      <c r="AA185" s="135">
        <f t="shared" si="81"/>
        <v>0.27974213112986146</v>
      </c>
      <c r="AB185" s="135">
        <f t="shared" si="81"/>
        <v>1.8852113520084448E-2</v>
      </c>
      <c r="AC185" s="135">
        <f t="shared" si="81"/>
        <v>0.11374141970357246</v>
      </c>
      <c r="AD185" s="135">
        <f t="shared" si="81"/>
        <v>0</v>
      </c>
      <c r="AE185" s="135">
        <f t="shared" si="81"/>
        <v>0</v>
      </c>
      <c r="AF185" s="135">
        <f t="shared" si="81"/>
        <v>0</v>
      </c>
      <c r="AG185" s="135">
        <f t="shared" si="81"/>
        <v>0.11229846749996626</v>
      </c>
      <c r="AH185" s="135">
        <f t="shared" si="81"/>
        <v>1.4429522036062152E-3</v>
      </c>
      <c r="AI185" s="136">
        <f>SUM(V185:AC185)</f>
        <v>1</v>
      </c>
      <c r="AJ185" s="24" t="str">
        <f t="shared" si="7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116.49749594741506</v>
      </c>
      <c r="E189" s="152">
        <v>0</v>
      </c>
      <c r="F189" s="347"/>
      <c r="G189" s="152">
        <v>0</v>
      </c>
      <c r="H189" s="153">
        <v>0</v>
      </c>
      <c r="I189" s="154">
        <f>SUM(B189:H189)</f>
        <v>116.49749594741506</v>
      </c>
      <c r="J189" s="149"/>
      <c r="K189" s="203" t="s">
        <v>7</v>
      </c>
      <c r="L189" s="152">
        <v>0</v>
      </c>
      <c r="M189" s="152">
        <v>0</v>
      </c>
      <c r="N189" s="152">
        <v>116.49749594741506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116.49749594741506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116.49749594741506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116.49749594741506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108.71021011476505</v>
      </c>
      <c r="E190" s="160">
        <v>0</v>
      </c>
      <c r="F190" s="348"/>
      <c r="G190" s="160">
        <v>0</v>
      </c>
      <c r="H190" s="161">
        <v>0</v>
      </c>
      <c r="I190" s="162">
        <f t="shared" ref="I190:I209" si="82">SUM(B190:H190)</f>
        <v>108.71021011476505</v>
      </c>
      <c r="J190" s="149"/>
      <c r="K190" s="163" t="s">
        <v>8</v>
      </c>
      <c r="L190" s="164">
        <v>0</v>
      </c>
      <c r="M190" s="164">
        <v>0</v>
      </c>
      <c r="N190" s="164">
        <v>108.71021011476505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3">SUM(L190:R190)</f>
        <v>108.71021011476505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108.71021011476505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4">SUM(V190:AC190)</f>
        <v>108.71021011476505</v>
      </c>
      <c r="AJ190" s="141" t="str">
        <f t="shared" ref="AJ190:AJ211" si="85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2.6624233428180894E-2</v>
      </c>
      <c r="E191" s="156">
        <v>0</v>
      </c>
      <c r="F191" s="348"/>
      <c r="G191" s="156">
        <v>0</v>
      </c>
      <c r="H191" s="168">
        <v>0</v>
      </c>
      <c r="I191" s="154">
        <f t="shared" si="82"/>
        <v>2.6624233428180894E-2</v>
      </c>
      <c r="J191" s="149"/>
      <c r="K191" s="169" t="s">
        <v>10</v>
      </c>
      <c r="L191" s="156">
        <v>0</v>
      </c>
      <c r="M191" s="156">
        <v>0</v>
      </c>
      <c r="N191" s="156">
        <v>2.6624233428180894E-2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3"/>
        <v>2.6624233428180894E-2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2.6624233428180894E-2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4"/>
        <v>2.6624233428180894E-2</v>
      </c>
      <c r="AJ191" s="141" t="str">
        <f t="shared" si="85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88.253250000000008</v>
      </c>
      <c r="E192" s="160">
        <v>0</v>
      </c>
      <c r="F192" s="348"/>
      <c r="G192" s="160">
        <v>0</v>
      </c>
      <c r="H192" s="161">
        <v>0</v>
      </c>
      <c r="I192" s="162">
        <f t="shared" si="82"/>
        <v>88.253250000000008</v>
      </c>
      <c r="J192" s="149"/>
      <c r="K192" s="163" t="s">
        <v>55</v>
      </c>
      <c r="L192" s="164">
        <v>0</v>
      </c>
      <c r="M192" s="164">
        <v>0</v>
      </c>
      <c r="N192" s="164">
        <v>88.253250000000008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3"/>
        <v>88.253250000000008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88.253250000000008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4"/>
        <v>88.253250000000008</v>
      </c>
      <c r="AJ192" s="141" t="str">
        <f t="shared" si="85"/>
        <v/>
      </c>
      <c r="BA192" s="141"/>
      <c r="BR192" s="141"/>
      <c r="CG192" s="141"/>
    </row>
    <row r="193" spans="1:85" ht="15">
      <c r="A193" s="167" t="s">
        <v>16</v>
      </c>
      <c r="B193" s="156">
        <v>1.3921971884089857</v>
      </c>
      <c r="C193" s="156">
        <v>0.52023014217690333</v>
      </c>
      <c r="D193" s="156">
        <v>182.44677274919889</v>
      </c>
      <c r="E193" s="156">
        <v>0</v>
      </c>
      <c r="F193" s="348"/>
      <c r="G193" s="156">
        <v>0</v>
      </c>
      <c r="H193" s="168">
        <v>0</v>
      </c>
      <c r="I193" s="154">
        <f t="shared" si="82"/>
        <v>184.35920007978478</v>
      </c>
      <c r="J193" s="149"/>
      <c r="K193" s="169" t="s">
        <v>16</v>
      </c>
      <c r="L193" s="156">
        <v>1.3921971884089857</v>
      </c>
      <c r="M193" s="156">
        <v>0.52023014217690333</v>
      </c>
      <c r="N193" s="156">
        <v>182.44677274919889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3"/>
        <v>184.35920007978478</v>
      </c>
      <c r="U193" s="215" t="s">
        <v>16</v>
      </c>
      <c r="V193" s="207">
        <v>1.3921971884089857</v>
      </c>
      <c r="W193" s="207">
        <v>0</v>
      </c>
      <c r="X193" s="207">
        <v>0</v>
      </c>
      <c r="Y193" s="207">
        <v>0.52023014217690333</v>
      </c>
      <c r="Z193" s="207">
        <v>179.90087005646222</v>
      </c>
      <c r="AA193" s="207">
        <v>0</v>
      </c>
      <c r="AB193" s="207">
        <v>0</v>
      </c>
      <c r="AC193" s="208">
        <v>2.545902692736671</v>
      </c>
      <c r="AD193" s="209">
        <v>0</v>
      </c>
      <c r="AE193" s="209">
        <v>0</v>
      </c>
      <c r="AF193" s="209">
        <v>0</v>
      </c>
      <c r="AG193" s="209">
        <v>2.545902692736671</v>
      </c>
      <c r="AH193" s="209">
        <v>0</v>
      </c>
      <c r="AI193" s="210">
        <f t="shared" si="84"/>
        <v>184.35920007978478</v>
      </c>
      <c r="AJ193" s="141" t="str">
        <f t="shared" si="85"/>
        <v/>
      </c>
      <c r="BA193" s="141"/>
      <c r="BR193" s="141"/>
      <c r="CG193" s="141"/>
    </row>
    <row r="194" spans="1:85" ht="15">
      <c r="A194" s="159" t="s">
        <v>15</v>
      </c>
      <c r="B194" s="160">
        <v>1.9109765367797493</v>
      </c>
      <c r="C194" s="160">
        <v>0</v>
      </c>
      <c r="D194" s="160">
        <v>2.9861176010297008</v>
      </c>
      <c r="E194" s="160">
        <v>0</v>
      </c>
      <c r="F194" s="348"/>
      <c r="G194" s="160">
        <v>0</v>
      </c>
      <c r="H194" s="161">
        <v>0</v>
      </c>
      <c r="I194" s="162">
        <f t="shared" si="82"/>
        <v>4.8970941378094501</v>
      </c>
      <c r="J194" s="149"/>
      <c r="K194" s="163" t="s">
        <v>15</v>
      </c>
      <c r="L194" s="164">
        <v>1.9109765367797493</v>
      </c>
      <c r="M194" s="164">
        <v>0</v>
      </c>
      <c r="N194" s="164">
        <v>2.9861176010297008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3"/>
        <v>4.8970941378094501</v>
      </c>
      <c r="U194" s="211" t="s">
        <v>56</v>
      </c>
      <c r="V194" s="212">
        <v>1.9109765367797493</v>
      </c>
      <c r="W194" s="212">
        <v>0</v>
      </c>
      <c r="X194" s="212">
        <v>0</v>
      </c>
      <c r="Y194" s="212">
        <v>0</v>
      </c>
      <c r="Z194" s="212">
        <v>2.9861176010297008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4"/>
        <v>4.8970941378094501</v>
      </c>
      <c r="AJ194" s="141" t="str">
        <f t="shared" si="85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32.923495852752282</v>
      </c>
      <c r="F195" s="348"/>
      <c r="G195" s="156">
        <v>0</v>
      </c>
      <c r="H195" s="168">
        <v>0</v>
      </c>
      <c r="I195" s="154">
        <f t="shared" si="82"/>
        <v>32.923495852752282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32.923495852752282</v>
      </c>
      <c r="P195" s="156">
        <v>561.78727380688269</v>
      </c>
      <c r="Q195" s="156">
        <v>0</v>
      </c>
      <c r="R195" s="157">
        <v>0</v>
      </c>
      <c r="S195" s="158">
        <f t="shared" si="83"/>
        <v>594.71076965963493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1.8165976074050318</v>
      </c>
      <c r="AB195" s="207">
        <v>561.78727380688269</v>
      </c>
      <c r="AC195" s="208">
        <v>31.106898245347249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31.106898245347249</v>
      </c>
      <c r="AI195" s="210">
        <f t="shared" si="84"/>
        <v>594.71076965963493</v>
      </c>
      <c r="AJ195" s="141" t="str">
        <f t="shared" si="85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82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0.90097406749374387</v>
      </c>
      <c r="Q196" s="164">
        <v>0</v>
      </c>
      <c r="R196" s="165">
        <v>0</v>
      </c>
      <c r="S196" s="166">
        <f t="shared" si="83"/>
        <v>0.90097406749374387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0.90097406749374387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4"/>
        <v>0.90097406749374387</v>
      </c>
      <c r="AJ196" s="141" t="str">
        <f t="shared" si="85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82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3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4"/>
        <v>0</v>
      </c>
      <c r="AJ197" s="141" t="str">
        <f t="shared" si="85"/>
        <v/>
      </c>
      <c r="BA197" s="141"/>
      <c r="BR197" s="141"/>
      <c r="CG197" s="141"/>
    </row>
    <row r="198" spans="1:85" ht="15">
      <c r="A198" s="159" t="s">
        <v>17</v>
      </c>
      <c r="B198" s="160">
        <v>0.9670120107483986</v>
      </c>
      <c r="C198" s="160">
        <v>0</v>
      </c>
      <c r="D198" s="160">
        <v>5.8757265419675191</v>
      </c>
      <c r="E198" s="160">
        <v>0.34451287852215584</v>
      </c>
      <c r="F198" s="348"/>
      <c r="G198" s="160">
        <v>0</v>
      </c>
      <c r="H198" s="161">
        <v>0</v>
      </c>
      <c r="I198" s="162">
        <f t="shared" si="82"/>
        <v>7.1872514312380744</v>
      </c>
      <c r="J198" s="149"/>
      <c r="K198" s="163" t="s">
        <v>17</v>
      </c>
      <c r="L198" s="164">
        <v>0.9670120107483986</v>
      </c>
      <c r="M198" s="164">
        <v>0</v>
      </c>
      <c r="N198" s="164">
        <v>5.8757265419675191</v>
      </c>
      <c r="O198" s="164">
        <v>0.34451287852215584</v>
      </c>
      <c r="P198" s="164">
        <v>0</v>
      </c>
      <c r="Q198" s="164">
        <v>0</v>
      </c>
      <c r="R198" s="165">
        <v>0</v>
      </c>
      <c r="S198" s="166">
        <f t="shared" si="83"/>
        <v>7.1872514312380744</v>
      </c>
      <c r="U198" s="211" t="s">
        <v>17</v>
      </c>
      <c r="V198" s="212">
        <v>0.9670120107483986</v>
      </c>
      <c r="W198" s="212">
        <v>0</v>
      </c>
      <c r="X198" s="212">
        <v>0</v>
      </c>
      <c r="Y198" s="212">
        <v>0</v>
      </c>
      <c r="Z198" s="212">
        <v>5.8757265419675191</v>
      </c>
      <c r="AA198" s="212">
        <v>0.34451287852215584</v>
      </c>
      <c r="AB198" s="212">
        <v>0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4"/>
        <v>7.1872514312380744</v>
      </c>
      <c r="AJ198" s="141" t="str">
        <f t="shared" si="85"/>
        <v/>
      </c>
      <c r="BA198" s="141"/>
      <c r="BR198" s="141"/>
      <c r="CG198" s="141"/>
    </row>
    <row r="199" spans="1:85" ht="15">
      <c r="A199" s="167" t="s">
        <v>139</v>
      </c>
      <c r="B199" s="156">
        <v>343.92888074386809</v>
      </c>
      <c r="C199" s="156">
        <v>180.57415602844685</v>
      </c>
      <c r="D199" s="156">
        <v>3665.0763697086618</v>
      </c>
      <c r="E199" s="156">
        <v>0</v>
      </c>
      <c r="F199" s="348"/>
      <c r="G199" s="156">
        <v>0</v>
      </c>
      <c r="H199" s="168">
        <v>0</v>
      </c>
      <c r="I199" s="154">
        <f t="shared" si="82"/>
        <v>4189.579406480977</v>
      </c>
      <c r="J199" s="149"/>
      <c r="K199" s="169" t="s">
        <v>139</v>
      </c>
      <c r="L199" s="156">
        <v>343.92888074386809</v>
      </c>
      <c r="M199" s="156">
        <v>180.57415602844685</v>
      </c>
      <c r="N199" s="156">
        <v>3665.0763697086618</v>
      </c>
      <c r="O199" s="156">
        <v>0</v>
      </c>
      <c r="P199" s="156">
        <v>26.923453108242299</v>
      </c>
      <c r="Q199" s="156">
        <v>0</v>
      </c>
      <c r="R199" s="157">
        <v>0</v>
      </c>
      <c r="S199" s="158">
        <f t="shared" si="83"/>
        <v>4216.502859589219</v>
      </c>
      <c r="U199" s="215" t="s">
        <v>139</v>
      </c>
      <c r="V199" s="207">
        <v>343.88662842067617</v>
      </c>
      <c r="W199" s="207">
        <v>0</v>
      </c>
      <c r="X199" s="207">
        <v>0</v>
      </c>
      <c r="Y199" s="207">
        <v>180.57415602844685</v>
      </c>
      <c r="Z199" s="207">
        <v>3452.7242414075613</v>
      </c>
      <c r="AA199" s="207">
        <v>0</v>
      </c>
      <c r="AB199" s="207">
        <v>26.923453108242299</v>
      </c>
      <c r="AC199" s="208">
        <v>212.39438062429247</v>
      </c>
      <c r="AD199" s="207">
        <v>4.2252323191934171E-2</v>
      </c>
      <c r="AE199" s="207">
        <v>0</v>
      </c>
      <c r="AF199" s="207">
        <v>0</v>
      </c>
      <c r="AG199" s="207">
        <v>212.35212830110041</v>
      </c>
      <c r="AH199" s="207">
        <v>0</v>
      </c>
      <c r="AI199" s="210">
        <f t="shared" si="84"/>
        <v>4216.502859589219</v>
      </c>
      <c r="AJ199" s="141" t="str">
        <f t="shared" si="85"/>
        <v/>
      </c>
      <c r="BA199" s="141"/>
      <c r="BR199" s="141"/>
      <c r="CG199" s="141"/>
    </row>
    <row r="200" spans="1:85" ht="15">
      <c r="A200" s="159" t="s">
        <v>25</v>
      </c>
      <c r="B200" s="160">
        <v>34.293761727442742</v>
      </c>
      <c r="C200" s="160">
        <v>3.5921862269359619</v>
      </c>
      <c r="D200" s="160">
        <v>462.72830311092741</v>
      </c>
      <c r="E200" s="160">
        <v>1009.9717657663399</v>
      </c>
      <c r="F200" s="348"/>
      <c r="G200" s="160">
        <v>63.281974508461616</v>
      </c>
      <c r="H200" s="161">
        <v>0</v>
      </c>
      <c r="I200" s="162">
        <f t="shared" si="82"/>
        <v>1573.8679913401077</v>
      </c>
      <c r="J200" s="149"/>
      <c r="K200" s="163" t="s">
        <v>25</v>
      </c>
      <c r="L200" s="164">
        <v>34.293761727442742</v>
      </c>
      <c r="M200" s="164">
        <v>3.5921862269359619</v>
      </c>
      <c r="N200" s="164">
        <v>462.72830311092741</v>
      </c>
      <c r="O200" s="164">
        <v>1009.9717657663399</v>
      </c>
      <c r="P200" s="164">
        <v>0.13264587556095828</v>
      </c>
      <c r="Q200" s="164">
        <v>63.281974508461616</v>
      </c>
      <c r="R200" s="165">
        <v>0</v>
      </c>
      <c r="S200" s="166">
        <f t="shared" si="83"/>
        <v>1574.0006372156686</v>
      </c>
      <c r="U200" s="211" t="s">
        <v>25</v>
      </c>
      <c r="V200" s="212">
        <v>4.7665409501884941</v>
      </c>
      <c r="W200" s="212">
        <v>29.527220777254247</v>
      </c>
      <c r="X200" s="212">
        <v>63.281974508461616</v>
      </c>
      <c r="Y200" s="212">
        <v>3.5921862269359619</v>
      </c>
      <c r="Z200" s="212">
        <v>462.72830311092741</v>
      </c>
      <c r="AA200" s="212">
        <v>1009.8022781329273</v>
      </c>
      <c r="AB200" s="212">
        <v>0.13264587556095828</v>
      </c>
      <c r="AC200" s="213">
        <v>0.16948763341264142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0.16948763341264142</v>
      </c>
      <c r="AI200" s="214">
        <f t="shared" si="84"/>
        <v>1574.0006372156688</v>
      </c>
      <c r="AJ200" s="141" t="str">
        <f t="shared" si="85"/>
        <v/>
      </c>
      <c r="BA200" s="141"/>
      <c r="BR200" s="141"/>
      <c r="CG200" s="141"/>
    </row>
    <row r="201" spans="1:85" ht="15">
      <c r="A201" s="167" t="s">
        <v>24</v>
      </c>
      <c r="B201" s="156">
        <v>6.3511140316739976</v>
      </c>
      <c r="C201" s="156">
        <v>0</v>
      </c>
      <c r="D201" s="156">
        <v>0</v>
      </c>
      <c r="E201" s="156">
        <v>0</v>
      </c>
      <c r="F201" s="348"/>
      <c r="G201" s="156">
        <v>0</v>
      </c>
      <c r="H201" s="168">
        <v>0</v>
      </c>
      <c r="I201" s="154">
        <f t="shared" si="82"/>
        <v>6.3511140316739976</v>
      </c>
      <c r="J201" s="149"/>
      <c r="K201" s="169" t="s">
        <v>24</v>
      </c>
      <c r="L201" s="156">
        <v>6.3511140316739976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3"/>
        <v>6.3511140316739976</v>
      </c>
      <c r="U201" s="215" t="s">
        <v>24</v>
      </c>
      <c r="V201" s="207">
        <v>6.3511140316739976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4"/>
        <v>6.3511140316739976</v>
      </c>
      <c r="AJ201" s="141" t="str">
        <f t="shared" si="85"/>
        <v/>
      </c>
      <c r="BA201" s="141"/>
      <c r="BR201" s="141"/>
      <c r="CG201" s="141"/>
    </row>
    <row r="202" spans="1:85" ht="15">
      <c r="A202" s="159" t="s">
        <v>59</v>
      </c>
      <c r="B202" s="160">
        <v>0</v>
      </c>
      <c r="C202" s="160">
        <v>0</v>
      </c>
      <c r="D202" s="160">
        <v>0</v>
      </c>
      <c r="E202" s="160">
        <v>0</v>
      </c>
      <c r="F202" s="348"/>
      <c r="G202" s="160">
        <v>0</v>
      </c>
      <c r="H202" s="161">
        <v>0</v>
      </c>
      <c r="I202" s="162">
        <f t="shared" si="82"/>
        <v>0</v>
      </c>
      <c r="J202" s="149"/>
      <c r="K202" s="163" t="s">
        <v>59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3"/>
        <v>0</v>
      </c>
      <c r="U202" s="211" t="s">
        <v>59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4"/>
        <v>0</v>
      </c>
      <c r="AJ202" s="141" t="str">
        <f t="shared" si="85"/>
        <v/>
      </c>
      <c r="BA202" s="141"/>
      <c r="BR202" s="141"/>
      <c r="CG202" s="141"/>
    </row>
    <row r="203" spans="1:85" ht="15">
      <c r="A203" s="167" t="s">
        <v>22</v>
      </c>
      <c r="B203" s="156">
        <v>10.971821907000548</v>
      </c>
      <c r="C203" s="156">
        <v>0</v>
      </c>
      <c r="D203" s="156">
        <v>682.63474163733213</v>
      </c>
      <c r="E203" s="156">
        <v>41.466458595140843</v>
      </c>
      <c r="F203" s="348"/>
      <c r="G203" s="156">
        <v>0</v>
      </c>
      <c r="H203" s="168">
        <v>0</v>
      </c>
      <c r="I203" s="154">
        <f t="shared" si="82"/>
        <v>735.07302213947344</v>
      </c>
      <c r="J203" s="149"/>
      <c r="K203" s="169" t="s">
        <v>22</v>
      </c>
      <c r="L203" s="156">
        <v>10.971821907000548</v>
      </c>
      <c r="M203" s="156">
        <v>0</v>
      </c>
      <c r="N203" s="156">
        <v>682.63474163733213</v>
      </c>
      <c r="O203" s="156">
        <v>41.466458595140843</v>
      </c>
      <c r="P203" s="156">
        <v>36.408683177533582</v>
      </c>
      <c r="Q203" s="156">
        <v>0</v>
      </c>
      <c r="R203" s="157">
        <v>0</v>
      </c>
      <c r="S203" s="158">
        <f t="shared" si="83"/>
        <v>771.48170531700703</v>
      </c>
      <c r="U203" s="215" t="s">
        <v>22</v>
      </c>
      <c r="V203" s="207">
        <v>10.971821907000548</v>
      </c>
      <c r="W203" s="207">
        <v>0</v>
      </c>
      <c r="X203" s="207">
        <v>0</v>
      </c>
      <c r="Y203" s="207">
        <v>0</v>
      </c>
      <c r="Z203" s="207">
        <v>679.1987262358515</v>
      </c>
      <c r="AA203" s="207">
        <v>0</v>
      </c>
      <c r="AB203" s="207">
        <v>36.408683177533582</v>
      </c>
      <c r="AC203" s="208">
        <v>44.902473996621431</v>
      </c>
      <c r="AD203" s="207">
        <v>0</v>
      </c>
      <c r="AE203" s="207">
        <v>0</v>
      </c>
      <c r="AF203" s="207">
        <v>0</v>
      </c>
      <c r="AG203" s="207">
        <v>3.4360154014805935</v>
      </c>
      <c r="AH203" s="207">
        <v>41.466458595140843</v>
      </c>
      <c r="AI203" s="210">
        <f t="shared" si="84"/>
        <v>771.48170531700703</v>
      </c>
      <c r="AJ203" s="141" t="str">
        <f t="shared" si="85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2086.2092970592603</v>
      </c>
      <c r="E204" s="160">
        <v>0</v>
      </c>
      <c r="F204" s="348"/>
      <c r="G204" s="160">
        <v>0</v>
      </c>
      <c r="H204" s="161">
        <v>0</v>
      </c>
      <c r="I204" s="162">
        <f t="shared" si="82"/>
        <v>2086.2092970592603</v>
      </c>
      <c r="J204" s="149"/>
      <c r="K204" s="163" t="s">
        <v>21</v>
      </c>
      <c r="L204" s="164">
        <v>0</v>
      </c>
      <c r="M204" s="164">
        <v>0</v>
      </c>
      <c r="N204" s="164">
        <v>2086.2092970592603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3"/>
        <v>2086.2092970592603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2086.2092970592603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4"/>
        <v>2086.2092970592603</v>
      </c>
      <c r="AJ204" s="141" t="str">
        <f t="shared" si="85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82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3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4"/>
        <v>0</v>
      </c>
      <c r="AJ205" s="141" t="str">
        <f t="shared" si="85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82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3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84"/>
        <v>0</v>
      </c>
      <c r="AJ206" s="141" t="str">
        <f t="shared" si="85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82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3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4"/>
        <v>0</v>
      </c>
      <c r="AJ207" s="141" t="str">
        <f t="shared" si="85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82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3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84"/>
        <v>0</v>
      </c>
      <c r="AJ208" s="141" t="str">
        <f t="shared" si="85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82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3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4"/>
        <v>0</v>
      </c>
      <c r="AJ209" s="141" t="str">
        <f t="shared" si="85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399.81576414592251</v>
      </c>
      <c r="C210" s="195">
        <f t="shared" ref="C210:I210" si="86">SUM(C189:C205)</f>
        <v>184.6865723975597</v>
      </c>
      <c r="D210" s="195">
        <f t="shared" si="86"/>
        <v>7401.4449087039857</v>
      </c>
      <c r="E210" s="195">
        <f t="shared" si="86"/>
        <v>1084.7062330927552</v>
      </c>
      <c r="F210" s="195">
        <f t="shared" si="86"/>
        <v>0</v>
      </c>
      <c r="G210" s="195">
        <f t="shared" si="86"/>
        <v>63.281974508461616</v>
      </c>
      <c r="H210" s="197">
        <f t="shared" si="86"/>
        <v>0</v>
      </c>
      <c r="I210" s="154">
        <f t="shared" si="86"/>
        <v>9133.9354528486838</v>
      </c>
      <c r="J210" s="149"/>
      <c r="K210" s="196" t="s">
        <v>26</v>
      </c>
      <c r="L210" s="195">
        <f>SUM(L189:L205)</f>
        <v>399.81576414592251</v>
      </c>
      <c r="M210" s="195">
        <f t="shared" ref="M210:S210" si="87">SUM(M189:M205)</f>
        <v>184.6865723975597</v>
      </c>
      <c r="N210" s="195">
        <f t="shared" si="87"/>
        <v>7401.4449087039857</v>
      </c>
      <c r="O210" s="195">
        <f t="shared" si="87"/>
        <v>1084.7062330927552</v>
      </c>
      <c r="P210" s="195">
        <f t="shared" si="87"/>
        <v>626.15303003571319</v>
      </c>
      <c r="Q210" s="195">
        <f t="shared" si="87"/>
        <v>63.281974508461616</v>
      </c>
      <c r="R210" s="197">
        <f t="shared" si="87"/>
        <v>0</v>
      </c>
      <c r="S210" s="198">
        <f t="shared" si="87"/>
        <v>9760.0884828843991</v>
      </c>
      <c r="T210" s="141" t="str">
        <f>IF(ABS(S210-AI210)&gt;0.01,S210-AI210,"")</f>
        <v/>
      </c>
      <c r="U210" s="224" t="s">
        <v>62</v>
      </c>
      <c r="V210" s="225">
        <f>SUM(V189:V205)</f>
        <v>370.24629104547637</v>
      </c>
      <c r="W210" s="225">
        <f t="shared" ref="W210:AH210" si="88">SUM(W189:W205)</f>
        <v>29.527220777254247</v>
      </c>
      <c r="X210" s="225">
        <f t="shared" si="88"/>
        <v>63.281974508461616</v>
      </c>
      <c r="Y210" s="225">
        <f t="shared" si="88"/>
        <v>184.6865723975597</v>
      </c>
      <c r="Z210" s="225">
        <f t="shared" si="88"/>
        <v>7183.1108623086684</v>
      </c>
      <c r="AA210" s="225">
        <f t="shared" si="88"/>
        <v>1011.9633886188545</v>
      </c>
      <c r="AB210" s="225">
        <f t="shared" si="88"/>
        <v>626.15303003571319</v>
      </c>
      <c r="AC210" s="225">
        <f t="shared" si="88"/>
        <v>291.11914319241043</v>
      </c>
      <c r="AD210" s="226">
        <f t="shared" si="88"/>
        <v>4.2252323191934171E-2</v>
      </c>
      <c r="AE210" s="226">
        <f t="shared" si="88"/>
        <v>0</v>
      </c>
      <c r="AF210" s="226">
        <f t="shared" si="88"/>
        <v>0</v>
      </c>
      <c r="AG210" s="226">
        <f t="shared" si="88"/>
        <v>218.33404639531767</v>
      </c>
      <c r="AH210" s="226">
        <f t="shared" si="88"/>
        <v>72.742844473900732</v>
      </c>
      <c r="AI210" s="227">
        <f>SUM(V210:AC210)</f>
        <v>9760.0884828843991</v>
      </c>
      <c r="AJ210" s="141" t="str">
        <f t="shared" si="85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4.3772562901265993E-2</v>
      </c>
      <c r="C211" s="49">
        <f t="shared" ref="C211:H211" si="89">IF($I210=0,"-",C210/$I210)</f>
        <v>2.0219824559846195E-2</v>
      </c>
      <c r="D211" s="49">
        <f t="shared" si="89"/>
        <v>0.81032375879070062</v>
      </c>
      <c r="E211" s="49">
        <f t="shared" si="89"/>
        <v>0.11875562715460813</v>
      </c>
      <c r="F211" s="49">
        <f t="shared" si="89"/>
        <v>0</v>
      </c>
      <c r="G211" s="49">
        <f t="shared" si="89"/>
        <v>6.9282265935791442E-3</v>
      </c>
      <c r="H211" s="72">
        <f t="shared" si="89"/>
        <v>0</v>
      </c>
      <c r="I211" s="50">
        <f>SUM(B211:H211)</f>
        <v>1</v>
      </c>
      <c r="J211" s="141"/>
      <c r="K211" s="84" t="s">
        <v>86</v>
      </c>
      <c r="L211" s="101">
        <f t="shared" ref="L211:R211" si="90">IF($S210=0,"-",L210/$S210)</f>
        <v>4.0964358555463112E-2</v>
      </c>
      <c r="M211" s="101">
        <f t="shared" si="90"/>
        <v>1.8922632998812659E-2</v>
      </c>
      <c r="N211" s="101">
        <f t="shared" si="90"/>
        <v>0.75833789024386344</v>
      </c>
      <c r="O211" s="101">
        <f t="shared" si="90"/>
        <v>0.11113692616567263</v>
      </c>
      <c r="P211" s="101">
        <f t="shared" si="90"/>
        <v>6.4154441953446939E-2</v>
      </c>
      <c r="Q211" s="101">
        <f t="shared" si="90"/>
        <v>6.4837500827410422E-3</v>
      </c>
      <c r="R211" s="102">
        <f t="shared" si="90"/>
        <v>0</v>
      </c>
      <c r="S211" s="103">
        <f>SUM(L211:R211)</f>
        <v>0.99999999999999978</v>
      </c>
      <c r="U211" s="113" t="s">
        <v>86</v>
      </c>
      <c r="V211" s="135">
        <f>+V210/$AI210</f>
        <v>3.7934726892563733E-2</v>
      </c>
      <c r="W211" s="135">
        <f t="shared" ref="W211:AH211" si="91">+W210/$AI210</f>
        <v>3.0253025706717842E-3</v>
      </c>
      <c r="X211" s="135">
        <f t="shared" si="91"/>
        <v>6.4837500827410422E-3</v>
      </c>
      <c r="Y211" s="135">
        <f t="shared" si="91"/>
        <v>1.8922632998812659E-2</v>
      </c>
      <c r="Z211" s="135">
        <f t="shared" si="91"/>
        <v>0.73596780140930074</v>
      </c>
      <c r="AA211" s="135">
        <f t="shared" si="91"/>
        <v>0.10368383343998014</v>
      </c>
      <c r="AB211" s="135">
        <f t="shared" si="91"/>
        <v>6.4154441953446939E-2</v>
      </c>
      <c r="AC211" s="135">
        <f t="shared" si="91"/>
        <v>2.9827510652482937E-2</v>
      </c>
      <c r="AD211" s="135">
        <f t="shared" si="91"/>
        <v>4.3290922275990823E-6</v>
      </c>
      <c r="AE211" s="135">
        <f t="shared" si="91"/>
        <v>0</v>
      </c>
      <c r="AF211" s="135">
        <f t="shared" si="91"/>
        <v>0</v>
      </c>
      <c r="AG211" s="135">
        <f t="shared" si="91"/>
        <v>2.2370088834562842E-2</v>
      </c>
      <c r="AH211" s="135">
        <f t="shared" si="91"/>
        <v>7.4530927256924867E-3</v>
      </c>
      <c r="AI211" s="136">
        <f>SUM(V211:AC211)</f>
        <v>0.99999999999999989</v>
      </c>
      <c r="AJ211" s="24" t="str">
        <f t="shared" si="85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9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4">SUM(V216:AC216)</f>
        <v>0</v>
      </c>
      <c r="AJ216" s="141" t="str">
        <f t="shared" ref="AJ216:AJ237" si="95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9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4"/>
        <v>0</v>
      </c>
      <c r="AJ217" s="141" t="str">
        <f t="shared" si="95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92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3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4"/>
        <v>0</v>
      </c>
      <c r="AJ218" s="141" t="str">
        <f t="shared" si="95"/>
        <v/>
      </c>
      <c r="BA218" s="141"/>
      <c r="BR218" s="141"/>
      <c r="CG218" s="141"/>
    </row>
    <row r="219" spans="1:85" ht="15">
      <c r="A219" s="167" t="s">
        <v>16</v>
      </c>
      <c r="B219" s="156">
        <v>3.1245560700012431</v>
      </c>
      <c r="C219" s="156">
        <v>0</v>
      </c>
      <c r="D219" s="156">
        <v>3.4742356301818949</v>
      </c>
      <c r="E219" s="156">
        <v>0</v>
      </c>
      <c r="F219" s="348"/>
      <c r="G219" s="156">
        <v>0</v>
      </c>
      <c r="H219" s="168">
        <v>0</v>
      </c>
      <c r="I219" s="154">
        <f t="shared" si="92"/>
        <v>6.5987917001831384</v>
      </c>
      <c r="J219" s="149"/>
      <c r="K219" s="169" t="s">
        <v>16</v>
      </c>
      <c r="L219" s="156">
        <v>3.1245560700012431</v>
      </c>
      <c r="M219" s="156">
        <v>0</v>
      </c>
      <c r="N219" s="156">
        <v>3.4742356301818949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3"/>
        <v>6.5987917001831384</v>
      </c>
      <c r="U219" s="215" t="s">
        <v>16</v>
      </c>
      <c r="V219" s="207">
        <v>3.1245560700012431</v>
      </c>
      <c r="W219" s="207">
        <v>0</v>
      </c>
      <c r="X219" s="207">
        <v>0</v>
      </c>
      <c r="Y219" s="207">
        <v>0</v>
      </c>
      <c r="Z219" s="207">
        <v>3.4742356301818949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4"/>
        <v>6.5987917001831384</v>
      </c>
      <c r="AJ219" s="141" t="str">
        <f t="shared" si="95"/>
        <v/>
      </c>
      <c r="BA219" s="141"/>
      <c r="BR219" s="141"/>
      <c r="CG219" s="141"/>
    </row>
    <row r="220" spans="1:85" ht="15">
      <c r="A220" s="159" t="s">
        <v>15</v>
      </c>
      <c r="B220" s="160">
        <v>2.4730967186810004</v>
      </c>
      <c r="C220" s="160">
        <v>0</v>
      </c>
      <c r="D220" s="160">
        <v>2.7498692756453056</v>
      </c>
      <c r="E220" s="160">
        <v>0</v>
      </c>
      <c r="F220" s="348"/>
      <c r="G220" s="160">
        <v>0</v>
      </c>
      <c r="H220" s="161">
        <v>0</v>
      </c>
      <c r="I220" s="162">
        <f t="shared" si="92"/>
        <v>5.222965994326306</v>
      </c>
      <c r="J220" s="149"/>
      <c r="K220" s="163" t="s">
        <v>15</v>
      </c>
      <c r="L220" s="164">
        <v>2.4730967186810004</v>
      </c>
      <c r="M220" s="164">
        <v>0</v>
      </c>
      <c r="N220" s="164">
        <v>2.7498692756453056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3"/>
        <v>5.222965994326306</v>
      </c>
      <c r="U220" s="211" t="s">
        <v>56</v>
      </c>
      <c r="V220" s="212">
        <v>2.4730967186810004</v>
      </c>
      <c r="W220" s="212">
        <v>0</v>
      </c>
      <c r="X220" s="212">
        <v>0</v>
      </c>
      <c r="Y220" s="212">
        <v>0</v>
      </c>
      <c r="Z220" s="212">
        <v>2.7498692756453056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4"/>
        <v>5.222965994326306</v>
      </c>
      <c r="AJ220" s="141" t="str">
        <f t="shared" si="95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20.435521315242227</v>
      </c>
      <c r="F221" s="348"/>
      <c r="G221" s="156">
        <v>0</v>
      </c>
      <c r="H221" s="168">
        <v>0</v>
      </c>
      <c r="I221" s="154">
        <f t="shared" si="92"/>
        <v>20.435521315242227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20.435521315242227</v>
      </c>
      <c r="P221" s="156">
        <v>180.4694664879263</v>
      </c>
      <c r="Q221" s="156">
        <v>0</v>
      </c>
      <c r="R221" s="157">
        <v>0</v>
      </c>
      <c r="S221" s="158">
        <f t="shared" si="93"/>
        <v>200.90498780316852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2.0866729563178477</v>
      </c>
      <c r="AB221" s="207">
        <v>180.4694664879263</v>
      </c>
      <c r="AC221" s="208">
        <v>18.348848358924378</v>
      </c>
      <c r="AD221" s="207">
        <v>0</v>
      </c>
      <c r="AE221" s="207">
        <v>0</v>
      </c>
      <c r="AF221" s="207">
        <v>0</v>
      </c>
      <c r="AG221" s="207">
        <v>0</v>
      </c>
      <c r="AH221" s="207">
        <v>18.348848358924378</v>
      </c>
      <c r="AI221" s="210">
        <f t="shared" si="94"/>
        <v>200.90498780316852</v>
      </c>
      <c r="AJ221" s="141" t="str">
        <f t="shared" si="95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6.2002451129104043E-15</v>
      </c>
      <c r="F222" s="348"/>
      <c r="G222" s="160">
        <v>0</v>
      </c>
      <c r="H222" s="161">
        <v>0</v>
      </c>
      <c r="I222" s="162">
        <f t="shared" si="92"/>
        <v>6.2002451129104043E-15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6.2002451129104043E-15</v>
      </c>
      <c r="P222" s="164">
        <v>38.475420203596578</v>
      </c>
      <c r="Q222" s="164">
        <v>0</v>
      </c>
      <c r="R222" s="165">
        <v>0</v>
      </c>
      <c r="S222" s="166">
        <f t="shared" si="93"/>
        <v>38.475420203596585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6.2002451129104043E-15</v>
      </c>
      <c r="AB222" s="212">
        <v>38.475420203596578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4"/>
        <v>38.475420203596585</v>
      </c>
      <c r="AJ222" s="141" t="str">
        <f t="shared" si="95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92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3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4"/>
        <v>0</v>
      </c>
      <c r="AJ223" s="141" t="str">
        <f t="shared" si="95"/>
        <v/>
      </c>
      <c r="BA223" s="141"/>
      <c r="BR223" s="141"/>
      <c r="CG223" s="141"/>
    </row>
    <row r="224" spans="1:85" ht="15">
      <c r="A224" s="159" t="s">
        <v>17</v>
      </c>
      <c r="B224" s="160">
        <v>18.736708374301625</v>
      </c>
      <c r="C224" s="160">
        <v>0</v>
      </c>
      <c r="D224" s="160">
        <v>0</v>
      </c>
      <c r="E224" s="160">
        <v>0</v>
      </c>
      <c r="F224" s="348"/>
      <c r="G224" s="160">
        <v>0</v>
      </c>
      <c r="H224" s="161">
        <v>0</v>
      </c>
      <c r="I224" s="162">
        <f t="shared" si="92"/>
        <v>18.736708374301625</v>
      </c>
      <c r="J224" s="149"/>
      <c r="K224" s="163" t="s">
        <v>17</v>
      </c>
      <c r="L224" s="164">
        <v>18.736708374301625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3"/>
        <v>18.736708374301625</v>
      </c>
      <c r="U224" s="211" t="s">
        <v>17</v>
      </c>
      <c r="V224" s="212">
        <v>18.736708374301625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4"/>
        <v>18.736708374301625</v>
      </c>
      <c r="AJ224" s="141" t="str">
        <f t="shared" si="95"/>
        <v/>
      </c>
      <c r="BA224" s="141"/>
      <c r="BR224" s="141"/>
      <c r="CG224" s="141"/>
    </row>
    <row r="225" spans="1:85" ht="15">
      <c r="A225" s="167" t="s">
        <v>139</v>
      </c>
      <c r="B225" s="156">
        <v>635.75849279364979</v>
      </c>
      <c r="C225" s="156">
        <v>0</v>
      </c>
      <c r="D225" s="156">
        <v>68.813066755598143</v>
      </c>
      <c r="E225" s="156">
        <v>0</v>
      </c>
      <c r="F225" s="348"/>
      <c r="G225" s="156">
        <v>0</v>
      </c>
      <c r="H225" s="168">
        <v>0</v>
      </c>
      <c r="I225" s="154">
        <f t="shared" si="92"/>
        <v>704.57155954924792</v>
      </c>
      <c r="J225" s="149"/>
      <c r="K225" s="169" t="s">
        <v>139</v>
      </c>
      <c r="L225" s="156">
        <v>635.75849279364979</v>
      </c>
      <c r="M225" s="156">
        <v>0</v>
      </c>
      <c r="N225" s="156">
        <v>68.813066755598143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3"/>
        <v>704.57155954924792</v>
      </c>
      <c r="U225" s="215" t="s">
        <v>139</v>
      </c>
      <c r="V225" s="207">
        <v>620.99102492459622</v>
      </c>
      <c r="W225" s="207">
        <v>0</v>
      </c>
      <c r="X225" s="207">
        <v>0</v>
      </c>
      <c r="Y225" s="207">
        <v>0</v>
      </c>
      <c r="Z225" s="207">
        <v>61.239322512146749</v>
      </c>
      <c r="AA225" s="207">
        <v>0</v>
      </c>
      <c r="AB225" s="207">
        <v>0</v>
      </c>
      <c r="AC225" s="208">
        <v>22.341212112505037</v>
      </c>
      <c r="AD225" s="207">
        <v>14.767467869053579</v>
      </c>
      <c r="AE225" s="207">
        <v>0</v>
      </c>
      <c r="AF225" s="207">
        <v>0</v>
      </c>
      <c r="AG225" s="207">
        <v>7.5737442434513884</v>
      </c>
      <c r="AH225" s="207">
        <v>0</v>
      </c>
      <c r="AI225" s="210">
        <f t="shared" si="94"/>
        <v>704.57155954924792</v>
      </c>
      <c r="AJ225" s="141" t="str">
        <f t="shared" si="95"/>
        <v/>
      </c>
      <c r="BA225" s="141"/>
      <c r="BR225" s="141"/>
      <c r="CG225" s="141"/>
    </row>
    <row r="226" spans="1:85" ht="15">
      <c r="A226" s="159" t="s">
        <v>25</v>
      </c>
      <c r="B226" s="160">
        <v>236.88978832065794</v>
      </c>
      <c r="C226" s="160">
        <v>6.2532324804681991</v>
      </c>
      <c r="D226" s="160">
        <v>98.660565336067236</v>
      </c>
      <c r="E226" s="160">
        <v>831.80346554803907</v>
      </c>
      <c r="F226" s="348"/>
      <c r="G226" s="160">
        <v>236.91409238212091</v>
      </c>
      <c r="H226" s="161">
        <v>0.30430710289565954</v>
      </c>
      <c r="I226" s="162">
        <f t="shared" si="92"/>
        <v>1410.8254511702489</v>
      </c>
      <c r="J226" s="149"/>
      <c r="K226" s="163" t="s">
        <v>25</v>
      </c>
      <c r="L226" s="164">
        <v>236.88978832065794</v>
      </c>
      <c r="M226" s="164">
        <v>6.2532324804681991</v>
      </c>
      <c r="N226" s="164">
        <v>98.660565336067236</v>
      </c>
      <c r="O226" s="164">
        <v>831.80346554803907</v>
      </c>
      <c r="P226" s="164">
        <v>8.6423981436710626</v>
      </c>
      <c r="Q226" s="164">
        <v>236.91409238212091</v>
      </c>
      <c r="R226" s="165">
        <v>0.30430710289565954</v>
      </c>
      <c r="S226" s="166">
        <f t="shared" si="93"/>
        <v>1419.4678493139199</v>
      </c>
      <c r="U226" s="211" t="s">
        <v>25</v>
      </c>
      <c r="V226" s="212">
        <v>15.695233775014817</v>
      </c>
      <c r="W226" s="212">
        <v>221.19455454564311</v>
      </c>
      <c r="X226" s="212">
        <v>236.91409238212091</v>
      </c>
      <c r="Y226" s="212">
        <v>6.2532324804681991</v>
      </c>
      <c r="Z226" s="212">
        <v>98.660565336067236</v>
      </c>
      <c r="AA226" s="212">
        <v>817.51242424075315</v>
      </c>
      <c r="AB226" s="212">
        <v>8.6423981436710626</v>
      </c>
      <c r="AC226" s="213">
        <v>14.595348410181563</v>
      </c>
      <c r="AD226" s="212">
        <v>0</v>
      </c>
      <c r="AE226" s="212">
        <v>6.1728518605269667</v>
      </c>
      <c r="AF226" s="212">
        <v>0.30430710289565954</v>
      </c>
      <c r="AG226" s="212">
        <v>0</v>
      </c>
      <c r="AH226" s="212">
        <v>8.1181894467589366</v>
      </c>
      <c r="AI226" s="214">
        <f t="shared" si="94"/>
        <v>1419.4678493139199</v>
      </c>
      <c r="AJ226" s="141" t="str">
        <f t="shared" si="95"/>
        <v/>
      </c>
      <c r="BA226" s="141"/>
      <c r="BR226" s="141"/>
      <c r="CG226" s="141"/>
    </row>
    <row r="227" spans="1:85" ht="15">
      <c r="A227" s="167" t="s">
        <v>24</v>
      </c>
      <c r="B227" s="156">
        <v>358.48095668175961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92"/>
        <v>358.48095668175961</v>
      </c>
      <c r="J227" s="149"/>
      <c r="K227" s="169" t="s">
        <v>24</v>
      </c>
      <c r="L227" s="156">
        <v>358.48095668175961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3"/>
        <v>358.48095668175961</v>
      </c>
      <c r="U227" s="215" t="s">
        <v>24</v>
      </c>
      <c r="V227" s="207">
        <v>358.48095668175961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4"/>
        <v>358.48095668175961</v>
      </c>
      <c r="AJ227" s="141" t="str">
        <f t="shared" si="95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92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3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4"/>
        <v>0</v>
      </c>
      <c r="AJ228" s="141" t="str">
        <f t="shared" si="95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42.812264759672779</v>
      </c>
      <c r="F229" s="348"/>
      <c r="G229" s="156">
        <v>0</v>
      </c>
      <c r="H229" s="168">
        <v>0</v>
      </c>
      <c r="I229" s="154">
        <f t="shared" si="92"/>
        <v>42.812264759672779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42.812264759672779</v>
      </c>
      <c r="P229" s="156">
        <v>12.377035662995556</v>
      </c>
      <c r="Q229" s="156">
        <v>0</v>
      </c>
      <c r="R229" s="157">
        <v>0</v>
      </c>
      <c r="S229" s="158">
        <f t="shared" si="93"/>
        <v>55.189300422668339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12.377035662995556</v>
      </c>
      <c r="AC229" s="208">
        <v>42.812264759672779</v>
      </c>
      <c r="AD229" s="207">
        <v>0</v>
      </c>
      <c r="AE229" s="207">
        <v>0</v>
      </c>
      <c r="AF229" s="207">
        <v>0</v>
      </c>
      <c r="AG229" s="207">
        <v>0</v>
      </c>
      <c r="AH229" s="207">
        <v>42.812264759672779</v>
      </c>
      <c r="AI229" s="210">
        <f t="shared" si="94"/>
        <v>55.189300422668339</v>
      </c>
      <c r="AJ229" s="141" t="str">
        <f t="shared" si="95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9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3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4"/>
        <v>0</v>
      </c>
      <c r="AJ230" s="141" t="str">
        <f t="shared" si="95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92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3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4"/>
        <v>0</v>
      </c>
      <c r="AJ231" s="141" t="str">
        <f t="shared" si="95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9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3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94"/>
        <v>0</v>
      </c>
      <c r="AJ232" s="141" t="str">
        <f t="shared" si="95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9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4"/>
        <v>0</v>
      </c>
      <c r="AJ233" s="141" t="str">
        <f t="shared" si="95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9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94"/>
        <v>0</v>
      </c>
      <c r="AJ234" s="141" t="str">
        <f t="shared" si="95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9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4"/>
        <v>0</v>
      </c>
      <c r="AJ235" s="141" t="str">
        <f t="shared" si="95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1255.4635989590513</v>
      </c>
      <c r="C236" s="195">
        <f t="shared" ref="C236:I236" si="96">SUM(C215:C231)</f>
        <v>6.2532324804681991</v>
      </c>
      <c r="D236" s="195">
        <f t="shared" si="96"/>
        <v>173.6977369974926</v>
      </c>
      <c r="E236" s="195">
        <f t="shared" si="96"/>
        <v>895.05125162295406</v>
      </c>
      <c r="F236" s="195">
        <f t="shared" si="96"/>
        <v>0</v>
      </c>
      <c r="G236" s="195">
        <f t="shared" si="96"/>
        <v>236.91409238212091</v>
      </c>
      <c r="H236" s="197">
        <f t="shared" si="96"/>
        <v>0.30430710289565954</v>
      </c>
      <c r="I236" s="154">
        <f t="shared" si="96"/>
        <v>2567.6842195449826</v>
      </c>
      <c r="J236" s="149"/>
      <c r="K236" s="196" t="s">
        <v>26</v>
      </c>
      <c r="L236" s="195">
        <f>SUM(L215:L231)</f>
        <v>1255.4635989590513</v>
      </c>
      <c r="M236" s="195">
        <f t="shared" ref="M236:S236" si="97">SUM(M215:M231)</f>
        <v>6.2532324804681991</v>
      </c>
      <c r="N236" s="195">
        <f t="shared" si="97"/>
        <v>173.6977369974926</v>
      </c>
      <c r="O236" s="195">
        <f t="shared" si="97"/>
        <v>895.05125162295406</v>
      </c>
      <c r="P236" s="195">
        <f t="shared" si="97"/>
        <v>239.96432049818949</v>
      </c>
      <c r="Q236" s="195">
        <f t="shared" si="97"/>
        <v>236.91409238212091</v>
      </c>
      <c r="R236" s="197">
        <f t="shared" si="97"/>
        <v>0.30430710289565954</v>
      </c>
      <c r="S236" s="198">
        <f t="shared" si="97"/>
        <v>2807.648540043172</v>
      </c>
      <c r="T236" s="141" t="str">
        <f>IF(ABS(S236-AI236)&gt;0.01,S236-AI236,"")</f>
        <v/>
      </c>
      <c r="U236" s="224" t="s">
        <v>62</v>
      </c>
      <c r="V236" s="225">
        <f>SUM(V215:V231)</f>
        <v>1019.5015765443545</v>
      </c>
      <c r="W236" s="225">
        <f t="shared" ref="W236:AH236" si="98">SUM(W215:W231)</f>
        <v>221.19455454564311</v>
      </c>
      <c r="X236" s="225">
        <f t="shared" si="98"/>
        <v>236.91409238212091</v>
      </c>
      <c r="Y236" s="225">
        <f t="shared" si="98"/>
        <v>6.2532324804681991</v>
      </c>
      <c r="Z236" s="225">
        <f t="shared" si="98"/>
        <v>166.12399275404118</v>
      </c>
      <c r="AA236" s="225">
        <f t="shared" si="98"/>
        <v>819.59909719707105</v>
      </c>
      <c r="AB236" s="225">
        <f t="shared" si="98"/>
        <v>239.96432049818949</v>
      </c>
      <c r="AC236" s="225">
        <f t="shared" si="98"/>
        <v>98.097673641283762</v>
      </c>
      <c r="AD236" s="226">
        <f t="shared" si="98"/>
        <v>14.767467869053579</v>
      </c>
      <c r="AE236" s="226">
        <f t="shared" si="98"/>
        <v>6.1728518605269667</v>
      </c>
      <c r="AF236" s="226">
        <f t="shared" si="98"/>
        <v>0.30430710289565954</v>
      </c>
      <c r="AG236" s="226">
        <f t="shared" si="98"/>
        <v>7.5737442434513884</v>
      </c>
      <c r="AH236" s="226">
        <f t="shared" si="98"/>
        <v>69.27930256535609</v>
      </c>
      <c r="AI236" s="227">
        <f>SUM(V236:AC236)</f>
        <v>2807.648540043172</v>
      </c>
      <c r="AJ236" s="141" t="str">
        <f t="shared" si="95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0.48894781897344491</v>
      </c>
      <c r="C237" s="49">
        <f t="shared" ref="C237:H237" si="99">IF($I236=0,"-",C236/$I236)</f>
        <v>2.4353588470377909E-3</v>
      </c>
      <c r="D237" s="49">
        <f t="shared" si="99"/>
        <v>6.7647624141364798E-2</v>
      </c>
      <c r="E237" s="49">
        <f t="shared" si="99"/>
        <v>0.34858307139558048</v>
      </c>
      <c r="F237" s="49">
        <f t="shared" si="99"/>
        <v>0</v>
      </c>
      <c r="G237" s="49">
        <f t="shared" si="99"/>
        <v>9.226761241851783E-2</v>
      </c>
      <c r="H237" s="72">
        <f t="shared" si="99"/>
        <v>1.1851422405422797E-4</v>
      </c>
      <c r="I237" s="50">
        <f>SUM(B237:H237)</f>
        <v>0.99999999999999989</v>
      </c>
      <c r="J237" s="141"/>
      <c r="K237" s="84" t="s">
        <v>86</v>
      </c>
      <c r="L237" s="101">
        <f t="shared" ref="L237:R237" si="100">IF($S236=0,"-",L236/$S236)</f>
        <v>0.44715838932594698</v>
      </c>
      <c r="M237" s="101">
        <f t="shared" si="100"/>
        <v>2.2272134105403539E-3</v>
      </c>
      <c r="N237" s="101">
        <f t="shared" si="100"/>
        <v>6.1865911819155871E-2</v>
      </c>
      <c r="O237" s="101">
        <f t="shared" si="100"/>
        <v>0.31879034674660212</v>
      </c>
      <c r="P237" s="101">
        <f t="shared" si="100"/>
        <v>8.5468076604238954E-2</v>
      </c>
      <c r="Q237" s="101">
        <f t="shared" si="100"/>
        <v>8.4381677052241727E-2</v>
      </c>
      <c r="R237" s="102">
        <f t="shared" si="100"/>
        <v>1.0838504127406927E-4</v>
      </c>
      <c r="S237" s="103">
        <f>SUM(L237:R237)</f>
        <v>1</v>
      </c>
      <c r="U237" s="113" t="s">
        <v>86</v>
      </c>
      <c r="V237" s="135">
        <f>+V236/$AI236</f>
        <v>0.36311581097279294</v>
      </c>
      <c r="W237" s="135">
        <f t="shared" ref="W237:AH237" si="101">+W236/$AI236</f>
        <v>7.8782850271651841E-2</v>
      </c>
      <c r="X237" s="135">
        <f t="shared" si="101"/>
        <v>8.4381677052241727E-2</v>
      </c>
      <c r="Y237" s="135">
        <f t="shared" si="101"/>
        <v>2.2272134105403539E-3</v>
      </c>
      <c r="Z237" s="135">
        <f t="shared" si="101"/>
        <v>5.9168371818891105E-2</v>
      </c>
      <c r="AA237" s="135">
        <f t="shared" si="101"/>
        <v>0.29191655775564718</v>
      </c>
      <c r="AB237" s="135">
        <f t="shared" si="101"/>
        <v>8.5468076604238954E-2</v>
      </c>
      <c r="AC237" s="135">
        <f t="shared" si="101"/>
        <v>3.4939442113995987E-2</v>
      </c>
      <c r="AD237" s="135">
        <f t="shared" si="101"/>
        <v>5.2597280815021479E-3</v>
      </c>
      <c r="AE237" s="135">
        <f t="shared" si="101"/>
        <v>2.1985842503036541E-3</v>
      </c>
      <c r="AF237" s="135">
        <f t="shared" si="101"/>
        <v>1.0838504127406927E-4</v>
      </c>
      <c r="AG237" s="135">
        <f t="shared" si="101"/>
        <v>2.6975400002647518E-3</v>
      </c>
      <c r="AH237" s="135">
        <f t="shared" si="101"/>
        <v>2.4675204740651338E-2</v>
      </c>
      <c r="AI237" s="136">
        <f>SUM(V237:AC237)</f>
        <v>1</v>
      </c>
      <c r="AJ237" s="24" t="str">
        <f t="shared" si="95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02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3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4">SUM(V242:AC242)</f>
        <v>0</v>
      </c>
      <c r="AJ242" s="141" t="str">
        <f t="shared" ref="AJ242:AJ263" si="105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48"/>
      <c r="G243" s="156">
        <v>0</v>
      </c>
      <c r="H243" s="168">
        <v>0</v>
      </c>
      <c r="I243" s="154">
        <f t="shared" si="102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3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4"/>
        <v>0</v>
      </c>
      <c r="AJ243" s="141" t="str">
        <f t="shared" si="105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02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3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4"/>
        <v>0</v>
      </c>
      <c r="AJ244" s="141" t="str">
        <f t="shared" si="105"/>
        <v/>
      </c>
      <c r="BA244" s="141"/>
      <c r="BR244" s="141"/>
      <c r="CG244" s="141"/>
    </row>
    <row r="245" spans="1:85" ht="15">
      <c r="A245" s="167" t="s">
        <v>16</v>
      </c>
      <c r="B245" s="156">
        <v>69.352878684951975</v>
      </c>
      <c r="C245" s="156">
        <v>3.5403797722470674E-2</v>
      </c>
      <c r="D245" s="156">
        <v>38.150753099330231</v>
      </c>
      <c r="E245" s="156">
        <v>0</v>
      </c>
      <c r="F245" s="348"/>
      <c r="G245" s="156">
        <v>0</v>
      </c>
      <c r="H245" s="168">
        <v>0</v>
      </c>
      <c r="I245" s="154">
        <f t="shared" si="102"/>
        <v>107.53903558200467</v>
      </c>
      <c r="J245" s="149"/>
      <c r="K245" s="169" t="s">
        <v>16</v>
      </c>
      <c r="L245" s="156">
        <v>69.352878684951975</v>
      </c>
      <c r="M245" s="156">
        <v>3.5403797722470674E-2</v>
      </c>
      <c r="N245" s="156">
        <v>38.150753099330231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3"/>
        <v>107.53903558200467</v>
      </c>
      <c r="U245" s="215" t="s">
        <v>16</v>
      </c>
      <c r="V245" s="207">
        <v>68.613192196821785</v>
      </c>
      <c r="W245" s="207">
        <v>0</v>
      </c>
      <c r="X245" s="207">
        <v>0</v>
      </c>
      <c r="Y245" s="207">
        <v>3.5403797722470674E-2</v>
      </c>
      <c r="Z245" s="207">
        <v>38.150753099330231</v>
      </c>
      <c r="AA245" s="207">
        <v>0</v>
      </c>
      <c r="AB245" s="207">
        <v>0</v>
      </c>
      <c r="AC245" s="208">
        <v>0.73968648813019056</v>
      </c>
      <c r="AD245" s="209">
        <v>0.73968648813019056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4"/>
        <v>107.53903558200467</v>
      </c>
      <c r="AJ245" s="141" t="str">
        <f t="shared" si="105"/>
        <v/>
      </c>
      <c r="BA245" s="141"/>
      <c r="BR245" s="141"/>
      <c r="CG245" s="141"/>
    </row>
    <row r="246" spans="1:85" ht="15">
      <c r="A246" s="159" t="s">
        <v>15</v>
      </c>
      <c r="B246" s="160">
        <v>14.240503077107173</v>
      </c>
      <c r="C246" s="160">
        <v>0</v>
      </c>
      <c r="D246" s="160">
        <v>0</v>
      </c>
      <c r="E246" s="160">
        <v>0</v>
      </c>
      <c r="F246" s="348"/>
      <c r="G246" s="160">
        <v>0</v>
      </c>
      <c r="H246" s="161">
        <v>0</v>
      </c>
      <c r="I246" s="162">
        <f t="shared" si="102"/>
        <v>14.240503077107173</v>
      </c>
      <c r="J246" s="149"/>
      <c r="K246" s="163" t="s">
        <v>15</v>
      </c>
      <c r="L246" s="164">
        <v>14.240503077107173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3"/>
        <v>14.240503077107173</v>
      </c>
      <c r="U246" s="211" t="s">
        <v>56</v>
      </c>
      <c r="V246" s="212">
        <v>14.240503077107173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4"/>
        <v>14.240503077107173</v>
      </c>
      <c r="AJ246" s="141" t="str">
        <f t="shared" si="105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92.847039487887272</v>
      </c>
      <c r="F247" s="348"/>
      <c r="G247" s="156">
        <v>0</v>
      </c>
      <c r="H247" s="168">
        <v>0</v>
      </c>
      <c r="I247" s="154">
        <f t="shared" si="102"/>
        <v>92.847039487887272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92.847039487887272</v>
      </c>
      <c r="P247" s="156">
        <v>338.79636596161492</v>
      </c>
      <c r="Q247" s="156">
        <v>0</v>
      </c>
      <c r="R247" s="157">
        <v>0</v>
      </c>
      <c r="S247" s="158">
        <f t="shared" si="103"/>
        <v>431.64340544950221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19.834937404691221</v>
      </c>
      <c r="AB247" s="207">
        <v>338.79636596161492</v>
      </c>
      <c r="AC247" s="208">
        <v>73.012102083196055</v>
      </c>
      <c r="AD247" s="207">
        <v>0</v>
      </c>
      <c r="AE247" s="207">
        <v>0</v>
      </c>
      <c r="AF247" s="207">
        <v>0</v>
      </c>
      <c r="AG247" s="207">
        <v>0</v>
      </c>
      <c r="AH247" s="207">
        <v>73.012102083196055</v>
      </c>
      <c r="AI247" s="210">
        <f t="shared" si="104"/>
        <v>431.64340544950221</v>
      </c>
      <c r="AJ247" s="141" t="str">
        <f t="shared" si="105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0.20765235626597356</v>
      </c>
      <c r="F248" s="348"/>
      <c r="G248" s="160">
        <v>0</v>
      </c>
      <c r="H248" s="161">
        <v>0</v>
      </c>
      <c r="I248" s="162">
        <f t="shared" si="102"/>
        <v>0.20765235626597356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0.20765235626597356</v>
      </c>
      <c r="P248" s="164">
        <v>20.852235075222694</v>
      </c>
      <c r="Q248" s="164">
        <v>0</v>
      </c>
      <c r="R248" s="165">
        <v>0</v>
      </c>
      <c r="S248" s="166">
        <f t="shared" si="103"/>
        <v>21.059887431488669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8.0435024817286052E-2</v>
      </c>
      <c r="AB248" s="212">
        <v>20.852235075222694</v>
      </c>
      <c r="AC248" s="213">
        <v>0.12721733144868749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0.12721733144868749</v>
      </c>
      <c r="AI248" s="214">
        <f t="shared" si="104"/>
        <v>21.059887431488669</v>
      </c>
      <c r="AJ248" s="141" t="str">
        <f t="shared" si="105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</v>
      </c>
      <c r="E249" s="156">
        <v>0</v>
      </c>
      <c r="F249" s="348"/>
      <c r="G249" s="156">
        <v>0</v>
      </c>
      <c r="H249" s="168">
        <v>0</v>
      </c>
      <c r="I249" s="154">
        <f t="shared" si="102"/>
        <v>0</v>
      </c>
      <c r="J249" s="149"/>
      <c r="K249" s="169" t="s">
        <v>58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3"/>
        <v>0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4"/>
        <v>0</v>
      </c>
      <c r="AJ249" s="141" t="str">
        <f t="shared" si="105"/>
        <v/>
      </c>
      <c r="BA249" s="141"/>
      <c r="BR249" s="141"/>
      <c r="CG249" s="141"/>
    </row>
    <row r="250" spans="1:85" ht="15">
      <c r="A250" s="159" t="s">
        <v>17</v>
      </c>
      <c r="B250" s="160">
        <v>13.646772407533629</v>
      </c>
      <c r="C250" s="160">
        <v>0</v>
      </c>
      <c r="D250" s="160">
        <v>25.978042629609728</v>
      </c>
      <c r="E250" s="160">
        <v>4.097921274656346</v>
      </c>
      <c r="F250" s="348"/>
      <c r="G250" s="160">
        <v>0</v>
      </c>
      <c r="H250" s="161">
        <v>0</v>
      </c>
      <c r="I250" s="162">
        <f t="shared" si="102"/>
        <v>43.7227363117997</v>
      </c>
      <c r="J250" s="149"/>
      <c r="K250" s="163" t="s">
        <v>17</v>
      </c>
      <c r="L250" s="164">
        <v>13.646772407533629</v>
      </c>
      <c r="M250" s="164">
        <v>0</v>
      </c>
      <c r="N250" s="164">
        <v>25.978042629609728</v>
      </c>
      <c r="O250" s="164">
        <v>4.097921274656346</v>
      </c>
      <c r="P250" s="164">
        <v>0</v>
      </c>
      <c r="Q250" s="164">
        <v>0</v>
      </c>
      <c r="R250" s="165">
        <v>0</v>
      </c>
      <c r="S250" s="166">
        <f t="shared" si="103"/>
        <v>43.7227363117997</v>
      </c>
      <c r="U250" s="211" t="s">
        <v>17</v>
      </c>
      <c r="V250" s="212">
        <v>13.646772407533629</v>
      </c>
      <c r="W250" s="212">
        <v>0</v>
      </c>
      <c r="X250" s="212">
        <v>0</v>
      </c>
      <c r="Y250" s="212">
        <v>0</v>
      </c>
      <c r="Z250" s="212">
        <v>25.978042629609728</v>
      </c>
      <c r="AA250" s="212">
        <v>3.2297176147715421</v>
      </c>
      <c r="AB250" s="212">
        <v>0</v>
      </c>
      <c r="AC250" s="213">
        <v>0.86820365988480419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0.86820365988480419</v>
      </c>
      <c r="AI250" s="214">
        <f t="shared" si="104"/>
        <v>43.722736311799707</v>
      </c>
      <c r="AJ250" s="141" t="str">
        <f t="shared" si="105"/>
        <v/>
      </c>
      <c r="BA250" s="141"/>
      <c r="BR250" s="141"/>
      <c r="CG250" s="141"/>
    </row>
    <row r="251" spans="1:85" ht="15">
      <c r="A251" s="167" t="s">
        <v>139</v>
      </c>
      <c r="B251" s="156">
        <v>546.5586188331315</v>
      </c>
      <c r="C251" s="156">
        <v>0</v>
      </c>
      <c r="D251" s="156">
        <v>603.23205469972106</v>
      </c>
      <c r="E251" s="156">
        <v>37.206708161341155</v>
      </c>
      <c r="F251" s="348"/>
      <c r="G251" s="156">
        <v>6.0043370008305612E-2</v>
      </c>
      <c r="H251" s="168">
        <v>0</v>
      </c>
      <c r="I251" s="154">
        <f t="shared" si="102"/>
        <v>1187.0574250642019</v>
      </c>
      <c r="J251" s="149"/>
      <c r="K251" s="169" t="s">
        <v>139</v>
      </c>
      <c r="L251" s="156">
        <v>546.5586188331315</v>
      </c>
      <c r="M251" s="156">
        <v>0</v>
      </c>
      <c r="N251" s="156">
        <v>603.23205469972106</v>
      </c>
      <c r="O251" s="156">
        <v>37.206708161341155</v>
      </c>
      <c r="P251" s="156">
        <v>0.19747018045534959</v>
      </c>
      <c r="Q251" s="156">
        <v>6.0043370008305612E-2</v>
      </c>
      <c r="R251" s="157">
        <v>0</v>
      </c>
      <c r="S251" s="158">
        <f t="shared" si="103"/>
        <v>1187.2548952446573</v>
      </c>
      <c r="U251" s="215" t="s">
        <v>139</v>
      </c>
      <c r="V251" s="207">
        <v>524.13542230352982</v>
      </c>
      <c r="W251" s="207">
        <v>20.037806868882868</v>
      </c>
      <c r="X251" s="207">
        <v>6.0043370008305612E-2</v>
      </c>
      <c r="Y251" s="207">
        <v>0</v>
      </c>
      <c r="Z251" s="207">
        <v>601.78434233396524</v>
      </c>
      <c r="AA251" s="207">
        <v>23.945796320728991</v>
      </c>
      <c r="AB251" s="207">
        <v>0.19747018045534959</v>
      </c>
      <c r="AC251" s="208">
        <v>17.09401386708684</v>
      </c>
      <c r="AD251" s="207">
        <v>2.3853896607188578</v>
      </c>
      <c r="AE251" s="207">
        <v>0</v>
      </c>
      <c r="AF251" s="207">
        <v>0</v>
      </c>
      <c r="AG251" s="207">
        <v>1.4477123657558189</v>
      </c>
      <c r="AH251" s="207">
        <v>13.260911840612165</v>
      </c>
      <c r="AI251" s="210">
        <f t="shared" si="104"/>
        <v>1187.2548952446575</v>
      </c>
      <c r="AJ251" s="141" t="str">
        <f t="shared" si="105"/>
        <v/>
      </c>
      <c r="BA251" s="141"/>
      <c r="BR251" s="141"/>
      <c r="CG251" s="141"/>
    </row>
    <row r="252" spans="1:85" ht="15">
      <c r="A252" s="159" t="s">
        <v>25</v>
      </c>
      <c r="B252" s="160">
        <v>342.22536000675092</v>
      </c>
      <c r="C252" s="160">
        <v>5.0160391673295743</v>
      </c>
      <c r="D252" s="160">
        <v>636.7836020950233</v>
      </c>
      <c r="E252" s="160">
        <v>1602.1382810796754</v>
      </c>
      <c r="F252" s="348"/>
      <c r="G252" s="160">
        <v>379.77607203857247</v>
      </c>
      <c r="H252" s="161">
        <v>118.13043802364224</v>
      </c>
      <c r="I252" s="162">
        <f t="shared" si="102"/>
        <v>3084.0697924109936</v>
      </c>
      <c r="J252" s="149"/>
      <c r="K252" s="163" t="s">
        <v>25</v>
      </c>
      <c r="L252" s="164">
        <v>342.22536000675092</v>
      </c>
      <c r="M252" s="164">
        <v>5.0160391673295743</v>
      </c>
      <c r="N252" s="164">
        <v>636.7836020950233</v>
      </c>
      <c r="O252" s="164">
        <v>1602.1382810796754</v>
      </c>
      <c r="P252" s="164">
        <v>5.1312885813724378</v>
      </c>
      <c r="Q252" s="164">
        <v>379.77607203857247</v>
      </c>
      <c r="R252" s="165">
        <v>118.13043802364224</v>
      </c>
      <c r="S252" s="166">
        <f t="shared" si="103"/>
        <v>3089.2010809923659</v>
      </c>
      <c r="U252" s="211" t="s">
        <v>25</v>
      </c>
      <c r="V252" s="212">
        <v>51.044725157470005</v>
      </c>
      <c r="W252" s="212">
        <v>285.47534812592716</v>
      </c>
      <c r="X252" s="212">
        <v>379.77607203857247</v>
      </c>
      <c r="Y252" s="212">
        <v>5.0160391673295743</v>
      </c>
      <c r="Z252" s="212">
        <v>636.7836020950233</v>
      </c>
      <c r="AA252" s="212">
        <v>1597.7775712201781</v>
      </c>
      <c r="AB252" s="212">
        <v>5.1312885813724378</v>
      </c>
      <c r="AC252" s="213">
        <v>128.19643460649337</v>
      </c>
      <c r="AD252" s="212">
        <v>5.7052867233537539</v>
      </c>
      <c r="AE252" s="212">
        <v>0</v>
      </c>
      <c r="AF252" s="212">
        <v>118.13043802364224</v>
      </c>
      <c r="AG252" s="212">
        <v>0</v>
      </c>
      <c r="AH252" s="212">
        <v>4.3607098594973905</v>
      </c>
      <c r="AI252" s="214">
        <f t="shared" si="104"/>
        <v>3089.2010809923659</v>
      </c>
      <c r="AJ252" s="141" t="str">
        <f t="shared" si="105"/>
        <v/>
      </c>
      <c r="BA252" s="141"/>
      <c r="BR252" s="141"/>
      <c r="CG252" s="141"/>
    </row>
    <row r="253" spans="1:85" ht="15">
      <c r="A253" s="167" t="s">
        <v>24</v>
      </c>
      <c r="B253" s="156">
        <v>225.552572332821</v>
      </c>
      <c r="C253" s="156">
        <v>0</v>
      </c>
      <c r="D253" s="156">
        <v>7.5928340174166706</v>
      </c>
      <c r="E253" s="156">
        <v>0</v>
      </c>
      <c r="F253" s="348"/>
      <c r="G253" s="156">
        <v>0</v>
      </c>
      <c r="H253" s="168">
        <v>0</v>
      </c>
      <c r="I253" s="154">
        <f t="shared" si="102"/>
        <v>233.14540635023766</v>
      </c>
      <c r="J253" s="149"/>
      <c r="K253" s="169" t="s">
        <v>24</v>
      </c>
      <c r="L253" s="156">
        <v>225.552572332821</v>
      </c>
      <c r="M253" s="156">
        <v>0</v>
      </c>
      <c r="N253" s="156">
        <v>7.5928340174166706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3"/>
        <v>233.14540635023766</v>
      </c>
      <c r="U253" s="215" t="s">
        <v>24</v>
      </c>
      <c r="V253" s="207">
        <v>223.8655029026917</v>
      </c>
      <c r="W253" s="207">
        <v>0</v>
      </c>
      <c r="X253" s="207">
        <v>0</v>
      </c>
      <c r="Y253" s="207">
        <v>0</v>
      </c>
      <c r="Z253" s="207">
        <v>7.3559729719928093</v>
      </c>
      <c r="AA253" s="207">
        <v>0</v>
      </c>
      <c r="AB253" s="207">
        <v>0</v>
      </c>
      <c r="AC253" s="208">
        <v>1.9239304755531534</v>
      </c>
      <c r="AD253" s="207">
        <v>1.6870694301292921</v>
      </c>
      <c r="AE253" s="207">
        <v>0</v>
      </c>
      <c r="AF253" s="207">
        <v>0</v>
      </c>
      <c r="AG253" s="207">
        <v>0.2368610454238613</v>
      </c>
      <c r="AH253" s="207">
        <v>0</v>
      </c>
      <c r="AI253" s="210">
        <f t="shared" si="104"/>
        <v>233.14540635023766</v>
      </c>
      <c r="AJ253" s="141" t="str">
        <f t="shared" si="105"/>
        <v/>
      </c>
      <c r="BA253" s="141"/>
      <c r="BR253" s="141"/>
      <c r="CG253" s="141"/>
    </row>
    <row r="254" spans="1:85" ht="15">
      <c r="A254" s="159" t="s">
        <v>59</v>
      </c>
      <c r="B254" s="160">
        <v>0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02"/>
        <v>0</v>
      </c>
      <c r="J254" s="149"/>
      <c r="K254" s="163" t="s">
        <v>59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3"/>
        <v>0</v>
      </c>
      <c r="U254" s="211" t="s">
        <v>59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4"/>
        <v>0</v>
      </c>
      <c r="AJ254" s="141" t="str">
        <f t="shared" si="105"/>
        <v/>
      </c>
      <c r="BA254" s="141"/>
      <c r="BR254" s="141"/>
      <c r="CG254" s="141"/>
    </row>
    <row r="255" spans="1:85" ht="15">
      <c r="A255" s="167" t="s">
        <v>22</v>
      </c>
      <c r="B255" s="156">
        <v>159.48303147783025</v>
      </c>
      <c r="C255" s="156">
        <v>0</v>
      </c>
      <c r="D255" s="156">
        <v>15.497086105561076</v>
      </c>
      <c r="E255" s="156">
        <v>0</v>
      </c>
      <c r="F255" s="348"/>
      <c r="G255" s="156">
        <v>0</v>
      </c>
      <c r="H255" s="168">
        <v>0</v>
      </c>
      <c r="I255" s="154">
        <f t="shared" si="102"/>
        <v>174.98011758339132</v>
      </c>
      <c r="J255" s="149"/>
      <c r="K255" s="169" t="s">
        <v>22</v>
      </c>
      <c r="L255" s="156">
        <v>159.48303147783025</v>
      </c>
      <c r="M255" s="156">
        <v>0</v>
      </c>
      <c r="N255" s="156">
        <v>15.497086105561076</v>
      </c>
      <c r="O255" s="156">
        <v>0</v>
      </c>
      <c r="P255" s="156">
        <v>26.459287050253057</v>
      </c>
      <c r="Q255" s="156">
        <v>0</v>
      </c>
      <c r="R255" s="157">
        <v>0</v>
      </c>
      <c r="S255" s="158">
        <f t="shared" si="103"/>
        <v>201.43940463364439</v>
      </c>
      <c r="U255" s="215" t="s">
        <v>22</v>
      </c>
      <c r="V255" s="207">
        <v>159.48303147783025</v>
      </c>
      <c r="W255" s="207">
        <v>0</v>
      </c>
      <c r="X255" s="207">
        <v>0</v>
      </c>
      <c r="Y255" s="207">
        <v>0</v>
      </c>
      <c r="Z255" s="207">
        <v>15.497086105561076</v>
      </c>
      <c r="AA255" s="207">
        <v>0</v>
      </c>
      <c r="AB255" s="207">
        <v>26.459287050253057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4"/>
        <v>201.43940463364439</v>
      </c>
      <c r="AJ255" s="141" t="str">
        <f t="shared" si="105"/>
        <v/>
      </c>
      <c r="BA255" s="141"/>
      <c r="BR255" s="141"/>
      <c r="CG255" s="141"/>
    </row>
    <row r="256" spans="1:85" ht="15">
      <c r="A256" s="159" t="s">
        <v>21</v>
      </c>
      <c r="B256" s="160">
        <v>0.59118206438763765</v>
      </c>
      <c r="C256" s="160">
        <v>0</v>
      </c>
      <c r="D256" s="160">
        <v>5.7445605786294117E-2</v>
      </c>
      <c r="E256" s="160">
        <v>0</v>
      </c>
      <c r="F256" s="348"/>
      <c r="G256" s="160">
        <v>0</v>
      </c>
      <c r="H256" s="161">
        <v>0</v>
      </c>
      <c r="I256" s="162">
        <f t="shared" si="102"/>
        <v>0.64862767017393175</v>
      </c>
      <c r="J256" s="149"/>
      <c r="K256" s="163" t="s">
        <v>21</v>
      </c>
      <c r="L256" s="164">
        <v>0.59118206438763765</v>
      </c>
      <c r="M256" s="164">
        <v>0</v>
      </c>
      <c r="N256" s="164">
        <v>5.7445605786294117E-2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3"/>
        <v>0.64862767017393175</v>
      </c>
      <c r="U256" s="211" t="s">
        <v>60</v>
      </c>
      <c r="V256" s="212">
        <v>0.59118206438763765</v>
      </c>
      <c r="W256" s="212">
        <v>0</v>
      </c>
      <c r="X256" s="212">
        <v>0</v>
      </c>
      <c r="Y256" s="212">
        <v>0</v>
      </c>
      <c r="Z256" s="212">
        <v>5.7445605786294117E-2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4"/>
        <v>0.64862767017393175</v>
      </c>
      <c r="AJ256" s="141" t="str">
        <f t="shared" si="105"/>
        <v/>
      </c>
      <c r="BA256" s="141"/>
      <c r="BR256" s="141"/>
      <c r="CG256" s="141"/>
    </row>
    <row r="257" spans="1:85" ht="15">
      <c r="A257" s="170" t="s">
        <v>63</v>
      </c>
      <c r="B257" s="156">
        <v>17.085542321772902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02"/>
        <v>17.085542321772902</v>
      </c>
      <c r="J257" s="149"/>
      <c r="K257" s="171" t="s">
        <v>63</v>
      </c>
      <c r="L257" s="156">
        <v>17.085542321772902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3"/>
        <v>17.085542321772902</v>
      </c>
      <c r="U257" s="216" t="s">
        <v>61</v>
      </c>
      <c r="V257" s="207">
        <v>17.069759635016791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1.578268675611114E-2</v>
      </c>
      <c r="AD257" s="209">
        <v>1.578268675611114E-2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4"/>
        <v>17.085542321772902</v>
      </c>
      <c r="AJ257" s="141" t="str">
        <f t="shared" si="105"/>
        <v/>
      </c>
      <c r="BA257" s="141"/>
      <c r="BR257" s="141"/>
      <c r="CG257" s="141"/>
    </row>
    <row r="258" spans="1:85">
      <c r="A258" s="172" t="s">
        <v>23</v>
      </c>
      <c r="B258" s="173">
        <v>17.085542321772902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02"/>
        <v>17.085542321772902</v>
      </c>
      <c r="J258" s="149"/>
      <c r="K258" s="176" t="s">
        <v>23</v>
      </c>
      <c r="L258" s="177">
        <v>17.085542321772902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3"/>
        <v>17.085542321772902</v>
      </c>
      <c r="U258" s="217" t="s">
        <v>64</v>
      </c>
      <c r="V258" s="218">
        <v>17.069759635016791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1.578268675611114E-2</v>
      </c>
      <c r="AD258" s="218">
        <v>1.578268675611114E-2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04"/>
        <v>17.085542321772902</v>
      </c>
      <c r="AJ258" s="141" t="str">
        <f t="shared" si="105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0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4"/>
        <v>0</v>
      </c>
      <c r="AJ259" s="141" t="str">
        <f t="shared" si="105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0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04"/>
        <v>0</v>
      </c>
      <c r="AJ260" s="141" t="str">
        <f t="shared" si="105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0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4"/>
        <v>0</v>
      </c>
      <c r="AJ261" s="141" t="str">
        <f t="shared" si="105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1388.736461206287</v>
      </c>
      <c r="C262" s="195">
        <f t="shared" ref="C262:I262" si="106">SUM(C241:C257)</f>
        <v>5.0514429650520452</v>
      </c>
      <c r="D262" s="195">
        <f t="shared" si="106"/>
        <v>1327.2918182524484</v>
      </c>
      <c r="E262" s="195">
        <f t="shared" si="106"/>
        <v>1736.497602359826</v>
      </c>
      <c r="F262" s="195">
        <f t="shared" si="106"/>
        <v>0</v>
      </c>
      <c r="G262" s="195">
        <f t="shared" si="106"/>
        <v>379.83611540858078</v>
      </c>
      <c r="H262" s="197">
        <f t="shared" si="106"/>
        <v>118.13043802364224</v>
      </c>
      <c r="I262" s="154">
        <f t="shared" si="106"/>
        <v>4955.5438782158353</v>
      </c>
      <c r="J262" s="149"/>
      <c r="K262" s="196" t="s">
        <v>26</v>
      </c>
      <c r="L262" s="195">
        <f>SUM(L241:L257)</f>
        <v>1388.736461206287</v>
      </c>
      <c r="M262" s="195">
        <f t="shared" ref="M262:S262" si="107">SUM(M241:M257)</f>
        <v>5.0514429650520452</v>
      </c>
      <c r="N262" s="195">
        <f t="shared" si="107"/>
        <v>1327.2918182524484</v>
      </c>
      <c r="O262" s="195">
        <f t="shared" si="107"/>
        <v>1736.497602359826</v>
      </c>
      <c r="P262" s="195">
        <f t="shared" si="107"/>
        <v>391.43664684891843</v>
      </c>
      <c r="Q262" s="195">
        <f t="shared" si="107"/>
        <v>379.83611540858078</v>
      </c>
      <c r="R262" s="197">
        <f t="shared" si="107"/>
        <v>118.13043802364224</v>
      </c>
      <c r="S262" s="198">
        <f t="shared" si="107"/>
        <v>5346.9805250647541</v>
      </c>
      <c r="T262" s="141" t="str">
        <f>IF(ABS(S262-AI262)&gt;0.01,S262-AI262,"")</f>
        <v/>
      </c>
      <c r="U262" s="224" t="s">
        <v>62</v>
      </c>
      <c r="V262" s="225">
        <f>SUM(V241:V257)</f>
        <v>1072.6900912223887</v>
      </c>
      <c r="W262" s="225">
        <f t="shared" ref="W262:AH262" si="108">SUM(W241:W257)</f>
        <v>305.51315499481001</v>
      </c>
      <c r="X262" s="225">
        <f t="shared" si="108"/>
        <v>379.83611540858078</v>
      </c>
      <c r="Y262" s="225">
        <f t="shared" si="108"/>
        <v>5.0514429650520452</v>
      </c>
      <c r="Z262" s="225">
        <f t="shared" si="108"/>
        <v>1325.6072448412688</v>
      </c>
      <c r="AA262" s="225">
        <f t="shared" si="108"/>
        <v>1644.8684575851871</v>
      </c>
      <c r="AB262" s="225">
        <f t="shared" si="108"/>
        <v>391.43664684891843</v>
      </c>
      <c r="AC262" s="225">
        <f t="shared" si="108"/>
        <v>221.97737119854921</v>
      </c>
      <c r="AD262" s="226">
        <f t="shared" si="108"/>
        <v>10.533214989088204</v>
      </c>
      <c r="AE262" s="226">
        <f t="shared" si="108"/>
        <v>0</v>
      </c>
      <c r="AF262" s="226">
        <f t="shared" si="108"/>
        <v>118.13043802364224</v>
      </c>
      <c r="AG262" s="226">
        <f t="shared" si="108"/>
        <v>1.6845734111796802</v>
      </c>
      <c r="AH262" s="226">
        <f t="shared" si="108"/>
        <v>91.629144774639101</v>
      </c>
      <c r="AI262" s="227">
        <f>SUM(V262:AC262)</f>
        <v>5346.9805250647551</v>
      </c>
      <c r="AJ262" s="141" t="str">
        <f t="shared" si="105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0.2802389597055247</v>
      </c>
      <c r="C263" s="49">
        <f t="shared" ref="C263:H263" si="109">IF($I262=0,"-",C262/$I262)</f>
        <v>1.0193518792675359E-3</v>
      </c>
      <c r="D263" s="49">
        <f t="shared" si="109"/>
        <v>0.26783978729098018</v>
      </c>
      <c r="E263" s="49">
        <f t="shared" si="109"/>
        <v>0.35041514010063096</v>
      </c>
      <c r="F263" s="49">
        <f t="shared" si="109"/>
        <v>0</v>
      </c>
      <c r="G263" s="49">
        <f t="shared" si="109"/>
        <v>7.6648724084213887E-2</v>
      </c>
      <c r="H263" s="72">
        <f t="shared" si="109"/>
        <v>2.3838036939382974E-2</v>
      </c>
      <c r="I263" s="50">
        <f>SUM(B263:H263)</f>
        <v>1.0000000000000002</v>
      </c>
      <c r="J263" s="141"/>
      <c r="K263" s="84" t="s">
        <v>86</v>
      </c>
      <c r="L263" s="101">
        <f t="shared" ref="L263:R263" si="110">IF($S262=0,"-",L262/$S262)</f>
        <v>0.25972349341771145</v>
      </c>
      <c r="M263" s="101">
        <f t="shared" si="110"/>
        <v>9.4472813981136955E-4</v>
      </c>
      <c r="N263" s="101">
        <f t="shared" si="110"/>
        <v>0.24823202778289047</v>
      </c>
      <c r="O263" s="101">
        <f t="shared" si="110"/>
        <v>0.32476228297816667</v>
      </c>
      <c r="P263" s="101">
        <f t="shared" si="110"/>
        <v>7.3207045549165892E-2</v>
      </c>
      <c r="Q263" s="101">
        <f t="shared" si="110"/>
        <v>7.1037497448895384E-2</v>
      </c>
      <c r="R263" s="102">
        <f t="shared" si="110"/>
        <v>2.2092924683358862E-2</v>
      </c>
      <c r="S263" s="103">
        <f>SUM(L263:R263)</f>
        <v>1.0000000000000002</v>
      </c>
      <c r="U263" s="113" t="s">
        <v>86</v>
      </c>
      <c r="V263" s="135">
        <f>+V262/$AI262</f>
        <v>0.20061604604580036</v>
      </c>
      <c r="W263" s="135">
        <f t="shared" ref="W263:AH263" si="111">+W262/$AI262</f>
        <v>5.7137510331797974E-2</v>
      </c>
      <c r="X263" s="135">
        <f t="shared" si="111"/>
        <v>7.103749744889537E-2</v>
      </c>
      <c r="Y263" s="135">
        <f t="shared" si="111"/>
        <v>9.4472813981136934E-4</v>
      </c>
      <c r="Z263" s="135">
        <f t="shared" si="111"/>
        <v>0.24791697643694241</v>
      </c>
      <c r="AA263" s="135">
        <f t="shared" si="111"/>
        <v>0.30762566833273941</v>
      </c>
      <c r="AB263" s="135">
        <f t="shared" si="111"/>
        <v>7.3207045549165878E-2</v>
      </c>
      <c r="AC263" s="135">
        <f t="shared" si="111"/>
        <v>4.1514527714847239E-2</v>
      </c>
      <c r="AD263" s="135">
        <f t="shared" si="111"/>
        <v>1.9699370401130537E-3</v>
      </c>
      <c r="AE263" s="135">
        <f t="shared" si="111"/>
        <v>0</v>
      </c>
      <c r="AF263" s="135">
        <f t="shared" si="111"/>
        <v>2.2092924683358859E-2</v>
      </c>
      <c r="AG263" s="135">
        <f t="shared" si="111"/>
        <v>3.1505134594805336E-4</v>
      </c>
      <c r="AH263" s="135">
        <f t="shared" si="111"/>
        <v>1.7136614645427276E-2</v>
      </c>
      <c r="AI263" s="136">
        <f>SUM(V263:AC263)</f>
        <v>1</v>
      </c>
      <c r="AJ263" s="24" t="str">
        <f t="shared" si="105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3.2036392622142355E-2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3.2036392622142355E-2</v>
      </c>
      <c r="J267" s="149"/>
      <c r="K267" s="203" t="s">
        <v>7</v>
      </c>
      <c r="L267" s="152">
        <v>3.2036392622142355E-2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3.2036392622142355E-2</v>
      </c>
      <c r="U267" s="206" t="s">
        <v>7</v>
      </c>
      <c r="V267" s="207">
        <v>3.2036392622142355E-2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3.2036392622142355E-2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12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3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4">SUM(V268:AC268)</f>
        <v>0</v>
      </c>
      <c r="AJ268" s="141" t="str">
        <f t="shared" ref="AJ268:AJ289" si="115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12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3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4"/>
        <v>0</v>
      </c>
      <c r="AJ269" s="141" t="str">
        <f t="shared" si="115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12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3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4"/>
        <v>0</v>
      </c>
      <c r="AJ270" s="141" t="str">
        <f t="shared" si="115"/>
        <v/>
      </c>
      <c r="BA270" s="141"/>
      <c r="BR270" s="141"/>
      <c r="CG270" s="141"/>
    </row>
    <row r="271" spans="1:85" ht="15">
      <c r="A271" s="167" t="s">
        <v>16</v>
      </c>
      <c r="B271" s="156">
        <v>5.7683741375480366</v>
      </c>
      <c r="C271" s="156">
        <v>4.182071249722326</v>
      </c>
      <c r="D271" s="156">
        <v>1.5863028878257102</v>
      </c>
      <c r="E271" s="156">
        <v>0</v>
      </c>
      <c r="F271" s="348"/>
      <c r="G271" s="156">
        <v>0</v>
      </c>
      <c r="H271" s="168">
        <v>0</v>
      </c>
      <c r="I271" s="154">
        <f t="shared" si="112"/>
        <v>11.536748275096073</v>
      </c>
      <c r="J271" s="149"/>
      <c r="K271" s="169" t="s">
        <v>16</v>
      </c>
      <c r="L271" s="156">
        <v>5.7683741375480366</v>
      </c>
      <c r="M271" s="156">
        <v>4.182071249722326</v>
      </c>
      <c r="N271" s="156">
        <v>1.5863028878257102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3"/>
        <v>11.536748275096073</v>
      </c>
      <c r="U271" s="215" t="s">
        <v>16</v>
      </c>
      <c r="V271" s="207">
        <v>5.7683741375480366</v>
      </c>
      <c r="W271" s="207">
        <v>0</v>
      </c>
      <c r="X271" s="207">
        <v>0</v>
      </c>
      <c r="Y271" s="207">
        <v>4.182071249722326</v>
      </c>
      <c r="Z271" s="207">
        <v>1.5863028878257102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4"/>
        <v>11.536748275096073</v>
      </c>
      <c r="AJ271" s="141" t="str">
        <f t="shared" si="115"/>
        <v/>
      </c>
      <c r="BA271" s="141"/>
      <c r="BR271" s="141"/>
      <c r="CG271" s="141"/>
    </row>
    <row r="272" spans="1:85" ht="15">
      <c r="A272" s="159" t="s">
        <v>15</v>
      </c>
      <c r="B272" s="160">
        <v>2.2674339821276877</v>
      </c>
      <c r="C272" s="160">
        <v>0</v>
      </c>
      <c r="D272" s="160">
        <v>6.6480731433027609</v>
      </c>
      <c r="E272" s="160">
        <v>0</v>
      </c>
      <c r="F272" s="348"/>
      <c r="G272" s="160">
        <v>0</v>
      </c>
      <c r="H272" s="161">
        <v>0</v>
      </c>
      <c r="I272" s="162">
        <f t="shared" si="112"/>
        <v>8.9155071254304481</v>
      </c>
      <c r="J272" s="149"/>
      <c r="K272" s="163" t="s">
        <v>15</v>
      </c>
      <c r="L272" s="164">
        <v>2.2674339821276877</v>
      </c>
      <c r="M272" s="164">
        <v>0</v>
      </c>
      <c r="N272" s="164">
        <v>6.6480731433027609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3"/>
        <v>8.9155071254304481</v>
      </c>
      <c r="U272" s="211" t="s">
        <v>56</v>
      </c>
      <c r="V272" s="212">
        <v>2.2674339821276877</v>
      </c>
      <c r="W272" s="212">
        <v>0</v>
      </c>
      <c r="X272" s="212">
        <v>0</v>
      </c>
      <c r="Y272" s="212">
        <v>0</v>
      </c>
      <c r="Z272" s="212">
        <v>6.6480731433027609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4"/>
        <v>8.9155071254304481</v>
      </c>
      <c r="AJ272" s="141" t="str">
        <f t="shared" si="115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15.433332313960914</v>
      </c>
      <c r="F273" s="348"/>
      <c r="G273" s="156">
        <v>0</v>
      </c>
      <c r="H273" s="168">
        <v>0</v>
      </c>
      <c r="I273" s="154">
        <f t="shared" si="112"/>
        <v>15.433332313960914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15.433332313960914</v>
      </c>
      <c r="P273" s="156">
        <v>146.23420861948253</v>
      </c>
      <c r="Q273" s="156">
        <v>0</v>
      </c>
      <c r="R273" s="157">
        <v>0</v>
      </c>
      <c r="S273" s="158">
        <f t="shared" si="113"/>
        <v>161.66754093344343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1.484775623215195</v>
      </c>
      <c r="AB273" s="207">
        <v>146.23420861948253</v>
      </c>
      <c r="AC273" s="208">
        <v>13.94855669074572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13.94855669074572</v>
      </c>
      <c r="AI273" s="210">
        <f t="shared" si="114"/>
        <v>161.66754093344346</v>
      </c>
      <c r="AJ273" s="141" t="str">
        <f t="shared" si="115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5.5630510750650682E-3</v>
      </c>
      <c r="F274" s="348"/>
      <c r="G274" s="160">
        <v>0</v>
      </c>
      <c r="H274" s="161">
        <v>0</v>
      </c>
      <c r="I274" s="162">
        <f t="shared" si="112"/>
        <v>5.5630510750650682E-3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5.5630510750650682E-3</v>
      </c>
      <c r="P274" s="164">
        <v>0.15420417496707378</v>
      </c>
      <c r="Q274" s="164">
        <v>0</v>
      </c>
      <c r="R274" s="165">
        <v>0</v>
      </c>
      <c r="S274" s="166">
        <f t="shared" si="113"/>
        <v>0.15976722604213886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0.15420417496707378</v>
      </c>
      <c r="AC274" s="213">
        <v>5.5630510750650682E-3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5.5630510750650682E-3</v>
      </c>
      <c r="AI274" s="214">
        <f t="shared" si="114"/>
        <v>0.15976722604213886</v>
      </c>
      <c r="AJ274" s="141" t="str">
        <f t="shared" si="115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12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3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4"/>
        <v>0</v>
      </c>
      <c r="AJ275" s="141" t="str">
        <f t="shared" si="115"/>
        <v/>
      </c>
      <c r="BA275" s="141"/>
      <c r="BR275" s="141"/>
      <c r="CG275" s="141"/>
    </row>
    <row r="276" spans="1:85" ht="15">
      <c r="A276" s="159" t="s">
        <v>17</v>
      </c>
      <c r="B276" s="160">
        <v>0.2762644175321613</v>
      </c>
      <c r="C276" s="160">
        <v>0</v>
      </c>
      <c r="D276" s="160">
        <v>8.4305206124330443</v>
      </c>
      <c r="E276" s="160">
        <v>0</v>
      </c>
      <c r="F276" s="348"/>
      <c r="G276" s="160">
        <v>0</v>
      </c>
      <c r="H276" s="161">
        <v>0</v>
      </c>
      <c r="I276" s="162">
        <f t="shared" si="112"/>
        <v>8.7067850299652054</v>
      </c>
      <c r="J276" s="149"/>
      <c r="K276" s="163" t="s">
        <v>17</v>
      </c>
      <c r="L276" s="164">
        <v>0.2762644175321613</v>
      </c>
      <c r="M276" s="164">
        <v>0</v>
      </c>
      <c r="N276" s="164">
        <v>8.4305206124330443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3"/>
        <v>8.7067850299652054</v>
      </c>
      <c r="U276" s="211" t="s">
        <v>17</v>
      </c>
      <c r="V276" s="212">
        <v>0.2762644175321613</v>
      </c>
      <c r="W276" s="212">
        <v>0</v>
      </c>
      <c r="X276" s="212">
        <v>0</v>
      </c>
      <c r="Y276" s="212">
        <v>0</v>
      </c>
      <c r="Z276" s="212">
        <v>8.4305206124330443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4"/>
        <v>8.7067850299652054</v>
      </c>
      <c r="AJ276" s="141" t="str">
        <f t="shared" si="115"/>
        <v/>
      </c>
      <c r="BA276" s="141"/>
      <c r="BR276" s="141"/>
      <c r="CG276" s="141"/>
    </row>
    <row r="277" spans="1:85" ht="15">
      <c r="A277" s="167" t="s">
        <v>139</v>
      </c>
      <c r="B277" s="156">
        <v>39.389502007594096</v>
      </c>
      <c r="C277" s="156">
        <v>806.26149906189107</v>
      </c>
      <c r="D277" s="156">
        <v>82.51558243746905</v>
      </c>
      <c r="E277" s="156">
        <v>0</v>
      </c>
      <c r="F277" s="348"/>
      <c r="G277" s="156">
        <v>0</v>
      </c>
      <c r="H277" s="168">
        <v>0</v>
      </c>
      <c r="I277" s="154">
        <f t="shared" si="112"/>
        <v>928.16658350695411</v>
      </c>
      <c r="J277" s="149"/>
      <c r="K277" s="169" t="s">
        <v>139</v>
      </c>
      <c r="L277" s="156">
        <v>39.389502007594096</v>
      </c>
      <c r="M277" s="156">
        <v>806.26149906189107</v>
      </c>
      <c r="N277" s="156">
        <v>82.51558243746905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3"/>
        <v>928.16658350695411</v>
      </c>
      <c r="U277" s="215" t="s">
        <v>139</v>
      </c>
      <c r="V277" s="207">
        <v>39.389502007594096</v>
      </c>
      <c r="W277" s="207">
        <v>0</v>
      </c>
      <c r="X277" s="207">
        <v>0</v>
      </c>
      <c r="Y277" s="207">
        <v>806.26149906189107</v>
      </c>
      <c r="Z277" s="207">
        <v>82.51558243746905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4"/>
        <v>928.16658350695411</v>
      </c>
      <c r="AJ277" s="141" t="str">
        <f t="shared" si="115"/>
        <v/>
      </c>
      <c r="BA277" s="141"/>
      <c r="BR277" s="141"/>
      <c r="CG277" s="141"/>
    </row>
    <row r="278" spans="1:85" ht="15">
      <c r="A278" s="159" t="s">
        <v>25</v>
      </c>
      <c r="B278" s="160">
        <v>3.0534781249175964</v>
      </c>
      <c r="C278" s="160">
        <v>0.28424344060007584</v>
      </c>
      <c r="D278" s="160">
        <v>285.44246948985511</v>
      </c>
      <c r="E278" s="160">
        <v>1035.0928925584888</v>
      </c>
      <c r="F278" s="348"/>
      <c r="G278" s="160">
        <v>46.796629915055377</v>
      </c>
      <c r="H278" s="161">
        <v>0</v>
      </c>
      <c r="I278" s="162">
        <f t="shared" si="112"/>
        <v>1370.6697135289169</v>
      </c>
      <c r="J278" s="149"/>
      <c r="K278" s="163" t="s">
        <v>25</v>
      </c>
      <c r="L278" s="164">
        <v>3.0534781249175964</v>
      </c>
      <c r="M278" s="164">
        <v>0.28424344060007584</v>
      </c>
      <c r="N278" s="164">
        <v>285.44246948985511</v>
      </c>
      <c r="O278" s="164">
        <v>1035.0928925584888</v>
      </c>
      <c r="P278" s="164">
        <v>3.1117763538278044E-3</v>
      </c>
      <c r="Q278" s="164">
        <v>46.796629915055377</v>
      </c>
      <c r="R278" s="165">
        <v>0</v>
      </c>
      <c r="S278" s="166">
        <f t="shared" si="113"/>
        <v>1370.6728253052706</v>
      </c>
      <c r="U278" s="211" t="s">
        <v>25</v>
      </c>
      <c r="V278" s="212">
        <v>2.6747026331318122</v>
      </c>
      <c r="W278" s="212">
        <v>0.37877549178578429</v>
      </c>
      <c r="X278" s="212">
        <v>46.796629915055377</v>
      </c>
      <c r="Y278" s="212">
        <v>0.28424344060007584</v>
      </c>
      <c r="Z278" s="212">
        <v>285.44246948985511</v>
      </c>
      <c r="AA278" s="212">
        <v>1035.0883896921034</v>
      </c>
      <c r="AB278" s="212">
        <v>3.1117763538278044E-3</v>
      </c>
      <c r="AC278" s="213">
        <v>4.5028663854050173E-3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4.5028663854050173E-3</v>
      </c>
      <c r="AI278" s="214">
        <f t="shared" si="114"/>
        <v>1370.6728253052706</v>
      </c>
      <c r="AJ278" s="141" t="str">
        <f t="shared" si="115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12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3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4"/>
        <v>0</v>
      </c>
      <c r="AJ279" s="141" t="str">
        <f t="shared" si="115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12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3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4"/>
        <v>0</v>
      </c>
      <c r="AJ280" s="141" t="str">
        <f t="shared" si="115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3.0305807655455688</v>
      </c>
      <c r="F281" s="348"/>
      <c r="G281" s="156">
        <v>0</v>
      </c>
      <c r="H281" s="168">
        <v>0</v>
      </c>
      <c r="I281" s="154">
        <f t="shared" si="112"/>
        <v>3.0305807655455688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3.0305807655455688</v>
      </c>
      <c r="P281" s="156">
        <v>9.242818783942802</v>
      </c>
      <c r="Q281" s="156">
        <v>0</v>
      </c>
      <c r="R281" s="157">
        <v>0</v>
      </c>
      <c r="S281" s="158">
        <f t="shared" si="113"/>
        <v>12.273399549488371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9.242818783942802</v>
      </c>
      <c r="AC281" s="208">
        <v>3.0305807655455688</v>
      </c>
      <c r="AD281" s="207">
        <v>0</v>
      </c>
      <c r="AE281" s="207">
        <v>0</v>
      </c>
      <c r="AF281" s="207">
        <v>0</v>
      </c>
      <c r="AG281" s="207">
        <v>0</v>
      </c>
      <c r="AH281" s="207">
        <v>3.0305807655455688</v>
      </c>
      <c r="AI281" s="210">
        <f t="shared" si="114"/>
        <v>12.273399549488371</v>
      </c>
      <c r="AJ281" s="141" t="str">
        <f t="shared" si="115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12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3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4"/>
        <v>0</v>
      </c>
      <c r="AJ282" s="141" t="str">
        <f t="shared" si="115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12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3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4"/>
        <v>0</v>
      </c>
      <c r="AJ283" s="141" t="str">
        <f t="shared" si="115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12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3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14"/>
        <v>0</v>
      </c>
      <c r="AJ284" s="141" t="str">
        <f t="shared" si="115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12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3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4"/>
        <v>0</v>
      </c>
      <c r="AJ285" s="141" t="str">
        <f t="shared" si="115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12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3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14"/>
        <v>0</v>
      </c>
      <c r="AJ286" s="141" t="str">
        <f t="shared" si="115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12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3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4"/>
        <v>0</v>
      </c>
      <c r="AJ287" s="141" t="str">
        <f t="shared" si="115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50.787089062341721</v>
      </c>
      <c r="C288" s="195">
        <f t="shared" ref="C288:I288" si="116">SUM(C267:C283)</f>
        <v>810.72781375221348</v>
      </c>
      <c r="D288" s="195">
        <f t="shared" si="116"/>
        <v>384.62294857088568</v>
      </c>
      <c r="E288" s="195">
        <f t="shared" si="116"/>
        <v>1053.5623686890704</v>
      </c>
      <c r="F288" s="195">
        <f t="shared" si="116"/>
        <v>0</v>
      </c>
      <c r="G288" s="195">
        <f t="shared" si="116"/>
        <v>46.796629915055377</v>
      </c>
      <c r="H288" s="197">
        <f t="shared" si="116"/>
        <v>0</v>
      </c>
      <c r="I288" s="154">
        <f t="shared" si="116"/>
        <v>2346.4968499895663</v>
      </c>
      <c r="J288" s="149"/>
      <c r="K288" s="196" t="s">
        <v>26</v>
      </c>
      <c r="L288" s="195">
        <f>SUM(L267:L283)</f>
        <v>50.787089062341721</v>
      </c>
      <c r="M288" s="195">
        <f t="shared" ref="M288:S288" si="117">SUM(M267:M283)</f>
        <v>810.72781375221348</v>
      </c>
      <c r="N288" s="195">
        <f t="shared" si="117"/>
        <v>384.62294857088568</v>
      </c>
      <c r="O288" s="195">
        <f t="shared" si="117"/>
        <v>1053.5623686890704</v>
      </c>
      <c r="P288" s="195">
        <f t="shared" si="117"/>
        <v>155.63434335474622</v>
      </c>
      <c r="Q288" s="195">
        <f t="shared" si="117"/>
        <v>46.796629915055377</v>
      </c>
      <c r="R288" s="197">
        <f t="shared" si="117"/>
        <v>0</v>
      </c>
      <c r="S288" s="198">
        <f t="shared" si="117"/>
        <v>2502.1311933443121</v>
      </c>
      <c r="T288" s="141" t="str">
        <f>IF(ABS(S288-AI288)&gt;0.01,S288-AI288,"")</f>
        <v/>
      </c>
      <c r="U288" s="224" t="s">
        <v>62</v>
      </c>
      <c r="V288" s="225">
        <f>SUM(V267:V283)</f>
        <v>50.40831357055594</v>
      </c>
      <c r="W288" s="225">
        <f t="shared" ref="W288:AH288" si="118">SUM(W267:W283)</f>
        <v>0.37877549178578429</v>
      </c>
      <c r="X288" s="225">
        <f t="shared" si="118"/>
        <v>46.796629915055377</v>
      </c>
      <c r="Y288" s="225">
        <f t="shared" si="118"/>
        <v>810.72781375221348</v>
      </c>
      <c r="Z288" s="225">
        <f t="shared" si="118"/>
        <v>384.62294857088568</v>
      </c>
      <c r="AA288" s="225">
        <f t="shared" si="118"/>
        <v>1036.5731653153186</v>
      </c>
      <c r="AB288" s="225">
        <f t="shared" si="118"/>
        <v>155.63434335474622</v>
      </c>
      <c r="AC288" s="225">
        <f t="shared" si="118"/>
        <v>16.989203373751756</v>
      </c>
      <c r="AD288" s="226">
        <f t="shared" si="118"/>
        <v>0</v>
      </c>
      <c r="AE288" s="226">
        <f t="shared" si="118"/>
        <v>0</v>
      </c>
      <c r="AF288" s="226">
        <f t="shared" si="118"/>
        <v>0</v>
      </c>
      <c r="AG288" s="226">
        <f t="shared" si="118"/>
        <v>0</v>
      </c>
      <c r="AH288" s="226">
        <f t="shared" si="118"/>
        <v>16.989203373751756</v>
      </c>
      <c r="AI288" s="227">
        <f>SUM(V288:AC288)</f>
        <v>2502.1311933443135</v>
      </c>
      <c r="AJ288" s="141" t="str">
        <f t="shared" si="115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2.164379170701531E-2</v>
      </c>
      <c r="C289" s="49">
        <f t="shared" ref="C289:H289" si="119">IF($I288=0,"-",C288/$I288)</f>
        <v>0.34550560498549931</v>
      </c>
      <c r="D289" s="49">
        <f t="shared" si="119"/>
        <v>0.16391368629904443</v>
      </c>
      <c r="E289" s="49">
        <f t="shared" si="119"/>
        <v>0.4489937281159167</v>
      </c>
      <c r="F289" s="49">
        <f t="shared" si="119"/>
        <v>0</v>
      </c>
      <c r="G289" s="49">
        <f t="shared" si="119"/>
        <v>1.9943188892524385E-2</v>
      </c>
      <c r="H289" s="72">
        <f t="shared" si="119"/>
        <v>0</v>
      </c>
      <c r="I289" s="50">
        <f>SUM(B289:H289)</f>
        <v>1</v>
      </c>
      <c r="J289" s="141"/>
      <c r="K289" s="84" t="s">
        <v>86</v>
      </c>
      <c r="L289" s="101">
        <f t="shared" ref="L289:R289" si="120">IF($S288=0,"-",L288/$S288)</f>
        <v>2.0297532438521115E-2</v>
      </c>
      <c r="M289" s="101">
        <f t="shared" si="120"/>
        <v>0.32401491013291212</v>
      </c>
      <c r="N289" s="101">
        <f t="shared" si="120"/>
        <v>0.15371813819914223</v>
      </c>
      <c r="O289" s="101">
        <f t="shared" si="120"/>
        <v>0.42106599825442975</v>
      </c>
      <c r="P289" s="101">
        <f t="shared" si="120"/>
        <v>6.220071264397916E-2</v>
      </c>
      <c r="Q289" s="101">
        <f t="shared" si="120"/>
        <v>1.8702708331015883E-2</v>
      </c>
      <c r="R289" s="102">
        <f t="shared" si="120"/>
        <v>0</v>
      </c>
      <c r="S289" s="103">
        <f>SUM(L289:R289)</f>
        <v>1.0000000000000002</v>
      </c>
      <c r="U289" s="113" t="s">
        <v>86</v>
      </c>
      <c r="V289" s="135">
        <f>+V288/$AI288</f>
        <v>2.0146151290804579E-2</v>
      </c>
      <c r="W289" s="135">
        <f t="shared" ref="W289:AH289" si="121">+W288/$AI288</f>
        <v>1.513811477165265E-4</v>
      </c>
      <c r="X289" s="135">
        <f t="shared" si="121"/>
        <v>1.8702708331015873E-2</v>
      </c>
      <c r="Y289" s="135">
        <f t="shared" si="121"/>
        <v>0.32401491013291195</v>
      </c>
      <c r="Z289" s="135">
        <f t="shared" si="121"/>
        <v>0.15371813819914215</v>
      </c>
      <c r="AA289" s="135">
        <f t="shared" si="121"/>
        <v>0.41427610513493879</v>
      </c>
      <c r="AB289" s="135">
        <f t="shared" si="121"/>
        <v>6.2200712643979125E-2</v>
      </c>
      <c r="AC289" s="135">
        <f t="shared" si="121"/>
        <v>6.7898931194907593E-3</v>
      </c>
      <c r="AD289" s="135">
        <f t="shared" si="121"/>
        <v>0</v>
      </c>
      <c r="AE289" s="135">
        <f t="shared" si="121"/>
        <v>0</v>
      </c>
      <c r="AF289" s="135">
        <f t="shared" si="121"/>
        <v>0</v>
      </c>
      <c r="AG289" s="135">
        <f t="shared" si="121"/>
        <v>0</v>
      </c>
      <c r="AH289" s="135">
        <f t="shared" si="121"/>
        <v>6.7898931194907593E-3</v>
      </c>
      <c r="AI289" s="136">
        <f>SUM(V289:AC289)</f>
        <v>0.99999999999999967</v>
      </c>
      <c r="AJ289" s="24" t="str">
        <f t="shared" si="115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2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4">SUM(V294:AC294)</f>
        <v>0</v>
      </c>
      <c r="AJ294" s="141" t="str">
        <f t="shared" ref="AJ294:AJ315" si="12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2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4"/>
        <v>0</v>
      </c>
      <c r="AJ295" s="141" t="str">
        <f t="shared" si="125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2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4"/>
        <v>0</v>
      </c>
      <c r="AJ296" s="141" t="str">
        <f t="shared" si="125"/>
        <v/>
      </c>
      <c r="BA296" s="141"/>
      <c r="BR296" s="141"/>
      <c r="CG296" s="141"/>
    </row>
    <row r="297" spans="1:85" ht="15">
      <c r="A297" s="167" t="s">
        <v>16</v>
      </c>
      <c r="B297" s="156">
        <v>35.721974338692512</v>
      </c>
      <c r="C297" s="156">
        <v>107.87648415989086</v>
      </c>
      <c r="D297" s="156">
        <v>14.251973581288626</v>
      </c>
      <c r="E297" s="156">
        <v>0</v>
      </c>
      <c r="F297" s="348"/>
      <c r="G297" s="156">
        <v>0</v>
      </c>
      <c r="H297" s="168">
        <v>0</v>
      </c>
      <c r="I297" s="154">
        <f t="shared" si="122"/>
        <v>157.85043207987201</v>
      </c>
      <c r="J297" s="149"/>
      <c r="K297" s="169" t="s">
        <v>16</v>
      </c>
      <c r="L297" s="156">
        <v>35.721974338692512</v>
      </c>
      <c r="M297" s="156">
        <v>107.87648415989086</v>
      </c>
      <c r="N297" s="156">
        <v>14.251973581288626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3"/>
        <v>157.85043207987201</v>
      </c>
      <c r="U297" s="215" t="s">
        <v>16</v>
      </c>
      <c r="V297" s="207">
        <v>32.592601232681758</v>
      </c>
      <c r="W297" s="207">
        <v>0</v>
      </c>
      <c r="X297" s="207">
        <v>0</v>
      </c>
      <c r="Y297" s="207">
        <v>107.87648415989086</v>
      </c>
      <c r="Z297" s="207">
        <v>14.251973581288626</v>
      </c>
      <c r="AA297" s="207">
        <v>0</v>
      </c>
      <c r="AB297" s="207">
        <v>0</v>
      </c>
      <c r="AC297" s="208">
        <v>3.1293731060107501</v>
      </c>
      <c r="AD297" s="209">
        <v>3.1293731060107501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4"/>
        <v>157.85043207987201</v>
      </c>
      <c r="AJ297" s="141" t="str">
        <f t="shared" si="125"/>
        <v/>
      </c>
      <c r="BA297" s="141"/>
      <c r="BR297" s="141"/>
      <c r="CG297" s="141"/>
    </row>
    <row r="298" spans="1:85" ht="15">
      <c r="A298" s="159" t="s">
        <v>15</v>
      </c>
      <c r="B298" s="160">
        <v>0.82166358253869187</v>
      </c>
      <c r="C298" s="160">
        <v>2.2689119381466178</v>
      </c>
      <c r="D298" s="160">
        <v>7.460331846004709</v>
      </c>
      <c r="E298" s="160">
        <v>0</v>
      </c>
      <c r="F298" s="348"/>
      <c r="G298" s="160">
        <v>0</v>
      </c>
      <c r="H298" s="161">
        <v>0</v>
      </c>
      <c r="I298" s="162">
        <f t="shared" si="122"/>
        <v>10.550907366690019</v>
      </c>
      <c r="J298" s="149"/>
      <c r="K298" s="163" t="s">
        <v>15</v>
      </c>
      <c r="L298" s="164">
        <v>0.82166358253869187</v>
      </c>
      <c r="M298" s="164">
        <v>2.2689119381466178</v>
      </c>
      <c r="N298" s="164">
        <v>7.460331846004709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3"/>
        <v>10.550907366690019</v>
      </c>
      <c r="U298" s="211" t="s">
        <v>56</v>
      </c>
      <c r="V298" s="212">
        <v>0.82166358253869187</v>
      </c>
      <c r="W298" s="212">
        <v>0</v>
      </c>
      <c r="X298" s="212">
        <v>0</v>
      </c>
      <c r="Y298" s="212">
        <v>2.2689119381466178</v>
      </c>
      <c r="Z298" s="212">
        <v>7.460331846004709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4"/>
        <v>10.550907366690019</v>
      </c>
      <c r="AJ298" s="141" t="str">
        <f t="shared" si="125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0.514689625619832</v>
      </c>
      <c r="F299" s="348"/>
      <c r="G299" s="156">
        <v>0</v>
      </c>
      <c r="H299" s="168">
        <v>0</v>
      </c>
      <c r="I299" s="154">
        <f t="shared" si="122"/>
        <v>0.514689625619832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0.514689625619832</v>
      </c>
      <c r="P299" s="156">
        <v>322.26050864905352</v>
      </c>
      <c r="Q299" s="156">
        <v>0</v>
      </c>
      <c r="R299" s="157">
        <v>0</v>
      </c>
      <c r="S299" s="158">
        <f t="shared" si="123"/>
        <v>322.77519827467336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8.2370847364077291E-4</v>
      </c>
      <c r="AB299" s="207">
        <v>322.26050864905352</v>
      </c>
      <c r="AC299" s="208">
        <v>0.51386591714619123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0.51386591714619123</v>
      </c>
      <c r="AI299" s="210">
        <f t="shared" si="124"/>
        <v>322.77519827467336</v>
      </c>
      <c r="AJ299" s="141" t="str">
        <f t="shared" si="12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2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1.718448056597875</v>
      </c>
      <c r="Q300" s="164">
        <v>0</v>
      </c>
      <c r="R300" s="165">
        <v>0</v>
      </c>
      <c r="S300" s="166">
        <f t="shared" si="123"/>
        <v>1.718448056597875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1.718448056597875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4"/>
        <v>1.718448056597875</v>
      </c>
      <c r="AJ300" s="141" t="str">
        <f t="shared" si="125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2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4"/>
        <v>0</v>
      </c>
      <c r="AJ301" s="141" t="str">
        <f t="shared" si="125"/>
        <v/>
      </c>
      <c r="BA301" s="141"/>
      <c r="BR301" s="141"/>
      <c r="CG301" s="141"/>
    </row>
    <row r="302" spans="1:85" ht="15">
      <c r="A302" s="159" t="s">
        <v>17</v>
      </c>
      <c r="B302" s="160">
        <v>0.1768730749242991</v>
      </c>
      <c r="C302" s="160">
        <v>5.1293191728046814</v>
      </c>
      <c r="D302" s="160">
        <v>34.490249610238358</v>
      </c>
      <c r="E302" s="160">
        <v>13.265480619322444</v>
      </c>
      <c r="F302" s="348"/>
      <c r="G302" s="160">
        <v>0</v>
      </c>
      <c r="H302" s="161">
        <v>0</v>
      </c>
      <c r="I302" s="162">
        <f t="shared" si="122"/>
        <v>53.061922477289784</v>
      </c>
      <c r="J302" s="149"/>
      <c r="K302" s="163" t="s">
        <v>17</v>
      </c>
      <c r="L302" s="164">
        <v>0.1768730749242991</v>
      </c>
      <c r="M302" s="164">
        <v>5.1293191728046814</v>
      </c>
      <c r="N302" s="164">
        <v>34.490249610238358</v>
      </c>
      <c r="O302" s="164">
        <v>13.265480619322444</v>
      </c>
      <c r="P302" s="164">
        <v>0</v>
      </c>
      <c r="Q302" s="164">
        <v>0</v>
      </c>
      <c r="R302" s="165">
        <v>0</v>
      </c>
      <c r="S302" s="166">
        <f t="shared" si="123"/>
        <v>53.061922477289784</v>
      </c>
      <c r="U302" s="211" t="s">
        <v>17</v>
      </c>
      <c r="V302" s="212">
        <v>0.1768730749242991</v>
      </c>
      <c r="W302" s="212">
        <v>0</v>
      </c>
      <c r="X302" s="212">
        <v>0</v>
      </c>
      <c r="Y302" s="212">
        <v>5.1293191728046814</v>
      </c>
      <c r="Z302" s="212">
        <v>34.490249610238358</v>
      </c>
      <c r="AA302" s="212">
        <v>2.4762230489401915</v>
      </c>
      <c r="AB302" s="212">
        <v>0</v>
      </c>
      <c r="AC302" s="213">
        <v>10.789257570382253</v>
      </c>
      <c r="AD302" s="212">
        <v>0</v>
      </c>
      <c r="AE302" s="212">
        <v>0</v>
      </c>
      <c r="AF302" s="212">
        <v>0</v>
      </c>
      <c r="AG302" s="212">
        <v>0</v>
      </c>
      <c r="AH302" s="212">
        <v>10.789257570382253</v>
      </c>
      <c r="AI302" s="214">
        <f t="shared" si="124"/>
        <v>53.061922477289784</v>
      </c>
      <c r="AJ302" s="141" t="str">
        <f t="shared" si="125"/>
        <v/>
      </c>
      <c r="BA302" s="141"/>
      <c r="BR302" s="141"/>
      <c r="CG302" s="141"/>
    </row>
    <row r="303" spans="1:85" ht="15">
      <c r="A303" s="167" t="s">
        <v>139</v>
      </c>
      <c r="B303" s="156">
        <v>155.02917499245768</v>
      </c>
      <c r="C303" s="156">
        <v>1689.0887137668492</v>
      </c>
      <c r="D303" s="156">
        <v>681.35620428443235</v>
      </c>
      <c r="E303" s="156">
        <v>6.178003071706784</v>
      </c>
      <c r="F303" s="348"/>
      <c r="G303" s="156">
        <v>0</v>
      </c>
      <c r="H303" s="168">
        <v>0</v>
      </c>
      <c r="I303" s="154">
        <f t="shared" si="122"/>
        <v>2531.6520961154461</v>
      </c>
      <c r="J303" s="149"/>
      <c r="K303" s="169" t="s">
        <v>139</v>
      </c>
      <c r="L303" s="156">
        <v>155.02917499245768</v>
      </c>
      <c r="M303" s="156">
        <v>1689.0887137668492</v>
      </c>
      <c r="N303" s="156">
        <v>681.35620428443235</v>
      </c>
      <c r="O303" s="156">
        <v>6.178003071706784</v>
      </c>
      <c r="P303" s="156">
        <v>2.8794868661295459</v>
      </c>
      <c r="Q303" s="156">
        <v>0</v>
      </c>
      <c r="R303" s="157">
        <v>0</v>
      </c>
      <c r="S303" s="158">
        <f t="shared" si="123"/>
        <v>2534.5315829815754</v>
      </c>
      <c r="U303" s="215" t="s">
        <v>139</v>
      </c>
      <c r="V303" s="207">
        <v>152.66626147844633</v>
      </c>
      <c r="W303" s="207">
        <v>0.73977058506824767</v>
      </c>
      <c r="X303" s="207">
        <v>0</v>
      </c>
      <c r="Y303" s="207">
        <v>1689.0887137668492</v>
      </c>
      <c r="Z303" s="207">
        <v>681.35620428443235</v>
      </c>
      <c r="AA303" s="207">
        <v>0.31144120104159023</v>
      </c>
      <c r="AB303" s="207">
        <v>2.8794868661295459</v>
      </c>
      <c r="AC303" s="208">
        <v>7.4897047996083117</v>
      </c>
      <c r="AD303" s="207">
        <v>1.6231429289431178</v>
      </c>
      <c r="AE303" s="207">
        <v>0</v>
      </c>
      <c r="AF303" s="207">
        <v>0</v>
      </c>
      <c r="AG303" s="207">
        <v>0</v>
      </c>
      <c r="AH303" s="207">
        <v>5.8665618706651941</v>
      </c>
      <c r="AI303" s="210">
        <f t="shared" si="124"/>
        <v>2534.5315829815759</v>
      </c>
      <c r="AJ303" s="141" t="str">
        <f t="shared" si="125"/>
        <v/>
      </c>
      <c r="BA303" s="141"/>
      <c r="BR303" s="141"/>
      <c r="CG303" s="141"/>
    </row>
    <row r="304" spans="1:85" ht="15">
      <c r="A304" s="159" t="s">
        <v>25</v>
      </c>
      <c r="B304" s="160">
        <v>116.06498790562782</v>
      </c>
      <c r="C304" s="160">
        <v>69.294137260507767</v>
      </c>
      <c r="D304" s="160">
        <v>147.8309651570595</v>
      </c>
      <c r="E304" s="160">
        <v>1337.3901637588547</v>
      </c>
      <c r="F304" s="348"/>
      <c r="G304" s="160">
        <v>129.33142267877275</v>
      </c>
      <c r="H304" s="161">
        <v>0</v>
      </c>
      <c r="I304" s="162">
        <f t="shared" si="122"/>
        <v>1799.9116767608225</v>
      </c>
      <c r="J304" s="149"/>
      <c r="K304" s="163" t="s">
        <v>25</v>
      </c>
      <c r="L304" s="164">
        <v>116.06498790562782</v>
      </c>
      <c r="M304" s="164">
        <v>69.294137260507767</v>
      </c>
      <c r="N304" s="164">
        <v>147.8309651570595</v>
      </c>
      <c r="O304" s="164">
        <v>1337.3901637588547</v>
      </c>
      <c r="P304" s="164">
        <v>24.404599881813724</v>
      </c>
      <c r="Q304" s="164">
        <v>129.33142267877275</v>
      </c>
      <c r="R304" s="165">
        <v>0</v>
      </c>
      <c r="S304" s="166">
        <f t="shared" si="123"/>
        <v>1824.3162766426362</v>
      </c>
      <c r="U304" s="211" t="s">
        <v>25</v>
      </c>
      <c r="V304" s="212">
        <v>11.16560348703746</v>
      </c>
      <c r="W304" s="212">
        <v>102.96182857066421</v>
      </c>
      <c r="X304" s="212">
        <v>129.33142267877275</v>
      </c>
      <c r="Y304" s="212">
        <v>69.294137260507767</v>
      </c>
      <c r="Z304" s="212">
        <v>110.49908325140136</v>
      </c>
      <c r="AA304" s="212">
        <v>1245.131746500605</v>
      </c>
      <c r="AB304" s="212">
        <v>24.404599881813724</v>
      </c>
      <c r="AC304" s="213">
        <v>131.52785501183396</v>
      </c>
      <c r="AD304" s="212">
        <v>1.9375558479261528</v>
      </c>
      <c r="AE304" s="212">
        <v>74.221651986189073</v>
      </c>
      <c r="AF304" s="212">
        <v>0</v>
      </c>
      <c r="AG304" s="212">
        <v>37.33188190565815</v>
      </c>
      <c r="AH304" s="212">
        <v>18.036765272060574</v>
      </c>
      <c r="AI304" s="214">
        <f t="shared" si="124"/>
        <v>1824.3162766426362</v>
      </c>
      <c r="AJ304" s="141" t="str">
        <f t="shared" si="125"/>
        <v/>
      </c>
      <c r="BA304" s="141"/>
      <c r="BR304" s="141"/>
      <c r="CG304" s="141"/>
    </row>
    <row r="305" spans="1:85" ht="15">
      <c r="A305" s="167" t="s">
        <v>24</v>
      </c>
      <c r="B305" s="156">
        <v>4.1360768756548243</v>
      </c>
      <c r="C305" s="156">
        <v>0</v>
      </c>
      <c r="D305" s="156">
        <v>221.88363035421028</v>
      </c>
      <c r="E305" s="156">
        <v>0</v>
      </c>
      <c r="F305" s="348"/>
      <c r="G305" s="156">
        <v>0</v>
      </c>
      <c r="H305" s="168">
        <v>0</v>
      </c>
      <c r="I305" s="154">
        <f t="shared" si="122"/>
        <v>226.01970722986511</v>
      </c>
      <c r="J305" s="149"/>
      <c r="K305" s="169" t="s">
        <v>24</v>
      </c>
      <c r="L305" s="156">
        <v>4.1360768756548243</v>
      </c>
      <c r="M305" s="156">
        <v>0</v>
      </c>
      <c r="N305" s="156">
        <v>221.88363035421028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3"/>
        <v>226.01970722986511</v>
      </c>
      <c r="U305" s="215" t="s">
        <v>24</v>
      </c>
      <c r="V305" s="207">
        <v>4.0309384492813134</v>
      </c>
      <c r="W305" s="207">
        <v>0</v>
      </c>
      <c r="X305" s="207">
        <v>0</v>
      </c>
      <c r="Y305" s="207">
        <v>0</v>
      </c>
      <c r="Z305" s="207">
        <v>195.2093845759079</v>
      </c>
      <c r="AA305" s="207">
        <v>0</v>
      </c>
      <c r="AB305" s="207">
        <v>0</v>
      </c>
      <c r="AC305" s="208">
        <v>26.779384204675949</v>
      </c>
      <c r="AD305" s="207">
        <v>0.10513842637351067</v>
      </c>
      <c r="AE305" s="207">
        <v>0</v>
      </c>
      <c r="AF305" s="207">
        <v>0</v>
      </c>
      <c r="AG305" s="207">
        <v>26.674245778302385</v>
      </c>
      <c r="AH305" s="207">
        <v>0</v>
      </c>
      <c r="AI305" s="210">
        <f t="shared" si="124"/>
        <v>226.01970722986516</v>
      </c>
      <c r="AJ305" s="141" t="str">
        <f t="shared" si="125"/>
        <v/>
      </c>
      <c r="BA305" s="141"/>
      <c r="BR305" s="141"/>
      <c r="CG305" s="141"/>
    </row>
    <row r="306" spans="1:85" ht="15">
      <c r="A306" s="159" t="s">
        <v>59</v>
      </c>
      <c r="B306" s="160">
        <v>0</v>
      </c>
      <c r="C306" s="160">
        <v>2.9263172675380072E-2</v>
      </c>
      <c r="D306" s="160">
        <v>0</v>
      </c>
      <c r="E306" s="160">
        <v>0</v>
      </c>
      <c r="F306" s="348"/>
      <c r="G306" s="160">
        <v>0</v>
      </c>
      <c r="H306" s="161">
        <v>0</v>
      </c>
      <c r="I306" s="162">
        <f t="shared" si="122"/>
        <v>2.9263172675380072E-2</v>
      </c>
      <c r="J306" s="149"/>
      <c r="K306" s="163" t="s">
        <v>59</v>
      </c>
      <c r="L306" s="164">
        <v>0</v>
      </c>
      <c r="M306" s="164">
        <v>2.9263172675380072E-2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3"/>
        <v>2.9263172675380072E-2</v>
      </c>
      <c r="U306" s="211" t="s">
        <v>59</v>
      </c>
      <c r="V306" s="212">
        <v>0</v>
      </c>
      <c r="W306" s="212">
        <v>0</v>
      </c>
      <c r="X306" s="212">
        <v>0</v>
      </c>
      <c r="Y306" s="212">
        <v>2.9263172675380072E-2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4"/>
        <v>2.9263172675380072E-2</v>
      </c>
      <c r="AJ306" s="141" t="str">
        <f t="shared" si="125"/>
        <v/>
      </c>
      <c r="BA306" s="141"/>
      <c r="BR306" s="141"/>
      <c r="CG306" s="141"/>
    </row>
    <row r="307" spans="1:85" ht="15">
      <c r="A307" s="167" t="s">
        <v>22</v>
      </c>
      <c r="B307" s="156">
        <v>21.880727847905252</v>
      </c>
      <c r="C307" s="156">
        <v>11.03625728129477</v>
      </c>
      <c r="D307" s="156">
        <v>0.54847639931616343</v>
      </c>
      <c r="E307" s="156">
        <v>0</v>
      </c>
      <c r="F307" s="348"/>
      <c r="G307" s="156">
        <v>0</v>
      </c>
      <c r="H307" s="168">
        <v>0</v>
      </c>
      <c r="I307" s="154">
        <f t="shared" si="122"/>
        <v>33.465461528516187</v>
      </c>
      <c r="J307" s="149"/>
      <c r="K307" s="169" t="s">
        <v>22</v>
      </c>
      <c r="L307" s="156">
        <v>21.880727847905252</v>
      </c>
      <c r="M307" s="156">
        <v>11.03625728129477</v>
      </c>
      <c r="N307" s="156">
        <v>0.54847639931616343</v>
      </c>
      <c r="O307" s="156">
        <v>0</v>
      </c>
      <c r="P307" s="156">
        <v>19.842516969063141</v>
      </c>
      <c r="Q307" s="156">
        <v>0</v>
      </c>
      <c r="R307" s="157">
        <v>0</v>
      </c>
      <c r="S307" s="158">
        <f t="shared" si="123"/>
        <v>53.307978497579327</v>
      </c>
      <c r="U307" s="215" t="s">
        <v>22</v>
      </c>
      <c r="V307" s="207">
        <v>21.880727847905252</v>
      </c>
      <c r="W307" s="207">
        <v>0</v>
      </c>
      <c r="X307" s="207">
        <v>0</v>
      </c>
      <c r="Y307" s="207">
        <v>11.03625728129477</v>
      </c>
      <c r="Z307" s="207">
        <v>0.54847639931616343</v>
      </c>
      <c r="AA307" s="207">
        <v>0</v>
      </c>
      <c r="AB307" s="207">
        <v>19.842516969063141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4"/>
        <v>53.307978497579327</v>
      </c>
      <c r="AJ307" s="141" t="str">
        <f t="shared" si="125"/>
        <v/>
      </c>
      <c r="BA307" s="141"/>
      <c r="BR307" s="141"/>
      <c r="CG307" s="141"/>
    </row>
    <row r="308" spans="1:85" ht="15">
      <c r="A308" s="159" t="s">
        <v>21</v>
      </c>
      <c r="B308" s="160">
        <v>1.1396525941230939E-3</v>
      </c>
      <c r="C308" s="160">
        <v>5.7482088015831578E-4</v>
      </c>
      <c r="D308" s="160">
        <v>2.8567265021570146E-5</v>
      </c>
      <c r="E308" s="160">
        <v>0</v>
      </c>
      <c r="F308" s="348"/>
      <c r="G308" s="160">
        <v>0</v>
      </c>
      <c r="H308" s="161">
        <v>0</v>
      </c>
      <c r="I308" s="162">
        <f t="shared" si="122"/>
        <v>1.7430407393029799E-3</v>
      </c>
      <c r="J308" s="149"/>
      <c r="K308" s="163" t="s">
        <v>21</v>
      </c>
      <c r="L308" s="164">
        <v>1.1396525941230939E-3</v>
      </c>
      <c r="M308" s="164">
        <v>5.7482088015831578E-4</v>
      </c>
      <c r="N308" s="164">
        <v>2.8567265021570146E-5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3"/>
        <v>1.7430407393029799E-3</v>
      </c>
      <c r="U308" s="211" t="s">
        <v>60</v>
      </c>
      <c r="V308" s="212">
        <v>1.1396525941230939E-3</v>
      </c>
      <c r="W308" s="212">
        <v>0</v>
      </c>
      <c r="X308" s="212">
        <v>0</v>
      </c>
      <c r="Y308" s="212">
        <v>5.7482088015831578E-4</v>
      </c>
      <c r="Z308" s="212">
        <v>2.8567265021570146E-5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4"/>
        <v>1.7430407393029799E-3</v>
      </c>
      <c r="AJ308" s="141" t="str">
        <f t="shared" si="125"/>
        <v/>
      </c>
      <c r="BA308" s="141"/>
      <c r="BR308" s="141"/>
      <c r="CG308" s="141"/>
    </row>
    <row r="309" spans="1:85" ht="15">
      <c r="A309" s="170" t="s">
        <v>63</v>
      </c>
      <c r="B309" s="156">
        <v>37.09483294747735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22"/>
        <v>37.09483294747735</v>
      </c>
      <c r="J309" s="149"/>
      <c r="K309" s="171" t="s">
        <v>63</v>
      </c>
      <c r="L309" s="156">
        <v>37.09483294747735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3"/>
        <v>37.09483294747735</v>
      </c>
      <c r="U309" s="216" t="s">
        <v>61</v>
      </c>
      <c r="V309" s="207">
        <v>31.546519627097474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5.5483133203798776</v>
      </c>
      <c r="AD309" s="209">
        <v>5.5483133203798776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4"/>
        <v>37.09483294747735</v>
      </c>
      <c r="AJ309" s="141" t="str">
        <f t="shared" si="125"/>
        <v/>
      </c>
      <c r="BA309" s="141"/>
      <c r="BR309" s="141"/>
      <c r="CG309" s="141"/>
    </row>
    <row r="310" spans="1:85">
      <c r="A310" s="172" t="s">
        <v>23</v>
      </c>
      <c r="B310" s="173">
        <v>37.09483294747735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22"/>
        <v>37.09483294747735</v>
      </c>
      <c r="J310" s="149"/>
      <c r="K310" s="176" t="s">
        <v>23</v>
      </c>
      <c r="L310" s="177">
        <v>37.09483294747735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3"/>
        <v>37.09483294747735</v>
      </c>
      <c r="U310" s="217" t="s">
        <v>64</v>
      </c>
      <c r="V310" s="218">
        <v>31.546519627097474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5.5483133203798776</v>
      </c>
      <c r="AD310" s="218">
        <v>5.5483133203798776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24"/>
        <v>37.09483294747735</v>
      </c>
      <c r="AJ310" s="141" t="str">
        <f t="shared" si="12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2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4"/>
        <v>0</v>
      </c>
      <c r="AJ311" s="141" t="str">
        <f t="shared" si="12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2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24"/>
        <v>0</v>
      </c>
      <c r="AJ312" s="141" t="str">
        <f t="shared" si="12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2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4"/>
        <v>0</v>
      </c>
      <c r="AJ313" s="141" t="str">
        <f t="shared" si="12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370.92745121787254</v>
      </c>
      <c r="C314" s="195">
        <f t="shared" ref="C314:I314" si="126">SUM(C293:C309)</f>
        <v>1884.7236615730494</v>
      </c>
      <c r="D314" s="195">
        <f t="shared" si="126"/>
        <v>1107.821859799815</v>
      </c>
      <c r="E314" s="195">
        <f t="shared" si="126"/>
        <v>1357.3483370755037</v>
      </c>
      <c r="F314" s="195">
        <f t="shared" si="126"/>
        <v>0</v>
      </c>
      <c r="G314" s="195">
        <f t="shared" si="126"/>
        <v>129.33142267877275</v>
      </c>
      <c r="H314" s="197">
        <f t="shared" si="126"/>
        <v>0</v>
      </c>
      <c r="I314" s="154">
        <f t="shared" si="126"/>
        <v>4850.1527323450146</v>
      </c>
      <c r="J314" s="149"/>
      <c r="K314" s="196" t="s">
        <v>26</v>
      </c>
      <c r="L314" s="195">
        <f>SUM(L293:L309)</f>
        <v>370.92745121787254</v>
      </c>
      <c r="M314" s="195">
        <f t="shared" ref="M314:S314" si="127">SUM(M293:M309)</f>
        <v>1884.7236615730494</v>
      </c>
      <c r="N314" s="195">
        <f t="shared" si="127"/>
        <v>1107.821859799815</v>
      </c>
      <c r="O314" s="195">
        <f t="shared" si="127"/>
        <v>1357.3483370755037</v>
      </c>
      <c r="P314" s="195">
        <f t="shared" si="127"/>
        <v>371.10556042265779</v>
      </c>
      <c r="Q314" s="195">
        <f t="shared" si="127"/>
        <v>129.33142267877275</v>
      </c>
      <c r="R314" s="197">
        <f t="shared" si="127"/>
        <v>0</v>
      </c>
      <c r="S314" s="198">
        <f t="shared" si="127"/>
        <v>5221.2582927676713</v>
      </c>
      <c r="T314" s="141" t="str">
        <f>IF(ABS(S314-AI314)&gt;0.01,S314-AI314,"")</f>
        <v/>
      </c>
      <c r="U314" s="224" t="s">
        <v>62</v>
      </c>
      <c r="V314" s="225">
        <f>SUM(V293:V309)</f>
        <v>254.88232843250671</v>
      </c>
      <c r="W314" s="225">
        <f t="shared" ref="W314:AH314" si="128">SUM(W293:W309)</f>
        <v>103.70159915573245</v>
      </c>
      <c r="X314" s="225">
        <f t="shared" si="128"/>
        <v>129.33142267877275</v>
      </c>
      <c r="Y314" s="225">
        <f t="shared" si="128"/>
        <v>1884.7236615730494</v>
      </c>
      <c r="Z314" s="225">
        <f t="shared" si="128"/>
        <v>1043.8157321158544</v>
      </c>
      <c r="AA314" s="225">
        <f t="shared" si="128"/>
        <v>1247.9202344590603</v>
      </c>
      <c r="AB314" s="225">
        <f t="shared" si="128"/>
        <v>371.10556042265779</v>
      </c>
      <c r="AC314" s="225">
        <f t="shared" si="128"/>
        <v>185.77775393003731</v>
      </c>
      <c r="AD314" s="226">
        <f t="shared" si="128"/>
        <v>12.34352362963341</v>
      </c>
      <c r="AE314" s="226">
        <f t="shared" si="128"/>
        <v>74.221651986189073</v>
      </c>
      <c r="AF314" s="226">
        <f t="shared" si="128"/>
        <v>0</v>
      </c>
      <c r="AG314" s="226">
        <f t="shared" si="128"/>
        <v>64.006127683960528</v>
      </c>
      <c r="AH314" s="226">
        <f t="shared" si="128"/>
        <v>35.20645063025421</v>
      </c>
      <c r="AI314" s="227">
        <f>SUM(V314:AC314)</f>
        <v>5221.2582927676704</v>
      </c>
      <c r="AJ314" s="141" t="str">
        <f t="shared" si="125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7.6477478481081093E-2</v>
      </c>
      <c r="C315" s="49">
        <f t="shared" ref="C315:H315" si="129">IF($I314=0,"-",C314/$I314)</f>
        <v>0.38859057963351989</v>
      </c>
      <c r="D315" s="49">
        <f t="shared" si="129"/>
        <v>0.22840968541297688</v>
      </c>
      <c r="E315" s="49">
        <f t="shared" si="129"/>
        <v>0.2798568234817701</v>
      </c>
      <c r="F315" s="49">
        <f t="shared" si="129"/>
        <v>0</v>
      </c>
      <c r="G315" s="49">
        <f t="shared" si="129"/>
        <v>2.6665432990651806E-2</v>
      </c>
      <c r="H315" s="72">
        <f t="shared" si="129"/>
        <v>0</v>
      </c>
      <c r="I315" s="50">
        <f>SUM(B315:H315)</f>
        <v>0.99999999999999978</v>
      </c>
      <c r="J315" s="141"/>
      <c r="K315" s="84" t="s">
        <v>86</v>
      </c>
      <c r="L315" s="101">
        <f t="shared" ref="L315:R315" si="130">IF($S314=0,"-",L314/$S314)</f>
        <v>7.1041773920985679E-2</v>
      </c>
      <c r="M315" s="101">
        <f t="shared" si="130"/>
        <v>0.36097115980332012</v>
      </c>
      <c r="N315" s="101">
        <f t="shared" si="130"/>
        <v>0.21217526459748912</v>
      </c>
      <c r="O315" s="101">
        <f t="shared" si="130"/>
        <v>0.25996575173376529</v>
      </c>
      <c r="P315" s="101">
        <f t="shared" si="130"/>
        <v>7.1075886235450553E-2</v>
      </c>
      <c r="Q315" s="101">
        <f t="shared" si="130"/>
        <v>2.4770163708989216E-2</v>
      </c>
      <c r="R315" s="102">
        <f t="shared" si="130"/>
        <v>0</v>
      </c>
      <c r="S315" s="103">
        <f>SUM(L315:R315)</f>
        <v>1</v>
      </c>
      <c r="U315" s="113" t="s">
        <v>86</v>
      </c>
      <c r="V315" s="135">
        <f>+V314/$AI314</f>
        <v>4.8816264996037841E-2</v>
      </c>
      <c r="W315" s="135">
        <f t="shared" ref="W315:AH315" si="131">+W314/$AI314</f>
        <v>1.9861419094967355E-2</v>
      </c>
      <c r="X315" s="135">
        <f t="shared" si="131"/>
        <v>2.4770163708989219E-2</v>
      </c>
      <c r="Y315" s="135">
        <f t="shared" si="131"/>
        <v>0.36097115980332017</v>
      </c>
      <c r="Z315" s="135">
        <f t="shared" si="131"/>
        <v>0.19991650931380209</v>
      </c>
      <c r="AA315" s="135">
        <f t="shared" si="131"/>
        <v>0.23900756570262802</v>
      </c>
      <c r="AB315" s="135">
        <f t="shared" si="131"/>
        <v>7.1075886235450567E-2</v>
      </c>
      <c r="AC315" s="135">
        <f t="shared" si="131"/>
        <v>3.5581031144804896E-2</v>
      </c>
      <c r="AD315" s="135">
        <f t="shared" si="131"/>
        <v>2.3640898299805025E-3</v>
      </c>
      <c r="AE315" s="135">
        <f t="shared" si="131"/>
        <v>1.4215280651600529E-2</v>
      </c>
      <c r="AF315" s="135">
        <f t="shared" si="131"/>
        <v>0</v>
      </c>
      <c r="AG315" s="135">
        <f t="shared" si="131"/>
        <v>1.2258755283687054E-2</v>
      </c>
      <c r="AH315" s="135">
        <f t="shared" si="131"/>
        <v>6.7429053795367922E-3</v>
      </c>
      <c r="AI315" s="136">
        <f>SUM(V315:AC315)</f>
        <v>1.0000000000000002</v>
      </c>
      <c r="AJ315" s="24" t="str">
        <f t="shared" si="12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32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3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4">SUM(V320:AC320)</f>
        <v>0</v>
      </c>
      <c r="AJ320" s="141" t="str">
        <f t="shared" ref="AJ320:AJ341" si="135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32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3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4"/>
        <v>0</v>
      </c>
      <c r="AJ321" s="141" t="str">
        <f t="shared" si="135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32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3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4"/>
        <v>0</v>
      </c>
      <c r="AJ322" s="141" t="str">
        <f t="shared" si="135"/>
        <v/>
      </c>
      <c r="BA322" s="141"/>
      <c r="BR322" s="141"/>
      <c r="CG322" s="141"/>
    </row>
    <row r="323" spans="1:85" ht="15">
      <c r="A323" s="167" t="s">
        <v>16</v>
      </c>
      <c r="B323" s="156">
        <v>4.6231206678133354</v>
      </c>
      <c r="C323" s="156">
        <v>27.317227719797241</v>
      </c>
      <c r="D323" s="156">
        <v>0.31212066828283963</v>
      </c>
      <c r="E323" s="156">
        <v>0</v>
      </c>
      <c r="F323" s="348"/>
      <c r="G323" s="156">
        <v>0</v>
      </c>
      <c r="H323" s="168">
        <v>0</v>
      </c>
      <c r="I323" s="154">
        <f t="shared" si="132"/>
        <v>32.252469055893414</v>
      </c>
      <c r="J323" s="149"/>
      <c r="K323" s="169" t="s">
        <v>16</v>
      </c>
      <c r="L323" s="156">
        <v>4.6231206678133354</v>
      </c>
      <c r="M323" s="156">
        <v>27.317227719797241</v>
      </c>
      <c r="N323" s="156">
        <v>0.31212066828283963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3"/>
        <v>32.252469055893414</v>
      </c>
      <c r="U323" s="215" t="s">
        <v>16</v>
      </c>
      <c r="V323" s="207">
        <v>4.6231206678133354</v>
      </c>
      <c r="W323" s="207">
        <v>0</v>
      </c>
      <c r="X323" s="207">
        <v>0</v>
      </c>
      <c r="Y323" s="207">
        <v>27.317227719797241</v>
      </c>
      <c r="Z323" s="207">
        <v>0.31212066828283963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4"/>
        <v>32.252469055893414</v>
      </c>
      <c r="AJ323" s="141" t="str">
        <f t="shared" si="135"/>
        <v/>
      </c>
      <c r="BA323" s="141"/>
      <c r="BR323" s="141"/>
      <c r="CG323" s="141"/>
    </row>
    <row r="324" spans="1:85" ht="15">
      <c r="A324" s="159" t="s">
        <v>15</v>
      </c>
      <c r="B324" s="160">
        <v>0.42036125700549232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32"/>
        <v>0.42036125700549232</v>
      </c>
      <c r="J324" s="149"/>
      <c r="K324" s="163" t="s">
        <v>15</v>
      </c>
      <c r="L324" s="164">
        <v>0.42036125700549232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3"/>
        <v>0.42036125700549232</v>
      </c>
      <c r="U324" s="211" t="s">
        <v>56</v>
      </c>
      <c r="V324" s="212">
        <v>0.42036125700549232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4"/>
        <v>0.42036125700549232</v>
      </c>
      <c r="AJ324" s="141" t="str">
        <f t="shared" si="135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4.2406878973404685E-2</v>
      </c>
      <c r="F325" s="348"/>
      <c r="G325" s="156">
        <v>0</v>
      </c>
      <c r="H325" s="168">
        <v>0</v>
      </c>
      <c r="I325" s="154">
        <f t="shared" si="132"/>
        <v>4.2406878973404685E-2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4.2406878973404685E-2</v>
      </c>
      <c r="P325" s="156">
        <v>30.169807212827514</v>
      </c>
      <c r="Q325" s="156">
        <v>0</v>
      </c>
      <c r="R325" s="157">
        <v>0</v>
      </c>
      <c r="S325" s="158">
        <f t="shared" si="133"/>
        <v>30.21221409180092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5.8304599871775364E-5</v>
      </c>
      <c r="AB325" s="207">
        <v>30.169807212827514</v>
      </c>
      <c r="AC325" s="208">
        <v>4.2348574373532913E-2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4.2348574373532913E-2</v>
      </c>
      <c r="AI325" s="210">
        <f t="shared" si="134"/>
        <v>30.21221409180092</v>
      </c>
      <c r="AJ325" s="141" t="str">
        <f t="shared" si="135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32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0.53296721313819784</v>
      </c>
      <c r="Q326" s="164">
        <v>0</v>
      </c>
      <c r="R326" s="165">
        <v>0</v>
      </c>
      <c r="S326" s="166">
        <f t="shared" si="133"/>
        <v>0.53296721313819784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0.53296721313819784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4"/>
        <v>0.53296721313819784</v>
      </c>
      <c r="AJ326" s="141" t="str">
        <f t="shared" si="135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32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3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4"/>
        <v>0</v>
      </c>
      <c r="AJ327" s="141" t="str">
        <f t="shared" si="135"/>
        <v/>
      </c>
      <c r="BA327" s="141"/>
      <c r="BR327" s="141"/>
      <c r="CG327" s="141"/>
    </row>
    <row r="328" spans="1:85" ht="15">
      <c r="A328" s="159" t="s">
        <v>17</v>
      </c>
      <c r="B328" s="160">
        <v>7.0211077755890821E-3</v>
      </c>
      <c r="C328" s="160">
        <v>0</v>
      </c>
      <c r="D328" s="160">
        <v>7.7645191871220404E-2</v>
      </c>
      <c r="E328" s="160">
        <v>0</v>
      </c>
      <c r="F328" s="348"/>
      <c r="G328" s="160">
        <v>0</v>
      </c>
      <c r="H328" s="161">
        <v>0</v>
      </c>
      <c r="I328" s="162">
        <f t="shared" si="132"/>
        <v>8.4666299646809481E-2</v>
      </c>
      <c r="J328" s="149"/>
      <c r="K328" s="163" t="s">
        <v>17</v>
      </c>
      <c r="L328" s="164">
        <v>7.0211077755890821E-3</v>
      </c>
      <c r="M328" s="164">
        <v>0</v>
      </c>
      <c r="N328" s="164">
        <v>7.7645191871220404E-2</v>
      </c>
      <c r="O328" s="164">
        <v>0</v>
      </c>
      <c r="P328" s="164">
        <v>0</v>
      </c>
      <c r="Q328" s="164">
        <v>0</v>
      </c>
      <c r="R328" s="165">
        <v>0</v>
      </c>
      <c r="S328" s="166">
        <f t="shared" si="133"/>
        <v>8.4666299646809481E-2</v>
      </c>
      <c r="U328" s="211" t="s">
        <v>17</v>
      </c>
      <c r="V328" s="212">
        <v>7.0211077755890821E-3</v>
      </c>
      <c r="W328" s="212">
        <v>0</v>
      </c>
      <c r="X328" s="212">
        <v>0</v>
      </c>
      <c r="Y328" s="212">
        <v>0</v>
      </c>
      <c r="Z328" s="212">
        <v>7.7645191871220404E-2</v>
      </c>
      <c r="AA328" s="212">
        <v>0</v>
      </c>
      <c r="AB328" s="212">
        <v>0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4"/>
        <v>8.4666299646809481E-2</v>
      </c>
      <c r="AJ328" s="141" t="str">
        <f t="shared" si="135"/>
        <v/>
      </c>
      <c r="BA328" s="141"/>
      <c r="BR328" s="141"/>
      <c r="CG328" s="141"/>
    </row>
    <row r="329" spans="1:85" ht="15">
      <c r="A329" s="167" t="s">
        <v>139</v>
      </c>
      <c r="B329" s="156">
        <v>327.14550413134532</v>
      </c>
      <c r="C329" s="156">
        <v>4067.4905541257522</v>
      </c>
      <c r="D329" s="156">
        <v>558.85563601252966</v>
      </c>
      <c r="E329" s="156">
        <v>291.91889362485819</v>
      </c>
      <c r="F329" s="348"/>
      <c r="G329" s="156">
        <v>0</v>
      </c>
      <c r="H329" s="168">
        <v>0</v>
      </c>
      <c r="I329" s="154">
        <f t="shared" si="132"/>
        <v>5245.4105878944856</v>
      </c>
      <c r="J329" s="149"/>
      <c r="K329" s="169" t="s">
        <v>139</v>
      </c>
      <c r="L329" s="156">
        <v>327.14550413134532</v>
      </c>
      <c r="M329" s="156">
        <v>4067.4905541257522</v>
      </c>
      <c r="N329" s="156">
        <v>558.85563601252966</v>
      </c>
      <c r="O329" s="156">
        <v>291.91889362485819</v>
      </c>
      <c r="P329" s="156">
        <v>5.8816437479806097E-2</v>
      </c>
      <c r="Q329" s="156">
        <v>0</v>
      </c>
      <c r="R329" s="157">
        <v>0</v>
      </c>
      <c r="S329" s="158">
        <f t="shared" si="133"/>
        <v>5245.4694043319651</v>
      </c>
      <c r="U329" s="215" t="s">
        <v>139</v>
      </c>
      <c r="V329" s="207">
        <v>327.14550413134532</v>
      </c>
      <c r="W329" s="207">
        <v>0</v>
      </c>
      <c r="X329" s="207">
        <v>0</v>
      </c>
      <c r="Y329" s="207">
        <v>4067.4905541257522</v>
      </c>
      <c r="Z329" s="207">
        <v>542.85373139180717</v>
      </c>
      <c r="AA329" s="207">
        <v>13.52830277635535</v>
      </c>
      <c r="AB329" s="207">
        <v>5.8816437479806097E-2</v>
      </c>
      <c r="AC329" s="208">
        <v>294.39249546922537</v>
      </c>
      <c r="AD329" s="207">
        <v>0</v>
      </c>
      <c r="AE329" s="207">
        <v>0</v>
      </c>
      <c r="AF329" s="207">
        <v>0</v>
      </c>
      <c r="AG329" s="207">
        <v>16.001904620722517</v>
      </c>
      <c r="AH329" s="207">
        <v>278.39059084850282</v>
      </c>
      <c r="AI329" s="210">
        <f t="shared" si="134"/>
        <v>5245.4694043319651</v>
      </c>
      <c r="AJ329" s="141" t="str">
        <f t="shared" si="135"/>
        <v/>
      </c>
      <c r="BA329" s="141"/>
      <c r="BR329" s="141"/>
      <c r="CG329" s="141"/>
    </row>
    <row r="330" spans="1:85" ht="15">
      <c r="A330" s="159" t="s">
        <v>25</v>
      </c>
      <c r="B330" s="160">
        <v>162.53060489383688</v>
      </c>
      <c r="C330" s="160">
        <v>1072.3617765088027</v>
      </c>
      <c r="D330" s="160">
        <v>7.1338514370228152</v>
      </c>
      <c r="E330" s="160">
        <v>5492.4000177104217</v>
      </c>
      <c r="F330" s="348"/>
      <c r="G330" s="160">
        <v>248.94370636766828</v>
      </c>
      <c r="H330" s="161">
        <v>0</v>
      </c>
      <c r="I330" s="162">
        <f t="shared" si="132"/>
        <v>6983.3699569177525</v>
      </c>
      <c r="J330" s="149"/>
      <c r="K330" s="163" t="s">
        <v>25</v>
      </c>
      <c r="L330" s="164">
        <v>162.53060489383688</v>
      </c>
      <c r="M330" s="164">
        <v>1072.3617765088027</v>
      </c>
      <c r="N330" s="164">
        <v>7.1338514370228152</v>
      </c>
      <c r="O330" s="164">
        <v>5492.4000177104217</v>
      </c>
      <c r="P330" s="164">
        <v>6.6209775322274238</v>
      </c>
      <c r="Q330" s="164">
        <v>248.94370636766828</v>
      </c>
      <c r="R330" s="165">
        <v>0</v>
      </c>
      <c r="S330" s="166">
        <f t="shared" si="133"/>
        <v>6989.9909344499802</v>
      </c>
      <c r="U330" s="211" t="s">
        <v>25</v>
      </c>
      <c r="V330" s="212">
        <v>59.538378203535757</v>
      </c>
      <c r="W330" s="212">
        <v>102.99222669030112</v>
      </c>
      <c r="X330" s="212">
        <v>248.94370636766828</v>
      </c>
      <c r="Y330" s="212">
        <v>1072.3617765088027</v>
      </c>
      <c r="Z330" s="212">
        <v>0.91759024611746731</v>
      </c>
      <c r="AA330" s="212">
        <v>5485.6874394044517</v>
      </c>
      <c r="AB330" s="212">
        <v>6.6209775322274238</v>
      </c>
      <c r="AC330" s="213">
        <v>12.928839496875392</v>
      </c>
      <c r="AD330" s="212">
        <v>0</v>
      </c>
      <c r="AE330" s="212">
        <v>0</v>
      </c>
      <c r="AF330" s="212">
        <v>0</v>
      </c>
      <c r="AG330" s="212">
        <v>6.2162611909053478</v>
      </c>
      <c r="AH330" s="212">
        <v>6.7125783059700446</v>
      </c>
      <c r="AI330" s="214">
        <f t="shared" si="134"/>
        <v>6989.9909344499802</v>
      </c>
      <c r="AJ330" s="141" t="str">
        <f t="shared" si="135"/>
        <v/>
      </c>
      <c r="BA330" s="141"/>
      <c r="BR330" s="141"/>
      <c r="CG330" s="141"/>
    </row>
    <row r="331" spans="1:85" ht="15">
      <c r="A331" s="167" t="s">
        <v>24</v>
      </c>
      <c r="B331" s="156">
        <v>2.9719273041290215</v>
      </c>
      <c r="C331" s="156">
        <v>34.744747646112977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32"/>
        <v>37.716674950241995</v>
      </c>
      <c r="J331" s="149"/>
      <c r="K331" s="169" t="s">
        <v>24</v>
      </c>
      <c r="L331" s="156">
        <v>2.9719273041290215</v>
      </c>
      <c r="M331" s="156">
        <v>34.744747646112977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3"/>
        <v>37.716674950241995</v>
      </c>
      <c r="U331" s="215" t="s">
        <v>24</v>
      </c>
      <c r="V331" s="207">
        <v>2.9719273041290215</v>
      </c>
      <c r="W331" s="207">
        <v>0</v>
      </c>
      <c r="X331" s="207">
        <v>0</v>
      </c>
      <c r="Y331" s="207">
        <v>34.744747646112977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4"/>
        <v>37.716674950241995</v>
      </c>
      <c r="AJ331" s="141" t="str">
        <f t="shared" si="135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32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3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4"/>
        <v>0</v>
      </c>
      <c r="AJ332" s="141" t="str">
        <f t="shared" si="135"/>
        <v/>
      </c>
      <c r="BA332" s="141"/>
      <c r="BR332" s="141"/>
      <c r="CG332" s="141"/>
    </row>
    <row r="333" spans="1:85" ht="15">
      <c r="A333" s="167" t="s">
        <v>22</v>
      </c>
      <c r="B333" s="156">
        <v>1.3665559109912933</v>
      </c>
      <c r="C333" s="156">
        <v>8416.6602661512243</v>
      </c>
      <c r="D333" s="156">
        <v>0</v>
      </c>
      <c r="E333" s="156">
        <v>0</v>
      </c>
      <c r="F333" s="348"/>
      <c r="G333" s="156">
        <v>0</v>
      </c>
      <c r="H333" s="168">
        <v>0</v>
      </c>
      <c r="I333" s="154">
        <f t="shared" si="132"/>
        <v>8418.0268220622147</v>
      </c>
      <c r="J333" s="149"/>
      <c r="K333" s="169" t="s">
        <v>22</v>
      </c>
      <c r="L333" s="156">
        <v>1.3665559109912933</v>
      </c>
      <c r="M333" s="156">
        <v>8416.6602661512243</v>
      </c>
      <c r="N333" s="156">
        <v>0</v>
      </c>
      <c r="O333" s="156">
        <v>0</v>
      </c>
      <c r="P333" s="156">
        <v>1.7428519702657621</v>
      </c>
      <c r="Q333" s="156">
        <v>0</v>
      </c>
      <c r="R333" s="157">
        <v>0</v>
      </c>
      <c r="S333" s="158">
        <f t="shared" si="133"/>
        <v>8419.7696740324809</v>
      </c>
      <c r="U333" s="215" t="s">
        <v>22</v>
      </c>
      <c r="V333" s="207">
        <v>1.3665559109912933</v>
      </c>
      <c r="W333" s="207">
        <v>0</v>
      </c>
      <c r="X333" s="207">
        <v>0</v>
      </c>
      <c r="Y333" s="207">
        <v>8416.6602661512243</v>
      </c>
      <c r="Z333" s="207">
        <v>0</v>
      </c>
      <c r="AA333" s="207">
        <v>0</v>
      </c>
      <c r="AB333" s="207">
        <v>1.7428519702657621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4"/>
        <v>8419.7696740324809</v>
      </c>
      <c r="AJ333" s="141" t="str">
        <f t="shared" si="135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106.236480672608</v>
      </c>
      <c r="D334" s="160">
        <v>0</v>
      </c>
      <c r="E334" s="160">
        <v>0</v>
      </c>
      <c r="F334" s="348"/>
      <c r="G334" s="160">
        <v>0</v>
      </c>
      <c r="H334" s="161">
        <v>0</v>
      </c>
      <c r="I334" s="162">
        <f t="shared" si="132"/>
        <v>106.236480672608</v>
      </c>
      <c r="J334" s="149"/>
      <c r="K334" s="163" t="s">
        <v>21</v>
      </c>
      <c r="L334" s="164">
        <v>0</v>
      </c>
      <c r="M334" s="164">
        <v>106.236480672608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3"/>
        <v>106.236480672608</v>
      </c>
      <c r="U334" s="211" t="s">
        <v>60</v>
      </c>
      <c r="V334" s="212">
        <v>0</v>
      </c>
      <c r="W334" s="212">
        <v>0</v>
      </c>
      <c r="X334" s="212">
        <v>0</v>
      </c>
      <c r="Y334" s="212">
        <v>106.236480672608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4"/>
        <v>106.236480672608</v>
      </c>
      <c r="AJ334" s="141" t="str">
        <f t="shared" si="135"/>
        <v/>
      </c>
      <c r="BA334" s="141"/>
      <c r="BR334" s="141"/>
      <c r="CG334" s="141"/>
    </row>
    <row r="335" spans="1:85" ht="15">
      <c r="A335" s="170" t="s">
        <v>63</v>
      </c>
      <c r="B335" s="156">
        <v>0.19628197118171284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32"/>
        <v>0.19628197118171284</v>
      </c>
      <c r="J335" s="149"/>
      <c r="K335" s="171" t="s">
        <v>63</v>
      </c>
      <c r="L335" s="156">
        <v>0.19628197118171284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3"/>
        <v>0.19628197118171284</v>
      </c>
      <c r="U335" s="216" t="s">
        <v>61</v>
      </c>
      <c r="V335" s="207">
        <v>0.19628197118171284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4"/>
        <v>0.19628197118171284</v>
      </c>
      <c r="AJ335" s="141" t="str">
        <f t="shared" si="135"/>
        <v/>
      </c>
      <c r="BA335" s="141"/>
      <c r="BR335" s="141"/>
      <c r="CG335" s="141"/>
    </row>
    <row r="336" spans="1:85">
      <c r="A336" s="172" t="s">
        <v>23</v>
      </c>
      <c r="B336" s="173">
        <v>0.19628197118171284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32"/>
        <v>0.19628197118171284</v>
      </c>
      <c r="J336" s="149"/>
      <c r="K336" s="176" t="s">
        <v>23</v>
      </c>
      <c r="L336" s="177">
        <v>0.19628197118171284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3"/>
        <v>0.19628197118171284</v>
      </c>
      <c r="U336" s="217" t="s">
        <v>64</v>
      </c>
      <c r="V336" s="218">
        <v>0.19628197118171284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34"/>
        <v>0.19628197118171284</v>
      </c>
      <c r="AJ336" s="141" t="str">
        <f t="shared" si="135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32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3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4"/>
        <v>0</v>
      </c>
      <c r="AJ337" s="141" t="str">
        <f t="shared" si="135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32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3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34"/>
        <v>0</v>
      </c>
      <c r="AJ338" s="141" t="str">
        <f t="shared" si="135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32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3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4"/>
        <v>0</v>
      </c>
      <c r="AJ339" s="141" t="str">
        <f t="shared" si="135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499.26137724407857</v>
      </c>
      <c r="C340" s="195">
        <f t="shared" ref="C340:I340" si="136">SUM(C319:C335)</f>
        <v>13724.811052824298</v>
      </c>
      <c r="D340" s="195">
        <f t="shared" si="136"/>
        <v>566.37925330970654</v>
      </c>
      <c r="E340" s="195">
        <f t="shared" si="136"/>
        <v>5784.3613182142535</v>
      </c>
      <c r="F340" s="195">
        <f t="shared" si="136"/>
        <v>0</v>
      </c>
      <c r="G340" s="195">
        <f t="shared" si="136"/>
        <v>248.94370636766828</v>
      </c>
      <c r="H340" s="197">
        <f t="shared" si="136"/>
        <v>0</v>
      </c>
      <c r="I340" s="154">
        <f t="shared" si="136"/>
        <v>20823.756707960001</v>
      </c>
      <c r="J340" s="149"/>
      <c r="K340" s="196" t="s">
        <v>26</v>
      </c>
      <c r="L340" s="195">
        <f>SUM(L319:L335)</f>
        <v>499.26137724407857</v>
      </c>
      <c r="M340" s="195">
        <f t="shared" ref="M340:S340" si="137">SUM(M319:M335)</f>
        <v>13724.811052824298</v>
      </c>
      <c r="N340" s="195">
        <f t="shared" si="137"/>
        <v>566.37925330970654</v>
      </c>
      <c r="O340" s="195">
        <f t="shared" si="137"/>
        <v>5784.3613182142535</v>
      </c>
      <c r="P340" s="195">
        <f t="shared" si="137"/>
        <v>39.125420365938702</v>
      </c>
      <c r="Q340" s="195">
        <f t="shared" si="137"/>
        <v>248.94370636766828</v>
      </c>
      <c r="R340" s="197">
        <f t="shared" si="137"/>
        <v>0</v>
      </c>
      <c r="S340" s="198">
        <f t="shared" si="137"/>
        <v>20862.882128325939</v>
      </c>
      <c r="T340" s="141" t="str">
        <f>IF(ABS(S340-AI340)&gt;0.01,S340-AI340,"")</f>
        <v/>
      </c>
      <c r="U340" s="224" t="s">
        <v>62</v>
      </c>
      <c r="V340" s="225">
        <f>SUM(V319:V335)</f>
        <v>396.26915055377748</v>
      </c>
      <c r="W340" s="225">
        <f t="shared" ref="W340:AH340" si="138">SUM(W319:W335)</f>
        <v>102.99222669030112</v>
      </c>
      <c r="X340" s="225">
        <f t="shared" si="138"/>
        <v>248.94370636766828</v>
      </c>
      <c r="Y340" s="225">
        <f t="shared" si="138"/>
        <v>13724.811052824298</v>
      </c>
      <c r="Z340" s="225">
        <f t="shared" si="138"/>
        <v>544.1610874980787</v>
      </c>
      <c r="AA340" s="225">
        <f t="shared" si="138"/>
        <v>5499.2158004854073</v>
      </c>
      <c r="AB340" s="225">
        <f t="shared" si="138"/>
        <v>39.125420365938702</v>
      </c>
      <c r="AC340" s="225">
        <f t="shared" si="138"/>
        <v>307.36368354047431</v>
      </c>
      <c r="AD340" s="226">
        <f t="shared" si="138"/>
        <v>0</v>
      </c>
      <c r="AE340" s="226">
        <f t="shared" si="138"/>
        <v>0</v>
      </c>
      <c r="AF340" s="226">
        <f t="shared" si="138"/>
        <v>0</v>
      </c>
      <c r="AG340" s="226">
        <f t="shared" si="138"/>
        <v>22.218165811627863</v>
      </c>
      <c r="AH340" s="226">
        <f t="shared" si="138"/>
        <v>285.14551772884641</v>
      </c>
      <c r="AI340" s="227">
        <f>SUM(V340:AC340)</f>
        <v>20862.882128325942</v>
      </c>
      <c r="AJ340" s="141" t="str">
        <f t="shared" si="135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2.3975567148901283E-2</v>
      </c>
      <c r="C341" s="49">
        <f t="shared" ref="C341:H341" si="139">IF($I340=0,"-",C340/$I340)</f>
        <v>0.65909390151383729</v>
      </c>
      <c r="D341" s="49">
        <f t="shared" si="139"/>
        <v>2.7198706806500713E-2</v>
      </c>
      <c r="E341" s="49">
        <f t="shared" si="139"/>
        <v>0.27777703126944181</v>
      </c>
      <c r="F341" s="49">
        <f t="shared" si="139"/>
        <v>0</v>
      </c>
      <c r="G341" s="49">
        <f t="shared" si="139"/>
        <v>1.1954793261319083E-2</v>
      </c>
      <c r="H341" s="72">
        <f t="shared" si="139"/>
        <v>0</v>
      </c>
      <c r="I341" s="50">
        <f>SUM(B341:H341)</f>
        <v>1.0000000000000002</v>
      </c>
      <c r="J341" s="141"/>
      <c r="K341" s="84" t="s">
        <v>86</v>
      </c>
      <c r="L341" s="101">
        <f t="shared" ref="L341:R341" si="140">IF($S340=0,"-",L340/$S340)</f>
        <v>2.3930604322699105E-2</v>
      </c>
      <c r="M341" s="101">
        <f t="shared" si="140"/>
        <v>0.65785786299342874</v>
      </c>
      <c r="N341" s="101">
        <f t="shared" si="140"/>
        <v>2.714769943222382E-2</v>
      </c>
      <c r="O341" s="101">
        <f t="shared" si="140"/>
        <v>0.27725609925968542</v>
      </c>
      <c r="P341" s="101">
        <f t="shared" si="140"/>
        <v>1.8753602750224698E-3</v>
      </c>
      <c r="Q341" s="101">
        <f t="shared" si="140"/>
        <v>1.1932373716940701E-2</v>
      </c>
      <c r="R341" s="102">
        <f t="shared" si="140"/>
        <v>0</v>
      </c>
      <c r="S341" s="103">
        <f>SUM(L341:R341)</f>
        <v>1.0000000000000002</v>
      </c>
      <c r="U341" s="113" t="s">
        <v>86</v>
      </c>
      <c r="V341" s="135">
        <f>+V340/$AI340</f>
        <v>1.8993979265010327E-2</v>
      </c>
      <c r="W341" s="135">
        <f t="shared" ref="W341:AH341" si="141">+W340/$AI340</f>
        <v>4.9366250576887731E-3</v>
      </c>
      <c r="X341" s="135">
        <f t="shared" si="141"/>
        <v>1.1932373716940697E-2</v>
      </c>
      <c r="Y341" s="135">
        <f t="shared" si="141"/>
        <v>0.65785786299342863</v>
      </c>
      <c r="Z341" s="135">
        <f t="shared" si="141"/>
        <v>2.6082737953030018E-2</v>
      </c>
      <c r="AA341" s="135">
        <f t="shared" si="141"/>
        <v>0.26358849974131882</v>
      </c>
      <c r="AB341" s="135">
        <f t="shared" si="141"/>
        <v>1.8753602750224694E-3</v>
      </c>
      <c r="AC341" s="135">
        <f t="shared" si="141"/>
        <v>1.4732560997560382E-2</v>
      </c>
      <c r="AD341" s="135">
        <f t="shared" si="141"/>
        <v>0</v>
      </c>
      <c r="AE341" s="135">
        <f t="shared" si="141"/>
        <v>0</v>
      </c>
      <c r="AF341" s="135">
        <f t="shared" si="141"/>
        <v>0</v>
      </c>
      <c r="AG341" s="135">
        <f t="shared" si="141"/>
        <v>1.0649614791937987E-3</v>
      </c>
      <c r="AH341" s="135">
        <f t="shared" si="141"/>
        <v>1.3667599518366581E-2</v>
      </c>
      <c r="AI341" s="136">
        <f>SUM(V341:AC341)</f>
        <v>1.0000000000000002</v>
      </c>
      <c r="AJ341" s="24" t="str">
        <f t="shared" si="135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42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3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4">SUM(V346:AC346)</f>
        <v>0</v>
      </c>
      <c r="AJ346" s="141" t="str">
        <f t="shared" ref="AJ346:AJ367" si="145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42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3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4"/>
        <v>0</v>
      </c>
      <c r="AJ347" s="141" t="str">
        <f t="shared" si="145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42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3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4"/>
        <v>0</v>
      </c>
      <c r="AJ348" s="141" t="str">
        <f t="shared" si="145"/>
        <v/>
      </c>
      <c r="BA348" s="141"/>
      <c r="BR348" s="141"/>
      <c r="CG348" s="141"/>
    </row>
    <row r="349" spans="1:85" ht="15">
      <c r="A349" s="167" t="s">
        <v>16</v>
      </c>
      <c r="B349" s="156">
        <v>27.217950576540069</v>
      </c>
      <c r="C349" s="156">
        <v>0</v>
      </c>
      <c r="D349" s="156">
        <v>3.2661540691848034</v>
      </c>
      <c r="E349" s="156">
        <v>0</v>
      </c>
      <c r="F349" s="348"/>
      <c r="G349" s="156">
        <v>0</v>
      </c>
      <c r="H349" s="168">
        <v>0</v>
      </c>
      <c r="I349" s="154">
        <f t="shared" si="142"/>
        <v>30.484104645724873</v>
      </c>
      <c r="J349" s="149"/>
      <c r="K349" s="169" t="s">
        <v>16</v>
      </c>
      <c r="L349" s="156">
        <v>27.217950576540069</v>
      </c>
      <c r="M349" s="156">
        <v>0</v>
      </c>
      <c r="N349" s="156">
        <v>3.2661540691848034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3"/>
        <v>30.484104645724873</v>
      </c>
      <c r="U349" s="215" t="s">
        <v>16</v>
      </c>
      <c r="V349" s="207">
        <v>27.217950576540069</v>
      </c>
      <c r="W349" s="207">
        <v>0</v>
      </c>
      <c r="X349" s="207">
        <v>0</v>
      </c>
      <c r="Y349" s="207">
        <v>0</v>
      </c>
      <c r="Z349" s="207">
        <v>3.2661540691848034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4"/>
        <v>30.484104645724873</v>
      </c>
      <c r="AJ349" s="141" t="str">
        <f t="shared" si="145"/>
        <v/>
      </c>
      <c r="BA349" s="141"/>
      <c r="BR349" s="141"/>
      <c r="CG349" s="141"/>
    </row>
    <row r="350" spans="1:85" ht="15">
      <c r="A350" s="159" t="s">
        <v>15</v>
      </c>
      <c r="B350" s="160">
        <v>4.1804956567328224</v>
      </c>
      <c r="C350" s="160">
        <v>0</v>
      </c>
      <c r="D350" s="160">
        <v>0.50165947880793793</v>
      </c>
      <c r="E350" s="160">
        <v>0</v>
      </c>
      <c r="F350" s="348"/>
      <c r="G350" s="160">
        <v>0</v>
      </c>
      <c r="H350" s="161">
        <v>0</v>
      </c>
      <c r="I350" s="162">
        <f t="shared" si="142"/>
        <v>4.6821551355407607</v>
      </c>
      <c r="J350" s="149"/>
      <c r="K350" s="163" t="s">
        <v>15</v>
      </c>
      <c r="L350" s="164">
        <v>4.1804956567328224</v>
      </c>
      <c r="M350" s="164">
        <v>0</v>
      </c>
      <c r="N350" s="164">
        <v>0.50165947880793793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3"/>
        <v>4.6821551355407607</v>
      </c>
      <c r="U350" s="211" t="s">
        <v>56</v>
      </c>
      <c r="V350" s="212">
        <v>4.1804956567328224</v>
      </c>
      <c r="W350" s="212">
        <v>0</v>
      </c>
      <c r="X350" s="212">
        <v>0</v>
      </c>
      <c r="Y350" s="212">
        <v>0</v>
      </c>
      <c r="Z350" s="212">
        <v>0.50165947880793793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4"/>
        <v>4.6821551355407607</v>
      </c>
      <c r="AJ350" s="141" t="str">
        <f t="shared" si="145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23.839133537908523</v>
      </c>
      <c r="F351" s="348"/>
      <c r="G351" s="156">
        <v>0</v>
      </c>
      <c r="H351" s="168">
        <v>0</v>
      </c>
      <c r="I351" s="154">
        <f t="shared" si="142"/>
        <v>23.839133537908523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23.839133537908523</v>
      </c>
      <c r="P351" s="156">
        <v>268.1050703487345</v>
      </c>
      <c r="Q351" s="156">
        <v>0</v>
      </c>
      <c r="R351" s="157">
        <v>0</v>
      </c>
      <c r="S351" s="158">
        <f t="shared" si="143"/>
        <v>291.94420388664304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1.9537348180862522</v>
      </c>
      <c r="AB351" s="207">
        <v>268.1050703487345</v>
      </c>
      <c r="AC351" s="208">
        <v>21.88539871982227</v>
      </c>
      <c r="AD351" s="207">
        <v>0</v>
      </c>
      <c r="AE351" s="207">
        <v>0</v>
      </c>
      <c r="AF351" s="207">
        <v>0</v>
      </c>
      <c r="AG351" s="207">
        <v>0</v>
      </c>
      <c r="AH351" s="207">
        <v>21.88539871982227</v>
      </c>
      <c r="AI351" s="210">
        <f t="shared" si="144"/>
        <v>291.94420388664304</v>
      </c>
      <c r="AJ351" s="141" t="str">
        <f t="shared" si="145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42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9.9552213556723004</v>
      </c>
      <c r="Q352" s="164">
        <v>0</v>
      </c>
      <c r="R352" s="165">
        <v>0</v>
      </c>
      <c r="S352" s="166">
        <f t="shared" si="143"/>
        <v>9.9552213556723004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9.9552213556723004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4"/>
        <v>9.9552213556723004</v>
      </c>
      <c r="AJ352" s="141" t="str">
        <f t="shared" si="145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42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3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4"/>
        <v>0</v>
      </c>
      <c r="AJ353" s="141" t="str">
        <f t="shared" si="145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10.013094051032986</v>
      </c>
      <c r="F354" s="348"/>
      <c r="G354" s="160">
        <v>0</v>
      </c>
      <c r="H354" s="161">
        <v>0</v>
      </c>
      <c r="I354" s="162">
        <f t="shared" si="142"/>
        <v>10.013094051032986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10.013094051032986</v>
      </c>
      <c r="P354" s="164">
        <v>0</v>
      </c>
      <c r="Q354" s="164">
        <v>0</v>
      </c>
      <c r="R354" s="165">
        <v>0</v>
      </c>
      <c r="S354" s="166">
        <f t="shared" si="143"/>
        <v>10.013094051032986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10.013094051032986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4"/>
        <v>10.013094051032986</v>
      </c>
      <c r="AJ354" s="141" t="str">
        <f t="shared" si="145"/>
        <v/>
      </c>
      <c r="BA354" s="141"/>
      <c r="BR354" s="141"/>
      <c r="CG354" s="141"/>
    </row>
    <row r="355" spans="1:85" ht="15">
      <c r="A355" s="167" t="s">
        <v>139</v>
      </c>
      <c r="B355" s="156">
        <v>89.003853244049864</v>
      </c>
      <c r="C355" s="156">
        <v>0</v>
      </c>
      <c r="D355" s="156">
        <v>0</v>
      </c>
      <c r="E355" s="156">
        <v>0</v>
      </c>
      <c r="F355" s="348"/>
      <c r="G355" s="156">
        <v>0</v>
      </c>
      <c r="H355" s="168">
        <v>0</v>
      </c>
      <c r="I355" s="154">
        <f t="shared" si="142"/>
        <v>89.003853244049864</v>
      </c>
      <c r="J355" s="149"/>
      <c r="K355" s="169" t="s">
        <v>139</v>
      </c>
      <c r="L355" s="156">
        <v>89.003853244049864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3"/>
        <v>89.003853244049864</v>
      </c>
      <c r="U355" s="215" t="s">
        <v>139</v>
      </c>
      <c r="V355" s="207">
        <v>89.003853244049864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4"/>
        <v>89.003853244049864</v>
      </c>
      <c r="AJ355" s="141" t="str">
        <f t="shared" si="145"/>
        <v/>
      </c>
      <c r="BA355" s="141"/>
      <c r="BR355" s="141"/>
      <c r="CG355" s="141"/>
    </row>
    <row r="356" spans="1:85" ht="15">
      <c r="A356" s="159" t="s">
        <v>25</v>
      </c>
      <c r="B356" s="160">
        <v>30.176982083791948</v>
      </c>
      <c r="C356" s="160">
        <v>16.9458470700514</v>
      </c>
      <c r="D356" s="160">
        <v>5.8176757609602987</v>
      </c>
      <c r="E356" s="160">
        <v>576.44615823571155</v>
      </c>
      <c r="F356" s="348"/>
      <c r="G356" s="160">
        <v>50.978116660765423</v>
      </c>
      <c r="H356" s="161">
        <v>0</v>
      </c>
      <c r="I356" s="162">
        <f t="shared" si="142"/>
        <v>680.36477981128064</v>
      </c>
      <c r="J356" s="149"/>
      <c r="K356" s="163" t="s">
        <v>25</v>
      </c>
      <c r="L356" s="164">
        <v>30.176982083791948</v>
      </c>
      <c r="M356" s="164">
        <v>16.9458470700514</v>
      </c>
      <c r="N356" s="164">
        <v>5.8176757609602987</v>
      </c>
      <c r="O356" s="164">
        <v>576.44615823571155</v>
      </c>
      <c r="P356" s="164">
        <v>2.2996555565919019</v>
      </c>
      <c r="Q356" s="164">
        <v>50.978116660765423</v>
      </c>
      <c r="R356" s="165">
        <v>0</v>
      </c>
      <c r="S356" s="166">
        <f t="shared" si="143"/>
        <v>682.66443536787256</v>
      </c>
      <c r="U356" s="211" t="s">
        <v>25</v>
      </c>
      <c r="V356" s="212">
        <v>10.079100063993765</v>
      </c>
      <c r="W356" s="212">
        <v>20.097882019798185</v>
      </c>
      <c r="X356" s="212">
        <v>50.978116660765423</v>
      </c>
      <c r="Y356" s="212">
        <v>16.9458470700514</v>
      </c>
      <c r="Z356" s="212">
        <v>3.8849750250720918</v>
      </c>
      <c r="AA356" s="212">
        <v>574.40171310411552</v>
      </c>
      <c r="AB356" s="212">
        <v>2.2996555565919019</v>
      </c>
      <c r="AC356" s="213">
        <v>3.9771458674842428</v>
      </c>
      <c r="AD356" s="212">
        <v>0</v>
      </c>
      <c r="AE356" s="212">
        <v>0</v>
      </c>
      <c r="AF356" s="212">
        <v>0</v>
      </c>
      <c r="AG356" s="212">
        <v>1.9327007358882073</v>
      </c>
      <c r="AH356" s="212">
        <v>2.0444451315960355</v>
      </c>
      <c r="AI356" s="214">
        <f t="shared" si="144"/>
        <v>682.66443536787256</v>
      </c>
      <c r="AJ356" s="141" t="str">
        <f t="shared" si="145"/>
        <v/>
      </c>
      <c r="BA356" s="141"/>
      <c r="BR356" s="141"/>
      <c r="CG356" s="141"/>
    </row>
    <row r="357" spans="1:85" ht="15">
      <c r="A357" s="167" t="s">
        <v>24</v>
      </c>
      <c r="B357" s="156">
        <v>53.874380750547161</v>
      </c>
      <c r="C357" s="156">
        <v>13.423966116787389</v>
      </c>
      <c r="D357" s="156">
        <v>224.1095559923487</v>
      </c>
      <c r="E357" s="156">
        <v>0</v>
      </c>
      <c r="F357" s="348"/>
      <c r="G357" s="156">
        <v>0</v>
      </c>
      <c r="H357" s="168">
        <v>0</v>
      </c>
      <c r="I357" s="154">
        <f t="shared" si="142"/>
        <v>291.40790285968325</v>
      </c>
      <c r="J357" s="149"/>
      <c r="K357" s="169" t="s">
        <v>24</v>
      </c>
      <c r="L357" s="156">
        <v>53.874380750547161</v>
      </c>
      <c r="M357" s="156">
        <v>13.423966116787389</v>
      </c>
      <c r="N357" s="156">
        <v>224.1095559923487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3"/>
        <v>291.40790285968325</v>
      </c>
      <c r="U357" s="215" t="s">
        <v>24</v>
      </c>
      <c r="V357" s="207">
        <v>53.874380750547161</v>
      </c>
      <c r="W357" s="207">
        <v>0</v>
      </c>
      <c r="X357" s="207">
        <v>0</v>
      </c>
      <c r="Y357" s="207">
        <v>13.423966116787389</v>
      </c>
      <c r="Z357" s="207">
        <v>1.2098236306173815</v>
      </c>
      <c r="AA357" s="207">
        <v>0</v>
      </c>
      <c r="AB357" s="207">
        <v>0</v>
      </c>
      <c r="AC357" s="208">
        <v>222.89973236173131</v>
      </c>
      <c r="AD357" s="207">
        <v>0</v>
      </c>
      <c r="AE357" s="207">
        <v>0</v>
      </c>
      <c r="AF357" s="207">
        <v>0</v>
      </c>
      <c r="AG357" s="207">
        <v>222.89973236173131</v>
      </c>
      <c r="AH357" s="207">
        <v>0</v>
      </c>
      <c r="AI357" s="210">
        <f t="shared" si="144"/>
        <v>291.40790285968325</v>
      </c>
      <c r="AJ357" s="141" t="str">
        <f t="shared" si="145"/>
        <v/>
      </c>
      <c r="BA357" s="141"/>
      <c r="BR357" s="141"/>
      <c r="CG357" s="141"/>
    </row>
    <row r="358" spans="1:85" ht="15">
      <c r="A358" s="159" t="s">
        <v>59</v>
      </c>
      <c r="B358" s="160">
        <v>0</v>
      </c>
      <c r="C358" s="160">
        <v>0</v>
      </c>
      <c r="D358" s="160">
        <v>0</v>
      </c>
      <c r="E358" s="160">
        <v>0</v>
      </c>
      <c r="F358" s="348"/>
      <c r="G358" s="160">
        <v>0</v>
      </c>
      <c r="H358" s="161">
        <v>0</v>
      </c>
      <c r="I358" s="162">
        <f t="shared" si="142"/>
        <v>0</v>
      </c>
      <c r="J358" s="149"/>
      <c r="K358" s="163" t="s">
        <v>59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3"/>
        <v>0</v>
      </c>
      <c r="U358" s="211" t="s">
        <v>59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4"/>
        <v>0</v>
      </c>
      <c r="AJ358" s="141" t="str">
        <f t="shared" si="145"/>
        <v/>
      </c>
      <c r="BA358" s="141"/>
      <c r="BR358" s="141"/>
      <c r="CG358" s="141"/>
    </row>
    <row r="359" spans="1:85" ht="15">
      <c r="A359" s="167" t="s">
        <v>22</v>
      </c>
      <c r="B359" s="156">
        <v>283.25642107423386</v>
      </c>
      <c r="C359" s="156">
        <v>283.1956855874846</v>
      </c>
      <c r="D359" s="156">
        <v>1925.1388441123836</v>
      </c>
      <c r="E359" s="156">
        <v>0</v>
      </c>
      <c r="F359" s="348"/>
      <c r="G359" s="156">
        <v>0</v>
      </c>
      <c r="H359" s="168">
        <v>0</v>
      </c>
      <c r="I359" s="154">
        <f t="shared" si="142"/>
        <v>2491.5909507741021</v>
      </c>
      <c r="J359" s="149"/>
      <c r="K359" s="169" t="s">
        <v>22</v>
      </c>
      <c r="L359" s="156">
        <v>283.25642107423386</v>
      </c>
      <c r="M359" s="156">
        <v>283.1956855874846</v>
      </c>
      <c r="N359" s="156">
        <v>1925.1388441123836</v>
      </c>
      <c r="O359" s="156">
        <v>0</v>
      </c>
      <c r="P359" s="156">
        <v>17.673281609038082</v>
      </c>
      <c r="Q359" s="156">
        <v>0</v>
      </c>
      <c r="R359" s="157">
        <v>0</v>
      </c>
      <c r="S359" s="158">
        <f t="shared" si="143"/>
        <v>2509.2642323831401</v>
      </c>
      <c r="U359" s="215" t="s">
        <v>22</v>
      </c>
      <c r="V359" s="207">
        <v>283.25642107423386</v>
      </c>
      <c r="W359" s="207">
        <v>0</v>
      </c>
      <c r="X359" s="207">
        <v>0</v>
      </c>
      <c r="Y359" s="207">
        <v>283.1956855874846</v>
      </c>
      <c r="Z359" s="207">
        <v>967.36564223845255</v>
      </c>
      <c r="AA359" s="207">
        <v>0</v>
      </c>
      <c r="AB359" s="207">
        <v>17.673281609038082</v>
      </c>
      <c r="AC359" s="208">
        <v>957.77320187393116</v>
      </c>
      <c r="AD359" s="207">
        <v>0</v>
      </c>
      <c r="AE359" s="207">
        <v>0</v>
      </c>
      <c r="AF359" s="207">
        <v>0</v>
      </c>
      <c r="AG359" s="207">
        <v>957.77320187393116</v>
      </c>
      <c r="AH359" s="207">
        <v>0</v>
      </c>
      <c r="AI359" s="210">
        <f t="shared" si="144"/>
        <v>2509.2642323831401</v>
      </c>
      <c r="AJ359" s="141" t="str">
        <f t="shared" si="145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42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3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4"/>
        <v>0</v>
      </c>
      <c r="AJ360" s="141" t="str">
        <f t="shared" si="145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42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3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4"/>
        <v>0</v>
      </c>
      <c r="AJ361" s="141" t="str">
        <f t="shared" si="145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42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3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44"/>
        <v>0</v>
      </c>
      <c r="AJ362" s="141" t="str">
        <f t="shared" si="145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42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3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4"/>
        <v>0</v>
      </c>
      <c r="AJ363" s="141" t="str">
        <f t="shared" si="145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42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3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44"/>
        <v>0</v>
      </c>
      <c r="AJ364" s="141" t="str">
        <f t="shared" si="145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42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3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4"/>
        <v>0</v>
      </c>
      <c r="AJ365" s="141" t="str">
        <f t="shared" si="145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487.7100833858957</v>
      </c>
      <c r="C366" s="195">
        <f t="shared" ref="C366:I366" si="146">SUM(C345:C361)</f>
        <v>313.56549877432337</v>
      </c>
      <c r="D366" s="195">
        <f t="shared" si="146"/>
        <v>2158.8338894136855</v>
      </c>
      <c r="E366" s="195">
        <f t="shared" si="146"/>
        <v>610.29838582465311</v>
      </c>
      <c r="F366" s="195">
        <f t="shared" si="146"/>
        <v>0</v>
      </c>
      <c r="G366" s="195">
        <f t="shared" si="146"/>
        <v>50.978116660765423</v>
      </c>
      <c r="H366" s="197">
        <f t="shared" si="146"/>
        <v>0</v>
      </c>
      <c r="I366" s="154">
        <f t="shared" si="146"/>
        <v>3621.385974059323</v>
      </c>
      <c r="J366" s="149"/>
      <c r="K366" s="196" t="s">
        <v>26</v>
      </c>
      <c r="L366" s="195">
        <f>SUM(L345:L361)</f>
        <v>487.7100833858957</v>
      </c>
      <c r="M366" s="195">
        <f t="shared" ref="M366:S366" si="147">SUM(M345:M361)</f>
        <v>313.56549877432337</v>
      </c>
      <c r="N366" s="195">
        <f t="shared" si="147"/>
        <v>2158.8338894136855</v>
      </c>
      <c r="O366" s="195">
        <f t="shared" si="147"/>
        <v>610.29838582465311</v>
      </c>
      <c r="P366" s="195">
        <f t="shared" si="147"/>
        <v>298.03322887003679</v>
      </c>
      <c r="Q366" s="195">
        <f t="shared" si="147"/>
        <v>50.978116660765423</v>
      </c>
      <c r="R366" s="197">
        <f t="shared" si="147"/>
        <v>0</v>
      </c>
      <c r="S366" s="198">
        <f t="shared" si="147"/>
        <v>3919.4192029293599</v>
      </c>
      <c r="T366" s="141" t="str">
        <f>IF(ABS(S366-AI366)&gt;0.01,S366-AI366,"")</f>
        <v/>
      </c>
      <c r="U366" s="224" t="s">
        <v>62</v>
      </c>
      <c r="V366" s="225">
        <f>SUM(V345:V361)</f>
        <v>467.61220136609757</v>
      </c>
      <c r="W366" s="225">
        <f t="shared" ref="W366:AH366" si="148">SUM(W345:W361)</f>
        <v>20.097882019798185</v>
      </c>
      <c r="X366" s="225">
        <f t="shared" si="148"/>
        <v>50.978116660765423</v>
      </c>
      <c r="Y366" s="225">
        <f t="shared" si="148"/>
        <v>313.56549877432337</v>
      </c>
      <c r="Z366" s="225">
        <f t="shared" si="148"/>
        <v>976.22825444213481</v>
      </c>
      <c r="AA366" s="225">
        <f t="shared" si="148"/>
        <v>586.36854197323476</v>
      </c>
      <c r="AB366" s="225">
        <f t="shared" si="148"/>
        <v>298.03322887003679</v>
      </c>
      <c r="AC366" s="225">
        <f t="shared" si="148"/>
        <v>1206.535478822969</v>
      </c>
      <c r="AD366" s="226">
        <f t="shared" si="148"/>
        <v>0</v>
      </c>
      <c r="AE366" s="226">
        <f t="shared" si="148"/>
        <v>0</v>
      </c>
      <c r="AF366" s="226">
        <f t="shared" si="148"/>
        <v>0</v>
      </c>
      <c r="AG366" s="226">
        <f t="shared" si="148"/>
        <v>1182.6056349715507</v>
      </c>
      <c r="AH366" s="226">
        <f t="shared" si="148"/>
        <v>23.929843851418305</v>
      </c>
      <c r="AI366" s="227">
        <f>SUM(V366:AC366)</f>
        <v>3919.4192029293599</v>
      </c>
      <c r="AJ366" s="141" t="str">
        <f t="shared" si="145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0.13467497993294719</v>
      </c>
      <c r="C367" s="49">
        <f t="shared" ref="C367:H367" si="149">IF($I366=0,"-",C366/$I366)</f>
        <v>8.6587152272763174E-2</v>
      </c>
      <c r="D367" s="49">
        <f t="shared" si="149"/>
        <v>0.59613471330529899</v>
      </c>
      <c r="E367" s="49">
        <f t="shared" si="149"/>
        <v>0.16852619140747124</v>
      </c>
      <c r="F367" s="49">
        <f t="shared" si="149"/>
        <v>0</v>
      </c>
      <c r="G367" s="49">
        <f t="shared" si="149"/>
        <v>1.4076963081519445E-2</v>
      </c>
      <c r="H367" s="72">
        <f t="shared" si="149"/>
        <v>0</v>
      </c>
      <c r="I367" s="50">
        <f>SUM(B367:H367)</f>
        <v>1</v>
      </c>
      <c r="J367" s="141"/>
      <c r="K367" s="84" t="s">
        <v>86</v>
      </c>
      <c r="L367" s="101">
        <f t="shared" ref="L367:R367" si="150">IF($S366=0,"-",L366/$S366)</f>
        <v>0.12443427409382056</v>
      </c>
      <c r="M367" s="101">
        <f t="shared" si="150"/>
        <v>8.0003052120570725E-2</v>
      </c>
      <c r="N367" s="101">
        <f t="shared" si="150"/>
        <v>0.55080453956039732</v>
      </c>
      <c r="O367" s="101">
        <f t="shared" si="150"/>
        <v>0.15571143432897361</v>
      </c>
      <c r="P367" s="101">
        <f t="shared" si="150"/>
        <v>7.6040151216100541E-2</v>
      </c>
      <c r="Q367" s="101">
        <f t="shared" si="150"/>
        <v>1.3006548680137241E-2</v>
      </c>
      <c r="R367" s="102">
        <f t="shared" si="150"/>
        <v>0</v>
      </c>
      <c r="S367" s="103">
        <f>SUM(L367:R367)</f>
        <v>1</v>
      </c>
      <c r="U367" s="113" t="s">
        <v>86</v>
      </c>
      <c r="V367" s="135">
        <f>+V366/$AI366</f>
        <v>0.11930650363110072</v>
      </c>
      <c r="W367" s="135">
        <f t="shared" ref="W367:AH367" si="151">+W366/$AI366</f>
        <v>5.1277704627198592E-3</v>
      </c>
      <c r="X367" s="135">
        <f t="shared" si="151"/>
        <v>1.3006548680137241E-2</v>
      </c>
      <c r="Y367" s="135">
        <f t="shared" si="151"/>
        <v>8.0003052120570725E-2</v>
      </c>
      <c r="Z367" s="135">
        <f t="shared" si="151"/>
        <v>0.24907472354896493</v>
      </c>
      <c r="AA367" s="135">
        <f t="shared" si="151"/>
        <v>0.14960597772623685</v>
      </c>
      <c r="AB367" s="135">
        <f t="shared" si="151"/>
        <v>7.6040151216100541E-2</v>
      </c>
      <c r="AC367" s="135">
        <f t="shared" si="151"/>
        <v>0.30783527261416915</v>
      </c>
      <c r="AD367" s="135">
        <f t="shared" si="151"/>
        <v>0</v>
      </c>
      <c r="AE367" s="135">
        <f t="shared" si="151"/>
        <v>0</v>
      </c>
      <c r="AF367" s="135">
        <f t="shared" si="151"/>
        <v>0</v>
      </c>
      <c r="AG367" s="135">
        <f t="shared" si="151"/>
        <v>0.30172981601143239</v>
      </c>
      <c r="AH367" s="135">
        <f t="shared" si="151"/>
        <v>6.1054566027367585E-3</v>
      </c>
      <c r="AI367" s="136">
        <f>SUM(V367:AC367)</f>
        <v>1</v>
      </c>
      <c r="AJ367" s="24" t="str">
        <f t="shared" si="145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152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3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4">SUM(V372:AC372)</f>
        <v>0</v>
      </c>
      <c r="AJ372" s="141" t="str">
        <f t="shared" ref="AJ372:AJ393" si="155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152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3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4"/>
        <v>0</v>
      </c>
      <c r="AJ373" s="141" t="str">
        <f t="shared" si="155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152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3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4"/>
        <v>0</v>
      </c>
      <c r="AJ374" s="141" t="str">
        <f t="shared" si="155"/>
        <v/>
      </c>
      <c r="BA374" s="141"/>
      <c r="BR374" s="141"/>
      <c r="CG374" s="141"/>
    </row>
    <row r="375" spans="1:85" ht="15">
      <c r="A375" s="167" t="s">
        <v>16</v>
      </c>
      <c r="B375" s="156">
        <v>166.93631576288055</v>
      </c>
      <c r="C375" s="156">
        <v>2.597893644345171</v>
      </c>
      <c r="D375" s="156">
        <v>74.234810887163604</v>
      </c>
      <c r="E375" s="156">
        <v>0</v>
      </c>
      <c r="F375" s="348"/>
      <c r="G375" s="156">
        <v>0</v>
      </c>
      <c r="H375" s="168">
        <v>0</v>
      </c>
      <c r="I375" s="154">
        <f t="shared" si="152"/>
        <v>243.76902029438932</v>
      </c>
      <c r="J375" s="149"/>
      <c r="K375" s="169" t="s">
        <v>16</v>
      </c>
      <c r="L375" s="156">
        <v>166.93631576288055</v>
      </c>
      <c r="M375" s="156">
        <v>2.597893644345171</v>
      </c>
      <c r="N375" s="156">
        <v>74.234810887163604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3"/>
        <v>243.76902029438932</v>
      </c>
      <c r="U375" s="215" t="s">
        <v>16</v>
      </c>
      <c r="V375" s="207">
        <v>166.93631576288055</v>
      </c>
      <c r="W375" s="207">
        <v>0</v>
      </c>
      <c r="X375" s="207">
        <v>0</v>
      </c>
      <c r="Y375" s="207">
        <v>2.597893644345171</v>
      </c>
      <c r="Z375" s="207">
        <v>74.234810887163604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4"/>
        <v>243.76902029438932</v>
      </c>
      <c r="AJ375" s="141" t="str">
        <f t="shared" si="155"/>
        <v/>
      </c>
      <c r="BA375" s="141"/>
      <c r="BR375" s="141"/>
      <c r="CG375" s="141"/>
    </row>
    <row r="376" spans="1:85" ht="15">
      <c r="A376" s="159" t="s">
        <v>15</v>
      </c>
      <c r="B376" s="160">
        <v>1.0481608763527477</v>
      </c>
      <c r="C376" s="160">
        <v>0</v>
      </c>
      <c r="D376" s="160">
        <v>4.7167239435873594</v>
      </c>
      <c r="E376" s="160">
        <v>0</v>
      </c>
      <c r="F376" s="348"/>
      <c r="G376" s="160">
        <v>0</v>
      </c>
      <c r="H376" s="161">
        <v>0</v>
      </c>
      <c r="I376" s="162">
        <f t="shared" si="152"/>
        <v>5.7648848199401073</v>
      </c>
      <c r="J376" s="149"/>
      <c r="K376" s="163" t="s">
        <v>15</v>
      </c>
      <c r="L376" s="164">
        <v>1.0481608763527477</v>
      </c>
      <c r="M376" s="164">
        <v>0</v>
      </c>
      <c r="N376" s="164">
        <v>4.7167239435873594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3"/>
        <v>5.7648848199401073</v>
      </c>
      <c r="U376" s="211" t="s">
        <v>56</v>
      </c>
      <c r="V376" s="212">
        <v>1.0481608763527477</v>
      </c>
      <c r="W376" s="212">
        <v>0</v>
      </c>
      <c r="X376" s="212">
        <v>0</v>
      </c>
      <c r="Y376" s="212">
        <v>0</v>
      </c>
      <c r="Z376" s="212">
        <v>4.7167239435873594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4"/>
        <v>5.7648848199401073</v>
      </c>
      <c r="AJ376" s="141" t="str">
        <f t="shared" si="155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2011.0154150202652</v>
      </c>
      <c r="F377" s="348"/>
      <c r="G377" s="156">
        <v>0</v>
      </c>
      <c r="H377" s="168">
        <v>0</v>
      </c>
      <c r="I377" s="154">
        <f t="shared" si="152"/>
        <v>2011.0154150202652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2011.0154150202652</v>
      </c>
      <c r="P377" s="156">
        <v>958.52137786902904</v>
      </c>
      <c r="Q377" s="156">
        <v>0</v>
      </c>
      <c r="R377" s="157">
        <v>0</v>
      </c>
      <c r="S377" s="158">
        <f t="shared" si="153"/>
        <v>2969.5367928892942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2011.0154150202652</v>
      </c>
      <c r="AB377" s="207">
        <v>958.52137786902904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4"/>
        <v>2969.5367928892942</v>
      </c>
      <c r="AJ377" s="141" t="str">
        <f t="shared" si="155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10.332562383555789</v>
      </c>
      <c r="F378" s="348"/>
      <c r="G378" s="160">
        <v>0</v>
      </c>
      <c r="H378" s="161">
        <v>0</v>
      </c>
      <c r="I378" s="162">
        <f t="shared" si="152"/>
        <v>10.332562383555789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10.332562383555789</v>
      </c>
      <c r="P378" s="164">
        <v>50.065821183507339</v>
      </c>
      <c r="Q378" s="164">
        <v>0</v>
      </c>
      <c r="R378" s="165">
        <v>0</v>
      </c>
      <c r="S378" s="166">
        <f t="shared" si="153"/>
        <v>60.398383567063128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1.1766181392507902</v>
      </c>
      <c r="AB378" s="212">
        <v>50.065821183507339</v>
      </c>
      <c r="AC378" s="213">
        <v>9.1559442443049992</v>
      </c>
      <c r="AD378" s="212">
        <v>0</v>
      </c>
      <c r="AE378" s="212">
        <v>0</v>
      </c>
      <c r="AF378" s="212">
        <v>0</v>
      </c>
      <c r="AG378" s="212">
        <v>0</v>
      </c>
      <c r="AH378" s="212">
        <v>9.1559442443049992</v>
      </c>
      <c r="AI378" s="214">
        <f t="shared" si="154"/>
        <v>60.398383567063128</v>
      </c>
      <c r="AJ378" s="141" t="str">
        <f t="shared" si="155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0</v>
      </c>
      <c r="F379" s="348"/>
      <c r="G379" s="156">
        <v>0</v>
      </c>
      <c r="H379" s="168">
        <v>0</v>
      </c>
      <c r="I379" s="154">
        <f t="shared" si="152"/>
        <v>0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3"/>
        <v>0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4"/>
        <v>0</v>
      </c>
      <c r="AJ379" s="141" t="str">
        <f t="shared" si="155"/>
        <v/>
      </c>
      <c r="BA379" s="141"/>
      <c r="BR379" s="141"/>
      <c r="CG379" s="141"/>
    </row>
    <row r="380" spans="1:85" ht="15">
      <c r="A380" s="159" t="s">
        <v>17</v>
      </c>
      <c r="B380" s="160">
        <v>0.46802005718775397</v>
      </c>
      <c r="C380" s="160">
        <v>0</v>
      </c>
      <c r="D380" s="160">
        <v>24.475321627023206</v>
      </c>
      <c r="E380" s="160">
        <v>0.31910458444619361</v>
      </c>
      <c r="F380" s="348"/>
      <c r="G380" s="160">
        <v>0</v>
      </c>
      <c r="H380" s="161">
        <v>0</v>
      </c>
      <c r="I380" s="162">
        <f t="shared" si="152"/>
        <v>25.262446268657154</v>
      </c>
      <c r="J380" s="149"/>
      <c r="K380" s="163" t="s">
        <v>17</v>
      </c>
      <c r="L380" s="164">
        <v>0.46802005718775397</v>
      </c>
      <c r="M380" s="164">
        <v>0</v>
      </c>
      <c r="N380" s="164">
        <v>24.475321627023206</v>
      </c>
      <c r="O380" s="164">
        <v>0.31910458444619361</v>
      </c>
      <c r="P380" s="164">
        <v>0</v>
      </c>
      <c r="Q380" s="164">
        <v>0</v>
      </c>
      <c r="R380" s="165">
        <v>0</v>
      </c>
      <c r="S380" s="166">
        <f t="shared" si="153"/>
        <v>25.262446268657154</v>
      </c>
      <c r="U380" s="211" t="s">
        <v>17</v>
      </c>
      <c r="V380" s="212">
        <v>0.46802005718775397</v>
      </c>
      <c r="W380" s="212">
        <v>0</v>
      </c>
      <c r="X380" s="212">
        <v>0</v>
      </c>
      <c r="Y380" s="212">
        <v>0</v>
      </c>
      <c r="Z380" s="212">
        <v>24.475321627023206</v>
      </c>
      <c r="AA380" s="212">
        <v>0.28364851950772957</v>
      </c>
      <c r="AB380" s="212">
        <v>0</v>
      </c>
      <c r="AC380" s="213">
        <v>3.5456064938464045E-2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3.5456064938464045E-2</v>
      </c>
      <c r="AI380" s="214">
        <f t="shared" si="154"/>
        <v>25.262446268657154</v>
      </c>
      <c r="AJ380" s="141" t="str">
        <f t="shared" si="155"/>
        <v/>
      </c>
      <c r="BA380" s="141"/>
      <c r="BR380" s="141"/>
      <c r="CG380" s="141"/>
    </row>
    <row r="381" spans="1:85" ht="15">
      <c r="A381" s="167" t="s">
        <v>139</v>
      </c>
      <c r="B381" s="156">
        <v>159.08083844346555</v>
      </c>
      <c r="C381" s="156">
        <v>0</v>
      </c>
      <c r="D381" s="156">
        <v>158.18100985356094</v>
      </c>
      <c r="E381" s="156">
        <v>1.7578824077617963</v>
      </c>
      <c r="F381" s="348"/>
      <c r="G381" s="156">
        <v>1.2256718118756731</v>
      </c>
      <c r="H381" s="168">
        <v>0</v>
      </c>
      <c r="I381" s="154">
        <f t="shared" si="152"/>
        <v>320.24540251666394</v>
      </c>
      <c r="J381" s="149"/>
      <c r="K381" s="169" t="s">
        <v>139</v>
      </c>
      <c r="L381" s="156">
        <v>159.08083844346555</v>
      </c>
      <c r="M381" s="156">
        <v>0</v>
      </c>
      <c r="N381" s="156">
        <v>158.18100985356094</v>
      </c>
      <c r="O381" s="156">
        <v>1.7578824077617963</v>
      </c>
      <c r="P381" s="156">
        <v>0.47188739156938342</v>
      </c>
      <c r="Q381" s="156">
        <v>1.2256718118756731</v>
      </c>
      <c r="R381" s="157">
        <v>0</v>
      </c>
      <c r="S381" s="158">
        <f t="shared" si="153"/>
        <v>320.71728990823334</v>
      </c>
      <c r="U381" s="215" t="s">
        <v>139</v>
      </c>
      <c r="V381" s="207">
        <v>158.28461128823889</v>
      </c>
      <c r="W381" s="207">
        <v>0.24062268699399753</v>
      </c>
      <c r="X381" s="207">
        <v>1.2256718118756731</v>
      </c>
      <c r="Y381" s="207">
        <v>0</v>
      </c>
      <c r="Z381" s="207">
        <v>154.42128036927971</v>
      </c>
      <c r="AA381" s="207">
        <v>1.4738139578382339</v>
      </c>
      <c r="AB381" s="207">
        <v>0.47188739156938342</v>
      </c>
      <c r="AC381" s="208">
        <v>4.5994024024374509</v>
      </c>
      <c r="AD381" s="207">
        <v>0.55560446823266851</v>
      </c>
      <c r="AE381" s="207">
        <v>0</v>
      </c>
      <c r="AF381" s="207">
        <v>0</v>
      </c>
      <c r="AG381" s="207">
        <v>3.7597294842812197</v>
      </c>
      <c r="AH381" s="207">
        <v>0.28406844992356245</v>
      </c>
      <c r="AI381" s="210">
        <f t="shared" si="154"/>
        <v>320.7172899082334</v>
      </c>
      <c r="AJ381" s="141" t="str">
        <f t="shared" si="155"/>
        <v/>
      </c>
      <c r="BA381" s="141"/>
      <c r="BR381" s="141"/>
      <c r="CG381" s="141"/>
    </row>
    <row r="382" spans="1:85" ht="15">
      <c r="A382" s="159" t="s">
        <v>25</v>
      </c>
      <c r="B382" s="160">
        <v>60.486684971439225</v>
      </c>
      <c r="C382" s="160">
        <v>4.5649631487143606E-2</v>
      </c>
      <c r="D382" s="160">
        <v>4.6524668243515324</v>
      </c>
      <c r="E382" s="160">
        <v>197.92182494578938</v>
      </c>
      <c r="F382" s="348"/>
      <c r="G382" s="160">
        <v>141.14009484087919</v>
      </c>
      <c r="H382" s="161">
        <v>1.923439528952681E-2</v>
      </c>
      <c r="I382" s="162">
        <f t="shared" si="152"/>
        <v>404.26595560923596</v>
      </c>
      <c r="J382" s="149"/>
      <c r="K382" s="163" t="s">
        <v>25</v>
      </c>
      <c r="L382" s="164">
        <v>60.486684971439225</v>
      </c>
      <c r="M382" s="164">
        <v>4.5649631487143606E-2</v>
      </c>
      <c r="N382" s="164">
        <v>4.6524668243515324</v>
      </c>
      <c r="O382" s="164">
        <v>197.92182494578938</v>
      </c>
      <c r="P382" s="164">
        <v>8.0051256435852807</v>
      </c>
      <c r="Q382" s="164">
        <v>141.14009484087919</v>
      </c>
      <c r="R382" s="165">
        <v>1.923439528952681E-2</v>
      </c>
      <c r="S382" s="166">
        <f t="shared" si="153"/>
        <v>412.27108125282126</v>
      </c>
      <c r="U382" s="211" t="s">
        <v>25</v>
      </c>
      <c r="V382" s="212">
        <v>35.061173817840277</v>
      </c>
      <c r="W382" s="212">
        <v>25.397454582336621</v>
      </c>
      <c r="X382" s="212">
        <v>141.14009484087919</v>
      </c>
      <c r="Y382" s="212">
        <v>4.5649631487143606E-2</v>
      </c>
      <c r="Z382" s="212">
        <v>4.6524668243515324</v>
      </c>
      <c r="AA382" s="212">
        <v>191.85673283965409</v>
      </c>
      <c r="AB382" s="212">
        <v>8.0051256435852807</v>
      </c>
      <c r="AC382" s="213">
        <v>6.112383072687134</v>
      </c>
      <c r="AD382" s="212">
        <v>2.805657126232312E-2</v>
      </c>
      <c r="AE382" s="212">
        <v>0</v>
      </c>
      <c r="AF382" s="212">
        <v>1.923439528952681E-2</v>
      </c>
      <c r="AG382" s="212">
        <v>0</v>
      </c>
      <c r="AH382" s="212">
        <v>6.0650921061352845</v>
      </c>
      <c r="AI382" s="214">
        <f t="shared" si="154"/>
        <v>412.27108125282126</v>
      </c>
      <c r="AJ382" s="141" t="str">
        <f t="shared" si="155"/>
        <v/>
      </c>
      <c r="BA382" s="141"/>
      <c r="BR382" s="141"/>
      <c r="CG382" s="141"/>
    </row>
    <row r="383" spans="1:85" ht="15">
      <c r="A383" s="167" t="s">
        <v>24</v>
      </c>
      <c r="B383" s="156">
        <v>47.451709825379318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152"/>
        <v>47.451709825379318</v>
      </c>
      <c r="J383" s="149"/>
      <c r="K383" s="169" t="s">
        <v>24</v>
      </c>
      <c r="L383" s="156">
        <v>47.451709825379318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3"/>
        <v>47.451709825379318</v>
      </c>
      <c r="U383" s="215" t="s">
        <v>24</v>
      </c>
      <c r="V383" s="207">
        <v>47.16877799507467</v>
      </c>
      <c r="W383" s="207">
        <v>6.9289427829709607E-2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0.2136424024749371</v>
      </c>
      <c r="AD383" s="207">
        <v>0.2136424024749371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4"/>
        <v>47.451709825379318</v>
      </c>
      <c r="AJ383" s="141" t="str">
        <f t="shared" si="155"/>
        <v/>
      </c>
      <c r="BA383" s="141"/>
      <c r="BR383" s="141"/>
      <c r="CG383" s="141"/>
    </row>
    <row r="384" spans="1:85" ht="15">
      <c r="A384" s="159" t="s">
        <v>59</v>
      </c>
      <c r="B384" s="160">
        <v>0.37568767337052922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152"/>
        <v>0.37568767337052922</v>
      </c>
      <c r="J384" s="149"/>
      <c r="K384" s="163" t="s">
        <v>59</v>
      </c>
      <c r="L384" s="164">
        <v>0.37568767337052922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3"/>
        <v>0.37568767337052922</v>
      </c>
      <c r="U384" s="211" t="s">
        <v>59</v>
      </c>
      <c r="V384" s="212">
        <v>0.37568767337052922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4"/>
        <v>0.37568767337052922</v>
      </c>
      <c r="AJ384" s="141" t="str">
        <f t="shared" si="155"/>
        <v/>
      </c>
      <c r="BA384" s="141"/>
      <c r="BR384" s="141"/>
      <c r="CG384" s="141"/>
    </row>
    <row r="385" spans="1:85" ht="15">
      <c r="A385" s="167" t="s">
        <v>22</v>
      </c>
      <c r="B385" s="156">
        <v>152.39202720781677</v>
      </c>
      <c r="C385" s="156">
        <v>0</v>
      </c>
      <c r="D385" s="156">
        <v>9.4519538094075664</v>
      </c>
      <c r="E385" s="156">
        <v>0</v>
      </c>
      <c r="F385" s="348"/>
      <c r="G385" s="156">
        <v>0</v>
      </c>
      <c r="H385" s="168">
        <v>0</v>
      </c>
      <c r="I385" s="154">
        <f t="shared" si="152"/>
        <v>161.84398101722434</v>
      </c>
      <c r="J385" s="149"/>
      <c r="K385" s="169" t="s">
        <v>22</v>
      </c>
      <c r="L385" s="156">
        <v>152.39202720781677</v>
      </c>
      <c r="M385" s="156">
        <v>0</v>
      </c>
      <c r="N385" s="156">
        <v>9.4519538094075664</v>
      </c>
      <c r="O385" s="156">
        <v>0</v>
      </c>
      <c r="P385" s="156">
        <v>178.25823160547381</v>
      </c>
      <c r="Q385" s="156">
        <v>0</v>
      </c>
      <c r="R385" s="157">
        <v>0</v>
      </c>
      <c r="S385" s="158">
        <f t="shared" si="153"/>
        <v>340.10221262269818</v>
      </c>
      <c r="U385" s="215" t="s">
        <v>22</v>
      </c>
      <c r="V385" s="207">
        <v>152.39202720781677</v>
      </c>
      <c r="W385" s="207">
        <v>0</v>
      </c>
      <c r="X385" s="207">
        <v>0</v>
      </c>
      <c r="Y385" s="207">
        <v>0</v>
      </c>
      <c r="Z385" s="207">
        <v>9.4519538094075664</v>
      </c>
      <c r="AA385" s="207">
        <v>0</v>
      </c>
      <c r="AB385" s="207">
        <v>178.25823160547381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4"/>
        <v>340.10221262269818</v>
      </c>
      <c r="AJ385" s="141" t="str">
        <f t="shared" si="155"/>
        <v/>
      </c>
      <c r="BA385" s="141"/>
      <c r="BR385" s="141"/>
      <c r="CG385" s="141"/>
    </row>
    <row r="386" spans="1:85" ht="15">
      <c r="A386" s="159" t="s">
        <v>21</v>
      </c>
      <c r="B386" s="160">
        <v>15.591152039622559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152"/>
        <v>15.591152039622559</v>
      </c>
      <c r="J386" s="149"/>
      <c r="K386" s="163" t="s">
        <v>21</v>
      </c>
      <c r="L386" s="164">
        <v>15.591152039622559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3"/>
        <v>15.591152039622559</v>
      </c>
      <c r="U386" s="211" t="s">
        <v>60</v>
      </c>
      <c r="V386" s="212">
        <v>15.591152039622559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4"/>
        <v>15.591152039622559</v>
      </c>
      <c r="AJ386" s="141" t="str">
        <f t="shared" si="155"/>
        <v/>
      </c>
      <c r="BA386" s="141"/>
      <c r="BR386" s="141"/>
      <c r="CG386" s="141"/>
    </row>
    <row r="387" spans="1:85" ht="15">
      <c r="A387" s="170" t="s">
        <v>63</v>
      </c>
      <c r="B387" s="156">
        <v>1.7718811595036816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152"/>
        <v>1.7718811595036816</v>
      </c>
      <c r="J387" s="149"/>
      <c r="K387" s="171" t="s">
        <v>63</v>
      </c>
      <c r="L387" s="156">
        <v>1.7718811595036816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3"/>
        <v>1.7718811595036816</v>
      </c>
      <c r="U387" s="216" t="s">
        <v>61</v>
      </c>
      <c r="V387" s="207">
        <v>1.0689245686538567</v>
      </c>
      <c r="W387" s="207">
        <v>5.2162856564828032E-2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0.65079373428499698</v>
      </c>
      <c r="AD387" s="209">
        <v>0.65079373428499698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4"/>
        <v>1.7718811595036816</v>
      </c>
      <c r="AJ387" s="141" t="str">
        <f t="shared" si="155"/>
        <v/>
      </c>
      <c r="BA387" s="141"/>
      <c r="BR387" s="141"/>
      <c r="CG387" s="141"/>
    </row>
    <row r="388" spans="1:85">
      <c r="A388" s="172" t="s">
        <v>23</v>
      </c>
      <c r="B388" s="173">
        <v>1.7718811595036816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152"/>
        <v>1.7718811595036816</v>
      </c>
      <c r="J388" s="149"/>
      <c r="K388" s="176" t="s">
        <v>23</v>
      </c>
      <c r="L388" s="177">
        <v>1.7718811595036816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3"/>
        <v>1.7718811595036816</v>
      </c>
      <c r="U388" s="217" t="s">
        <v>64</v>
      </c>
      <c r="V388" s="218">
        <v>1.0689245686538567</v>
      </c>
      <c r="W388" s="218">
        <v>5.2162856564828032E-2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0.65079373428499698</v>
      </c>
      <c r="AD388" s="218">
        <v>0.65079373428499698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154"/>
        <v>1.7718811595036816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152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3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4"/>
        <v>0</v>
      </c>
      <c r="AJ389" s="141" t="str">
        <f t="shared" si="155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152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3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154"/>
        <v>0</v>
      </c>
      <c r="AJ390" s="141" t="str">
        <f t="shared" si="155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152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3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4"/>
        <v>0</v>
      </c>
      <c r="AJ391" s="141" t="str">
        <f t="shared" si="155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605.60247801701871</v>
      </c>
      <c r="C392" s="195">
        <f t="shared" ref="C392:I392" si="156">SUM(C371:C387)</f>
        <v>2.6435432758323145</v>
      </c>
      <c r="D392" s="195">
        <f t="shared" si="156"/>
        <v>275.71228694509415</v>
      </c>
      <c r="E392" s="195">
        <f t="shared" si="156"/>
        <v>2221.3467893418183</v>
      </c>
      <c r="F392" s="195">
        <f t="shared" si="156"/>
        <v>0</v>
      </c>
      <c r="G392" s="195">
        <f t="shared" si="156"/>
        <v>142.36576665275487</v>
      </c>
      <c r="H392" s="197">
        <f t="shared" si="156"/>
        <v>1.923439528952681E-2</v>
      </c>
      <c r="I392" s="154">
        <f t="shared" si="156"/>
        <v>3247.6900986278079</v>
      </c>
      <c r="J392" s="149"/>
      <c r="K392" s="196" t="s">
        <v>26</v>
      </c>
      <c r="L392" s="195">
        <f>SUM(L371:L387)</f>
        <v>605.60247801701871</v>
      </c>
      <c r="M392" s="195">
        <f t="shared" ref="M392:S392" si="157">SUM(M371:M387)</f>
        <v>2.6435432758323145</v>
      </c>
      <c r="N392" s="195">
        <f t="shared" si="157"/>
        <v>275.71228694509415</v>
      </c>
      <c r="O392" s="195">
        <f t="shared" si="157"/>
        <v>2221.3467893418183</v>
      </c>
      <c r="P392" s="195">
        <f t="shared" si="157"/>
        <v>1195.3224436931648</v>
      </c>
      <c r="Q392" s="195">
        <f t="shared" si="157"/>
        <v>142.36576665275487</v>
      </c>
      <c r="R392" s="197">
        <f t="shared" si="157"/>
        <v>1.923439528952681E-2</v>
      </c>
      <c r="S392" s="198">
        <f t="shared" si="157"/>
        <v>4443.0125423209738</v>
      </c>
      <c r="T392" s="141" t="str">
        <f>IF(ABS(S392-AI392)&gt;0.01,S392-AI392,"")</f>
        <v/>
      </c>
      <c r="U392" s="224" t="s">
        <v>62</v>
      </c>
      <c r="V392" s="225">
        <f>SUM(V371:V387)</f>
        <v>578.39485128703859</v>
      </c>
      <c r="W392" s="225">
        <f t="shared" ref="W392:AH392" si="158">SUM(W371:W387)</f>
        <v>25.759529553725155</v>
      </c>
      <c r="X392" s="225">
        <f t="shared" si="158"/>
        <v>142.36576665275487</v>
      </c>
      <c r="Y392" s="225">
        <f t="shared" si="158"/>
        <v>2.6435432758323145</v>
      </c>
      <c r="Z392" s="225">
        <f t="shared" si="158"/>
        <v>271.9525574608129</v>
      </c>
      <c r="AA392" s="225">
        <f t="shared" si="158"/>
        <v>2205.806228476516</v>
      </c>
      <c r="AB392" s="225">
        <f t="shared" si="158"/>
        <v>1195.3224436931648</v>
      </c>
      <c r="AC392" s="225">
        <f t="shared" si="158"/>
        <v>20.767621921127983</v>
      </c>
      <c r="AD392" s="226">
        <f t="shared" si="158"/>
        <v>1.4480971762549257</v>
      </c>
      <c r="AE392" s="226">
        <f t="shared" si="158"/>
        <v>0</v>
      </c>
      <c r="AF392" s="226">
        <f t="shared" si="158"/>
        <v>1.923439528952681E-2</v>
      </c>
      <c r="AG392" s="226">
        <f t="shared" si="158"/>
        <v>3.7597294842812197</v>
      </c>
      <c r="AH392" s="226">
        <f t="shared" si="158"/>
        <v>15.540560865302311</v>
      </c>
      <c r="AI392" s="227">
        <f>SUM(V392:AC392)</f>
        <v>4443.0125423209729</v>
      </c>
      <c r="AJ392" s="141" t="str">
        <f t="shared" si="155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0.18647175673346844</v>
      </c>
      <c r="C393" s="49">
        <f t="shared" ref="C393:H393" si="159">IF($I392=0,"-",C392/$I392)</f>
        <v>8.1397645574288224E-4</v>
      </c>
      <c r="D393" s="49">
        <f t="shared" si="159"/>
        <v>8.4894887927141283E-2</v>
      </c>
      <c r="E393" s="49">
        <f t="shared" si="159"/>
        <v>0.68397744916621406</v>
      </c>
      <c r="F393" s="49">
        <f t="shared" si="159"/>
        <v>0</v>
      </c>
      <c r="G393" s="49">
        <f t="shared" si="159"/>
        <v>4.3836007232619364E-2</v>
      </c>
      <c r="H393" s="72">
        <f t="shared" si="159"/>
        <v>5.9224848139462556E-6</v>
      </c>
      <c r="I393" s="50">
        <f>SUM(B393:H393)</f>
        <v>1</v>
      </c>
      <c r="J393" s="141"/>
      <c r="K393" s="84" t="s">
        <v>86</v>
      </c>
      <c r="L393" s="101">
        <f t="shared" ref="L393:R393" si="160">IF($S392=0,"-",L392/$S392)</f>
        <v>0.13630447185293329</v>
      </c>
      <c r="M393" s="101">
        <f t="shared" si="160"/>
        <v>5.949889293923444E-4</v>
      </c>
      <c r="N393" s="101">
        <f t="shared" si="160"/>
        <v>6.2055257399985984E-2</v>
      </c>
      <c r="O393" s="101">
        <f t="shared" si="160"/>
        <v>0.49996410502622951</v>
      </c>
      <c r="P393" s="101">
        <f t="shared" si="160"/>
        <v>0.26903422673408511</v>
      </c>
      <c r="Q393" s="101">
        <f t="shared" si="160"/>
        <v>3.204262092368184E-2</v>
      </c>
      <c r="R393" s="102">
        <f t="shared" si="160"/>
        <v>4.3291336916818616E-6</v>
      </c>
      <c r="S393" s="103">
        <f>SUM(L393:R393)</f>
        <v>0.99999999999999978</v>
      </c>
      <c r="U393" s="113" t="s">
        <v>86</v>
      </c>
      <c r="V393" s="135">
        <f>+V392/$AI392</f>
        <v>0.13018078292097113</v>
      </c>
      <c r="W393" s="135">
        <f t="shared" ref="W393:AH393" si="161">+W392/$AI392</f>
        <v>5.7977620608445791E-3</v>
      </c>
      <c r="X393" s="135">
        <f t="shared" si="161"/>
        <v>3.2042620923681847E-2</v>
      </c>
      <c r="Y393" s="135">
        <f t="shared" si="161"/>
        <v>5.9498892939234451E-4</v>
      </c>
      <c r="Z393" s="135">
        <f t="shared" si="161"/>
        <v>6.1209045635227569E-2</v>
      </c>
      <c r="AA393" s="135">
        <f t="shared" si="161"/>
        <v>0.49646635193251809</v>
      </c>
      <c r="AB393" s="135">
        <f t="shared" si="161"/>
        <v>0.26903422673408517</v>
      </c>
      <c r="AC393" s="135">
        <f t="shared" si="161"/>
        <v>4.67422086327923E-3</v>
      </c>
      <c r="AD393" s="135">
        <f t="shared" si="161"/>
        <v>3.2592687111759948E-4</v>
      </c>
      <c r="AE393" s="135">
        <f t="shared" si="161"/>
        <v>0</v>
      </c>
      <c r="AF393" s="135">
        <f t="shared" si="161"/>
        <v>4.3291336916818625E-6</v>
      </c>
      <c r="AG393" s="135">
        <f t="shared" si="161"/>
        <v>8.4621176475841884E-4</v>
      </c>
      <c r="AH393" s="135">
        <f t="shared" si="161"/>
        <v>3.4977530937115296E-3</v>
      </c>
      <c r="AI393" s="136">
        <f>SUM(V393:AC393)</f>
        <v>0.99999999999999989</v>
      </c>
      <c r="AJ393" s="24" t="str">
        <f t="shared" si="155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162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3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4">SUM(V398:AC398)</f>
        <v>0</v>
      </c>
      <c r="AJ398" s="141" t="str">
        <f t="shared" ref="AJ398:AJ419" si="165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162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3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4"/>
        <v>0</v>
      </c>
      <c r="AJ399" s="141" t="str">
        <f t="shared" si="165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162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3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4"/>
        <v>0</v>
      </c>
      <c r="AJ400" s="141" t="str">
        <f t="shared" si="165"/>
        <v/>
      </c>
      <c r="BA400" s="141"/>
      <c r="BR400" s="141"/>
      <c r="CG400" s="141"/>
    </row>
    <row r="401" spans="1:85" ht="15">
      <c r="A401" s="167" t="s">
        <v>16</v>
      </c>
      <c r="B401" s="156">
        <v>17.865768626221655</v>
      </c>
      <c r="C401" s="156">
        <v>0.95233308242119796</v>
      </c>
      <c r="D401" s="156">
        <v>5.7901851411208849</v>
      </c>
      <c r="E401" s="156">
        <v>0</v>
      </c>
      <c r="F401" s="348"/>
      <c r="G401" s="156">
        <v>0</v>
      </c>
      <c r="H401" s="168">
        <v>0</v>
      </c>
      <c r="I401" s="154">
        <f t="shared" si="162"/>
        <v>24.608286849763736</v>
      </c>
      <c r="J401" s="149"/>
      <c r="K401" s="169" t="s">
        <v>16</v>
      </c>
      <c r="L401" s="156">
        <v>17.865768626221655</v>
      </c>
      <c r="M401" s="156">
        <v>0.95233308242119796</v>
      </c>
      <c r="N401" s="156">
        <v>5.7901851411208849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3"/>
        <v>24.608286849763736</v>
      </c>
      <c r="U401" s="215" t="s">
        <v>16</v>
      </c>
      <c r="V401" s="207">
        <v>17.865768626221655</v>
      </c>
      <c r="W401" s="207">
        <v>0</v>
      </c>
      <c r="X401" s="207">
        <v>0</v>
      </c>
      <c r="Y401" s="207">
        <v>0.95233308242119796</v>
      </c>
      <c r="Z401" s="207">
        <v>5.7901851411208849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4"/>
        <v>24.608286849763736</v>
      </c>
      <c r="AJ401" s="141" t="str">
        <f t="shared" si="165"/>
        <v/>
      </c>
      <c r="BA401" s="141"/>
      <c r="BR401" s="141"/>
      <c r="CG401" s="141"/>
    </row>
    <row r="402" spans="1:85" ht="15">
      <c r="A402" s="159" t="s">
        <v>15</v>
      </c>
      <c r="B402" s="160">
        <v>0.69295804734673616</v>
      </c>
      <c r="C402" s="160">
        <v>3.6938062225305802E-2</v>
      </c>
      <c r="D402" s="160">
        <v>0.22458341832985934</v>
      </c>
      <c r="E402" s="160">
        <v>0</v>
      </c>
      <c r="F402" s="348"/>
      <c r="G402" s="160">
        <v>0</v>
      </c>
      <c r="H402" s="161">
        <v>0</v>
      </c>
      <c r="I402" s="162">
        <f t="shared" si="162"/>
        <v>0.95447952790190138</v>
      </c>
      <c r="J402" s="149"/>
      <c r="K402" s="163" t="s">
        <v>15</v>
      </c>
      <c r="L402" s="164">
        <v>0.69295804734673616</v>
      </c>
      <c r="M402" s="164">
        <v>3.6938062225305802E-2</v>
      </c>
      <c r="N402" s="164">
        <v>0.22458341832985934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3"/>
        <v>0.95447952790190138</v>
      </c>
      <c r="U402" s="211" t="s">
        <v>56</v>
      </c>
      <c r="V402" s="212">
        <v>0.69295804734673616</v>
      </c>
      <c r="W402" s="212">
        <v>0</v>
      </c>
      <c r="X402" s="212">
        <v>0</v>
      </c>
      <c r="Y402" s="212">
        <v>3.6938062225305802E-2</v>
      </c>
      <c r="Z402" s="212">
        <v>0.22458341832985934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4"/>
        <v>0.95447952790190138</v>
      </c>
      <c r="AJ402" s="141" t="str">
        <f t="shared" si="165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1.0056910409879123</v>
      </c>
      <c r="F403" s="348"/>
      <c r="G403" s="156">
        <v>0</v>
      </c>
      <c r="H403" s="168">
        <v>0</v>
      </c>
      <c r="I403" s="154">
        <f t="shared" si="162"/>
        <v>1.0056910409879123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1.0056910409879123</v>
      </c>
      <c r="P403" s="156">
        <v>7.863645916107366</v>
      </c>
      <c r="Q403" s="156">
        <v>0</v>
      </c>
      <c r="R403" s="157">
        <v>0</v>
      </c>
      <c r="S403" s="158">
        <f t="shared" si="163"/>
        <v>8.8693369570952783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1.0056910409879123</v>
      </c>
      <c r="AB403" s="207">
        <v>7.863645916107366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4"/>
        <v>8.8693369570952783</v>
      </c>
      <c r="AJ403" s="141" t="str">
        <f t="shared" si="165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4.0354874664274461E-2</v>
      </c>
      <c r="F404" s="348"/>
      <c r="G404" s="160">
        <v>0</v>
      </c>
      <c r="H404" s="161">
        <v>0</v>
      </c>
      <c r="I404" s="162">
        <f t="shared" si="162"/>
        <v>4.0354874664274461E-2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4.0354874664274461E-2</v>
      </c>
      <c r="P404" s="164">
        <v>0.40760948800615071</v>
      </c>
      <c r="Q404" s="164">
        <v>0</v>
      </c>
      <c r="R404" s="165">
        <v>0</v>
      </c>
      <c r="S404" s="166">
        <f t="shared" si="163"/>
        <v>0.44796436267042516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0.40760948800615071</v>
      </c>
      <c r="AC404" s="213">
        <v>4.0354874664274461E-2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4.0354874664274461E-2</v>
      </c>
      <c r="AI404" s="214">
        <f t="shared" si="164"/>
        <v>0.44796436267042516</v>
      </c>
      <c r="AJ404" s="141" t="str">
        <f t="shared" si="165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162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3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4"/>
        <v>0</v>
      </c>
      <c r="AJ405" s="141" t="str">
        <f t="shared" si="165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0.2212765693020036</v>
      </c>
      <c r="F406" s="348"/>
      <c r="G406" s="160">
        <v>0</v>
      </c>
      <c r="H406" s="161">
        <v>0</v>
      </c>
      <c r="I406" s="162">
        <f t="shared" si="162"/>
        <v>0.2212765693020036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0.2212765693020036</v>
      </c>
      <c r="P406" s="164">
        <v>0</v>
      </c>
      <c r="Q406" s="164">
        <v>0</v>
      </c>
      <c r="R406" s="165">
        <v>0</v>
      </c>
      <c r="S406" s="166">
        <f t="shared" si="163"/>
        <v>0.2212765693020036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0.2212765693020036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0.2212765693020036</v>
      </c>
      <c r="AI406" s="214">
        <f t="shared" si="164"/>
        <v>0.2212765693020036</v>
      </c>
      <c r="AJ406" s="141" t="str">
        <f t="shared" si="165"/>
        <v/>
      </c>
      <c r="BA406" s="141"/>
      <c r="BR406" s="141"/>
      <c r="CG406" s="141"/>
    </row>
    <row r="407" spans="1:85" ht="15">
      <c r="A407" s="167" t="s">
        <v>139</v>
      </c>
      <c r="B407" s="156">
        <v>7.003536507668449</v>
      </c>
      <c r="C407" s="156">
        <v>57.860902243726954</v>
      </c>
      <c r="D407" s="156">
        <v>39.710561533957289</v>
      </c>
      <c r="E407" s="156">
        <v>12.868633356586146</v>
      </c>
      <c r="F407" s="348"/>
      <c r="G407" s="156">
        <v>0</v>
      </c>
      <c r="H407" s="168">
        <v>0</v>
      </c>
      <c r="I407" s="154">
        <f t="shared" si="162"/>
        <v>117.44363364193883</v>
      </c>
      <c r="J407" s="149"/>
      <c r="K407" s="169" t="s">
        <v>139</v>
      </c>
      <c r="L407" s="156">
        <v>7.003536507668449</v>
      </c>
      <c r="M407" s="156">
        <v>57.860902243726954</v>
      </c>
      <c r="N407" s="156">
        <v>39.710561533957289</v>
      </c>
      <c r="O407" s="156">
        <v>12.868633356586146</v>
      </c>
      <c r="P407" s="156">
        <v>0</v>
      </c>
      <c r="Q407" s="156">
        <v>0</v>
      </c>
      <c r="R407" s="157">
        <v>0</v>
      </c>
      <c r="S407" s="158">
        <f t="shared" si="163"/>
        <v>117.44363364193883</v>
      </c>
      <c r="U407" s="215" t="s">
        <v>139</v>
      </c>
      <c r="V407" s="207">
        <v>7.003536507668449</v>
      </c>
      <c r="W407" s="207">
        <v>0</v>
      </c>
      <c r="X407" s="207">
        <v>0</v>
      </c>
      <c r="Y407" s="207">
        <v>57.860902243726954</v>
      </c>
      <c r="Z407" s="207">
        <v>39.710561533957289</v>
      </c>
      <c r="AA407" s="207">
        <v>12.868633356586146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4"/>
        <v>117.44363364193883</v>
      </c>
      <c r="AJ407" s="141" t="str">
        <f t="shared" si="165"/>
        <v/>
      </c>
      <c r="BA407" s="141"/>
      <c r="BR407" s="141"/>
      <c r="CG407" s="141"/>
    </row>
    <row r="408" spans="1:85" ht="15">
      <c r="A408" s="159" t="s">
        <v>25</v>
      </c>
      <c r="B408" s="160">
        <v>15.294669974602597</v>
      </c>
      <c r="C408" s="160">
        <v>1.7966450008334589</v>
      </c>
      <c r="D408" s="160">
        <v>10.57680667035941</v>
      </c>
      <c r="E408" s="160">
        <v>231.64091330125035</v>
      </c>
      <c r="F408" s="348"/>
      <c r="G408" s="160">
        <v>34.169067232486626</v>
      </c>
      <c r="H408" s="161">
        <v>0</v>
      </c>
      <c r="I408" s="162">
        <f t="shared" si="162"/>
        <v>293.47810217953241</v>
      </c>
      <c r="J408" s="149"/>
      <c r="K408" s="163" t="s">
        <v>25</v>
      </c>
      <c r="L408" s="164">
        <v>15.294669974602597</v>
      </c>
      <c r="M408" s="164">
        <v>1.7966450008334589</v>
      </c>
      <c r="N408" s="164">
        <v>10.57680667035941</v>
      </c>
      <c r="O408" s="164">
        <v>231.64091330125035</v>
      </c>
      <c r="P408" s="164">
        <v>0.41020469020347855</v>
      </c>
      <c r="Q408" s="164">
        <v>34.169067232486626</v>
      </c>
      <c r="R408" s="165">
        <v>0</v>
      </c>
      <c r="S408" s="166">
        <f t="shared" si="163"/>
        <v>293.88830686973591</v>
      </c>
      <c r="U408" s="211" t="s">
        <v>25</v>
      </c>
      <c r="V408" s="212">
        <v>3.8610970736108627</v>
      </c>
      <c r="W408" s="212">
        <v>8.2965337523256597</v>
      </c>
      <c r="X408" s="212">
        <v>34.169067232486626</v>
      </c>
      <c r="Y408" s="212">
        <v>1.7966450008334589</v>
      </c>
      <c r="Z408" s="212">
        <v>10.57680667035941</v>
      </c>
      <c r="AA408" s="212">
        <v>231.26304439216617</v>
      </c>
      <c r="AB408" s="212">
        <v>0.41020469020347855</v>
      </c>
      <c r="AC408" s="213">
        <v>3.5149080577502501</v>
      </c>
      <c r="AD408" s="212">
        <v>3.1370391486660743</v>
      </c>
      <c r="AE408" s="212">
        <v>0</v>
      </c>
      <c r="AF408" s="212">
        <v>0</v>
      </c>
      <c r="AG408" s="212">
        <v>0</v>
      </c>
      <c r="AH408" s="212">
        <v>0.37786890908417597</v>
      </c>
      <c r="AI408" s="214">
        <f t="shared" si="164"/>
        <v>293.88830686973591</v>
      </c>
      <c r="AJ408" s="141" t="str">
        <f t="shared" si="165"/>
        <v/>
      </c>
      <c r="BA408" s="141"/>
      <c r="BR408" s="141"/>
      <c r="CG408" s="141"/>
    </row>
    <row r="409" spans="1:85" ht="15">
      <c r="A409" s="167" t="s">
        <v>24</v>
      </c>
      <c r="B409" s="156">
        <v>3.1656769916306078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162"/>
        <v>3.1656769916306078</v>
      </c>
      <c r="J409" s="149"/>
      <c r="K409" s="169" t="s">
        <v>24</v>
      </c>
      <c r="L409" s="156">
        <v>3.1656769916306078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3"/>
        <v>3.1656769916306078</v>
      </c>
      <c r="U409" s="215" t="s">
        <v>24</v>
      </c>
      <c r="V409" s="207">
        <v>3.1656769916306078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4"/>
        <v>3.1656769916306078</v>
      </c>
      <c r="AJ409" s="141" t="str">
        <f t="shared" si="165"/>
        <v/>
      </c>
      <c r="BA409" s="141"/>
      <c r="BR409" s="141"/>
      <c r="CG409" s="141"/>
    </row>
    <row r="410" spans="1:85" ht="15">
      <c r="A410" s="159" t="s">
        <v>59</v>
      </c>
      <c r="B410" s="160">
        <v>0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162"/>
        <v>0</v>
      </c>
      <c r="J410" s="149"/>
      <c r="K410" s="163" t="s">
        <v>59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3"/>
        <v>0</v>
      </c>
      <c r="U410" s="211" t="s">
        <v>59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4"/>
        <v>0</v>
      </c>
      <c r="AJ410" s="141" t="str">
        <f t="shared" si="165"/>
        <v/>
      </c>
      <c r="BA410" s="141"/>
      <c r="BR410" s="141"/>
      <c r="CG410" s="141"/>
    </row>
    <row r="411" spans="1:85" ht="15">
      <c r="A411" s="167" t="s">
        <v>22</v>
      </c>
      <c r="B411" s="156">
        <v>1.0134971576787817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162"/>
        <v>1.0134971576787817</v>
      </c>
      <c r="J411" s="149"/>
      <c r="K411" s="169" t="s">
        <v>22</v>
      </c>
      <c r="L411" s="156">
        <v>1.0134971576787817</v>
      </c>
      <c r="M411" s="156">
        <v>0</v>
      </c>
      <c r="N411" s="156">
        <v>0</v>
      </c>
      <c r="O411" s="156">
        <v>0</v>
      </c>
      <c r="P411" s="156">
        <v>0.54679853624065544</v>
      </c>
      <c r="Q411" s="156">
        <v>0</v>
      </c>
      <c r="R411" s="157">
        <v>0</v>
      </c>
      <c r="S411" s="158">
        <f t="shared" si="163"/>
        <v>1.560295693919437</v>
      </c>
      <c r="U411" s="215" t="s">
        <v>22</v>
      </c>
      <c r="V411" s="207">
        <v>1.0134971576787817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0.54679853624065544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4"/>
        <v>1.560295693919437</v>
      </c>
      <c r="AJ411" s="141" t="str">
        <f t="shared" si="165"/>
        <v/>
      </c>
      <c r="BA411" s="141"/>
      <c r="BR411" s="141"/>
      <c r="CG411" s="141"/>
    </row>
    <row r="412" spans="1:85" ht="15">
      <c r="A412" s="159" t="s">
        <v>21</v>
      </c>
      <c r="B412" s="160">
        <v>4.7480578974869476E-3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162"/>
        <v>4.7480578974869476E-3</v>
      </c>
      <c r="J412" s="149"/>
      <c r="K412" s="163" t="s">
        <v>21</v>
      </c>
      <c r="L412" s="164">
        <v>4.7480578974869476E-3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3"/>
        <v>4.7480578974869476E-3</v>
      </c>
      <c r="U412" s="211" t="s">
        <v>60</v>
      </c>
      <c r="V412" s="212">
        <v>4.7480578974869476E-3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4"/>
        <v>4.7480578974869476E-3</v>
      </c>
      <c r="AJ412" s="141" t="str">
        <f t="shared" si="165"/>
        <v/>
      </c>
      <c r="BA412" s="141"/>
      <c r="BR412" s="141"/>
      <c r="CG412" s="141"/>
    </row>
    <row r="413" spans="1:85" ht="15">
      <c r="A413" s="170" t="s">
        <v>63</v>
      </c>
      <c r="B413" s="156">
        <v>0.62067110489389732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162"/>
        <v>0.62067110489389732</v>
      </c>
      <c r="J413" s="149"/>
      <c r="K413" s="171" t="s">
        <v>63</v>
      </c>
      <c r="L413" s="156">
        <v>0.62067110489389732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3"/>
        <v>0.62067110489389732</v>
      </c>
      <c r="U413" s="216" t="s">
        <v>61</v>
      </c>
      <c r="V413" s="207">
        <v>0.62067110489389732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4"/>
        <v>0.62067110489389732</v>
      </c>
      <c r="AJ413" s="141" t="str">
        <f t="shared" si="165"/>
        <v/>
      </c>
      <c r="BA413" s="141"/>
      <c r="BR413" s="141"/>
      <c r="CG413" s="141"/>
    </row>
    <row r="414" spans="1:85">
      <c r="A414" s="172" t="s">
        <v>23</v>
      </c>
      <c r="B414" s="173">
        <v>0.62067110489389732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162"/>
        <v>0.62067110489389732</v>
      </c>
      <c r="J414" s="149"/>
      <c r="K414" s="176" t="s">
        <v>23</v>
      </c>
      <c r="L414" s="177">
        <v>0.62067110489389732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3"/>
        <v>0.62067110489389732</v>
      </c>
      <c r="U414" s="217" t="s">
        <v>64</v>
      </c>
      <c r="V414" s="218">
        <v>0.62067110489389732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164"/>
        <v>0.62067110489389732</v>
      </c>
      <c r="AJ414" s="141" t="str">
        <f t="shared" si="165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162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3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4"/>
        <v>0</v>
      </c>
      <c r="AJ415" s="141" t="str">
        <f t="shared" si="165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162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3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164"/>
        <v>0</v>
      </c>
      <c r="AJ416" s="141" t="str">
        <f t="shared" si="165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162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3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4"/>
        <v>0</v>
      </c>
      <c r="AJ417" s="141" t="str">
        <f t="shared" si="165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45.661526467940206</v>
      </c>
      <c r="C418" s="195">
        <f t="shared" ref="C418:I418" si="166">SUM(C397:C413)</f>
        <v>60.646818389206913</v>
      </c>
      <c r="D418" s="195">
        <f t="shared" si="166"/>
        <v>56.302136763767443</v>
      </c>
      <c r="E418" s="195">
        <f t="shared" si="166"/>
        <v>245.7768691427907</v>
      </c>
      <c r="F418" s="195">
        <f t="shared" si="166"/>
        <v>0</v>
      </c>
      <c r="G418" s="195">
        <f t="shared" si="166"/>
        <v>34.169067232486626</v>
      </c>
      <c r="H418" s="197">
        <f t="shared" si="166"/>
        <v>0</v>
      </c>
      <c r="I418" s="154">
        <f t="shared" si="166"/>
        <v>442.55641799619184</v>
      </c>
      <c r="J418" s="149"/>
      <c r="K418" s="196" t="s">
        <v>26</v>
      </c>
      <c r="L418" s="195">
        <f>SUM(L397:L413)</f>
        <v>45.661526467940206</v>
      </c>
      <c r="M418" s="195">
        <f t="shared" ref="M418:S418" si="167">SUM(M397:M413)</f>
        <v>60.646818389206913</v>
      </c>
      <c r="N418" s="195">
        <f t="shared" si="167"/>
        <v>56.302136763767443</v>
      </c>
      <c r="O418" s="195">
        <f t="shared" si="167"/>
        <v>245.7768691427907</v>
      </c>
      <c r="P418" s="195">
        <f t="shared" si="167"/>
        <v>9.2282586305576508</v>
      </c>
      <c r="Q418" s="195">
        <f t="shared" si="167"/>
        <v>34.169067232486626</v>
      </c>
      <c r="R418" s="197">
        <f t="shared" si="167"/>
        <v>0</v>
      </c>
      <c r="S418" s="198">
        <f t="shared" si="167"/>
        <v>451.78467662674956</v>
      </c>
      <c r="T418" s="141" t="str">
        <f>IF(ABS(S418-AI418)&gt;0.01,S418-AI418,"")</f>
        <v/>
      </c>
      <c r="U418" s="224" t="s">
        <v>62</v>
      </c>
      <c r="V418" s="225">
        <f>SUM(V397:V413)</f>
        <v>34.227953566948479</v>
      </c>
      <c r="W418" s="225">
        <f t="shared" ref="W418:AH418" si="168">SUM(W397:W413)</f>
        <v>8.2965337523256597</v>
      </c>
      <c r="X418" s="225">
        <f t="shared" si="168"/>
        <v>34.169067232486626</v>
      </c>
      <c r="Y418" s="225">
        <f t="shared" si="168"/>
        <v>60.646818389206913</v>
      </c>
      <c r="Z418" s="225">
        <f t="shared" si="168"/>
        <v>56.302136763767443</v>
      </c>
      <c r="AA418" s="225">
        <f t="shared" si="168"/>
        <v>245.13736878974024</v>
      </c>
      <c r="AB418" s="225">
        <f t="shared" si="168"/>
        <v>9.2282586305576508</v>
      </c>
      <c r="AC418" s="225">
        <f t="shared" si="168"/>
        <v>3.776539501716528</v>
      </c>
      <c r="AD418" s="226">
        <f t="shared" si="168"/>
        <v>3.1370391486660743</v>
      </c>
      <c r="AE418" s="226">
        <f t="shared" si="168"/>
        <v>0</v>
      </c>
      <c r="AF418" s="226">
        <f t="shared" si="168"/>
        <v>0</v>
      </c>
      <c r="AG418" s="226">
        <f t="shared" si="168"/>
        <v>0</v>
      </c>
      <c r="AH418" s="226">
        <f t="shared" si="168"/>
        <v>0.63950035305045405</v>
      </c>
      <c r="AI418" s="227">
        <f>SUM(V418:AC418)</f>
        <v>451.78467662674956</v>
      </c>
      <c r="AJ418" s="141" t="str">
        <f t="shared" si="165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0.10317673546502068</v>
      </c>
      <c r="C419" s="49">
        <f t="shared" ref="C419:H419" si="169">IF($I418=0,"-",C418/$I418)</f>
        <v>0.13703748476590566</v>
      </c>
      <c r="D419" s="49">
        <f t="shared" si="169"/>
        <v>0.12722024689799419</v>
      </c>
      <c r="E419" s="49">
        <f t="shared" si="169"/>
        <v>0.55535714577504014</v>
      </c>
      <c r="F419" s="49">
        <f t="shared" si="169"/>
        <v>0</v>
      </c>
      <c r="G419" s="49">
        <f t="shared" si="169"/>
        <v>7.7208387096039471E-2</v>
      </c>
      <c r="H419" s="72">
        <f t="shared" si="169"/>
        <v>0</v>
      </c>
      <c r="I419" s="50">
        <f>SUM(B419:H419)</f>
        <v>1</v>
      </c>
      <c r="J419" s="141"/>
      <c r="K419" s="84" t="s">
        <v>86</v>
      </c>
      <c r="L419" s="101">
        <f t="shared" ref="L419:R419" si="170">IF($S418=0,"-",L418/$S418)</f>
        <v>0.10106922352672962</v>
      </c>
      <c r="M419" s="101">
        <f t="shared" si="170"/>
        <v>0.13423832530582136</v>
      </c>
      <c r="N419" s="101">
        <f t="shared" si="170"/>
        <v>0.12462161661645403</v>
      </c>
      <c r="O419" s="101">
        <f t="shared" si="170"/>
        <v>0.54401329185815639</v>
      </c>
      <c r="P419" s="101">
        <f t="shared" si="170"/>
        <v>2.0426232025974069E-2</v>
      </c>
      <c r="Q419" s="101">
        <f t="shared" si="170"/>
        <v>7.5631310666864529E-2</v>
      </c>
      <c r="R419" s="102">
        <f t="shared" si="170"/>
        <v>0</v>
      </c>
      <c r="S419" s="103">
        <f>SUM(L419:R419)</f>
        <v>1</v>
      </c>
      <c r="U419" s="113" t="s">
        <v>86</v>
      </c>
      <c r="V419" s="135">
        <f>+V418/$AI418</f>
        <v>7.576165225990289E-2</v>
      </c>
      <c r="W419" s="135">
        <f t="shared" ref="W419:AH419" si="171">+W418/$AI418</f>
        <v>1.8363911353239625E-2</v>
      </c>
      <c r="X419" s="135">
        <f t="shared" si="171"/>
        <v>7.5631310666864529E-2</v>
      </c>
      <c r="Y419" s="135">
        <f t="shared" si="171"/>
        <v>0.13423832530582136</v>
      </c>
      <c r="Z419" s="135">
        <f t="shared" si="171"/>
        <v>0.12462161661645403</v>
      </c>
      <c r="AA419" s="135">
        <f t="shared" si="171"/>
        <v>0.54259779375444617</v>
      </c>
      <c r="AB419" s="135">
        <f t="shared" si="171"/>
        <v>2.0426232025974069E-2</v>
      </c>
      <c r="AC419" s="135">
        <f t="shared" si="171"/>
        <v>8.3591580172972246E-3</v>
      </c>
      <c r="AD419" s="135">
        <f t="shared" si="171"/>
        <v>6.9436599135871057E-3</v>
      </c>
      <c r="AE419" s="135">
        <f t="shared" si="171"/>
        <v>0</v>
      </c>
      <c r="AF419" s="135">
        <f t="shared" si="171"/>
        <v>0</v>
      </c>
      <c r="AG419" s="135">
        <f t="shared" si="171"/>
        <v>0</v>
      </c>
      <c r="AH419" s="135">
        <f t="shared" si="171"/>
        <v>1.4154981037101206E-3</v>
      </c>
      <c r="AI419" s="136">
        <f>SUM(V419:AC419)</f>
        <v>1</v>
      </c>
      <c r="AJ419" s="24" t="str">
        <f t="shared" si="165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17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4">SUM(V424:AC424)</f>
        <v>0</v>
      </c>
      <c r="AJ424" s="141" t="str">
        <f t="shared" ref="AJ424:AJ445" si="17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17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4"/>
        <v>0</v>
      </c>
      <c r="AJ425" s="141" t="str">
        <f t="shared" si="175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172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3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4"/>
        <v>0</v>
      </c>
      <c r="AJ426" s="141" t="str">
        <f t="shared" si="175"/>
        <v/>
      </c>
      <c r="BA426" s="141"/>
      <c r="BR426" s="141"/>
      <c r="CG426" s="141"/>
    </row>
    <row r="427" spans="1:85" ht="15">
      <c r="A427" s="167" t="s">
        <v>16</v>
      </c>
      <c r="B427" s="156">
        <v>33.618180995646142</v>
      </c>
      <c r="C427" s="156">
        <v>0</v>
      </c>
      <c r="D427" s="156">
        <v>10.452299922219824</v>
      </c>
      <c r="E427" s="156">
        <v>0</v>
      </c>
      <c r="F427" s="348"/>
      <c r="G427" s="156">
        <v>0</v>
      </c>
      <c r="H427" s="168">
        <v>0</v>
      </c>
      <c r="I427" s="154">
        <f t="shared" si="172"/>
        <v>44.070480917865964</v>
      </c>
      <c r="J427" s="149"/>
      <c r="K427" s="169" t="s">
        <v>16</v>
      </c>
      <c r="L427" s="156">
        <v>33.618180995646142</v>
      </c>
      <c r="M427" s="156">
        <v>0</v>
      </c>
      <c r="N427" s="156">
        <v>10.452299922219824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3"/>
        <v>44.070480917865964</v>
      </c>
      <c r="U427" s="215" t="s">
        <v>16</v>
      </c>
      <c r="V427" s="207">
        <v>33.618180995646142</v>
      </c>
      <c r="W427" s="207">
        <v>0</v>
      </c>
      <c r="X427" s="207">
        <v>0</v>
      </c>
      <c r="Y427" s="207">
        <v>0</v>
      </c>
      <c r="Z427" s="207">
        <v>10.452299922219824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4"/>
        <v>44.070480917865964</v>
      </c>
      <c r="AJ427" s="141" t="str">
        <f t="shared" si="175"/>
        <v/>
      </c>
      <c r="BA427" s="141"/>
      <c r="BR427" s="141"/>
      <c r="CG427" s="141"/>
    </row>
    <row r="428" spans="1:85" ht="15">
      <c r="A428" s="159" t="s">
        <v>15</v>
      </c>
      <c r="B428" s="160">
        <v>10.532090106080499</v>
      </c>
      <c r="C428" s="160">
        <v>0</v>
      </c>
      <c r="D428" s="160">
        <v>0</v>
      </c>
      <c r="E428" s="160">
        <v>0</v>
      </c>
      <c r="F428" s="348"/>
      <c r="G428" s="160">
        <v>0</v>
      </c>
      <c r="H428" s="161">
        <v>0</v>
      </c>
      <c r="I428" s="162">
        <f t="shared" si="172"/>
        <v>10.532090106080499</v>
      </c>
      <c r="J428" s="149"/>
      <c r="K428" s="163" t="s">
        <v>15</v>
      </c>
      <c r="L428" s="164">
        <v>10.532090106080499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3"/>
        <v>10.532090106080499</v>
      </c>
      <c r="U428" s="211" t="s">
        <v>56</v>
      </c>
      <c r="V428" s="212">
        <v>8.9522765901684238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1.5798135159120748</v>
      </c>
      <c r="AD428" s="212">
        <v>1.5798135159120748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4"/>
        <v>10.532090106080499</v>
      </c>
      <c r="AJ428" s="141" t="str">
        <f t="shared" si="175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4.4732795868343818</v>
      </c>
      <c r="F429" s="348"/>
      <c r="G429" s="156">
        <v>0</v>
      </c>
      <c r="H429" s="168">
        <v>0</v>
      </c>
      <c r="I429" s="154">
        <f t="shared" si="172"/>
        <v>4.4732795868343818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4.4732795868343818</v>
      </c>
      <c r="P429" s="156">
        <v>158.82789992072867</v>
      </c>
      <c r="Q429" s="156">
        <v>0</v>
      </c>
      <c r="R429" s="157">
        <v>0</v>
      </c>
      <c r="S429" s="158">
        <f t="shared" si="173"/>
        <v>163.30117950756306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0.12265748049247457</v>
      </c>
      <c r="AB429" s="207">
        <v>158.82789992072867</v>
      </c>
      <c r="AC429" s="208">
        <v>4.3506221063419073</v>
      </c>
      <c r="AD429" s="207">
        <v>0</v>
      </c>
      <c r="AE429" s="207">
        <v>0</v>
      </c>
      <c r="AF429" s="207">
        <v>0</v>
      </c>
      <c r="AG429" s="207">
        <v>0</v>
      </c>
      <c r="AH429" s="207">
        <v>4.3506221063419073</v>
      </c>
      <c r="AI429" s="210">
        <f t="shared" si="174"/>
        <v>163.30117950756306</v>
      </c>
      <c r="AJ429" s="141" t="str">
        <f t="shared" si="17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17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5.8983101143008154</v>
      </c>
      <c r="Q430" s="164">
        <v>0</v>
      </c>
      <c r="R430" s="165">
        <v>0</v>
      </c>
      <c r="S430" s="166">
        <f t="shared" si="173"/>
        <v>5.8983101143008154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5.8983101143008154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4"/>
        <v>5.8983101143008154</v>
      </c>
      <c r="AJ430" s="141" t="str">
        <f t="shared" si="175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172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3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4"/>
        <v>0</v>
      </c>
      <c r="AJ431" s="141" t="str">
        <f t="shared" si="175"/>
        <v/>
      </c>
      <c r="BA431" s="141"/>
      <c r="BR431" s="141"/>
      <c r="CG431" s="141"/>
    </row>
    <row r="432" spans="1:85" ht="15">
      <c r="A432" s="159" t="s">
        <v>17</v>
      </c>
      <c r="B432" s="160">
        <v>0.43617688046340802</v>
      </c>
      <c r="C432" s="160">
        <v>0</v>
      </c>
      <c r="D432" s="160">
        <v>5.714710182944212</v>
      </c>
      <c r="E432" s="160">
        <v>0.55037591825746668</v>
      </c>
      <c r="F432" s="348"/>
      <c r="G432" s="160">
        <v>0</v>
      </c>
      <c r="H432" s="161">
        <v>0</v>
      </c>
      <c r="I432" s="162">
        <f t="shared" si="172"/>
        <v>6.7012629816650859</v>
      </c>
      <c r="J432" s="149"/>
      <c r="K432" s="163" t="s">
        <v>17</v>
      </c>
      <c r="L432" s="164">
        <v>0.43617688046340802</v>
      </c>
      <c r="M432" s="164">
        <v>0</v>
      </c>
      <c r="N432" s="164">
        <v>5.714710182944212</v>
      </c>
      <c r="O432" s="164">
        <v>0.55037591825746668</v>
      </c>
      <c r="P432" s="164">
        <v>0</v>
      </c>
      <c r="Q432" s="164">
        <v>0</v>
      </c>
      <c r="R432" s="165">
        <v>0</v>
      </c>
      <c r="S432" s="166">
        <f t="shared" si="173"/>
        <v>6.7012629816650859</v>
      </c>
      <c r="U432" s="211" t="s">
        <v>17</v>
      </c>
      <c r="V432" s="212">
        <v>0.43617688046340802</v>
      </c>
      <c r="W432" s="212">
        <v>0</v>
      </c>
      <c r="X432" s="212">
        <v>0</v>
      </c>
      <c r="Y432" s="212">
        <v>0</v>
      </c>
      <c r="Z432" s="212">
        <v>5.714710182944212</v>
      </c>
      <c r="AA432" s="212">
        <v>3.965244367849164E-2</v>
      </c>
      <c r="AB432" s="212">
        <v>0</v>
      </c>
      <c r="AC432" s="213">
        <v>0.51072347457897505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0.51072347457897505</v>
      </c>
      <c r="AI432" s="214">
        <f t="shared" si="174"/>
        <v>6.7012629816650859</v>
      </c>
      <c r="AJ432" s="141" t="str">
        <f t="shared" si="175"/>
        <v/>
      </c>
      <c r="BA432" s="141"/>
      <c r="BR432" s="141"/>
      <c r="CG432" s="141"/>
    </row>
    <row r="433" spans="1:85" ht="15">
      <c r="A433" s="167" t="s">
        <v>139</v>
      </c>
      <c r="B433" s="156">
        <v>97.905707106693669</v>
      </c>
      <c r="C433" s="156">
        <v>72.434380085871382</v>
      </c>
      <c r="D433" s="156">
        <v>148.10473987038961</v>
      </c>
      <c r="E433" s="156">
        <v>18.554687665722049</v>
      </c>
      <c r="F433" s="348"/>
      <c r="G433" s="156">
        <v>0</v>
      </c>
      <c r="H433" s="168">
        <v>0</v>
      </c>
      <c r="I433" s="154">
        <f t="shared" si="172"/>
        <v>336.99951472867673</v>
      </c>
      <c r="J433" s="149"/>
      <c r="K433" s="169" t="s">
        <v>139</v>
      </c>
      <c r="L433" s="156">
        <v>97.905707106693669</v>
      </c>
      <c r="M433" s="156">
        <v>72.434380085871382</v>
      </c>
      <c r="N433" s="156">
        <v>148.10473987038961</v>
      </c>
      <c r="O433" s="156">
        <v>18.554687665722049</v>
      </c>
      <c r="P433" s="156">
        <v>0</v>
      </c>
      <c r="Q433" s="156">
        <v>0</v>
      </c>
      <c r="R433" s="157">
        <v>0</v>
      </c>
      <c r="S433" s="158">
        <f t="shared" si="173"/>
        <v>336.99951472867673</v>
      </c>
      <c r="U433" s="215" t="s">
        <v>139</v>
      </c>
      <c r="V433" s="207">
        <v>94.099887647985909</v>
      </c>
      <c r="W433" s="207">
        <v>3.7699751757171609</v>
      </c>
      <c r="X433" s="207">
        <v>0</v>
      </c>
      <c r="Y433" s="207">
        <v>72.434380085871382</v>
      </c>
      <c r="Z433" s="207">
        <v>135.22420220207945</v>
      </c>
      <c r="AA433" s="207">
        <v>18.554687665722049</v>
      </c>
      <c r="AB433" s="207">
        <v>0</v>
      </c>
      <c r="AC433" s="208">
        <v>12.916381951300751</v>
      </c>
      <c r="AD433" s="207">
        <v>3.5844282990599552E-2</v>
      </c>
      <c r="AE433" s="207">
        <v>0</v>
      </c>
      <c r="AF433" s="207">
        <v>0</v>
      </c>
      <c r="AG433" s="207">
        <v>12.88053766831014</v>
      </c>
      <c r="AH433" s="207">
        <v>0</v>
      </c>
      <c r="AI433" s="210">
        <f t="shared" si="174"/>
        <v>336.99951472867673</v>
      </c>
      <c r="AJ433" s="141" t="str">
        <f t="shared" si="175"/>
        <v/>
      </c>
      <c r="BA433" s="141"/>
      <c r="BR433" s="141"/>
      <c r="CG433" s="141"/>
    </row>
    <row r="434" spans="1:85" ht="15">
      <c r="A434" s="159" t="s">
        <v>25</v>
      </c>
      <c r="B434" s="160">
        <v>104.91519311353457</v>
      </c>
      <c r="C434" s="160">
        <v>16.241561494320589</v>
      </c>
      <c r="D434" s="160">
        <v>138.12863346933344</v>
      </c>
      <c r="E434" s="160">
        <v>1275.9712234051558</v>
      </c>
      <c r="F434" s="348"/>
      <c r="G434" s="160">
        <v>145.38814121958774</v>
      </c>
      <c r="H434" s="161">
        <v>0</v>
      </c>
      <c r="I434" s="162">
        <f t="shared" si="172"/>
        <v>1680.6447527019322</v>
      </c>
      <c r="J434" s="149"/>
      <c r="K434" s="163" t="s">
        <v>25</v>
      </c>
      <c r="L434" s="164">
        <v>104.91519311353457</v>
      </c>
      <c r="M434" s="164">
        <v>16.241561494320589</v>
      </c>
      <c r="N434" s="164">
        <v>138.12863346933344</v>
      </c>
      <c r="O434" s="164">
        <v>1275.9712234051558</v>
      </c>
      <c r="P434" s="164">
        <v>4.6796679556671004</v>
      </c>
      <c r="Q434" s="164">
        <v>145.38814121958774</v>
      </c>
      <c r="R434" s="165">
        <v>0</v>
      </c>
      <c r="S434" s="166">
        <f t="shared" si="173"/>
        <v>1685.3244206575991</v>
      </c>
      <c r="U434" s="211" t="s">
        <v>25</v>
      </c>
      <c r="V434" s="212">
        <v>18.080078206976303</v>
      </c>
      <c r="W434" s="212">
        <v>86.83511490655826</v>
      </c>
      <c r="X434" s="212">
        <v>145.38814121958774</v>
      </c>
      <c r="Y434" s="212">
        <v>16.241561494320589</v>
      </c>
      <c r="Z434" s="212">
        <v>137.68250644935338</v>
      </c>
      <c r="AA434" s="212">
        <v>1272.1576304990281</v>
      </c>
      <c r="AB434" s="212">
        <v>4.6796679556671004</v>
      </c>
      <c r="AC434" s="213">
        <v>4.2597199261076621</v>
      </c>
      <c r="AD434" s="212">
        <v>0</v>
      </c>
      <c r="AE434" s="212">
        <v>6.3300467168279612E-2</v>
      </c>
      <c r="AF434" s="212">
        <v>0</v>
      </c>
      <c r="AG434" s="212">
        <v>0.44612701998004339</v>
      </c>
      <c r="AH434" s="212">
        <v>3.7502924389593391</v>
      </c>
      <c r="AI434" s="214">
        <f t="shared" si="174"/>
        <v>1685.3244206575991</v>
      </c>
      <c r="AJ434" s="141" t="str">
        <f t="shared" si="175"/>
        <v/>
      </c>
      <c r="BA434" s="141"/>
      <c r="BR434" s="141"/>
      <c r="CG434" s="141"/>
    </row>
    <row r="435" spans="1:85" ht="15">
      <c r="A435" s="167" t="s">
        <v>24</v>
      </c>
      <c r="B435" s="156">
        <v>91.043074395050951</v>
      </c>
      <c r="C435" s="156">
        <v>7.3636319855444352</v>
      </c>
      <c r="D435" s="156">
        <v>111.72588913182112</v>
      </c>
      <c r="E435" s="156">
        <v>0</v>
      </c>
      <c r="F435" s="348"/>
      <c r="G435" s="156">
        <v>0</v>
      </c>
      <c r="H435" s="168">
        <v>0</v>
      </c>
      <c r="I435" s="154">
        <f t="shared" si="172"/>
        <v>210.13259551241651</v>
      </c>
      <c r="J435" s="149"/>
      <c r="K435" s="169" t="s">
        <v>24</v>
      </c>
      <c r="L435" s="156">
        <v>91.043074395050951</v>
      </c>
      <c r="M435" s="156">
        <v>7.3636319855444352</v>
      </c>
      <c r="N435" s="156">
        <v>111.72588913182112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3"/>
        <v>210.13259551241651</v>
      </c>
      <c r="U435" s="215" t="s">
        <v>24</v>
      </c>
      <c r="V435" s="207">
        <v>90.768950227958257</v>
      </c>
      <c r="W435" s="207">
        <v>0</v>
      </c>
      <c r="X435" s="207">
        <v>0</v>
      </c>
      <c r="Y435" s="207">
        <v>7.3636319855444352</v>
      </c>
      <c r="Z435" s="207">
        <v>103.82311376663293</v>
      </c>
      <c r="AA435" s="207">
        <v>0</v>
      </c>
      <c r="AB435" s="207">
        <v>0</v>
      </c>
      <c r="AC435" s="208">
        <v>8.1768995322808671</v>
      </c>
      <c r="AD435" s="207">
        <v>0.274124167092689</v>
      </c>
      <c r="AE435" s="207">
        <v>0</v>
      </c>
      <c r="AF435" s="207">
        <v>0</v>
      </c>
      <c r="AG435" s="207">
        <v>7.9027753651881909</v>
      </c>
      <c r="AH435" s="207">
        <v>0</v>
      </c>
      <c r="AI435" s="210">
        <f t="shared" si="174"/>
        <v>210.13259551241646</v>
      </c>
      <c r="AJ435" s="141" t="str">
        <f t="shared" si="175"/>
        <v/>
      </c>
      <c r="BA435" s="141"/>
      <c r="BR435" s="141"/>
      <c r="CG435" s="141"/>
    </row>
    <row r="436" spans="1:85" ht="15">
      <c r="A436" s="159" t="s">
        <v>59</v>
      </c>
      <c r="B436" s="160">
        <v>0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172"/>
        <v>0</v>
      </c>
      <c r="J436" s="149"/>
      <c r="K436" s="163" t="s">
        <v>59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3"/>
        <v>0</v>
      </c>
      <c r="U436" s="211" t="s">
        <v>59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4"/>
        <v>0</v>
      </c>
      <c r="AJ436" s="141" t="str">
        <f t="shared" si="175"/>
        <v/>
      </c>
      <c r="BA436" s="141"/>
      <c r="BR436" s="141"/>
      <c r="CG436" s="141"/>
    </row>
    <row r="437" spans="1:85" ht="15">
      <c r="A437" s="167" t="s">
        <v>22</v>
      </c>
      <c r="B437" s="156">
        <v>171.15281274180481</v>
      </c>
      <c r="C437" s="156">
        <v>0</v>
      </c>
      <c r="D437" s="156">
        <v>0</v>
      </c>
      <c r="E437" s="156">
        <v>0.21177513387626448</v>
      </c>
      <c r="F437" s="348"/>
      <c r="G437" s="156">
        <v>0</v>
      </c>
      <c r="H437" s="168">
        <v>0</v>
      </c>
      <c r="I437" s="154">
        <f t="shared" si="172"/>
        <v>171.36458787568108</v>
      </c>
      <c r="J437" s="149"/>
      <c r="K437" s="169" t="s">
        <v>22</v>
      </c>
      <c r="L437" s="156">
        <v>171.15281274180481</v>
      </c>
      <c r="M437" s="156">
        <v>0</v>
      </c>
      <c r="N437" s="156">
        <v>0</v>
      </c>
      <c r="O437" s="156">
        <v>0.21177513387626448</v>
      </c>
      <c r="P437" s="156">
        <v>10.066659947109345</v>
      </c>
      <c r="Q437" s="156">
        <v>0</v>
      </c>
      <c r="R437" s="157">
        <v>0</v>
      </c>
      <c r="S437" s="158">
        <f t="shared" si="173"/>
        <v>181.43124782279043</v>
      </c>
      <c r="U437" s="215" t="s">
        <v>22</v>
      </c>
      <c r="V437" s="207">
        <v>171.15281274180481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10.066659947109345</v>
      </c>
      <c r="AC437" s="208">
        <v>0.21177513387626448</v>
      </c>
      <c r="AD437" s="207">
        <v>0</v>
      </c>
      <c r="AE437" s="207">
        <v>0</v>
      </c>
      <c r="AF437" s="207">
        <v>0</v>
      </c>
      <c r="AG437" s="207">
        <v>0</v>
      </c>
      <c r="AH437" s="207">
        <v>0.21177513387626448</v>
      </c>
      <c r="AI437" s="210">
        <f t="shared" si="174"/>
        <v>181.43124782279043</v>
      </c>
      <c r="AJ437" s="141" t="str">
        <f t="shared" si="175"/>
        <v/>
      </c>
      <c r="BA437" s="141"/>
      <c r="BR437" s="141"/>
      <c r="CG437" s="141"/>
    </row>
    <row r="438" spans="1:85" ht="15">
      <c r="A438" s="159" t="s">
        <v>21</v>
      </c>
      <c r="B438" s="160">
        <v>32.662125530269165</v>
      </c>
      <c r="C438" s="160">
        <v>0</v>
      </c>
      <c r="D438" s="160">
        <v>0</v>
      </c>
      <c r="E438" s="160">
        <v>0</v>
      </c>
      <c r="F438" s="348"/>
      <c r="G438" s="160">
        <v>0</v>
      </c>
      <c r="H438" s="161">
        <v>0</v>
      </c>
      <c r="I438" s="162">
        <f t="shared" si="172"/>
        <v>32.662125530269165</v>
      </c>
      <c r="J438" s="149"/>
      <c r="K438" s="163" t="s">
        <v>21</v>
      </c>
      <c r="L438" s="164">
        <v>32.662125530269165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3"/>
        <v>32.662125530269165</v>
      </c>
      <c r="U438" s="211" t="s">
        <v>60</v>
      </c>
      <c r="V438" s="212">
        <v>32.662125530269165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4"/>
        <v>32.662125530269165</v>
      </c>
      <c r="AJ438" s="141" t="str">
        <f t="shared" si="175"/>
        <v/>
      </c>
      <c r="BA438" s="141"/>
      <c r="BR438" s="141"/>
      <c r="CG438" s="141"/>
    </row>
    <row r="439" spans="1:85" ht="15">
      <c r="A439" s="170" t="s">
        <v>63</v>
      </c>
      <c r="B439" s="156">
        <v>3.9702387048047835E-2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172"/>
        <v>3.9702387048047835E-2</v>
      </c>
      <c r="J439" s="149"/>
      <c r="K439" s="171" t="s">
        <v>63</v>
      </c>
      <c r="L439" s="156">
        <v>3.9702387048047835E-2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3"/>
        <v>3.9702387048047835E-2</v>
      </c>
      <c r="U439" s="216" t="s">
        <v>61</v>
      </c>
      <c r="V439" s="207">
        <v>3.9702387048047835E-2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4"/>
        <v>3.9702387048047835E-2</v>
      </c>
      <c r="AJ439" s="141" t="str">
        <f t="shared" si="175"/>
        <v/>
      </c>
      <c r="BA439" s="141"/>
      <c r="BR439" s="141"/>
      <c r="CG439" s="141"/>
    </row>
    <row r="440" spans="1:85">
      <c r="A440" s="172" t="s">
        <v>23</v>
      </c>
      <c r="B440" s="173">
        <v>3.9702387048047835E-2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172"/>
        <v>3.9702387048047835E-2</v>
      </c>
      <c r="J440" s="149"/>
      <c r="K440" s="176" t="s">
        <v>23</v>
      </c>
      <c r="L440" s="177">
        <v>3.9702387048047835E-2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3"/>
        <v>3.9702387048047835E-2</v>
      </c>
      <c r="U440" s="217" t="s">
        <v>64</v>
      </c>
      <c r="V440" s="218">
        <v>3.9702387048047835E-2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174"/>
        <v>3.9702387048047835E-2</v>
      </c>
      <c r="AJ440" s="141" t="str">
        <f t="shared" si="17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17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4"/>
        <v>0</v>
      </c>
      <c r="AJ441" s="141" t="str">
        <f t="shared" si="17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17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174"/>
        <v>0</v>
      </c>
      <c r="AJ442" s="141" t="str">
        <f t="shared" si="17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17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4"/>
        <v>0</v>
      </c>
      <c r="AJ443" s="150" t="str">
        <f t="shared" si="175"/>
        <v/>
      </c>
    </row>
    <row r="444" spans="1:85" ht="15">
      <c r="A444" s="194" t="s">
        <v>26</v>
      </c>
      <c r="B444" s="195">
        <f>SUM(B423:B439)</f>
        <v>542.30506325659121</v>
      </c>
      <c r="C444" s="195">
        <f t="shared" ref="C444:I444" si="176">SUM(C423:C439)</f>
        <v>96.039573565736404</v>
      </c>
      <c r="D444" s="195">
        <f t="shared" si="176"/>
        <v>414.12627257670823</v>
      </c>
      <c r="E444" s="195">
        <f t="shared" si="176"/>
        <v>1299.761341709846</v>
      </c>
      <c r="F444" s="195">
        <f t="shared" si="176"/>
        <v>0</v>
      </c>
      <c r="G444" s="195">
        <f t="shared" si="176"/>
        <v>145.38814121958774</v>
      </c>
      <c r="H444" s="197">
        <f t="shared" si="176"/>
        <v>0</v>
      </c>
      <c r="I444" s="154">
        <f t="shared" si="176"/>
        <v>2497.6203923284702</v>
      </c>
      <c r="J444" s="149"/>
      <c r="K444" s="196" t="s">
        <v>26</v>
      </c>
      <c r="L444" s="195">
        <f>SUM(L423:L439)</f>
        <v>542.30506325659121</v>
      </c>
      <c r="M444" s="195">
        <f t="shared" ref="M444:S444" si="177">SUM(M423:M439)</f>
        <v>96.039573565736404</v>
      </c>
      <c r="N444" s="195">
        <f t="shared" si="177"/>
        <v>414.12627257670823</v>
      </c>
      <c r="O444" s="195">
        <f t="shared" si="177"/>
        <v>1299.761341709846</v>
      </c>
      <c r="P444" s="195">
        <f t="shared" si="177"/>
        <v>179.47253793780592</v>
      </c>
      <c r="Q444" s="195">
        <f t="shared" si="177"/>
        <v>145.38814121958774</v>
      </c>
      <c r="R444" s="197">
        <f t="shared" si="177"/>
        <v>0</v>
      </c>
      <c r="S444" s="198">
        <f t="shared" si="177"/>
        <v>2677.0929302662757</v>
      </c>
      <c r="T444" s="141" t="str">
        <f>IF(ABS(S444-AI444)&gt;0.01,S444-AI444,"")</f>
        <v/>
      </c>
      <c r="U444" s="224" t="s">
        <v>62</v>
      </c>
      <c r="V444" s="225">
        <f>SUM(V423:V439)</f>
        <v>449.81019120832048</v>
      </c>
      <c r="W444" s="225">
        <f t="shared" ref="W444:AH444" si="178">SUM(W423:W439)</f>
        <v>90.605090082275424</v>
      </c>
      <c r="X444" s="225">
        <f t="shared" si="178"/>
        <v>145.38814121958774</v>
      </c>
      <c r="Y444" s="225">
        <f t="shared" si="178"/>
        <v>96.039573565736404</v>
      </c>
      <c r="Z444" s="225">
        <f t="shared" si="178"/>
        <v>392.89683252322982</v>
      </c>
      <c r="AA444" s="225">
        <f t="shared" si="178"/>
        <v>1290.8746280889211</v>
      </c>
      <c r="AB444" s="225">
        <f t="shared" si="178"/>
        <v>179.47253793780592</v>
      </c>
      <c r="AC444" s="225">
        <f t="shared" si="178"/>
        <v>32.005935640398498</v>
      </c>
      <c r="AD444" s="226">
        <f t="shared" si="178"/>
        <v>1.8897819659953634</v>
      </c>
      <c r="AE444" s="226">
        <f t="shared" si="178"/>
        <v>6.3300467168279612E-2</v>
      </c>
      <c r="AF444" s="226">
        <f t="shared" si="178"/>
        <v>0</v>
      </c>
      <c r="AG444" s="226">
        <f t="shared" si="178"/>
        <v>21.229440053478374</v>
      </c>
      <c r="AH444" s="226">
        <f t="shared" si="178"/>
        <v>8.8234131537564853</v>
      </c>
      <c r="AI444" s="227">
        <f>SUM(V444:AC444)</f>
        <v>2677.0929302662757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0.2171286977485852</v>
      </c>
      <c r="C445" s="49">
        <f t="shared" ref="C445:H445" si="179">IF($I444=0,"-",C444/$I444)</f>
        <v>3.8452430105361632E-2</v>
      </c>
      <c r="D445" s="49">
        <f t="shared" si="179"/>
        <v>0.1658083325427322</v>
      </c>
      <c r="E445" s="49">
        <f t="shared" si="179"/>
        <v>0.52039987569852852</v>
      </c>
      <c r="F445" s="49">
        <f t="shared" si="179"/>
        <v>0</v>
      </c>
      <c r="G445" s="49">
        <f t="shared" si="179"/>
        <v>5.8210663904792168E-2</v>
      </c>
      <c r="H445" s="72">
        <f t="shared" si="179"/>
        <v>0</v>
      </c>
      <c r="I445" s="50">
        <f>SUM(B445:H445)</f>
        <v>0.99999999999999967</v>
      </c>
      <c r="J445" s="141"/>
      <c r="K445" s="84" t="s">
        <v>86</v>
      </c>
      <c r="L445" s="101">
        <f t="shared" ref="L445:R445" si="180">IF($S444=0,"-",L444/$S444)</f>
        <v>0.2025723713680164</v>
      </c>
      <c r="M445" s="101">
        <f t="shared" si="180"/>
        <v>3.5874575917760117E-2</v>
      </c>
      <c r="N445" s="101">
        <f t="shared" si="180"/>
        <v>0.15469252781430989</v>
      </c>
      <c r="O445" s="101">
        <f t="shared" si="180"/>
        <v>0.48551222373164532</v>
      </c>
      <c r="P445" s="101">
        <f t="shared" si="180"/>
        <v>6.7040085126949547E-2</v>
      </c>
      <c r="Q445" s="101">
        <f t="shared" si="180"/>
        <v>5.4308216041318663E-2</v>
      </c>
      <c r="R445" s="102">
        <f t="shared" si="180"/>
        <v>0</v>
      </c>
      <c r="S445" s="103">
        <f>SUM(L445:R445)</f>
        <v>0.99999999999999989</v>
      </c>
      <c r="U445" s="113" t="s">
        <v>86</v>
      </c>
      <c r="V445" s="135">
        <f>+V444/$AI444</f>
        <v>0.16802188154281977</v>
      </c>
      <c r="W445" s="135">
        <f t="shared" ref="W445:AH445" si="181">+W444/$AI444</f>
        <v>3.3844581582479258E-2</v>
      </c>
      <c r="X445" s="135">
        <f t="shared" si="181"/>
        <v>5.4308216041318663E-2</v>
      </c>
      <c r="Y445" s="135">
        <f t="shared" si="181"/>
        <v>3.5874575917760117E-2</v>
      </c>
      <c r="Z445" s="135">
        <f t="shared" si="181"/>
        <v>0.14676249303162986</v>
      </c>
      <c r="AA445" s="135">
        <f t="shared" si="181"/>
        <v>0.48219268501841844</v>
      </c>
      <c r="AB445" s="135">
        <f t="shared" si="181"/>
        <v>6.7040085126949547E-2</v>
      </c>
      <c r="AC445" s="135">
        <f t="shared" si="181"/>
        <v>1.1955481738624233E-2</v>
      </c>
      <c r="AD445" s="135">
        <f t="shared" si="181"/>
        <v>7.0590824271737072E-4</v>
      </c>
      <c r="AE445" s="135">
        <f t="shared" si="181"/>
        <v>2.364522592870299E-5</v>
      </c>
      <c r="AF445" s="135">
        <f t="shared" si="181"/>
        <v>0</v>
      </c>
      <c r="AG445" s="135">
        <f t="shared" si="181"/>
        <v>7.9300347826800309E-3</v>
      </c>
      <c r="AH445" s="135">
        <f t="shared" si="181"/>
        <v>3.2958934872981301E-3</v>
      </c>
      <c r="AI445" s="136">
        <f>SUM(V445:AC445)</f>
        <v>1</v>
      </c>
      <c r="AJ445" s="141" t="str">
        <f t="shared" si="17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0.10698346844895601</v>
      </c>
      <c r="G449" s="354"/>
      <c r="H449" s="356"/>
      <c r="I449" s="154">
        <f>SUM(B449:H449)</f>
        <v>0.10698346844895601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182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183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182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183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182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183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182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183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182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183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221.98049909722059</v>
      </c>
      <c r="G455" s="357"/>
      <c r="H455" s="359"/>
      <c r="I455" s="154">
        <f t="shared" si="182"/>
        <v>221.98049909722059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183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182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183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182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183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182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183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182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183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877.90913209458984</v>
      </c>
      <c r="G460" s="357"/>
      <c r="H460" s="359"/>
      <c r="I460" s="162">
        <f t="shared" si="182"/>
        <v>877.90913209458984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183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182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183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182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183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14.649573123130816</v>
      </c>
      <c r="G463" s="357"/>
      <c r="H463" s="359"/>
      <c r="I463" s="154">
        <f t="shared" si="182"/>
        <v>14.649573123130816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183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182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183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182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183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182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183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182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183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182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183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182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183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4">SUM(C449:C465)</f>
        <v>0</v>
      </c>
      <c r="D470" s="195">
        <f t="shared" si="184"/>
        <v>0</v>
      </c>
      <c r="E470" s="195">
        <f t="shared" si="184"/>
        <v>0</v>
      </c>
      <c r="F470" s="195">
        <f t="shared" si="184"/>
        <v>1114.6461877833901</v>
      </c>
      <c r="G470" s="195">
        <f t="shared" si="184"/>
        <v>0</v>
      </c>
      <c r="H470" s="197">
        <f t="shared" si="184"/>
        <v>0</v>
      </c>
      <c r="I470" s="154">
        <f t="shared" si="184"/>
        <v>1114.6461877833901</v>
      </c>
      <c r="J470" s="149"/>
      <c r="K470" s="196" t="s">
        <v>26</v>
      </c>
      <c r="L470" s="195">
        <f>SUM(L449:L465)</f>
        <v>0</v>
      </c>
      <c r="M470" s="195">
        <f t="shared" ref="M470:S470" si="185">SUM(M449:M465)</f>
        <v>0</v>
      </c>
      <c r="N470" s="195">
        <f t="shared" si="185"/>
        <v>0</v>
      </c>
      <c r="O470" s="195">
        <f t="shared" si="185"/>
        <v>0</v>
      </c>
      <c r="P470" s="195">
        <f t="shared" si="185"/>
        <v>0</v>
      </c>
      <c r="Q470" s="195">
        <f t="shared" si="185"/>
        <v>0</v>
      </c>
      <c r="R470" s="197">
        <f t="shared" si="185"/>
        <v>0</v>
      </c>
      <c r="S470" s="198">
        <f t="shared" si="185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186">IF($I470=0,"-",C470/$I470)</f>
        <v>0</v>
      </c>
      <c r="D471" s="49">
        <f t="shared" si="186"/>
        <v>0</v>
      </c>
      <c r="E471" s="49">
        <f t="shared" si="186"/>
        <v>0</v>
      </c>
      <c r="F471" s="49">
        <f t="shared" si="186"/>
        <v>1</v>
      </c>
      <c r="G471" s="49">
        <f t="shared" si="186"/>
        <v>0</v>
      </c>
      <c r="H471" s="72">
        <f t="shared" si="186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187">IF($S470=0,"-",L470/$S470)</f>
        <v>-</v>
      </c>
      <c r="M471" s="101" t="str">
        <f t="shared" si="187"/>
        <v>-</v>
      </c>
      <c r="N471" s="101" t="str">
        <f t="shared" si="187"/>
        <v>-</v>
      </c>
      <c r="O471" s="101" t="str">
        <f t="shared" si="187"/>
        <v>-</v>
      </c>
      <c r="P471" s="101" t="str">
        <f t="shared" si="187"/>
        <v>-</v>
      </c>
      <c r="Q471" s="101" t="str">
        <f t="shared" si="187"/>
        <v>-</v>
      </c>
      <c r="R471" s="102" t="str">
        <f t="shared" si="187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188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189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188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189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188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189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188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189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188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189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44782.881885438175</v>
      </c>
      <c r="G481" s="357"/>
      <c r="H481" s="359"/>
      <c r="I481" s="154">
        <f t="shared" si="188"/>
        <v>44782.881885438175</v>
      </c>
      <c r="J481" s="149"/>
      <c r="K481" s="169" t="s">
        <v>57</v>
      </c>
      <c r="L481" s="357"/>
      <c r="M481" s="358"/>
      <c r="N481" s="358"/>
      <c r="O481" s="359"/>
      <c r="P481" s="156">
        <v>24128.332356941744</v>
      </c>
      <c r="Q481" s="357"/>
      <c r="R481" s="364"/>
      <c r="S481" s="158">
        <f t="shared" si="189"/>
        <v>24128.332356941744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11766.419769302693</v>
      </c>
      <c r="G482" s="357"/>
      <c r="H482" s="359"/>
      <c r="I482" s="162">
        <f t="shared" si="188"/>
        <v>11766.419769302693</v>
      </c>
      <c r="J482" s="149"/>
      <c r="K482" s="163" t="s">
        <v>12</v>
      </c>
      <c r="L482" s="357"/>
      <c r="M482" s="358"/>
      <c r="N482" s="358"/>
      <c r="O482" s="359"/>
      <c r="P482" s="164">
        <v>5034.553463442131</v>
      </c>
      <c r="Q482" s="357"/>
      <c r="R482" s="364"/>
      <c r="S482" s="166">
        <f t="shared" si="189"/>
        <v>5034.553463442131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188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189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19.347785966019728</v>
      </c>
      <c r="G484" s="357"/>
      <c r="H484" s="359"/>
      <c r="I484" s="162">
        <f t="shared" si="188"/>
        <v>19.347785966019728</v>
      </c>
      <c r="J484" s="149"/>
      <c r="K484" s="163" t="s">
        <v>17</v>
      </c>
      <c r="L484" s="357"/>
      <c r="M484" s="358"/>
      <c r="N484" s="358"/>
      <c r="O484" s="359"/>
      <c r="P484" s="164">
        <v>19.347785966019675</v>
      </c>
      <c r="Q484" s="357"/>
      <c r="R484" s="364"/>
      <c r="S484" s="166">
        <f t="shared" si="189"/>
        <v>19.347785966019675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138.75752757348852</v>
      </c>
      <c r="G485" s="357"/>
      <c r="H485" s="359"/>
      <c r="I485" s="154">
        <f t="shared" si="188"/>
        <v>138.75752757348852</v>
      </c>
      <c r="J485" s="149"/>
      <c r="K485" s="169" t="s">
        <v>139</v>
      </c>
      <c r="L485" s="357"/>
      <c r="M485" s="358"/>
      <c r="N485" s="358"/>
      <c r="O485" s="359"/>
      <c r="P485" s="156">
        <v>108.22641358961205</v>
      </c>
      <c r="Q485" s="357"/>
      <c r="R485" s="364"/>
      <c r="S485" s="158">
        <f t="shared" si="189"/>
        <v>108.22641358961205</v>
      </c>
    </row>
    <row r="486" spans="1:19" ht="15">
      <c r="A486" s="159" t="s">
        <v>25</v>
      </c>
      <c r="B486" s="357"/>
      <c r="C486" s="358"/>
      <c r="D486" s="358"/>
      <c r="E486" s="359"/>
      <c r="F486" s="160">
        <v>963.26318642662886</v>
      </c>
      <c r="G486" s="357"/>
      <c r="H486" s="359"/>
      <c r="I486" s="162">
        <f t="shared" si="188"/>
        <v>963.26318642662886</v>
      </c>
      <c r="J486" s="149"/>
      <c r="K486" s="163" t="s">
        <v>25</v>
      </c>
      <c r="L486" s="357"/>
      <c r="M486" s="358"/>
      <c r="N486" s="358"/>
      <c r="O486" s="359"/>
      <c r="P486" s="164">
        <v>-2.8332891588433995E-13</v>
      </c>
      <c r="Q486" s="357"/>
      <c r="R486" s="364"/>
      <c r="S486" s="166">
        <f t="shared" si="189"/>
        <v>-2.8332891588433995E-13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188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189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188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189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5169.3970077215617</v>
      </c>
      <c r="G489" s="357"/>
      <c r="H489" s="359"/>
      <c r="I489" s="154">
        <f t="shared" si="188"/>
        <v>5169.3970077215617</v>
      </c>
      <c r="J489" s="149"/>
      <c r="K489" s="169" t="s">
        <v>22</v>
      </c>
      <c r="L489" s="357"/>
      <c r="M489" s="358"/>
      <c r="N489" s="358"/>
      <c r="O489" s="359"/>
      <c r="P489" s="156">
        <v>3408.7069145814535</v>
      </c>
      <c r="Q489" s="357"/>
      <c r="R489" s="364"/>
      <c r="S489" s="158">
        <f t="shared" si="189"/>
        <v>3408.7069145814535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188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189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188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189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188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189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188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189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188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189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188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18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0">SUM(C475:C491)</f>
        <v>0</v>
      </c>
      <c r="D496" s="195">
        <f t="shared" si="190"/>
        <v>0</v>
      </c>
      <c r="E496" s="195">
        <f t="shared" si="190"/>
        <v>0</v>
      </c>
      <c r="F496" s="195">
        <f t="shared" si="190"/>
        <v>62840.067162428568</v>
      </c>
      <c r="G496" s="195">
        <f t="shared" si="190"/>
        <v>0</v>
      </c>
      <c r="H496" s="197">
        <f t="shared" si="190"/>
        <v>0</v>
      </c>
      <c r="I496" s="154">
        <f t="shared" si="190"/>
        <v>62840.067162428568</v>
      </c>
      <c r="J496" s="149"/>
      <c r="K496" s="196" t="s">
        <v>26</v>
      </c>
      <c r="L496" s="195">
        <f>SUM(L475:L491)</f>
        <v>0</v>
      </c>
      <c r="M496" s="195">
        <f t="shared" ref="M496:S496" si="191">SUM(M475:M491)</f>
        <v>0</v>
      </c>
      <c r="N496" s="195">
        <f t="shared" si="191"/>
        <v>0</v>
      </c>
      <c r="O496" s="195">
        <f t="shared" si="191"/>
        <v>0</v>
      </c>
      <c r="P496" s="195">
        <f t="shared" si="191"/>
        <v>32699.166934520959</v>
      </c>
      <c r="Q496" s="195">
        <f t="shared" si="191"/>
        <v>0</v>
      </c>
      <c r="R496" s="197">
        <f t="shared" si="191"/>
        <v>0</v>
      </c>
      <c r="S496" s="198">
        <f t="shared" si="191"/>
        <v>32699.166934520959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192">IF($I496=0,"-",C496/$I496)</f>
        <v>0</v>
      </c>
      <c r="D497" s="49">
        <f t="shared" si="192"/>
        <v>0</v>
      </c>
      <c r="E497" s="49">
        <f t="shared" si="192"/>
        <v>0</v>
      </c>
      <c r="F497" s="49">
        <f t="shared" si="192"/>
        <v>1</v>
      </c>
      <c r="G497" s="49">
        <f t="shared" si="192"/>
        <v>0</v>
      </c>
      <c r="H497" s="72">
        <f t="shared" si="192"/>
        <v>0</v>
      </c>
      <c r="I497" s="50">
        <f>SUM(B497:H497)</f>
        <v>1</v>
      </c>
      <c r="J497" s="24"/>
      <c r="K497" s="84" t="s">
        <v>86</v>
      </c>
      <c r="L497" s="101">
        <f t="shared" ref="L497:R497" si="193">IF($S496=0,"-",L496/$S496)</f>
        <v>0</v>
      </c>
      <c r="M497" s="101">
        <f t="shared" si="193"/>
        <v>0</v>
      </c>
      <c r="N497" s="101">
        <f t="shared" si="193"/>
        <v>0</v>
      </c>
      <c r="O497" s="101">
        <f t="shared" si="193"/>
        <v>0</v>
      </c>
      <c r="P497" s="101">
        <f t="shared" si="193"/>
        <v>1</v>
      </c>
      <c r="Q497" s="101">
        <f t="shared" si="193"/>
        <v>0</v>
      </c>
      <c r="R497" s="102">
        <f t="shared" si="19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19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19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19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19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19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19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19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19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19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19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19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19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19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19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19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19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19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19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845.430493824</v>
      </c>
      <c r="G511" s="357"/>
      <c r="H511" s="359"/>
      <c r="I511" s="154">
        <f t="shared" si="194"/>
        <v>845.430493824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19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30.038399999999999</v>
      </c>
      <c r="G512" s="357"/>
      <c r="H512" s="359"/>
      <c r="I512" s="162">
        <f t="shared" si="194"/>
        <v>30.038399999999999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19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19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19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19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19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19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19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19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19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19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19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19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19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19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19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19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19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19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19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6">SUM(C501:C517)</f>
        <v>0</v>
      </c>
      <c r="D522" s="195">
        <f t="shared" si="196"/>
        <v>0</v>
      </c>
      <c r="E522" s="195">
        <f t="shared" si="196"/>
        <v>0</v>
      </c>
      <c r="F522" s="195">
        <f t="shared" si="196"/>
        <v>875.46889382400002</v>
      </c>
      <c r="G522" s="195">
        <f t="shared" si="196"/>
        <v>0</v>
      </c>
      <c r="H522" s="197">
        <f t="shared" si="196"/>
        <v>0</v>
      </c>
      <c r="I522" s="154">
        <f t="shared" si="196"/>
        <v>875.46889382400002</v>
      </c>
      <c r="J522" s="149"/>
      <c r="K522" s="196" t="s">
        <v>26</v>
      </c>
      <c r="L522" s="195">
        <f>SUM(L501:L517)</f>
        <v>0</v>
      </c>
      <c r="M522" s="195">
        <f t="shared" ref="M522:S522" si="197">SUM(M501:M517)</f>
        <v>0</v>
      </c>
      <c r="N522" s="195">
        <f t="shared" si="197"/>
        <v>0</v>
      </c>
      <c r="O522" s="195">
        <f t="shared" si="197"/>
        <v>0</v>
      </c>
      <c r="P522" s="195">
        <f t="shared" si="197"/>
        <v>0</v>
      </c>
      <c r="Q522" s="195">
        <f t="shared" si="197"/>
        <v>0</v>
      </c>
      <c r="R522" s="197">
        <f t="shared" si="197"/>
        <v>0</v>
      </c>
      <c r="S522" s="198">
        <f t="shared" si="197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198">IF($I522=0,"-",C522/$I522)</f>
        <v>0</v>
      </c>
      <c r="D523" s="49">
        <f t="shared" si="198"/>
        <v>0</v>
      </c>
      <c r="E523" s="49">
        <f t="shared" si="198"/>
        <v>0</v>
      </c>
      <c r="F523" s="49">
        <f t="shared" si="198"/>
        <v>1</v>
      </c>
      <c r="G523" s="49">
        <f t="shared" si="198"/>
        <v>0</v>
      </c>
      <c r="H523" s="72">
        <f t="shared" si="198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199">IF($S522=0,"-",L522/$S522)</f>
        <v>-</v>
      </c>
      <c r="M523" s="101" t="str">
        <f t="shared" si="199"/>
        <v>-</v>
      </c>
      <c r="N523" s="101" t="str">
        <f t="shared" si="199"/>
        <v>-</v>
      </c>
      <c r="O523" s="101" t="str">
        <f t="shared" si="199"/>
        <v>-</v>
      </c>
      <c r="P523" s="101" t="str">
        <f t="shared" si="199"/>
        <v>-</v>
      </c>
      <c r="Q523" s="101" t="str">
        <f t="shared" si="199"/>
        <v>-</v>
      </c>
      <c r="R523" s="102" t="str">
        <f t="shared" si="199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00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01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00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01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00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01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00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01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00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01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386.4531640641639</v>
      </c>
      <c r="G533" s="357"/>
      <c r="H533" s="359"/>
      <c r="I533" s="154">
        <f t="shared" si="200"/>
        <v>386.4531640641639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01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40.213551715270135</v>
      </c>
      <c r="G534" s="357"/>
      <c r="H534" s="359"/>
      <c r="I534" s="162">
        <f t="shared" si="200"/>
        <v>40.213551715270135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01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00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01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00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01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00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01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00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01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00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01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00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01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00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01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00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01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00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01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00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01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00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01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00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01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00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01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2">SUM(C527:C543)</f>
        <v>0</v>
      </c>
      <c r="D548" s="195">
        <f t="shared" si="202"/>
        <v>0</v>
      </c>
      <c r="E548" s="195">
        <f t="shared" si="202"/>
        <v>0</v>
      </c>
      <c r="F548" s="195">
        <f t="shared" si="202"/>
        <v>426.66671577943401</v>
      </c>
      <c r="G548" s="195">
        <f t="shared" si="202"/>
        <v>0</v>
      </c>
      <c r="H548" s="197">
        <f t="shared" si="202"/>
        <v>0</v>
      </c>
      <c r="I548" s="154">
        <f t="shared" si="202"/>
        <v>426.66671577943401</v>
      </c>
      <c r="J548" s="149"/>
      <c r="K548" s="196" t="s">
        <v>26</v>
      </c>
      <c r="L548" s="195">
        <f>SUM(L527:L543)</f>
        <v>0</v>
      </c>
      <c r="M548" s="195">
        <f t="shared" ref="M548:S548" si="203">SUM(M527:M543)</f>
        <v>0</v>
      </c>
      <c r="N548" s="195">
        <f t="shared" si="203"/>
        <v>0</v>
      </c>
      <c r="O548" s="195">
        <f t="shared" si="203"/>
        <v>0</v>
      </c>
      <c r="P548" s="195">
        <f t="shared" si="203"/>
        <v>0</v>
      </c>
      <c r="Q548" s="195">
        <f t="shared" si="203"/>
        <v>0</v>
      </c>
      <c r="R548" s="197">
        <f t="shared" si="203"/>
        <v>0</v>
      </c>
      <c r="S548" s="198">
        <f t="shared" si="203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04">IF($I548=0,"-",C548/$I548)</f>
        <v>0</v>
      </c>
      <c r="D549" s="49">
        <f t="shared" si="204"/>
        <v>0</v>
      </c>
      <c r="E549" s="49">
        <f t="shared" si="204"/>
        <v>0</v>
      </c>
      <c r="F549" s="49">
        <f t="shared" si="204"/>
        <v>1</v>
      </c>
      <c r="G549" s="49">
        <f t="shared" si="204"/>
        <v>0</v>
      </c>
      <c r="H549" s="72">
        <f t="shared" si="204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05">IF($S548=0,"-",L548/$S548)</f>
        <v>-</v>
      </c>
      <c r="M549" s="101" t="str">
        <f t="shared" si="205"/>
        <v>-</v>
      </c>
      <c r="N549" s="101" t="str">
        <f t="shared" si="205"/>
        <v>-</v>
      </c>
      <c r="O549" s="101" t="str">
        <f t="shared" si="205"/>
        <v>-</v>
      </c>
      <c r="P549" s="101" t="str">
        <f t="shared" si="205"/>
        <v>-</v>
      </c>
      <c r="Q549" s="101" t="str">
        <f t="shared" si="205"/>
        <v>-</v>
      </c>
      <c r="R549" s="102" t="str">
        <f t="shared" si="205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06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07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06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07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06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07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06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07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06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07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06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07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18.317002289794502</v>
      </c>
      <c r="G560" s="357"/>
      <c r="H560" s="359"/>
      <c r="I560" s="162">
        <f t="shared" si="206"/>
        <v>18.317002289794502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07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1044.8051175123371</v>
      </c>
      <c r="G561" s="357"/>
      <c r="H561" s="359"/>
      <c r="I561" s="154">
        <f t="shared" si="206"/>
        <v>1044.8051175123371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07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06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07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06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07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06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07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06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07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06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07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06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07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06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07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06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07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06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07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06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07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06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07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06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08">SUM(C553:C569)</f>
        <v>0</v>
      </c>
      <c r="D574" s="195">
        <f t="shared" si="208"/>
        <v>0</v>
      </c>
      <c r="E574" s="195">
        <f t="shared" si="208"/>
        <v>0</v>
      </c>
      <c r="F574" s="195">
        <f t="shared" si="208"/>
        <v>1063.1221198021317</v>
      </c>
      <c r="G574" s="195">
        <f t="shared" si="208"/>
        <v>0</v>
      </c>
      <c r="H574" s="197">
        <f t="shared" si="208"/>
        <v>0</v>
      </c>
      <c r="I574" s="154">
        <f t="shared" si="208"/>
        <v>1063.1221198021317</v>
      </c>
      <c r="J574" s="149"/>
      <c r="K574" s="196" t="s">
        <v>26</v>
      </c>
      <c r="L574" s="195">
        <f>SUM(L553:L569)</f>
        <v>0</v>
      </c>
      <c r="M574" s="195">
        <f t="shared" ref="M574:S574" si="209">SUM(M553:M569)</f>
        <v>0</v>
      </c>
      <c r="N574" s="195">
        <f t="shared" si="209"/>
        <v>0</v>
      </c>
      <c r="O574" s="195">
        <f t="shared" si="209"/>
        <v>0</v>
      </c>
      <c r="P574" s="195">
        <f t="shared" si="209"/>
        <v>0</v>
      </c>
      <c r="Q574" s="195">
        <f t="shared" si="209"/>
        <v>0</v>
      </c>
      <c r="R574" s="197">
        <f t="shared" si="209"/>
        <v>0</v>
      </c>
      <c r="S574" s="198">
        <f t="shared" si="209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10">IF($I574=0,"-",C574/$I574)</f>
        <v>0</v>
      </c>
      <c r="D575" s="49">
        <f t="shared" si="210"/>
        <v>0</v>
      </c>
      <c r="E575" s="49">
        <f t="shared" si="210"/>
        <v>0</v>
      </c>
      <c r="F575" s="49">
        <f t="shared" si="210"/>
        <v>1</v>
      </c>
      <c r="G575" s="49">
        <f t="shared" si="210"/>
        <v>0</v>
      </c>
      <c r="H575" s="72">
        <f t="shared" si="210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11">IF($S574=0,"-",L574/$S574)</f>
        <v>-</v>
      </c>
      <c r="M575" s="101" t="str">
        <f t="shared" si="211"/>
        <v>-</v>
      </c>
      <c r="N575" s="101" t="str">
        <f t="shared" si="211"/>
        <v>-</v>
      </c>
      <c r="O575" s="101" t="str">
        <f t="shared" si="211"/>
        <v>-</v>
      </c>
      <c r="P575" s="101" t="str">
        <f t="shared" si="211"/>
        <v>-</v>
      </c>
      <c r="Q575" s="101" t="str">
        <f t="shared" si="211"/>
        <v>-</v>
      </c>
      <c r="R575" s="102" t="str">
        <f t="shared" si="211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7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0.10698346844895601</v>
      </c>
      <c r="Q579" s="152">
        <v>0</v>
      </c>
      <c r="R579" s="204">
        <v>0</v>
      </c>
      <c r="S579" s="205">
        <f>SUM(L579:R579)</f>
        <v>0.10698346844895601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12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3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12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3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12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3"/>
        <v>0</v>
      </c>
    </row>
    <row r="583" spans="1:19" ht="15">
      <c r="A583" s="167" t="s">
        <v>16</v>
      </c>
      <c r="B583" s="156">
        <v>58.188109791257943</v>
      </c>
      <c r="C583" s="156">
        <v>7.0480231031132465</v>
      </c>
      <c r="D583" s="156">
        <v>1.5197082758077483</v>
      </c>
      <c r="E583" s="156">
        <v>3.3893809706897082</v>
      </c>
      <c r="F583" s="348"/>
      <c r="G583" s="156">
        <v>0</v>
      </c>
      <c r="H583" s="168">
        <v>0</v>
      </c>
      <c r="I583" s="154">
        <f t="shared" si="212"/>
        <v>70.145222140868654</v>
      </c>
      <c r="J583" s="149"/>
      <c r="K583" s="169" t="s">
        <v>16</v>
      </c>
      <c r="L583" s="156">
        <v>58.188109791257943</v>
      </c>
      <c r="M583" s="156">
        <v>7.0480231031132465</v>
      </c>
      <c r="N583" s="156">
        <v>1.5197082758077483</v>
      </c>
      <c r="O583" s="156">
        <v>3.3893809706897082</v>
      </c>
      <c r="P583" s="156">
        <v>0</v>
      </c>
      <c r="Q583" s="156">
        <v>0</v>
      </c>
      <c r="R583" s="157">
        <v>0</v>
      </c>
      <c r="S583" s="158">
        <f t="shared" si="213"/>
        <v>70.145222140868654</v>
      </c>
    </row>
    <row r="584" spans="1:19" ht="15">
      <c r="A584" s="159" t="s">
        <v>15</v>
      </c>
      <c r="B584" s="160">
        <v>626.02409194589438</v>
      </c>
      <c r="C584" s="160">
        <v>9.5004445308572514</v>
      </c>
      <c r="D584" s="160">
        <v>11.233302313874153</v>
      </c>
      <c r="E584" s="160">
        <v>0</v>
      </c>
      <c r="F584" s="348"/>
      <c r="G584" s="160">
        <v>0</v>
      </c>
      <c r="H584" s="161">
        <v>0</v>
      </c>
      <c r="I584" s="162">
        <f t="shared" si="212"/>
        <v>646.75783879062578</v>
      </c>
      <c r="J584" s="149"/>
      <c r="K584" s="163" t="s">
        <v>15</v>
      </c>
      <c r="L584" s="164">
        <v>626.02409194589438</v>
      </c>
      <c r="M584" s="164">
        <v>9.5004445308572514</v>
      </c>
      <c r="N584" s="164">
        <v>11.233302313874153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3"/>
        <v>646.75783879062578</v>
      </c>
    </row>
    <row r="585" spans="1:19" ht="15">
      <c r="A585" s="167" t="s">
        <v>57</v>
      </c>
      <c r="B585" s="156">
        <v>0</v>
      </c>
      <c r="C585" s="156">
        <v>0</v>
      </c>
      <c r="D585" s="156">
        <v>0.32529531220515961</v>
      </c>
      <c r="E585" s="156">
        <v>151.74527142713521</v>
      </c>
      <c r="F585" s="348"/>
      <c r="G585" s="156">
        <v>0</v>
      </c>
      <c r="H585" s="168">
        <v>0</v>
      </c>
      <c r="I585" s="154">
        <f t="shared" si="212"/>
        <v>152.07056673934036</v>
      </c>
      <c r="J585" s="149"/>
      <c r="K585" s="169" t="s">
        <v>57</v>
      </c>
      <c r="L585" s="156">
        <v>0</v>
      </c>
      <c r="M585" s="156">
        <v>0</v>
      </c>
      <c r="N585" s="156">
        <v>0.32529531220515961</v>
      </c>
      <c r="O585" s="156">
        <v>151.74527142713521</v>
      </c>
      <c r="P585" s="156">
        <v>3402.5299789854939</v>
      </c>
      <c r="Q585" s="156">
        <v>0</v>
      </c>
      <c r="R585" s="157">
        <v>0</v>
      </c>
      <c r="S585" s="158">
        <f t="shared" si="213"/>
        <v>3554.6005457248343</v>
      </c>
    </row>
    <row r="586" spans="1:19" ht="15">
      <c r="A586" s="159" t="s">
        <v>12</v>
      </c>
      <c r="B586" s="160">
        <v>0</v>
      </c>
      <c r="C586" s="160">
        <v>0</v>
      </c>
      <c r="D586" s="160">
        <v>0.23358333500842732</v>
      </c>
      <c r="E586" s="160">
        <v>6.8293948683764087</v>
      </c>
      <c r="F586" s="348"/>
      <c r="G586" s="160">
        <v>0</v>
      </c>
      <c r="H586" s="161">
        <v>0</v>
      </c>
      <c r="I586" s="162">
        <f t="shared" si="212"/>
        <v>7.0629782033848363</v>
      </c>
      <c r="J586" s="149"/>
      <c r="K586" s="163" t="s">
        <v>12</v>
      </c>
      <c r="L586" s="164">
        <v>0</v>
      </c>
      <c r="M586" s="164">
        <v>0</v>
      </c>
      <c r="N586" s="164">
        <v>0.23358333500842732</v>
      </c>
      <c r="O586" s="164">
        <v>6.8293948683764087</v>
      </c>
      <c r="P586" s="164">
        <v>26.738033963289141</v>
      </c>
      <c r="Q586" s="164">
        <v>0</v>
      </c>
      <c r="R586" s="165">
        <v>0</v>
      </c>
      <c r="S586" s="166">
        <f t="shared" si="213"/>
        <v>33.801012166673978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12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1044.8051175123371</v>
      </c>
      <c r="Q587" s="156">
        <v>0</v>
      </c>
      <c r="R587" s="157">
        <v>0</v>
      </c>
      <c r="S587" s="158">
        <f t="shared" si="213"/>
        <v>1044.8051175123371</v>
      </c>
    </row>
    <row r="588" spans="1:19" ht="15">
      <c r="A588" s="159" t="s">
        <v>17</v>
      </c>
      <c r="B588" s="160">
        <v>18.702131338602037</v>
      </c>
      <c r="C588" s="160">
        <v>0.10133365918591086</v>
      </c>
      <c r="D588" s="160">
        <v>2.3736073692517481</v>
      </c>
      <c r="E588" s="160">
        <v>0.32356379848390049</v>
      </c>
      <c r="F588" s="348"/>
      <c r="G588" s="160">
        <v>0</v>
      </c>
      <c r="H588" s="161">
        <v>0</v>
      </c>
      <c r="I588" s="162">
        <f t="shared" si="212"/>
        <v>21.500636165523595</v>
      </c>
      <c r="J588" s="149"/>
      <c r="K588" s="163" t="s">
        <v>17</v>
      </c>
      <c r="L588" s="164">
        <v>18.702131338602037</v>
      </c>
      <c r="M588" s="164">
        <v>0.10133365918591086</v>
      </c>
      <c r="N588" s="164">
        <v>2.3736073692517481</v>
      </c>
      <c r="O588" s="164">
        <v>0.32356379848390049</v>
      </c>
      <c r="P588" s="164">
        <v>0</v>
      </c>
      <c r="Q588" s="164">
        <v>0</v>
      </c>
      <c r="R588" s="165">
        <v>0</v>
      </c>
      <c r="S588" s="166">
        <f t="shared" si="213"/>
        <v>21.500636165523595</v>
      </c>
    </row>
    <row r="589" spans="1:19" ht="15">
      <c r="A589" s="167" t="s">
        <v>139</v>
      </c>
      <c r="B589" s="156">
        <v>946.91073247313329</v>
      </c>
      <c r="C589" s="156">
        <v>149.22061667723398</v>
      </c>
      <c r="D589" s="156">
        <v>29.102675526552744</v>
      </c>
      <c r="E589" s="156">
        <v>22.916012097960309</v>
      </c>
      <c r="F589" s="348"/>
      <c r="G589" s="156">
        <v>0</v>
      </c>
      <c r="H589" s="168">
        <v>0</v>
      </c>
      <c r="I589" s="154">
        <f t="shared" si="212"/>
        <v>1148.1500367748802</v>
      </c>
      <c r="J589" s="149"/>
      <c r="K589" s="169" t="s">
        <v>139</v>
      </c>
      <c r="L589" s="156">
        <v>946.91073247313329</v>
      </c>
      <c r="M589" s="156">
        <v>149.22061667723398</v>
      </c>
      <c r="N589" s="156">
        <v>29.102675526552744</v>
      </c>
      <c r="O589" s="156">
        <v>22.916012097960309</v>
      </c>
      <c r="P589" s="156">
        <v>845.430493824</v>
      </c>
      <c r="Q589" s="156">
        <v>0</v>
      </c>
      <c r="R589" s="157">
        <v>0</v>
      </c>
      <c r="S589" s="158">
        <f t="shared" si="213"/>
        <v>1993.5805305988802</v>
      </c>
    </row>
    <row r="590" spans="1:19" ht="15">
      <c r="A590" s="159" t="s">
        <v>25</v>
      </c>
      <c r="B590" s="160">
        <v>1323.0731359591462</v>
      </c>
      <c r="C590" s="160">
        <v>0</v>
      </c>
      <c r="D590" s="160">
        <v>2918.0769303446041</v>
      </c>
      <c r="E590" s="160">
        <v>643.03739374438101</v>
      </c>
      <c r="F590" s="348"/>
      <c r="G590" s="160">
        <v>1999.2133601419071</v>
      </c>
      <c r="H590" s="161">
        <v>0.52046130769221421</v>
      </c>
      <c r="I590" s="162">
        <f t="shared" si="212"/>
        <v>6883.9212814977309</v>
      </c>
      <c r="J590" s="149"/>
      <c r="K590" s="163" t="s">
        <v>25</v>
      </c>
      <c r="L590" s="164">
        <v>1323.0731359591462</v>
      </c>
      <c r="M590" s="164">
        <v>0</v>
      </c>
      <c r="N590" s="164">
        <v>2918.0769303446041</v>
      </c>
      <c r="O590" s="164">
        <v>643.03739374438101</v>
      </c>
      <c r="P590" s="164">
        <v>1805.0232975090591</v>
      </c>
      <c r="Q590" s="164">
        <v>1999.2133601419071</v>
      </c>
      <c r="R590" s="165">
        <v>0.52046130769221421</v>
      </c>
      <c r="S590" s="166">
        <f t="shared" si="213"/>
        <v>8688.9445790067912</v>
      </c>
    </row>
    <row r="591" spans="1:19" ht="15">
      <c r="A591" s="167" t="s">
        <v>24</v>
      </c>
      <c r="B591" s="156">
        <v>2942.2493527547467</v>
      </c>
      <c r="C591" s="156">
        <v>18.65333583970714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12"/>
        <v>2960.902688594454</v>
      </c>
      <c r="J591" s="149"/>
      <c r="K591" s="169" t="s">
        <v>24</v>
      </c>
      <c r="L591" s="156">
        <v>2942.2493527547467</v>
      </c>
      <c r="M591" s="156">
        <v>18.65333583970714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3"/>
        <v>2960.902688594454</v>
      </c>
    </row>
    <row r="592" spans="1:19" ht="15">
      <c r="A592" s="159" t="s">
        <v>59</v>
      </c>
      <c r="B592" s="160">
        <v>7.8801485932948818</v>
      </c>
      <c r="C592" s="160">
        <v>0</v>
      </c>
      <c r="D592" s="160">
        <v>1.4008583664321439</v>
      </c>
      <c r="E592" s="160">
        <v>0</v>
      </c>
      <c r="F592" s="348"/>
      <c r="G592" s="160">
        <v>0</v>
      </c>
      <c r="H592" s="161">
        <v>0</v>
      </c>
      <c r="I592" s="162">
        <f t="shared" si="212"/>
        <v>9.2810069597270264</v>
      </c>
      <c r="J592" s="149"/>
      <c r="K592" s="163" t="s">
        <v>59</v>
      </c>
      <c r="L592" s="164">
        <v>7.8801485932948818</v>
      </c>
      <c r="M592" s="164">
        <v>0</v>
      </c>
      <c r="N592" s="164">
        <v>1.4008583664321439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3"/>
        <v>9.2810069597270264</v>
      </c>
    </row>
    <row r="593" spans="1:85" ht="15">
      <c r="A593" s="167" t="s">
        <v>22</v>
      </c>
      <c r="B593" s="156">
        <v>453.94399291991346</v>
      </c>
      <c r="C593" s="156">
        <v>0</v>
      </c>
      <c r="D593" s="156">
        <v>27.998910579026031</v>
      </c>
      <c r="E593" s="156">
        <v>0</v>
      </c>
      <c r="F593" s="348"/>
      <c r="G593" s="156">
        <v>0</v>
      </c>
      <c r="H593" s="168">
        <v>0</v>
      </c>
      <c r="I593" s="154">
        <f t="shared" si="212"/>
        <v>481.94290349893947</v>
      </c>
      <c r="J593" s="149"/>
      <c r="K593" s="169" t="s">
        <v>22</v>
      </c>
      <c r="L593" s="156">
        <v>453.94399291991346</v>
      </c>
      <c r="M593" s="156">
        <v>0</v>
      </c>
      <c r="N593" s="156">
        <v>27.998910579026031</v>
      </c>
      <c r="O593" s="156">
        <v>0</v>
      </c>
      <c r="P593" s="156">
        <v>224.23576307320175</v>
      </c>
      <c r="Q593" s="156">
        <v>0</v>
      </c>
      <c r="R593" s="157">
        <v>0</v>
      </c>
      <c r="S593" s="158">
        <f t="shared" si="213"/>
        <v>706.1786665721412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12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3"/>
        <v>0</v>
      </c>
    </row>
    <row r="595" spans="1:85" ht="15">
      <c r="A595" s="170" t="s">
        <v>63</v>
      </c>
      <c r="B595" s="156">
        <v>1722.5688981915407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12"/>
        <v>1722.5688981915407</v>
      </c>
      <c r="J595" s="149"/>
      <c r="K595" s="171" t="s">
        <v>63</v>
      </c>
      <c r="L595" s="156">
        <v>1722.5688981915407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3"/>
        <v>1722.5688981915407</v>
      </c>
    </row>
    <row r="596" spans="1:85">
      <c r="A596" s="172" t="s">
        <v>23</v>
      </c>
      <c r="B596" s="173">
        <v>1722.5688981915407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12"/>
        <v>1722.5688981915407</v>
      </c>
      <c r="J596" s="149"/>
      <c r="K596" s="176" t="s">
        <v>23</v>
      </c>
      <c r="L596" s="177">
        <v>1722.5688981915407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3"/>
        <v>1722.5688981915407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12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3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12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3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12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3"/>
        <v>0</v>
      </c>
    </row>
    <row r="600" spans="1:85" ht="15">
      <c r="A600" s="194" t="s">
        <v>26</v>
      </c>
      <c r="B600" s="195">
        <f>SUM(B579:B595)</f>
        <v>8099.5405939675293</v>
      </c>
      <c r="C600" s="195">
        <f t="shared" ref="C600:I600" si="214">SUM(C579:C595)</f>
        <v>184.5237538100975</v>
      </c>
      <c r="D600" s="195">
        <f t="shared" si="214"/>
        <v>2992.2648714227621</v>
      </c>
      <c r="E600" s="195">
        <f t="shared" si="214"/>
        <v>828.24101690702651</v>
      </c>
      <c r="F600" s="195">
        <f t="shared" si="214"/>
        <v>0</v>
      </c>
      <c r="G600" s="195">
        <f t="shared" si="214"/>
        <v>1999.2133601419071</v>
      </c>
      <c r="H600" s="197">
        <f t="shared" si="214"/>
        <v>0.52046130769221421</v>
      </c>
      <c r="I600" s="154">
        <f t="shared" si="214"/>
        <v>14104.304057557016</v>
      </c>
      <c r="J600" s="149"/>
      <c r="K600" s="196" t="s">
        <v>26</v>
      </c>
      <c r="L600" s="195">
        <f>SUM(L579:L595)</f>
        <v>8099.5405939675293</v>
      </c>
      <c r="M600" s="195">
        <f t="shared" ref="M600:S600" si="215">SUM(M579:M595)</f>
        <v>184.5237538100975</v>
      </c>
      <c r="N600" s="195">
        <f t="shared" si="215"/>
        <v>2992.2648714227621</v>
      </c>
      <c r="O600" s="195">
        <f t="shared" si="215"/>
        <v>828.24101690702651</v>
      </c>
      <c r="P600" s="195">
        <f t="shared" si="215"/>
        <v>7348.8696683358312</v>
      </c>
      <c r="Q600" s="195">
        <f t="shared" si="215"/>
        <v>1999.2133601419071</v>
      </c>
      <c r="R600" s="197">
        <f t="shared" si="215"/>
        <v>0.52046130769221421</v>
      </c>
      <c r="S600" s="198">
        <f t="shared" si="215"/>
        <v>21453.173725892844</v>
      </c>
    </row>
    <row r="601" spans="1:85" s="24" customFormat="1" ht="15" thickBot="1">
      <c r="A601" s="61" t="s">
        <v>86</v>
      </c>
      <c r="B601" s="49">
        <f>IF($I600=0,"-",B600/$I600)</f>
        <v>0.57426020886353735</v>
      </c>
      <c r="C601" s="49">
        <f t="shared" ref="C601:H601" si="216">IF($I600=0,"-",C600/$I600)</f>
        <v>1.3082797496217519E-2</v>
      </c>
      <c r="D601" s="49">
        <f t="shared" si="216"/>
        <v>0.21215260669451616</v>
      </c>
      <c r="E601" s="49">
        <f t="shared" si="216"/>
        <v>5.872257245214868E-2</v>
      </c>
      <c r="F601" s="49">
        <f t="shared" si="216"/>
        <v>0</v>
      </c>
      <c r="G601" s="49">
        <f t="shared" si="216"/>
        <v>0.14174491360817895</v>
      </c>
      <c r="H601" s="72">
        <f t="shared" si="216"/>
        <v>3.6900885401244145E-5</v>
      </c>
      <c r="I601" s="50">
        <f>SUM(B601:H601)</f>
        <v>0.99999999999999989</v>
      </c>
      <c r="K601" s="84" t="s">
        <v>86</v>
      </c>
      <c r="L601" s="101">
        <f t="shared" ref="L601:R601" si="217">IF($S600=0,"-",L600/$S600)</f>
        <v>0.37754509880241227</v>
      </c>
      <c r="M601" s="101">
        <f t="shared" si="217"/>
        <v>8.6012333731016726E-3</v>
      </c>
      <c r="N601" s="101">
        <f t="shared" si="217"/>
        <v>0.13947889061333879</v>
      </c>
      <c r="O601" s="101">
        <f t="shared" si="217"/>
        <v>3.8606922569567576E-2</v>
      </c>
      <c r="P601" s="101">
        <f t="shared" si="217"/>
        <v>0.3425539625153986</v>
      </c>
      <c r="Q601" s="101">
        <f t="shared" si="217"/>
        <v>9.3189631785294422E-2</v>
      </c>
      <c r="R601" s="102">
        <f t="shared" si="217"/>
        <v>2.4260340886721342E-5</v>
      </c>
      <c r="S601" s="103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45.413078904295567</v>
      </c>
      <c r="C605" s="152">
        <v>0</v>
      </c>
      <c r="D605" s="152">
        <v>0</v>
      </c>
      <c r="E605" s="152">
        <v>0</v>
      </c>
      <c r="F605" s="347"/>
      <c r="G605" s="152">
        <v>0</v>
      </c>
      <c r="H605" s="153">
        <v>0</v>
      </c>
      <c r="I605" s="154">
        <f>SUM(B605:H605)</f>
        <v>45.413078904295567</v>
      </c>
      <c r="J605" s="149"/>
      <c r="K605" s="203" t="s">
        <v>7</v>
      </c>
      <c r="L605" s="152">
        <v>45.413078904295567</v>
      </c>
      <c r="M605" s="152">
        <v>0</v>
      </c>
      <c r="N605" s="152">
        <v>0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45.413078904295567</v>
      </c>
      <c r="U605" s="106" t="s">
        <v>7</v>
      </c>
      <c r="V605" s="207">
        <v>45.413078904295567</v>
      </c>
      <c r="W605" s="207">
        <v>0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18">+P605</f>
        <v>0</v>
      </c>
      <c r="AF605" s="210">
        <f t="shared" ref="AF605:AF625" si="219">SUM(V605:AE605)</f>
        <v>45.413078904295567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33.200596931611898</v>
      </c>
      <c r="C606" s="160">
        <v>0</v>
      </c>
      <c r="D606" s="160">
        <v>2.4580280658835814</v>
      </c>
      <c r="E606" s="160">
        <v>0</v>
      </c>
      <c r="F606" s="348"/>
      <c r="G606" s="160">
        <v>0</v>
      </c>
      <c r="H606" s="161">
        <v>0</v>
      </c>
      <c r="I606" s="162">
        <f t="shared" ref="I606:I625" si="220">SUM(B606:H606)</f>
        <v>35.65862499749548</v>
      </c>
      <c r="J606" s="149"/>
      <c r="K606" s="163" t="s">
        <v>8</v>
      </c>
      <c r="L606" s="164">
        <v>33.200596931611898</v>
      </c>
      <c r="M606" s="164">
        <v>0</v>
      </c>
      <c r="N606" s="164">
        <v>2.4580280658835814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1">SUM(L606:R606)</f>
        <v>35.65862499749548</v>
      </c>
      <c r="U606" s="107" t="s">
        <v>8</v>
      </c>
      <c r="V606" s="212">
        <v>33.200596931611898</v>
      </c>
      <c r="W606" s="212">
        <v>2.2221133652212552</v>
      </c>
      <c r="X606" s="212">
        <v>0.23591470066232606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18"/>
        <v>0</v>
      </c>
      <c r="AF606" s="214">
        <f t="shared" si="219"/>
        <v>35.65862499749548</v>
      </c>
      <c r="AG606" s="244" t="str">
        <f t="shared" ref="AG606:AG626" si="222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219.26772672468516</v>
      </c>
      <c r="C607" s="156">
        <v>0</v>
      </c>
      <c r="D607" s="156">
        <v>9.2960571023092538</v>
      </c>
      <c r="E607" s="156">
        <v>0</v>
      </c>
      <c r="F607" s="348"/>
      <c r="G607" s="156">
        <v>0</v>
      </c>
      <c r="H607" s="168">
        <v>0</v>
      </c>
      <c r="I607" s="154">
        <f t="shared" si="220"/>
        <v>228.56378382699441</v>
      </c>
      <c r="J607" s="149"/>
      <c r="K607" s="169" t="s">
        <v>10</v>
      </c>
      <c r="L607" s="156">
        <v>219.26772672468516</v>
      </c>
      <c r="M607" s="156">
        <v>0</v>
      </c>
      <c r="N607" s="156">
        <v>9.2960571023092538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1"/>
        <v>228.56378382699441</v>
      </c>
      <c r="U607" s="274" t="s">
        <v>10</v>
      </c>
      <c r="V607" s="207">
        <v>219.26772672468516</v>
      </c>
      <c r="W607" s="207">
        <v>9.2960571023092538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18"/>
        <v>0</v>
      </c>
      <c r="AF607" s="210">
        <f t="shared" si="219"/>
        <v>228.56378382699441</v>
      </c>
      <c r="AG607" s="244" t="str">
        <f t="shared" si="222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20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1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18"/>
        <v>0</v>
      </c>
      <c r="AF608" s="214">
        <f t="shared" si="219"/>
        <v>0</v>
      </c>
      <c r="AG608" s="244" t="str">
        <f t="shared" si="222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48"/>
      <c r="G609" s="156">
        <v>0</v>
      </c>
      <c r="H609" s="168">
        <v>0</v>
      </c>
      <c r="I609" s="154">
        <f t="shared" si="220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1"/>
        <v>0</v>
      </c>
      <c r="U609" s="274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18"/>
        <v>0</v>
      </c>
      <c r="AF609" s="210">
        <f t="shared" si="219"/>
        <v>0</v>
      </c>
      <c r="AG609" s="244" t="str">
        <f t="shared" si="222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6484.5967551264675</v>
      </c>
      <c r="C610" s="160">
        <v>0</v>
      </c>
      <c r="D610" s="160">
        <v>849.66059574274914</v>
      </c>
      <c r="E610" s="160">
        <v>0</v>
      </c>
      <c r="F610" s="348"/>
      <c r="G610" s="160">
        <v>0</v>
      </c>
      <c r="H610" s="161">
        <v>0</v>
      </c>
      <c r="I610" s="162">
        <f t="shared" si="220"/>
        <v>7334.2573508692167</v>
      </c>
      <c r="J610" s="149"/>
      <c r="K610" s="163" t="s">
        <v>15</v>
      </c>
      <c r="L610" s="164">
        <v>6484.5967551264675</v>
      </c>
      <c r="M610" s="164">
        <v>0</v>
      </c>
      <c r="N610" s="164">
        <v>849.66059574274914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1"/>
        <v>7334.2573508692167</v>
      </c>
      <c r="U610" s="107" t="s">
        <v>15</v>
      </c>
      <c r="V610" s="212">
        <v>6484.5967551264675</v>
      </c>
      <c r="W610" s="212">
        <v>849.66059574274914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18"/>
        <v>0</v>
      </c>
      <c r="AF610" s="214">
        <f t="shared" si="219"/>
        <v>7334.2573508692167</v>
      </c>
      <c r="AG610" s="244" t="str">
        <f t="shared" si="222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20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14463.327004862529</v>
      </c>
      <c r="Q611" s="156">
        <v>0</v>
      </c>
      <c r="R611" s="157">
        <v>0</v>
      </c>
      <c r="S611" s="158">
        <f t="shared" si="221"/>
        <v>14463.327004862529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14463.327004862529</v>
      </c>
      <c r="AF611" s="247">
        <f t="shared" si="219"/>
        <v>14463.327004862529</v>
      </c>
      <c r="AG611" s="244" t="str">
        <f t="shared" si="222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2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6630.5737226508763</v>
      </c>
      <c r="Q612" s="164">
        <v>0</v>
      </c>
      <c r="R612" s="165">
        <v>0</v>
      </c>
      <c r="S612" s="166">
        <f t="shared" si="221"/>
        <v>6630.5737226508763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23">+P612</f>
        <v>6630.5737226508763</v>
      </c>
      <c r="AF612" s="214">
        <f t="shared" si="219"/>
        <v>6630.5737226508763</v>
      </c>
      <c r="AG612" s="244" t="str">
        <f t="shared" si="222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20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1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23"/>
        <v>0</v>
      </c>
      <c r="AF613" s="247">
        <f t="shared" si="219"/>
        <v>0</v>
      </c>
      <c r="AG613" s="244" t="str">
        <f t="shared" si="222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267.01315845815037</v>
      </c>
      <c r="C614" s="160">
        <v>0</v>
      </c>
      <c r="D614" s="160">
        <v>42.816710329883499</v>
      </c>
      <c r="E614" s="160">
        <v>0</v>
      </c>
      <c r="F614" s="348"/>
      <c r="G614" s="160">
        <v>0</v>
      </c>
      <c r="H614" s="161">
        <v>0</v>
      </c>
      <c r="I614" s="162">
        <f t="shared" si="220"/>
        <v>309.82986878803388</v>
      </c>
      <c r="J614" s="149"/>
      <c r="K614" s="163" t="s">
        <v>17</v>
      </c>
      <c r="L614" s="164">
        <v>267.01315845815037</v>
      </c>
      <c r="M614" s="164">
        <v>0</v>
      </c>
      <c r="N614" s="164">
        <v>42.816710329883499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1"/>
        <v>309.82986878803388</v>
      </c>
      <c r="U614" s="107" t="s">
        <v>17</v>
      </c>
      <c r="V614" s="212">
        <v>267.01315845815037</v>
      </c>
      <c r="W614" s="212">
        <v>40.020735298749905</v>
      </c>
      <c r="X614" s="212">
        <v>2.7959750311335938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23"/>
        <v>0</v>
      </c>
      <c r="AF614" s="214">
        <f t="shared" si="219"/>
        <v>309.82986878803388</v>
      </c>
      <c r="AG614" s="244" t="str">
        <f t="shared" si="222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7181.0649296984002</v>
      </c>
      <c r="C615" s="156">
        <v>0</v>
      </c>
      <c r="D615" s="156">
        <v>810.02065116667575</v>
      </c>
      <c r="E615" s="156">
        <v>0</v>
      </c>
      <c r="F615" s="348"/>
      <c r="G615" s="156">
        <v>0</v>
      </c>
      <c r="H615" s="168">
        <v>0</v>
      </c>
      <c r="I615" s="154">
        <f t="shared" si="220"/>
        <v>7991.0855808650758</v>
      </c>
      <c r="J615" s="149"/>
      <c r="K615" s="169" t="s">
        <v>139</v>
      </c>
      <c r="L615" s="156">
        <v>7181.0649296984002</v>
      </c>
      <c r="M615" s="156">
        <v>0</v>
      </c>
      <c r="N615" s="156">
        <v>810.02065116667575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1"/>
        <v>7991.0855808650758</v>
      </c>
      <c r="U615" s="108" t="s">
        <v>139</v>
      </c>
      <c r="V615" s="207">
        <v>7181.0649296984002</v>
      </c>
      <c r="W615" s="207">
        <v>801.94207622259978</v>
      </c>
      <c r="X615" s="207">
        <v>8.0785749440760029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23"/>
        <v>0</v>
      </c>
      <c r="AF615" s="247">
        <f t="shared" si="219"/>
        <v>7991.0855808650758</v>
      </c>
      <c r="AG615" s="244" t="str">
        <f t="shared" si="222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1481.2238626032497</v>
      </c>
      <c r="C616" s="160">
        <v>0</v>
      </c>
      <c r="D616" s="160">
        <v>2759.6778111489393</v>
      </c>
      <c r="E616" s="160">
        <v>4214.9785009757597</v>
      </c>
      <c r="F616" s="348"/>
      <c r="G616" s="160">
        <v>1671.2382728032271</v>
      </c>
      <c r="H616" s="161">
        <v>0</v>
      </c>
      <c r="I616" s="162">
        <f t="shared" si="220"/>
        <v>10127.118447531175</v>
      </c>
      <c r="J616" s="149"/>
      <c r="K616" s="163" t="s">
        <v>25</v>
      </c>
      <c r="L616" s="164">
        <v>1481.2238626032497</v>
      </c>
      <c r="M616" s="164">
        <v>0</v>
      </c>
      <c r="N616" s="164">
        <v>2759.6778111489393</v>
      </c>
      <c r="O616" s="164">
        <v>4214.9785009757597</v>
      </c>
      <c r="P616" s="164">
        <v>0</v>
      </c>
      <c r="Q616" s="164">
        <v>1671.2382728032271</v>
      </c>
      <c r="R616" s="165">
        <v>0</v>
      </c>
      <c r="S616" s="166">
        <f t="shared" si="221"/>
        <v>10127.118447531175</v>
      </c>
      <c r="U616" s="107" t="s">
        <v>25</v>
      </c>
      <c r="V616" s="212">
        <v>1481.2238626032497</v>
      </c>
      <c r="W616" s="212">
        <v>1691.1701585475323</v>
      </c>
      <c r="X616" s="212">
        <v>1068.5076526014068</v>
      </c>
      <c r="Y616" s="212">
        <v>1211.3090327240263</v>
      </c>
      <c r="Z616" s="212">
        <v>1275.7898662891391</v>
      </c>
      <c r="AA616" s="212">
        <v>393.77707935538183</v>
      </c>
      <c r="AB616" s="212">
        <v>952.95488481671657</v>
      </c>
      <c r="AC616" s="212">
        <v>718.28338798651043</v>
      </c>
      <c r="AD616" s="212">
        <v>1334.1025226072124</v>
      </c>
      <c r="AE616" s="245">
        <f t="shared" si="223"/>
        <v>0</v>
      </c>
      <c r="AF616" s="214">
        <f t="shared" si="219"/>
        <v>10127.118447531177</v>
      </c>
      <c r="AG616" s="244" t="str">
        <f t="shared" si="222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4564.2170832610336</v>
      </c>
      <c r="C617" s="156">
        <v>0</v>
      </c>
      <c r="D617" s="156">
        <v>638.41649977823124</v>
      </c>
      <c r="E617" s="156">
        <v>0</v>
      </c>
      <c r="F617" s="348"/>
      <c r="G617" s="156">
        <v>0</v>
      </c>
      <c r="H617" s="168">
        <v>0</v>
      </c>
      <c r="I617" s="154">
        <f t="shared" si="220"/>
        <v>5202.6335830392645</v>
      </c>
      <c r="J617" s="149"/>
      <c r="K617" s="169" t="s">
        <v>24</v>
      </c>
      <c r="L617" s="156">
        <v>4564.2170832610336</v>
      </c>
      <c r="M617" s="156">
        <v>0</v>
      </c>
      <c r="N617" s="156">
        <v>638.41649977823124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1"/>
        <v>5202.6335830392645</v>
      </c>
      <c r="U617" s="276" t="s">
        <v>24</v>
      </c>
      <c r="V617" s="207">
        <v>4564.2170832610336</v>
      </c>
      <c r="W617" s="207">
        <v>638.41649977823124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23"/>
        <v>0</v>
      </c>
      <c r="AF617" s="247">
        <f t="shared" si="219"/>
        <v>5202.6335830392645</v>
      </c>
      <c r="AG617" s="244" t="str">
        <f t="shared" si="222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8034.8412982068621</v>
      </c>
      <c r="C618" s="160">
        <v>0</v>
      </c>
      <c r="D618" s="160">
        <v>850.46853697195115</v>
      </c>
      <c r="E618" s="160">
        <v>0</v>
      </c>
      <c r="F618" s="348"/>
      <c r="G618" s="160">
        <v>0</v>
      </c>
      <c r="H618" s="161">
        <v>0</v>
      </c>
      <c r="I618" s="162">
        <f t="shared" si="220"/>
        <v>8885.309835178814</v>
      </c>
      <c r="J618" s="149"/>
      <c r="K618" s="163" t="s">
        <v>59</v>
      </c>
      <c r="L618" s="164">
        <v>8034.8412982068621</v>
      </c>
      <c r="M618" s="164">
        <v>0</v>
      </c>
      <c r="N618" s="164">
        <v>850.46853697195115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1"/>
        <v>8885.309835178814</v>
      </c>
      <c r="U618" s="107" t="s">
        <v>59</v>
      </c>
      <c r="V618" s="212">
        <v>8034.8412982068621</v>
      </c>
      <c r="W618" s="212">
        <v>772.40300699363172</v>
      </c>
      <c r="X618" s="212">
        <v>78.06552997831939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23"/>
        <v>0</v>
      </c>
      <c r="AF618" s="214">
        <f t="shared" si="219"/>
        <v>8885.309835178814</v>
      </c>
      <c r="AG618" s="244" t="str">
        <f t="shared" si="222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3306.8247737889646</v>
      </c>
      <c r="C619" s="156">
        <v>0</v>
      </c>
      <c r="D619" s="156">
        <v>761.65267175155611</v>
      </c>
      <c r="E619" s="156">
        <v>0</v>
      </c>
      <c r="F619" s="348"/>
      <c r="G619" s="156">
        <v>0</v>
      </c>
      <c r="H619" s="168">
        <v>0</v>
      </c>
      <c r="I619" s="154">
        <f t="shared" si="220"/>
        <v>4068.4774455405209</v>
      </c>
      <c r="J619" s="149"/>
      <c r="K619" s="169" t="s">
        <v>22</v>
      </c>
      <c r="L619" s="156">
        <v>3306.8247737889646</v>
      </c>
      <c r="M619" s="156">
        <v>0</v>
      </c>
      <c r="N619" s="156">
        <v>761.65267175155611</v>
      </c>
      <c r="O619" s="156">
        <v>0</v>
      </c>
      <c r="P619" s="156">
        <v>1209.4724287556651</v>
      </c>
      <c r="Q619" s="156">
        <v>0</v>
      </c>
      <c r="R619" s="157">
        <v>0</v>
      </c>
      <c r="S619" s="158">
        <f t="shared" si="221"/>
        <v>5277.949874296186</v>
      </c>
      <c r="U619" s="276" t="s">
        <v>22</v>
      </c>
      <c r="V619" s="207">
        <v>3306.8247737889646</v>
      </c>
      <c r="W619" s="207">
        <v>760.0224612236658</v>
      </c>
      <c r="X619" s="207">
        <v>1.6302105278902725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23"/>
        <v>1209.4724287556651</v>
      </c>
      <c r="AF619" s="247">
        <f t="shared" si="219"/>
        <v>5277.949874296186</v>
      </c>
      <c r="AG619" s="244" t="str">
        <f t="shared" si="222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2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1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23"/>
        <v>0</v>
      </c>
      <c r="AF620" s="214">
        <f t="shared" si="219"/>
        <v>0</v>
      </c>
      <c r="AG620" s="244" t="str">
        <f t="shared" si="222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1512.0732163400219</v>
      </c>
      <c r="C621" s="156">
        <v>0</v>
      </c>
      <c r="D621" s="156">
        <v>1119.3891398116052</v>
      </c>
      <c r="E621" s="156">
        <v>0</v>
      </c>
      <c r="F621" s="348"/>
      <c r="G621" s="156">
        <v>0</v>
      </c>
      <c r="H621" s="168">
        <v>0</v>
      </c>
      <c r="I621" s="154">
        <f t="shared" si="220"/>
        <v>2631.4623561516273</v>
      </c>
      <c r="J621" s="149"/>
      <c r="K621" s="171" t="s">
        <v>63</v>
      </c>
      <c r="L621" s="156">
        <v>1512.0732163400219</v>
      </c>
      <c r="M621" s="156">
        <v>0</v>
      </c>
      <c r="N621" s="156">
        <v>1119.3891398116052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1"/>
        <v>2631.4623561516273</v>
      </c>
      <c r="U621" s="277" t="s">
        <v>63</v>
      </c>
      <c r="V621" s="207">
        <v>1512.0732163400219</v>
      </c>
      <c r="W621" s="207">
        <v>1119.3891398116052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23"/>
        <v>0</v>
      </c>
      <c r="AF621" s="210">
        <f t="shared" si="219"/>
        <v>2631.4623561516273</v>
      </c>
      <c r="AG621" s="244" t="str">
        <f t="shared" si="222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1507.6732163400218</v>
      </c>
      <c r="C622" s="173">
        <v>0</v>
      </c>
      <c r="D622" s="173">
        <v>1119.3891398116052</v>
      </c>
      <c r="E622" s="173">
        <v>0</v>
      </c>
      <c r="F622" s="348"/>
      <c r="G622" s="173">
        <v>0</v>
      </c>
      <c r="H622" s="174">
        <v>0</v>
      </c>
      <c r="I622" s="175">
        <f t="shared" si="220"/>
        <v>2627.0623561516268</v>
      </c>
      <c r="J622" s="149"/>
      <c r="K622" s="176" t="s">
        <v>23</v>
      </c>
      <c r="L622" s="177">
        <v>1507.6732163400218</v>
      </c>
      <c r="M622" s="177">
        <v>0</v>
      </c>
      <c r="N622" s="177">
        <v>1119.3891398116052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1"/>
        <v>2627.0623561516268</v>
      </c>
      <c r="U622" s="278" t="s">
        <v>134</v>
      </c>
      <c r="V622" s="212">
        <v>1507.6732163400218</v>
      </c>
      <c r="W622" s="212">
        <v>1119.3891398116052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23"/>
        <v>0</v>
      </c>
      <c r="AF622" s="214">
        <f t="shared" si="219"/>
        <v>2627.0623561516268</v>
      </c>
      <c r="AG622" s="248" t="str">
        <f t="shared" si="222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2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1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23"/>
        <v>0</v>
      </c>
      <c r="AF623" s="247">
        <f t="shared" si="219"/>
        <v>0</v>
      </c>
      <c r="AG623" s="248" t="str">
        <f t="shared" si="222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2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1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23"/>
        <v>0</v>
      </c>
      <c r="AF624" s="214">
        <f t="shared" si="219"/>
        <v>0</v>
      </c>
      <c r="AG624" s="248" t="str">
        <f t="shared" si="222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20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1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19"/>
        <v>4.4000000000000004</v>
      </c>
      <c r="AG625" s="248" t="str">
        <f t="shared" si="222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33129.736480043743</v>
      </c>
      <c r="C626" s="195">
        <f t="shared" ref="C626:I626" si="224">SUM(C605:C621)</f>
        <v>0</v>
      </c>
      <c r="D626" s="195">
        <f t="shared" si="224"/>
        <v>7843.8567018697831</v>
      </c>
      <c r="E626" s="195">
        <f t="shared" si="224"/>
        <v>4214.9785009757597</v>
      </c>
      <c r="F626" s="195">
        <f t="shared" si="224"/>
        <v>0</v>
      </c>
      <c r="G626" s="195">
        <f t="shared" si="224"/>
        <v>1671.2382728032271</v>
      </c>
      <c r="H626" s="197">
        <f t="shared" si="224"/>
        <v>0</v>
      </c>
      <c r="I626" s="154">
        <f t="shared" si="224"/>
        <v>46859.809955692515</v>
      </c>
      <c r="J626" s="149"/>
      <c r="K626" s="196" t="s">
        <v>26</v>
      </c>
      <c r="L626" s="195">
        <f>SUM(L605:L621)</f>
        <v>33129.736480043743</v>
      </c>
      <c r="M626" s="195">
        <f t="shared" ref="M626:S626" si="225">SUM(M605:M621)</f>
        <v>0</v>
      </c>
      <c r="N626" s="195">
        <f t="shared" si="225"/>
        <v>7843.8567018697831</v>
      </c>
      <c r="O626" s="195">
        <f t="shared" si="225"/>
        <v>4214.9785009757597</v>
      </c>
      <c r="P626" s="195">
        <f t="shared" si="225"/>
        <v>22303.37315626907</v>
      </c>
      <c r="Q626" s="195">
        <f t="shared" si="225"/>
        <v>1671.2382728032271</v>
      </c>
      <c r="R626" s="197">
        <f t="shared" si="225"/>
        <v>0</v>
      </c>
      <c r="S626" s="198">
        <f t="shared" si="225"/>
        <v>69163.183111961582</v>
      </c>
      <c r="U626" s="224" t="s">
        <v>62</v>
      </c>
      <c r="V626" s="225">
        <f>SUM(V605:V621)</f>
        <v>33129.736480043743</v>
      </c>
      <c r="W626" s="225">
        <f t="shared" ref="W626:AE626" si="226">SUM(W605:W621)</f>
        <v>6684.5428440862961</v>
      </c>
      <c r="X626" s="225">
        <f t="shared" si="226"/>
        <v>1159.3138577834884</v>
      </c>
      <c r="Y626" s="225">
        <f t="shared" si="226"/>
        <v>1211.3090327240263</v>
      </c>
      <c r="Z626" s="225">
        <f t="shared" si="226"/>
        <v>1275.7898662891391</v>
      </c>
      <c r="AA626" s="225">
        <f t="shared" si="226"/>
        <v>393.77707935538183</v>
      </c>
      <c r="AB626" s="225">
        <f t="shared" si="226"/>
        <v>952.95488481671657</v>
      </c>
      <c r="AC626" s="225">
        <f t="shared" si="226"/>
        <v>718.28338798651043</v>
      </c>
      <c r="AD626" s="225">
        <f t="shared" si="226"/>
        <v>1334.1025226072124</v>
      </c>
      <c r="AE626" s="249">
        <f t="shared" si="226"/>
        <v>22303.37315626907</v>
      </c>
      <c r="AF626" s="250">
        <f>SUM(AF605:AF621)</f>
        <v>69163.183111961582</v>
      </c>
      <c r="AG626" s="251" t="str">
        <f t="shared" si="222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0.70699681691771676</v>
      </c>
      <c r="C627" s="49">
        <f t="shared" ref="C627:H627" si="227">IF($I626=0,"-",C626/$I626)</f>
        <v>0</v>
      </c>
      <c r="D627" s="49">
        <f t="shared" si="227"/>
        <v>0.16738985303795312</v>
      </c>
      <c r="E627" s="49">
        <f t="shared" si="227"/>
        <v>8.9948689611869109E-2</v>
      </c>
      <c r="F627" s="49">
        <f t="shared" si="227"/>
        <v>0</v>
      </c>
      <c r="G627" s="49">
        <f t="shared" si="227"/>
        <v>3.5664640432460946E-2</v>
      </c>
      <c r="H627" s="72">
        <f t="shared" si="227"/>
        <v>0</v>
      </c>
      <c r="I627" s="50">
        <f>SUM(B627:H627)</f>
        <v>1</v>
      </c>
      <c r="K627" s="84" t="s">
        <v>86</v>
      </c>
      <c r="L627" s="101">
        <f t="shared" ref="L627:R627" si="228">IF($S626=0,"-",L626/$S626)</f>
        <v>0.4790082669621093</v>
      </c>
      <c r="M627" s="101">
        <f t="shared" si="228"/>
        <v>0</v>
      </c>
      <c r="N627" s="101">
        <f t="shared" si="228"/>
        <v>0.11341086903377658</v>
      </c>
      <c r="O627" s="101">
        <f t="shared" si="228"/>
        <v>6.0942517555222106E-2</v>
      </c>
      <c r="P627" s="101">
        <f t="shared" si="228"/>
        <v>0.32247464840020879</v>
      </c>
      <c r="Q627" s="101">
        <f t="shared" si="228"/>
        <v>2.4163698048683232E-2</v>
      </c>
      <c r="R627" s="102">
        <f t="shared" si="228"/>
        <v>0</v>
      </c>
      <c r="S627" s="103">
        <f>SUM(L627:R627)</f>
        <v>1</v>
      </c>
      <c r="U627" s="113" t="s">
        <v>86</v>
      </c>
      <c r="V627" s="135">
        <f>V626/$AF626</f>
        <v>0.4790082669621093</v>
      </c>
      <c r="W627" s="135">
        <f t="shared" ref="W627:AF627" si="229">W626/$AF626</f>
        <v>9.6648860612232615E-2</v>
      </c>
      <c r="X627" s="135">
        <f t="shared" si="229"/>
        <v>1.6762008421543979E-2</v>
      </c>
      <c r="Y627" s="135">
        <f t="shared" si="229"/>
        <v>1.7513783753462523E-2</v>
      </c>
      <c r="Z627" s="135">
        <f t="shared" si="229"/>
        <v>1.8446083723820034E-2</v>
      </c>
      <c r="AA627" s="135">
        <f t="shared" si="229"/>
        <v>5.6934493416523971E-3</v>
      </c>
      <c r="AB627" s="135">
        <f t="shared" si="229"/>
        <v>1.3778354927274966E-2</v>
      </c>
      <c r="AC627" s="135">
        <f t="shared" si="229"/>
        <v>1.0385343121408264E-2</v>
      </c>
      <c r="AD627" s="252">
        <f t="shared" si="229"/>
        <v>1.9289200736287152E-2</v>
      </c>
      <c r="AE627" s="252">
        <f t="shared" si="229"/>
        <v>0.32247464840020879</v>
      </c>
      <c r="AF627" s="253">
        <f t="shared" si="22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0.33075830895689684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0.33075830895689684</v>
      </c>
      <c r="J631" s="149"/>
      <c r="K631" s="203" t="s">
        <v>7</v>
      </c>
      <c r="L631" s="152">
        <v>0.33075830895689684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0.33075830895689684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1.5694697867052145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0">SUM(B632:H632)</f>
        <v>1.5694697867052145</v>
      </c>
      <c r="J632" s="149"/>
      <c r="K632" s="163" t="s">
        <v>8</v>
      </c>
      <c r="L632" s="164">
        <v>1.5694697867052145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1">SUM(L632:R632)</f>
        <v>1.5694697867052145</v>
      </c>
    </row>
    <row r="633" spans="1:85" ht="15">
      <c r="A633" s="167" t="s">
        <v>10</v>
      </c>
      <c r="B633" s="156">
        <v>5.2631815285077002</v>
      </c>
      <c r="C633" s="156">
        <v>0</v>
      </c>
      <c r="D633" s="156">
        <v>1.6860314863418616E-2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0"/>
        <v>5.2800418433711185</v>
      </c>
      <c r="J633" s="149"/>
      <c r="K633" s="169" t="s">
        <v>10</v>
      </c>
      <c r="L633" s="156">
        <v>5.2631815285077002</v>
      </c>
      <c r="M633" s="156">
        <v>0</v>
      </c>
      <c r="N633" s="156">
        <v>1.6860314863418616E-2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1"/>
        <v>5.2800418433711185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1"/>
        <v>0</v>
      </c>
    </row>
    <row r="635" spans="1:85" ht="15">
      <c r="A635" s="167" t="s">
        <v>16</v>
      </c>
      <c r="B635" s="156">
        <v>57.078210147001748</v>
      </c>
      <c r="C635" s="156">
        <v>0.2466956017905205</v>
      </c>
      <c r="D635" s="156">
        <v>4.5993467523751024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0"/>
        <v>61.924252501167373</v>
      </c>
      <c r="J635" s="149"/>
      <c r="K635" s="169" t="s">
        <v>16</v>
      </c>
      <c r="L635" s="156">
        <v>57.078210147001748</v>
      </c>
      <c r="M635" s="156">
        <v>0.2466956017905205</v>
      </c>
      <c r="N635" s="156">
        <v>4.5993467523751024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1"/>
        <v>61.924252501167373</v>
      </c>
    </row>
    <row r="636" spans="1:85" ht="15">
      <c r="A636" s="159" t="s">
        <v>15</v>
      </c>
      <c r="B636" s="160">
        <v>6.8003261751651003</v>
      </c>
      <c r="C636" s="160">
        <v>0.15346844445230345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0"/>
        <v>6.9537946196174039</v>
      </c>
      <c r="J636" s="149"/>
      <c r="K636" s="163" t="s">
        <v>15</v>
      </c>
      <c r="L636" s="164">
        <v>6.8003261751651003</v>
      </c>
      <c r="M636" s="164">
        <v>0.15346844445230345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1"/>
        <v>6.9537946196174039</v>
      </c>
    </row>
    <row r="637" spans="1:85" ht="15">
      <c r="A637" s="167" t="s">
        <v>57</v>
      </c>
      <c r="B637" s="156">
        <v>0</v>
      </c>
      <c r="C637" s="156">
        <v>0.95592737977262099</v>
      </c>
      <c r="D637" s="156">
        <v>0</v>
      </c>
      <c r="E637" s="156">
        <v>46.396566980051034</v>
      </c>
      <c r="F637" s="156">
        <v>1832.3293962575015</v>
      </c>
      <c r="G637" s="156">
        <v>0</v>
      </c>
      <c r="H637" s="168">
        <v>0</v>
      </c>
      <c r="I637" s="154">
        <f t="shared" si="230"/>
        <v>1879.6818906173251</v>
      </c>
      <c r="J637" s="149"/>
      <c r="K637" s="169" t="s">
        <v>57</v>
      </c>
      <c r="L637" s="156">
        <v>0</v>
      </c>
      <c r="M637" s="156">
        <v>0.95592737977262099</v>
      </c>
      <c r="N637" s="156">
        <v>0</v>
      </c>
      <c r="O637" s="156">
        <v>46.396566980051034</v>
      </c>
      <c r="P637" s="156">
        <v>1832.3293962575015</v>
      </c>
      <c r="Q637" s="156">
        <v>0</v>
      </c>
      <c r="R637" s="157">
        <v>0</v>
      </c>
      <c r="S637" s="158">
        <f t="shared" si="231"/>
        <v>1879.6818906173251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29.073300434727376</v>
      </c>
      <c r="F638" s="160">
        <v>0</v>
      </c>
      <c r="G638" s="160">
        <v>0</v>
      </c>
      <c r="H638" s="161">
        <v>0</v>
      </c>
      <c r="I638" s="162">
        <f t="shared" si="230"/>
        <v>29.073300434727376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29.073300434727376</v>
      </c>
      <c r="P638" s="164">
        <v>0</v>
      </c>
      <c r="Q638" s="164">
        <v>0</v>
      </c>
      <c r="R638" s="165">
        <v>0</v>
      </c>
      <c r="S638" s="166">
        <f t="shared" si="231"/>
        <v>29.073300434727376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1"/>
        <v>0</v>
      </c>
    </row>
    <row r="640" spans="1:85" ht="15">
      <c r="A640" s="159" t="s">
        <v>17</v>
      </c>
      <c r="B640" s="160">
        <v>30.650059578636682</v>
      </c>
      <c r="C640" s="160">
        <v>0</v>
      </c>
      <c r="D640" s="160">
        <v>0.14838404313136397</v>
      </c>
      <c r="E640" s="160">
        <v>0.90287435039921249</v>
      </c>
      <c r="F640" s="160">
        <v>0</v>
      </c>
      <c r="G640" s="160">
        <v>0</v>
      </c>
      <c r="H640" s="161">
        <v>0</v>
      </c>
      <c r="I640" s="162">
        <f t="shared" si="230"/>
        <v>31.70131797216726</v>
      </c>
      <c r="J640" s="149"/>
      <c r="K640" s="163" t="s">
        <v>17</v>
      </c>
      <c r="L640" s="164">
        <v>30.650059578636682</v>
      </c>
      <c r="M640" s="164">
        <v>0</v>
      </c>
      <c r="N640" s="164">
        <v>0.14838404313136397</v>
      </c>
      <c r="O640" s="164">
        <v>0.90287435039921249</v>
      </c>
      <c r="P640" s="164">
        <v>0</v>
      </c>
      <c r="Q640" s="164">
        <v>0</v>
      </c>
      <c r="R640" s="165">
        <v>0</v>
      </c>
      <c r="S640" s="166">
        <f t="shared" si="231"/>
        <v>31.70131797216726</v>
      </c>
    </row>
    <row r="641" spans="1:70" ht="15">
      <c r="A641" s="167" t="s">
        <v>139</v>
      </c>
      <c r="B641" s="156">
        <v>70.571214931960014</v>
      </c>
      <c r="C641" s="156">
        <v>0</v>
      </c>
      <c r="D641" s="156">
        <v>18.239577704870577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0"/>
        <v>88.810792636830598</v>
      </c>
      <c r="J641" s="149"/>
      <c r="K641" s="169" t="s">
        <v>139</v>
      </c>
      <c r="L641" s="156">
        <v>70.571214931960014</v>
      </c>
      <c r="M641" s="156">
        <v>0</v>
      </c>
      <c r="N641" s="156">
        <v>18.239577704870577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1"/>
        <v>88.810792636830598</v>
      </c>
    </row>
    <row r="642" spans="1:70" ht="15">
      <c r="A642" s="159" t="s">
        <v>25</v>
      </c>
      <c r="B642" s="160">
        <v>279.88193417603884</v>
      </c>
      <c r="C642" s="160">
        <v>0.36365716526392328</v>
      </c>
      <c r="D642" s="160">
        <v>5.7891622317025639</v>
      </c>
      <c r="E642" s="160">
        <v>465.07613617136326</v>
      </c>
      <c r="F642" s="160">
        <v>0</v>
      </c>
      <c r="G642" s="160">
        <v>156.83309250619178</v>
      </c>
      <c r="H642" s="161">
        <v>2.2003669040241149</v>
      </c>
      <c r="I642" s="162">
        <f t="shared" si="230"/>
        <v>910.14434915458446</v>
      </c>
      <c r="J642" s="149"/>
      <c r="K642" s="163" t="s">
        <v>25</v>
      </c>
      <c r="L642" s="164">
        <v>279.88193417603884</v>
      </c>
      <c r="M642" s="164">
        <v>0.36365716526392328</v>
      </c>
      <c r="N642" s="164">
        <v>5.7891622317025639</v>
      </c>
      <c r="O642" s="164">
        <v>465.07613617136326</v>
      </c>
      <c r="P642" s="164">
        <v>0</v>
      </c>
      <c r="Q642" s="164">
        <v>156.83309250619178</v>
      </c>
      <c r="R642" s="165">
        <v>2.2003669040241149</v>
      </c>
      <c r="S642" s="166">
        <f t="shared" si="231"/>
        <v>910.14434915458446</v>
      </c>
    </row>
    <row r="643" spans="1:70" ht="15">
      <c r="A643" s="167" t="s">
        <v>24</v>
      </c>
      <c r="B643" s="156">
        <v>73.545177104627257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0"/>
        <v>73.545177104627257</v>
      </c>
      <c r="J643" s="149"/>
      <c r="K643" s="169" t="s">
        <v>24</v>
      </c>
      <c r="L643" s="156">
        <v>73.545177104627257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1"/>
        <v>73.545177104627257</v>
      </c>
    </row>
    <row r="644" spans="1:70" ht="15">
      <c r="A644" s="159" t="s">
        <v>59</v>
      </c>
      <c r="B644" s="160">
        <v>346.89129371320183</v>
      </c>
      <c r="C644" s="160">
        <v>15.712998266107766</v>
      </c>
      <c r="D644" s="160">
        <v>197.52253794265636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0"/>
        <v>560.12682992196596</v>
      </c>
      <c r="J644" s="149"/>
      <c r="K644" s="163" t="s">
        <v>59</v>
      </c>
      <c r="L644" s="164">
        <v>346.89129371320183</v>
      </c>
      <c r="M644" s="164">
        <v>15.712998266107766</v>
      </c>
      <c r="N644" s="164">
        <v>197.52253794265636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1"/>
        <v>560.12682992196596</v>
      </c>
    </row>
    <row r="645" spans="1:70" ht="15">
      <c r="A645" s="167" t="s">
        <v>22</v>
      </c>
      <c r="B645" s="156">
        <v>1190.4078903803415</v>
      </c>
      <c r="C645" s="156">
        <v>0</v>
      </c>
      <c r="D645" s="156">
        <v>0</v>
      </c>
      <c r="E645" s="156">
        <v>3.0634931494406947</v>
      </c>
      <c r="F645" s="156">
        <v>126.54297153545244</v>
      </c>
      <c r="G645" s="156">
        <v>0</v>
      </c>
      <c r="H645" s="168">
        <v>0</v>
      </c>
      <c r="I645" s="154">
        <f t="shared" si="230"/>
        <v>1320.0143550652347</v>
      </c>
      <c r="J645" s="149"/>
      <c r="K645" s="169" t="s">
        <v>22</v>
      </c>
      <c r="L645" s="156">
        <v>1190.4078903803415</v>
      </c>
      <c r="M645" s="156">
        <v>0</v>
      </c>
      <c r="N645" s="156">
        <v>0</v>
      </c>
      <c r="O645" s="156">
        <v>3.0634931494406947</v>
      </c>
      <c r="P645" s="156">
        <v>126.54297153545244</v>
      </c>
      <c r="Q645" s="156">
        <v>0</v>
      </c>
      <c r="R645" s="157">
        <v>0</v>
      </c>
      <c r="S645" s="158">
        <f t="shared" si="231"/>
        <v>1320.0143550652347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1"/>
        <v>0</v>
      </c>
    </row>
    <row r="647" spans="1:70" ht="15">
      <c r="A647" s="170" t="s">
        <v>63</v>
      </c>
      <c r="B647" s="156">
        <v>35.472666069454192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0"/>
        <v>35.472666069454192</v>
      </c>
      <c r="J647" s="149"/>
      <c r="K647" s="171" t="s">
        <v>63</v>
      </c>
      <c r="L647" s="156">
        <v>35.472666069454192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1"/>
        <v>35.472666069454192</v>
      </c>
    </row>
    <row r="648" spans="1:70">
      <c r="A648" s="172" t="s">
        <v>23</v>
      </c>
      <c r="B648" s="173">
        <v>35.472666069454192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0"/>
        <v>35.472666069454192</v>
      </c>
      <c r="J648" s="149"/>
      <c r="K648" s="176" t="s">
        <v>23</v>
      </c>
      <c r="L648" s="177">
        <v>35.472666069454192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1"/>
        <v>35.472666069454192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1"/>
        <v>0</v>
      </c>
    </row>
    <row r="652" spans="1:70" ht="15">
      <c r="A652" s="194" t="s">
        <v>26</v>
      </c>
      <c r="B652" s="195">
        <f>SUM(B631:B647)</f>
        <v>2098.462181900597</v>
      </c>
      <c r="C652" s="195">
        <f t="shared" ref="C652:I652" si="232">SUM(C631:C647)</f>
        <v>17.432746857387134</v>
      </c>
      <c r="D652" s="195">
        <f t="shared" si="232"/>
        <v>226.31586898959938</v>
      </c>
      <c r="E652" s="195">
        <f t="shared" si="232"/>
        <v>544.5123710859815</v>
      </c>
      <c r="F652" s="195">
        <f t="shared" si="232"/>
        <v>1958.8723677929538</v>
      </c>
      <c r="G652" s="195">
        <f t="shared" si="232"/>
        <v>156.83309250619178</v>
      </c>
      <c r="H652" s="197">
        <f t="shared" si="232"/>
        <v>2.2003669040241149</v>
      </c>
      <c r="I652" s="154">
        <f t="shared" si="232"/>
        <v>5004.628996036734</v>
      </c>
      <c r="J652" s="149"/>
      <c r="K652" s="196" t="s">
        <v>26</v>
      </c>
      <c r="L652" s="195">
        <f>SUM(L631:L647)</f>
        <v>2098.462181900597</v>
      </c>
      <c r="M652" s="195">
        <f t="shared" ref="M652:S652" si="233">SUM(M631:M647)</f>
        <v>17.432746857387134</v>
      </c>
      <c r="N652" s="195">
        <f t="shared" si="233"/>
        <v>226.31586898959938</v>
      </c>
      <c r="O652" s="195">
        <f t="shared" si="233"/>
        <v>544.5123710859815</v>
      </c>
      <c r="P652" s="195">
        <f t="shared" si="233"/>
        <v>1958.8723677929538</v>
      </c>
      <c r="Q652" s="195">
        <f t="shared" si="233"/>
        <v>156.83309250619178</v>
      </c>
      <c r="R652" s="197">
        <f t="shared" si="233"/>
        <v>2.2003669040241149</v>
      </c>
      <c r="S652" s="198">
        <f t="shared" si="233"/>
        <v>5004.628996036734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0.41930424484260698</v>
      </c>
      <c r="C653" s="49">
        <f t="shared" ref="C653:H653" si="234">IF($I652=0,"-",C652/$I652)</f>
        <v>3.4833245124049105E-3</v>
      </c>
      <c r="D653" s="49">
        <f t="shared" si="234"/>
        <v>4.5221307946867483E-2</v>
      </c>
      <c r="E653" s="49">
        <f t="shared" si="234"/>
        <v>0.10880174564731807</v>
      </c>
      <c r="F653" s="49">
        <f t="shared" si="234"/>
        <v>0.39141210454245939</v>
      </c>
      <c r="G653" s="49">
        <f t="shared" si="234"/>
        <v>3.1337606170285762E-2</v>
      </c>
      <c r="H653" s="72">
        <f t="shared" si="234"/>
        <v>4.3966633805755224E-4</v>
      </c>
      <c r="I653" s="50">
        <f>SUM(B653:H653)</f>
        <v>1.0000000000000002</v>
      </c>
      <c r="K653" s="84" t="s">
        <v>86</v>
      </c>
      <c r="L653" s="101">
        <f t="shared" ref="L653:R653" si="235">IF($S652=0,"-",L652/$S652)</f>
        <v>0.41930424484260698</v>
      </c>
      <c r="M653" s="101">
        <f t="shared" si="235"/>
        <v>3.4833245124049105E-3</v>
      </c>
      <c r="N653" s="101">
        <f t="shared" si="235"/>
        <v>4.5221307946867483E-2</v>
      </c>
      <c r="O653" s="101">
        <f t="shared" si="235"/>
        <v>0.10880174564731807</v>
      </c>
      <c r="P653" s="101">
        <f t="shared" si="235"/>
        <v>0.39141210454245939</v>
      </c>
      <c r="Q653" s="101">
        <f t="shared" si="235"/>
        <v>3.1337606170285762E-2</v>
      </c>
      <c r="R653" s="102">
        <f t="shared" si="235"/>
        <v>4.3966633805755224E-4</v>
      </c>
      <c r="S653" s="103">
        <f>SUM(L653:R653)</f>
        <v>1.0000000000000002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143</v>
      </c>
      <c r="B1" s="313"/>
      <c r="C1" s="313"/>
      <c r="D1" s="313"/>
      <c r="E1" s="313"/>
      <c r="F1" s="313"/>
      <c r="G1" s="313"/>
      <c r="H1" s="313"/>
      <c r="I1" s="314"/>
      <c r="K1" s="321" t="s">
        <v>144</v>
      </c>
      <c r="L1" s="322"/>
      <c r="M1" s="322"/>
      <c r="N1" s="322"/>
      <c r="O1" s="322"/>
      <c r="P1" s="322"/>
      <c r="Q1" s="322"/>
      <c r="R1" s="322"/>
      <c r="S1" s="323"/>
      <c r="U1" s="330" t="s">
        <v>145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206.93521745002133</v>
      </c>
      <c r="C7" s="38">
        <f>C33+C85</f>
        <v>831.92064424665193</v>
      </c>
      <c r="D7" s="38">
        <f>D33+D85</f>
        <v>2.9537513968071833E-7</v>
      </c>
      <c r="E7" s="38">
        <f>E33+E85</f>
        <v>0</v>
      </c>
      <c r="F7" s="38">
        <f>F59+F85</f>
        <v>0.11009506816591461</v>
      </c>
      <c r="G7" s="38">
        <f>G33+G85</f>
        <v>0</v>
      </c>
      <c r="H7" s="38">
        <f>H33+H85</f>
        <v>0</v>
      </c>
      <c r="I7" s="154">
        <f>SUM(B7:H7)</f>
        <v>1038.9659570602144</v>
      </c>
      <c r="J7" s="149"/>
      <c r="K7" s="155" t="s">
        <v>7</v>
      </c>
      <c r="L7" s="38">
        <f>L33+L85</f>
        <v>206.93521745002133</v>
      </c>
      <c r="M7" s="38">
        <f t="shared" ref="M7:N7" si="0">M33+M85</f>
        <v>831.92064424665193</v>
      </c>
      <c r="N7" s="38">
        <f t="shared" si="0"/>
        <v>2.9537513968071833E-7</v>
      </c>
      <c r="O7" s="38">
        <f>O33+O85</f>
        <v>0</v>
      </c>
      <c r="P7" s="44">
        <f>P59+P85+P33</f>
        <v>0.11009506816591461</v>
      </c>
      <c r="Q7" s="38">
        <f>Q33+Q85</f>
        <v>0</v>
      </c>
      <c r="R7" s="38">
        <f>R33+R85</f>
        <v>0</v>
      </c>
      <c r="S7" s="158">
        <f>SUM(L7:R7)</f>
        <v>1038.9659570602144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E23" si="1">B34+B86</f>
        <v>35.938767204894056</v>
      </c>
      <c r="C8" s="41">
        <f t="shared" si="1"/>
        <v>0</v>
      </c>
      <c r="D8" s="41">
        <f t="shared" si="1"/>
        <v>197.59463260086127</v>
      </c>
      <c r="E8" s="41">
        <f t="shared" si="1"/>
        <v>0</v>
      </c>
      <c r="F8" s="41">
        <f t="shared" ref="F8:F27" si="2">F60+F86</f>
        <v>0</v>
      </c>
      <c r="G8" s="41">
        <f t="shared" ref="G8:H23" si="3">G34+G86</f>
        <v>0</v>
      </c>
      <c r="H8" s="41">
        <f t="shared" si="3"/>
        <v>0</v>
      </c>
      <c r="I8" s="162">
        <f t="shared" ref="I8:I27" si="4">SUM(B8:H8)</f>
        <v>233.53339980575532</v>
      </c>
      <c r="J8" s="149"/>
      <c r="K8" s="163" t="s">
        <v>8</v>
      </c>
      <c r="L8" s="90">
        <f t="shared" ref="L8:R23" si="5">L34+L86</f>
        <v>35.938767204894056</v>
      </c>
      <c r="M8" s="90">
        <f t="shared" si="5"/>
        <v>0</v>
      </c>
      <c r="N8" s="90">
        <f t="shared" si="5"/>
        <v>197.59463260086127</v>
      </c>
      <c r="O8" s="90">
        <f t="shared" si="5"/>
        <v>0</v>
      </c>
      <c r="P8" s="90">
        <f t="shared" ref="P8:P27" si="6">P60+P86+P34</f>
        <v>0</v>
      </c>
      <c r="Q8" s="90">
        <f t="shared" si="5"/>
        <v>0</v>
      </c>
      <c r="R8" s="90">
        <f t="shared" si="5"/>
        <v>0</v>
      </c>
      <c r="S8" s="166">
        <f t="shared" ref="S8:S27" si="7">SUM(L8:R8)</f>
        <v>233.53339980575532</v>
      </c>
      <c r="T8" s="149" t="str">
        <f t="shared" ref="T8:T24" si="8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154.76155667886513</v>
      </c>
      <c r="C9" s="44">
        <f t="shared" si="1"/>
        <v>0</v>
      </c>
      <c r="D9" s="44">
        <f t="shared" si="1"/>
        <v>3175.9211634916705</v>
      </c>
      <c r="E9" s="44">
        <f t="shared" si="1"/>
        <v>0</v>
      </c>
      <c r="F9" s="44">
        <f t="shared" si="2"/>
        <v>0</v>
      </c>
      <c r="G9" s="44">
        <f t="shared" si="3"/>
        <v>0</v>
      </c>
      <c r="H9" s="44">
        <f t="shared" si="3"/>
        <v>0</v>
      </c>
      <c r="I9" s="154">
        <f t="shared" si="4"/>
        <v>3330.6827201705355</v>
      </c>
      <c r="J9" s="149"/>
      <c r="K9" s="155" t="s">
        <v>10</v>
      </c>
      <c r="L9" s="44">
        <f t="shared" si="5"/>
        <v>154.76155667886513</v>
      </c>
      <c r="M9" s="44">
        <f t="shared" si="5"/>
        <v>0</v>
      </c>
      <c r="N9" s="44">
        <f t="shared" si="5"/>
        <v>3175.9211634916705</v>
      </c>
      <c r="O9" s="44">
        <f t="shared" si="5"/>
        <v>0</v>
      </c>
      <c r="P9" s="44">
        <f t="shared" si="6"/>
        <v>0</v>
      </c>
      <c r="Q9" s="44">
        <f t="shared" si="5"/>
        <v>0</v>
      </c>
      <c r="R9" s="44">
        <f t="shared" si="5"/>
        <v>0</v>
      </c>
      <c r="S9" s="158">
        <f t="shared" si="7"/>
        <v>3330.6827201705355</v>
      </c>
      <c r="T9" s="149" t="str">
        <f t="shared" si="8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si="1"/>
        <v>59.3249</v>
      </c>
      <c r="E10" s="41">
        <f t="shared" si="1"/>
        <v>0</v>
      </c>
      <c r="F10" s="41">
        <f t="shared" si="2"/>
        <v>0</v>
      </c>
      <c r="G10" s="41">
        <f t="shared" si="3"/>
        <v>0</v>
      </c>
      <c r="H10" s="41">
        <f t="shared" si="3"/>
        <v>0</v>
      </c>
      <c r="I10" s="162">
        <f t="shared" si="4"/>
        <v>59.3249</v>
      </c>
      <c r="J10" s="149"/>
      <c r="K10" s="163" t="s">
        <v>55</v>
      </c>
      <c r="L10" s="90">
        <f t="shared" si="5"/>
        <v>0</v>
      </c>
      <c r="M10" s="90">
        <f t="shared" si="5"/>
        <v>0</v>
      </c>
      <c r="N10" s="90">
        <f t="shared" si="5"/>
        <v>59.3249</v>
      </c>
      <c r="O10" s="90">
        <f t="shared" si="5"/>
        <v>0</v>
      </c>
      <c r="P10" s="90">
        <f t="shared" si="6"/>
        <v>0</v>
      </c>
      <c r="Q10" s="90">
        <f t="shared" si="5"/>
        <v>0</v>
      </c>
      <c r="R10" s="90">
        <f t="shared" si="5"/>
        <v>0</v>
      </c>
      <c r="S10" s="166">
        <f t="shared" si="7"/>
        <v>59.3249</v>
      </c>
      <c r="T10" s="149" t="str">
        <f t="shared" si="8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635.96965115911121</v>
      </c>
      <c r="C11" s="44">
        <f t="shared" si="1"/>
        <v>223.50282314457368</v>
      </c>
      <c r="D11" s="44">
        <f t="shared" si="1"/>
        <v>136.17627634681756</v>
      </c>
      <c r="E11" s="44">
        <f t="shared" si="1"/>
        <v>13.06383748095109</v>
      </c>
      <c r="F11" s="44">
        <f t="shared" si="2"/>
        <v>0</v>
      </c>
      <c r="G11" s="44">
        <f t="shared" si="3"/>
        <v>0</v>
      </c>
      <c r="H11" s="44">
        <f t="shared" si="3"/>
        <v>0</v>
      </c>
      <c r="I11" s="154">
        <f t="shared" si="4"/>
        <v>1008.7125881314535</v>
      </c>
      <c r="J11" s="149"/>
      <c r="K11" s="155" t="s">
        <v>16</v>
      </c>
      <c r="L11" s="44">
        <f t="shared" si="5"/>
        <v>635.96965115911121</v>
      </c>
      <c r="M11" s="44">
        <f t="shared" si="5"/>
        <v>223.50282314457368</v>
      </c>
      <c r="N11" s="44">
        <f t="shared" si="5"/>
        <v>136.17627634681756</v>
      </c>
      <c r="O11" s="44">
        <f t="shared" si="5"/>
        <v>13.06383748095109</v>
      </c>
      <c r="P11" s="44">
        <f t="shared" si="6"/>
        <v>0</v>
      </c>
      <c r="Q11" s="44">
        <f t="shared" si="5"/>
        <v>0</v>
      </c>
      <c r="R11" s="44">
        <f t="shared" si="5"/>
        <v>0</v>
      </c>
      <c r="S11" s="158">
        <f t="shared" si="7"/>
        <v>1008.7125881314535</v>
      </c>
      <c r="T11" s="149" t="str">
        <f t="shared" si="8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6289.9192078736314</v>
      </c>
      <c r="C12" s="41">
        <f t="shared" si="1"/>
        <v>15.495927099114137</v>
      </c>
      <c r="D12" s="41">
        <f t="shared" si="1"/>
        <v>934.9157762152737</v>
      </c>
      <c r="E12" s="41">
        <f t="shared" si="1"/>
        <v>4.665494235440887</v>
      </c>
      <c r="F12" s="41">
        <f t="shared" si="2"/>
        <v>0</v>
      </c>
      <c r="G12" s="41">
        <f t="shared" si="3"/>
        <v>0</v>
      </c>
      <c r="H12" s="41">
        <f t="shared" si="3"/>
        <v>0</v>
      </c>
      <c r="I12" s="162">
        <f t="shared" si="4"/>
        <v>7244.9964054234597</v>
      </c>
      <c r="J12" s="149"/>
      <c r="K12" s="163" t="s">
        <v>15</v>
      </c>
      <c r="L12" s="90">
        <f t="shared" si="5"/>
        <v>6289.9192078736314</v>
      </c>
      <c r="M12" s="90">
        <f t="shared" si="5"/>
        <v>15.495927099114137</v>
      </c>
      <c r="N12" s="90">
        <f t="shared" si="5"/>
        <v>934.9157762152737</v>
      </c>
      <c r="O12" s="90">
        <f t="shared" si="5"/>
        <v>4.665494235440887</v>
      </c>
      <c r="P12" s="90">
        <f t="shared" si="6"/>
        <v>0</v>
      </c>
      <c r="Q12" s="90">
        <f t="shared" si="5"/>
        <v>0</v>
      </c>
      <c r="R12" s="90">
        <f t="shared" si="5"/>
        <v>0</v>
      </c>
      <c r="S12" s="166">
        <f t="shared" si="7"/>
        <v>7244.9964054234597</v>
      </c>
      <c r="T12" s="149" t="str">
        <f t="shared" si="8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0.96108120177313372</v>
      </c>
      <c r="D13" s="44">
        <f t="shared" si="1"/>
        <v>0.12980766780301656</v>
      </c>
      <c r="E13" s="44">
        <f t="shared" si="1"/>
        <v>2074.8672171107687</v>
      </c>
      <c r="F13" s="44">
        <f t="shared" si="2"/>
        <v>46199.253281472382</v>
      </c>
      <c r="G13" s="44">
        <f t="shared" si="3"/>
        <v>0</v>
      </c>
      <c r="H13" s="44">
        <f t="shared" si="3"/>
        <v>0</v>
      </c>
      <c r="I13" s="154">
        <f t="shared" si="4"/>
        <v>48275.211387452728</v>
      </c>
      <c r="J13" s="149"/>
      <c r="K13" s="169" t="s">
        <v>57</v>
      </c>
      <c r="L13" s="44">
        <f t="shared" si="5"/>
        <v>0</v>
      </c>
      <c r="M13" s="44">
        <f t="shared" si="5"/>
        <v>0.96108120177313372</v>
      </c>
      <c r="N13" s="44">
        <f t="shared" si="5"/>
        <v>0.12980766780301656</v>
      </c>
      <c r="O13" s="44">
        <f t="shared" si="5"/>
        <v>2074.8672171107687</v>
      </c>
      <c r="P13" s="44">
        <f t="shared" si="6"/>
        <v>46199.253281472389</v>
      </c>
      <c r="Q13" s="44">
        <f t="shared" si="5"/>
        <v>0</v>
      </c>
      <c r="R13" s="44">
        <f t="shared" si="5"/>
        <v>0</v>
      </c>
      <c r="S13" s="158">
        <f t="shared" si="7"/>
        <v>48275.211387452735</v>
      </c>
      <c r="T13" s="149" t="str">
        <f t="shared" si="8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si="1"/>
        <v>0.29626948774039014</v>
      </c>
      <c r="E14" s="41">
        <f t="shared" si="1"/>
        <v>47.468513391718538</v>
      </c>
      <c r="F14" s="41">
        <f t="shared" si="2"/>
        <v>11659.456623290527</v>
      </c>
      <c r="G14" s="41">
        <f t="shared" si="3"/>
        <v>0</v>
      </c>
      <c r="H14" s="41">
        <f t="shared" si="3"/>
        <v>0</v>
      </c>
      <c r="I14" s="162">
        <f t="shared" si="4"/>
        <v>11707.221406169987</v>
      </c>
      <c r="J14" s="149"/>
      <c r="K14" s="163" t="s">
        <v>12</v>
      </c>
      <c r="L14" s="90">
        <f t="shared" si="5"/>
        <v>0</v>
      </c>
      <c r="M14" s="90">
        <f t="shared" si="5"/>
        <v>0</v>
      </c>
      <c r="N14" s="90">
        <f t="shared" si="5"/>
        <v>0.29626948774039014</v>
      </c>
      <c r="O14" s="90">
        <f t="shared" si="5"/>
        <v>47.468513391718538</v>
      </c>
      <c r="P14" s="90">
        <f t="shared" si="6"/>
        <v>11659.456623290529</v>
      </c>
      <c r="Q14" s="90">
        <f t="shared" si="5"/>
        <v>0</v>
      </c>
      <c r="R14" s="90">
        <f t="shared" si="5"/>
        <v>0</v>
      </c>
      <c r="S14" s="166">
        <f t="shared" si="7"/>
        <v>11707.221406169989</v>
      </c>
      <c r="T14" s="149" t="str">
        <f t="shared" si="8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si="1"/>
        <v>6.9437652073962006E-2</v>
      </c>
      <c r="E15" s="44">
        <f t="shared" si="1"/>
        <v>2.104074924855753E-2</v>
      </c>
      <c r="F15" s="44">
        <f t="shared" si="2"/>
        <v>1148.4465639929483</v>
      </c>
      <c r="G15" s="44">
        <f t="shared" si="3"/>
        <v>0</v>
      </c>
      <c r="H15" s="44">
        <f t="shared" si="3"/>
        <v>0</v>
      </c>
      <c r="I15" s="154">
        <f t="shared" si="4"/>
        <v>1148.5370423942709</v>
      </c>
      <c r="J15" s="149"/>
      <c r="K15" s="169" t="s">
        <v>58</v>
      </c>
      <c r="L15" s="44">
        <f t="shared" si="5"/>
        <v>0</v>
      </c>
      <c r="M15" s="44">
        <f t="shared" si="5"/>
        <v>0</v>
      </c>
      <c r="N15" s="44">
        <f t="shared" si="5"/>
        <v>6.9437652073962006E-2</v>
      </c>
      <c r="O15" s="44">
        <f t="shared" si="5"/>
        <v>2.104074924855753E-2</v>
      </c>
      <c r="P15" s="44">
        <f t="shared" si="6"/>
        <v>1148.4465639929483</v>
      </c>
      <c r="Q15" s="44">
        <f t="shared" si="5"/>
        <v>0</v>
      </c>
      <c r="R15" s="44">
        <f t="shared" si="5"/>
        <v>0</v>
      </c>
      <c r="S15" s="158">
        <f t="shared" si="7"/>
        <v>1148.5370423942709</v>
      </c>
      <c r="T15" s="149" t="str">
        <f t="shared" si="8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336.81460012151331</v>
      </c>
      <c r="C16" s="41">
        <f t="shared" si="1"/>
        <v>8.1006935830094129</v>
      </c>
      <c r="D16" s="41">
        <f t="shared" si="1"/>
        <v>134.96358641119272</v>
      </c>
      <c r="E16" s="41">
        <f t="shared" si="1"/>
        <v>53.310440467064915</v>
      </c>
      <c r="F16" s="41">
        <f t="shared" si="2"/>
        <v>20.700861387868024</v>
      </c>
      <c r="G16" s="41">
        <f t="shared" si="3"/>
        <v>0</v>
      </c>
      <c r="H16" s="41">
        <f t="shared" si="3"/>
        <v>0</v>
      </c>
      <c r="I16" s="162">
        <f t="shared" si="4"/>
        <v>553.89018197064843</v>
      </c>
      <c r="J16" s="149"/>
      <c r="K16" s="163" t="s">
        <v>17</v>
      </c>
      <c r="L16" s="90">
        <f t="shared" si="5"/>
        <v>336.81460012151331</v>
      </c>
      <c r="M16" s="90">
        <f t="shared" si="5"/>
        <v>8.1006935830094129</v>
      </c>
      <c r="N16" s="90">
        <f t="shared" si="5"/>
        <v>134.96358641119272</v>
      </c>
      <c r="O16" s="90">
        <f t="shared" si="5"/>
        <v>53.310440467064915</v>
      </c>
      <c r="P16" s="90">
        <f t="shared" si="6"/>
        <v>20.700861387868184</v>
      </c>
      <c r="Q16" s="90">
        <f t="shared" si="5"/>
        <v>0</v>
      </c>
      <c r="R16" s="90">
        <f t="shared" si="5"/>
        <v>0</v>
      </c>
      <c r="S16" s="166">
        <f t="shared" si="7"/>
        <v>553.89018197064854</v>
      </c>
      <c r="T16" s="149" t="str">
        <f t="shared" si="8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13555.526838162104</v>
      </c>
      <c r="C17" s="44">
        <f t="shared" si="1"/>
        <v>11310.089660626336</v>
      </c>
      <c r="D17" s="44">
        <f t="shared" si="1"/>
        <v>16486.114296640233</v>
      </c>
      <c r="E17" s="44">
        <f t="shared" si="1"/>
        <v>1833.7218967400408</v>
      </c>
      <c r="F17" s="44">
        <f t="shared" si="2"/>
        <v>1012.6681929344221</v>
      </c>
      <c r="G17" s="44">
        <f t="shared" si="3"/>
        <v>0</v>
      </c>
      <c r="H17" s="44">
        <f t="shared" si="3"/>
        <v>0</v>
      </c>
      <c r="I17" s="154">
        <f t="shared" si="4"/>
        <v>44198.120885103133</v>
      </c>
      <c r="J17" s="149"/>
      <c r="K17" s="169" t="s">
        <v>139</v>
      </c>
      <c r="L17" s="44">
        <f t="shared" si="5"/>
        <v>13555.526838162104</v>
      </c>
      <c r="M17" s="44">
        <f t="shared" si="5"/>
        <v>11310.089660626336</v>
      </c>
      <c r="N17" s="44">
        <f t="shared" si="5"/>
        <v>16486.114296640233</v>
      </c>
      <c r="O17" s="44">
        <f t="shared" si="5"/>
        <v>1833.7218967400408</v>
      </c>
      <c r="P17" s="44">
        <f t="shared" si="6"/>
        <v>1012.6681929344221</v>
      </c>
      <c r="Q17" s="44">
        <f t="shared" si="5"/>
        <v>0</v>
      </c>
      <c r="R17" s="44">
        <f t="shared" si="5"/>
        <v>0</v>
      </c>
      <c r="S17" s="158">
        <f t="shared" si="7"/>
        <v>44198.120885103133</v>
      </c>
      <c r="T17" s="149" t="str">
        <f t="shared" si="8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3942.4780508636131</v>
      </c>
      <c r="C18" s="41">
        <f t="shared" si="1"/>
        <v>292.72299873189274</v>
      </c>
      <c r="D18" s="41">
        <f t="shared" si="1"/>
        <v>9270.5427338646641</v>
      </c>
      <c r="E18" s="41">
        <f t="shared" si="1"/>
        <v>28022.403429717</v>
      </c>
      <c r="F18" s="41">
        <f t="shared" si="2"/>
        <v>1831.958046739411</v>
      </c>
      <c r="G18" s="41">
        <f t="shared" si="3"/>
        <v>5879.0785683064896</v>
      </c>
      <c r="H18" s="41">
        <f t="shared" si="3"/>
        <v>85.019630968183506</v>
      </c>
      <c r="I18" s="162">
        <f t="shared" si="4"/>
        <v>49324.20345919126</v>
      </c>
      <c r="J18" s="149"/>
      <c r="K18" s="163" t="s">
        <v>25</v>
      </c>
      <c r="L18" s="90">
        <f t="shared" si="5"/>
        <v>3942.4780508636131</v>
      </c>
      <c r="M18" s="90">
        <f t="shared" si="5"/>
        <v>292.72299873189274</v>
      </c>
      <c r="N18" s="90">
        <f t="shared" si="5"/>
        <v>9270.5427338646641</v>
      </c>
      <c r="O18" s="90">
        <f t="shared" si="5"/>
        <v>28022.403429717</v>
      </c>
      <c r="P18" s="90">
        <f t="shared" si="6"/>
        <v>1831.958046739411</v>
      </c>
      <c r="Q18" s="90">
        <f t="shared" si="5"/>
        <v>5879.0785683064896</v>
      </c>
      <c r="R18" s="90">
        <f t="shared" si="5"/>
        <v>85.019630968183506</v>
      </c>
      <c r="S18" s="166">
        <f t="shared" si="7"/>
        <v>49324.20345919126</v>
      </c>
      <c r="T18" s="149" t="str">
        <f t="shared" si="8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8405.6215263612667</v>
      </c>
      <c r="C19" s="44">
        <f t="shared" si="1"/>
        <v>412.1974856336322</v>
      </c>
      <c r="D19" s="44">
        <f t="shared" si="1"/>
        <v>1191.9200623210832</v>
      </c>
      <c r="E19" s="44">
        <f t="shared" si="1"/>
        <v>0</v>
      </c>
      <c r="F19" s="44">
        <f t="shared" si="2"/>
        <v>0</v>
      </c>
      <c r="G19" s="44">
        <f t="shared" si="3"/>
        <v>0</v>
      </c>
      <c r="H19" s="44">
        <f t="shared" si="3"/>
        <v>0</v>
      </c>
      <c r="I19" s="154">
        <f t="shared" si="4"/>
        <v>10009.739074315983</v>
      </c>
      <c r="J19" s="149"/>
      <c r="K19" s="169" t="s">
        <v>24</v>
      </c>
      <c r="L19" s="44">
        <f t="shared" si="5"/>
        <v>8405.6215263612667</v>
      </c>
      <c r="M19" s="44">
        <f t="shared" si="5"/>
        <v>412.1974856336322</v>
      </c>
      <c r="N19" s="44">
        <f t="shared" si="5"/>
        <v>1191.9200623210832</v>
      </c>
      <c r="O19" s="44">
        <f t="shared" si="5"/>
        <v>0</v>
      </c>
      <c r="P19" s="44">
        <f t="shared" si="6"/>
        <v>0</v>
      </c>
      <c r="Q19" s="44">
        <f t="shared" si="5"/>
        <v>0</v>
      </c>
      <c r="R19" s="44">
        <f t="shared" si="5"/>
        <v>0</v>
      </c>
      <c r="S19" s="158">
        <f t="shared" si="7"/>
        <v>10009.739074315983</v>
      </c>
      <c r="T19" s="149" t="str">
        <f t="shared" si="8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9346.5366910100111</v>
      </c>
      <c r="C20" s="41">
        <f t="shared" si="1"/>
        <v>17.595246447203703</v>
      </c>
      <c r="D20" s="41">
        <f t="shared" si="1"/>
        <v>1238.405259817172</v>
      </c>
      <c r="E20" s="41">
        <f t="shared" si="1"/>
        <v>0</v>
      </c>
      <c r="F20" s="41">
        <f t="shared" si="2"/>
        <v>0</v>
      </c>
      <c r="G20" s="41">
        <f t="shared" si="3"/>
        <v>0</v>
      </c>
      <c r="H20" s="41">
        <f t="shared" si="3"/>
        <v>0</v>
      </c>
      <c r="I20" s="162">
        <f t="shared" si="4"/>
        <v>10602.537197274385</v>
      </c>
      <c r="J20" s="149"/>
      <c r="K20" s="163" t="s">
        <v>59</v>
      </c>
      <c r="L20" s="90">
        <f t="shared" si="5"/>
        <v>9346.5366910100111</v>
      </c>
      <c r="M20" s="90">
        <f t="shared" si="5"/>
        <v>17.595246447203703</v>
      </c>
      <c r="N20" s="90">
        <f t="shared" si="5"/>
        <v>1238.405259817172</v>
      </c>
      <c r="O20" s="90">
        <f t="shared" si="5"/>
        <v>0</v>
      </c>
      <c r="P20" s="90">
        <f t="shared" si="6"/>
        <v>0</v>
      </c>
      <c r="Q20" s="90">
        <f t="shared" si="5"/>
        <v>0</v>
      </c>
      <c r="R20" s="90">
        <f t="shared" si="5"/>
        <v>0</v>
      </c>
      <c r="S20" s="166">
        <f t="shared" si="7"/>
        <v>10602.537197274385</v>
      </c>
      <c r="T20" s="149" t="str">
        <f t="shared" si="8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6800.060607131094</v>
      </c>
      <c r="C21" s="44">
        <f t="shared" si="1"/>
        <v>9161.6184546528275</v>
      </c>
      <c r="D21" s="44">
        <f t="shared" si="1"/>
        <v>2217.1751996964686</v>
      </c>
      <c r="E21" s="44">
        <f t="shared" si="1"/>
        <v>477.55458621520057</v>
      </c>
      <c r="F21" s="44">
        <f t="shared" si="2"/>
        <v>4847.3106677383012</v>
      </c>
      <c r="G21" s="44">
        <f t="shared" si="3"/>
        <v>0</v>
      </c>
      <c r="H21" s="44">
        <f t="shared" si="3"/>
        <v>0</v>
      </c>
      <c r="I21" s="154">
        <f t="shared" si="4"/>
        <v>23503.719515433888</v>
      </c>
      <c r="J21" s="149"/>
      <c r="K21" s="169" t="s">
        <v>22</v>
      </c>
      <c r="L21" s="44">
        <f t="shared" si="5"/>
        <v>6800.060607131094</v>
      </c>
      <c r="M21" s="44">
        <f t="shared" si="5"/>
        <v>9161.6184546528275</v>
      </c>
      <c r="N21" s="44">
        <f t="shared" si="5"/>
        <v>2217.1751996964686</v>
      </c>
      <c r="O21" s="44">
        <f t="shared" si="5"/>
        <v>477.55458621520057</v>
      </c>
      <c r="P21" s="44">
        <f t="shared" si="6"/>
        <v>4847.3106677383021</v>
      </c>
      <c r="Q21" s="44">
        <f t="shared" si="5"/>
        <v>0</v>
      </c>
      <c r="R21" s="44">
        <f t="shared" si="5"/>
        <v>0</v>
      </c>
      <c r="S21" s="158">
        <f t="shared" si="7"/>
        <v>23503.719515433892</v>
      </c>
      <c r="T21" s="149" t="str">
        <f t="shared" si="8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28.581607421251036</v>
      </c>
      <c r="C22" s="41">
        <f t="shared" si="1"/>
        <v>1901.5871488322518</v>
      </c>
      <c r="D22" s="41">
        <f t="shared" si="1"/>
        <v>1883.8318457050179</v>
      </c>
      <c r="E22" s="41">
        <f t="shared" si="1"/>
        <v>0</v>
      </c>
      <c r="F22" s="41">
        <f t="shared" si="2"/>
        <v>0</v>
      </c>
      <c r="G22" s="41">
        <f t="shared" si="3"/>
        <v>0</v>
      </c>
      <c r="H22" s="41">
        <f t="shared" si="3"/>
        <v>0</v>
      </c>
      <c r="I22" s="162">
        <f t="shared" si="4"/>
        <v>3814.0006019585207</v>
      </c>
      <c r="J22" s="149"/>
      <c r="K22" s="163" t="s">
        <v>21</v>
      </c>
      <c r="L22" s="90">
        <f t="shared" si="5"/>
        <v>28.581607421251036</v>
      </c>
      <c r="M22" s="90">
        <f t="shared" si="5"/>
        <v>1901.5871488322518</v>
      </c>
      <c r="N22" s="90">
        <f t="shared" si="5"/>
        <v>1883.8318457050179</v>
      </c>
      <c r="O22" s="90">
        <f t="shared" si="5"/>
        <v>0</v>
      </c>
      <c r="P22" s="90">
        <f t="shared" si="6"/>
        <v>0</v>
      </c>
      <c r="Q22" s="90">
        <f t="shared" si="5"/>
        <v>0</v>
      </c>
      <c r="R22" s="90">
        <f t="shared" si="5"/>
        <v>0</v>
      </c>
      <c r="S22" s="166">
        <f t="shared" si="7"/>
        <v>3814.0006019585207</v>
      </c>
      <c r="T22" s="149" t="str">
        <f t="shared" si="8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3289.5649820835597</v>
      </c>
      <c r="C23" s="44">
        <f t="shared" si="1"/>
        <v>8.2970077086764018</v>
      </c>
      <c r="D23" s="44">
        <f t="shared" si="1"/>
        <v>4729.6294444049272</v>
      </c>
      <c r="E23" s="44">
        <f t="shared" si="1"/>
        <v>0</v>
      </c>
      <c r="F23" s="44">
        <f t="shared" si="2"/>
        <v>0</v>
      </c>
      <c r="G23" s="44">
        <f t="shared" si="3"/>
        <v>0</v>
      </c>
      <c r="H23" s="44">
        <f t="shared" si="3"/>
        <v>0</v>
      </c>
      <c r="I23" s="154">
        <f t="shared" si="4"/>
        <v>8027.4914341971635</v>
      </c>
      <c r="J23" s="149"/>
      <c r="K23" s="171" t="s">
        <v>63</v>
      </c>
      <c r="L23" s="44">
        <f t="shared" si="5"/>
        <v>3289.5649820835597</v>
      </c>
      <c r="M23" s="44">
        <f t="shared" si="5"/>
        <v>8.2970077086764018</v>
      </c>
      <c r="N23" s="44">
        <f t="shared" si="5"/>
        <v>4729.6294444049272</v>
      </c>
      <c r="O23" s="44">
        <f t="shared" si="5"/>
        <v>0</v>
      </c>
      <c r="P23" s="44">
        <f t="shared" si="6"/>
        <v>0</v>
      </c>
      <c r="Q23" s="44">
        <f t="shared" si="5"/>
        <v>0</v>
      </c>
      <c r="R23" s="44">
        <f t="shared" si="5"/>
        <v>0</v>
      </c>
      <c r="S23" s="158">
        <f t="shared" si="7"/>
        <v>8027.4914341971635</v>
      </c>
      <c r="T23" s="149" t="str">
        <f t="shared" si="8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ref="B24:E27" si="9">B50+B102</f>
        <v>3285.1649820835601</v>
      </c>
      <c r="C24" s="62">
        <f t="shared" si="9"/>
        <v>0</v>
      </c>
      <c r="D24" s="62">
        <f t="shared" si="9"/>
        <v>1106.1049721201673</v>
      </c>
      <c r="E24" s="62">
        <f t="shared" si="9"/>
        <v>0</v>
      </c>
      <c r="F24" s="62">
        <f t="shared" si="2"/>
        <v>0</v>
      </c>
      <c r="G24" s="62">
        <f t="shared" ref="G24:H27" si="10">G50+G102</f>
        <v>0</v>
      </c>
      <c r="H24" s="62">
        <f t="shared" si="10"/>
        <v>0</v>
      </c>
      <c r="I24" s="175">
        <f t="shared" si="4"/>
        <v>4391.2699542037271</v>
      </c>
      <c r="J24" s="149"/>
      <c r="K24" s="176" t="s">
        <v>23</v>
      </c>
      <c r="L24" s="93">
        <f t="shared" ref="L24:R27" si="11">L50+L102</f>
        <v>3285.1649820835601</v>
      </c>
      <c r="M24" s="93">
        <f t="shared" si="11"/>
        <v>0</v>
      </c>
      <c r="N24" s="93">
        <f t="shared" si="11"/>
        <v>1106.1049721201673</v>
      </c>
      <c r="O24" s="93">
        <f t="shared" si="11"/>
        <v>0</v>
      </c>
      <c r="P24" s="93">
        <f t="shared" si="6"/>
        <v>0</v>
      </c>
      <c r="Q24" s="93">
        <f t="shared" si="11"/>
        <v>0</v>
      </c>
      <c r="R24" s="93">
        <f t="shared" si="11"/>
        <v>0</v>
      </c>
      <c r="S24" s="179">
        <f t="shared" si="7"/>
        <v>4391.2699542037271</v>
      </c>
      <c r="T24" s="149" t="str">
        <f t="shared" si="8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9"/>
        <v>0</v>
      </c>
      <c r="C25" s="65">
        <f t="shared" si="9"/>
        <v>2.4073151631508902</v>
      </c>
      <c r="D25" s="65">
        <f t="shared" si="9"/>
        <v>1051.3387129986143</v>
      </c>
      <c r="E25" s="65">
        <f t="shared" si="9"/>
        <v>0</v>
      </c>
      <c r="F25" s="65">
        <f t="shared" si="2"/>
        <v>0</v>
      </c>
      <c r="G25" s="65">
        <f t="shared" si="10"/>
        <v>0</v>
      </c>
      <c r="H25" s="65">
        <f t="shared" si="10"/>
        <v>0</v>
      </c>
      <c r="I25" s="183">
        <f t="shared" si="4"/>
        <v>1053.7460281617653</v>
      </c>
      <c r="J25" s="149"/>
      <c r="K25" s="184" t="s">
        <v>19</v>
      </c>
      <c r="L25" s="65">
        <f t="shared" si="11"/>
        <v>0</v>
      </c>
      <c r="M25" s="65">
        <f t="shared" si="11"/>
        <v>2.4073151631508902</v>
      </c>
      <c r="N25" s="65">
        <f t="shared" si="11"/>
        <v>1051.3387129986143</v>
      </c>
      <c r="O25" s="65">
        <f t="shared" si="11"/>
        <v>0</v>
      </c>
      <c r="P25" s="65">
        <f t="shared" si="6"/>
        <v>0</v>
      </c>
      <c r="Q25" s="65">
        <f t="shared" si="11"/>
        <v>0</v>
      </c>
      <c r="R25" s="65">
        <f t="shared" si="11"/>
        <v>0</v>
      </c>
      <c r="S25" s="186">
        <f t="shared" si="7"/>
        <v>1053.7460281617653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9"/>
        <v>0</v>
      </c>
      <c r="C26" s="62">
        <f t="shared" si="9"/>
        <v>5.889692545525512</v>
      </c>
      <c r="D26" s="62">
        <f t="shared" si="9"/>
        <v>2572.1857592861461</v>
      </c>
      <c r="E26" s="62">
        <f t="shared" si="9"/>
        <v>0</v>
      </c>
      <c r="F26" s="62">
        <f t="shared" si="2"/>
        <v>0</v>
      </c>
      <c r="G26" s="62">
        <f t="shared" si="10"/>
        <v>0</v>
      </c>
      <c r="H26" s="62">
        <f t="shared" si="10"/>
        <v>0</v>
      </c>
      <c r="I26" s="175">
        <f t="shared" si="4"/>
        <v>2578.0754518316717</v>
      </c>
      <c r="J26" s="149"/>
      <c r="K26" s="176" t="s">
        <v>20</v>
      </c>
      <c r="L26" s="93">
        <f t="shared" si="11"/>
        <v>0</v>
      </c>
      <c r="M26" s="93">
        <f t="shared" si="11"/>
        <v>5.889692545525512</v>
      </c>
      <c r="N26" s="93">
        <f t="shared" si="11"/>
        <v>2572.1857592861461</v>
      </c>
      <c r="O26" s="93">
        <f t="shared" si="11"/>
        <v>0</v>
      </c>
      <c r="P26" s="93">
        <f t="shared" si="6"/>
        <v>0</v>
      </c>
      <c r="Q26" s="93">
        <f t="shared" si="11"/>
        <v>0</v>
      </c>
      <c r="R26" s="93">
        <f t="shared" si="11"/>
        <v>0</v>
      </c>
      <c r="S26" s="179">
        <f t="shared" si="7"/>
        <v>2578.0754518316717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9"/>
        <v>4.4000000000000004</v>
      </c>
      <c r="C27" s="54">
        <f t="shared" si="9"/>
        <v>0</v>
      </c>
      <c r="D27" s="54">
        <f t="shared" si="9"/>
        <v>0</v>
      </c>
      <c r="E27" s="54">
        <f t="shared" si="9"/>
        <v>0</v>
      </c>
      <c r="F27" s="54">
        <f t="shared" si="2"/>
        <v>0</v>
      </c>
      <c r="G27" s="54">
        <f t="shared" si="10"/>
        <v>0</v>
      </c>
      <c r="H27" s="54">
        <f t="shared" si="10"/>
        <v>0</v>
      </c>
      <c r="I27" s="190">
        <f t="shared" si="4"/>
        <v>4.4000000000000004</v>
      </c>
      <c r="J27" s="149"/>
      <c r="K27" s="191" t="s">
        <v>65</v>
      </c>
      <c r="L27" s="54">
        <f t="shared" si="11"/>
        <v>4.4000000000000004</v>
      </c>
      <c r="M27" s="54">
        <f t="shared" si="11"/>
        <v>0</v>
      </c>
      <c r="N27" s="54">
        <f t="shared" si="11"/>
        <v>0</v>
      </c>
      <c r="O27" s="54">
        <f t="shared" si="11"/>
        <v>0</v>
      </c>
      <c r="P27" s="54">
        <f t="shared" si="6"/>
        <v>0</v>
      </c>
      <c r="Q27" s="54">
        <f t="shared" si="11"/>
        <v>0</v>
      </c>
      <c r="R27" s="54">
        <f t="shared" si="11"/>
        <v>0</v>
      </c>
      <c r="S27" s="193">
        <f t="shared" si="7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53028.709303520933</v>
      </c>
      <c r="C28" s="195">
        <f t="shared" ref="C28:I28" si="12">SUM(C7:C23)</f>
        <v>24184.089171907941</v>
      </c>
      <c r="D28" s="195">
        <f t="shared" si="12"/>
        <v>41657.010692618373</v>
      </c>
      <c r="E28" s="195">
        <f t="shared" si="12"/>
        <v>32527.076456107432</v>
      </c>
      <c r="F28" s="195">
        <f t="shared" si="12"/>
        <v>66719.904332624021</v>
      </c>
      <c r="G28" s="195">
        <f t="shared" si="12"/>
        <v>5879.0785683064896</v>
      </c>
      <c r="H28" s="195">
        <f t="shared" si="12"/>
        <v>85.019630968183506</v>
      </c>
      <c r="I28" s="154">
        <f t="shared" si="12"/>
        <v>224080.88815605338</v>
      </c>
      <c r="J28" s="237"/>
      <c r="K28" s="196" t="s">
        <v>26</v>
      </c>
      <c r="L28" s="195">
        <f>SUM(L7:L23)</f>
        <v>53028.709303520933</v>
      </c>
      <c r="M28" s="195">
        <f t="shared" ref="M28:S28" si="13">SUM(M7:M23)</f>
        <v>24184.089171907941</v>
      </c>
      <c r="N28" s="195">
        <f t="shared" si="13"/>
        <v>41657.010692618373</v>
      </c>
      <c r="O28" s="195">
        <f t="shared" si="13"/>
        <v>32527.076456107432</v>
      </c>
      <c r="P28" s="195">
        <f t="shared" si="13"/>
        <v>66719.904332624035</v>
      </c>
      <c r="Q28" s="195">
        <f t="shared" si="13"/>
        <v>5879.0785683064896</v>
      </c>
      <c r="R28" s="195">
        <f t="shared" si="13"/>
        <v>85.019630968183506</v>
      </c>
      <c r="S28" s="195">
        <f t="shared" si="13"/>
        <v>224080.88815605341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0.23664985327347918</v>
      </c>
      <c r="C29" s="55">
        <f t="shared" ref="C29:H29" si="14">IF($I28=0,"-",C28/$I28)</f>
        <v>0.10792571098283835</v>
      </c>
      <c r="D29" s="55">
        <f t="shared" si="14"/>
        <v>0.18590166718550219</v>
      </c>
      <c r="E29" s="55">
        <f t="shared" si="14"/>
        <v>0.14515774515073804</v>
      </c>
      <c r="F29" s="55">
        <f t="shared" si="14"/>
        <v>0.29774919620168255</v>
      </c>
      <c r="G29" s="55">
        <f t="shared" si="14"/>
        <v>2.6236412291494531E-2</v>
      </c>
      <c r="H29" s="55">
        <f t="shared" si="14"/>
        <v>3.7941491426513149E-4</v>
      </c>
      <c r="I29" s="56">
        <f>SUM(B29:H29)</f>
        <v>1</v>
      </c>
      <c r="K29" s="84" t="s">
        <v>86</v>
      </c>
      <c r="L29" s="101">
        <f>IF($I28=0,"-",L28/$I28)</f>
        <v>0.23664985327347918</v>
      </c>
      <c r="M29" s="101">
        <f t="shared" ref="M29:R29" si="15">IF($I28=0,"-",M28/$I28)</f>
        <v>0.10792571098283835</v>
      </c>
      <c r="N29" s="101">
        <f t="shared" si="15"/>
        <v>0.18590166718550219</v>
      </c>
      <c r="O29" s="101">
        <f t="shared" si="15"/>
        <v>0.14515774515073804</v>
      </c>
      <c r="P29" s="101">
        <f t="shared" si="15"/>
        <v>0.29774919620168261</v>
      </c>
      <c r="Q29" s="101">
        <f t="shared" si="15"/>
        <v>2.6236412291494531E-2</v>
      </c>
      <c r="R29" s="102">
        <f t="shared" si="15"/>
        <v>3.7941491426513149E-4</v>
      </c>
      <c r="S29" s="103">
        <f>SUM(L29:R29)</f>
        <v>1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204.23271937718005</v>
      </c>
      <c r="C33" s="38">
        <f t="shared" ref="C33:E33" si="16">C111+C137+C163+C189+C215+C241+C267+C293+C319+C345+C371+C397+C423</f>
        <v>831.92064424665193</v>
      </c>
      <c r="D33" s="38">
        <f t="shared" si="16"/>
        <v>2.9537513968071833E-7</v>
      </c>
      <c r="E33" s="38">
        <f t="shared" si="16"/>
        <v>0</v>
      </c>
      <c r="F33" s="347">
        <v>0</v>
      </c>
      <c r="G33" s="38">
        <f t="shared" ref="G33:H48" si="17">G111+G137+G163+G189+G215+G241+G267+G293+G319+G345+G371+G397+G423</f>
        <v>0</v>
      </c>
      <c r="H33" s="38">
        <f t="shared" si="17"/>
        <v>0</v>
      </c>
      <c r="I33" s="154">
        <f>SUM(B33:H33)</f>
        <v>1036.1533639192071</v>
      </c>
      <c r="J33" s="149"/>
      <c r="K33" s="203" t="s">
        <v>7</v>
      </c>
      <c r="L33" s="38">
        <f t="shared" ref="L33:R48" si="18">L111+L137+L163+L189+L215+L241+L267+L293+L319+L345+L371+L397+L423</f>
        <v>204.23271937718005</v>
      </c>
      <c r="M33" s="38">
        <f t="shared" si="18"/>
        <v>831.92064424665193</v>
      </c>
      <c r="N33" s="38">
        <f t="shared" si="18"/>
        <v>2.9537513968071833E-7</v>
      </c>
      <c r="O33" s="38">
        <f t="shared" si="18"/>
        <v>0</v>
      </c>
      <c r="P33" s="38">
        <f t="shared" si="18"/>
        <v>0</v>
      </c>
      <c r="Q33" s="38">
        <f t="shared" si="18"/>
        <v>0</v>
      </c>
      <c r="R33" s="38">
        <f t="shared" si="18"/>
        <v>0</v>
      </c>
      <c r="S33" s="205">
        <f>SUM(L33:R33)</f>
        <v>1036.1533639192071</v>
      </c>
      <c r="T33" s="149"/>
      <c r="U33" s="206" t="s">
        <v>7</v>
      </c>
      <c r="V33" s="119">
        <f t="shared" ref="V33:AH48" si="19">V111+V137+V163+V189+V215+V241+V267+V293+V319+V345+V371+V397+V423</f>
        <v>204.23271937718005</v>
      </c>
      <c r="W33" s="119">
        <f t="shared" si="19"/>
        <v>0</v>
      </c>
      <c r="X33" s="119">
        <f t="shared" si="19"/>
        <v>0</v>
      </c>
      <c r="Y33" s="119">
        <f t="shared" si="19"/>
        <v>831.92064424665193</v>
      </c>
      <c r="Z33" s="119">
        <f t="shared" si="19"/>
        <v>2.9537513968071833E-7</v>
      </c>
      <c r="AA33" s="119">
        <f t="shared" si="19"/>
        <v>0</v>
      </c>
      <c r="AB33" s="119">
        <f t="shared" si="19"/>
        <v>0</v>
      </c>
      <c r="AC33" s="120">
        <f t="shared" si="19"/>
        <v>0</v>
      </c>
      <c r="AD33" s="119">
        <f t="shared" si="19"/>
        <v>0</v>
      </c>
      <c r="AE33" s="119">
        <f t="shared" si="19"/>
        <v>0</v>
      </c>
      <c r="AF33" s="119">
        <f t="shared" si="19"/>
        <v>0</v>
      </c>
      <c r="AG33" s="119">
        <f t="shared" si="19"/>
        <v>0</v>
      </c>
      <c r="AH33" s="119">
        <f t="shared" si="19"/>
        <v>0</v>
      </c>
      <c r="AI33" s="210">
        <f>SUM(V33:AC33)</f>
        <v>1036.1533639192071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20">B112+B138+B164+B190+B216+B242+B268+B294+B320+B346+B372+B398+B424</f>
        <v>0</v>
      </c>
      <c r="C34" s="41">
        <f t="shared" si="20"/>
        <v>0</v>
      </c>
      <c r="D34" s="41">
        <f t="shared" si="20"/>
        <v>195.50863483805495</v>
      </c>
      <c r="E34" s="41">
        <f t="shared" si="20"/>
        <v>0</v>
      </c>
      <c r="F34" s="348">
        <v>0</v>
      </c>
      <c r="G34" s="41">
        <f t="shared" si="17"/>
        <v>0</v>
      </c>
      <c r="H34" s="41">
        <f t="shared" si="17"/>
        <v>0</v>
      </c>
      <c r="I34" s="162">
        <f t="shared" ref="I34:I53" si="21">SUM(B34:H34)</f>
        <v>195.50863483805495</v>
      </c>
      <c r="J34" s="149"/>
      <c r="K34" s="163" t="s">
        <v>8</v>
      </c>
      <c r="L34" s="90">
        <f t="shared" si="18"/>
        <v>0</v>
      </c>
      <c r="M34" s="90">
        <f t="shared" si="18"/>
        <v>0</v>
      </c>
      <c r="N34" s="90">
        <f t="shared" si="18"/>
        <v>195.50863483805495</v>
      </c>
      <c r="O34" s="90">
        <f t="shared" si="18"/>
        <v>0</v>
      </c>
      <c r="P34" s="90">
        <f t="shared" si="18"/>
        <v>0</v>
      </c>
      <c r="Q34" s="90">
        <f t="shared" si="18"/>
        <v>0</v>
      </c>
      <c r="R34" s="90">
        <f t="shared" si="18"/>
        <v>0</v>
      </c>
      <c r="S34" s="166">
        <f t="shared" ref="S34:S53" si="22">SUM(L34:R34)</f>
        <v>195.50863483805495</v>
      </c>
      <c r="T34" s="149"/>
      <c r="U34" s="211" t="s">
        <v>8</v>
      </c>
      <c r="V34" s="123">
        <f t="shared" si="19"/>
        <v>0</v>
      </c>
      <c r="W34" s="123">
        <f t="shared" si="19"/>
        <v>0</v>
      </c>
      <c r="X34" s="123">
        <f t="shared" si="19"/>
        <v>0</v>
      </c>
      <c r="Y34" s="123">
        <f t="shared" si="19"/>
        <v>0</v>
      </c>
      <c r="Z34" s="123">
        <f t="shared" si="19"/>
        <v>195.50863483805495</v>
      </c>
      <c r="AA34" s="123">
        <f t="shared" si="19"/>
        <v>0</v>
      </c>
      <c r="AB34" s="123">
        <f t="shared" si="19"/>
        <v>0</v>
      </c>
      <c r="AC34" s="124">
        <f t="shared" si="19"/>
        <v>0</v>
      </c>
      <c r="AD34" s="123">
        <f t="shared" si="19"/>
        <v>0</v>
      </c>
      <c r="AE34" s="123">
        <f t="shared" si="19"/>
        <v>0</v>
      </c>
      <c r="AF34" s="123">
        <f t="shared" si="19"/>
        <v>0</v>
      </c>
      <c r="AG34" s="123">
        <f t="shared" si="19"/>
        <v>0</v>
      </c>
      <c r="AH34" s="123">
        <f t="shared" si="19"/>
        <v>0</v>
      </c>
      <c r="AI34" s="214">
        <f t="shared" ref="AI34:AI53" si="23">SUM(V34:AC34)</f>
        <v>195.50863483805495</v>
      </c>
      <c r="AJ34" s="141" t="str">
        <f t="shared" ref="AJ34:AJ55" si="24">IF(ABS(S34-AI34)&gt;0.001,S34-AI34,"")</f>
        <v/>
      </c>
    </row>
    <row r="35" spans="1:36" ht="15">
      <c r="A35" s="167" t="s">
        <v>10</v>
      </c>
      <c r="B35" s="44">
        <f t="shared" si="20"/>
        <v>0</v>
      </c>
      <c r="C35" s="44">
        <f t="shared" si="20"/>
        <v>0</v>
      </c>
      <c r="D35" s="44">
        <f t="shared" si="20"/>
        <v>3172.2644771130799</v>
      </c>
      <c r="E35" s="44">
        <f t="shared" si="20"/>
        <v>0</v>
      </c>
      <c r="F35" s="348">
        <v>0</v>
      </c>
      <c r="G35" s="44">
        <f t="shared" si="17"/>
        <v>0</v>
      </c>
      <c r="H35" s="44">
        <f t="shared" si="17"/>
        <v>0</v>
      </c>
      <c r="I35" s="154">
        <f t="shared" si="21"/>
        <v>3172.2644771130799</v>
      </c>
      <c r="J35" s="149"/>
      <c r="K35" s="169" t="s">
        <v>10</v>
      </c>
      <c r="L35" s="44">
        <f t="shared" si="18"/>
        <v>0</v>
      </c>
      <c r="M35" s="44">
        <f t="shared" si="18"/>
        <v>0</v>
      </c>
      <c r="N35" s="44">
        <f t="shared" si="18"/>
        <v>3172.2644771130799</v>
      </c>
      <c r="O35" s="44">
        <f t="shared" si="18"/>
        <v>0</v>
      </c>
      <c r="P35" s="44">
        <f t="shared" si="18"/>
        <v>0</v>
      </c>
      <c r="Q35" s="44">
        <f t="shared" si="18"/>
        <v>0</v>
      </c>
      <c r="R35" s="44">
        <f t="shared" si="18"/>
        <v>0</v>
      </c>
      <c r="S35" s="158">
        <f t="shared" si="22"/>
        <v>3172.2644771130799</v>
      </c>
      <c r="T35" s="149"/>
      <c r="U35" s="215" t="s">
        <v>10</v>
      </c>
      <c r="V35" s="119">
        <f t="shared" si="19"/>
        <v>0</v>
      </c>
      <c r="W35" s="119">
        <f t="shared" si="19"/>
        <v>0</v>
      </c>
      <c r="X35" s="119">
        <f t="shared" si="19"/>
        <v>0</v>
      </c>
      <c r="Y35" s="119">
        <f t="shared" si="19"/>
        <v>0</v>
      </c>
      <c r="Z35" s="119">
        <f t="shared" si="19"/>
        <v>3172.2644771130799</v>
      </c>
      <c r="AA35" s="119">
        <f t="shared" si="19"/>
        <v>0</v>
      </c>
      <c r="AB35" s="119">
        <f t="shared" si="19"/>
        <v>0</v>
      </c>
      <c r="AC35" s="120">
        <f t="shared" si="19"/>
        <v>0</v>
      </c>
      <c r="AD35" s="119">
        <f t="shared" si="19"/>
        <v>0</v>
      </c>
      <c r="AE35" s="119">
        <f t="shared" si="19"/>
        <v>0</v>
      </c>
      <c r="AF35" s="119">
        <f t="shared" si="19"/>
        <v>0</v>
      </c>
      <c r="AG35" s="119">
        <f t="shared" si="19"/>
        <v>0</v>
      </c>
      <c r="AH35" s="119">
        <f t="shared" si="19"/>
        <v>0</v>
      </c>
      <c r="AI35" s="210">
        <f t="shared" si="23"/>
        <v>3172.2644771130799</v>
      </c>
      <c r="AJ35" s="141" t="str">
        <f t="shared" si="24"/>
        <v/>
      </c>
    </row>
    <row r="36" spans="1:36" ht="15">
      <c r="A36" s="159" t="s">
        <v>55</v>
      </c>
      <c r="B36" s="41">
        <f t="shared" si="20"/>
        <v>0</v>
      </c>
      <c r="C36" s="41">
        <f t="shared" si="20"/>
        <v>0</v>
      </c>
      <c r="D36" s="41">
        <f t="shared" si="20"/>
        <v>59.3249</v>
      </c>
      <c r="E36" s="41">
        <f t="shared" si="20"/>
        <v>0</v>
      </c>
      <c r="F36" s="348">
        <v>0</v>
      </c>
      <c r="G36" s="41">
        <f t="shared" si="17"/>
        <v>0</v>
      </c>
      <c r="H36" s="41">
        <f t="shared" si="17"/>
        <v>0</v>
      </c>
      <c r="I36" s="162">
        <f t="shared" si="21"/>
        <v>59.3249</v>
      </c>
      <c r="J36" s="149"/>
      <c r="K36" s="163" t="s">
        <v>55</v>
      </c>
      <c r="L36" s="90">
        <f t="shared" si="18"/>
        <v>0</v>
      </c>
      <c r="M36" s="90">
        <f t="shared" si="18"/>
        <v>0</v>
      </c>
      <c r="N36" s="90">
        <f t="shared" si="18"/>
        <v>59.3249</v>
      </c>
      <c r="O36" s="90">
        <f t="shared" si="18"/>
        <v>0</v>
      </c>
      <c r="P36" s="90">
        <f t="shared" si="18"/>
        <v>0</v>
      </c>
      <c r="Q36" s="90">
        <f t="shared" si="18"/>
        <v>0</v>
      </c>
      <c r="R36" s="90">
        <f t="shared" si="18"/>
        <v>0</v>
      </c>
      <c r="S36" s="166">
        <f t="shared" si="22"/>
        <v>59.3249</v>
      </c>
      <c r="T36" s="149"/>
      <c r="U36" s="211" t="s">
        <v>55</v>
      </c>
      <c r="V36" s="123">
        <f t="shared" si="19"/>
        <v>0</v>
      </c>
      <c r="W36" s="123">
        <f t="shared" si="19"/>
        <v>0</v>
      </c>
      <c r="X36" s="123">
        <f t="shared" si="19"/>
        <v>0</v>
      </c>
      <c r="Y36" s="123">
        <f t="shared" si="19"/>
        <v>0</v>
      </c>
      <c r="Z36" s="123">
        <f t="shared" si="19"/>
        <v>59.3249</v>
      </c>
      <c r="AA36" s="123">
        <f t="shared" si="19"/>
        <v>0</v>
      </c>
      <c r="AB36" s="123">
        <f t="shared" si="19"/>
        <v>0</v>
      </c>
      <c r="AC36" s="124">
        <f t="shared" si="19"/>
        <v>0</v>
      </c>
      <c r="AD36" s="123">
        <f t="shared" si="19"/>
        <v>0</v>
      </c>
      <c r="AE36" s="123">
        <f t="shared" si="19"/>
        <v>0</v>
      </c>
      <c r="AF36" s="123">
        <f t="shared" si="19"/>
        <v>0</v>
      </c>
      <c r="AG36" s="123">
        <f t="shared" si="19"/>
        <v>0</v>
      </c>
      <c r="AH36" s="123">
        <f t="shared" si="19"/>
        <v>0</v>
      </c>
      <c r="AI36" s="214">
        <f t="shared" si="23"/>
        <v>59.3249</v>
      </c>
      <c r="AJ36" s="141" t="str">
        <f t="shared" si="24"/>
        <v/>
      </c>
    </row>
    <row r="37" spans="1:36" ht="15">
      <c r="A37" s="167" t="s">
        <v>16</v>
      </c>
      <c r="B37" s="44">
        <f t="shared" si="20"/>
        <v>505.38082589751667</v>
      </c>
      <c r="C37" s="44">
        <f t="shared" si="20"/>
        <v>214.80027006012352</v>
      </c>
      <c r="D37" s="44">
        <f t="shared" si="20"/>
        <v>129.4481012478721</v>
      </c>
      <c r="E37" s="44">
        <f t="shared" si="20"/>
        <v>9.0054054526285103</v>
      </c>
      <c r="F37" s="348">
        <v>0</v>
      </c>
      <c r="G37" s="44">
        <f t="shared" si="17"/>
        <v>0</v>
      </c>
      <c r="H37" s="44">
        <f t="shared" si="17"/>
        <v>0</v>
      </c>
      <c r="I37" s="154">
        <f t="shared" si="21"/>
        <v>858.63460265814092</v>
      </c>
      <c r="J37" s="149"/>
      <c r="K37" s="169" t="s">
        <v>16</v>
      </c>
      <c r="L37" s="44">
        <f t="shared" si="18"/>
        <v>505.38082589751667</v>
      </c>
      <c r="M37" s="44">
        <f t="shared" si="18"/>
        <v>214.80027006012352</v>
      </c>
      <c r="N37" s="44">
        <f t="shared" si="18"/>
        <v>129.4481012478721</v>
      </c>
      <c r="O37" s="44">
        <f t="shared" si="18"/>
        <v>9.0054054526285103</v>
      </c>
      <c r="P37" s="44">
        <f t="shared" si="18"/>
        <v>0</v>
      </c>
      <c r="Q37" s="44">
        <f t="shared" si="18"/>
        <v>0</v>
      </c>
      <c r="R37" s="44">
        <f t="shared" si="18"/>
        <v>0</v>
      </c>
      <c r="S37" s="158">
        <f t="shared" si="22"/>
        <v>858.63460265814092</v>
      </c>
      <c r="T37" s="149"/>
      <c r="U37" s="215" t="s">
        <v>16</v>
      </c>
      <c r="V37" s="119">
        <f t="shared" si="19"/>
        <v>505.20782238654141</v>
      </c>
      <c r="W37" s="119">
        <f t="shared" si="19"/>
        <v>0</v>
      </c>
      <c r="X37" s="119">
        <f t="shared" si="19"/>
        <v>0</v>
      </c>
      <c r="Y37" s="119">
        <f t="shared" si="19"/>
        <v>214.80027006012352</v>
      </c>
      <c r="Z37" s="119">
        <f t="shared" si="19"/>
        <v>129.41791802517815</v>
      </c>
      <c r="AA37" s="119">
        <f t="shared" si="19"/>
        <v>9.0054054526285103</v>
      </c>
      <c r="AB37" s="119">
        <f t="shared" si="19"/>
        <v>0</v>
      </c>
      <c r="AC37" s="120">
        <f t="shared" si="19"/>
        <v>0.20318673366922274</v>
      </c>
      <c r="AD37" s="119">
        <f t="shared" si="19"/>
        <v>0.17300351097528752</v>
      </c>
      <c r="AE37" s="119">
        <f t="shared" si="19"/>
        <v>0</v>
      </c>
      <c r="AF37" s="119">
        <f t="shared" si="19"/>
        <v>0</v>
      </c>
      <c r="AG37" s="119">
        <f t="shared" si="19"/>
        <v>3.0183222693935231E-2</v>
      </c>
      <c r="AH37" s="119">
        <f t="shared" si="19"/>
        <v>0</v>
      </c>
      <c r="AI37" s="210">
        <f t="shared" si="23"/>
        <v>858.63460265814081</v>
      </c>
      <c r="AJ37" s="141" t="str">
        <f t="shared" si="24"/>
        <v/>
      </c>
    </row>
    <row r="38" spans="1:36" ht="15">
      <c r="A38" s="159" t="s">
        <v>15</v>
      </c>
      <c r="B38" s="41">
        <f t="shared" si="20"/>
        <v>50.730014827771882</v>
      </c>
      <c r="C38" s="41">
        <f t="shared" si="20"/>
        <v>5.9018451428159704</v>
      </c>
      <c r="D38" s="41">
        <f t="shared" si="20"/>
        <v>22.449393090533199</v>
      </c>
      <c r="E38" s="41">
        <f t="shared" si="20"/>
        <v>4.665494235440887</v>
      </c>
      <c r="F38" s="348">
        <v>0</v>
      </c>
      <c r="G38" s="41">
        <f t="shared" si="17"/>
        <v>0</v>
      </c>
      <c r="H38" s="41">
        <f t="shared" si="17"/>
        <v>0</v>
      </c>
      <c r="I38" s="162">
        <f t="shared" si="21"/>
        <v>83.746747296561949</v>
      </c>
      <c r="J38" s="149"/>
      <c r="K38" s="163" t="s">
        <v>15</v>
      </c>
      <c r="L38" s="90">
        <f t="shared" si="18"/>
        <v>50.730014827771882</v>
      </c>
      <c r="M38" s="90">
        <f t="shared" si="18"/>
        <v>5.9018451428159704</v>
      </c>
      <c r="N38" s="90">
        <f t="shared" si="18"/>
        <v>22.449393090533199</v>
      </c>
      <c r="O38" s="90">
        <f t="shared" si="18"/>
        <v>4.665494235440887</v>
      </c>
      <c r="P38" s="90">
        <f t="shared" si="18"/>
        <v>0</v>
      </c>
      <c r="Q38" s="90">
        <f t="shared" si="18"/>
        <v>0</v>
      </c>
      <c r="R38" s="90">
        <f t="shared" si="18"/>
        <v>0</v>
      </c>
      <c r="S38" s="166">
        <f t="shared" si="22"/>
        <v>83.746747296561949</v>
      </c>
      <c r="T38" s="149"/>
      <c r="U38" s="211" t="s">
        <v>56</v>
      </c>
      <c r="V38" s="123">
        <f t="shared" si="19"/>
        <v>47.960650444072733</v>
      </c>
      <c r="W38" s="123">
        <f t="shared" si="19"/>
        <v>0</v>
      </c>
      <c r="X38" s="123">
        <f t="shared" si="19"/>
        <v>0</v>
      </c>
      <c r="Y38" s="123">
        <f t="shared" si="19"/>
        <v>5.9018451428159704</v>
      </c>
      <c r="Z38" s="123">
        <f t="shared" si="19"/>
        <v>17.034250819485344</v>
      </c>
      <c r="AA38" s="123">
        <f t="shared" si="19"/>
        <v>4.201419693747737</v>
      </c>
      <c r="AB38" s="123">
        <f t="shared" si="19"/>
        <v>0</v>
      </c>
      <c r="AC38" s="124">
        <f t="shared" si="19"/>
        <v>8.6485811964401549</v>
      </c>
      <c r="AD38" s="123">
        <f t="shared" si="19"/>
        <v>2.7693643836991488</v>
      </c>
      <c r="AE38" s="123">
        <f t="shared" si="19"/>
        <v>0</v>
      </c>
      <c r="AF38" s="123">
        <f t="shared" si="19"/>
        <v>0</v>
      </c>
      <c r="AG38" s="123">
        <f t="shared" si="19"/>
        <v>5.4151422710478565</v>
      </c>
      <c r="AH38" s="123">
        <f t="shared" si="19"/>
        <v>0.46407454169315027</v>
      </c>
      <c r="AI38" s="214">
        <f t="shared" si="23"/>
        <v>83.746747296561949</v>
      </c>
      <c r="AJ38" s="141" t="str">
        <f t="shared" si="24"/>
        <v/>
      </c>
    </row>
    <row r="39" spans="1:36" ht="15">
      <c r="A39" s="167" t="s">
        <v>57</v>
      </c>
      <c r="B39" s="44">
        <f t="shared" si="20"/>
        <v>0</v>
      </c>
      <c r="C39" s="44">
        <f t="shared" si="20"/>
        <v>0</v>
      </c>
      <c r="D39" s="44">
        <f t="shared" si="20"/>
        <v>0</v>
      </c>
      <c r="E39" s="44">
        <f t="shared" si="20"/>
        <v>1967.6672208671766</v>
      </c>
      <c r="F39" s="348">
        <v>0</v>
      </c>
      <c r="G39" s="44">
        <f t="shared" si="17"/>
        <v>0</v>
      </c>
      <c r="H39" s="44">
        <f t="shared" si="17"/>
        <v>0</v>
      </c>
      <c r="I39" s="154">
        <f t="shared" si="21"/>
        <v>1967.6672208671766</v>
      </c>
      <c r="J39" s="149"/>
      <c r="K39" s="169" t="s">
        <v>57</v>
      </c>
      <c r="L39" s="44">
        <f t="shared" si="18"/>
        <v>0</v>
      </c>
      <c r="M39" s="44">
        <f t="shared" si="18"/>
        <v>0</v>
      </c>
      <c r="N39" s="44">
        <f t="shared" si="18"/>
        <v>0</v>
      </c>
      <c r="O39" s="44">
        <f t="shared" si="18"/>
        <v>1967.6672208671766</v>
      </c>
      <c r="P39" s="44">
        <f t="shared" si="18"/>
        <v>4031.6245277658913</v>
      </c>
      <c r="Q39" s="44">
        <f t="shared" si="18"/>
        <v>0</v>
      </c>
      <c r="R39" s="44">
        <f t="shared" si="18"/>
        <v>0</v>
      </c>
      <c r="S39" s="158">
        <f t="shared" si="22"/>
        <v>5999.291748633068</v>
      </c>
      <c r="T39" s="149"/>
      <c r="U39" s="215" t="s">
        <v>57</v>
      </c>
      <c r="V39" s="119">
        <f t="shared" si="19"/>
        <v>0</v>
      </c>
      <c r="W39" s="119">
        <f t="shared" si="19"/>
        <v>0</v>
      </c>
      <c r="X39" s="119">
        <f t="shared" si="19"/>
        <v>0</v>
      </c>
      <c r="Y39" s="119">
        <f t="shared" si="19"/>
        <v>0</v>
      </c>
      <c r="Z39" s="119">
        <f t="shared" si="19"/>
        <v>0</v>
      </c>
      <c r="AA39" s="119">
        <f t="shared" si="19"/>
        <v>1937.4440356488617</v>
      </c>
      <c r="AB39" s="119">
        <f t="shared" si="19"/>
        <v>4031.6245277658913</v>
      </c>
      <c r="AC39" s="120">
        <f t="shared" si="19"/>
        <v>30.223185218314814</v>
      </c>
      <c r="AD39" s="119">
        <f t="shared" si="19"/>
        <v>0</v>
      </c>
      <c r="AE39" s="119">
        <f t="shared" si="19"/>
        <v>0</v>
      </c>
      <c r="AF39" s="119">
        <f t="shared" si="19"/>
        <v>0</v>
      </c>
      <c r="AG39" s="119">
        <f t="shared" si="19"/>
        <v>0</v>
      </c>
      <c r="AH39" s="119">
        <f t="shared" si="19"/>
        <v>30.223185218314814</v>
      </c>
      <c r="AI39" s="210">
        <f t="shared" si="23"/>
        <v>5999.291748633068</v>
      </c>
      <c r="AJ39" s="141" t="str">
        <f t="shared" si="24"/>
        <v/>
      </c>
    </row>
    <row r="40" spans="1:36" ht="15">
      <c r="A40" s="159" t="s">
        <v>12</v>
      </c>
      <c r="B40" s="41">
        <f t="shared" si="20"/>
        <v>0</v>
      </c>
      <c r="C40" s="41">
        <f t="shared" si="20"/>
        <v>0</v>
      </c>
      <c r="D40" s="41">
        <f t="shared" si="20"/>
        <v>0</v>
      </c>
      <c r="E40" s="41">
        <f t="shared" si="20"/>
        <v>11.250546241287827</v>
      </c>
      <c r="F40" s="348">
        <v>0</v>
      </c>
      <c r="G40" s="41">
        <f t="shared" si="17"/>
        <v>0</v>
      </c>
      <c r="H40" s="41">
        <f t="shared" si="17"/>
        <v>0</v>
      </c>
      <c r="I40" s="162">
        <f t="shared" si="21"/>
        <v>11.250546241287827</v>
      </c>
      <c r="J40" s="149"/>
      <c r="K40" s="163" t="s">
        <v>12</v>
      </c>
      <c r="L40" s="90">
        <f t="shared" si="18"/>
        <v>0</v>
      </c>
      <c r="M40" s="90">
        <f t="shared" si="18"/>
        <v>0</v>
      </c>
      <c r="N40" s="90">
        <f t="shared" si="18"/>
        <v>0</v>
      </c>
      <c r="O40" s="90">
        <f t="shared" si="18"/>
        <v>11.250546241287827</v>
      </c>
      <c r="P40" s="90">
        <f t="shared" si="18"/>
        <v>140.46077835936532</v>
      </c>
      <c r="Q40" s="90">
        <f t="shared" si="18"/>
        <v>0</v>
      </c>
      <c r="R40" s="90">
        <f t="shared" si="18"/>
        <v>0</v>
      </c>
      <c r="S40" s="166">
        <f t="shared" si="22"/>
        <v>151.71132460065314</v>
      </c>
      <c r="T40" s="149"/>
      <c r="U40" s="211" t="s">
        <v>12</v>
      </c>
      <c r="V40" s="123">
        <f t="shared" si="19"/>
        <v>0</v>
      </c>
      <c r="W40" s="123">
        <f t="shared" si="19"/>
        <v>0</v>
      </c>
      <c r="X40" s="123">
        <f t="shared" si="19"/>
        <v>0</v>
      </c>
      <c r="Y40" s="123">
        <f t="shared" si="19"/>
        <v>0</v>
      </c>
      <c r="Z40" s="123">
        <f t="shared" si="19"/>
        <v>0</v>
      </c>
      <c r="AA40" s="123">
        <f t="shared" si="19"/>
        <v>9.0417076309680198</v>
      </c>
      <c r="AB40" s="123">
        <f t="shared" si="19"/>
        <v>140.46077835936532</v>
      </c>
      <c r="AC40" s="124">
        <f t="shared" si="19"/>
        <v>2.2088386103198085</v>
      </c>
      <c r="AD40" s="123">
        <f t="shared" si="19"/>
        <v>0</v>
      </c>
      <c r="AE40" s="123">
        <f t="shared" si="19"/>
        <v>0</v>
      </c>
      <c r="AF40" s="123">
        <f t="shared" si="19"/>
        <v>0</v>
      </c>
      <c r="AG40" s="123">
        <f t="shared" si="19"/>
        <v>0</v>
      </c>
      <c r="AH40" s="123">
        <f t="shared" si="19"/>
        <v>2.2088386103198085</v>
      </c>
      <c r="AI40" s="214">
        <f t="shared" si="23"/>
        <v>151.71132460065317</v>
      </c>
      <c r="AJ40" s="141" t="str">
        <f t="shared" si="24"/>
        <v/>
      </c>
    </row>
    <row r="41" spans="1:36" ht="15">
      <c r="A41" s="167" t="s">
        <v>58</v>
      </c>
      <c r="B41" s="44">
        <f t="shared" si="20"/>
        <v>0</v>
      </c>
      <c r="C41" s="44">
        <f t="shared" si="20"/>
        <v>0</v>
      </c>
      <c r="D41" s="44">
        <f t="shared" si="20"/>
        <v>6.9437652073962006E-2</v>
      </c>
      <c r="E41" s="44">
        <f t="shared" si="20"/>
        <v>2.104074924855753E-2</v>
      </c>
      <c r="F41" s="348">
        <v>0</v>
      </c>
      <c r="G41" s="44">
        <f t="shared" si="17"/>
        <v>0</v>
      </c>
      <c r="H41" s="44">
        <f t="shared" si="17"/>
        <v>0</v>
      </c>
      <c r="I41" s="154">
        <f t="shared" si="21"/>
        <v>9.0478401322519539E-2</v>
      </c>
      <c r="J41" s="149"/>
      <c r="K41" s="169" t="s">
        <v>58</v>
      </c>
      <c r="L41" s="44">
        <f t="shared" si="18"/>
        <v>0</v>
      </c>
      <c r="M41" s="44">
        <f t="shared" si="18"/>
        <v>0</v>
      </c>
      <c r="N41" s="44">
        <f t="shared" si="18"/>
        <v>6.9437652073962006E-2</v>
      </c>
      <c r="O41" s="44">
        <f t="shared" si="18"/>
        <v>2.104074924855753E-2</v>
      </c>
      <c r="P41" s="44">
        <f t="shared" si="18"/>
        <v>0</v>
      </c>
      <c r="Q41" s="44">
        <f t="shared" si="18"/>
        <v>0</v>
      </c>
      <c r="R41" s="44">
        <f t="shared" si="18"/>
        <v>0</v>
      </c>
      <c r="S41" s="158">
        <f t="shared" si="22"/>
        <v>9.0478401322519539E-2</v>
      </c>
      <c r="T41" s="149"/>
      <c r="U41" s="215" t="s">
        <v>58</v>
      </c>
      <c r="V41" s="119">
        <f t="shared" si="19"/>
        <v>0</v>
      </c>
      <c r="W41" s="119">
        <f t="shared" si="19"/>
        <v>0</v>
      </c>
      <c r="X41" s="119">
        <f t="shared" si="19"/>
        <v>0</v>
      </c>
      <c r="Y41" s="119">
        <f t="shared" si="19"/>
        <v>0</v>
      </c>
      <c r="Z41" s="119">
        <f t="shared" si="19"/>
        <v>6.9437652073962006E-2</v>
      </c>
      <c r="AA41" s="119">
        <f t="shared" si="19"/>
        <v>0</v>
      </c>
      <c r="AB41" s="119">
        <f t="shared" si="19"/>
        <v>0</v>
      </c>
      <c r="AC41" s="120">
        <f t="shared" si="19"/>
        <v>2.104074924855753E-2</v>
      </c>
      <c r="AD41" s="119">
        <f t="shared" si="19"/>
        <v>0</v>
      </c>
      <c r="AE41" s="119">
        <f t="shared" si="19"/>
        <v>0</v>
      </c>
      <c r="AF41" s="119">
        <f t="shared" si="19"/>
        <v>0</v>
      </c>
      <c r="AG41" s="119">
        <f t="shared" si="19"/>
        <v>0</v>
      </c>
      <c r="AH41" s="119">
        <f t="shared" si="19"/>
        <v>2.104074924855753E-2</v>
      </c>
      <c r="AI41" s="210">
        <f t="shared" si="23"/>
        <v>9.0478401322519539E-2</v>
      </c>
      <c r="AJ41" s="141" t="str">
        <f t="shared" si="24"/>
        <v/>
      </c>
    </row>
    <row r="42" spans="1:36" ht="15">
      <c r="A42" s="159" t="s">
        <v>17</v>
      </c>
      <c r="B42" s="41">
        <f t="shared" si="20"/>
        <v>25.781638096140959</v>
      </c>
      <c r="C42" s="41">
        <f t="shared" si="20"/>
        <v>7.9894922393182952</v>
      </c>
      <c r="D42" s="41">
        <f t="shared" si="20"/>
        <v>78.347344307971341</v>
      </c>
      <c r="E42" s="41">
        <f t="shared" si="20"/>
        <v>52.042175864321479</v>
      </c>
      <c r="F42" s="348">
        <v>0</v>
      </c>
      <c r="G42" s="41">
        <f t="shared" si="17"/>
        <v>0</v>
      </c>
      <c r="H42" s="41">
        <f t="shared" si="17"/>
        <v>0</v>
      </c>
      <c r="I42" s="162">
        <f t="shared" si="21"/>
        <v>164.16065050775208</v>
      </c>
      <c r="J42" s="149"/>
      <c r="K42" s="163" t="s">
        <v>17</v>
      </c>
      <c r="L42" s="90">
        <f t="shared" si="18"/>
        <v>25.781638096140959</v>
      </c>
      <c r="M42" s="90">
        <f t="shared" si="18"/>
        <v>7.9894922393182952</v>
      </c>
      <c r="N42" s="90">
        <f t="shared" si="18"/>
        <v>78.347344307971341</v>
      </c>
      <c r="O42" s="90">
        <f t="shared" si="18"/>
        <v>52.042175864321479</v>
      </c>
      <c r="P42" s="90">
        <f t="shared" si="18"/>
        <v>0</v>
      </c>
      <c r="Q42" s="90">
        <f t="shared" si="18"/>
        <v>0</v>
      </c>
      <c r="R42" s="90">
        <f t="shared" si="18"/>
        <v>0</v>
      </c>
      <c r="S42" s="166">
        <f t="shared" si="22"/>
        <v>164.16065050775208</v>
      </c>
      <c r="T42" s="149"/>
      <c r="U42" s="211" t="s">
        <v>17</v>
      </c>
      <c r="V42" s="123">
        <f t="shared" si="19"/>
        <v>25.751421965613559</v>
      </c>
      <c r="W42" s="123">
        <f t="shared" si="19"/>
        <v>0</v>
      </c>
      <c r="X42" s="123">
        <f t="shared" si="19"/>
        <v>0</v>
      </c>
      <c r="Y42" s="123">
        <f t="shared" si="19"/>
        <v>7.9894922393182952</v>
      </c>
      <c r="Z42" s="123">
        <f t="shared" si="19"/>
        <v>78.342671101595371</v>
      </c>
      <c r="AA42" s="123">
        <f t="shared" si="19"/>
        <v>0.21732419259328839</v>
      </c>
      <c r="AB42" s="123">
        <f t="shared" si="19"/>
        <v>0</v>
      </c>
      <c r="AC42" s="124">
        <f t="shared" si="19"/>
        <v>51.859741008631545</v>
      </c>
      <c r="AD42" s="123">
        <f t="shared" si="19"/>
        <v>3.0216130527399153E-2</v>
      </c>
      <c r="AE42" s="123">
        <f t="shared" si="19"/>
        <v>0</v>
      </c>
      <c r="AF42" s="123">
        <f t="shared" si="19"/>
        <v>0</v>
      </c>
      <c r="AG42" s="123">
        <f t="shared" si="19"/>
        <v>4.6732063759639926E-3</v>
      </c>
      <c r="AH42" s="123">
        <f t="shared" si="19"/>
        <v>51.82485167172819</v>
      </c>
      <c r="AI42" s="214">
        <f t="shared" si="23"/>
        <v>164.16065050775205</v>
      </c>
      <c r="AJ42" s="141" t="str">
        <f t="shared" si="24"/>
        <v/>
      </c>
    </row>
    <row r="43" spans="1:36" ht="15">
      <c r="A43" s="167" t="s">
        <v>139</v>
      </c>
      <c r="B43" s="44">
        <f t="shared" si="20"/>
        <v>5772.6211311246052</v>
      </c>
      <c r="C43" s="44">
        <f t="shared" si="20"/>
        <v>11100.629558180897</v>
      </c>
      <c r="D43" s="44">
        <f t="shared" si="20"/>
        <v>15516.445987296232</v>
      </c>
      <c r="E43" s="44">
        <f t="shared" si="20"/>
        <v>1801.5548252685289</v>
      </c>
      <c r="F43" s="348">
        <v>0</v>
      </c>
      <c r="G43" s="44">
        <f t="shared" si="17"/>
        <v>0</v>
      </c>
      <c r="H43" s="44">
        <f t="shared" si="17"/>
        <v>0</v>
      </c>
      <c r="I43" s="154">
        <f t="shared" si="21"/>
        <v>34191.251501870262</v>
      </c>
      <c r="J43" s="149"/>
      <c r="K43" s="169" t="s">
        <v>139</v>
      </c>
      <c r="L43" s="44">
        <f t="shared" si="18"/>
        <v>5772.6211311246052</v>
      </c>
      <c r="M43" s="44">
        <f t="shared" si="18"/>
        <v>11100.629558180897</v>
      </c>
      <c r="N43" s="44">
        <f t="shared" si="18"/>
        <v>15516.445987296232</v>
      </c>
      <c r="O43" s="44">
        <f t="shared" si="18"/>
        <v>1801.5548252685289</v>
      </c>
      <c r="P43" s="44">
        <f t="shared" si="18"/>
        <v>30.539811177867517</v>
      </c>
      <c r="Q43" s="44">
        <f t="shared" si="18"/>
        <v>0</v>
      </c>
      <c r="R43" s="44">
        <f t="shared" si="18"/>
        <v>0</v>
      </c>
      <c r="S43" s="158">
        <f t="shared" si="22"/>
        <v>34221.791313048132</v>
      </c>
      <c r="T43" s="149"/>
      <c r="U43" s="215" t="s">
        <v>139</v>
      </c>
      <c r="V43" s="119">
        <f t="shared" si="19"/>
        <v>5564.5897342448243</v>
      </c>
      <c r="W43" s="119">
        <f t="shared" si="19"/>
        <v>0</v>
      </c>
      <c r="X43" s="119">
        <f t="shared" si="19"/>
        <v>0</v>
      </c>
      <c r="Y43" s="119">
        <f t="shared" si="19"/>
        <v>11100.629558180897</v>
      </c>
      <c r="Z43" s="119">
        <f t="shared" si="19"/>
        <v>14611.507760874892</v>
      </c>
      <c r="AA43" s="119">
        <f t="shared" si="19"/>
        <v>1518.7213336521997</v>
      </c>
      <c r="AB43" s="119">
        <f t="shared" si="19"/>
        <v>30.539811177867517</v>
      </c>
      <c r="AC43" s="120">
        <f t="shared" si="19"/>
        <v>1395.8031149174487</v>
      </c>
      <c r="AD43" s="119">
        <f t="shared" si="19"/>
        <v>208.03139687978015</v>
      </c>
      <c r="AE43" s="119">
        <f t="shared" si="19"/>
        <v>25.101841519614599</v>
      </c>
      <c r="AF43" s="119">
        <f t="shared" si="19"/>
        <v>0</v>
      </c>
      <c r="AG43" s="119">
        <f t="shared" si="19"/>
        <v>904.9382264213391</v>
      </c>
      <c r="AH43" s="119">
        <f t="shared" si="19"/>
        <v>257.73165009671465</v>
      </c>
      <c r="AI43" s="210">
        <f t="shared" si="23"/>
        <v>34221.791313048132</v>
      </c>
      <c r="AJ43" s="141" t="str">
        <f t="shared" si="24"/>
        <v/>
      </c>
    </row>
    <row r="44" spans="1:36" ht="15">
      <c r="A44" s="159" t="s">
        <v>25</v>
      </c>
      <c r="B44" s="41">
        <f t="shared" si="20"/>
        <v>1108.2377341927961</v>
      </c>
      <c r="C44" s="41">
        <f t="shared" si="20"/>
        <v>292.37234543994487</v>
      </c>
      <c r="D44" s="41">
        <f t="shared" si="20"/>
        <v>3433.6896090823921</v>
      </c>
      <c r="E44" s="41">
        <f t="shared" si="20"/>
        <v>22832.090722339111</v>
      </c>
      <c r="F44" s="348">
        <v>0</v>
      </c>
      <c r="G44" s="41">
        <f t="shared" si="17"/>
        <v>1967.4432929743907</v>
      </c>
      <c r="H44" s="41">
        <f t="shared" si="17"/>
        <v>82.347769452908125</v>
      </c>
      <c r="I44" s="162">
        <f t="shared" si="21"/>
        <v>29716.181473481542</v>
      </c>
      <c r="J44" s="149"/>
      <c r="K44" s="163" t="s">
        <v>25</v>
      </c>
      <c r="L44" s="90">
        <f t="shared" si="18"/>
        <v>1108.2377341927961</v>
      </c>
      <c r="M44" s="90">
        <f t="shared" si="18"/>
        <v>292.37234543994487</v>
      </c>
      <c r="N44" s="90">
        <f t="shared" si="18"/>
        <v>3433.6896090823921</v>
      </c>
      <c r="O44" s="90">
        <f t="shared" si="18"/>
        <v>22832.090722339111</v>
      </c>
      <c r="P44" s="90">
        <f t="shared" si="18"/>
        <v>13.863489450837129</v>
      </c>
      <c r="Q44" s="90">
        <f t="shared" si="18"/>
        <v>1967.4432929743907</v>
      </c>
      <c r="R44" s="90">
        <f t="shared" si="18"/>
        <v>82.347769452908125</v>
      </c>
      <c r="S44" s="166">
        <f t="shared" si="22"/>
        <v>29730.044962932378</v>
      </c>
      <c r="T44" s="149"/>
      <c r="U44" s="211" t="s">
        <v>25</v>
      </c>
      <c r="V44" s="123">
        <f t="shared" si="19"/>
        <v>513.79787593466654</v>
      </c>
      <c r="W44" s="123">
        <f t="shared" si="19"/>
        <v>579.24227284440121</v>
      </c>
      <c r="X44" s="123">
        <f t="shared" si="19"/>
        <v>1967.4432929743907</v>
      </c>
      <c r="Y44" s="123">
        <f t="shared" si="19"/>
        <v>292.37234543994487</v>
      </c>
      <c r="Z44" s="123">
        <f t="shared" si="19"/>
        <v>3421.9920305750684</v>
      </c>
      <c r="AA44" s="123">
        <f t="shared" si="19"/>
        <v>22341.900382880056</v>
      </c>
      <c r="AB44" s="123">
        <f t="shared" si="19"/>
        <v>13.863489450837129</v>
      </c>
      <c r="AC44" s="124">
        <f t="shared" si="19"/>
        <v>599.43327283301721</v>
      </c>
      <c r="AD44" s="123">
        <f t="shared" si="19"/>
        <v>15.197585413728298</v>
      </c>
      <c r="AE44" s="123">
        <f t="shared" si="19"/>
        <v>319.59048984513964</v>
      </c>
      <c r="AF44" s="123">
        <f t="shared" si="19"/>
        <v>82.347769452908125</v>
      </c>
      <c r="AG44" s="123">
        <f t="shared" si="19"/>
        <v>11.697578507323616</v>
      </c>
      <c r="AH44" s="123">
        <f t="shared" si="19"/>
        <v>170.59984961391748</v>
      </c>
      <c r="AI44" s="214">
        <f t="shared" si="23"/>
        <v>29730.044962932381</v>
      </c>
      <c r="AJ44" s="141" t="str">
        <f t="shared" si="24"/>
        <v/>
      </c>
    </row>
    <row r="45" spans="1:36" ht="15">
      <c r="A45" s="167" t="s">
        <v>24</v>
      </c>
      <c r="B45" s="44">
        <f t="shared" si="20"/>
        <v>1062.0882704406374</v>
      </c>
      <c r="C45" s="44">
        <f t="shared" si="20"/>
        <v>394.09365322608147</v>
      </c>
      <c r="D45" s="44">
        <f t="shared" si="20"/>
        <v>582.66648283942357</v>
      </c>
      <c r="E45" s="44">
        <f t="shared" si="20"/>
        <v>0</v>
      </c>
      <c r="F45" s="348">
        <v>0</v>
      </c>
      <c r="G45" s="44">
        <f t="shared" si="17"/>
        <v>0</v>
      </c>
      <c r="H45" s="44">
        <f t="shared" si="17"/>
        <v>0</v>
      </c>
      <c r="I45" s="154">
        <f t="shared" si="21"/>
        <v>2038.8484065061425</v>
      </c>
      <c r="J45" s="149"/>
      <c r="K45" s="169" t="s">
        <v>24</v>
      </c>
      <c r="L45" s="44">
        <f t="shared" si="18"/>
        <v>1062.0882704406374</v>
      </c>
      <c r="M45" s="44">
        <f t="shared" si="18"/>
        <v>394.09365322608147</v>
      </c>
      <c r="N45" s="44">
        <f t="shared" si="18"/>
        <v>582.66648283942357</v>
      </c>
      <c r="O45" s="44">
        <f t="shared" si="18"/>
        <v>0</v>
      </c>
      <c r="P45" s="44">
        <f t="shared" si="18"/>
        <v>0</v>
      </c>
      <c r="Q45" s="44">
        <f t="shared" si="18"/>
        <v>0</v>
      </c>
      <c r="R45" s="44">
        <f t="shared" si="18"/>
        <v>0</v>
      </c>
      <c r="S45" s="158">
        <f t="shared" si="22"/>
        <v>2038.8484065061425</v>
      </c>
      <c r="T45" s="149"/>
      <c r="U45" s="215" t="s">
        <v>24</v>
      </c>
      <c r="V45" s="119">
        <f t="shared" si="19"/>
        <v>1035.2403539226482</v>
      </c>
      <c r="W45" s="119">
        <f t="shared" si="19"/>
        <v>22.67055309010842</v>
      </c>
      <c r="X45" s="119">
        <f t="shared" si="19"/>
        <v>0</v>
      </c>
      <c r="Y45" s="119">
        <f t="shared" si="19"/>
        <v>394.09365322608147</v>
      </c>
      <c r="Z45" s="119">
        <f t="shared" si="19"/>
        <v>272.64037363226481</v>
      </c>
      <c r="AA45" s="119">
        <f t="shared" si="19"/>
        <v>0</v>
      </c>
      <c r="AB45" s="119">
        <f t="shared" si="19"/>
        <v>0</v>
      </c>
      <c r="AC45" s="120">
        <f t="shared" si="19"/>
        <v>314.2034726350397</v>
      </c>
      <c r="AD45" s="119">
        <f t="shared" si="19"/>
        <v>4.1773634278809082</v>
      </c>
      <c r="AE45" s="119">
        <f t="shared" si="19"/>
        <v>0</v>
      </c>
      <c r="AF45" s="119">
        <f t="shared" si="19"/>
        <v>0</v>
      </c>
      <c r="AG45" s="119">
        <f t="shared" si="19"/>
        <v>310.02610920715881</v>
      </c>
      <c r="AH45" s="119">
        <f t="shared" si="19"/>
        <v>0</v>
      </c>
      <c r="AI45" s="210">
        <f t="shared" si="23"/>
        <v>2038.8484065061425</v>
      </c>
      <c r="AJ45" s="141" t="str">
        <f t="shared" si="24"/>
        <v/>
      </c>
    </row>
    <row r="46" spans="1:36" ht="15">
      <c r="A46" s="159" t="s">
        <v>59</v>
      </c>
      <c r="B46" s="41">
        <f t="shared" si="20"/>
        <v>1.4362050800510375</v>
      </c>
      <c r="C46" s="41">
        <f t="shared" si="20"/>
        <v>3.4497484366436139E-3</v>
      </c>
      <c r="D46" s="41">
        <f t="shared" si="20"/>
        <v>2.1000537188235933E-2</v>
      </c>
      <c r="E46" s="41">
        <f t="shared" si="20"/>
        <v>0</v>
      </c>
      <c r="F46" s="348">
        <v>0</v>
      </c>
      <c r="G46" s="41">
        <f t="shared" si="17"/>
        <v>0</v>
      </c>
      <c r="H46" s="41">
        <f t="shared" si="17"/>
        <v>0</v>
      </c>
      <c r="I46" s="162">
        <f t="shared" si="21"/>
        <v>1.4606553656759171</v>
      </c>
      <c r="J46" s="149"/>
      <c r="K46" s="163" t="s">
        <v>59</v>
      </c>
      <c r="L46" s="90">
        <f t="shared" si="18"/>
        <v>1.4362050800510375</v>
      </c>
      <c r="M46" s="90">
        <f t="shared" si="18"/>
        <v>3.4497484366436139E-3</v>
      </c>
      <c r="N46" s="90">
        <f t="shared" si="18"/>
        <v>2.1000537188235933E-2</v>
      </c>
      <c r="O46" s="90">
        <f t="shared" si="18"/>
        <v>0</v>
      </c>
      <c r="P46" s="90">
        <f t="shared" si="18"/>
        <v>0</v>
      </c>
      <c r="Q46" s="90">
        <f t="shared" si="18"/>
        <v>0</v>
      </c>
      <c r="R46" s="90">
        <f t="shared" si="18"/>
        <v>0</v>
      </c>
      <c r="S46" s="166">
        <f t="shared" si="22"/>
        <v>1.4606553656759171</v>
      </c>
      <c r="T46" s="149"/>
      <c r="U46" s="211" t="s">
        <v>59</v>
      </c>
      <c r="V46" s="123">
        <f t="shared" si="19"/>
        <v>1.4353611320802224</v>
      </c>
      <c r="W46" s="123">
        <f t="shared" si="19"/>
        <v>0</v>
      </c>
      <c r="X46" s="123">
        <f t="shared" si="19"/>
        <v>0</v>
      </c>
      <c r="Y46" s="123">
        <f t="shared" si="19"/>
        <v>3.4497484366436139E-3</v>
      </c>
      <c r="Z46" s="123">
        <f t="shared" si="19"/>
        <v>2.1000537188235933E-2</v>
      </c>
      <c r="AA46" s="123">
        <f t="shared" si="19"/>
        <v>0</v>
      </c>
      <c r="AB46" s="123">
        <f t="shared" si="19"/>
        <v>0</v>
      </c>
      <c r="AC46" s="124">
        <f t="shared" si="19"/>
        <v>8.4394797081511423E-4</v>
      </c>
      <c r="AD46" s="123">
        <f t="shared" si="19"/>
        <v>8.4394797081511423E-4</v>
      </c>
      <c r="AE46" s="123">
        <f t="shared" si="19"/>
        <v>0</v>
      </c>
      <c r="AF46" s="123">
        <f t="shared" si="19"/>
        <v>0</v>
      </c>
      <c r="AG46" s="123">
        <f t="shared" si="19"/>
        <v>0</v>
      </c>
      <c r="AH46" s="123">
        <f t="shared" si="19"/>
        <v>0</v>
      </c>
      <c r="AI46" s="214">
        <f t="shared" si="23"/>
        <v>1.4606553656759171</v>
      </c>
      <c r="AJ46" s="141" t="str">
        <f t="shared" si="24"/>
        <v/>
      </c>
    </row>
    <row r="47" spans="1:36" ht="15">
      <c r="A47" s="167" t="s">
        <v>22</v>
      </c>
      <c r="B47" s="44">
        <f t="shared" si="20"/>
        <v>2228.6495605276355</v>
      </c>
      <c r="C47" s="44">
        <f t="shared" si="20"/>
        <v>9161.6184546528275</v>
      </c>
      <c r="D47" s="44">
        <f t="shared" si="20"/>
        <v>1372.745784838241</v>
      </c>
      <c r="E47" s="44">
        <f t="shared" si="20"/>
        <v>474.52466595083041</v>
      </c>
      <c r="F47" s="348">
        <v>0</v>
      </c>
      <c r="G47" s="44">
        <f t="shared" si="17"/>
        <v>0</v>
      </c>
      <c r="H47" s="44">
        <f t="shared" si="17"/>
        <v>0</v>
      </c>
      <c r="I47" s="154">
        <f t="shared" si="21"/>
        <v>13237.538465969534</v>
      </c>
      <c r="J47" s="149"/>
      <c r="K47" s="169" t="s">
        <v>22</v>
      </c>
      <c r="L47" s="44">
        <f t="shared" si="18"/>
        <v>2228.6495605276355</v>
      </c>
      <c r="M47" s="44">
        <f t="shared" si="18"/>
        <v>9161.6184546528275</v>
      </c>
      <c r="N47" s="44">
        <f t="shared" si="18"/>
        <v>1372.745784838241</v>
      </c>
      <c r="O47" s="44">
        <f t="shared" si="18"/>
        <v>474.52466595083041</v>
      </c>
      <c r="P47" s="44">
        <f t="shared" si="18"/>
        <v>356.03804832132676</v>
      </c>
      <c r="Q47" s="44">
        <f t="shared" si="18"/>
        <v>0</v>
      </c>
      <c r="R47" s="44">
        <f t="shared" si="18"/>
        <v>0</v>
      </c>
      <c r="S47" s="158">
        <f t="shared" si="22"/>
        <v>13593.57651429086</v>
      </c>
      <c r="T47" s="149"/>
      <c r="U47" s="215" t="s">
        <v>22</v>
      </c>
      <c r="V47" s="119">
        <f t="shared" si="19"/>
        <v>2225.4868225468981</v>
      </c>
      <c r="W47" s="119">
        <f t="shared" si="19"/>
        <v>0</v>
      </c>
      <c r="X47" s="119">
        <f t="shared" si="19"/>
        <v>0</v>
      </c>
      <c r="Y47" s="119">
        <f t="shared" si="19"/>
        <v>9161.6184546528275</v>
      </c>
      <c r="Z47" s="119">
        <f t="shared" si="19"/>
        <v>1146.0779930282442</v>
      </c>
      <c r="AA47" s="119">
        <f t="shared" si="19"/>
        <v>0</v>
      </c>
      <c r="AB47" s="119">
        <f t="shared" si="19"/>
        <v>356.03804832132676</v>
      </c>
      <c r="AC47" s="120">
        <f t="shared" si="19"/>
        <v>704.35519574156501</v>
      </c>
      <c r="AD47" s="119">
        <f t="shared" si="19"/>
        <v>3.1627379807376466</v>
      </c>
      <c r="AE47" s="119">
        <f t="shared" si="19"/>
        <v>0</v>
      </c>
      <c r="AF47" s="119">
        <f t="shared" si="19"/>
        <v>0</v>
      </c>
      <c r="AG47" s="119">
        <f t="shared" si="19"/>
        <v>226.66779180999694</v>
      </c>
      <c r="AH47" s="119">
        <f t="shared" si="19"/>
        <v>474.52466595083041</v>
      </c>
      <c r="AI47" s="210">
        <f t="shared" si="23"/>
        <v>13593.576514290862</v>
      </c>
      <c r="AJ47" s="141" t="str">
        <f t="shared" si="24"/>
        <v/>
      </c>
    </row>
    <row r="48" spans="1:36" ht="15">
      <c r="A48" s="159" t="s">
        <v>21</v>
      </c>
      <c r="B48" s="41">
        <f t="shared" si="20"/>
        <v>28.581607421251036</v>
      </c>
      <c r="C48" s="41">
        <f t="shared" si="20"/>
        <v>1901.5871488322518</v>
      </c>
      <c r="D48" s="41">
        <f t="shared" si="20"/>
        <v>1883.8318457050179</v>
      </c>
      <c r="E48" s="41">
        <f t="shared" si="20"/>
        <v>0</v>
      </c>
      <c r="F48" s="348">
        <v>0</v>
      </c>
      <c r="G48" s="41">
        <f t="shared" si="17"/>
        <v>0</v>
      </c>
      <c r="H48" s="41">
        <f t="shared" si="17"/>
        <v>0</v>
      </c>
      <c r="I48" s="162">
        <f t="shared" si="21"/>
        <v>3814.0006019585207</v>
      </c>
      <c r="J48" s="149"/>
      <c r="K48" s="163" t="s">
        <v>21</v>
      </c>
      <c r="L48" s="90">
        <f t="shared" si="18"/>
        <v>28.581607421251036</v>
      </c>
      <c r="M48" s="90">
        <f t="shared" si="18"/>
        <v>1901.5871488322518</v>
      </c>
      <c r="N48" s="90">
        <f t="shared" si="18"/>
        <v>1883.8318457050179</v>
      </c>
      <c r="O48" s="90">
        <f t="shared" si="18"/>
        <v>0</v>
      </c>
      <c r="P48" s="90">
        <f t="shared" si="18"/>
        <v>0</v>
      </c>
      <c r="Q48" s="90">
        <f t="shared" si="18"/>
        <v>0</v>
      </c>
      <c r="R48" s="90">
        <f t="shared" si="18"/>
        <v>0</v>
      </c>
      <c r="S48" s="166">
        <f t="shared" si="22"/>
        <v>3814.0006019585207</v>
      </c>
      <c r="T48" s="149"/>
      <c r="U48" s="211" t="s">
        <v>60</v>
      </c>
      <c r="V48" s="123">
        <f t="shared" si="19"/>
        <v>28.581607421251036</v>
      </c>
      <c r="W48" s="123">
        <f t="shared" si="19"/>
        <v>0</v>
      </c>
      <c r="X48" s="123">
        <f t="shared" si="19"/>
        <v>0</v>
      </c>
      <c r="Y48" s="123">
        <f t="shared" si="19"/>
        <v>1901.5871488322518</v>
      </c>
      <c r="Z48" s="123">
        <f t="shared" si="19"/>
        <v>1883.8318457050179</v>
      </c>
      <c r="AA48" s="123">
        <f t="shared" si="19"/>
        <v>0</v>
      </c>
      <c r="AB48" s="123">
        <f t="shared" si="19"/>
        <v>0</v>
      </c>
      <c r="AC48" s="124">
        <f t="shared" si="19"/>
        <v>0</v>
      </c>
      <c r="AD48" s="123">
        <f t="shared" si="19"/>
        <v>0</v>
      </c>
      <c r="AE48" s="123">
        <f t="shared" si="19"/>
        <v>0</v>
      </c>
      <c r="AF48" s="123">
        <f t="shared" si="19"/>
        <v>0</v>
      </c>
      <c r="AG48" s="123">
        <f t="shared" si="19"/>
        <v>0</v>
      </c>
      <c r="AH48" s="123">
        <f t="shared" si="19"/>
        <v>0</v>
      </c>
      <c r="AI48" s="214">
        <f t="shared" si="23"/>
        <v>3814.0006019585207</v>
      </c>
      <c r="AJ48" s="141" t="str">
        <f t="shared" si="24"/>
        <v/>
      </c>
    </row>
    <row r="49" spans="1:36" ht="15">
      <c r="A49" s="170" t="s">
        <v>63</v>
      </c>
      <c r="B49" s="44">
        <f t="shared" si="20"/>
        <v>115.47992087539474</v>
      </c>
      <c r="C49" s="44">
        <f t="shared" si="20"/>
        <v>8.2970077086764018</v>
      </c>
      <c r="D49" s="44">
        <f t="shared" si="20"/>
        <v>3623.5244722847601</v>
      </c>
      <c r="E49" s="44">
        <f t="shared" si="20"/>
        <v>0</v>
      </c>
      <c r="F49" s="348">
        <v>0</v>
      </c>
      <c r="G49" s="44">
        <f t="shared" ref="G49:H53" si="25">G127+G153+G179+G205+G231+G257+G283+G309+G335+G361+G387+G413+G439</f>
        <v>0</v>
      </c>
      <c r="H49" s="44">
        <f t="shared" si="25"/>
        <v>0</v>
      </c>
      <c r="I49" s="154">
        <f t="shared" si="21"/>
        <v>3747.3014008688315</v>
      </c>
      <c r="J49" s="149"/>
      <c r="K49" s="171" t="s">
        <v>63</v>
      </c>
      <c r="L49" s="44">
        <f t="shared" ref="L49:R53" si="26">L127+L153+L179+L205+L231+L257+L283+L309+L335+L361+L387+L413+L439</f>
        <v>115.47992087539474</v>
      </c>
      <c r="M49" s="44">
        <f t="shared" si="26"/>
        <v>8.2970077086764018</v>
      </c>
      <c r="N49" s="44">
        <f t="shared" si="26"/>
        <v>3623.5244722847601</v>
      </c>
      <c r="O49" s="44">
        <f t="shared" si="26"/>
        <v>0</v>
      </c>
      <c r="P49" s="44">
        <f t="shared" si="26"/>
        <v>0</v>
      </c>
      <c r="Q49" s="44">
        <f t="shared" si="26"/>
        <v>0</v>
      </c>
      <c r="R49" s="44">
        <f t="shared" si="26"/>
        <v>0</v>
      </c>
      <c r="S49" s="158">
        <f t="shared" si="22"/>
        <v>3747.3014008688315</v>
      </c>
      <c r="T49" s="149"/>
      <c r="U49" s="216" t="s">
        <v>61</v>
      </c>
      <c r="V49" s="119">
        <f t="shared" ref="V49:AH53" si="27">V127+V153+V179+V205+V231+V257+V283+V309+V335+V361+V387+V413+V439</f>
        <v>115.47992087539474</v>
      </c>
      <c r="W49" s="119">
        <f t="shared" si="27"/>
        <v>0</v>
      </c>
      <c r="X49" s="119">
        <f t="shared" si="27"/>
        <v>0</v>
      </c>
      <c r="Y49" s="119">
        <f t="shared" si="27"/>
        <v>8.2970077086764018</v>
      </c>
      <c r="Z49" s="119">
        <f t="shared" si="27"/>
        <v>3623.5244722847601</v>
      </c>
      <c r="AA49" s="119">
        <f t="shared" si="27"/>
        <v>0</v>
      </c>
      <c r="AB49" s="119">
        <f t="shared" si="27"/>
        <v>0</v>
      </c>
      <c r="AC49" s="120">
        <f t="shared" si="27"/>
        <v>0</v>
      </c>
      <c r="AD49" s="119">
        <f t="shared" si="27"/>
        <v>0</v>
      </c>
      <c r="AE49" s="119">
        <f t="shared" si="27"/>
        <v>0</v>
      </c>
      <c r="AF49" s="119">
        <f t="shared" si="27"/>
        <v>0</v>
      </c>
      <c r="AG49" s="119">
        <f t="shared" si="27"/>
        <v>0</v>
      </c>
      <c r="AH49" s="119">
        <f t="shared" si="27"/>
        <v>0</v>
      </c>
      <c r="AI49" s="210">
        <f t="shared" si="23"/>
        <v>3747.3014008688315</v>
      </c>
      <c r="AJ49" s="141" t="str">
        <f t="shared" si="24"/>
        <v/>
      </c>
    </row>
    <row r="50" spans="1:36">
      <c r="A50" s="172" t="s">
        <v>23</v>
      </c>
      <c r="B50" s="62">
        <f t="shared" ref="B50:E53" si="28">B128+B154+B180+B206+B232+B258+B284+B310+B336+B362+B388+B414+B440</f>
        <v>115.47992087539474</v>
      </c>
      <c r="C50" s="62">
        <f t="shared" si="28"/>
        <v>0</v>
      </c>
      <c r="D50" s="62">
        <f t="shared" si="28"/>
        <v>0</v>
      </c>
      <c r="E50" s="62">
        <f t="shared" si="28"/>
        <v>0</v>
      </c>
      <c r="F50" s="348">
        <v>0</v>
      </c>
      <c r="G50" s="62">
        <f t="shared" si="25"/>
        <v>0</v>
      </c>
      <c r="H50" s="62">
        <f t="shared" si="25"/>
        <v>0</v>
      </c>
      <c r="I50" s="175">
        <f t="shared" si="21"/>
        <v>115.47992087539474</v>
      </c>
      <c r="J50" s="149"/>
      <c r="K50" s="176" t="s">
        <v>23</v>
      </c>
      <c r="L50" s="93">
        <f t="shared" si="26"/>
        <v>115.47992087539474</v>
      </c>
      <c r="M50" s="93">
        <f t="shared" si="26"/>
        <v>0</v>
      </c>
      <c r="N50" s="93">
        <f t="shared" si="26"/>
        <v>0</v>
      </c>
      <c r="O50" s="93">
        <f t="shared" si="26"/>
        <v>0</v>
      </c>
      <c r="P50" s="93">
        <f t="shared" si="26"/>
        <v>0</v>
      </c>
      <c r="Q50" s="93">
        <f t="shared" si="26"/>
        <v>0</v>
      </c>
      <c r="R50" s="93">
        <f t="shared" si="26"/>
        <v>0</v>
      </c>
      <c r="S50" s="179">
        <f t="shared" si="22"/>
        <v>115.47992087539474</v>
      </c>
      <c r="T50" s="149"/>
      <c r="U50" s="217" t="s">
        <v>64</v>
      </c>
      <c r="V50" s="126">
        <f t="shared" si="27"/>
        <v>115.27404681008765</v>
      </c>
      <c r="W50" s="126">
        <f t="shared" si="27"/>
        <v>0</v>
      </c>
      <c r="X50" s="126">
        <f t="shared" si="27"/>
        <v>0</v>
      </c>
      <c r="Y50" s="126">
        <f t="shared" si="27"/>
        <v>0</v>
      </c>
      <c r="Z50" s="126">
        <f t="shared" si="27"/>
        <v>0</v>
      </c>
      <c r="AA50" s="126">
        <f t="shared" si="27"/>
        <v>0</v>
      </c>
      <c r="AB50" s="126">
        <f t="shared" si="27"/>
        <v>0</v>
      </c>
      <c r="AC50" s="285">
        <f t="shared" si="27"/>
        <v>0</v>
      </c>
      <c r="AD50" s="126">
        <f t="shared" si="27"/>
        <v>0</v>
      </c>
      <c r="AE50" s="126">
        <f t="shared" si="27"/>
        <v>0</v>
      </c>
      <c r="AF50" s="126">
        <f t="shared" si="27"/>
        <v>0</v>
      </c>
      <c r="AG50" s="126">
        <f t="shared" si="27"/>
        <v>0</v>
      </c>
      <c r="AH50" s="126">
        <f t="shared" si="27"/>
        <v>0</v>
      </c>
      <c r="AI50" s="219">
        <f t="shared" si="23"/>
        <v>115.27404681008765</v>
      </c>
      <c r="AJ50" s="141">
        <f t="shared" si="24"/>
        <v>0.20587406530708563</v>
      </c>
    </row>
    <row r="51" spans="1:36">
      <c r="A51" s="180" t="s">
        <v>19</v>
      </c>
      <c r="B51" s="65">
        <f t="shared" si="28"/>
        <v>0</v>
      </c>
      <c r="C51" s="65">
        <f t="shared" si="28"/>
        <v>2.4073151631508902</v>
      </c>
      <c r="D51" s="65">
        <f t="shared" si="28"/>
        <v>1051.3387129986143</v>
      </c>
      <c r="E51" s="65">
        <f t="shared" si="28"/>
        <v>0</v>
      </c>
      <c r="F51" s="348">
        <v>0</v>
      </c>
      <c r="G51" s="65">
        <f t="shared" si="25"/>
        <v>0</v>
      </c>
      <c r="H51" s="65">
        <f t="shared" si="25"/>
        <v>0</v>
      </c>
      <c r="I51" s="183">
        <f t="shared" si="21"/>
        <v>1053.7460281617653</v>
      </c>
      <c r="J51" s="149"/>
      <c r="K51" s="184" t="s">
        <v>19</v>
      </c>
      <c r="L51" s="65">
        <f t="shared" si="26"/>
        <v>0</v>
      </c>
      <c r="M51" s="65">
        <f t="shared" si="26"/>
        <v>2.4073151631508902</v>
      </c>
      <c r="N51" s="65">
        <f t="shared" si="26"/>
        <v>1051.3387129986143</v>
      </c>
      <c r="O51" s="65">
        <f t="shared" si="26"/>
        <v>0</v>
      </c>
      <c r="P51" s="65">
        <f t="shared" si="26"/>
        <v>0</v>
      </c>
      <c r="Q51" s="65">
        <f t="shared" si="26"/>
        <v>0</v>
      </c>
      <c r="R51" s="65">
        <f t="shared" si="26"/>
        <v>0</v>
      </c>
      <c r="S51" s="186">
        <f t="shared" si="22"/>
        <v>1053.7460281617653</v>
      </c>
      <c r="T51" s="149"/>
      <c r="U51" s="220" t="s">
        <v>19</v>
      </c>
      <c r="V51" s="129">
        <f t="shared" si="27"/>
        <v>0</v>
      </c>
      <c r="W51" s="129">
        <f t="shared" si="27"/>
        <v>0</v>
      </c>
      <c r="X51" s="129">
        <f t="shared" si="27"/>
        <v>0</v>
      </c>
      <c r="Y51" s="129">
        <f t="shared" si="27"/>
        <v>2.4073151631508902</v>
      </c>
      <c r="Z51" s="129">
        <f t="shared" si="27"/>
        <v>1051.3387129986143</v>
      </c>
      <c r="AA51" s="129">
        <f t="shared" si="27"/>
        <v>0</v>
      </c>
      <c r="AB51" s="129">
        <f t="shared" si="27"/>
        <v>0</v>
      </c>
      <c r="AC51" s="286">
        <f t="shared" si="27"/>
        <v>0</v>
      </c>
      <c r="AD51" s="129">
        <f t="shared" si="27"/>
        <v>0</v>
      </c>
      <c r="AE51" s="129">
        <f t="shared" si="27"/>
        <v>0</v>
      </c>
      <c r="AF51" s="129">
        <f t="shared" si="27"/>
        <v>0</v>
      </c>
      <c r="AG51" s="129">
        <f t="shared" si="27"/>
        <v>0</v>
      </c>
      <c r="AH51" s="129">
        <f t="shared" si="27"/>
        <v>0</v>
      </c>
      <c r="AI51" s="223">
        <f t="shared" si="23"/>
        <v>1053.7460281617653</v>
      </c>
      <c r="AJ51" s="141" t="str">
        <f t="shared" si="24"/>
        <v/>
      </c>
    </row>
    <row r="52" spans="1:36">
      <c r="A52" s="172" t="s">
        <v>20</v>
      </c>
      <c r="B52" s="62">
        <f t="shared" si="28"/>
        <v>0</v>
      </c>
      <c r="C52" s="62">
        <f t="shared" si="28"/>
        <v>5.889692545525512</v>
      </c>
      <c r="D52" s="62">
        <f t="shared" si="28"/>
        <v>2572.1857592861461</v>
      </c>
      <c r="E52" s="62">
        <f t="shared" si="28"/>
        <v>0</v>
      </c>
      <c r="F52" s="348">
        <v>0</v>
      </c>
      <c r="G52" s="62">
        <f t="shared" si="25"/>
        <v>0</v>
      </c>
      <c r="H52" s="62">
        <f t="shared" si="25"/>
        <v>0</v>
      </c>
      <c r="I52" s="175">
        <f t="shared" si="21"/>
        <v>2578.0754518316717</v>
      </c>
      <c r="J52" s="149"/>
      <c r="K52" s="176" t="s">
        <v>20</v>
      </c>
      <c r="L52" s="93">
        <f t="shared" si="26"/>
        <v>0</v>
      </c>
      <c r="M52" s="93">
        <f t="shared" si="26"/>
        <v>5.889692545525512</v>
      </c>
      <c r="N52" s="93">
        <f t="shared" si="26"/>
        <v>2572.1857592861461</v>
      </c>
      <c r="O52" s="93">
        <f t="shared" si="26"/>
        <v>0</v>
      </c>
      <c r="P52" s="93">
        <f t="shared" si="26"/>
        <v>0</v>
      </c>
      <c r="Q52" s="93">
        <f t="shared" si="26"/>
        <v>0</v>
      </c>
      <c r="R52" s="93">
        <f t="shared" si="26"/>
        <v>0</v>
      </c>
      <c r="S52" s="179">
        <f t="shared" si="22"/>
        <v>2578.0754518316717</v>
      </c>
      <c r="T52" s="149"/>
      <c r="U52" s="217" t="s">
        <v>20</v>
      </c>
      <c r="V52" s="126">
        <f t="shared" si="27"/>
        <v>0</v>
      </c>
      <c r="W52" s="126">
        <f t="shared" si="27"/>
        <v>0</v>
      </c>
      <c r="X52" s="126">
        <f t="shared" si="27"/>
        <v>0</v>
      </c>
      <c r="Y52" s="126">
        <f t="shared" si="27"/>
        <v>5.889692545525512</v>
      </c>
      <c r="Z52" s="126">
        <f t="shared" si="27"/>
        <v>2572.1857592861461</v>
      </c>
      <c r="AA52" s="126">
        <f t="shared" si="27"/>
        <v>0</v>
      </c>
      <c r="AB52" s="126">
        <f t="shared" si="27"/>
        <v>0</v>
      </c>
      <c r="AC52" s="285">
        <f t="shared" si="27"/>
        <v>0</v>
      </c>
      <c r="AD52" s="126">
        <f t="shared" si="27"/>
        <v>0</v>
      </c>
      <c r="AE52" s="126">
        <f t="shared" si="27"/>
        <v>0</v>
      </c>
      <c r="AF52" s="126">
        <f t="shared" si="27"/>
        <v>0</v>
      </c>
      <c r="AG52" s="126">
        <f t="shared" si="27"/>
        <v>0</v>
      </c>
      <c r="AH52" s="126">
        <f t="shared" si="27"/>
        <v>0</v>
      </c>
      <c r="AI52" s="219">
        <f t="shared" si="23"/>
        <v>2578.0754518316717</v>
      </c>
      <c r="AJ52" s="141" t="str">
        <f t="shared" si="24"/>
        <v/>
      </c>
    </row>
    <row r="53" spans="1:36" ht="15" thickBot="1">
      <c r="A53" s="187" t="s">
        <v>11</v>
      </c>
      <c r="B53" s="54">
        <f t="shared" si="28"/>
        <v>0</v>
      </c>
      <c r="C53" s="54">
        <f t="shared" si="28"/>
        <v>0</v>
      </c>
      <c r="D53" s="54">
        <f t="shared" si="28"/>
        <v>0</v>
      </c>
      <c r="E53" s="54">
        <f t="shared" si="28"/>
        <v>0</v>
      </c>
      <c r="F53" s="349">
        <v>0</v>
      </c>
      <c r="G53" s="54">
        <f t="shared" si="25"/>
        <v>0</v>
      </c>
      <c r="H53" s="54">
        <f t="shared" si="25"/>
        <v>0</v>
      </c>
      <c r="I53" s="190">
        <f t="shared" si="21"/>
        <v>0</v>
      </c>
      <c r="J53" s="149"/>
      <c r="K53" s="191" t="s">
        <v>11</v>
      </c>
      <c r="L53" s="54">
        <f t="shared" si="26"/>
        <v>0</v>
      </c>
      <c r="M53" s="54">
        <f t="shared" si="26"/>
        <v>0</v>
      </c>
      <c r="N53" s="54">
        <f t="shared" si="26"/>
        <v>0</v>
      </c>
      <c r="O53" s="54">
        <f t="shared" si="26"/>
        <v>0</v>
      </c>
      <c r="P53" s="54">
        <f t="shared" si="26"/>
        <v>0</v>
      </c>
      <c r="Q53" s="54">
        <f t="shared" si="26"/>
        <v>0</v>
      </c>
      <c r="R53" s="54">
        <f t="shared" si="26"/>
        <v>0</v>
      </c>
      <c r="S53" s="193">
        <f t="shared" si="22"/>
        <v>0</v>
      </c>
      <c r="T53" s="149"/>
      <c r="U53" s="220" t="s">
        <v>11</v>
      </c>
      <c r="V53" s="129">
        <f t="shared" si="27"/>
        <v>0</v>
      </c>
      <c r="W53" s="129">
        <f t="shared" si="27"/>
        <v>0</v>
      </c>
      <c r="X53" s="129">
        <f t="shared" si="27"/>
        <v>0</v>
      </c>
      <c r="Y53" s="129">
        <f t="shared" si="27"/>
        <v>0</v>
      </c>
      <c r="Z53" s="129">
        <f t="shared" si="27"/>
        <v>0</v>
      </c>
      <c r="AA53" s="129">
        <f t="shared" si="27"/>
        <v>0</v>
      </c>
      <c r="AB53" s="129">
        <f t="shared" si="27"/>
        <v>0</v>
      </c>
      <c r="AC53" s="286">
        <f t="shared" si="27"/>
        <v>0</v>
      </c>
      <c r="AD53" s="129">
        <f t="shared" si="27"/>
        <v>0</v>
      </c>
      <c r="AE53" s="129">
        <f t="shared" si="27"/>
        <v>0</v>
      </c>
      <c r="AF53" s="129">
        <f t="shared" si="27"/>
        <v>0</v>
      </c>
      <c r="AG53" s="129">
        <f t="shared" si="27"/>
        <v>0</v>
      </c>
      <c r="AH53" s="129">
        <f t="shared" si="27"/>
        <v>0</v>
      </c>
      <c r="AI53" s="223">
        <f t="shared" si="23"/>
        <v>0</v>
      </c>
      <c r="AJ53" s="141" t="str">
        <f t="shared" si="24"/>
        <v/>
      </c>
    </row>
    <row r="54" spans="1:36" ht="15">
      <c r="A54" s="194" t="s">
        <v>26</v>
      </c>
      <c r="B54" s="195">
        <f>SUM(B33:B49)</f>
        <v>11103.219627860981</v>
      </c>
      <c r="C54" s="195">
        <f t="shared" ref="C54:I54" si="29">SUM(C33:C49)</f>
        <v>23919.213869478026</v>
      </c>
      <c r="D54" s="195">
        <f t="shared" si="29"/>
        <v>30070.337471128219</v>
      </c>
      <c r="E54" s="195">
        <f t="shared" si="29"/>
        <v>27152.822096968575</v>
      </c>
      <c r="F54" s="195">
        <f t="shared" si="29"/>
        <v>0</v>
      </c>
      <c r="G54" s="195">
        <f t="shared" si="29"/>
        <v>1967.4432929743907</v>
      </c>
      <c r="H54" s="195">
        <f t="shared" si="29"/>
        <v>82.347769452908125</v>
      </c>
      <c r="I54" s="154">
        <f t="shared" si="29"/>
        <v>94295.384127863115</v>
      </c>
      <c r="J54" s="149"/>
      <c r="K54" s="196" t="s">
        <v>26</v>
      </c>
      <c r="L54" s="195">
        <f>SUM(L33:L49)</f>
        <v>11103.219627860981</v>
      </c>
      <c r="M54" s="195">
        <f t="shared" ref="M54:S54" si="30">SUM(M33:M49)</f>
        <v>23919.213869478026</v>
      </c>
      <c r="N54" s="195">
        <f t="shared" si="30"/>
        <v>30070.337471128219</v>
      </c>
      <c r="O54" s="195">
        <f t="shared" si="30"/>
        <v>27152.822096968575</v>
      </c>
      <c r="P54" s="195">
        <f t="shared" si="30"/>
        <v>4572.5266550752876</v>
      </c>
      <c r="Q54" s="195">
        <f t="shared" si="30"/>
        <v>1967.4432929743907</v>
      </c>
      <c r="R54" s="197">
        <f t="shared" si="30"/>
        <v>82.347769452908125</v>
      </c>
      <c r="S54" s="198">
        <f t="shared" si="30"/>
        <v>98867.910782938401</v>
      </c>
      <c r="T54" s="149" t="str">
        <f>IF(ABS(S54-AI54)&gt;0.01,S54-AI54,"")</f>
        <v/>
      </c>
      <c r="U54" s="224" t="s">
        <v>62</v>
      </c>
      <c r="V54" s="225">
        <f>SUM(V33:V49)</f>
        <v>10267.764290251171</v>
      </c>
      <c r="W54" s="225">
        <f t="shared" ref="W54:AH54" si="31">SUM(W33:W49)</f>
        <v>601.91282593450967</v>
      </c>
      <c r="X54" s="225">
        <f t="shared" si="31"/>
        <v>1967.4432929743907</v>
      </c>
      <c r="Y54" s="225">
        <f t="shared" si="31"/>
        <v>23919.213869478026</v>
      </c>
      <c r="Z54" s="225">
        <f t="shared" si="31"/>
        <v>28611.557766482278</v>
      </c>
      <c r="AA54" s="225">
        <f t="shared" si="31"/>
        <v>25820.531609151054</v>
      </c>
      <c r="AB54" s="225">
        <f t="shared" si="31"/>
        <v>4572.5266550752876</v>
      </c>
      <c r="AC54" s="225">
        <f t="shared" si="31"/>
        <v>3106.9604735916655</v>
      </c>
      <c r="AD54" s="226">
        <f t="shared" si="31"/>
        <v>233.54251167529966</v>
      </c>
      <c r="AE54" s="226">
        <f t="shared" si="31"/>
        <v>344.69233136475424</v>
      </c>
      <c r="AF54" s="226">
        <f t="shared" si="31"/>
        <v>82.347769452908125</v>
      </c>
      <c r="AG54" s="226">
        <f t="shared" si="31"/>
        <v>1458.7797046459361</v>
      </c>
      <c r="AH54" s="226">
        <f t="shared" si="31"/>
        <v>987.59815645276717</v>
      </c>
      <c r="AI54" s="227">
        <f>SUM(V54:AC54)</f>
        <v>98867.910782938387</v>
      </c>
      <c r="AJ54" s="141" t="str">
        <f t="shared" si="24"/>
        <v/>
      </c>
    </row>
    <row r="55" spans="1:36" ht="15" thickBot="1">
      <c r="A55" s="31" t="s">
        <v>86</v>
      </c>
      <c r="B55" s="49">
        <f>IF($I54=0,"-",B54/$I54)</f>
        <v>0.11774934404853989</v>
      </c>
      <c r="C55" s="49">
        <f t="shared" ref="C55:H55" si="32">IF($I54=0,"-",C54/$I54)</f>
        <v>0.25366261658199446</v>
      </c>
      <c r="D55" s="49">
        <f t="shared" si="32"/>
        <v>0.31889511612098953</v>
      </c>
      <c r="E55" s="49">
        <f t="shared" si="32"/>
        <v>0.28795494443449915</v>
      </c>
      <c r="F55" s="49">
        <f t="shared" si="32"/>
        <v>0</v>
      </c>
      <c r="G55" s="49">
        <f t="shared" si="32"/>
        <v>2.0864682944676988E-2</v>
      </c>
      <c r="H55" s="72">
        <f t="shared" si="32"/>
        <v>8.7329586929987791E-4</v>
      </c>
      <c r="I55" s="50">
        <f>SUM(B55:H55)</f>
        <v>0.99999999999999978</v>
      </c>
      <c r="K55" s="84" t="s">
        <v>86</v>
      </c>
      <c r="L55" s="101">
        <f>IF($S54=0,"-",L54/$S54)</f>
        <v>0.11230357291798927</v>
      </c>
      <c r="M55" s="101">
        <f t="shared" ref="M55:R55" si="33">IF($S54=0,"-",M54/$S54)</f>
        <v>0.24193101361261651</v>
      </c>
      <c r="N55" s="101">
        <f t="shared" si="33"/>
        <v>0.30414658540875578</v>
      </c>
      <c r="O55" s="101">
        <f t="shared" si="33"/>
        <v>0.27463736091866853</v>
      </c>
      <c r="P55" s="101">
        <f t="shared" si="33"/>
        <v>4.6248844735013526E-2</v>
      </c>
      <c r="Q55" s="101">
        <f t="shared" si="33"/>
        <v>1.9899715462723337E-2</v>
      </c>
      <c r="R55" s="102">
        <f t="shared" si="33"/>
        <v>8.3290694423289913E-4</v>
      </c>
      <c r="S55" s="103">
        <f>SUM(L55:R55)</f>
        <v>0.99999999999999978</v>
      </c>
      <c r="U55" s="113" t="s">
        <v>86</v>
      </c>
      <c r="V55" s="135">
        <f>+V54/$AI54</f>
        <v>0.10385335554216117</v>
      </c>
      <c r="W55" s="135">
        <f t="shared" ref="W55:AH55" si="34">+W54/$AI54</f>
        <v>6.0880504216984186E-3</v>
      </c>
      <c r="X55" s="135">
        <f t="shared" si="34"/>
        <v>1.9899715462723341E-2</v>
      </c>
      <c r="Y55" s="135">
        <f t="shared" si="34"/>
        <v>0.24193101361261657</v>
      </c>
      <c r="Z55" s="135">
        <f t="shared" si="34"/>
        <v>0.28939175046692467</v>
      </c>
      <c r="AA55" s="135">
        <f t="shared" si="34"/>
        <v>0.26116190182110027</v>
      </c>
      <c r="AB55" s="135">
        <f t="shared" si="34"/>
        <v>4.6248844735013533E-2</v>
      </c>
      <c r="AC55" s="135">
        <f t="shared" si="34"/>
        <v>3.1425367937761996E-2</v>
      </c>
      <c r="AD55" s="135">
        <f t="shared" si="34"/>
        <v>2.3621669541296917E-3</v>
      </c>
      <c r="AE55" s="135">
        <f t="shared" si="34"/>
        <v>3.4863923859129197E-3</v>
      </c>
      <c r="AF55" s="135">
        <f t="shared" si="34"/>
        <v>8.3290694423289924E-4</v>
      </c>
      <c r="AG55" s="135">
        <f t="shared" si="34"/>
        <v>1.4754834941831069E-2</v>
      </c>
      <c r="AH55" s="135">
        <f t="shared" si="34"/>
        <v>9.989066711655413E-3</v>
      </c>
      <c r="AI55" s="136">
        <f>SUM(V55:AC55)</f>
        <v>0.99999999999999989</v>
      </c>
      <c r="AJ55" s="141" t="str">
        <f t="shared" si="24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0.11009506816591461</v>
      </c>
      <c r="G59" s="354"/>
      <c r="H59" s="356"/>
      <c r="I59" s="154">
        <f>SUM(B59:H59)</f>
        <v>0.11009506816591461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35">F450+F476+F502+F528+F554</f>
        <v>0</v>
      </c>
      <c r="G60" s="357"/>
      <c r="H60" s="359"/>
      <c r="I60" s="162">
        <f t="shared" ref="I60:I79" si="36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37">P450+P476+P502+P528+P554</f>
        <v>0</v>
      </c>
      <c r="Q60" s="357"/>
      <c r="R60" s="364"/>
      <c r="S60" s="166">
        <f t="shared" ref="S60:S79" si="38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35"/>
        <v>0</v>
      </c>
      <c r="G61" s="357"/>
      <c r="H61" s="359"/>
      <c r="I61" s="154">
        <f t="shared" si="36"/>
        <v>0</v>
      </c>
      <c r="J61" s="149"/>
      <c r="K61" s="169" t="s">
        <v>10</v>
      </c>
      <c r="L61" s="357"/>
      <c r="M61" s="358"/>
      <c r="N61" s="358"/>
      <c r="O61" s="359"/>
      <c r="P61" s="44">
        <f t="shared" si="37"/>
        <v>0</v>
      </c>
      <c r="Q61" s="357"/>
      <c r="R61" s="364"/>
      <c r="S61" s="158">
        <f t="shared" si="38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35"/>
        <v>0</v>
      </c>
      <c r="G62" s="357"/>
      <c r="H62" s="359"/>
      <c r="I62" s="162">
        <f t="shared" si="36"/>
        <v>0</v>
      </c>
      <c r="J62" s="149"/>
      <c r="K62" s="163" t="s">
        <v>55</v>
      </c>
      <c r="L62" s="357"/>
      <c r="M62" s="358"/>
      <c r="N62" s="358"/>
      <c r="O62" s="359"/>
      <c r="P62" s="90">
        <f t="shared" si="37"/>
        <v>0</v>
      </c>
      <c r="Q62" s="357"/>
      <c r="R62" s="364"/>
      <c r="S62" s="166">
        <f t="shared" si="38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35"/>
        <v>0</v>
      </c>
      <c r="G63" s="357"/>
      <c r="H63" s="359"/>
      <c r="I63" s="154">
        <f t="shared" si="36"/>
        <v>0</v>
      </c>
      <c r="J63" s="149"/>
      <c r="K63" s="169" t="s">
        <v>16</v>
      </c>
      <c r="L63" s="357"/>
      <c r="M63" s="358"/>
      <c r="N63" s="358"/>
      <c r="O63" s="359"/>
      <c r="P63" s="44">
        <f t="shared" si="37"/>
        <v>0</v>
      </c>
      <c r="Q63" s="357"/>
      <c r="R63" s="364"/>
      <c r="S63" s="158">
        <f t="shared" si="38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35"/>
        <v>0</v>
      </c>
      <c r="G64" s="357"/>
      <c r="H64" s="359"/>
      <c r="I64" s="162">
        <f t="shared" si="36"/>
        <v>0</v>
      </c>
      <c r="J64" s="149"/>
      <c r="K64" s="163" t="s">
        <v>15</v>
      </c>
      <c r="L64" s="357"/>
      <c r="M64" s="358"/>
      <c r="N64" s="358"/>
      <c r="O64" s="359"/>
      <c r="P64" s="90">
        <f t="shared" si="37"/>
        <v>0</v>
      </c>
      <c r="Q64" s="357"/>
      <c r="R64" s="364"/>
      <c r="S64" s="166">
        <f t="shared" si="38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35"/>
        <v>44357.044997179612</v>
      </c>
      <c r="G65" s="357"/>
      <c r="H65" s="359"/>
      <c r="I65" s="154">
        <f t="shared" si="36"/>
        <v>44357.044997179612</v>
      </c>
      <c r="J65" s="149"/>
      <c r="K65" s="169" t="s">
        <v>57</v>
      </c>
      <c r="L65" s="357"/>
      <c r="M65" s="358"/>
      <c r="N65" s="358"/>
      <c r="O65" s="359"/>
      <c r="P65" s="44">
        <f t="shared" si="37"/>
        <v>21061.167267532208</v>
      </c>
      <c r="Q65" s="357"/>
      <c r="R65" s="364"/>
      <c r="S65" s="158">
        <f t="shared" si="38"/>
        <v>21061.167267532208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35"/>
        <v>11659.456623290527</v>
      </c>
      <c r="G66" s="357"/>
      <c r="H66" s="359"/>
      <c r="I66" s="162">
        <f t="shared" si="36"/>
        <v>11659.456623290527</v>
      </c>
      <c r="J66" s="149"/>
      <c r="K66" s="163" t="s">
        <v>12</v>
      </c>
      <c r="L66" s="357"/>
      <c r="M66" s="358"/>
      <c r="N66" s="358"/>
      <c r="O66" s="359"/>
      <c r="P66" s="90">
        <f t="shared" si="37"/>
        <v>4612.2818615874858</v>
      </c>
      <c r="Q66" s="357"/>
      <c r="R66" s="364"/>
      <c r="S66" s="166">
        <f t="shared" si="38"/>
        <v>4612.2818615874858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35"/>
        <v>1148.4465639929483</v>
      </c>
      <c r="G67" s="357"/>
      <c r="H67" s="359"/>
      <c r="I67" s="154">
        <f t="shared" si="36"/>
        <v>1148.4465639929483</v>
      </c>
      <c r="J67" s="149"/>
      <c r="K67" s="169" t="s">
        <v>58</v>
      </c>
      <c r="L67" s="357"/>
      <c r="M67" s="358"/>
      <c r="N67" s="358"/>
      <c r="O67" s="359"/>
      <c r="P67" s="44">
        <f t="shared" si="37"/>
        <v>0</v>
      </c>
      <c r="Q67" s="357"/>
      <c r="R67" s="364"/>
      <c r="S67" s="158">
        <f t="shared" si="38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35"/>
        <v>20.700861387868024</v>
      </c>
      <c r="G68" s="357"/>
      <c r="H68" s="359"/>
      <c r="I68" s="162">
        <f t="shared" si="36"/>
        <v>20.700861387868024</v>
      </c>
      <c r="J68" s="149"/>
      <c r="K68" s="163" t="s">
        <v>17</v>
      </c>
      <c r="L68" s="357"/>
      <c r="M68" s="358"/>
      <c r="N68" s="358"/>
      <c r="O68" s="359"/>
      <c r="P68" s="90">
        <f t="shared" si="37"/>
        <v>20.700861387868184</v>
      </c>
      <c r="Q68" s="357"/>
      <c r="R68" s="364"/>
      <c r="S68" s="166">
        <f t="shared" si="38"/>
        <v>20.700861387868184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35"/>
        <v>1012.6681929344221</v>
      </c>
      <c r="G69" s="357"/>
      <c r="H69" s="359"/>
      <c r="I69" s="154">
        <f t="shared" si="36"/>
        <v>1012.6681929344221</v>
      </c>
      <c r="J69" s="149"/>
      <c r="K69" s="169" t="s">
        <v>139</v>
      </c>
      <c r="L69" s="357"/>
      <c r="M69" s="358"/>
      <c r="N69" s="358"/>
      <c r="O69" s="359"/>
      <c r="P69" s="44">
        <f t="shared" si="37"/>
        <v>112.5085248605546</v>
      </c>
      <c r="Q69" s="357"/>
      <c r="R69" s="364"/>
      <c r="S69" s="158">
        <f t="shared" si="38"/>
        <v>112.5085248605546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35"/>
        <v>1831.958046739411</v>
      </c>
      <c r="G70" s="357"/>
      <c r="H70" s="359"/>
      <c r="I70" s="162">
        <f t="shared" si="36"/>
        <v>1831.958046739411</v>
      </c>
      <c r="J70" s="149"/>
      <c r="K70" s="163" t="s">
        <v>25</v>
      </c>
      <c r="L70" s="357"/>
      <c r="M70" s="358"/>
      <c r="N70" s="358"/>
      <c r="O70" s="359"/>
      <c r="P70" s="90">
        <f t="shared" si="37"/>
        <v>-7.7271522513910895E-14</v>
      </c>
      <c r="Q70" s="357"/>
      <c r="R70" s="364"/>
      <c r="S70" s="166">
        <f t="shared" si="38"/>
        <v>-7.7271522513910895E-14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35"/>
        <v>0</v>
      </c>
      <c r="G71" s="357"/>
      <c r="H71" s="359"/>
      <c r="I71" s="154">
        <f t="shared" si="36"/>
        <v>0</v>
      </c>
      <c r="J71" s="149"/>
      <c r="K71" s="169" t="s">
        <v>24</v>
      </c>
      <c r="L71" s="357"/>
      <c r="M71" s="358"/>
      <c r="N71" s="358"/>
      <c r="O71" s="359"/>
      <c r="P71" s="44">
        <f t="shared" si="37"/>
        <v>0</v>
      </c>
      <c r="Q71" s="357"/>
      <c r="R71" s="364"/>
      <c r="S71" s="158">
        <f t="shared" si="38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35"/>
        <v>0</v>
      </c>
      <c r="G72" s="357"/>
      <c r="H72" s="359"/>
      <c r="I72" s="162">
        <f t="shared" si="36"/>
        <v>0</v>
      </c>
      <c r="J72" s="149"/>
      <c r="K72" s="163" t="s">
        <v>59</v>
      </c>
      <c r="L72" s="357"/>
      <c r="M72" s="358"/>
      <c r="N72" s="358"/>
      <c r="O72" s="359"/>
      <c r="P72" s="90">
        <f t="shared" si="37"/>
        <v>0</v>
      </c>
      <c r="Q72" s="357"/>
      <c r="R72" s="364"/>
      <c r="S72" s="166">
        <f t="shared" si="38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35"/>
        <v>4721.7744899754534</v>
      </c>
      <c r="G73" s="357"/>
      <c r="H73" s="359"/>
      <c r="I73" s="154">
        <f t="shared" si="36"/>
        <v>4721.7744899754534</v>
      </c>
      <c r="J73" s="149"/>
      <c r="K73" s="169" t="s">
        <v>22</v>
      </c>
      <c r="L73" s="357"/>
      <c r="M73" s="358"/>
      <c r="N73" s="358"/>
      <c r="O73" s="359"/>
      <c r="P73" s="44">
        <f t="shared" si="37"/>
        <v>2834.0602072805141</v>
      </c>
      <c r="Q73" s="357"/>
      <c r="R73" s="364"/>
      <c r="S73" s="158">
        <f t="shared" si="38"/>
        <v>2834.0602072805141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35"/>
        <v>0</v>
      </c>
      <c r="G74" s="357"/>
      <c r="H74" s="359"/>
      <c r="I74" s="162">
        <f t="shared" si="36"/>
        <v>0</v>
      </c>
      <c r="J74" s="149"/>
      <c r="K74" s="163" t="s">
        <v>21</v>
      </c>
      <c r="L74" s="357"/>
      <c r="M74" s="358"/>
      <c r="N74" s="358"/>
      <c r="O74" s="359"/>
      <c r="P74" s="90">
        <f t="shared" si="37"/>
        <v>0</v>
      </c>
      <c r="Q74" s="357"/>
      <c r="R74" s="364"/>
      <c r="S74" s="166">
        <f t="shared" si="38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35"/>
        <v>0</v>
      </c>
      <c r="G75" s="357"/>
      <c r="H75" s="359"/>
      <c r="I75" s="154">
        <f t="shared" si="36"/>
        <v>0</v>
      </c>
      <c r="J75" s="149"/>
      <c r="K75" s="171" t="s">
        <v>63</v>
      </c>
      <c r="L75" s="357"/>
      <c r="M75" s="358"/>
      <c r="N75" s="358"/>
      <c r="O75" s="359"/>
      <c r="P75" s="44">
        <f t="shared" si="37"/>
        <v>0</v>
      </c>
      <c r="Q75" s="357"/>
      <c r="R75" s="364"/>
      <c r="S75" s="158">
        <f t="shared" si="38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35"/>
        <v>0</v>
      </c>
      <c r="G76" s="357"/>
      <c r="H76" s="359"/>
      <c r="I76" s="175">
        <f t="shared" si="36"/>
        <v>0</v>
      </c>
      <c r="J76" s="149"/>
      <c r="K76" s="176" t="s">
        <v>23</v>
      </c>
      <c r="L76" s="357"/>
      <c r="M76" s="358"/>
      <c r="N76" s="358"/>
      <c r="O76" s="359"/>
      <c r="P76" s="93">
        <f t="shared" si="37"/>
        <v>0</v>
      </c>
      <c r="Q76" s="357"/>
      <c r="R76" s="364"/>
      <c r="S76" s="179">
        <f t="shared" si="38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35"/>
        <v>0</v>
      </c>
      <c r="G77" s="357"/>
      <c r="H77" s="359"/>
      <c r="I77" s="183">
        <f t="shared" si="36"/>
        <v>0</v>
      </c>
      <c r="J77" s="149"/>
      <c r="K77" s="184" t="s">
        <v>19</v>
      </c>
      <c r="L77" s="357"/>
      <c r="M77" s="358"/>
      <c r="N77" s="358"/>
      <c r="O77" s="359"/>
      <c r="P77" s="65">
        <f t="shared" si="37"/>
        <v>0</v>
      </c>
      <c r="Q77" s="357"/>
      <c r="R77" s="364"/>
      <c r="S77" s="186">
        <f t="shared" si="38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35"/>
        <v>0</v>
      </c>
      <c r="G78" s="357"/>
      <c r="H78" s="359"/>
      <c r="I78" s="175">
        <f t="shared" si="36"/>
        <v>0</v>
      </c>
      <c r="J78" s="149"/>
      <c r="K78" s="176" t="s">
        <v>20</v>
      </c>
      <c r="L78" s="357"/>
      <c r="M78" s="358"/>
      <c r="N78" s="358"/>
      <c r="O78" s="359"/>
      <c r="P78" s="93">
        <f t="shared" si="37"/>
        <v>0</v>
      </c>
      <c r="Q78" s="357"/>
      <c r="R78" s="364"/>
      <c r="S78" s="179">
        <f t="shared" si="38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35"/>
        <v>0</v>
      </c>
      <c r="G79" s="360"/>
      <c r="H79" s="362"/>
      <c r="I79" s="190">
        <f t="shared" si="36"/>
        <v>0</v>
      </c>
      <c r="J79" s="149"/>
      <c r="K79" s="191" t="s">
        <v>11</v>
      </c>
      <c r="L79" s="360"/>
      <c r="M79" s="361"/>
      <c r="N79" s="361"/>
      <c r="O79" s="362"/>
      <c r="P79" s="54">
        <f t="shared" si="37"/>
        <v>0</v>
      </c>
      <c r="Q79" s="360"/>
      <c r="R79" s="365"/>
      <c r="S79" s="193">
        <f t="shared" si="38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39">SUM(C59:C75)</f>
        <v>0</v>
      </c>
      <c r="D80" s="195">
        <f t="shared" si="39"/>
        <v>0</v>
      </c>
      <c r="E80" s="195">
        <f t="shared" si="39"/>
        <v>0</v>
      </c>
      <c r="F80" s="195">
        <f t="shared" si="39"/>
        <v>64752.159870568408</v>
      </c>
      <c r="G80" s="195">
        <f t="shared" si="39"/>
        <v>0</v>
      </c>
      <c r="H80" s="197">
        <f t="shared" si="39"/>
        <v>0</v>
      </c>
      <c r="I80" s="154">
        <f t="shared" si="39"/>
        <v>64752.159870568408</v>
      </c>
      <c r="J80" s="149"/>
      <c r="K80" s="196" t="s">
        <v>26</v>
      </c>
      <c r="L80" s="195">
        <f>SUM(L59:L75)</f>
        <v>0</v>
      </c>
      <c r="M80" s="195">
        <f t="shared" ref="M80:S80" si="40">SUM(M59:M75)</f>
        <v>0</v>
      </c>
      <c r="N80" s="195">
        <f t="shared" si="40"/>
        <v>0</v>
      </c>
      <c r="O80" s="195">
        <f t="shared" si="40"/>
        <v>0</v>
      </c>
      <c r="P80" s="195">
        <f t="shared" si="40"/>
        <v>28640.718722648628</v>
      </c>
      <c r="Q80" s="195">
        <f t="shared" si="40"/>
        <v>0</v>
      </c>
      <c r="R80" s="197">
        <f t="shared" si="40"/>
        <v>0</v>
      </c>
      <c r="S80" s="198">
        <f t="shared" si="40"/>
        <v>28640.718722648628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41">IF($I80=0,"-",C80/$I80)</f>
        <v>0</v>
      </c>
      <c r="D81" s="49">
        <f t="shared" si="41"/>
        <v>0</v>
      </c>
      <c r="E81" s="49">
        <f t="shared" si="41"/>
        <v>0</v>
      </c>
      <c r="F81" s="49">
        <f t="shared" si="41"/>
        <v>1</v>
      </c>
      <c r="G81" s="49">
        <f t="shared" si="41"/>
        <v>0</v>
      </c>
      <c r="H81" s="49">
        <f t="shared" si="41"/>
        <v>0</v>
      </c>
      <c r="I81" s="50">
        <f>SUM(B81:H81)</f>
        <v>1</v>
      </c>
      <c r="K81" s="84" t="s">
        <v>86</v>
      </c>
      <c r="L81" s="101">
        <f t="shared" ref="L81:R81" si="42">IF($S80=0,"-",L80/$S80)</f>
        <v>0</v>
      </c>
      <c r="M81" s="101">
        <f t="shared" si="42"/>
        <v>0</v>
      </c>
      <c r="N81" s="101">
        <f t="shared" si="42"/>
        <v>0</v>
      </c>
      <c r="O81" s="101">
        <f t="shared" si="42"/>
        <v>0</v>
      </c>
      <c r="P81" s="101">
        <f t="shared" si="42"/>
        <v>1</v>
      </c>
      <c r="Q81" s="101">
        <f t="shared" si="42"/>
        <v>0</v>
      </c>
      <c r="R81" s="102">
        <f t="shared" si="42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0" si="43">B579+B605+B631</f>
        <v>2.702498072841268</v>
      </c>
      <c r="C85" s="38">
        <f t="shared" si="43"/>
        <v>0</v>
      </c>
      <c r="D85" s="38">
        <f t="shared" si="43"/>
        <v>0</v>
      </c>
      <c r="E85" s="38">
        <f t="shared" si="43"/>
        <v>0</v>
      </c>
      <c r="F85" s="38">
        <f t="shared" si="43"/>
        <v>0</v>
      </c>
      <c r="G85" s="38">
        <f t="shared" si="43"/>
        <v>0</v>
      </c>
      <c r="H85" s="38">
        <f t="shared" si="43"/>
        <v>0</v>
      </c>
      <c r="I85" s="154">
        <f>SUM(B85:H85)</f>
        <v>2.702498072841268</v>
      </c>
      <c r="J85" s="149"/>
      <c r="K85" s="203" t="s">
        <v>7</v>
      </c>
      <c r="L85" s="38">
        <f t="shared" ref="L85:R100" si="44">L579+L605+L631</f>
        <v>2.702498072841268</v>
      </c>
      <c r="M85" s="38">
        <f t="shared" si="44"/>
        <v>0</v>
      </c>
      <c r="N85" s="38">
        <f t="shared" si="44"/>
        <v>0</v>
      </c>
      <c r="O85" s="38">
        <f t="shared" si="44"/>
        <v>0</v>
      </c>
      <c r="P85" s="38">
        <f t="shared" si="44"/>
        <v>0.11009506816591461</v>
      </c>
      <c r="Q85" s="38">
        <f t="shared" si="44"/>
        <v>0</v>
      </c>
      <c r="R85" s="38">
        <f t="shared" si="44"/>
        <v>0</v>
      </c>
      <c r="S85" s="205">
        <f>SUM(L85:R85)</f>
        <v>2.8125931410071825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43"/>
        <v>35.938767204894056</v>
      </c>
      <c r="C86" s="41">
        <f t="shared" si="43"/>
        <v>0</v>
      </c>
      <c r="D86" s="41">
        <f t="shared" si="43"/>
        <v>2.085997762806334</v>
      </c>
      <c r="E86" s="41">
        <f t="shared" si="43"/>
        <v>0</v>
      </c>
      <c r="F86" s="41">
        <f t="shared" si="43"/>
        <v>0</v>
      </c>
      <c r="G86" s="41">
        <f t="shared" si="43"/>
        <v>0</v>
      </c>
      <c r="H86" s="41">
        <f t="shared" si="43"/>
        <v>0</v>
      </c>
      <c r="I86" s="162">
        <f t="shared" ref="I86:I105" si="45">SUM(B86:H86)</f>
        <v>38.024764967700392</v>
      </c>
      <c r="J86" s="149"/>
      <c r="K86" s="163" t="s">
        <v>8</v>
      </c>
      <c r="L86" s="90">
        <f t="shared" si="44"/>
        <v>35.938767204894056</v>
      </c>
      <c r="M86" s="90">
        <f t="shared" si="44"/>
        <v>0</v>
      </c>
      <c r="N86" s="90">
        <f t="shared" si="44"/>
        <v>2.085997762806334</v>
      </c>
      <c r="O86" s="90">
        <f t="shared" si="44"/>
        <v>0</v>
      </c>
      <c r="P86" s="90">
        <f t="shared" si="44"/>
        <v>0</v>
      </c>
      <c r="Q86" s="90">
        <f t="shared" si="44"/>
        <v>0</v>
      </c>
      <c r="R86" s="90">
        <f t="shared" si="44"/>
        <v>0</v>
      </c>
      <c r="S86" s="166">
        <f t="shared" ref="S86:S105" si="46">SUM(L86:R86)</f>
        <v>38.024764967700392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43"/>
        <v>154.76155667886513</v>
      </c>
      <c r="C87" s="44">
        <f t="shared" si="43"/>
        <v>0</v>
      </c>
      <c r="D87" s="44">
        <f t="shared" si="43"/>
        <v>3.6566863785905039</v>
      </c>
      <c r="E87" s="44">
        <f t="shared" si="43"/>
        <v>0</v>
      </c>
      <c r="F87" s="44">
        <f t="shared" si="43"/>
        <v>0</v>
      </c>
      <c r="G87" s="44">
        <f t="shared" si="43"/>
        <v>0</v>
      </c>
      <c r="H87" s="44">
        <f t="shared" si="43"/>
        <v>0</v>
      </c>
      <c r="I87" s="154">
        <f t="shared" si="45"/>
        <v>158.41824305745564</v>
      </c>
      <c r="J87" s="149"/>
      <c r="K87" s="169" t="s">
        <v>10</v>
      </c>
      <c r="L87" s="44">
        <f t="shared" si="44"/>
        <v>154.76155667886513</v>
      </c>
      <c r="M87" s="44">
        <f t="shared" si="44"/>
        <v>0</v>
      </c>
      <c r="N87" s="44">
        <f t="shared" si="44"/>
        <v>3.6566863785905039</v>
      </c>
      <c r="O87" s="44">
        <f t="shared" si="44"/>
        <v>0</v>
      </c>
      <c r="P87" s="44">
        <f t="shared" si="44"/>
        <v>0</v>
      </c>
      <c r="Q87" s="44">
        <f t="shared" si="44"/>
        <v>0</v>
      </c>
      <c r="R87" s="44">
        <f t="shared" si="44"/>
        <v>0</v>
      </c>
      <c r="S87" s="158">
        <f t="shared" si="46"/>
        <v>158.41824305745564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43"/>
        <v>0</v>
      </c>
      <c r="C88" s="41">
        <f t="shared" si="43"/>
        <v>0</v>
      </c>
      <c r="D88" s="41">
        <f t="shared" si="43"/>
        <v>0</v>
      </c>
      <c r="E88" s="41">
        <f t="shared" si="43"/>
        <v>0</v>
      </c>
      <c r="F88" s="41">
        <f t="shared" si="43"/>
        <v>0</v>
      </c>
      <c r="G88" s="41">
        <f t="shared" si="43"/>
        <v>0</v>
      </c>
      <c r="H88" s="41">
        <f t="shared" si="43"/>
        <v>0</v>
      </c>
      <c r="I88" s="162">
        <f t="shared" si="45"/>
        <v>0</v>
      </c>
      <c r="J88" s="149"/>
      <c r="K88" s="163" t="s">
        <v>55</v>
      </c>
      <c r="L88" s="90">
        <f t="shared" si="44"/>
        <v>0</v>
      </c>
      <c r="M88" s="90">
        <f t="shared" si="44"/>
        <v>0</v>
      </c>
      <c r="N88" s="90">
        <f t="shared" si="44"/>
        <v>0</v>
      </c>
      <c r="O88" s="90">
        <f t="shared" si="44"/>
        <v>0</v>
      </c>
      <c r="P88" s="90">
        <f t="shared" si="44"/>
        <v>0</v>
      </c>
      <c r="Q88" s="90">
        <f t="shared" si="44"/>
        <v>0</v>
      </c>
      <c r="R88" s="90">
        <f t="shared" si="44"/>
        <v>0</v>
      </c>
      <c r="S88" s="166">
        <f t="shared" si="46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43"/>
        <v>130.58882526159448</v>
      </c>
      <c r="C89" s="44">
        <f t="shared" si="43"/>
        <v>8.7025530844501695</v>
      </c>
      <c r="D89" s="44">
        <f t="shared" si="43"/>
        <v>6.7281750989454601</v>
      </c>
      <c r="E89" s="44">
        <f t="shared" si="43"/>
        <v>4.0584320283225788</v>
      </c>
      <c r="F89" s="44">
        <f t="shared" si="43"/>
        <v>0</v>
      </c>
      <c r="G89" s="44">
        <f t="shared" si="43"/>
        <v>0</v>
      </c>
      <c r="H89" s="44">
        <f t="shared" si="43"/>
        <v>0</v>
      </c>
      <c r="I89" s="154">
        <f t="shared" si="45"/>
        <v>150.07798547331268</v>
      </c>
      <c r="J89" s="149"/>
      <c r="K89" s="169" t="s">
        <v>16</v>
      </c>
      <c r="L89" s="44">
        <f t="shared" si="44"/>
        <v>130.58882526159448</v>
      </c>
      <c r="M89" s="44">
        <f t="shared" si="44"/>
        <v>8.7025530844501695</v>
      </c>
      <c r="N89" s="44">
        <f t="shared" si="44"/>
        <v>6.7281750989454601</v>
      </c>
      <c r="O89" s="44">
        <f t="shared" si="44"/>
        <v>4.0584320283225788</v>
      </c>
      <c r="P89" s="44">
        <f t="shared" si="44"/>
        <v>0</v>
      </c>
      <c r="Q89" s="44">
        <f t="shared" si="44"/>
        <v>0</v>
      </c>
      <c r="R89" s="44">
        <f t="shared" si="44"/>
        <v>0</v>
      </c>
      <c r="S89" s="158">
        <f t="shared" si="46"/>
        <v>150.07798547331268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43"/>
        <v>6239.1891930458596</v>
      </c>
      <c r="C90" s="41">
        <f t="shared" si="43"/>
        <v>9.594081956298167</v>
      </c>
      <c r="D90" s="41">
        <f t="shared" si="43"/>
        <v>912.46638312474045</v>
      </c>
      <c r="E90" s="41">
        <f t="shared" si="43"/>
        <v>0</v>
      </c>
      <c r="F90" s="41">
        <f t="shared" si="43"/>
        <v>0</v>
      </c>
      <c r="G90" s="41">
        <f t="shared" si="43"/>
        <v>0</v>
      </c>
      <c r="H90" s="41">
        <f t="shared" si="43"/>
        <v>0</v>
      </c>
      <c r="I90" s="162">
        <f t="shared" si="45"/>
        <v>7161.2496581268988</v>
      </c>
      <c r="J90" s="149"/>
      <c r="K90" s="163" t="s">
        <v>15</v>
      </c>
      <c r="L90" s="90">
        <f t="shared" si="44"/>
        <v>6239.1891930458596</v>
      </c>
      <c r="M90" s="90">
        <f t="shared" si="44"/>
        <v>9.594081956298167</v>
      </c>
      <c r="N90" s="90">
        <f t="shared" si="44"/>
        <v>912.46638312474045</v>
      </c>
      <c r="O90" s="90">
        <f t="shared" si="44"/>
        <v>0</v>
      </c>
      <c r="P90" s="90">
        <f t="shared" si="44"/>
        <v>0</v>
      </c>
      <c r="Q90" s="90">
        <f t="shared" si="44"/>
        <v>0</v>
      </c>
      <c r="R90" s="90">
        <f t="shared" si="44"/>
        <v>0</v>
      </c>
      <c r="S90" s="166">
        <f t="shared" si="46"/>
        <v>7161.2496581268988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43"/>
        <v>0</v>
      </c>
      <c r="C91" s="44">
        <f t="shared" si="43"/>
        <v>0.96108120177313372</v>
      </c>
      <c r="D91" s="44">
        <f t="shared" si="43"/>
        <v>0.12980766780301656</v>
      </c>
      <c r="E91" s="44">
        <f t="shared" si="43"/>
        <v>107.19999624359207</v>
      </c>
      <c r="F91" s="44">
        <f t="shared" si="43"/>
        <v>1842.2082842927666</v>
      </c>
      <c r="G91" s="44">
        <f t="shared" si="43"/>
        <v>0</v>
      </c>
      <c r="H91" s="44">
        <f t="shared" si="43"/>
        <v>0</v>
      </c>
      <c r="I91" s="154">
        <f t="shared" si="45"/>
        <v>1950.4991694059349</v>
      </c>
      <c r="J91" s="149"/>
      <c r="K91" s="169" t="s">
        <v>57</v>
      </c>
      <c r="L91" s="44">
        <f t="shared" si="44"/>
        <v>0</v>
      </c>
      <c r="M91" s="44">
        <f t="shared" si="44"/>
        <v>0.96108120177313372</v>
      </c>
      <c r="N91" s="44">
        <f t="shared" si="44"/>
        <v>0.12980766780301656</v>
      </c>
      <c r="O91" s="44">
        <f t="shared" si="44"/>
        <v>107.19999624359207</v>
      </c>
      <c r="P91" s="44">
        <f t="shared" si="44"/>
        <v>21106.461486174292</v>
      </c>
      <c r="Q91" s="44">
        <f t="shared" si="44"/>
        <v>0</v>
      </c>
      <c r="R91" s="44">
        <f t="shared" si="44"/>
        <v>0</v>
      </c>
      <c r="S91" s="158">
        <f t="shared" si="46"/>
        <v>21214.752371287461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43"/>
        <v>0</v>
      </c>
      <c r="C92" s="41">
        <f t="shared" si="43"/>
        <v>0</v>
      </c>
      <c r="D92" s="41">
        <f t="shared" si="43"/>
        <v>0.29626948774039014</v>
      </c>
      <c r="E92" s="41">
        <f t="shared" si="43"/>
        <v>36.217967150430709</v>
      </c>
      <c r="F92" s="41">
        <f t="shared" si="43"/>
        <v>0</v>
      </c>
      <c r="G92" s="41">
        <f t="shared" si="43"/>
        <v>0</v>
      </c>
      <c r="H92" s="41">
        <f t="shared" si="43"/>
        <v>0</v>
      </c>
      <c r="I92" s="162">
        <f t="shared" si="45"/>
        <v>36.514236638171099</v>
      </c>
      <c r="J92" s="149"/>
      <c r="K92" s="163" t="s">
        <v>12</v>
      </c>
      <c r="L92" s="90">
        <f t="shared" si="44"/>
        <v>0</v>
      </c>
      <c r="M92" s="90">
        <f t="shared" si="44"/>
        <v>0</v>
      </c>
      <c r="N92" s="90">
        <f t="shared" si="44"/>
        <v>0.29626948774039014</v>
      </c>
      <c r="O92" s="90">
        <f t="shared" si="44"/>
        <v>36.217967150430709</v>
      </c>
      <c r="P92" s="90">
        <f t="shared" si="44"/>
        <v>6906.7139833436768</v>
      </c>
      <c r="Q92" s="90">
        <f t="shared" si="44"/>
        <v>0</v>
      </c>
      <c r="R92" s="90">
        <f t="shared" si="44"/>
        <v>0</v>
      </c>
      <c r="S92" s="166">
        <f t="shared" si="46"/>
        <v>6943.2282199818483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43"/>
        <v>0</v>
      </c>
      <c r="C93" s="44">
        <f t="shared" si="43"/>
        <v>0</v>
      </c>
      <c r="D93" s="44">
        <f t="shared" si="43"/>
        <v>0</v>
      </c>
      <c r="E93" s="44">
        <f t="shared" si="43"/>
        <v>0</v>
      </c>
      <c r="F93" s="44">
        <f t="shared" si="43"/>
        <v>0</v>
      </c>
      <c r="G93" s="44">
        <f t="shared" si="43"/>
        <v>0</v>
      </c>
      <c r="H93" s="44">
        <f t="shared" si="43"/>
        <v>0</v>
      </c>
      <c r="I93" s="154">
        <f t="shared" si="45"/>
        <v>0</v>
      </c>
      <c r="J93" s="149"/>
      <c r="K93" s="169" t="s">
        <v>58</v>
      </c>
      <c r="L93" s="44">
        <f t="shared" si="44"/>
        <v>0</v>
      </c>
      <c r="M93" s="44">
        <f t="shared" si="44"/>
        <v>0</v>
      </c>
      <c r="N93" s="44">
        <f t="shared" si="44"/>
        <v>0</v>
      </c>
      <c r="O93" s="44">
        <f t="shared" si="44"/>
        <v>0</v>
      </c>
      <c r="P93" s="44">
        <f t="shared" si="44"/>
        <v>1148.4465639929483</v>
      </c>
      <c r="Q93" s="44">
        <f t="shared" si="44"/>
        <v>0</v>
      </c>
      <c r="R93" s="44">
        <f t="shared" si="44"/>
        <v>0</v>
      </c>
      <c r="S93" s="158">
        <f t="shared" si="46"/>
        <v>1148.4465639929483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43"/>
        <v>311.03296202537234</v>
      </c>
      <c r="C94" s="41">
        <f t="shared" si="43"/>
        <v>0.11120134369111759</v>
      </c>
      <c r="D94" s="41">
        <f t="shared" si="43"/>
        <v>56.616242103221374</v>
      </c>
      <c r="E94" s="41">
        <f t="shared" si="43"/>
        <v>1.2682646027434359</v>
      </c>
      <c r="F94" s="41">
        <f t="shared" si="43"/>
        <v>0</v>
      </c>
      <c r="G94" s="41">
        <f t="shared" si="43"/>
        <v>0</v>
      </c>
      <c r="H94" s="41">
        <f t="shared" si="43"/>
        <v>0</v>
      </c>
      <c r="I94" s="162">
        <f t="shared" si="45"/>
        <v>369.02867007502829</v>
      </c>
      <c r="J94" s="149"/>
      <c r="K94" s="163" t="s">
        <v>17</v>
      </c>
      <c r="L94" s="90">
        <f t="shared" si="44"/>
        <v>311.03296202537234</v>
      </c>
      <c r="M94" s="90">
        <f t="shared" si="44"/>
        <v>0.11120134369111759</v>
      </c>
      <c r="N94" s="90">
        <f t="shared" si="44"/>
        <v>56.616242103221374</v>
      </c>
      <c r="O94" s="90">
        <f t="shared" si="44"/>
        <v>1.2682646027434359</v>
      </c>
      <c r="P94" s="90">
        <f t="shared" si="44"/>
        <v>0</v>
      </c>
      <c r="Q94" s="90">
        <f t="shared" si="44"/>
        <v>0</v>
      </c>
      <c r="R94" s="90">
        <f t="shared" si="44"/>
        <v>0</v>
      </c>
      <c r="S94" s="166">
        <f t="shared" si="46"/>
        <v>369.02867007502829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43"/>
        <v>7782.9057070374993</v>
      </c>
      <c r="C95" s="44">
        <f t="shared" si="43"/>
        <v>209.46010244543851</v>
      </c>
      <c r="D95" s="44">
        <f t="shared" si="43"/>
        <v>969.66830934400127</v>
      </c>
      <c r="E95" s="44">
        <f t="shared" si="43"/>
        <v>32.167071471511953</v>
      </c>
      <c r="F95" s="44">
        <f t="shared" si="43"/>
        <v>0</v>
      </c>
      <c r="G95" s="44">
        <f t="shared" si="43"/>
        <v>0</v>
      </c>
      <c r="H95" s="44">
        <f t="shared" si="43"/>
        <v>0</v>
      </c>
      <c r="I95" s="154">
        <f t="shared" si="45"/>
        <v>8994.2011902984523</v>
      </c>
      <c r="J95" s="149"/>
      <c r="K95" s="169" t="s">
        <v>139</v>
      </c>
      <c r="L95" s="44">
        <f t="shared" si="44"/>
        <v>7782.9057070374993</v>
      </c>
      <c r="M95" s="44">
        <f t="shared" si="44"/>
        <v>209.46010244543851</v>
      </c>
      <c r="N95" s="44">
        <f t="shared" si="44"/>
        <v>969.66830934400127</v>
      </c>
      <c r="O95" s="44">
        <f t="shared" si="44"/>
        <v>32.167071471511953</v>
      </c>
      <c r="P95" s="44">
        <f t="shared" si="44"/>
        <v>869.61985689599999</v>
      </c>
      <c r="Q95" s="44">
        <f t="shared" si="44"/>
        <v>0</v>
      </c>
      <c r="R95" s="44">
        <f t="shared" si="44"/>
        <v>0</v>
      </c>
      <c r="S95" s="158">
        <f t="shared" si="46"/>
        <v>9863.8210471944531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43"/>
        <v>2834.2403166708168</v>
      </c>
      <c r="C96" s="41">
        <f t="shared" si="43"/>
        <v>0.35065329194786726</v>
      </c>
      <c r="D96" s="41">
        <f t="shared" si="43"/>
        <v>5836.8531247822721</v>
      </c>
      <c r="E96" s="41">
        <f t="shared" si="43"/>
        <v>5190.3127073778896</v>
      </c>
      <c r="F96" s="41">
        <f t="shared" si="43"/>
        <v>0</v>
      </c>
      <c r="G96" s="41">
        <f t="shared" si="43"/>
        <v>3911.6352753320984</v>
      </c>
      <c r="H96" s="41">
        <f t="shared" si="43"/>
        <v>2.6718615152753777</v>
      </c>
      <c r="I96" s="162">
        <f t="shared" si="45"/>
        <v>17776.063938970299</v>
      </c>
      <c r="J96" s="149"/>
      <c r="K96" s="163" t="s">
        <v>25</v>
      </c>
      <c r="L96" s="90">
        <f t="shared" si="44"/>
        <v>2834.2403166708168</v>
      </c>
      <c r="M96" s="90">
        <f t="shared" si="44"/>
        <v>0.35065329194786726</v>
      </c>
      <c r="N96" s="90">
        <f t="shared" si="44"/>
        <v>5836.8531247822721</v>
      </c>
      <c r="O96" s="90">
        <f t="shared" si="44"/>
        <v>5190.3127073778896</v>
      </c>
      <c r="P96" s="90">
        <f t="shared" si="44"/>
        <v>1818.0945572885739</v>
      </c>
      <c r="Q96" s="90">
        <f t="shared" si="44"/>
        <v>3911.6352753320984</v>
      </c>
      <c r="R96" s="90">
        <f t="shared" si="44"/>
        <v>2.6718615152753777</v>
      </c>
      <c r="S96" s="166">
        <f t="shared" si="46"/>
        <v>19594.158496258875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43"/>
        <v>7343.5332559206299</v>
      </c>
      <c r="C97" s="44">
        <f t="shared" si="43"/>
        <v>18.103832407550733</v>
      </c>
      <c r="D97" s="44">
        <f t="shared" si="43"/>
        <v>609.25357948165959</v>
      </c>
      <c r="E97" s="44">
        <f t="shared" si="43"/>
        <v>0</v>
      </c>
      <c r="F97" s="44">
        <f t="shared" si="43"/>
        <v>0</v>
      </c>
      <c r="G97" s="44">
        <f t="shared" si="43"/>
        <v>0</v>
      </c>
      <c r="H97" s="44">
        <f t="shared" si="43"/>
        <v>0</v>
      </c>
      <c r="I97" s="154">
        <f t="shared" si="45"/>
        <v>7970.8906678098401</v>
      </c>
      <c r="J97" s="149"/>
      <c r="K97" s="169" t="s">
        <v>24</v>
      </c>
      <c r="L97" s="44">
        <f t="shared" si="44"/>
        <v>7343.5332559206299</v>
      </c>
      <c r="M97" s="44">
        <f t="shared" si="44"/>
        <v>18.103832407550733</v>
      </c>
      <c r="N97" s="44">
        <f t="shared" si="44"/>
        <v>609.25357948165959</v>
      </c>
      <c r="O97" s="44">
        <f t="shared" si="44"/>
        <v>0</v>
      </c>
      <c r="P97" s="44">
        <f t="shared" si="44"/>
        <v>0</v>
      </c>
      <c r="Q97" s="44">
        <f t="shared" si="44"/>
        <v>0</v>
      </c>
      <c r="R97" s="44">
        <f t="shared" si="44"/>
        <v>0</v>
      </c>
      <c r="S97" s="158">
        <f t="shared" si="46"/>
        <v>7970.8906678098401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43"/>
        <v>9345.1004859299592</v>
      </c>
      <c r="C98" s="41">
        <f t="shared" si="43"/>
        <v>17.591796698767059</v>
      </c>
      <c r="D98" s="41">
        <f t="shared" si="43"/>
        <v>1238.3842592799838</v>
      </c>
      <c r="E98" s="41">
        <f t="shared" si="43"/>
        <v>0</v>
      </c>
      <c r="F98" s="41">
        <f t="shared" si="43"/>
        <v>0</v>
      </c>
      <c r="G98" s="41">
        <f t="shared" si="43"/>
        <v>0</v>
      </c>
      <c r="H98" s="41">
        <f t="shared" si="43"/>
        <v>0</v>
      </c>
      <c r="I98" s="162">
        <f t="shared" si="45"/>
        <v>10601.076541908711</v>
      </c>
      <c r="J98" s="149"/>
      <c r="K98" s="163" t="s">
        <v>59</v>
      </c>
      <c r="L98" s="90">
        <f t="shared" si="44"/>
        <v>9345.1004859299592</v>
      </c>
      <c r="M98" s="90">
        <f t="shared" si="44"/>
        <v>17.591796698767059</v>
      </c>
      <c r="N98" s="90">
        <f t="shared" si="44"/>
        <v>1238.3842592799838</v>
      </c>
      <c r="O98" s="90">
        <f t="shared" si="44"/>
        <v>0</v>
      </c>
      <c r="P98" s="90">
        <f t="shared" si="44"/>
        <v>0</v>
      </c>
      <c r="Q98" s="90">
        <f t="shared" si="44"/>
        <v>0</v>
      </c>
      <c r="R98" s="90">
        <f t="shared" si="44"/>
        <v>0</v>
      </c>
      <c r="S98" s="166">
        <f t="shared" si="46"/>
        <v>10601.076541908711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43"/>
        <v>4571.411046603459</v>
      </c>
      <c r="C99" s="44">
        <f t="shared" si="43"/>
        <v>0</v>
      </c>
      <c r="D99" s="44">
        <f t="shared" si="43"/>
        <v>844.42941485822757</v>
      </c>
      <c r="E99" s="44">
        <f t="shared" si="43"/>
        <v>3.0299202643701504</v>
      </c>
      <c r="F99" s="44">
        <f t="shared" si="43"/>
        <v>125.53617776284771</v>
      </c>
      <c r="G99" s="44">
        <f t="shared" si="43"/>
        <v>0</v>
      </c>
      <c r="H99" s="44">
        <f t="shared" si="43"/>
        <v>0</v>
      </c>
      <c r="I99" s="154">
        <f t="shared" si="45"/>
        <v>5544.4065594889043</v>
      </c>
      <c r="J99" s="149"/>
      <c r="K99" s="169" t="s">
        <v>22</v>
      </c>
      <c r="L99" s="44">
        <f t="shared" si="44"/>
        <v>4571.411046603459</v>
      </c>
      <c r="M99" s="44">
        <f t="shared" si="44"/>
        <v>0</v>
      </c>
      <c r="N99" s="44">
        <f t="shared" si="44"/>
        <v>844.42941485822757</v>
      </c>
      <c r="O99" s="44">
        <f t="shared" si="44"/>
        <v>3.0299202643701504</v>
      </c>
      <c r="P99" s="44">
        <f t="shared" si="44"/>
        <v>1657.2124121364614</v>
      </c>
      <c r="Q99" s="44">
        <f t="shared" si="44"/>
        <v>0</v>
      </c>
      <c r="R99" s="44">
        <f t="shared" si="44"/>
        <v>0</v>
      </c>
      <c r="S99" s="158">
        <f t="shared" si="46"/>
        <v>7076.082793862518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43"/>
        <v>0</v>
      </c>
      <c r="C100" s="41">
        <f t="shared" si="43"/>
        <v>0</v>
      </c>
      <c r="D100" s="41">
        <f t="shared" si="43"/>
        <v>0</v>
      </c>
      <c r="E100" s="41">
        <f t="shared" si="43"/>
        <v>0</v>
      </c>
      <c r="F100" s="41">
        <f t="shared" si="43"/>
        <v>0</v>
      </c>
      <c r="G100" s="41">
        <f t="shared" si="43"/>
        <v>0</v>
      </c>
      <c r="H100" s="41">
        <f t="shared" si="43"/>
        <v>0</v>
      </c>
      <c r="I100" s="162">
        <f t="shared" si="45"/>
        <v>0</v>
      </c>
      <c r="J100" s="149"/>
      <c r="K100" s="163" t="s">
        <v>21</v>
      </c>
      <c r="L100" s="90">
        <f t="shared" si="44"/>
        <v>0</v>
      </c>
      <c r="M100" s="90">
        <f t="shared" si="44"/>
        <v>0</v>
      </c>
      <c r="N100" s="90">
        <f t="shared" si="44"/>
        <v>0</v>
      </c>
      <c r="O100" s="90">
        <f t="shared" si="44"/>
        <v>0</v>
      </c>
      <c r="P100" s="90">
        <f t="shared" si="44"/>
        <v>0</v>
      </c>
      <c r="Q100" s="90">
        <f t="shared" si="44"/>
        <v>0</v>
      </c>
      <c r="R100" s="90">
        <f t="shared" si="44"/>
        <v>0</v>
      </c>
      <c r="S100" s="166">
        <f t="shared" si="46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ref="B101:H105" si="47">B595+B621+B647</f>
        <v>3174.0850612081649</v>
      </c>
      <c r="C101" s="44">
        <f t="shared" si="47"/>
        <v>0</v>
      </c>
      <c r="D101" s="44">
        <f t="shared" si="47"/>
        <v>1106.1049721201673</v>
      </c>
      <c r="E101" s="44">
        <f t="shared" si="47"/>
        <v>0</v>
      </c>
      <c r="F101" s="44">
        <f t="shared" si="47"/>
        <v>0</v>
      </c>
      <c r="G101" s="44">
        <f t="shared" si="47"/>
        <v>0</v>
      </c>
      <c r="H101" s="44">
        <f t="shared" si="47"/>
        <v>0</v>
      </c>
      <c r="I101" s="154">
        <f t="shared" si="45"/>
        <v>4280.190033328332</v>
      </c>
      <c r="J101" s="149"/>
      <c r="K101" s="171" t="s">
        <v>63</v>
      </c>
      <c r="L101" s="44">
        <f t="shared" ref="L101:R105" si="48">L595+L621+L647</f>
        <v>3174.0850612081649</v>
      </c>
      <c r="M101" s="44">
        <f t="shared" si="48"/>
        <v>0</v>
      </c>
      <c r="N101" s="44">
        <f t="shared" si="48"/>
        <v>1106.1049721201673</v>
      </c>
      <c r="O101" s="44">
        <f t="shared" si="48"/>
        <v>0</v>
      </c>
      <c r="P101" s="44">
        <f t="shared" si="48"/>
        <v>0</v>
      </c>
      <c r="Q101" s="44">
        <f t="shared" si="48"/>
        <v>0</v>
      </c>
      <c r="R101" s="44">
        <f t="shared" si="48"/>
        <v>0</v>
      </c>
      <c r="S101" s="158">
        <f t="shared" si="46"/>
        <v>4280.190033328332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47"/>
        <v>3169.6850612081653</v>
      </c>
      <c r="C102" s="62">
        <f t="shared" si="47"/>
        <v>0</v>
      </c>
      <c r="D102" s="62">
        <f t="shared" si="47"/>
        <v>1106.1049721201673</v>
      </c>
      <c r="E102" s="62">
        <f t="shared" si="47"/>
        <v>0</v>
      </c>
      <c r="F102" s="62">
        <f t="shared" si="47"/>
        <v>0</v>
      </c>
      <c r="G102" s="62">
        <f t="shared" si="47"/>
        <v>0</v>
      </c>
      <c r="H102" s="62">
        <f t="shared" si="47"/>
        <v>0</v>
      </c>
      <c r="I102" s="175">
        <f t="shared" si="45"/>
        <v>4275.7900333283324</v>
      </c>
      <c r="J102" s="149"/>
      <c r="K102" s="176" t="s">
        <v>23</v>
      </c>
      <c r="L102" s="93">
        <f t="shared" si="48"/>
        <v>3169.6850612081653</v>
      </c>
      <c r="M102" s="93">
        <f t="shared" si="48"/>
        <v>0</v>
      </c>
      <c r="N102" s="93">
        <f t="shared" si="48"/>
        <v>1106.1049721201673</v>
      </c>
      <c r="O102" s="93">
        <f t="shared" si="48"/>
        <v>0</v>
      </c>
      <c r="P102" s="93">
        <f t="shared" si="48"/>
        <v>0</v>
      </c>
      <c r="Q102" s="93">
        <f t="shared" si="48"/>
        <v>0</v>
      </c>
      <c r="R102" s="93">
        <f t="shared" si="48"/>
        <v>0</v>
      </c>
      <c r="S102" s="179">
        <f t="shared" si="46"/>
        <v>4275.7900333283324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47"/>
        <v>0</v>
      </c>
      <c r="C103" s="65">
        <f t="shared" si="47"/>
        <v>0</v>
      </c>
      <c r="D103" s="65">
        <f t="shared" si="47"/>
        <v>0</v>
      </c>
      <c r="E103" s="65">
        <f t="shared" si="47"/>
        <v>0</v>
      </c>
      <c r="F103" s="65">
        <f t="shared" si="47"/>
        <v>0</v>
      </c>
      <c r="G103" s="65">
        <f t="shared" si="47"/>
        <v>0</v>
      </c>
      <c r="H103" s="65">
        <f t="shared" si="47"/>
        <v>0</v>
      </c>
      <c r="I103" s="183">
        <f t="shared" si="45"/>
        <v>0</v>
      </c>
      <c r="J103" s="149"/>
      <c r="K103" s="184" t="s">
        <v>19</v>
      </c>
      <c r="L103" s="65">
        <f t="shared" si="48"/>
        <v>0</v>
      </c>
      <c r="M103" s="65">
        <f t="shared" si="48"/>
        <v>0</v>
      </c>
      <c r="N103" s="65">
        <f t="shared" si="48"/>
        <v>0</v>
      </c>
      <c r="O103" s="65">
        <f t="shared" si="48"/>
        <v>0</v>
      </c>
      <c r="P103" s="65">
        <f t="shared" si="48"/>
        <v>0</v>
      </c>
      <c r="Q103" s="65">
        <f t="shared" si="48"/>
        <v>0</v>
      </c>
      <c r="R103" s="65">
        <f t="shared" si="48"/>
        <v>0</v>
      </c>
      <c r="S103" s="186">
        <f t="shared" si="46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47"/>
        <v>0</v>
      </c>
      <c r="C104" s="62">
        <f t="shared" si="47"/>
        <v>0</v>
      </c>
      <c r="D104" s="62">
        <f t="shared" si="47"/>
        <v>0</v>
      </c>
      <c r="E104" s="62">
        <f t="shared" si="47"/>
        <v>0</v>
      </c>
      <c r="F104" s="62">
        <f t="shared" si="47"/>
        <v>0</v>
      </c>
      <c r="G104" s="62">
        <f t="shared" si="47"/>
        <v>0</v>
      </c>
      <c r="H104" s="62">
        <f t="shared" si="47"/>
        <v>0</v>
      </c>
      <c r="I104" s="175">
        <f t="shared" si="45"/>
        <v>0</v>
      </c>
      <c r="J104" s="149"/>
      <c r="K104" s="176" t="s">
        <v>20</v>
      </c>
      <c r="L104" s="93">
        <f t="shared" si="48"/>
        <v>0</v>
      </c>
      <c r="M104" s="93">
        <f t="shared" si="48"/>
        <v>0</v>
      </c>
      <c r="N104" s="93">
        <f t="shared" si="48"/>
        <v>0</v>
      </c>
      <c r="O104" s="93">
        <f t="shared" si="48"/>
        <v>0</v>
      </c>
      <c r="P104" s="93">
        <f t="shared" si="48"/>
        <v>0</v>
      </c>
      <c r="Q104" s="93">
        <f t="shared" si="48"/>
        <v>0</v>
      </c>
      <c r="R104" s="93">
        <f t="shared" si="48"/>
        <v>0</v>
      </c>
      <c r="S104" s="179">
        <f t="shared" si="46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47"/>
        <v>4.4000000000000004</v>
      </c>
      <c r="C105" s="54">
        <f t="shared" si="47"/>
        <v>0</v>
      </c>
      <c r="D105" s="54">
        <f t="shared" si="47"/>
        <v>0</v>
      </c>
      <c r="E105" s="54">
        <f t="shared" si="47"/>
        <v>0</v>
      </c>
      <c r="F105" s="54">
        <f t="shared" si="47"/>
        <v>0</v>
      </c>
      <c r="G105" s="54">
        <f t="shared" si="47"/>
        <v>0</v>
      </c>
      <c r="H105" s="54">
        <f t="shared" si="47"/>
        <v>0</v>
      </c>
      <c r="I105" s="190">
        <f t="shared" si="45"/>
        <v>4.4000000000000004</v>
      </c>
      <c r="J105" s="149"/>
      <c r="K105" s="191" t="s">
        <v>11</v>
      </c>
      <c r="L105" s="54">
        <f t="shared" si="48"/>
        <v>4.4000000000000004</v>
      </c>
      <c r="M105" s="54">
        <f t="shared" si="48"/>
        <v>0</v>
      </c>
      <c r="N105" s="54">
        <f t="shared" si="48"/>
        <v>0</v>
      </c>
      <c r="O105" s="54">
        <f t="shared" si="48"/>
        <v>0</v>
      </c>
      <c r="P105" s="54">
        <f t="shared" si="48"/>
        <v>0</v>
      </c>
      <c r="Q105" s="54">
        <f t="shared" si="48"/>
        <v>0</v>
      </c>
      <c r="R105" s="54">
        <f t="shared" si="48"/>
        <v>0</v>
      </c>
      <c r="S105" s="193">
        <f t="shared" si="46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41925.489675659956</v>
      </c>
      <c r="C106" s="195">
        <f t="shared" ref="C106:I106" si="49">SUM(C85:C101)</f>
        <v>264.87530242991676</v>
      </c>
      <c r="D106" s="195">
        <f t="shared" si="49"/>
        <v>11586.673221490157</v>
      </c>
      <c r="E106" s="195">
        <f t="shared" si="49"/>
        <v>5374.2543591388603</v>
      </c>
      <c r="F106" s="195">
        <f t="shared" si="49"/>
        <v>1967.7444620556143</v>
      </c>
      <c r="G106" s="195">
        <f t="shared" si="49"/>
        <v>3911.6352753320984</v>
      </c>
      <c r="H106" s="195">
        <f t="shared" si="49"/>
        <v>2.6718615152753777</v>
      </c>
      <c r="I106" s="154">
        <f t="shared" si="49"/>
        <v>65033.344157621883</v>
      </c>
      <c r="J106" s="149"/>
      <c r="K106" s="196" t="s">
        <v>26</v>
      </c>
      <c r="L106" s="195">
        <f>SUM(L85:L101)</f>
        <v>41925.489675659956</v>
      </c>
      <c r="M106" s="195">
        <f t="shared" ref="M106:S106" si="50">SUM(M85:M101)</f>
        <v>264.87530242991676</v>
      </c>
      <c r="N106" s="195">
        <f t="shared" si="50"/>
        <v>11586.673221490157</v>
      </c>
      <c r="O106" s="195">
        <f t="shared" si="50"/>
        <v>5374.2543591388603</v>
      </c>
      <c r="P106" s="195">
        <f t="shared" si="50"/>
        <v>33506.658954900115</v>
      </c>
      <c r="Q106" s="195">
        <f t="shared" si="50"/>
        <v>3911.6352753320984</v>
      </c>
      <c r="R106" s="197">
        <f t="shared" si="50"/>
        <v>2.6718615152753777</v>
      </c>
      <c r="S106" s="198">
        <f t="shared" si="50"/>
        <v>96572.258650466378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0.64467682261648396</v>
      </c>
      <c r="C107" s="49">
        <f t="shared" ref="C107:H107" si="51">IF($I106=0,"-",C106/$I106)</f>
        <v>4.0729153000026597E-3</v>
      </c>
      <c r="D107" s="49">
        <f t="shared" si="51"/>
        <v>0.17816511470496482</v>
      </c>
      <c r="E107" s="49">
        <f t="shared" si="51"/>
        <v>8.2638443843718587E-2</v>
      </c>
      <c r="F107" s="49">
        <f t="shared" si="51"/>
        <v>3.0257470033931748E-2</v>
      </c>
      <c r="G107" s="49">
        <f t="shared" si="51"/>
        <v>6.0148149014933538E-2</v>
      </c>
      <c r="H107" s="72">
        <f t="shared" si="51"/>
        <v>4.108448596460861E-5</v>
      </c>
      <c r="I107" s="50">
        <f>SUM(B107:H107)</f>
        <v>0.99999999999999978</v>
      </c>
      <c r="K107" s="84" t="s">
        <v>86</v>
      </c>
      <c r="L107" s="101">
        <f t="shared" ref="L107:R107" si="52">IF($S106=0,"-",L106/$S106)</f>
        <v>0.43413595437800689</v>
      </c>
      <c r="M107" s="101">
        <f t="shared" si="52"/>
        <v>2.7427680177659133E-3</v>
      </c>
      <c r="N107" s="101">
        <f t="shared" si="52"/>
        <v>0.11997931272817135</v>
      </c>
      <c r="O107" s="101">
        <f t="shared" si="52"/>
        <v>5.565008455057923E-2</v>
      </c>
      <c r="P107" s="101">
        <f t="shared" si="52"/>
        <v>0.34695946251163196</v>
      </c>
      <c r="Q107" s="101">
        <f t="shared" si="52"/>
        <v>4.0504750846616012E-2</v>
      </c>
      <c r="R107" s="102">
        <f t="shared" si="52"/>
        <v>2.7666967228610785E-5</v>
      </c>
      <c r="S107" s="103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53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4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5">SUM(V112:AC112)</f>
        <v>0</v>
      </c>
      <c r="AJ112" s="141" t="str">
        <f t="shared" ref="AJ112:AJ132" si="56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3172.0213622161446</v>
      </c>
      <c r="E113" s="156">
        <v>0</v>
      </c>
      <c r="F113" s="348"/>
      <c r="G113" s="156">
        <v>0</v>
      </c>
      <c r="H113" s="168">
        <v>0</v>
      </c>
      <c r="I113" s="154">
        <f t="shared" si="53"/>
        <v>3172.0213622161446</v>
      </c>
      <c r="J113" s="149"/>
      <c r="K113" s="169" t="s">
        <v>10</v>
      </c>
      <c r="L113" s="156">
        <v>0</v>
      </c>
      <c r="M113" s="156">
        <v>0</v>
      </c>
      <c r="N113" s="156">
        <v>3172.0213622161446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4"/>
        <v>3172.0213622161446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3172.0213622161446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5"/>
        <v>3172.0213622161446</v>
      </c>
      <c r="AJ113" s="141" t="str">
        <f t="shared" si="56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53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4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5"/>
        <v>0</v>
      </c>
      <c r="AJ114" s="141" t="str">
        <f t="shared" si="56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3.0183222693935231E-2</v>
      </c>
      <c r="E115" s="156">
        <v>0</v>
      </c>
      <c r="F115" s="348"/>
      <c r="G115" s="156">
        <v>0</v>
      </c>
      <c r="H115" s="168">
        <v>0</v>
      </c>
      <c r="I115" s="154">
        <f t="shared" si="53"/>
        <v>3.0183222693935231E-2</v>
      </c>
      <c r="J115" s="149"/>
      <c r="K115" s="169" t="s">
        <v>16</v>
      </c>
      <c r="L115" s="156">
        <v>0</v>
      </c>
      <c r="M115" s="156">
        <v>0</v>
      </c>
      <c r="N115" s="156">
        <v>3.0183222693935231E-2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4"/>
        <v>3.0183222693935231E-2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3.0183222693935231E-2</v>
      </c>
      <c r="AD115" s="209">
        <v>0</v>
      </c>
      <c r="AE115" s="209">
        <v>0</v>
      </c>
      <c r="AF115" s="209">
        <v>0</v>
      </c>
      <c r="AG115" s="209">
        <v>3.0183222693935231E-2</v>
      </c>
      <c r="AH115" s="209">
        <v>0</v>
      </c>
      <c r="AI115" s="210">
        <f t="shared" si="55"/>
        <v>3.0183222693935231E-2</v>
      </c>
      <c r="AJ115" s="141" t="str">
        <f t="shared" si="56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53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4"/>
        <v>0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5"/>
        <v>0</v>
      </c>
      <c r="AJ116" s="141" t="str">
        <f t="shared" si="56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4.2725430790029018</v>
      </c>
      <c r="F117" s="348"/>
      <c r="G117" s="156">
        <v>0</v>
      </c>
      <c r="H117" s="168">
        <v>0</v>
      </c>
      <c r="I117" s="154">
        <f t="shared" si="53"/>
        <v>4.2725430790029018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4.2725430790029018</v>
      </c>
      <c r="P117" s="156">
        <v>341.91139121369599</v>
      </c>
      <c r="Q117" s="156">
        <v>0</v>
      </c>
      <c r="R117" s="157">
        <v>0</v>
      </c>
      <c r="S117" s="158">
        <f t="shared" si="54"/>
        <v>346.18393429269889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0.21362715395014514</v>
      </c>
      <c r="AB117" s="207">
        <v>341.91139121369599</v>
      </c>
      <c r="AC117" s="208">
        <v>4.0589159250527569</v>
      </c>
      <c r="AD117" s="207">
        <v>0</v>
      </c>
      <c r="AE117" s="207">
        <v>0</v>
      </c>
      <c r="AF117" s="207">
        <v>0</v>
      </c>
      <c r="AG117" s="207">
        <v>0</v>
      </c>
      <c r="AH117" s="207">
        <v>4.0589159250527569</v>
      </c>
      <c r="AI117" s="210">
        <f t="shared" si="55"/>
        <v>346.18393429269889</v>
      </c>
      <c r="AJ117" s="141" t="str">
        <f t="shared" si="56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53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0.2870682889998285</v>
      </c>
      <c r="Q118" s="164">
        <v>0</v>
      </c>
      <c r="R118" s="165">
        <v>0</v>
      </c>
      <c r="S118" s="166">
        <f t="shared" si="54"/>
        <v>0.2870682889998285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0.2870682889998285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5"/>
        <v>0.2870682889998285</v>
      </c>
      <c r="AJ118" s="141" t="str">
        <f t="shared" si="56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53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4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5"/>
        <v>0</v>
      </c>
      <c r="AJ119" s="141" t="str">
        <f t="shared" si="56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48"/>
      <c r="G120" s="160">
        <v>0</v>
      </c>
      <c r="H120" s="161">
        <v>0</v>
      </c>
      <c r="I120" s="162">
        <f t="shared" si="53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4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5"/>
        <v>0</v>
      </c>
      <c r="AJ120" s="141" t="str">
        <f t="shared" si="56"/>
        <v/>
      </c>
      <c r="BA120" s="141"/>
      <c r="BR120" s="141"/>
      <c r="CG120" s="141"/>
    </row>
    <row r="121" spans="1:85" ht="15">
      <c r="A121" s="167" t="s">
        <v>139</v>
      </c>
      <c r="B121" s="156">
        <v>2645.4306934332108</v>
      </c>
      <c r="C121" s="156">
        <v>688.24412459690109</v>
      </c>
      <c r="D121" s="156">
        <v>3477.3640730517891</v>
      </c>
      <c r="E121" s="156">
        <v>1439.3846515732973</v>
      </c>
      <c r="F121" s="348"/>
      <c r="G121" s="156">
        <v>0</v>
      </c>
      <c r="H121" s="168">
        <v>0</v>
      </c>
      <c r="I121" s="154">
        <f t="shared" si="53"/>
        <v>8250.4235426551986</v>
      </c>
      <c r="J121" s="149"/>
      <c r="K121" s="169" t="s">
        <v>139</v>
      </c>
      <c r="L121" s="156">
        <v>2645.4306934332108</v>
      </c>
      <c r="M121" s="156">
        <v>688.24412459690109</v>
      </c>
      <c r="N121" s="156">
        <v>3477.3640730517891</v>
      </c>
      <c r="O121" s="156">
        <v>1439.3846515732973</v>
      </c>
      <c r="P121" s="156">
        <v>0</v>
      </c>
      <c r="Q121" s="156">
        <v>0</v>
      </c>
      <c r="R121" s="157">
        <v>0</v>
      </c>
      <c r="S121" s="158">
        <f t="shared" si="54"/>
        <v>8250.4235426551986</v>
      </c>
      <c r="U121" s="215" t="s">
        <v>139</v>
      </c>
      <c r="V121" s="207">
        <v>2508.9713905551403</v>
      </c>
      <c r="W121" s="207">
        <v>0</v>
      </c>
      <c r="X121" s="207">
        <v>0</v>
      </c>
      <c r="Y121" s="207">
        <v>688.24412459690109</v>
      </c>
      <c r="Z121" s="207">
        <v>3477.3640730517891</v>
      </c>
      <c r="AA121" s="207">
        <v>1418.7998707028348</v>
      </c>
      <c r="AB121" s="207">
        <v>0</v>
      </c>
      <c r="AC121" s="208">
        <v>157.04408374853284</v>
      </c>
      <c r="AD121" s="207">
        <v>136.45930287807042</v>
      </c>
      <c r="AE121" s="207">
        <v>0</v>
      </c>
      <c r="AF121" s="207">
        <v>0</v>
      </c>
      <c r="AG121" s="207">
        <v>0</v>
      </c>
      <c r="AH121" s="207">
        <v>20.584780870462406</v>
      </c>
      <c r="AI121" s="210">
        <f t="shared" si="55"/>
        <v>8250.4235426551986</v>
      </c>
      <c r="AJ121" s="141" t="str">
        <f t="shared" si="56"/>
        <v/>
      </c>
      <c r="BA121" s="141"/>
      <c r="BR121" s="141"/>
      <c r="CG121" s="141"/>
    </row>
    <row r="122" spans="1:85" ht="15">
      <c r="A122" s="159" t="s">
        <v>25</v>
      </c>
      <c r="B122" s="160">
        <v>378.94721775907453</v>
      </c>
      <c r="C122" s="160">
        <v>4.3920259646204354</v>
      </c>
      <c r="D122" s="160">
        <v>556.86529393896262</v>
      </c>
      <c r="E122" s="160">
        <v>2531.4296455594958</v>
      </c>
      <c r="F122" s="348"/>
      <c r="G122" s="160">
        <v>244.65261482470402</v>
      </c>
      <c r="H122" s="161">
        <v>0</v>
      </c>
      <c r="I122" s="162">
        <f t="shared" si="53"/>
        <v>3716.2867980468573</v>
      </c>
      <c r="J122" s="149"/>
      <c r="K122" s="163" t="s">
        <v>25</v>
      </c>
      <c r="L122" s="164">
        <v>378.94721775907453</v>
      </c>
      <c r="M122" s="164">
        <v>4.3920259646204354</v>
      </c>
      <c r="N122" s="164">
        <v>556.86529393896262</v>
      </c>
      <c r="O122" s="164">
        <v>2531.4296455594958</v>
      </c>
      <c r="P122" s="164">
        <v>3.6812658192603807</v>
      </c>
      <c r="Q122" s="164">
        <v>244.65261482470402</v>
      </c>
      <c r="R122" s="165">
        <v>0</v>
      </c>
      <c r="S122" s="166">
        <f t="shared" si="54"/>
        <v>3719.9680638661175</v>
      </c>
      <c r="U122" s="211" t="s">
        <v>25</v>
      </c>
      <c r="V122" s="212">
        <v>339.39234125566657</v>
      </c>
      <c r="W122" s="212">
        <v>35.973834881728649</v>
      </c>
      <c r="X122" s="212">
        <v>244.65261482470402</v>
      </c>
      <c r="Y122" s="212">
        <v>4.3920259646204354</v>
      </c>
      <c r="Z122" s="212">
        <v>556.86529393896262</v>
      </c>
      <c r="AA122" s="212">
        <v>2496.5972429076005</v>
      </c>
      <c r="AB122" s="212">
        <v>3.6812658192603807</v>
      </c>
      <c r="AC122" s="213">
        <v>38.413444273574896</v>
      </c>
      <c r="AD122" s="212">
        <v>3.5810416216793453</v>
      </c>
      <c r="AE122" s="212">
        <v>0</v>
      </c>
      <c r="AF122" s="212">
        <v>0</v>
      </c>
      <c r="AG122" s="212">
        <v>0</v>
      </c>
      <c r="AH122" s="212">
        <v>34.832402651895556</v>
      </c>
      <c r="AI122" s="214">
        <f t="shared" si="55"/>
        <v>3719.968063866118</v>
      </c>
      <c r="AJ122" s="141" t="str">
        <f t="shared" si="56"/>
        <v/>
      </c>
      <c r="BA122" s="141"/>
      <c r="BR122" s="141"/>
      <c r="CG122" s="141"/>
    </row>
    <row r="123" spans="1:85" ht="15">
      <c r="A123" s="167" t="s">
        <v>24</v>
      </c>
      <c r="B123" s="156">
        <v>14.394175254811669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53"/>
        <v>14.394175254811669</v>
      </c>
      <c r="J123" s="149"/>
      <c r="K123" s="169" t="s">
        <v>24</v>
      </c>
      <c r="L123" s="156">
        <v>14.394175254811669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4"/>
        <v>14.394175254811669</v>
      </c>
      <c r="U123" s="215" t="s">
        <v>24</v>
      </c>
      <c r="V123" s="207">
        <v>14.394175254811669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5"/>
        <v>14.394175254811669</v>
      </c>
      <c r="AJ123" s="141" t="str">
        <f t="shared" si="56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53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4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5"/>
        <v>0</v>
      </c>
      <c r="AJ124" s="141" t="str">
        <f t="shared" si="56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22.314231993060961</v>
      </c>
      <c r="D125" s="156">
        <v>0</v>
      </c>
      <c r="E125" s="156">
        <v>0</v>
      </c>
      <c r="F125" s="348"/>
      <c r="G125" s="156">
        <v>0</v>
      </c>
      <c r="H125" s="168">
        <v>0</v>
      </c>
      <c r="I125" s="154">
        <f t="shared" si="53"/>
        <v>22.314231993060961</v>
      </c>
      <c r="J125" s="149"/>
      <c r="K125" s="169" t="s">
        <v>22</v>
      </c>
      <c r="L125" s="156">
        <v>0</v>
      </c>
      <c r="M125" s="156">
        <v>22.314231993060961</v>
      </c>
      <c r="N125" s="156">
        <v>0</v>
      </c>
      <c r="O125" s="156">
        <v>0</v>
      </c>
      <c r="P125" s="156">
        <v>20.933157432596733</v>
      </c>
      <c r="Q125" s="156">
        <v>0</v>
      </c>
      <c r="R125" s="157">
        <v>0</v>
      </c>
      <c r="S125" s="158">
        <f t="shared" si="54"/>
        <v>43.247389425657694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22.314231993060961</v>
      </c>
      <c r="Z125" s="207">
        <v>0</v>
      </c>
      <c r="AA125" s="207">
        <v>0</v>
      </c>
      <c r="AB125" s="207">
        <v>20.933157432596733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5"/>
        <v>43.247389425657694</v>
      </c>
      <c r="AJ125" s="141" t="str">
        <f t="shared" si="56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53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4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5"/>
        <v>0</v>
      </c>
      <c r="AJ126" s="141" t="str">
        <f t="shared" si="56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8.2970077086764018</v>
      </c>
      <c r="D127" s="156">
        <v>3623.5244722847601</v>
      </c>
      <c r="E127" s="156">
        <v>0</v>
      </c>
      <c r="F127" s="348"/>
      <c r="G127" s="156">
        <v>0</v>
      </c>
      <c r="H127" s="168">
        <v>0</v>
      </c>
      <c r="I127" s="154">
        <f t="shared" si="53"/>
        <v>3631.8214799934367</v>
      </c>
      <c r="J127" s="149"/>
      <c r="K127" s="171" t="s">
        <v>63</v>
      </c>
      <c r="L127" s="156">
        <v>0</v>
      </c>
      <c r="M127" s="156">
        <v>8.2970077086764018</v>
      </c>
      <c r="N127" s="156">
        <v>3623.5244722847601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4"/>
        <v>3631.8214799934367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8.2970077086764018</v>
      </c>
      <c r="Z127" s="207">
        <v>3623.5244722847601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5"/>
        <v>3631.8214799934367</v>
      </c>
      <c r="AJ127" s="141" t="str">
        <f t="shared" si="56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53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4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55"/>
        <v>0</v>
      </c>
      <c r="AJ128" s="141" t="str">
        <f t="shared" si="56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2.4073151631508902</v>
      </c>
      <c r="D129" s="181">
        <v>1051.3387129986143</v>
      </c>
      <c r="E129" s="181">
        <v>0</v>
      </c>
      <c r="F129" s="348"/>
      <c r="G129" s="181">
        <v>0</v>
      </c>
      <c r="H129" s="182">
        <v>0</v>
      </c>
      <c r="I129" s="183">
        <f t="shared" si="53"/>
        <v>1053.7460281617653</v>
      </c>
      <c r="J129" s="149"/>
      <c r="K129" s="184" t="s">
        <v>19</v>
      </c>
      <c r="L129" s="181">
        <v>0</v>
      </c>
      <c r="M129" s="181">
        <v>2.4073151631508902</v>
      </c>
      <c r="N129" s="181">
        <v>1051.3387129986143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4"/>
        <v>1053.7460281617653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2.4073151631508902</v>
      </c>
      <c r="Z129" s="221">
        <v>1051.3387129986143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5"/>
        <v>1053.7460281617653</v>
      </c>
      <c r="AJ129" s="141" t="str">
        <f t="shared" si="56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5.889692545525512</v>
      </c>
      <c r="D130" s="173">
        <v>2572.1857592861461</v>
      </c>
      <c r="E130" s="173">
        <v>0</v>
      </c>
      <c r="F130" s="348"/>
      <c r="G130" s="173">
        <v>0</v>
      </c>
      <c r="H130" s="174">
        <v>0</v>
      </c>
      <c r="I130" s="175">
        <f t="shared" si="53"/>
        <v>2578.0754518316717</v>
      </c>
      <c r="J130" s="149"/>
      <c r="K130" s="176" t="s">
        <v>20</v>
      </c>
      <c r="L130" s="177">
        <v>0</v>
      </c>
      <c r="M130" s="177">
        <v>5.889692545525512</v>
      </c>
      <c r="N130" s="177">
        <v>2572.1857592861461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4"/>
        <v>2578.0754518316717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5.889692545525512</v>
      </c>
      <c r="Z130" s="218">
        <v>2572.1857592861461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55"/>
        <v>2578.0754518316717</v>
      </c>
      <c r="AJ130" s="141" t="str">
        <f t="shared" si="56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53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4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5"/>
        <v>0</v>
      </c>
      <c r="AJ131" s="141" t="str">
        <f t="shared" si="56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3038.7720864470971</v>
      </c>
      <c r="C132" s="195">
        <f t="shared" ref="C132:I132" si="57">SUM(C111:C127)</f>
        <v>723.24739026325881</v>
      </c>
      <c r="D132" s="195">
        <f t="shared" si="57"/>
        <v>10829.805384714351</v>
      </c>
      <c r="E132" s="195">
        <f t="shared" si="57"/>
        <v>3975.0868402117958</v>
      </c>
      <c r="F132" s="195">
        <f t="shared" si="57"/>
        <v>0</v>
      </c>
      <c r="G132" s="195">
        <f t="shared" si="57"/>
        <v>244.65261482470402</v>
      </c>
      <c r="H132" s="197">
        <f t="shared" si="57"/>
        <v>0</v>
      </c>
      <c r="I132" s="154">
        <f t="shared" si="57"/>
        <v>18811.564316461205</v>
      </c>
      <c r="J132" s="149"/>
      <c r="K132" s="196" t="s">
        <v>26</v>
      </c>
      <c r="L132" s="195">
        <f>SUM(L111:L127)</f>
        <v>3038.7720864470971</v>
      </c>
      <c r="M132" s="195">
        <f t="shared" ref="M132:S132" si="58">SUM(M111:M127)</f>
        <v>723.24739026325881</v>
      </c>
      <c r="N132" s="195">
        <f t="shared" si="58"/>
        <v>10829.805384714351</v>
      </c>
      <c r="O132" s="195">
        <f t="shared" si="58"/>
        <v>3975.0868402117958</v>
      </c>
      <c r="P132" s="195">
        <f t="shared" si="58"/>
        <v>366.8128827545529</v>
      </c>
      <c r="Q132" s="195">
        <f t="shared" si="58"/>
        <v>244.65261482470402</v>
      </c>
      <c r="R132" s="197">
        <f t="shared" si="58"/>
        <v>0</v>
      </c>
      <c r="S132" s="198">
        <f t="shared" si="58"/>
        <v>19178.37719921576</v>
      </c>
      <c r="T132" s="141" t="str">
        <f>IF(ABS(S132-AI132)&gt;0.01,S132-AI132,"")</f>
        <v/>
      </c>
      <c r="U132" s="224" t="s">
        <v>62</v>
      </c>
      <c r="V132" s="225">
        <f>SUM(V111:V127)</f>
        <v>2862.7579070656184</v>
      </c>
      <c r="W132" s="225">
        <f t="shared" ref="W132:AH132" si="59">SUM(W111:W127)</f>
        <v>35.973834881728649</v>
      </c>
      <c r="X132" s="225">
        <f t="shared" si="59"/>
        <v>244.65261482470402</v>
      </c>
      <c r="Y132" s="225">
        <f t="shared" si="59"/>
        <v>723.24739026325881</v>
      </c>
      <c r="Z132" s="225">
        <f t="shared" si="59"/>
        <v>10829.775201491657</v>
      </c>
      <c r="AA132" s="225">
        <f t="shared" si="59"/>
        <v>3915.6107407643858</v>
      </c>
      <c r="AB132" s="225">
        <f t="shared" si="59"/>
        <v>366.8128827545529</v>
      </c>
      <c r="AC132" s="225">
        <f t="shared" si="59"/>
        <v>199.54662716985442</v>
      </c>
      <c r="AD132" s="226">
        <f t="shared" si="59"/>
        <v>140.04034449974975</v>
      </c>
      <c r="AE132" s="226">
        <f t="shared" si="59"/>
        <v>0</v>
      </c>
      <c r="AF132" s="226">
        <f t="shared" si="59"/>
        <v>0</v>
      </c>
      <c r="AG132" s="226">
        <f t="shared" si="59"/>
        <v>3.0183222693935231E-2</v>
      </c>
      <c r="AH132" s="226">
        <f t="shared" si="59"/>
        <v>59.476099447410718</v>
      </c>
      <c r="AI132" s="227">
        <f>SUM(V132:AC132)</f>
        <v>19178.377199215756</v>
      </c>
      <c r="AJ132" s="141" t="str">
        <f t="shared" si="56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0.16153744767456665</v>
      </c>
      <c r="C133" s="49">
        <f t="shared" ref="C133:H133" si="60">IF($I132=0,"-",C132/$I132)</f>
        <v>3.844695624969241E-2</v>
      </c>
      <c r="D133" s="49">
        <f t="shared" si="60"/>
        <v>0.57569935187355181</v>
      </c>
      <c r="E133" s="49">
        <f t="shared" si="60"/>
        <v>0.21131080718966924</v>
      </c>
      <c r="F133" s="49">
        <f t="shared" si="60"/>
        <v>0</v>
      </c>
      <c r="G133" s="49">
        <f t="shared" si="60"/>
        <v>1.3005437012519945E-2</v>
      </c>
      <c r="H133" s="72">
        <f t="shared" si="60"/>
        <v>0</v>
      </c>
      <c r="I133" s="50">
        <f>SUM(B133:H133)</f>
        <v>1</v>
      </c>
      <c r="J133" s="141"/>
      <c r="K133" s="84" t="s">
        <v>86</v>
      </c>
      <c r="L133" s="101">
        <f t="shared" ref="L133:R133" si="61">IF($S132=0,"-",L132/$S132)</f>
        <v>0.15844782146486086</v>
      </c>
      <c r="M133" s="101">
        <f t="shared" si="61"/>
        <v>3.7711605249522037E-2</v>
      </c>
      <c r="N133" s="101">
        <f t="shared" si="61"/>
        <v>0.56468830872495313</v>
      </c>
      <c r="O133" s="101">
        <f t="shared" si="61"/>
        <v>0.20726919691486434</v>
      </c>
      <c r="P133" s="101">
        <f t="shared" si="61"/>
        <v>1.9126377531543837E-2</v>
      </c>
      <c r="Q133" s="101">
        <f t="shared" si="61"/>
        <v>1.2756690114255774E-2</v>
      </c>
      <c r="R133" s="102">
        <f t="shared" si="61"/>
        <v>0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831.92064424665193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831.92064424665193</v>
      </c>
      <c r="J137" s="149"/>
      <c r="K137" s="203" t="s">
        <v>7</v>
      </c>
      <c r="L137" s="152">
        <v>0</v>
      </c>
      <c r="M137" s="152">
        <v>831.92064424665193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831.92064424665193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831.92064424665193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831.92064424665193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62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3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4">SUM(V138:AC138)</f>
        <v>0</v>
      </c>
      <c r="AJ138" s="141" t="str">
        <f t="shared" ref="AJ138:AJ159" si="65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62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3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4"/>
        <v>0</v>
      </c>
      <c r="AJ139" s="141" t="str">
        <f t="shared" si="65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62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3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4"/>
        <v>0</v>
      </c>
      <c r="AJ140" s="141" t="str">
        <f t="shared" si="65"/>
        <v/>
      </c>
      <c r="BA140" s="141"/>
      <c r="BR140" s="141"/>
      <c r="CG140" s="141"/>
    </row>
    <row r="141" spans="1:85" ht="15">
      <c r="A141" s="167" t="s">
        <v>16</v>
      </c>
      <c r="B141" s="156">
        <v>87.223443806352961</v>
      </c>
      <c r="C141" s="156">
        <v>14.948661452308178</v>
      </c>
      <c r="D141" s="156">
        <v>0</v>
      </c>
      <c r="E141" s="156">
        <v>0</v>
      </c>
      <c r="F141" s="348"/>
      <c r="G141" s="156">
        <v>0</v>
      </c>
      <c r="H141" s="168">
        <v>0</v>
      </c>
      <c r="I141" s="154">
        <f t="shared" si="62"/>
        <v>102.17210525866113</v>
      </c>
      <c r="J141" s="149"/>
      <c r="K141" s="169" t="s">
        <v>16</v>
      </c>
      <c r="L141" s="156">
        <v>87.223443806352961</v>
      </c>
      <c r="M141" s="156">
        <v>14.948661452308178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3"/>
        <v>102.17210525866113</v>
      </c>
      <c r="U141" s="215" t="s">
        <v>16</v>
      </c>
      <c r="V141" s="207">
        <v>87.223443806352961</v>
      </c>
      <c r="W141" s="207">
        <v>0</v>
      </c>
      <c r="X141" s="207">
        <v>0</v>
      </c>
      <c r="Y141" s="207">
        <v>14.948661452308178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4"/>
        <v>102.17210525866113</v>
      </c>
      <c r="AJ141" s="141" t="str">
        <f t="shared" si="65"/>
        <v/>
      </c>
      <c r="BA141" s="141"/>
      <c r="BR141" s="141"/>
      <c r="CG141" s="141"/>
    </row>
    <row r="142" spans="1:85" ht="15">
      <c r="A142" s="159" t="s">
        <v>15</v>
      </c>
      <c r="B142" s="160">
        <v>0.12836523096327618</v>
      </c>
      <c r="C142" s="160">
        <v>0.68875976467598621</v>
      </c>
      <c r="D142" s="160">
        <v>2.1840789080821182E-2</v>
      </c>
      <c r="E142" s="160">
        <v>1.2924863441580262E-2</v>
      </c>
      <c r="F142" s="348"/>
      <c r="G142" s="160">
        <v>0</v>
      </c>
      <c r="H142" s="161">
        <v>0</v>
      </c>
      <c r="I142" s="162">
        <f t="shared" si="62"/>
        <v>0.85189064816166382</v>
      </c>
      <c r="J142" s="149"/>
      <c r="K142" s="163" t="s">
        <v>15</v>
      </c>
      <c r="L142" s="164">
        <v>0.12836523096327618</v>
      </c>
      <c r="M142" s="164">
        <v>0.68875976467598621</v>
      </c>
      <c r="N142" s="164">
        <v>2.1840789080821182E-2</v>
      </c>
      <c r="O142" s="164">
        <v>1.2924863441580262E-2</v>
      </c>
      <c r="P142" s="164">
        <v>0</v>
      </c>
      <c r="Q142" s="164">
        <v>0</v>
      </c>
      <c r="R142" s="165">
        <v>0</v>
      </c>
      <c r="S142" s="166">
        <f t="shared" si="63"/>
        <v>0.85189064816166382</v>
      </c>
      <c r="U142" s="211" t="s">
        <v>56</v>
      </c>
      <c r="V142" s="212">
        <v>0.12836523096327618</v>
      </c>
      <c r="W142" s="212">
        <v>0</v>
      </c>
      <c r="X142" s="212">
        <v>0</v>
      </c>
      <c r="Y142" s="212">
        <v>0.68875976467598621</v>
      </c>
      <c r="Z142" s="212">
        <v>2.1840789080821182E-2</v>
      </c>
      <c r="AA142" s="212">
        <v>0</v>
      </c>
      <c r="AB142" s="212">
        <v>0</v>
      </c>
      <c r="AC142" s="213">
        <v>1.2924863441580262E-2</v>
      </c>
      <c r="AD142" s="212">
        <v>0</v>
      </c>
      <c r="AE142" s="212">
        <v>0</v>
      </c>
      <c r="AF142" s="212">
        <v>0</v>
      </c>
      <c r="AG142" s="212">
        <v>0</v>
      </c>
      <c r="AH142" s="212">
        <v>1.2924863441580262E-2</v>
      </c>
      <c r="AI142" s="214">
        <f t="shared" si="64"/>
        <v>0.85189064816166382</v>
      </c>
      <c r="AJ142" s="141" t="str">
        <f t="shared" si="65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</v>
      </c>
      <c r="F143" s="348"/>
      <c r="G143" s="156">
        <v>0</v>
      </c>
      <c r="H143" s="168">
        <v>0</v>
      </c>
      <c r="I143" s="154">
        <f t="shared" si="62"/>
        <v>0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</v>
      </c>
      <c r="P143" s="156">
        <v>70.061822067275855</v>
      </c>
      <c r="Q143" s="156">
        <v>0</v>
      </c>
      <c r="R143" s="157">
        <v>0</v>
      </c>
      <c r="S143" s="158">
        <f t="shared" si="63"/>
        <v>70.061822067275855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70.061822067275855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4"/>
        <v>70.061822067275855</v>
      </c>
      <c r="AJ143" s="141" t="str">
        <f t="shared" si="65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62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4.6615612365708756</v>
      </c>
      <c r="Q144" s="164">
        <v>0</v>
      </c>
      <c r="R144" s="165">
        <v>0</v>
      </c>
      <c r="S144" s="166">
        <f t="shared" si="63"/>
        <v>4.6615612365708756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4.6615612365708756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4"/>
        <v>4.6615612365708756</v>
      </c>
      <c r="AJ144" s="141" t="str">
        <f t="shared" si="65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62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3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4"/>
        <v>0</v>
      </c>
      <c r="AJ145" s="141" t="str">
        <f t="shared" si="65"/>
        <v/>
      </c>
      <c r="BA145" s="141"/>
      <c r="BR145" s="141"/>
      <c r="CG145" s="141"/>
    </row>
    <row r="146" spans="1:85" ht="15">
      <c r="A146" s="159" t="s">
        <v>17</v>
      </c>
      <c r="B146" s="160">
        <v>2.2852996947929547E-4</v>
      </c>
      <c r="C146" s="160">
        <v>1.2286298892850642</v>
      </c>
      <c r="D146" s="160">
        <v>1.230686659010378</v>
      </c>
      <c r="E146" s="160">
        <v>0</v>
      </c>
      <c r="F146" s="348"/>
      <c r="G146" s="160">
        <v>0</v>
      </c>
      <c r="H146" s="161">
        <v>0</v>
      </c>
      <c r="I146" s="162">
        <f t="shared" si="62"/>
        <v>2.4595450782649215</v>
      </c>
      <c r="J146" s="149"/>
      <c r="K146" s="163" t="s">
        <v>17</v>
      </c>
      <c r="L146" s="164">
        <v>2.2852996947929547E-4</v>
      </c>
      <c r="M146" s="164">
        <v>1.2286298892850642</v>
      </c>
      <c r="N146" s="164">
        <v>1.230686659010378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63"/>
        <v>2.4595450782649215</v>
      </c>
      <c r="U146" s="211" t="s">
        <v>17</v>
      </c>
      <c r="V146" s="212">
        <v>2.2852996947929547E-4</v>
      </c>
      <c r="W146" s="212">
        <v>0</v>
      </c>
      <c r="X146" s="212">
        <v>0</v>
      </c>
      <c r="Y146" s="212">
        <v>1.2286298892850642</v>
      </c>
      <c r="Z146" s="212">
        <v>1.230686659010378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64"/>
        <v>2.4595450782649215</v>
      </c>
      <c r="AJ146" s="141" t="str">
        <f t="shared" si="65"/>
        <v/>
      </c>
      <c r="BA146" s="141"/>
      <c r="BR146" s="141"/>
      <c r="CG146" s="141"/>
    </row>
    <row r="147" spans="1:85" ht="15">
      <c r="A147" s="167" t="s">
        <v>139</v>
      </c>
      <c r="B147" s="156">
        <v>164.19077445274601</v>
      </c>
      <c r="C147" s="156">
        <v>2003.5171026268292</v>
      </c>
      <c r="D147" s="156">
        <v>5269.7429615594747</v>
      </c>
      <c r="E147" s="156">
        <v>39.663217930139155</v>
      </c>
      <c r="F147" s="348"/>
      <c r="G147" s="156">
        <v>0</v>
      </c>
      <c r="H147" s="168">
        <v>0</v>
      </c>
      <c r="I147" s="154">
        <f t="shared" si="62"/>
        <v>7477.1140565691894</v>
      </c>
      <c r="J147" s="149"/>
      <c r="K147" s="169" t="s">
        <v>139</v>
      </c>
      <c r="L147" s="156">
        <v>164.19077445274601</v>
      </c>
      <c r="M147" s="156">
        <v>2003.5171026268292</v>
      </c>
      <c r="N147" s="156">
        <v>5269.7429615594747</v>
      </c>
      <c r="O147" s="156">
        <v>39.663217930139155</v>
      </c>
      <c r="P147" s="156">
        <v>0</v>
      </c>
      <c r="Q147" s="156">
        <v>0</v>
      </c>
      <c r="R147" s="157">
        <v>0</v>
      </c>
      <c r="S147" s="158">
        <f t="shared" si="63"/>
        <v>7477.1140565691894</v>
      </c>
      <c r="U147" s="215" t="s">
        <v>139</v>
      </c>
      <c r="V147" s="207">
        <v>162.95599825983265</v>
      </c>
      <c r="W147" s="207">
        <v>0</v>
      </c>
      <c r="X147" s="207">
        <v>0</v>
      </c>
      <c r="Y147" s="207">
        <v>2003.5171026268292</v>
      </c>
      <c r="Z147" s="207">
        <v>5262.4485552435508</v>
      </c>
      <c r="AA147" s="207">
        <v>0</v>
      </c>
      <c r="AB147" s="207">
        <v>0</v>
      </c>
      <c r="AC147" s="208">
        <v>48.192400438976044</v>
      </c>
      <c r="AD147" s="207">
        <v>1.2347761929133501</v>
      </c>
      <c r="AE147" s="207">
        <v>0</v>
      </c>
      <c r="AF147" s="207">
        <v>0</v>
      </c>
      <c r="AG147" s="207">
        <v>7.2944063159235322</v>
      </c>
      <c r="AH147" s="207">
        <v>39.663217930139155</v>
      </c>
      <c r="AI147" s="210">
        <f t="shared" si="64"/>
        <v>7477.1140565691885</v>
      </c>
      <c r="AJ147" s="141" t="str">
        <f t="shared" si="65"/>
        <v/>
      </c>
      <c r="BA147" s="141"/>
      <c r="BR147" s="141"/>
      <c r="CG147" s="141"/>
    </row>
    <row r="148" spans="1:85" ht="15">
      <c r="A148" s="159" t="s">
        <v>25</v>
      </c>
      <c r="B148" s="160">
        <v>146.10473543952975</v>
      </c>
      <c r="C148" s="160">
        <v>108.08117459572735</v>
      </c>
      <c r="D148" s="160">
        <v>43.040524662612086</v>
      </c>
      <c r="E148" s="160">
        <v>5635.7102804312281</v>
      </c>
      <c r="F148" s="348"/>
      <c r="G148" s="160">
        <v>157.80956522576332</v>
      </c>
      <c r="H148" s="161">
        <v>0</v>
      </c>
      <c r="I148" s="162">
        <f t="shared" si="62"/>
        <v>6090.7462803548606</v>
      </c>
      <c r="J148" s="149"/>
      <c r="K148" s="163" t="s">
        <v>25</v>
      </c>
      <c r="L148" s="164">
        <v>146.10473543952975</v>
      </c>
      <c r="M148" s="164">
        <v>108.08117459572735</v>
      </c>
      <c r="N148" s="164">
        <v>43.040524662612086</v>
      </c>
      <c r="O148" s="164">
        <v>5635.7102804312281</v>
      </c>
      <c r="P148" s="164">
        <v>0.11052915713807161</v>
      </c>
      <c r="Q148" s="164">
        <v>157.80956522576332</v>
      </c>
      <c r="R148" s="165">
        <v>0</v>
      </c>
      <c r="S148" s="166">
        <f t="shared" si="63"/>
        <v>6090.856809511999</v>
      </c>
      <c r="U148" s="211" t="s">
        <v>25</v>
      </c>
      <c r="V148" s="212">
        <v>27.591348207462882</v>
      </c>
      <c r="W148" s="212">
        <v>118.51338723206688</v>
      </c>
      <c r="X148" s="212">
        <v>157.80956522576332</v>
      </c>
      <c r="Y148" s="212">
        <v>108.08117459572735</v>
      </c>
      <c r="Z148" s="212">
        <v>43.040524662612086</v>
      </c>
      <c r="AA148" s="212">
        <v>5600.6057380886959</v>
      </c>
      <c r="AB148" s="212">
        <v>0.11052915713807161</v>
      </c>
      <c r="AC148" s="213">
        <v>35.104542342531666</v>
      </c>
      <c r="AD148" s="212">
        <v>0</v>
      </c>
      <c r="AE148" s="212">
        <v>0.42082428614842443</v>
      </c>
      <c r="AF148" s="212">
        <v>0</v>
      </c>
      <c r="AG148" s="212">
        <v>0</v>
      </c>
      <c r="AH148" s="212">
        <v>34.683718056383235</v>
      </c>
      <c r="AI148" s="214">
        <f t="shared" si="64"/>
        <v>6090.856809511999</v>
      </c>
      <c r="AJ148" s="141" t="str">
        <f t="shared" si="65"/>
        <v/>
      </c>
      <c r="BA148" s="141"/>
      <c r="BR148" s="141"/>
      <c r="CG148" s="141"/>
    </row>
    <row r="149" spans="1:85" ht="15">
      <c r="A149" s="167" t="s">
        <v>24</v>
      </c>
      <c r="B149" s="156">
        <v>39.479577896947411</v>
      </c>
      <c r="C149" s="156">
        <v>390.62767411819027</v>
      </c>
      <c r="D149" s="156">
        <v>21.32679778922644</v>
      </c>
      <c r="E149" s="156">
        <v>0</v>
      </c>
      <c r="F149" s="348"/>
      <c r="G149" s="156">
        <v>0</v>
      </c>
      <c r="H149" s="168">
        <v>0</v>
      </c>
      <c r="I149" s="154">
        <f t="shared" si="62"/>
        <v>451.43404980436412</v>
      </c>
      <c r="J149" s="149"/>
      <c r="K149" s="169" t="s">
        <v>24</v>
      </c>
      <c r="L149" s="156">
        <v>39.479577896947411</v>
      </c>
      <c r="M149" s="156">
        <v>390.62767411819027</v>
      </c>
      <c r="N149" s="156">
        <v>21.32679778922644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3"/>
        <v>451.43404980436412</v>
      </c>
      <c r="U149" s="215" t="s">
        <v>24</v>
      </c>
      <c r="V149" s="207">
        <v>35.292176839945014</v>
      </c>
      <c r="W149" s="207">
        <v>3.1027331130521931</v>
      </c>
      <c r="X149" s="207">
        <v>0</v>
      </c>
      <c r="Y149" s="207">
        <v>390.62767411819027</v>
      </c>
      <c r="Z149" s="207">
        <v>21.32679778922644</v>
      </c>
      <c r="AA149" s="207">
        <v>0</v>
      </c>
      <c r="AB149" s="207">
        <v>0</v>
      </c>
      <c r="AC149" s="208">
        <v>1.0846679439502045</v>
      </c>
      <c r="AD149" s="207">
        <v>1.0846679439502045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4"/>
        <v>451.43404980436407</v>
      </c>
      <c r="AJ149" s="141" t="str">
        <f t="shared" si="65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62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3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4"/>
        <v>0</v>
      </c>
      <c r="AJ150" s="141" t="str">
        <f t="shared" si="65"/>
        <v/>
      </c>
      <c r="BA150" s="141"/>
      <c r="BR150" s="141"/>
      <c r="CG150" s="141"/>
    </row>
    <row r="151" spans="1:85" ht="15">
      <c r="A151" s="167" t="s">
        <v>22</v>
      </c>
      <c r="B151" s="156">
        <v>69.555345754395717</v>
      </c>
      <c r="C151" s="156">
        <v>1321.5515693335185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62"/>
        <v>1391.1069150879143</v>
      </c>
      <c r="J151" s="149"/>
      <c r="K151" s="169" t="s">
        <v>22</v>
      </c>
      <c r="L151" s="156">
        <v>69.555345754395717</v>
      </c>
      <c r="M151" s="156">
        <v>1321.5515693335185</v>
      </c>
      <c r="N151" s="156">
        <v>0</v>
      </c>
      <c r="O151" s="156">
        <v>0</v>
      </c>
      <c r="P151" s="156">
        <v>4.2425373437565206</v>
      </c>
      <c r="Q151" s="156">
        <v>0</v>
      </c>
      <c r="R151" s="157">
        <v>0</v>
      </c>
      <c r="S151" s="158">
        <f t="shared" si="63"/>
        <v>1395.3494524316709</v>
      </c>
      <c r="U151" s="215" t="s">
        <v>22</v>
      </c>
      <c r="V151" s="207">
        <v>69.555345754395717</v>
      </c>
      <c r="W151" s="207">
        <v>0</v>
      </c>
      <c r="X151" s="207">
        <v>0</v>
      </c>
      <c r="Y151" s="207">
        <v>1321.5515693335185</v>
      </c>
      <c r="Z151" s="207">
        <v>0</v>
      </c>
      <c r="AA151" s="207">
        <v>0</v>
      </c>
      <c r="AB151" s="207">
        <v>4.2425373437565206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4"/>
        <v>1395.3494524316709</v>
      </c>
      <c r="AJ151" s="141" t="str">
        <f t="shared" si="65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1821.3883371351387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62"/>
        <v>1821.3883371351387</v>
      </c>
      <c r="J152" s="149"/>
      <c r="K152" s="163" t="s">
        <v>21</v>
      </c>
      <c r="L152" s="164">
        <v>0</v>
      </c>
      <c r="M152" s="164">
        <v>1821.3883371351387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3"/>
        <v>1821.3883371351387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1821.3883371351387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4"/>
        <v>1821.3883371351387</v>
      </c>
      <c r="AJ152" s="141" t="str">
        <f t="shared" si="65"/>
        <v/>
      </c>
      <c r="BA152" s="141"/>
      <c r="BR152" s="141"/>
      <c r="CG152" s="141"/>
    </row>
    <row r="153" spans="1:85" ht="15">
      <c r="A153" s="170" t="s">
        <v>63</v>
      </c>
      <c r="B153" s="156">
        <v>0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62"/>
        <v>0</v>
      </c>
      <c r="J153" s="149"/>
      <c r="K153" s="171" t="s">
        <v>63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3"/>
        <v>0</v>
      </c>
      <c r="U153" s="216" t="s">
        <v>61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4"/>
        <v>0</v>
      </c>
      <c r="AJ153" s="141" t="str">
        <f t="shared" si="65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62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3"/>
        <v>0</v>
      </c>
      <c r="U154" s="217" t="s">
        <v>64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64"/>
        <v>0</v>
      </c>
      <c r="AJ154" s="141" t="str">
        <f t="shared" si="65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62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3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4"/>
        <v>0</v>
      </c>
      <c r="AJ155" s="141" t="str">
        <f t="shared" si="65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62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3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64"/>
        <v>0</v>
      </c>
      <c r="AJ156" s="141" t="str">
        <f t="shared" si="65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62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3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4"/>
        <v>0</v>
      </c>
      <c r="AJ157" s="141" t="str">
        <f t="shared" si="65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506.6824711109046</v>
      </c>
      <c r="C158" s="195">
        <f t="shared" ref="C158:I158" si="66">SUM(C137:C153)</f>
        <v>6493.9525531623249</v>
      </c>
      <c r="D158" s="195">
        <f t="shared" si="66"/>
        <v>5335.3628114594048</v>
      </c>
      <c r="E158" s="195">
        <f t="shared" si="66"/>
        <v>5675.3864232248088</v>
      </c>
      <c r="F158" s="195">
        <f t="shared" si="66"/>
        <v>0</v>
      </c>
      <c r="G158" s="195">
        <f t="shared" si="66"/>
        <v>157.80956522576332</v>
      </c>
      <c r="H158" s="197">
        <f t="shared" si="66"/>
        <v>0</v>
      </c>
      <c r="I158" s="154">
        <f t="shared" si="66"/>
        <v>18169.193824183207</v>
      </c>
      <c r="J158" s="149"/>
      <c r="K158" s="196" t="s">
        <v>26</v>
      </c>
      <c r="L158" s="195">
        <f>SUM(L137:L153)</f>
        <v>506.6824711109046</v>
      </c>
      <c r="M158" s="195">
        <f t="shared" ref="M158:S158" si="67">SUM(M137:M153)</f>
        <v>6493.9525531623249</v>
      </c>
      <c r="N158" s="195">
        <f t="shared" si="67"/>
        <v>5335.3628114594048</v>
      </c>
      <c r="O158" s="195">
        <f t="shared" si="67"/>
        <v>5675.3864232248088</v>
      </c>
      <c r="P158" s="195">
        <f t="shared" si="67"/>
        <v>79.07644980474133</v>
      </c>
      <c r="Q158" s="195">
        <f t="shared" si="67"/>
        <v>157.80956522576332</v>
      </c>
      <c r="R158" s="197">
        <f t="shared" si="67"/>
        <v>0</v>
      </c>
      <c r="S158" s="198">
        <f t="shared" si="67"/>
        <v>18248.27027398795</v>
      </c>
      <c r="T158" s="141" t="str">
        <f>IF(ABS(S158-AI158)&gt;0.01,S158-AI158,"")</f>
        <v/>
      </c>
      <c r="U158" s="224" t="s">
        <v>62</v>
      </c>
      <c r="V158" s="225">
        <f>SUM(V137:V153)</f>
        <v>382.74690662892198</v>
      </c>
      <c r="W158" s="225">
        <f t="shared" ref="W158:AH158" si="68">SUM(W137:W153)</f>
        <v>121.61612034511907</v>
      </c>
      <c r="X158" s="225">
        <f t="shared" si="68"/>
        <v>157.80956522576332</v>
      </c>
      <c r="Y158" s="225">
        <f t="shared" si="68"/>
        <v>6493.9525531623249</v>
      </c>
      <c r="Z158" s="225">
        <f t="shared" si="68"/>
        <v>5328.068405143481</v>
      </c>
      <c r="AA158" s="225">
        <f t="shared" si="68"/>
        <v>5600.6057380886959</v>
      </c>
      <c r="AB158" s="225">
        <f t="shared" si="68"/>
        <v>79.07644980474133</v>
      </c>
      <c r="AC158" s="225">
        <f t="shared" si="68"/>
        <v>84.394535588899501</v>
      </c>
      <c r="AD158" s="226">
        <f t="shared" si="68"/>
        <v>2.3194441368635546</v>
      </c>
      <c r="AE158" s="226">
        <f t="shared" si="68"/>
        <v>0.42082428614842443</v>
      </c>
      <c r="AF158" s="226">
        <f t="shared" si="68"/>
        <v>0</v>
      </c>
      <c r="AG158" s="226">
        <f t="shared" si="68"/>
        <v>7.2944063159235322</v>
      </c>
      <c r="AH158" s="226">
        <f t="shared" si="68"/>
        <v>74.359860849963979</v>
      </c>
      <c r="AI158" s="227">
        <f>SUM(V158:AC158)</f>
        <v>18248.27027398795</v>
      </c>
      <c r="AJ158" s="141" t="str">
        <f t="shared" si="65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2.7886898891271113E-2</v>
      </c>
      <c r="C159" s="49">
        <f t="shared" ref="C159:H159" si="69">IF($I158=0,"-",C158/$I158)</f>
        <v>0.35741555822465115</v>
      </c>
      <c r="D159" s="49">
        <f t="shared" si="69"/>
        <v>0.29364884667354002</v>
      </c>
      <c r="E159" s="49">
        <f t="shared" si="69"/>
        <v>0.31236313939646931</v>
      </c>
      <c r="F159" s="49">
        <f t="shared" si="69"/>
        <v>0</v>
      </c>
      <c r="G159" s="49">
        <f t="shared" si="69"/>
        <v>8.6855568140683653E-3</v>
      </c>
      <c r="H159" s="72">
        <f t="shared" si="69"/>
        <v>0</v>
      </c>
      <c r="I159" s="50">
        <f>SUM(B159:H159)</f>
        <v>1</v>
      </c>
      <c r="J159" s="141"/>
      <c r="K159" s="84" t="s">
        <v>86</v>
      </c>
      <c r="L159" s="101">
        <f t="shared" ref="L159:R159" si="70">IF($S158=0,"-",L158/$S158)</f>
        <v>2.7766054727562679E-2</v>
      </c>
      <c r="M159" s="101">
        <f t="shared" si="70"/>
        <v>0.35586674548651048</v>
      </c>
      <c r="N159" s="101">
        <f t="shared" si="70"/>
        <v>0.29237635849052024</v>
      </c>
      <c r="O159" s="101">
        <f t="shared" si="70"/>
        <v>0.31100955531740482</v>
      </c>
      <c r="P159" s="101">
        <f t="shared" si="70"/>
        <v>4.3333668680620701E-3</v>
      </c>
      <c r="Q159" s="101">
        <f t="shared" si="70"/>
        <v>8.6479191099396099E-3</v>
      </c>
      <c r="R159" s="102">
        <f t="shared" si="70"/>
        <v>0</v>
      </c>
      <c r="S159" s="103">
        <f>SUM(L159:R159)</f>
        <v>0.99999999999999978</v>
      </c>
      <c r="U159" s="113" t="s">
        <v>86</v>
      </c>
      <c r="V159" s="135">
        <f>+V158/$AI158</f>
        <v>2.0974421185251169E-2</v>
      </c>
      <c r="W159" s="135">
        <f t="shared" ref="W159:AH159" si="71">+W158/$AI158</f>
        <v>6.6645286659567466E-3</v>
      </c>
      <c r="X159" s="135">
        <f t="shared" si="71"/>
        <v>8.6479191099396099E-3</v>
      </c>
      <c r="Y159" s="135">
        <f t="shared" si="71"/>
        <v>0.35586674548651048</v>
      </c>
      <c r="Z159" s="135">
        <f t="shared" si="71"/>
        <v>0.29197662710741368</v>
      </c>
      <c r="AA159" s="135">
        <f t="shared" si="71"/>
        <v>0.30691159512647592</v>
      </c>
      <c r="AB159" s="135">
        <f t="shared" si="71"/>
        <v>4.3333668680620701E-3</v>
      </c>
      <c r="AC159" s="135">
        <f t="shared" si="71"/>
        <v>4.6247964503901466E-3</v>
      </c>
      <c r="AD159" s="135">
        <f t="shared" si="71"/>
        <v>1.2710487635476405E-4</v>
      </c>
      <c r="AE159" s="135">
        <f t="shared" si="71"/>
        <v>2.3061050709463113E-5</v>
      </c>
      <c r="AF159" s="135">
        <f t="shared" si="71"/>
        <v>0</v>
      </c>
      <c r="AG159" s="135">
        <f t="shared" si="71"/>
        <v>3.9973138310656027E-4</v>
      </c>
      <c r="AH159" s="135">
        <f t="shared" si="71"/>
        <v>4.0748991402193586E-3</v>
      </c>
      <c r="AI159" s="136">
        <f>SUM(V159:AC159)</f>
        <v>0.99999999999999978</v>
      </c>
      <c r="AJ159" s="24" t="str">
        <f t="shared" si="65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2.9537513968071833E-7</v>
      </c>
      <c r="E163" s="152">
        <v>0</v>
      </c>
      <c r="F163" s="347"/>
      <c r="G163" s="152">
        <v>0</v>
      </c>
      <c r="H163" s="153">
        <v>0</v>
      </c>
      <c r="I163" s="154">
        <f>SUM(B163:H163)</f>
        <v>2.9537513968071833E-7</v>
      </c>
      <c r="J163" s="149"/>
      <c r="K163" s="203" t="s">
        <v>7</v>
      </c>
      <c r="L163" s="152">
        <v>0</v>
      </c>
      <c r="M163" s="152">
        <v>0</v>
      </c>
      <c r="N163" s="152">
        <v>2.9537513968071833E-7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2.9537513968071833E-7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2.9537513968071833E-7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2.9537513968071833E-7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7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4">SUM(V164:AC164)</f>
        <v>0</v>
      </c>
      <c r="AJ164" s="141" t="str">
        <f t="shared" ref="AJ164:AJ185" si="7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72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3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4"/>
        <v>0</v>
      </c>
      <c r="AJ165" s="141" t="str">
        <f t="shared" si="75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72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3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4"/>
        <v>0</v>
      </c>
      <c r="AJ166" s="141" t="str">
        <f t="shared" si="75"/>
        <v/>
      </c>
      <c r="BA166" s="141"/>
      <c r="BR166" s="141"/>
      <c r="CG166" s="141"/>
    </row>
    <row r="167" spans="1:85" ht="15">
      <c r="A167" s="167" t="s">
        <v>16</v>
      </c>
      <c r="B167" s="156">
        <v>16.366693319916106</v>
      </c>
      <c r="C167" s="156">
        <v>0</v>
      </c>
      <c r="D167" s="156">
        <v>0</v>
      </c>
      <c r="E167" s="156">
        <v>0</v>
      </c>
      <c r="F167" s="348"/>
      <c r="G167" s="156">
        <v>0</v>
      </c>
      <c r="H167" s="168">
        <v>0</v>
      </c>
      <c r="I167" s="154">
        <f t="shared" si="72"/>
        <v>16.366693319916106</v>
      </c>
      <c r="J167" s="149"/>
      <c r="K167" s="169" t="s">
        <v>16</v>
      </c>
      <c r="L167" s="156">
        <v>16.366693319916106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3"/>
        <v>16.366693319916106</v>
      </c>
      <c r="U167" s="215" t="s">
        <v>16</v>
      </c>
      <c r="V167" s="207">
        <v>16.366693319916106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4"/>
        <v>16.366693319916106</v>
      </c>
      <c r="AJ167" s="141" t="str">
        <f t="shared" si="75"/>
        <v/>
      </c>
      <c r="BA167" s="141"/>
      <c r="BR167" s="141"/>
      <c r="CG167" s="141"/>
    </row>
    <row r="168" spans="1:85" ht="15">
      <c r="A168" s="159" t="s">
        <v>15</v>
      </c>
      <c r="B168" s="160">
        <v>7.7051305544866634E-5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72"/>
        <v>7.7051305544866634E-5</v>
      </c>
      <c r="J168" s="149"/>
      <c r="K168" s="163" t="s">
        <v>15</v>
      </c>
      <c r="L168" s="164">
        <v>7.7051305544866634E-5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3"/>
        <v>7.7051305544866634E-5</v>
      </c>
      <c r="U168" s="211" t="s">
        <v>56</v>
      </c>
      <c r="V168" s="212">
        <v>7.7051305544866634E-5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4"/>
        <v>7.7051305544866634E-5</v>
      </c>
      <c r="AJ168" s="141" t="str">
        <f t="shared" si="75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3.3696234304517749</v>
      </c>
      <c r="F169" s="348"/>
      <c r="G169" s="156">
        <v>0</v>
      </c>
      <c r="H169" s="168">
        <v>0</v>
      </c>
      <c r="I169" s="154">
        <f t="shared" si="72"/>
        <v>3.3696234304517749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3.3696234304517749</v>
      </c>
      <c r="P169" s="156">
        <v>49.482439482693849</v>
      </c>
      <c r="Q169" s="156">
        <v>0</v>
      </c>
      <c r="R169" s="157">
        <v>0</v>
      </c>
      <c r="S169" s="158">
        <f t="shared" si="73"/>
        <v>52.852062913145623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1.6848117152258875</v>
      </c>
      <c r="AB169" s="207">
        <v>49.482439482693849</v>
      </c>
      <c r="AC169" s="208">
        <v>1.6848117152258875</v>
      </c>
      <c r="AD169" s="207">
        <v>0</v>
      </c>
      <c r="AE169" s="207">
        <v>0</v>
      </c>
      <c r="AF169" s="207">
        <v>0</v>
      </c>
      <c r="AG169" s="207">
        <v>0</v>
      </c>
      <c r="AH169" s="207">
        <v>1.6848117152258875</v>
      </c>
      <c r="AI169" s="210">
        <f t="shared" si="74"/>
        <v>52.85206291314563</v>
      </c>
      <c r="AJ169" s="141" t="str">
        <f t="shared" si="7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7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0.65622955226703239</v>
      </c>
      <c r="Q170" s="164">
        <v>0</v>
      </c>
      <c r="R170" s="165">
        <v>0</v>
      </c>
      <c r="S170" s="166">
        <f t="shared" si="73"/>
        <v>0.65622955226703239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0.65622955226703239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4"/>
        <v>0.65622955226703239</v>
      </c>
      <c r="AJ170" s="141" t="str">
        <f t="shared" si="75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2.8180114795633236E-5</v>
      </c>
      <c r="E171" s="156">
        <v>0</v>
      </c>
      <c r="F171" s="348"/>
      <c r="G171" s="156">
        <v>0</v>
      </c>
      <c r="H171" s="168">
        <v>0</v>
      </c>
      <c r="I171" s="154">
        <f t="shared" si="72"/>
        <v>2.8180114795633236E-5</v>
      </c>
      <c r="J171" s="149"/>
      <c r="K171" s="169" t="s">
        <v>58</v>
      </c>
      <c r="L171" s="156">
        <v>0</v>
      </c>
      <c r="M171" s="156">
        <v>0</v>
      </c>
      <c r="N171" s="156">
        <v>2.8180114795633236E-5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3"/>
        <v>2.8180114795633236E-5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2.8180114795633236E-5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4"/>
        <v>2.8180114795633236E-5</v>
      </c>
      <c r="AJ171" s="141" t="str">
        <f t="shared" si="75"/>
        <v/>
      </c>
      <c r="BA171" s="141"/>
      <c r="BR171" s="141"/>
      <c r="CG171" s="141"/>
    </row>
    <row r="172" spans="1:85" ht="15">
      <c r="A172" s="159" t="s">
        <v>17</v>
      </c>
      <c r="B172" s="160">
        <v>5.4375438396274021</v>
      </c>
      <c r="C172" s="160">
        <v>0</v>
      </c>
      <c r="D172" s="160">
        <v>7.5088536397440047</v>
      </c>
      <c r="E172" s="160">
        <v>0</v>
      </c>
      <c r="F172" s="348"/>
      <c r="G172" s="160">
        <v>0</v>
      </c>
      <c r="H172" s="161">
        <v>0</v>
      </c>
      <c r="I172" s="162">
        <f t="shared" si="72"/>
        <v>12.946397479371406</v>
      </c>
      <c r="J172" s="149"/>
      <c r="K172" s="163" t="s">
        <v>17</v>
      </c>
      <c r="L172" s="164">
        <v>5.4375438396274021</v>
      </c>
      <c r="M172" s="164">
        <v>0</v>
      </c>
      <c r="N172" s="164">
        <v>7.5088536397440047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3"/>
        <v>12.946397479371406</v>
      </c>
      <c r="U172" s="211" t="s">
        <v>17</v>
      </c>
      <c r="V172" s="212">
        <v>5.4375438396274021</v>
      </c>
      <c r="W172" s="212">
        <v>0</v>
      </c>
      <c r="X172" s="212">
        <v>0</v>
      </c>
      <c r="Y172" s="212">
        <v>0</v>
      </c>
      <c r="Z172" s="212">
        <v>7.5088536397440047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4"/>
        <v>12.946397479371406</v>
      </c>
      <c r="AJ172" s="141" t="str">
        <f t="shared" si="75"/>
        <v/>
      </c>
      <c r="BA172" s="141"/>
      <c r="BR172" s="141"/>
      <c r="CG172" s="141"/>
    </row>
    <row r="173" spans="1:85" ht="15">
      <c r="A173" s="167" t="s">
        <v>139</v>
      </c>
      <c r="B173" s="156">
        <v>469.2621762772277</v>
      </c>
      <c r="C173" s="156">
        <v>0</v>
      </c>
      <c r="D173" s="156">
        <v>1264.2316189486373</v>
      </c>
      <c r="E173" s="156">
        <v>0</v>
      </c>
      <c r="F173" s="348"/>
      <c r="G173" s="156">
        <v>0</v>
      </c>
      <c r="H173" s="168">
        <v>0</v>
      </c>
      <c r="I173" s="154">
        <f t="shared" si="72"/>
        <v>1733.4937952258651</v>
      </c>
      <c r="J173" s="149"/>
      <c r="K173" s="169" t="s">
        <v>139</v>
      </c>
      <c r="L173" s="156">
        <v>469.2621762772277</v>
      </c>
      <c r="M173" s="156">
        <v>0</v>
      </c>
      <c r="N173" s="156">
        <v>1264.2316189486373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73"/>
        <v>1733.4937952258651</v>
      </c>
      <c r="U173" s="215" t="s">
        <v>139</v>
      </c>
      <c r="V173" s="207">
        <v>469.2621762772277</v>
      </c>
      <c r="W173" s="207">
        <v>0</v>
      </c>
      <c r="X173" s="207">
        <v>0</v>
      </c>
      <c r="Y173" s="207">
        <v>0</v>
      </c>
      <c r="Z173" s="207">
        <v>1264.2316189486373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74"/>
        <v>1733.4937952258651</v>
      </c>
      <c r="AJ173" s="141" t="str">
        <f t="shared" si="75"/>
        <v/>
      </c>
      <c r="BA173" s="141"/>
      <c r="BR173" s="141"/>
      <c r="CG173" s="141"/>
    </row>
    <row r="174" spans="1:85" ht="15">
      <c r="A174" s="159" t="s">
        <v>25</v>
      </c>
      <c r="B174" s="160">
        <v>7.6546723011032185</v>
      </c>
      <c r="C174" s="160">
        <v>6.7306383369576723</v>
      </c>
      <c r="D174" s="160">
        <v>657.97089788283699</v>
      </c>
      <c r="E174" s="160">
        <v>349.62161931163581</v>
      </c>
      <c r="F174" s="348"/>
      <c r="G174" s="160">
        <v>35.594910718370322</v>
      </c>
      <c r="H174" s="161">
        <v>0</v>
      </c>
      <c r="I174" s="162">
        <f t="shared" si="72"/>
        <v>1057.572738550904</v>
      </c>
      <c r="J174" s="149"/>
      <c r="K174" s="163" t="s">
        <v>25</v>
      </c>
      <c r="L174" s="164">
        <v>7.6546723011032185</v>
      </c>
      <c r="M174" s="164">
        <v>6.7306383369576723</v>
      </c>
      <c r="N174" s="164">
        <v>657.97089788283699</v>
      </c>
      <c r="O174" s="164">
        <v>349.62161931163581</v>
      </c>
      <c r="P174" s="164">
        <v>0</v>
      </c>
      <c r="Q174" s="164">
        <v>35.594910718370322</v>
      </c>
      <c r="R174" s="165">
        <v>0</v>
      </c>
      <c r="S174" s="166">
        <f t="shared" si="73"/>
        <v>1057.572738550904</v>
      </c>
      <c r="U174" s="211" t="s">
        <v>25</v>
      </c>
      <c r="V174" s="212">
        <v>7.2540052884676465</v>
      </c>
      <c r="W174" s="212">
        <v>0.17171443398667371</v>
      </c>
      <c r="X174" s="212">
        <v>35.594910718370322</v>
      </c>
      <c r="Y174" s="212">
        <v>6.7306383369576723</v>
      </c>
      <c r="Z174" s="212">
        <v>657.97089788283699</v>
      </c>
      <c r="AA174" s="212">
        <v>349.62161931163581</v>
      </c>
      <c r="AB174" s="212">
        <v>0</v>
      </c>
      <c r="AC174" s="213">
        <v>0.22895257864889829</v>
      </c>
      <c r="AD174" s="212">
        <v>0.22895257864889829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74"/>
        <v>1057.572738550904</v>
      </c>
      <c r="AJ174" s="141" t="str">
        <f t="shared" si="75"/>
        <v/>
      </c>
      <c r="BA174" s="141"/>
      <c r="BR174" s="141"/>
      <c r="CG174" s="141"/>
    </row>
    <row r="175" spans="1:85" ht="15">
      <c r="A175" s="167" t="s">
        <v>24</v>
      </c>
      <c r="B175" s="156">
        <v>20.71787386329056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72"/>
        <v>20.71787386329056</v>
      </c>
      <c r="J175" s="149"/>
      <c r="K175" s="169" t="s">
        <v>24</v>
      </c>
      <c r="L175" s="156">
        <v>20.71787386329056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3"/>
        <v>20.71787386329056</v>
      </c>
      <c r="U175" s="215" t="s">
        <v>24</v>
      </c>
      <c r="V175" s="207">
        <v>20.71787386329056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4"/>
        <v>20.71787386329056</v>
      </c>
      <c r="AJ175" s="141" t="str">
        <f t="shared" si="75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72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3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4"/>
        <v>0</v>
      </c>
      <c r="AJ176" s="141" t="str">
        <f t="shared" si="75"/>
        <v/>
      </c>
      <c r="BA176" s="141"/>
      <c r="BR176" s="141"/>
      <c r="CG176" s="141"/>
    </row>
    <row r="177" spans="1:85" ht="15">
      <c r="A177" s="167" t="s">
        <v>22</v>
      </c>
      <c r="B177" s="156">
        <v>4.846909539765818</v>
      </c>
      <c r="C177" s="156">
        <v>0</v>
      </c>
      <c r="D177" s="156">
        <v>0</v>
      </c>
      <c r="E177" s="156">
        <v>0</v>
      </c>
      <c r="F177" s="348"/>
      <c r="G177" s="156">
        <v>0</v>
      </c>
      <c r="H177" s="168">
        <v>0</v>
      </c>
      <c r="I177" s="154">
        <f t="shared" si="72"/>
        <v>4.846909539765818</v>
      </c>
      <c r="J177" s="149"/>
      <c r="K177" s="169" t="s">
        <v>22</v>
      </c>
      <c r="L177" s="156">
        <v>4.846909539765818</v>
      </c>
      <c r="M177" s="156">
        <v>0</v>
      </c>
      <c r="N177" s="156">
        <v>0</v>
      </c>
      <c r="O177" s="156">
        <v>0</v>
      </c>
      <c r="P177" s="156">
        <v>2.9831225458414274</v>
      </c>
      <c r="Q177" s="156">
        <v>0</v>
      </c>
      <c r="R177" s="157">
        <v>0</v>
      </c>
      <c r="S177" s="158">
        <f t="shared" si="73"/>
        <v>7.830032085607245</v>
      </c>
      <c r="U177" s="215" t="s">
        <v>22</v>
      </c>
      <c r="V177" s="207">
        <v>4.846909539765818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2.9831225458414274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74"/>
        <v>7.830032085607245</v>
      </c>
      <c r="AJ177" s="141" t="str">
        <f t="shared" si="7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7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3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4"/>
        <v>0</v>
      </c>
      <c r="AJ178" s="141" t="str">
        <f t="shared" si="75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72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3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4"/>
        <v>0</v>
      </c>
      <c r="AJ179" s="141" t="str">
        <f t="shared" si="7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7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3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74"/>
        <v>0</v>
      </c>
      <c r="AJ180" s="141" t="str">
        <f t="shared" si="7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7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4"/>
        <v>0</v>
      </c>
      <c r="AJ181" s="141" t="str">
        <f t="shared" si="7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7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74"/>
        <v>0</v>
      </c>
      <c r="AJ182" s="141" t="str">
        <f t="shared" si="7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7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4"/>
        <v>0</v>
      </c>
      <c r="AJ183" s="141" t="str">
        <f t="shared" si="7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524.28594619223645</v>
      </c>
      <c r="C184" s="195">
        <f t="shared" ref="C184:I184" si="76">SUM(C163:C179)</f>
        <v>6.7306383369576723</v>
      </c>
      <c r="D184" s="195">
        <f t="shared" si="76"/>
        <v>1929.7113989467084</v>
      </c>
      <c r="E184" s="195">
        <f t="shared" si="76"/>
        <v>352.99124274208759</v>
      </c>
      <c r="F184" s="195">
        <f t="shared" si="76"/>
        <v>0</v>
      </c>
      <c r="G184" s="195">
        <f t="shared" si="76"/>
        <v>35.594910718370322</v>
      </c>
      <c r="H184" s="197">
        <f t="shared" si="76"/>
        <v>0</v>
      </c>
      <c r="I184" s="154">
        <f t="shared" si="76"/>
        <v>2849.3141369363607</v>
      </c>
      <c r="J184" s="149"/>
      <c r="K184" s="196" t="s">
        <v>26</v>
      </c>
      <c r="L184" s="195">
        <f>SUM(L163:L179)</f>
        <v>524.28594619223645</v>
      </c>
      <c r="M184" s="195">
        <f t="shared" ref="M184:S184" si="77">SUM(M163:M179)</f>
        <v>6.7306383369576723</v>
      </c>
      <c r="N184" s="195">
        <f t="shared" si="77"/>
        <v>1929.7113989467084</v>
      </c>
      <c r="O184" s="195">
        <f t="shared" si="77"/>
        <v>352.99124274208759</v>
      </c>
      <c r="P184" s="195">
        <f t="shared" si="77"/>
        <v>53.121791580802309</v>
      </c>
      <c r="Q184" s="195">
        <f t="shared" si="77"/>
        <v>35.594910718370322</v>
      </c>
      <c r="R184" s="197">
        <f t="shared" si="77"/>
        <v>0</v>
      </c>
      <c r="S184" s="198">
        <f t="shared" si="77"/>
        <v>2902.4359285171627</v>
      </c>
      <c r="T184" s="141" t="str">
        <f>IF(ABS(S184-AI184)&gt;0.01,S184-AI184,"")</f>
        <v/>
      </c>
      <c r="U184" s="224" t="s">
        <v>62</v>
      </c>
      <c r="V184" s="225">
        <f>SUM(V163:V179)</f>
        <v>523.88527917960073</v>
      </c>
      <c r="W184" s="225">
        <f t="shared" ref="W184:AH184" si="78">SUM(W163:W179)</f>
        <v>0.17171443398667371</v>
      </c>
      <c r="X184" s="225">
        <f t="shared" si="78"/>
        <v>35.594910718370322</v>
      </c>
      <c r="Y184" s="225">
        <f t="shared" si="78"/>
        <v>6.7306383369576723</v>
      </c>
      <c r="Z184" s="225">
        <f t="shared" si="78"/>
        <v>1929.7113989467084</v>
      </c>
      <c r="AA184" s="225">
        <f t="shared" si="78"/>
        <v>351.30643102686167</v>
      </c>
      <c r="AB184" s="225">
        <f t="shared" si="78"/>
        <v>53.121791580802309</v>
      </c>
      <c r="AC184" s="225">
        <f t="shared" si="78"/>
        <v>1.9137642938747859</v>
      </c>
      <c r="AD184" s="226">
        <f t="shared" si="78"/>
        <v>0.22895257864889829</v>
      </c>
      <c r="AE184" s="226">
        <f t="shared" si="78"/>
        <v>0</v>
      </c>
      <c r="AF184" s="226">
        <f t="shared" si="78"/>
        <v>0</v>
      </c>
      <c r="AG184" s="226">
        <f t="shared" si="78"/>
        <v>0</v>
      </c>
      <c r="AH184" s="226">
        <f t="shared" si="78"/>
        <v>1.6848117152258875</v>
      </c>
      <c r="AI184" s="227">
        <f>SUM(V184:AC184)</f>
        <v>2902.4359285171627</v>
      </c>
      <c r="AJ184" s="141" t="str">
        <f t="shared" si="75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0.18400426242785542</v>
      </c>
      <c r="C185" s="49">
        <f t="shared" ref="C185:H185" si="79">IF($I184=0,"-",C184/$I184)</f>
        <v>2.3621959578646492E-3</v>
      </c>
      <c r="D185" s="49">
        <f t="shared" si="79"/>
        <v>0.67725470278316613</v>
      </c>
      <c r="E185" s="49">
        <f t="shared" si="79"/>
        <v>0.12388639011970468</v>
      </c>
      <c r="F185" s="49">
        <f t="shared" si="79"/>
        <v>0</v>
      </c>
      <c r="G185" s="49">
        <f t="shared" si="79"/>
        <v>1.2492448711409082E-2</v>
      </c>
      <c r="H185" s="72">
        <f t="shared" si="79"/>
        <v>0</v>
      </c>
      <c r="I185" s="50">
        <f>SUM(B185:H185)</f>
        <v>1</v>
      </c>
      <c r="J185" s="141"/>
      <c r="K185" s="84" t="s">
        <v>86</v>
      </c>
      <c r="L185" s="101">
        <f t="shared" ref="L185:R185" si="80">IF($S184=0,"-",L184/$S184)</f>
        <v>0.18063652707747835</v>
      </c>
      <c r="M185" s="101">
        <f t="shared" si="80"/>
        <v>2.3189619005289518E-3</v>
      </c>
      <c r="N185" s="101">
        <f t="shared" si="80"/>
        <v>0.66485925838596771</v>
      </c>
      <c r="O185" s="101">
        <f t="shared" si="80"/>
        <v>0.12161896125728733</v>
      </c>
      <c r="P185" s="101">
        <f t="shared" si="80"/>
        <v>1.8302485529092083E-2</v>
      </c>
      <c r="Q185" s="101">
        <f t="shared" si="80"/>
        <v>1.2263805849645594E-2</v>
      </c>
      <c r="R185" s="102">
        <f t="shared" si="80"/>
        <v>0</v>
      </c>
      <c r="S185" s="103">
        <f>SUM(L185:R185)</f>
        <v>1</v>
      </c>
      <c r="U185" s="113" t="s">
        <v>86</v>
      </c>
      <c r="V185" s="135">
        <f>+V184/$AI184</f>
        <v>0.18049848199310661</v>
      </c>
      <c r="W185" s="135">
        <f t="shared" ref="W185:AH185" si="81">+W184/$AI184</f>
        <v>5.9162179016437965E-5</v>
      </c>
      <c r="X185" s="135">
        <f t="shared" si="81"/>
        <v>1.2263805849645594E-2</v>
      </c>
      <c r="Y185" s="135">
        <f t="shared" si="81"/>
        <v>2.3189619005289518E-3</v>
      </c>
      <c r="Z185" s="135">
        <f t="shared" si="81"/>
        <v>0.66485925838596771</v>
      </c>
      <c r="AA185" s="135">
        <f t="shared" si="81"/>
        <v>0.12103847929085623</v>
      </c>
      <c r="AB185" s="135">
        <f t="shared" si="81"/>
        <v>1.8302485529092083E-2</v>
      </c>
      <c r="AC185" s="135">
        <f t="shared" si="81"/>
        <v>6.5936487178634012E-4</v>
      </c>
      <c r="AD185" s="135">
        <f t="shared" si="81"/>
        <v>7.8882905355250616E-5</v>
      </c>
      <c r="AE185" s="135">
        <f t="shared" si="81"/>
        <v>0</v>
      </c>
      <c r="AF185" s="135">
        <f t="shared" si="81"/>
        <v>0</v>
      </c>
      <c r="AG185" s="135">
        <f t="shared" si="81"/>
        <v>0</v>
      </c>
      <c r="AH185" s="135">
        <f t="shared" si="81"/>
        <v>5.8048196643108944E-4</v>
      </c>
      <c r="AI185" s="136">
        <f>SUM(V185:AC185)</f>
        <v>0.99999999999999989</v>
      </c>
      <c r="AJ185" s="24" t="str">
        <f t="shared" si="7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204.19887823985044</v>
      </c>
      <c r="C189" s="152">
        <v>0</v>
      </c>
      <c r="D189" s="152">
        <v>0</v>
      </c>
      <c r="E189" s="152">
        <v>0</v>
      </c>
      <c r="F189" s="347"/>
      <c r="G189" s="152">
        <v>0</v>
      </c>
      <c r="H189" s="153">
        <v>0</v>
      </c>
      <c r="I189" s="154">
        <f>SUM(B189:H189)</f>
        <v>204.19887823985044</v>
      </c>
      <c r="J189" s="149"/>
      <c r="K189" s="203" t="s">
        <v>7</v>
      </c>
      <c r="L189" s="152">
        <v>204.19887823985044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204.19887823985044</v>
      </c>
      <c r="U189" s="206" t="s">
        <v>7</v>
      </c>
      <c r="V189" s="207">
        <v>204.19887823985044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204.19887823985044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195.50863483805495</v>
      </c>
      <c r="E190" s="160">
        <v>0</v>
      </c>
      <c r="F190" s="348"/>
      <c r="G190" s="160">
        <v>0</v>
      </c>
      <c r="H190" s="161">
        <v>0</v>
      </c>
      <c r="I190" s="162">
        <f t="shared" ref="I190:I209" si="82">SUM(B190:H190)</f>
        <v>195.50863483805495</v>
      </c>
      <c r="J190" s="149"/>
      <c r="K190" s="163" t="s">
        <v>8</v>
      </c>
      <c r="L190" s="164">
        <v>0</v>
      </c>
      <c r="M190" s="164">
        <v>0</v>
      </c>
      <c r="N190" s="164">
        <v>195.50863483805495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3">SUM(L190:R190)</f>
        <v>195.50863483805495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195.50863483805495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4">SUM(V190:AC190)</f>
        <v>195.50863483805495</v>
      </c>
      <c r="AJ190" s="141" t="str">
        <f t="shared" ref="AJ190:AJ211" si="85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0.24311489693529692</v>
      </c>
      <c r="E191" s="156">
        <v>0</v>
      </c>
      <c r="F191" s="348"/>
      <c r="G191" s="156">
        <v>0</v>
      </c>
      <c r="H191" s="168">
        <v>0</v>
      </c>
      <c r="I191" s="154">
        <f t="shared" si="82"/>
        <v>0.24311489693529692</v>
      </c>
      <c r="J191" s="149"/>
      <c r="K191" s="169" t="s">
        <v>10</v>
      </c>
      <c r="L191" s="156">
        <v>0</v>
      </c>
      <c r="M191" s="156">
        <v>0</v>
      </c>
      <c r="N191" s="156">
        <v>0.24311489693529692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3"/>
        <v>0.24311489693529692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0.24311489693529692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4"/>
        <v>0.24311489693529692</v>
      </c>
      <c r="AJ191" s="141" t="str">
        <f t="shared" si="85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59.3249</v>
      </c>
      <c r="E192" s="160">
        <v>0</v>
      </c>
      <c r="F192" s="348"/>
      <c r="G192" s="160">
        <v>0</v>
      </c>
      <c r="H192" s="161">
        <v>0</v>
      </c>
      <c r="I192" s="162">
        <f t="shared" si="82"/>
        <v>59.3249</v>
      </c>
      <c r="J192" s="149"/>
      <c r="K192" s="163" t="s">
        <v>55</v>
      </c>
      <c r="L192" s="164">
        <v>0</v>
      </c>
      <c r="M192" s="164">
        <v>0</v>
      </c>
      <c r="N192" s="164">
        <v>59.3249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3"/>
        <v>59.3249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59.3249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4"/>
        <v>59.3249</v>
      </c>
      <c r="AJ192" s="141" t="str">
        <f t="shared" si="85"/>
        <v/>
      </c>
      <c r="BA192" s="141"/>
      <c r="BR192" s="141"/>
      <c r="CG192" s="141"/>
    </row>
    <row r="193" spans="1:85" ht="15">
      <c r="A193" s="167" t="s">
        <v>16</v>
      </c>
      <c r="B193" s="156">
        <v>1.8556401898871782</v>
      </c>
      <c r="C193" s="156">
        <v>0</v>
      </c>
      <c r="D193" s="156">
        <v>84.112686354904454</v>
      </c>
      <c r="E193" s="156">
        <v>0</v>
      </c>
      <c r="F193" s="348"/>
      <c r="G193" s="156">
        <v>0</v>
      </c>
      <c r="H193" s="168">
        <v>0</v>
      </c>
      <c r="I193" s="154">
        <f t="shared" si="82"/>
        <v>85.968326544791637</v>
      </c>
      <c r="J193" s="149"/>
      <c r="K193" s="169" t="s">
        <v>16</v>
      </c>
      <c r="L193" s="156">
        <v>1.8556401898871782</v>
      </c>
      <c r="M193" s="156">
        <v>0</v>
      </c>
      <c r="N193" s="156">
        <v>84.112686354904454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3"/>
        <v>85.968326544791637</v>
      </c>
      <c r="U193" s="215" t="s">
        <v>16</v>
      </c>
      <c r="V193" s="207">
        <v>1.8556401898871782</v>
      </c>
      <c r="W193" s="207">
        <v>0</v>
      </c>
      <c r="X193" s="207">
        <v>0</v>
      </c>
      <c r="Y193" s="207">
        <v>0</v>
      </c>
      <c r="Z193" s="207">
        <v>84.112686354904454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84"/>
        <v>85.968326544791637</v>
      </c>
      <c r="AJ193" s="141" t="str">
        <f t="shared" si="85"/>
        <v/>
      </c>
      <c r="BA193" s="141"/>
      <c r="BR193" s="141"/>
      <c r="CG193" s="141"/>
    </row>
    <row r="194" spans="1:85" ht="15">
      <c r="A194" s="159" t="s">
        <v>15</v>
      </c>
      <c r="B194" s="160">
        <v>5.4347918662024615</v>
      </c>
      <c r="C194" s="160">
        <v>0.33082763027448225</v>
      </c>
      <c r="D194" s="160">
        <v>5.4564670411391454</v>
      </c>
      <c r="E194" s="160">
        <v>1.274346185403781</v>
      </c>
      <c r="F194" s="348"/>
      <c r="G194" s="160">
        <v>0</v>
      </c>
      <c r="H194" s="161">
        <v>0</v>
      </c>
      <c r="I194" s="162">
        <f t="shared" si="82"/>
        <v>12.49643272301987</v>
      </c>
      <c r="J194" s="149"/>
      <c r="K194" s="163" t="s">
        <v>15</v>
      </c>
      <c r="L194" s="164">
        <v>5.4347918662024615</v>
      </c>
      <c r="M194" s="164">
        <v>0.33082763027448225</v>
      </c>
      <c r="N194" s="164">
        <v>5.4564670411391454</v>
      </c>
      <c r="O194" s="164">
        <v>1.274346185403781</v>
      </c>
      <c r="P194" s="164">
        <v>0</v>
      </c>
      <c r="Q194" s="164">
        <v>0</v>
      </c>
      <c r="R194" s="165">
        <v>0</v>
      </c>
      <c r="S194" s="166">
        <f t="shared" si="83"/>
        <v>12.49643272301987</v>
      </c>
      <c r="U194" s="211" t="s">
        <v>56</v>
      </c>
      <c r="V194" s="212">
        <v>3.7888559204211352</v>
      </c>
      <c r="W194" s="212">
        <v>0</v>
      </c>
      <c r="X194" s="212">
        <v>0</v>
      </c>
      <c r="Y194" s="212">
        <v>0.33082763027448225</v>
      </c>
      <c r="Z194" s="212">
        <v>5.2642954079380058</v>
      </c>
      <c r="AA194" s="212">
        <v>0.87120177167992741</v>
      </c>
      <c r="AB194" s="212">
        <v>0</v>
      </c>
      <c r="AC194" s="213">
        <v>2.2412519927063199</v>
      </c>
      <c r="AD194" s="212">
        <v>1.6459359457813265</v>
      </c>
      <c r="AE194" s="212">
        <v>0</v>
      </c>
      <c r="AF194" s="212">
        <v>0</v>
      </c>
      <c r="AG194" s="212">
        <v>0.19217163320113956</v>
      </c>
      <c r="AH194" s="212">
        <v>0.40314441372385362</v>
      </c>
      <c r="AI194" s="214">
        <f t="shared" si="84"/>
        <v>12.496432723019872</v>
      </c>
      <c r="AJ194" s="141" t="str">
        <f t="shared" si="85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4.7505666021967778</v>
      </c>
      <c r="F195" s="348"/>
      <c r="G195" s="156">
        <v>0</v>
      </c>
      <c r="H195" s="168">
        <v>0</v>
      </c>
      <c r="I195" s="154">
        <f t="shared" si="82"/>
        <v>4.7505666021967778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4.7505666021967778</v>
      </c>
      <c r="P195" s="156">
        <v>740.42431762137915</v>
      </c>
      <c r="Q195" s="156">
        <v>0</v>
      </c>
      <c r="R195" s="157">
        <v>0</v>
      </c>
      <c r="S195" s="158">
        <f t="shared" si="83"/>
        <v>745.17488422357587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0.71258499032951661</v>
      </c>
      <c r="AB195" s="207">
        <v>740.42431762137915</v>
      </c>
      <c r="AC195" s="208">
        <v>4.0379816118672611</v>
      </c>
      <c r="AD195" s="207">
        <v>0</v>
      </c>
      <c r="AE195" s="207">
        <v>0</v>
      </c>
      <c r="AF195" s="207">
        <v>0</v>
      </c>
      <c r="AG195" s="207">
        <v>0</v>
      </c>
      <c r="AH195" s="207">
        <v>4.0379816118672611</v>
      </c>
      <c r="AI195" s="210">
        <f t="shared" si="84"/>
        <v>745.17488422357599</v>
      </c>
      <c r="AJ195" s="141" t="str">
        <f t="shared" si="85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82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1.039652535115418</v>
      </c>
      <c r="Q196" s="164">
        <v>0</v>
      </c>
      <c r="R196" s="165">
        <v>0</v>
      </c>
      <c r="S196" s="166">
        <f t="shared" si="83"/>
        <v>1.039652535115418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1.039652535115418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4"/>
        <v>1.039652535115418</v>
      </c>
      <c r="AJ196" s="141" t="str">
        <f t="shared" si="85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6.0120721056663932E-2</v>
      </c>
      <c r="E197" s="156">
        <v>0</v>
      </c>
      <c r="F197" s="348"/>
      <c r="G197" s="156">
        <v>0</v>
      </c>
      <c r="H197" s="168">
        <v>0</v>
      </c>
      <c r="I197" s="154">
        <f t="shared" si="82"/>
        <v>6.0120721056663932E-2</v>
      </c>
      <c r="J197" s="149"/>
      <c r="K197" s="169" t="s">
        <v>58</v>
      </c>
      <c r="L197" s="156">
        <v>0</v>
      </c>
      <c r="M197" s="156">
        <v>0</v>
      </c>
      <c r="N197" s="156">
        <v>6.0120721056663932E-2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3"/>
        <v>6.0120721056663932E-2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6.0120721056663932E-2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4"/>
        <v>6.0120721056663932E-2</v>
      </c>
      <c r="AJ197" s="141" t="str">
        <f t="shared" si="85"/>
        <v/>
      </c>
      <c r="BA197" s="141"/>
      <c r="BR197" s="141"/>
      <c r="CG197" s="141"/>
    </row>
    <row r="198" spans="1:85" ht="15">
      <c r="A198" s="159" t="s">
        <v>17</v>
      </c>
      <c r="B198" s="160">
        <v>6.1851654019507425</v>
      </c>
      <c r="C198" s="160">
        <v>0</v>
      </c>
      <c r="D198" s="160">
        <v>1.1467989430307532</v>
      </c>
      <c r="E198" s="160">
        <v>5.5804824386433895E-2</v>
      </c>
      <c r="F198" s="348"/>
      <c r="G198" s="160">
        <v>0</v>
      </c>
      <c r="H198" s="161">
        <v>0</v>
      </c>
      <c r="I198" s="162">
        <f t="shared" si="82"/>
        <v>7.3877691693679299</v>
      </c>
      <c r="J198" s="149"/>
      <c r="K198" s="163" t="s">
        <v>17</v>
      </c>
      <c r="L198" s="164">
        <v>6.1851654019507425</v>
      </c>
      <c r="M198" s="164">
        <v>0</v>
      </c>
      <c r="N198" s="164">
        <v>1.1467989430307532</v>
      </c>
      <c r="O198" s="164">
        <v>5.5804824386433895E-2</v>
      </c>
      <c r="P198" s="164">
        <v>0</v>
      </c>
      <c r="Q198" s="164">
        <v>0</v>
      </c>
      <c r="R198" s="165">
        <v>0</v>
      </c>
      <c r="S198" s="166">
        <f t="shared" si="83"/>
        <v>7.3877691693679299</v>
      </c>
      <c r="U198" s="211" t="s">
        <v>17</v>
      </c>
      <c r="V198" s="212">
        <v>6.1851654019507425</v>
      </c>
      <c r="W198" s="212">
        <v>0</v>
      </c>
      <c r="X198" s="212">
        <v>0</v>
      </c>
      <c r="Y198" s="212">
        <v>0</v>
      </c>
      <c r="Z198" s="212">
        <v>1.1467989430307532</v>
      </c>
      <c r="AA198" s="212">
        <v>9.6013268137689779E-3</v>
      </c>
      <c r="AB198" s="212">
        <v>0</v>
      </c>
      <c r="AC198" s="213">
        <v>4.6203497572664919E-2</v>
      </c>
      <c r="AD198" s="212">
        <v>0</v>
      </c>
      <c r="AE198" s="212">
        <v>0</v>
      </c>
      <c r="AF198" s="212">
        <v>0</v>
      </c>
      <c r="AG198" s="212">
        <v>0</v>
      </c>
      <c r="AH198" s="212">
        <v>4.6203497572664919E-2</v>
      </c>
      <c r="AI198" s="214">
        <f t="shared" si="84"/>
        <v>7.3877691693679299</v>
      </c>
      <c r="AJ198" s="141" t="str">
        <f t="shared" si="85"/>
        <v/>
      </c>
      <c r="BA198" s="141"/>
      <c r="BR198" s="141"/>
      <c r="CG198" s="141"/>
    </row>
    <row r="199" spans="1:85" ht="15">
      <c r="A199" s="167" t="s">
        <v>139</v>
      </c>
      <c r="B199" s="156">
        <v>196.04497703811992</v>
      </c>
      <c r="C199" s="156">
        <v>150.0735008484059</v>
      </c>
      <c r="D199" s="156">
        <v>3998.8436022928031</v>
      </c>
      <c r="E199" s="156">
        <v>0</v>
      </c>
      <c r="F199" s="348"/>
      <c r="G199" s="156">
        <v>0</v>
      </c>
      <c r="H199" s="168">
        <v>0</v>
      </c>
      <c r="I199" s="154">
        <f t="shared" si="82"/>
        <v>4344.962080179329</v>
      </c>
      <c r="J199" s="149"/>
      <c r="K199" s="169" t="s">
        <v>139</v>
      </c>
      <c r="L199" s="156">
        <v>196.04497703811992</v>
      </c>
      <c r="M199" s="156">
        <v>150.0735008484059</v>
      </c>
      <c r="N199" s="156">
        <v>3998.8436022928031</v>
      </c>
      <c r="O199" s="156">
        <v>0</v>
      </c>
      <c r="P199" s="156">
        <v>26.923453108242299</v>
      </c>
      <c r="Q199" s="156">
        <v>0</v>
      </c>
      <c r="R199" s="157">
        <v>0</v>
      </c>
      <c r="S199" s="158">
        <f t="shared" si="83"/>
        <v>4371.885533287571</v>
      </c>
      <c r="U199" s="215" t="s">
        <v>139</v>
      </c>
      <c r="V199" s="207">
        <v>193.67839474942147</v>
      </c>
      <c r="W199" s="207">
        <v>0</v>
      </c>
      <c r="X199" s="207">
        <v>0</v>
      </c>
      <c r="Y199" s="207">
        <v>150.0735008484059</v>
      </c>
      <c r="Z199" s="207">
        <v>3223.8726719501356</v>
      </c>
      <c r="AA199" s="207">
        <v>0</v>
      </c>
      <c r="AB199" s="207">
        <v>26.923453108242299</v>
      </c>
      <c r="AC199" s="208">
        <v>777.33751263136594</v>
      </c>
      <c r="AD199" s="207">
        <v>2.3665822886984613</v>
      </c>
      <c r="AE199" s="207">
        <v>0</v>
      </c>
      <c r="AF199" s="207">
        <v>0</v>
      </c>
      <c r="AG199" s="207">
        <v>774.97093034266743</v>
      </c>
      <c r="AH199" s="207">
        <v>0</v>
      </c>
      <c r="AI199" s="210">
        <f t="shared" si="84"/>
        <v>4371.8855332875719</v>
      </c>
      <c r="AJ199" s="141" t="str">
        <f t="shared" si="85"/>
        <v/>
      </c>
      <c r="BA199" s="141"/>
      <c r="BR199" s="141"/>
      <c r="CG199" s="141"/>
    </row>
    <row r="200" spans="1:85" ht="15">
      <c r="A200" s="159" t="s">
        <v>25</v>
      </c>
      <c r="B200" s="160">
        <v>34.088652352786802</v>
      </c>
      <c r="C200" s="160">
        <v>18.593810374247347</v>
      </c>
      <c r="D200" s="160">
        <v>508.23081689609421</v>
      </c>
      <c r="E200" s="160">
        <v>977.72452884583981</v>
      </c>
      <c r="F200" s="348"/>
      <c r="G200" s="160">
        <v>10.84638938497762</v>
      </c>
      <c r="H200" s="161">
        <v>0</v>
      </c>
      <c r="I200" s="162">
        <f t="shared" si="82"/>
        <v>1549.4841978539457</v>
      </c>
      <c r="J200" s="149"/>
      <c r="K200" s="163" t="s">
        <v>25</v>
      </c>
      <c r="L200" s="164">
        <v>34.088652352786802</v>
      </c>
      <c r="M200" s="164">
        <v>18.593810374247347</v>
      </c>
      <c r="N200" s="164">
        <v>508.23081689609421</v>
      </c>
      <c r="O200" s="164">
        <v>977.72452884583981</v>
      </c>
      <c r="P200" s="164">
        <v>0</v>
      </c>
      <c r="Q200" s="164">
        <v>10.84638938497762</v>
      </c>
      <c r="R200" s="165">
        <v>0</v>
      </c>
      <c r="S200" s="166">
        <f t="shared" si="83"/>
        <v>1549.4841978539457</v>
      </c>
      <c r="U200" s="211" t="s">
        <v>25</v>
      </c>
      <c r="V200" s="212">
        <v>3.0989683957078915</v>
      </c>
      <c r="W200" s="212">
        <v>30.989683957078913</v>
      </c>
      <c r="X200" s="212">
        <v>10.84638938497762</v>
      </c>
      <c r="Y200" s="212">
        <v>18.593810374247347</v>
      </c>
      <c r="Z200" s="212">
        <v>508.23081689609421</v>
      </c>
      <c r="AA200" s="212">
        <v>971.52659205442399</v>
      </c>
      <c r="AB200" s="212">
        <v>0</v>
      </c>
      <c r="AC200" s="213">
        <v>6.197936791415783</v>
      </c>
      <c r="AD200" s="212">
        <v>0</v>
      </c>
      <c r="AE200" s="212">
        <v>4.6484525935618368</v>
      </c>
      <c r="AF200" s="212">
        <v>0</v>
      </c>
      <c r="AG200" s="212">
        <v>0</v>
      </c>
      <c r="AH200" s="212">
        <v>1.5494841978539458</v>
      </c>
      <c r="AI200" s="214">
        <f t="shared" si="84"/>
        <v>1549.4841978539457</v>
      </c>
      <c r="AJ200" s="141" t="str">
        <f t="shared" si="85"/>
        <v/>
      </c>
      <c r="BA200" s="141"/>
      <c r="BR200" s="141"/>
      <c r="CG200" s="141"/>
    </row>
    <row r="201" spans="1:85" ht="15">
      <c r="A201" s="167" t="s">
        <v>24</v>
      </c>
      <c r="B201" s="156">
        <v>6.1732048018746939</v>
      </c>
      <c r="C201" s="156">
        <v>0</v>
      </c>
      <c r="D201" s="156">
        <v>0.67264716821324</v>
      </c>
      <c r="E201" s="156">
        <v>0</v>
      </c>
      <c r="F201" s="348"/>
      <c r="G201" s="156">
        <v>0</v>
      </c>
      <c r="H201" s="168">
        <v>0</v>
      </c>
      <c r="I201" s="154">
        <f t="shared" si="82"/>
        <v>6.8458519700879341</v>
      </c>
      <c r="J201" s="149"/>
      <c r="K201" s="169" t="s">
        <v>24</v>
      </c>
      <c r="L201" s="156">
        <v>6.1732048018746939</v>
      </c>
      <c r="M201" s="156">
        <v>0</v>
      </c>
      <c r="N201" s="156">
        <v>0.67264716821324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3"/>
        <v>6.8458519700879341</v>
      </c>
      <c r="U201" s="215" t="s">
        <v>24</v>
      </c>
      <c r="V201" s="207">
        <v>6.1732048018746939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0.67264716821324</v>
      </c>
      <c r="AD201" s="207">
        <v>0</v>
      </c>
      <c r="AE201" s="207">
        <v>0</v>
      </c>
      <c r="AF201" s="207">
        <v>0</v>
      </c>
      <c r="AG201" s="207">
        <v>0.67264716821324</v>
      </c>
      <c r="AH201" s="207">
        <v>0</v>
      </c>
      <c r="AI201" s="210">
        <f t="shared" si="84"/>
        <v>6.8458519700879341</v>
      </c>
      <c r="AJ201" s="141" t="str">
        <f t="shared" si="85"/>
        <v/>
      </c>
      <c r="BA201" s="141"/>
      <c r="BR201" s="141"/>
      <c r="CG201" s="141"/>
    </row>
    <row r="202" spans="1:85" ht="15">
      <c r="A202" s="159" t="s">
        <v>59</v>
      </c>
      <c r="B202" s="160">
        <v>0</v>
      </c>
      <c r="C202" s="160">
        <v>0</v>
      </c>
      <c r="D202" s="160">
        <v>0</v>
      </c>
      <c r="E202" s="160">
        <v>0</v>
      </c>
      <c r="F202" s="348"/>
      <c r="G202" s="160">
        <v>0</v>
      </c>
      <c r="H202" s="161">
        <v>0</v>
      </c>
      <c r="I202" s="162">
        <f t="shared" si="82"/>
        <v>0</v>
      </c>
      <c r="J202" s="149"/>
      <c r="K202" s="163" t="s">
        <v>59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3"/>
        <v>0</v>
      </c>
      <c r="U202" s="211" t="s">
        <v>59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4"/>
        <v>0</v>
      </c>
      <c r="AJ202" s="141" t="str">
        <f t="shared" si="85"/>
        <v/>
      </c>
      <c r="BA202" s="141"/>
      <c r="BR202" s="141"/>
      <c r="CG202" s="141"/>
    </row>
    <row r="203" spans="1:85" ht="15">
      <c r="A203" s="167" t="s">
        <v>22</v>
      </c>
      <c r="B203" s="156">
        <v>45.015834875780392</v>
      </c>
      <c r="C203" s="156">
        <v>0</v>
      </c>
      <c r="D203" s="156">
        <v>598.71372209886135</v>
      </c>
      <c r="E203" s="156">
        <v>0</v>
      </c>
      <c r="F203" s="348"/>
      <c r="G203" s="156">
        <v>0</v>
      </c>
      <c r="H203" s="168">
        <v>0</v>
      </c>
      <c r="I203" s="154">
        <f t="shared" si="82"/>
        <v>643.7295569746417</v>
      </c>
      <c r="J203" s="149"/>
      <c r="K203" s="169" t="s">
        <v>22</v>
      </c>
      <c r="L203" s="156">
        <v>45.015834875780392</v>
      </c>
      <c r="M203" s="156">
        <v>0</v>
      </c>
      <c r="N203" s="156">
        <v>598.71372209886135</v>
      </c>
      <c r="O203" s="156">
        <v>0</v>
      </c>
      <c r="P203" s="156">
        <v>44.80934129347235</v>
      </c>
      <c r="Q203" s="156">
        <v>0</v>
      </c>
      <c r="R203" s="157">
        <v>0</v>
      </c>
      <c r="S203" s="158">
        <f t="shared" si="83"/>
        <v>688.53889826811405</v>
      </c>
      <c r="U203" s="215" t="s">
        <v>22</v>
      </c>
      <c r="V203" s="207">
        <v>45.015834875780392</v>
      </c>
      <c r="W203" s="207">
        <v>0</v>
      </c>
      <c r="X203" s="207">
        <v>0</v>
      </c>
      <c r="Y203" s="207">
        <v>0</v>
      </c>
      <c r="Z203" s="207">
        <v>598.71372209886135</v>
      </c>
      <c r="AA203" s="207">
        <v>0</v>
      </c>
      <c r="AB203" s="207">
        <v>44.80934129347235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84"/>
        <v>688.53889826811405</v>
      </c>
      <c r="AJ203" s="141" t="str">
        <f t="shared" si="85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1846.4299766475001</v>
      </c>
      <c r="E204" s="160">
        <v>0</v>
      </c>
      <c r="F204" s="348"/>
      <c r="G204" s="160">
        <v>0</v>
      </c>
      <c r="H204" s="161">
        <v>0</v>
      </c>
      <c r="I204" s="162">
        <f t="shared" si="82"/>
        <v>1846.4299766475001</v>
      </c>
      <c r="J204" s="149"/>
      <c r="K204" s="163" t="s">
        <v>21</v>
      </c>
      <c r="L204" s="164">
        <v>0</v>
      </c>
      <c r="M204" s="164">
        <v>0</v>
      </c>
      <c r="N204" s="164">
        <v>1846.4299766475001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3"/>
        <v>1846.4299766475001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1846.4299766475001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4"/>
        <v>1846.4299766475001</v>
      </c>
      <c r="AJ204" s="141" t="str">
        <f t="shared" si="85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82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3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4"/>
        <v>0</v>
      </c>
      <c r="AJ205" s="141" t="str">
        <f t="shared" si="85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82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3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84"/>
        <v>0</v>
      </c>
      <c r="AJ206" s="141" t="str">
        <f t="shared" si="85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82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3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4"/>
        <v>0</v>
      </c>
      <c r="AJ207" s="141" t="str">
        <f t="shared" si="85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82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3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84"/>
        <v>0</v>
      </c>
      <c r="AJ208" s="141" t="str">
        <f t="shared" si="85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82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3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4"/>
        <v>0</v>
      </c>
      <c r="AJ209" s="141" t="str">
        <f t="shared" si="85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498.99714476645266</v>
      </c>
      <c r="C210" s="195">
        <f t="shared" ref="C210:I210" si="86">SUM(C189:C205)</f>
        <v>168.99813885292772</v>
      </c>
      <c r="D210" s="195">
        <f t="shared" si="86"/>
        <v>7298.7434878985932</v>
      </c>
      <c r="E210" s="195">
        <f t="shared" si="86"/>
        <v>983.8052464578268</v>
      </c>
      <c r="F210" s="195">
        <f t="shared" si="86"/>
        <v>0</v>
      </c>
      <c r="G210" s="195">
        <f t="shared" si="86"/>
        <v>10.84638938497762</v>
      </c>
      <c r="H210" s="197">
        <f t="shared" si="86"/>
        <v>0</v>
      </c>
      <c r="I210" s="154">
        <f t="shared" si="86"/>
        <v>8961.3904073607791</v>
      </c>
      <c r="J210" s="149"/>
      <c r="K210" s="196" t="s">
        <v>26</v>
      </c>
      <c r="L210" s="195">
        <f>SUM(L189:L205)</f>
        <v>498.99714476645266</v>
      </c>
      <c r="M210" s="195">
        <f t="shared" ref="M210:S210" si="87">SUM(M189:M205)</f>
        <v>168.99813885292772</v>
      </c>
      <c r="N210" s="195">
        <f t="shared" si="87"/>
        <v>7298.7434878985932</v>
      </c>
      <c r="O210" s="195">
        <f t="shared" si="87"/>
        <v>983.8052464578268</v>
      </c>
      <c r="P210" s="195">
        <f t="shared" si="87"/>
        <v>813.19676455820922</v>
      </c>
      <c r="Q210" s="195">
        <f t="shared" si="87"/>
        <v>10.84638938497762</v>
      </c>
      <c r="R210" s="197">
        <f t="shared" si="87"/>
        <v>0</v>
      </c>
      <c r="S210" s="198">
        <f t="shared" si="87"/>
        <v>9774.5871719189872</v>
      </c>
      <c r="T210" s="141" t="str">
        <f>IF(ABS(S210-AI210)&gt;0.01,S210-AI210,"")</f>
        <v/>
      </c>
      <c r="U210" s="224" t="s">
        <v>62</v>
      </c>
      <c r="V210" s="225">
        <f>SUM(V189:V205)</f>
        <v>463.99494257489397</v>
      </c>
      <c r="W210" s="225">
        <f t="shared" ref="W210:AH210" si="88">SUM(W189:W205)</f>
        <v>30.989683957078913</v>
      </c>
      <c r="X210" s="225">
        <f t="shared" si="88"/>
        <v>10.84638938497762</v>
      </c>
      <c r="Y210" s="225">
        <f t="shared" si="88"/>
        <v>168.99813885292772</v>
      </c>
      <c r="Z210" s="225">
        <f t="shared" si="88"/>
        <v>6522.9077387545112</v>
      </c>
      <c r="AA210" s="225">
        <f t="shared" si="88"/>
        <v>973.11998014324718</v>
      </c>
      <c r="AB210" s="225">
        <f t="shared" si="88"/>
        <v>813.19676455820922</v>
      </c>
      <c r="AC210" s="225">
        <f t="shared" si="88"/>
        <v>790.53353369314118</v>
      </c>
      <c r="AD210" s="226">
        <f t="shared" si="88"/>
        <v>4.0125182344797876</v>
      </c>
      <c r="AE210" s="226">
        <f t="shared" si="88"/>
        <v>4.6484525935618368</v>
      </c>
      <c r="AF210" s="226">
        <f t="shared" si="88"/>
        <v>0</v>
      </c>
      <c r="AG210" s="226">
        <f t="shared" si="88"/>
        <v>775.83574914408177</v>
      </c>
      <c r="AH210" s="226">
        <f t="shared" si="88"/>
        <v>6.036813721017726</v>
      </c>
      <c r="AI210" s="227">
        <f>SUM(V210:AC210)</f>
        <v>9774.587171918989</v>
      </c>
      <c r="AJ210" s="141" t="str">
        <f t="shared" si="85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5.5683004766378927E-2</v>
      </c>
      <c r="C211" s="49">
        <f t="shared" ref="C211:H211" si="89">IF($I210=0,"-",C210/$I210)</f>
        <v>1.8858472979161212E-2</v>
      </c>
      <c r="D211" s="49">
        <f t="shared" si="89"/>
        <v>0.81446551886674778</v>
      </c>
      <c r="E211" s="49">
        <f t="shared" si="89"/>
        <v>0.10978265667900608</v>
      </c>
      <c r="F211" s="49">
        <f t="shared" si="89"/>
        <v>0</v>
      </c>
      <c r="G211" s="49">
        <f t="shared" si="89"/>
        <v>1.2103467087058862E-3</v>
      </c>
      <c r="H211" s="72">
        <f t="shared" si="89"/>
        <v>0</v>
      </c>
      <c r="I211" s="50">
        <f>SUM(B211:H211)</f>
        <v>0.99999999999999989</v>
      </c>
      <c r="J211" s="141"/>
      <c r="K211" s="84" t="s">
        <v>86</v>
      </c>
      <c r="L211" s="101">
        <f t="shared" ref="L211:R211" si="90">IF($S210=0,"-",L210/$S210)</f>
        <v>5.1050457271484696E-2</v>
      </c>
      <c r="M211" s="101">
        <f t="shared" si="90"/>
        <v>1.7289542349004323E-2</v>
      </c>
      <c r="N211" s="101">
        <f t="shared" si="90"/>
        <v>0.74670606129196493</v>
      </c>
      <c r="O211" s="101">
        <f t="shared" si="90"/>
        <v>0.10064928872742174</v>
      </c>
      <c r="P211" s="101">
        <f t="shared" si="90"/>
        <v>8.3194998443965898E-2</v>
      </c>
      <c r="Q211" s="101">
        <f t="shared" si="90"/>
        <v>1.1096519161584409E-3</v>
      </c>
      <c r="R211" s="102">
        <f t="shared" si="90"/>
        <v>0</v>
      </c>
      <c r="S211" s="103">
        <f>SUM(L211:R211)</f>
        <v>1</v>
      </c>
      <c r="U211" s="113" t="s">
        <v>86</v>
      </c>
      <c r="V211" s="135">
        <f>+V210/$AI210</f>
        <v>4.7469518089509298E-2</v>
      </c>
      <c r="W211" s="135">
        <f t="shared" ref="W211:AH211" si="91">+W210/$AI210</f>
        <v>3.1704340461669732E-3</v>
      </c>
      <c r="X211" s="135">
        <f t="shared" si="91"/>
        <v>1.1096519161584407E-3</v>
      </c>
      <c r="Y211" s="135">
        <f t="shared" si="91"/>
        <v>1.728954234900432E-2</v>
      </c>
      <c r="Z211" s="135">
        <f t="shared" si="91"/>
        <v>0.66733332303730486</v>
      </c>
      <c r="AA211" s="135">
        <f t="shared" si="91"/>
        <v>9.9556120685984947E-2</v>
      </c>
      <c r="AB211" s="135">
        <f t="shared" si="91"/>
        <v>8.3194998443965884E-2</v>
      </c>
      <c r="AC211" s="135">
        <f t="shared" si="91"/>
        <v>8.0876411431905035E-2</v>
      </c>
      <c r="AD211" s="135">
        <f t="shared" si="91"/>
        <v>4.1050513580841418E-4</v>
      </c>
      <c r="AE211" s="135">
        <f t="shared" si="91"/>
        <v>4.7556510692504597E-4</v>
      </c>
      <c r="AF211" s="135">
        <f t="shared" si="91"/>
        <v>0</v>
      </c>
      <c r="AG211" s="135">
        <f t="shared" si="91"/>
        <v>7.9372738254659847E-2</v>
      </c>
      <c r="AH211" s="135">
        <f t="shared" si="91"/>
        <v>6.176029345117143E-4</v>
      </c>
      <c r="AI211" s="136">
        <f>SUM(V211:AC211)</f>
        <v>0.99999999999999989</v>
      </c>
      <c r="AJ211" s="24" t="str">
        <f t="shared" si="85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9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4">SUM(V216:AC216)</f>
        <v>0</v>
      </c>
      <c r="AJ216" s="141" t="str">
        <f t="shared" ref="AJ216:AJ237" si="95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9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4"/>
        <v>0</v>
      </c>
      <c r="AJ217" s="141" t="str">
        <f t="shared" si="95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92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3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4"/>
        <v>0</v>
      </c>
      <c r="AJ218" s="141" t="str">
        <f t="shared" si="95"/>
        <v/>
      </c>
      <c r="BA218" s="141"/>
      <c r="BR218" s="141"/>
      <c r="CG218" s="141"/>
    </row>
    <row r="219" spans="1:85" ht="15">
      <c r="A219" s="167" t="s">
        <v>16</v>
      </c>
      <c r="B219" s="156">
        <v>7.0101324815201185</v>
      </c>
      <c r="C219" s="156">
        <v>0</v>
      </c>
      <c r="D219" s="156">
        <v>0</v>
      </c>
      <c r="E219" s="156">
        <v>0</v>
      </c>
      <c r="F219" s="348"/>
      <c r="G219" s="156">
        <v>0</v>
      </c>
      <c r="H219" s="168">
        <v>0</v>
      </c>
      <c r="I219" s="154">
        <f t="shared" si="92"/>
        <v>7.0101324815201185</v>
      </c>
      <c r="J219" s="149"/>
      <c r="K219" s="169" t="s">
        <v>16</v>
      </c>
      <c r="L219" s="156">
        <v>7.0101324815201185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3"/>
        <v>7.0101324815201185</v>
      </c>
      <c r="U219" s="215" t="s">
        <v>16</v>
      </c>
      <c r="V219" s="207">
        <v>7.0101324815201185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4"/>
        <v>7.0101324815201185</v>
      </c>
      <c r="AJ219" s="141" t="str">
        <f t="shared" si="95"/>
        <v/>
      </c>
      <c r="BA219" s="141"/>
      <c r="BR219" s="141"/>
      <c r="CG219" s="141"/>
    </row>
    <row r="220" spans="1:85" ht="15">
      <c r="A220" s="159" t="s">
        <v>15</v>
      </c>
      <c r="B220" s="160">
        <v>6.1698113374896089</v>
      </c>
      <c r="C220" s="160">
        <v>0</v>
      </c>
      <c r="D220" s="160">
        <v>0</v>
      </c>
      <c r="E220" s="160">
        <v>0</v>
      </c>
      <c r="F220" s="348"/>
      <c r="G220" s="160">
        <v>0</v>
      </c>
      <c r="H220" s="161">
        <v>0</v>
      </c>
      <c r="I220" s="162">
        <f t="shared" si="92"/>
        <v>6.1698113374896089</v>
      </c>
      <c r="J220" s="149"/>
      <c r="K220" s="163" t="s">
        <v>15</v>
      </c>
      <c r="L220" s="164">
        <v>6.1698113374896089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3"/>
        <v>6.1698113374896089</v>
      </c>
      <c r="U220" s="211" t="s">
        <v>56</v>
      </c>
      <c r="V220" s="212">
        <v>6.1698113374896089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4"/>
        <v>6.1698113374896089</v>
      </c>
      <c r="AJ220" s="141" t="str">
        <f t="shared" si="95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0.12285137292550116</v>
      </c>
      <c r="F221" s="348"/>
      <c r="G221" s="156">
        <v>0</v>
      </c>
      <c r="H221" s="168">
        <v>0</v>
      </c>
      <c r="I221" s="154">
        <f t="shared" si="92"/>
        <v>0.12285137292550116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0.12285137292550116</v>
      </c>
      <c r="P221" s="156">
        <v>181.63293314505466</v>
      </c>
      <c r="Q221" s="156">
        <v>0</v>
      </c>
      <c r="R221" s="157">
        <v>0</v>
      </c>
      <c r="S221" s="158">
        <f t="shared" si="93"/>
        <v>181.75578451798017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181.63293314505466</v>
      </c>
      <c r="AC221" s="208">
        <v>0.12285137292550116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0.12285137292550116</v>
      </c>
      <c r="AI221" s="210">
        <f t="shared" si="94"/>
        <v>181.75578451798017</v>
      </c>
      <c r="AJ221" s="141" t="str">
        <f t="shared" si="95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1.9760084585228766E-17</v>
      </c>
      <c r="F222" s="348"/>
      <c r="G222" s="160">
        <v>0</v>
      </c>
      <c r="H222" s="161">
        <v>0</v>
      </c>
      <c r="I222" s="162">
        <f t="shared" si="92"/>
        <v>1.9760084585228766E-17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1.9760084585228766E-17</v>
      </c>
      <c r="P222" s="164">
        <v>32.276261308709742</v>
      </c>
      <c r="Q222" s="164">
        <v>0</v>
      </c>
      <c r="R222" s="165">
        <v>0</v>
      </c>
      <c r="S222" s="166">
        <f t="shared" si="93"/>
        <v>32.276261308709742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32.276261308709742</v>
      </c>
      <c r="AC222" s="213">
        <v>1.9760084585228766E-17</v>
      </c>
      <c r="AD222" s="212">
        <v>0</v>
      </c>
      <c r="AE222" s="212">
        <v>0</v>
      </c>
      <c r="AF222" s="212">
        <v>0</v>
      </c>
      <c r="AG222" s="212">
        <v>0</v>
      </c>
      <c r="AH222" s="212">
        <v>1.9760084585228766E-17</v>
      </c>
      <c r="AI222" s="214">
        <f t="shared" si="94"/>
        <v>32.276261308709742</v>
      </c>
      <c r="AJ222" s="141" t="str">
        <f t="shared" si="95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92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3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4"/>
        <v>0</v>
      </c>
      <c r="AJ223" s="141" t="str">
        <f t="shared" si="95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18.309365852924859</v>
      </c>
      <c r="F224" s="348"/>
      <c r="G224" s="160">
        <v>0</v>
      </c>
      <c r="H224" s="161">
        <v>0</v>
      </c>
      <c r="I224" s="162">
        <f t="shared" si="92"/>
        <v>18.309365852924859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18.309365852924859</v>
      </c>
      <c r="P224" s="164">
        <v>0</v>
      </c>
      <c r="Q224" s="164">
        <v>0</v>
      </c>
      <c r="R224" s="165">
        <v>0</v>
      </c>
      <c r="S224" s="166">
        <f t="shared" si="93"/>
        <v>18.309365852924859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18.309365852924859</v>
      </c>
      <c r="AD224" s="212">
        <v>0</v>
      </c>
      <c r="AE224" s="212">
        <v>0</v>
      </c>
      <c r="AF224" s="212">
        <v>0</v>
      </c>
      <c r="AG224" s="212">
        <v>0</v>
      </c>
      <c r="AH224" s="212">
        <v>18.309365852924859</v>
      </c>
      <c r="AI224" s="214">
        <f t="shared" si="94"/>
        <v>18.309365852924859</v>
      </c>
      <c r="AJ224" s="141" t="str">
        <f t="shared" si="95"/>
        <v/>
      </c>
      <c r="BA224" s="141"/>
      <c r="BR224" s="141"/>
      <c r="CG224" s="141"/>
    </row>
    <row r="225" spans="1:85" ht="15">
      <c r="A225" s="167" t="s">
        <v>139</v>
      </c>
      <c r="B225" s="156">
        <v>702.90798243859331</v>
      </c>
      <c r="C225" s="156">
        <v>0</v>
      </c>
      <c r="D225" s="156">
        <v>9.9376234884445012</v>
      </c>
      <c r="E225" s="156">
        <v>23.158596682090149</v>
      </c>
      <c r="F225" s="348"/>
      <c r="G225" s="156">
        <v>0</v>
      </c>
      <c r="H225" s="168">
        <v>0</v>
      </c>
      <c r="I225" s="154">
        <f t="shared" si="92"/>
        <v>736.00420260912801</v>
      </c>
      <c r="J225" s="149"/>
      <c r="K225" s="169" t="s">
        <v>139</v>
      </c>
      <c r="L225" s="156">
        <v>702.90798243859331</v>
      </c>
      <c r="M225" s="156">
        <v>0</v>
      </c>
      <c r="N225" s="156">
        <v>9.9376234884445012</v>
      </c>
      <c r="O225" s="156">
        <v>23.158596682090149</v>
      </c>
      <c r="P225" s="156">
        <v>0</v>
      </c>
      <c r="Q225" s="156">
        <v>0</v>
      </c>
      <c r="R225" s="157">
        <v>0</v>
      </c>
      <c r="S225" s="158">
        <f t="shared" si="93"/>
        <v>736.00420260912801</v>
      </c>
      <c r="U225" s="215" t="s">
        <v>139</v>
      </c>
      <c r="V225" s="207">
        <v>698.32435080190464</v>
      </c>
      <c r="W225" s="207">
        <v>0</v>
      </c>
      <c r="X225" s="207">
        <v>0</v>
      </c>
      <c r="Y225" s="207">
        <v>0</v>
      </c>
      <c r="Z225" s="207">
        <v>9.9376234884445012</v>
      </c>
      <c r="AA225" s="207">
        <v>0</v>
      </c>
      <c r="AB225" s="207">
        <v>0</v>
      </c>
      <c r="AC225" s="208">
        <v>27.742228318778857</v>
      </c>
      <c r="AD225" s="207">
        <v>4.5836316366887093</v>
      </c>
      <c r="AE225" s="207">
        <v>0</v>
      </c>
      <c r="AF225" s="207">
        <v>0</v>
      </c>
      <c r="AG225" s="207">
        <v>0</v>
      </c>
      <c r="AH225" s="207">
        <v>23.158596682090149</v>
      </c>
      <c r="AI225" s="210">
        <f t="shared" si="94"/>
        <v>736.00420260912801</v>
      </c>
      <c r="AJ225" s="141" t="str">
        <f t="shared" si="95"/>
        <v/>
      </c>
      <c r="BA225" s="141"/>
      <c r="BR225" s="141"/>
      <c r="CG225" s="141"/>
    </row>
    <row r="226" spans="1:85" ht="15">
      <c r="A226" s="159" t="s">
        <v>25</v>
      </c>
      <c r="B226" s="160">
        <v>73.597207956123043</v>
      </c>
      <c r="C226" s="160">
        <v>0</v>
      </c>
      <c r="D226" s="160">
        <v>228.92681548835449</v>
      </c>
      <c r="E226" s="160">
        <v>895.18711814184587</v>
      </c>
      <c r="F226" s="348"/>
      <c r="G226" s="160">
        <v>175.76599989421246</v>
      </c>
      <c r="H226" s="161">
        <v>0</v>
      </c>
      <c r="I226" s="162">
        <f t="shared" si="92"/>
        <v>1373.4771414805357</v>
      </c>
      <c r="J226" s="149"/>
      <c r="K226" s="163" t="s">
        <v>25</v>
      </c>
      <c r="L226" s="164">
        <v>73.597207956123043</v>
      </c>
      <c r="M226" s="164">
        <v>0</v>
      </c>
      <c r="N226" s="164">
        <v>228.92681548835449</v>
      </c>
      <c r="O226" s="164">
        <v>895.18711814184587</v>
      </c>
      <c r="P226" s="164">
        <v>0</v>
      </c>
      <c r="Q226" s="164">
        <v>175.76599989421246</v>
      </c>
      <c r="R226" s="165">
        <v>0</v>
      </c>
      <c r="S226" s="166">
        <f t="shared" si="93"/>
        <v>1373.4771414805357</v>
      </c>
      <c r="U226" s="211" t="s">
        <v>25</v>
      </c>
      <c r="V226" s="212">
        <v>20.290507448920721</v>
      </c>
      <c r="W226" s="212">
        <v>53.306700507202315</v>
      </c>
      <c r="X226" s="212">
        <v>175.76599989421246</v>
      </c>
      <c r="Y226" s="212">
        <v>0</v>
      </c>
      <c r="Z226" s="212">
        <v>228.92681548835449</v>
      </c>
      <c r="AA226" s="212">
        <v>871.23293836044854</v>
      </c>
      <c r="AB226" s="212">
        <v>0</v>
      </c>
      <c r="AC226" s="213">
        <v>23.954179781397333</v>
      </c>
      <c r="AD226" s="212">
        <v>0</v>
      </c>
      <c r="AE226" s="212">
        <v>9.8314713955112083</v>
      </c>
      <c r="AF226" s="212">
        <v>0</v>
      </c>
      <c r="AG226" s="212">
        <v>0</v>
      </c>
      <c r="AH226" s="212">
        <v>14.122708385886121</v>
      </c>
      <c r="AI226" s="214">
        <f t="shared" si="94"/>
        <v>1373.4771414805359</v>
      </c>
      <c r="AJ226" s="141" t="str">
        <f t="shared" si="95"/>
        <v/>
      </c>
      <c r="BA226" s="141"/>
      <c r="BR226" s="141"/>
      <c r="CG226" s="141"/>
    </row>
    <row r="227" spans="1:85" ht="15">
      <c r="A227" s="167" t="s">
        <v>24</v>
      </c>
      <c r="B227" s="156">
        <v>352.80557380870624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92"/>
        <v>352.80557380870624</v>
      </c>
      <c r="J227" s="149"/>
      <c r="K227" s="169" t="s">
        <v>24</v>
      </c>
      <c r="L227" s="156">
        <v>352.80557380870624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3"/>
        <v>352.80557380870624</v>
      </c>
      <c r="U227" s="215" t="s">
        <v>24</v>
      </c>
      <c r="V227" s="207">
        <v>344.49227845322076</v>
      </c>
      <c r="W227" s="207">
        <v>8.3132953554854527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4"/>
        <v>352.80557380870624</v>
      </c>
      <c r="AJ227" s="141" t="str">
        <f t="shared" si="95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92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3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4"/>
        <v>0</v>
      </c>
      <c r="AJ228" s="141" t="str">
        <f t="shared" si="95"/>
        <v/>
      </c>
      <c r="BA228" s="141"/>
      <c r="BR228" s="141"/>
      <c r="CG228" s="141"/>
    </row>
    <row r="229" spans="1:85" ht="15">
      <c r="A229" s="167" t="s">
        <v>22</v>
      </c>
      <c r="B229" s="156">
        <v>51.947819043761221</v>
      </c>
      <c r="C229" s="156">
        <v>0</v>
      </c>
      <c r="D229" s="156">
        <v>0</v>
      </c>
      <c r="E229" s="156">
        <v>0</v>
      </c>
      <c r="F229" s="348"/>
      <c r="G229" s="156">
        <v>0</v>
      </c>
      <c r="H229" s="168">
        <v>0</v>
      </c>
      <c r="I229" s="154">
        <f t="shared" si="92"/>
        <v>51.947819043761221</v>
      </c>
      <c r="J229" s="149"/>
      <c r="K229" s="169" t="s">
        <v>22</v>
      </c>
      <c r="L229" s="156">
        <v>51.947819043761221</v>
      </c>
      <c r="M229" s="156">
        <v>0</v>
      </c>
      <c r="N229" s="156">
        <v>0</v>
      </c>
      <c r="O229" s="156">
        <v>0</v>
      </c>
      <c r="P229" s="156">
        <v>10.998223540318152</v>
      </c>
      <c r="Q229" s="156">
        <v>0</v>
      </c>
      <c r="R229" s="157">
        <v>0</v>
      </c>
      <c r="S229" s="158">
        <f t="shared" si="93"/>
        <v>62.946042584079372</v>
      </c>
      <c r="U229" s="215" t="s">
        <v>22</v>
      </c>
      <c r="V229" s="207">
        <v>51.947819043761221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10.998223540318152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94"/>
        <v>62.946042584079372</v>
      </c>
      <c r="AJ229" s="141" t="str">
        <f t="shared" si="95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9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3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4"/>
        <v>0</v>
      </c>
      <c r="AJ230" s="141" t="str">
        <f t="shared" si="95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92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3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4"/>
        <v>0</v>
      </c>
      <c r="AJ231" s="141" t="str">
        <f t="shared" si="95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9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3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94"/>
        <v>0</v>
      </c>
      <c r="AJ232" s="141" t="str">
        <f t="shared" si="95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9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4"/>
        <v>0</v>
      </c>
      <c r="AJ233" s="141" t="str">
        <f t="shared" si="95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9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94"/>
        <v>0</v>
      </c>
      <c r="AJ234" s="141" t="str">
        <f t="shared" si="95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9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4"/>
        <v>0</v>
      </c>
      <c r="AJ235" s="141" t="str">
        <f t="shared" si="95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1194.4385270661935</v>
      </c>
      <c r="C236" s="195">
        <f t="shared" ref="C236:I236" si="96">SUM(C215:C231)</f>
        <v>0</v>
      </c>
      <c r="D236" s="195">
        <f t="shared" si="96"/>
        <v>238.86443897679899</v>
      </c>
      <c r="E236" s="195">
        <f t="shared" si="96"/>
        <v>936.77793204978639</v>
      </c>
      <c r="F236" s="195">
        <f t="shared" si="96"/>
        <v>0</v>
      </c>
      <c r="G236" s="195">
        <f t="shared" si="96"/>
        <v>175.76599989421246</v>
      </c>
      <c r="H236" s="197">
        <f t="shared" si="96"/>
        <v>0</v>
      </c>
      <c r="I236" s="154">
        <f t="shared" si="96"/>
        <v>2545.8468979869913</v>
      </c>
      <c r="J236" s="149"/>
      <c r="K236" s="196" t="s">
        <v>26</v>
      </c>
      <c r="L236" s="195">
        <f>SUM(L215:L231)</f>
        <v>1194.4385270661935</v>
      </c>
      <c r="M236" s="195">
        <f t="shared" ref="M236:S236" si="97">SUM(M215:M231)</f>
        <v>0</v>
      </c>
      <c r="N236" s="195">
        <f t="shared" si="97"/>
        <v>238.86443897679899</v>
      </c>
      <c r="O236" s="195">
        <f t="shared" si="97"/>
        <v>936.77793204978639</v>
      </c>
      <c r="P236" s="195">
        <f t="shared" si="97"/>
        <v>224.90741799408255</v>
      </c>
      <c r="Q236" s="195">
        <f t="shared" si="97"/>
        <v>175.76599989421246</v>
      </c>
      <c r="R236" s="197">
        <f t="shared" si="97"/>
        <v>0</v>
      </c>
      <c r="S236" s="198">
        <f t="shared" si="97"/>
        <v>2770.7543159810739</v>
      </c>
      <c r="T236" s="141" t="str">
        <f>IF(ABS(S236-AI236)&gt;0.01,S236-AI236,"")</f>
        <v/>
      </c>
      <c r="U236" s="224" t="s">
        <v>62</v>
      </c>
      <c r="V236" s="225">
        <f>SUM(V215:V231)</f>
        <v>1128.2348995668171</v>
      </c>
      <c r="W236" s="225">
        <f t="shared" ref="W236:AH236" si="98">SUM(W215:W231)</f>
        <v>61.619995862687766</v>
      </c>
      <c r="X236" s="225">
        <f t="shared" si="98"/>
        <v>175.76599989421246</v>
      </c>
      <c r="Y236" s="225">
        <f t="shared" si="98"/>
        <v>0</v>
      </c>
      <c r="Z236" s="225">
        <f t="shared" si="98"/>
        <v>238.86443897679899</v>
      </c>
      <c r="AA236" s="225">
        <f t="shared" si="98"/>
        <v>871.23293836044854</v>
      </c>
      <c r="AB236" s="225">
        <f t="shared" si="98"/>
        <v>224.90741799408255</v>
      </c>
      <c r="AC236" s="225">
        <f t="shared" si="98"/>
        <v>70.128625326026551</v>
      </c>
      <c r="AD236" s="226">
        <f t="shared" si="98"/>
        <v>4.5836316366887093</v>
      </c>
      <c r="AE236" s="226">
        <f t="shared" si="98"/>
        <v>9.8314713955112083</v>
      </c>
      <c r="AF236" s="226">
        <f t="shared" si="98"/>
        <v>0</v>
      </c>
      <c r="AG236" s="226">
        <f t="shared" si="98"/>
        <v>0</v>
      </c>
      <c r="AH236" s="226">
        <f t="shared" si="98"/>
        <v>55.713522293826635</v>
      </c>
      <c r="AI236" s="227">
        <f>SUM(V236:AC236)</f>
        <v>2770.7543159810739</v>
      </c>
      <c r="AJ236" s="141" t="str">
        <f t="shared" si="95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0.46917138968986688</v>
      </c>
      <c r="C237" s="49">
        <f t="shared" ref="C237:H237" si="99">IF($I236=0,"-",C236/$I236)</f>
        <v>0</v>
      </c>
      <c r="D237" s="49">
        <f t="shared" si="99"/>
        <v>9.3825138960897378E-2</v>
      </c>
      <c r="E237" s="49">
        <f t="shared" si="99"/>
        <v>0.36796318458525512</v>
      </c>
      <c r="F237" s="49">
        <f t="shared" si="99"/>
        <v>0</v>
      </c>
      <c r="G237" s="49">
        <f t="shared" si="99"/>
        <v>6.9040286763980649E-2</v>
      </c>
      <c r="H237" s="72">
        <f t="shared" si="99"/>
        <v>0</v>
      </c>
      <c r="I237" s="50">
        <f>SUM(B237:H237)</f>
        <v>1</v>
      </c>
      <c r="J237" s="141"/>
      <c r="K237" s="84" t="s">
        <v>86</v>
      </c>
      <c r="L237" s="101">
        <f t="shared" ref="L237:R237" si="100">IF($S236=0,"-",L236/$S236)</f>
        <v>0.43108785220578621</v>
      </c>
      <c r="M237" s="101">
        <f t="shared" si="100"/>
        <v>0</v>
      </c>
      <c r="N237" s="101">
        <f t="shared" si="100"/>
        <v>8.6209173292299435E-2</v>
      </c>
      <c r="O237" s="101">
        <f t="shared" si="100"/>
        <v>0.33809491034505174</v>
      </c>
      <c r="P237" s="101">
        <f t="shared" si="100"/>
        <v>8.1171909287253749E-2</v>
      </c>
      <c r="Q237" s="101">
        <f t="shared" si="100"/>
        <v>6.3436154869608824E-2</v>
      </c>
      <c r="R237" s="102">
        <f t="shared" si="100"/>
        <v>0</v>
      </c>
      <c r="S237" s="103">
        <f>SUM(L237:R237)</f>
        <v>1</v>
      </c>
      <c r="U237" s="113" t="s">
        <v>86</v>
      </c>
      <c r="V237" s="135">
        <f>+V236/$AI236</f>
        <v>0.40719413231964219</v>
      </c>
      <c r="W237" s="135">
        <f t="shared" ref="W237:AH237" si="101">+W236/$AI236</f>
        <v>2.2239429713157097E-2</v>
      </c>
      <c r="X237" s="135">
        <f t="shared" si="101"/>
        <v>6.3436154869608824E-2</v>
      </c>
      <c r="Y237" s="135">
        <f t="shared" si="101"/>
        <v>0</v>
      </c>
      <c r="Z237" s="135">
        <f t="shared" si="101"/>
        <v>8.6209173292299435E-2</v>
      </c>
      <c r="AA237" s="135">
        <f t="shared" si="101"/>
        <v>0.31443889966547278</v>
      </c>
      <c r="AB237" s="135">
        <f t="shared" si="101"/>
        <v>8.1171909287253749E-2</v>
      </c>
      <c r="AC237" s="135">
        <f t="shared" si="101"/>
        <v>2.5310300852565946E-2</v>
      </c>
      <c r="AD237" s="135">
        <f t="shared" si="101"/>
        <v>1.6542901729869645E-3</v>
      </c>
      <c r="AE237" s="135">
        <f t="shared" si="101"/>
        <v>3.5483013917204935E-3</v>
      </c>
      <c r="AF237" s="135">
        <f t="shared" si="101"/>
        <v>0</v>
      </c>
      <c r="AG237" s="135">
        <f t="shared" si="101"/>
        <v>0</v>
      </c>
      <c r="AH237" s="135">
        <f t="shared" si="101"/>
        <v>2.0107709287858488E-2</v>
      </c>
      <c r="AI237" s="136">
        <f>SUM(V237:AC237)</f>
        <v>0.99999999999999989</v>
      </c>
      <c r="AJ237" s="24" t="str">
        <f t="shared" si="95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02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3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4">SUM(V242:AC242)</f>
        <v>0</v>
      </c>
      <c r="AJ242" s="141" t="str">
        <f t="shared" ref="AJ242:AJ263" si="105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48"/>
      <c r="G243" s="156">
        <v>0</v>
      </c>
      <c r="H243" s="168">
        <v>0</v>
      </c>
      <c r="I243" s="154">
        <f t="shared" si="102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3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4"/>
        <v>0</v>
      </c>
      <c r="AJ243" s="141" t="str">
        <f t="shared" si="105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02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3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4"/>
        <v>0</v>
      </c>
      <c r="AJ244" s="141" t="str">
        <f t="shared" si="105"/>
        <v/>
      </c>
      <c r="BA244" s="141"/>
      <c r="BR244" s="141"/>
      <c r="CG244" s="141"/>
    </row>
    <row r="245" spans="1:85" ht="15">
      <c r="A245" s="167" t="s">
        <v>16</v>
      </c>
      <c r="B245" s="156">
        <v>93.691901902313219</v>
      </c>
      <c r="C245" s="156">
        <v>0</v>
      </c>
      <c r="D245" s="156">
        <v>14.713755233534034</v>
      </c>
      <c r="E245" s="156">
        <v>0</v>
      </c>
      <c r="F245" s="348"/>
      <c r="G245" s="156">
        <v>0</v>
      </c>
      <c r="H245" s="168">
        <v>0</v>
      </c>
      <c r="I245" s="154">
        <f t="shared" si="102"/>
        <v>108.40565713584725</v>
      </c>
      <c r="J245" s="149"/>
      <c r="K245" s="169" t="s">
        <v>16</v>
      </c>
      <c r="L245" s="156">
        <v>93.691901902313219</v>
      </c>
      <c r="M245" s="156">
        <v>0</v>
      </c>
      <c r="N245" s="156">
        <v>14.713755233534034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3"/>
        <v>108.40565713584725</v>
      </c>
      <c r="U245" s="215" t="s">
        <v>16</v>
      </c>
      <c r="V245" s="207">
        <v>93.691901902313219</v>
      </c>
      <c r="W245" s="207">
        <v>0</v>
      </c>
      <c r="X245" s="207">
        <v>0</v>
      </c>
      <c r="Y245" s="207">
        <v>0</v>
      </c>
      <c r="Z245" s="207">
        <v>14.713755233534034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4"/>
        <v>108.40565713584725</v>
      </c>
      <c r="AJ245" s="141" t="str">
        <f t="shared" si="105"/>
        <v/>
      </c>
      <c r="BA245" s="141"/>
      <c r="BR245" s="141"/>
      <c r="CG245" s="141"/>
    </row>
    <row r="246" spans="1:85" ht="15">
      <c r="A246" s="159" t="s">
        <v>15</v>
      </c>
      <c r="B246" s="160">
        <v>15.247896211792082</v>
      </c>
      <c r="C246" s="160">
        <v>0.19132410627032537</v>
      </c>
      <c r="D246" s="160">
        <v>3.8007782688040619</v>
      </c>
      <c r="E246" s="160">
        <v>0.1434746998699736</v>
      </c>
      <c r="F246" s="348"/>
      <c r="G246" s="160">
        <v>0</v>
      </c>
      <c r="H246" s="161">
        <v>0</v>
      </c>
      <c r="I246" s="162">
        <f t="shared" si="102"/>
        <v>19.383473286736443</v>
      </c>
      <c r="J246" s="149"/>
      <c r="K246" s="163" t="s">
        <v>15</v>
      </c>
      <c r="L246" s="164">
        <v>15.247896211792082</v>
      </c>
      <c r="M246" s="164">
        <v>0.19132410627032537</v>
      </c>
      <c r="N246" s="164">
        <v>3.8007782688040619</v>
      </c>
      <c r="O246" s="164">
        <v>0.1434746998699736</v>
      </c>
      <c r="P246" s="164">
        <v>0</v>
      </c>
      <c r="Q246" s="164">
        <v>0</v>
      </c>
      <c r="R246" s="165">
        <v>0</v>
      </c>
      <c r="S246" s="166">
        <f t="shared" si="103"/>
        <v>19.383473286736443</v>
      </c>
      <c r="U246" s="211" t="s">
        <v>56</v>
      </c>
      <c r="V246" s="212">
        <v>14.955817147892908</v>
      </c>
      <c r="W246" s="212">
        <v>0</v>
      </c>
      <c r="X246" s="212">
        <v>0</v>
      </c>
      <c r="Y246" s="212">
        <v>0.19132410627032537</v>
      </c>
      <c r="Z246" s="212">
        <v>3.8007782688040619</v>
      </c>
      <c r="AA246" s="212">
        <v>0.12297831417426307</v>
      </c>
      <c r="AB246" s="212">
        <v>0</v>
      </c>
      <c r="AC246" s="213">
        <v>0.31257544959488381</v>
      </c>
      <c r="AD246" s="212">
        <v>0.29207906389917332</v>
      </c>
      <c r="AE246" s="212">
        <v>0</v>
      </c>
      <c r="AF246" s="212">
        <v>0</v>
      </c>
      <c r="AG246" s="212">
        <v>0</v>
      </c>
      <c r="AH246" s="212">
        <v>2.0496385695710537E-2</v>
      </c>
      <c r="AI246" s="214">
        <f t="shared" si="104"/>
        <v>19.383473286736443</v>
      </c>
      <c r="AJ246" s="141" t="str">
        <f t="shared" si="105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2.3747856554126971</v>
      </c>
      <c r="F247" s="348"/>
      <c r="G247" s="156">
        <v>0</v>
      </c>
      <c r="H247" s="168">
        <v>0</v>
      </c>
      <c r="I247" s="154">
        <f t="shared" si="102"/>
        <v>2.3747856554126971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2.3747856554126971</v>
      </c>
      <c r="P247" s="156">
        <v>441.64924254218869</v>
      </c>
      <c r="Q247" s="156">
        <v>0</v>
      </c>
      <c r="R247" s="157">
        <v>0</v>
      </c>
      <c r="S247" s="158">
        <f t="shared" si="103"/>
        <v>444.02402819760141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0.16623499587888882</v>
      </c>
      <c r="AB247" s="207">
        <v>441.64924254218869</v>
      </c>
      <c r="AC247" s="208">
        <v>2.2085506595338082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2.2085506595338082</v>
      </c>
      <c r="AI247" s="210">
        <f t="shared" si="104"/>
        <v>444.02402819760135</v>
      </c>
      <c r="AJ247" s="141" t="str">
        <f t="shared" si="105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0.24105447319709333</v>
      </c>
      <c r="F248" s="348"/>
      <c r="G248" s="160">
        <v>0</v>
      </c>
      <c r="H248" s="161">
        <v>0</v>
      </c>
      <c r="I248" s="162">
        <f t="shared" si="102"/>
        <v>0.24105447319709333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0.24105447319709333</v>
      </c>
      <c r="P248" s="164">
        <v>24.508166469773606</v>
      </c>
      <c r="Q248" s="164">
        <v>0</v>
      </c>
      <c r="R248" s="165">
        <v>0</v>
      </c>
      <c r="S248" s="166">
        <f t="shared" si="103"/>
        <v>24.749220942970698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0.23864392846512239</v>
      </c>
      <c r="AB248" s="212">
        <v>24.508166469773606</v>
      </c>
      <c r="AC248" s="213">
        <v>2.4105447319709332E-3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2.4105447319709332E-3</v>
      </c>
      <c r="AI248" s="214">
        <f t="shared" si="104"/>
        <v>24.749220942970702</v>
      </c>
      <c r="AJ248" s="141" t="str">
        <f t="shared" si="105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9.288750902502441E-3</v>
      </c>
      <c r="E249" s="156">
        <v>0</v>
      </c>
      <c r="F249" s="348"/>
      <c r="G249" s="156">
        <v>0</v>
      </c>
      <c r="H249" s="168">
        <v>0</v>
      </c>
      <c r="I249" s="154">
        <f t="shared" si="102"/>
        <v>9.288750902502441E-3</v>
      </c>
      <c r="J249" s="149"/>
      <c r="K249" s="169" t="s">
        <v>58</v>
      </c>
      <c r="L249" s="156">
        <v>0</v>
      </c>
      <c r="M249" s="156">
        <v>0</v>
      </c>
      <c r="N249" s="156">
        <v>9.288750902502441E-3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3"/>
        <v>9.288750902502441E-3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9.288750902502441E-3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4"/>
        <v>9.288750902502441E-3</v>
      </c>
      <c r="AJ249" s="141" t="str">
        <f t="shared" si="105"/>
        <v/>
      </c>
      <c r="BA249" s="141"/>
      <c r="BR249" s="141"/>
      <c r="CG249" s="141"/>
    </row>
    <row r="250" spans="1:85" ht="15">
      <c r="A250" s="159" t="s">
        <v>17</v>
      </c>
      <c r="B250" s="160">
        <v>8.5804227985523305</v>
      </c>
      <c r="C250" s="160">
        <v>0</v>
      </c>
      <c r="D250" s="160">
        <v>12.167605343384556</v>
      </c>
      <c r="E250" s="160">
        <v>24.067690483543377</v>
      </c>
      <c r="F250" s="348"/>
      <c r="G250" s="160">
        <v>0</v>
      </c>
      <c r="H250" s="161">
        <v>0</v>
      </c>
      <c r="I250" s="162">
        <f t="shared" si="102"/>
        <v>44.815718625480258</v>
      </c>
      <c r="J250" s="149"/>
      <c r="K250" s="163" t="s">
        <v>17</v>
      </c>
      <c r="L250" s="164">
        <v>8.5804227985523305</v>
      </c>
      <c r="M250" s="164">
        <v>0</v>
      </c>
      <c r="N250" s="164">
        <v>12.167605343384556</v>
      </c>
      <c r="O250" s="164">
        <v>24.067690483543377</v>
      </c>
      <c r="P250" s="164">
        <v>0</v>
      </c>
      <c r="Q250" s="164">
        <v>0</v>
      </c>
      <c r="R250" s="165">
        <v>0</v>
      </c>
      <c r="S250" s="166">
        <f t="shared" si="103"/>
        <v>44.815718625480258</v>
      </c>
      <c r="U250" s="211" t="s">
        <v>17</v>
      </c>
      <c r="V250" s="212">
        <v>8.5804227985523305</v>
      </c>
      <c r="W250" s="212">
        <v>0</v>
      </c>
      <c r="X250" s="212">
        <v>0</v>
      </c>
      <c r="Y250" s="212">
        <v>0</v>
      </c>
      <c r="Z250" s="212">
        <v>12.167605343384556</v>
      </c>
      <c r="AA250" s="212">
        <v>0.12171504039989739</v>
      </c>
      <c r="AB250" s="212">
        <v>0</v>
      </c>
      <c r="AC250" s="213">
        <v>23.945975443143478</v>
      </c>
      <c r="AD250" s="212">
        <v>0</v>
      </c>
      <c r="AE250" s="212">
        <v>0</v>
      </c>
      <c r="AF250" s="212">
        <v>0</v>
      </c>
      <c r="AG250" s="212">
        <v>0</v>
      </c>
      <c r="AH250" s="212">
        <v>23.945975443143478</v>
      </c>
      <c r="AI250" s="214">
        <f t="shared" si="104"/>
        <v>44.815718625480258</v>
      </c>
      <c r="AJ250" s="141" t="str">
        <f t="shared" si="105"/>
        <v/>
      </c>
      <c r="BA250" s="141"/>
      <c r="BR250" s="141"/>
      <c r="CG250" s="141"/>
    </row>
    <row r="251" spans="1:85" ht="15">
      <c r="A251" s="167" t="s">
        <v>139</v>
      </c>
      <c r="B251" s="156">
        <v>764.31454458572728</v>
      </c>
      <c r="C251" s="156">
        <v>25.509347186692036</v>
      </c>
      <c r="D251" s="156">
        <v>328.79726342158091</v>
      </c>
      <c r="E251" s="156">
        <v>70.24772076341732</v>
      </c>
      <c r="F251" s="348"/>
      <c r="G251" s="156">
        <v>0</v>
      </c>
      <c r="H251" s="168">
        <v>0</v>
      </c>
      <c r="I251" s="154">
        <f t="shared" si="102"/>
        <v>1188.8688759574177</v>
      </c>
      <c r="J251" s="149"/>
      <c r="K251" s="169" t="s">
        <v>139</v>
      </c>
      <c r="L251" s="156">
        <v>764.31454458572728</v>
      </c>
      <c r="M251" s="156">
        <v>25.509347186692036</v>
      </c>
      <c r="N251" s="156">
        <v>328.79726342158091</v>
      </c>
      <c r="O251" s="156">
        <v>70.24772076341732</v>
      </c>
      <c r="P251" s="156">
        <v>0.19747018045534959</v>
      </c>
      <c r="Q251" s="156">
        <v>0</v>
      </c>
      <c r="R251" s="157">
        <v>0</v>
      </c>
      <c r="S251" s="158">
        <f t="shared" si="103"/>
        <v>1189.0663461378731</v>
      </c>
      <c r="U251" s="215" t="s">
        <v>139</v>
      </c>
      <c r="V251" s="207">
        <v>754.1781363366066</v>
      </c>
      <c r="W251" s="207">
        <v>0</v>
      </c>
      <c r="X251" s="207">
        <v>0</v>
      </c>
      <c r="Y251" s="207">
        <v>25.509347186692036</v>
      </c>
      <c r="Z251" s="207">
        <v>328.79726342158091</v>
      </c>
      <c r="AA251" s="207">
        <v>8.1828067779943421</v>
      </c>
      <c r="AB251" s="207">
        <v>0.19747018045534959</v>
      </c>
      <c r="AC251" s="208">
        <v>72.20132223454371</v>
      </c>
      <c r="AD251" s="207">
        <v>10.136408249120725</v>
      </c>
      <c r="AE251" s="207">
        <v>25.101841519614599</v>
      </c>
      <c r="AF251" s="207">
        <v>0</v>
      </c>
      <c r="AG251" s="207">
        <v>0</v>
      </c>
      <c r="AH251" s="207">
        <v>36.963072465808381</v>
      </c>
      <c r="AI251" s="210">
        <f t="shared" si="104"/>
        <v>1189.0663461378731</v>
      </c>
      <c r="AJ251" s="141" t="str">
        <f t="shared" si="105"/>
        <v/>
      </c>
      <c r="BA251" s="141"/>
      <c r="BR251" s="141"/>
      <c r="CG251" s="141"/>
    </row>
    <row r="252" spans="1:85" ht="15">
      <c r="A252" s="159" t="s">
        <v>25</v>
      </c>
      <c r="B252" s="160">
        <v>131.73871337632053</v>
      </c>
      <c r="C252" s="160">
        <v>1.2050277760765167</v>
      </c>
      <c r="D252" s="160">
        <v>881.03777748260586</v>
      </c>
      <c r="E252" s="160">
        <v>1605.889945792188</v>
      </c>
      <c r="F252" s="348"/>
      <c r="G252" s="160">
        <v>318.44325811995265</v>
      </c>
      <c r="H252" s="161">
        <v>82.347769452908125</v>
      </c>
      <c r="I252" s="162">
        <f t="shared" si="102"/>
        <v>3020.6624920000518</v>
      </c>
      <c r="J252" s="149"/>
      <c r="K252" s="163" t="s">
        <v>25</v>
      </c>
      <c r="L252" s="164">
        <v>131.73871337632053</v>
      </c>
      <c r="M252" s="164">
        <v>1.2050277760765167</v>
      </c>
      <c r="N252" s="164">
        <v>881.03777748260586</v>
      </c>
      <c r="O252" s="164">
        <v>1605.889945792188</v>
      </c>
      <c r="P252" s="164">
        <v>3.3323855525335198</v>
      </c>
      <c r="Q252" s="164">
        <v>318.44325811995265</v>
      </c>
      <c r="R252" s="165">
        <v>82.347769452908125</v>
      </c>
      <c r="S252" s="166">
        <f t="shared" si="103"/>
        <v>3023.9948775525854</v>
      </c>
      <c r="U252" s="211" t="s">
        <v>25</v>
      </c>
      <c r="V252" s="212">
        <v>27.056986270323268</v>
      </c>
      <c r="W252" s="212">
        <v>103.04661953688156</v>
      </c>
      <c r="X252" s="212">
        <v>318.44325811995265</v>
      </c>
      <c r="Y252" s="212">
        <v>1.2050277760765167</v>
      </c>
      <c r="Z252" s="212">
        <v>881.03777748260586</v>
      </c>
      <c r="AA252" s="212">
        <v>1580.8021865139003</v>
      </c>
      <c r="AB252" s="212">
        <v>3.3323855525335198</v>
      </c>
      <c r="AC252" s="213">
        <v>109.07063630031146</v>
      </c>
      <c r="AD252" s="212">
        <v>1.6351075691156807</v>
      </c>
      <c r="AE252" s="212">
        <v>3.9360709028093255</v>
      </c>
      <c r="AF252" s="212">
        <v>82.347769452908125</v>
      </c>
      <c r="AG252" s="212">
        <v>0</v>
      </c>
      <c r="AH252" s="212">
        <v>21.151688375478319</v>
      </c>
      <c r="AI252" s="214">
        <f t="shared" si="104"/>
        <v>3023.9948775525854</v>
      </c>
      <c r="AJ252" s="141" t="str">
        <f t="shared" si="105"/>
        <v/>
      </c>
      <c r="BA252" s="141"/>
      <c r="BR252" s="141"/>
      <c r="CG252" s="141"/>
    </row>
    <row r="253" spans="1:85" ht="15">
      <c r="A253" s="167" t="s">
        <v>24</v>
      </c>
      <c r="B253" s="156">
        <v>260.81441177676317</v>
      </c>
      <c r="C253" s="156">
        <v>0</v>
      </c>
      <c r="D253" s="156">
        <v>3.792962077563363</v>
      </c>
      <c r="E253" s="156">
        <v>0</v>
      </c>
      <c r="F253" s="348"/>
      <c r="G253" s="156">
        <v>0</v>
      </c>
      <c r="H253" s="168">
        <v>0</v>
      </c>
      <c r="I253" s="154">
        <f t="shared" si="102"/>
        <v>264.60737385432651</v>
      </c>
      <c r="J253" s="149"/>
      <c r="K253" s="169" t="s">
        <v>24</v>
      </c>
      <c r="L253" s="156">
        <v>260.81441177676317</v>
      </c>
      <c r="M253" s="156">
        <v>0</v>
      </c>
      <c r="N253" s="156">
        <v>3.792962077563363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3"/>
        <v>264.60737385432651</v>
      </c>
      <c r="U253" s="215" t="s">
        <v>24</v>
      </c>
      <c r="V253" s="207">
        <v>260.70422113840789</v>
      </c>
      <c r="W253" s="207">
        <v>0</v>
      </c>
      <c r="X253" s="207">
        <v>0</v>
      </c>
      <c r="Y253" s="207">
        <v>0</v>
      </c>
      <c r="Z253" s="207">
        <v>3.792962077563363</v>
      </c>
      <c r="AA253" s="207">
        <v>0</v>
      </c>
      <c r="AB253" s="207">
        <v>0</v>
      </c>
      <c r="AC253" s="208">
        <v>0.11019063835525093</v>
      </c>
      <c r="AD253" s="207">
        <v>0.11019063835525093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04"/>
        <v>264.60737385432651</v>
      </c>
      <c r="AJ253" s="141" t="str">
        <f t="shared" si="105"/>
        <v/>
      </c>
      <c r="BA253" s="141"/>
      <c r="BR253" s="141"/>
      <c r="CG253" s="141"/>
    </row>
    <row r="254" spans="1:85" ht="15">
      <c r="A254" s="159" t="s">
        <v>59</v>
      </c>
      <c r="B254" s="160">
        <v>0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02"/>
        <v>0</v>
      </c>
      <c r="J254" s="149"/>
      <c r="K254" s="163" t="s">
        <v>59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3"/>
        <v>0</v>
      </c>
      <c r="U254" s="211" t="s">
        <v>59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4"/>
        <v>0</v>
      </c>
      <c r="AJ254" s="141" t="str">
        <f t="shared" si="105"/>
        <v/>
      </c>
      <c r="BA254" s="141"/>
      <c r="BR254" s="141"/>
      <c r="CG254" s="141"/>
    </row>
    <row r="255" spans="1:85" ht="15">
      <c r="A255" s="167" t="s">
        <v>22</v>
      </c>
      <c r="B255" s="156">
        <v>152.96905344199914</v>
      </c>
      <c r="C255" s="156">
        <v>0</v>
      </c>
      <c r="D255" s="156">
        <v>0</v>
      </c>
      <c r="E255" s="156">
        <v>3.9222834215897215</v>
      </c>
      <c r="F255" s="348"/>
      <c r="G255" s="156">
        <v>0</v>
      </c>
      <c r="H255" s="168">
        <v>0</v>
      </c>
      <c r="I255" s="154">
        <f t="shared" si="102"/>
        <v>156.89133686358886</v>
      </c>
      <c r="J255" s="149"/>
      <c r="K255" s="169" t="s">
        <v>22</v>
      </c>
      <c r="L255" s="156">
        <v>152.96905344199914</v>
      </c>
      <c r="M255" s="156">
        <v>0</v>
      </c>
      <c r="N255" s="156">
        <v>0</v>
      </c>
      <c r="O255" s="156">
        <v>3.9222834215897215</v>
      </c>
      <c r="P255" s="156">
        <v>26.73437984418938</v>
      </c>
      <c r="Q255" s="156">
        <v>0</v>
      </c>
      <c r="R255" s="157">
        <v>0</v>
      </c>
      <c r="S255" s="158">
        <f t="shared" si="103"/>
        <v>183.62571670777825</v>
      </c>
      <c r="U255" s="215" t="s">
        <v>22</v>
      </c>
      <c r="V255" s="207">
        <v>152.18459675768119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26.73437984418938</v>
      </c>
      <c r="AC255" s="208">
        <v>4.7067401059076657</v>
      </c>
      <c r="AD255" s="207">
        <v>0.78445668431794435</v>
      </c>
      <c r="AE255" s="207">
        <v>0</v>
      </c>
      <c r="AF255" s="207">
        <v>0</v>
      </c>
      <c r="AG255" s="207">
        <v>0</v>
      </c>
      <c r="AH255" s="207">
        <v>3.9222834215897215</v>
      </c>
      <c r="AI255" s="210">
        <f t="shared" si="104"/>
        <v>183.62571670777825</v>
      </c>
      <c r="AJ255" s="141" t="str">
        <f t="shared" si="105"/>
        <v/>
      </c>
      <c r="BA255" s="141"/>
      <c r="BR255" s="141"/>
      <c r="CG255" s="141"/>
    </row>
    <row r="256" spans="1:85" ht="15">
      <c r="A256" s="159" t="s">
        <v>21</v>
      </c>
      <c r="B256" s="160">
        <v>0.79232089989725474</v>
      </c>
      <c r="C256" s="160">
        <v>0</v>
      </c>
      <c r="D256" s="160">
        <v>0.19808022497431368</v>
      </c>
      <c r="E256" s="160">
        <v>0</v>
      </c>
      <c r="F256" s="348"/>
      <c r="G256" s="160">
        <v>0</v>
      </c>
      <c r="H256" s="161">
        <v>0</v>
      </c>
      <c r="I256" s="162">
        <f t="shared" si="102"/>
        <v>0.99040112487156839</v>
      </c>
      <c r="J256" s="149"/>
      <c r="K256" s="163" t="s">
        <v>21</v>
      </c>
      <c r="L256" s="164">
        <v>0.79232089989725474</v>
      </c>
      <c r="M256" s="164">
        <v>0</v>
      </c>
      <c r="N256" s="164">
        <v>0.19808022497431368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3"/>
        <v>0.99040112487156839</v>
      </c>
      <c r="U256" s="211" t="s">
        <v>60</v>
      </c>
      <c r="V256" s="212">
        <v>0.79232089989725474</v>
      </c>
      <c r="W256" s="212">
        <v>0</v>
      </c>
      <c r="X256" s="212">
        <v>0</v>
      </c>
      <c r="Y256" s="212">
        <v>0</v>
      </c>
      <c r="Z256" s="212">
        <v>0.19808022497431368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4"/>
        <v>0.99040112487156839</v>
      </c>
      <c r="AJ256" s="141" t="str">
        <f t="shared" si="105"/>
        <v/>
      </c>
      <c r="BA256" s="141"/>
      <c r="BR256" s="141"/>
      <c r="CG256" s="141"/>
    </row>
    <row r="257" spans="1:85" ht="15">
      <c r="A257" s="170" t="s">
        <v>63</v>
      </c>
      <c r="B257" s="156">
        <v>55.803428912789805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02"/>
        <v>55.803428912789805</v>
      </c>
      <c r="J257" s="149"/>
      <c r="K257" s="171" t="s">
        <v>63</v>
      </c>
      <c r="L257" s="156">
        <v>55.803428912789805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3"/>
        <v>55.803428912789805</v>
      </c>
      <c r="U257" s="216" t="s">
        <v>61</v>
      </c>
      <c r="V257" s="207">
        <v>55.803428912789805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4"/>
        <v>55.803428912789805</v>
      </c>
      <c r="AJ257" s="141" t="str">
        <f t="shared" si="105"/>
        <v/>
      </c>
      <c r="BA257" s="141"/>
      <c r="BR257" s="141"/>
      <c r="CG257" s="141"/>
    </row>
    <row r="258" spans="1:85">
      <c r="A258" s="172" t="s">
        <v>23</v>
      </c>
      <c r="B258" s="173">
        <v>55.803428912789805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02"/>
        <v>55.803428912789805</v>
      </c>
      <c r="J258" s="149"/>
      <c r="K258" s="176" t="s">
        <v>23</v>
      </c>
      <c r="L258" s="177">
        <v>55.803428912789805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3"/>
        <v>55.803428912789805</v>
      </c>
      <c r="U258" s="217" t="s">
        <v>64</v>
      </c>
      <c r="V258" s="218">
        <v>55.803428912789805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04"/>
        <v>55.803428912789805</v>
      </c>
      <c r="AJ258" s="141" t="str">
        <f t="shared" si="105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0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4"/>
        <v>0</v>
      </c>
      <c r="AJ259" s="141" t="str">
        <f t="shared" si="105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0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04"/>
        <v>0</v>
      </c>
      <c r="AJ260" s="141" t="str">
        <f t="shared" si="105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0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4"/>
        <v>0</v>
      </c>
      <c r="AJ261" s="141" t="str">
        <f t="shared" si="105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1483.952693906155</v>
      </c>
      <c r="C262" s="195">
        <f t="shared" ref="C262:I262" si="106">SUM(C241:C257)</f>
        <v>26.905699069038878</v>
      </c>
      <c r="D262" s="195">
        <f t="shared" si="106"/>
        <v>1244.5175108033495</v>
      </c>
      <c r="E262" s="195">
        <f t="shared" si="106"/>
        <v>1706.8869552892181</v>
      </c>
      <c r="F262" s="195">
        <f t="shared" si="106"/>
        <v>0</v>
      </c>
      <c r="G262" s="195">
        <f t="shared" si="106"/>
        <v>318.44325811995265</v>
      </c>
      <c r="H262" s="197">
        <f t="shared" si="106"/>
        <v>82.347769452908125</v>
      </c>
      <c r="I262" s="154">
        <f t="shared" si="106"/>
        <v>4863.0538866406223</v>
      </c>
      <c r="J262" s="149"/>
      <c r="K262" s="196" t="s">
        <v>26</v>
      </c>
      <c r="L262" s="195">
        <f>SUM(L241:L257)</f>
        <v>1483.952693906155</v>
      </c>
      <c r="M262" s="195">
        <f t="shared" ref="M262:S262" si="107">SUM(M241:M257)</f>
        <v>26.905699069038878</v>
      </c>
      <c r="N262" s="195">
        <f t="shared" si="107"/>
        <v>1244.5175108033495</v>
      </c>
      <c r="O262" s="195">
        <f t="shared" si="107"/>
        <v>1706.8869552892181</v>
      </c>
      <c r="P262" s="195">
        <f t="shared" si="107"/>
        <v>496.42164458914056</v>
      </c>
      <c r="Q262" s="195">
        <f t="shared" si="107"/>
        <v>318.44325811995265</v>
      </c>
      <c r="R262" s="197">
        <f t="shared" si="107"/>
        <v>82.347769452908125</v>
      </c>
      <c r="S262" s="198">
        <f t="shared" si="107"/>
        <v>5359.4755312297639</v>
      </c>
      <c r="T262" s="141" t="str">
        <f>IF(ABS(S262-AI262)&gt;0.01,S262-AI262,"")</f>
        <v/>
      </c>
      <c r="U262" s="224" t="s">
        <v>62</v>
      </c>
      <c r="V262" s="225">
        <f>SUM(V241:V257)</f>
        <v>1367.9478321644644</v>
      </c>
      <c r="W262" s="225">
        <f t="shared" ref="W262:AH262" si="108">SUM(W241:W257)</f>
        <v>103.04661953688156</v>
      </c>
      <c r="X262" s="225">
        <f t="shared" si="108"/>
        <v>318.44325811995265</v>
      </c>
      <c r="Y262" s="225">
        <f t="shared" si="108"/>
        <v>26.905699069038878</v>
      </c>
      <c r="Z262" s="225">
        <f t="shared" si="108"/>
        <v>1244.5175108033495</v>
      </c>
      <c r="AA262" s="225">
        <f t="shared" si="108"/>
        <v>1589.6345655708128</v>
      </c>
      <c r="AB262" s="225">
        <f t="shared" si="108"/>
        <v>496.42164458914056</v>
      </c>
      <c r="AC262" s="225">
        <f t="shared" si="108"/>
        <v>212.55840137612225</v>
      </c>
      <c r="AD262" s="226">
        <f t="shared" si="108"/>
        <v>12.958242204808775</v>
      </c>
      <c r="AE262" s="226">
        <f t="shared" si="108"/>
        <v>29.037912422423926</v>
      </c>
      <c r="AF262" s="226">
        <f t="shared" si="108"/>
        <v>82.347769452908125</v>
      </c>
      <c r="AG262" s="226">
        <f t="shared" si="108"/>
        <v>0</v>
      </c>
      <c r="AH262" s="226">
        <f t="shared" si="108"/>
        <v>88.214477295981396</v>
      </c>
      <c r="AI262" s="227">
        <f>SUM(V262:AC262)</f>
        <v>5359.475531229763</v>
      </c>
      <c r="AJ262" s="141" t="str">
        <f t="shared" si="105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0.30514831389854563</v>
      </c>
      <c r="C263" s="49">
        <f t="shared" ref="C263:H263" si="109">IF($I262=0,"-",C262/$I262)</f>
        <v>5.5326754949090694E-3</v>
      </c>
      <c r="D263" s="49">
        <f t="shared" si="109"/>
        <v>0.25591275355228627</v>
      </c>
      <c r="E263" s="49">
        <f t="shared" si="109"/>
        <v>0.35099075500237337</v>
      </c>
      <c r="F263" s="49">
        <f t="shared" si="109"/>
        <v>0</v>
      </c>
      <c r="G263" s="49">
        <f t="shared" si="109"/>
        <v>6.5482157003185493E-2</v>
      </c>
      <c r="H263" s="72">
        <f t="shared" si="109"/>
        <v>1.6933345048700175E-2</v>
      </c>
      <c r="I263" s="50">
        <f>SUM(B263:H263)</f>
        <v>0.99999999999999989</v>
      </c>
      <c r="J263" s="141"/>
      <c r="K263" s="84" t="s">
        <v>86</v>
      </c>
      <c r="L263" s="101">
        <f t="shared" ref="L263:R263" si="110">IF($S262=0,"-",L262/$S262)</f>
        <v>0.27688393859793464</v>
      </c>
      <c r="M263" s="101">
        <f t="shared" si="110"/>
        <v>5.0202111964610845E-3</v>
      </c>
      <c r="N263" s="101">
        <f t="shared" si="110"/>
        <v>0.23220882408204363</v>
      </c>
      <c r="O263" s="101">
        <f t="shared" si="110"/>
        <v>0.31848022168272921</v>
      </c>
      <c r="P263" s="101">
        <f t="shared" si="110"/>
        <v>9.2625041703517888E-2</v>
      </c>
      <c r="Q263" s="101">
        <f t="shared" si="110"/>
        <v>5.9416869479929114E-2</v>
      </c>
      <c r="R263" s="102">
        <f t="shared" si="110"/>
        <v>1.5364893257384261E-2</v>
      </c>
      <c r="S263" s="103">
        <f>SUM(L263:R263)</f>
        <v>0.99999999999999978</v>
      </c>
      <c r="U263" s="113" t="s">
        <v>86</v>
      </c>
      <c r="V263" s="135">
        <f>+V262/$AI262</f>
        <v>0.25523912259574788</v>
      </c>
      <c r="W263" s="135">
        <f t="shared" ref="W263:AH263" si="111">+W262/$AI262</f>
        <v>1.922699692095374E-2</v>
      </c>
      <c r="X263" s="135">
        <f t="shared" si="111"/>
        <v>5.9416869479929128E-2</v>
      </c>
      <c r="Y263" s="135">
        <f t="shared" si="111"/>
        <v>5.0202111964610854E-3</v>
      </c>
      <c r="Z263" s="135">
        <f t="shared" si="111"/>
        <v>0.23220882408204366</v>
      </c>
      <c r="AA263" s="135">
        <f t="shared" si="111"/>
        <v>0.29660263514741003</v>
      </c>
      <c r="AB263" s="135">
        <f t="shared" si="111"/>
        <v>9.2625041703517902E-2</v>
      </c>
      <c r="AC263" s="135">
        <f t="shared" si="111"/>
        <v>3.9660298873936545E-2</v>
      </c>
      <c r="AD263" s="135">
        <f t="shared" si="111"/>
        <v>2.4178190812330158E-3</v>
      </c>
      <c r="AE263" s="135">
        <f t="shared" si="111"/>
        <v>5.418051123327175E-3</v>
      </c>
      <c r="AF263" s="135">
        <f t="shared" si="111"/>
        <v>1.5364893257384262E-2</v>
      </c>
      <c r="AG263" s="135">
        <f t="shared" si="111"/>
        <v>0</v>
      </c>
      <c r="AH263" s="135">
        <f t="shared" si="111"/>
        <v>1.6459535411992091E-2</v>
      </c>
      <c r="AI263" s="136">
        <f>SUM(V263:AC263)</f>
        <v>1</v>
      </c>
      <c r="AJ263" s="24" t="str">
        <f t="shared" si="105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3.3841137329592923E-2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3.3841137329592923E-2</v>
      </c>
      <c r="J267" s="149"/>
      <c r="K267" s="203" t="s">
        <v>7</v>
      </c>
      <c r="L267" s="152">
        <v>3.3841137329592923E-2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3.3841137329592923E-2</v>
      </c>
      <c r="U267" s="206" t="s">
        <v>7</v>
      </c>
      <c r="V267" s="207">
        <v>3.3841137329592923E-2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3.3841137329592923E-2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12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3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4">SUM(V268:AC268)</f>
        <v>0</v>
      </c>
      <c r="AJ268" s="141" t="str">
        <f t="shared" ref="AJ268:AJ289" si="115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12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3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4"/>
        <v>0</v>
      </c>
      <c r="AJ269" s="141" t="str">
        <f t="shared" si="115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12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3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4"/>
        <v>0</v>
      </c>
      <c r="AJ270" s="141" t="str">
        <f t="shared" si="115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8.6596715879192239</v>
      </c>
      <c r="F271" s="348"/>
      <c r="G271" s="156">
        <v>0</v>
      </c>
      <c r="H271" s="168">
        <v>0</v>
      </c>
      <c r="I271" s="154">
        <f t="shared" si="112"/>
        <v>8.6596715879192239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8.6596715879192239</v>
      </c>
      <c r="P271" s="156">
        <v>0</v>
      </c>
      <c r="Q271" s="156">
        <v>0</v>
      </c>
      <c r="R271" s="157">
        <v>0</v>
      </c>
      <c r="S271" s="158">
        <f t="shared" si="113"/>
        <v>8.6596715879192239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8.6596715879192239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4"/>
        <v>8.6596715879192239</v>
      </c>
      <c r="AJ271" s="141" t="str">
        <f t="shared" si="115"/>
        <v/>
      </c>
      <c r="BA271" s="141"/>
      <c r="BR271" s="141"/>
      <c r="CG271" s="141"/>
    </row>
    <row r="272" spans="1:85" ht="15">
      <c r="A272" s="159" t="s">
        <v>15</v>
      </c>
      <c r="B272" s="160">
        <v>6.9472293708245161</v>
      </c>
      <c r="C272" s="160">
        <v>0.18486157922170615</v>
      </c>
      <c r="D272" s="160">
        <v>4.7050296316963029</v>
      </c>
      <c r="E272" s="160">
        <v>2.6879236843656682</v>
      </c>
      <c r="F272" s="348"/>
      <c r="G272" s="160">
        <v>0</v>
      </c>
      <c r="H272" s="161">
        <v>0</v>
      </c>
      <c r="I272" s="162">
        <f t="shared" si="112"/>
        <v>14.525044266108193</v>
      </c>
      <c r="J272" s="149"/>
      <c r="K272" s="163" t="s">
        <v>15</v>
      </c>
      <c r="L272" s="164">
        <v>6.9472293708245161</v>
      </c>
      <c r="M272" s="164">
        <v>0.18486157922170615</v>
      </c>
      <c r="N272" s="164">
        <v>4.7050296316963029</v>
      </c>
      <c r="O272" s="164">
        <v>2.6879236843656682</v>
      </c>
      <c r="P272" s="164">
        <v>0</v>
      </c>
      <c r="Q272" s="164">
        <v>0</v>
      </c>
      <c r="R272" s="165">
        <v>0</v>
      </c>
      <c r="S272" s="166">
        <f t="shared" si="113"/>
        <v>14.525044266108193</v>
      </c>
      <c r="U272" s="211" t="s">
        <v>56</v>
      </c>
      <c r="V272" s="212">
        <v>6.6954488021823719</v>
      </c>
      <c r="W272" s="212">
        <v>0</v>
      </c>
      <c r="X272" s="212">
        <v>0</v>
      </c>
      <c r="Y272" s="212">
        <v>0.18486157922170615</v>
      </c>
      <c r="Z272" s="212">
        <v>3.5433266551439409</v>
      </c>
      <c r="AA272" s="212">
        <v>2.6879236843656682</v>
      </c>
      <c r="AB272" s="212">
        <v>0</v>
      </c>
      <c r="AC272" s="213">
        <v>1.4134835451945063</v>
      </c>
      <c r="AD272" s="212">
        <v>0.25178056864214399</v>
      </c>
      <c r="AE272" s="212">
        <v>0</v>
      </c>
      <c r="AF272" s="212">
        <v>0</v>
      </c>
      <c r="AG272" s="212">
        <v>1.1617029765523623</v>
      </c>
      <c r="AH272" s="212">
        <v>0</v>
      </c>
      <c r="AI272" s="214">
        <f t="shared" si="114"/>
        <v>14.525044266108193</v>
      </c>
      <c r="AJ272" s="141" t="str">
        <f t="shared" si="115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13.273460306126266</v>
      </c>
      <c r="F273" s="348"/>
      <c r="G273" s="156">
        <v>0</v>
      </c>
      <c r="H273" s="168">
        <v>0</v>
      </c>
      <c r="I273" s="154">
        <f t="shared" si="112"/>
        <v>13.273460306126266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13.273460306126266</v>
      </c>
      <c r="P273" s="156">
        <v>195.76527358413014</v>
      </c>
      <c r="Q273" s="156">
        <v>0</v>
      </c>
      <c r="R273" s="157">
        <v>0</v>
      </c>
      <c r="S273" s="158">
        <f t="shared" si="113"/>
        <v>209.0387338902564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1.9910190459189401</v>
      </c>
      <c r="AB273" s="207">
        <v>195.76527358413014</v>
      </c>
      <c r="AC273" s="208">
        <v>11.282441260207326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11.282441260207326</v>
      </c>
      <c r="AI273" s="210">
        <f t="shared" si="114"/>
        <v>209.0387338902564</v>
      </c>
      <c r="AJ273" s="141" t="str">
        <f t="shared" si="115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5.6621399621133812E-3</v>
      </c>
      <c r="F274" s="348"/>
      <c r="G274" s="160">
        <v>0</v>
      </c>
      <c r="H274" s="161">
        <v>0</v>
      </c>
      <c r="I274" s="162">
        <f t="shared" si="112"/>
        <v>5.6621399621133812E-3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5.6621399621133812E-3</v>
      </c>
      <c r="P274" s="164">
        <v>0.15796113274751403</v>
      </c>
      <c r="Q274" s="164">
        <v>0</v>
      </c>
      <c r="R274" s="165">
        <v>0</v>
      </c>
      <c r="S274" s="166">
        <f t="shared" si="113"/>
        <v>0.1636232727096274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0.15796113274751403</v>
      </c>
      <c r="AC274" s="213">
        <v>5.6621399621133812E-3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5.6621399621133812E-3</v>
      </c>
      <c r="AI274" s="214">
        <f t="shared" si="114"/>
        <v>0.1636232727096274</v>
      </c>
      <c r="AJ274" s="141" t="str">
        <f t="shared" si="115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12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3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4"/>
        <v>0</v>
      </c>
      <c r="AJ275" s="141" t="str">
        <f t="shared" si="115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13.436334342960725</v>
      </c>
      <c r="E276" s="160">
        <v>1.2160892290501728</v>
      </c>
      <c r="F276" s="348"/>
      <c r="G276" s="160">
        <v>0</v>
      </c>
      <c r="H276" s="161">
        <v>0</v>
      </c>
      <c r="I276" s="162">
        <f t="shared" si="112"/>
        <v>14.652423572010898</v>
      </c>
      <c r="J276" s="149"/>
      <c r="K276" s="163" t="s">
        <v>17</v>
      </c>
      <c r="L276" s="164">
        <v>0</v>
      </c>
      <c r="M276" s="164">
        <v>0</v>
      </c>
      <c r="N276" s="164">
        <v>13.436334342960725</v>
      </c>
      <c r="O276" s="164">
        <v>1.2160892290501728</v>
      </c>
      <c r="P276" s="164">
        <v>0</v>
      </c>
      <c r="Q276" s="164">
        <v>0</v>
      </c>
      <c r="R276" s="165">
        <v>0</v>
      </c>
      <c r="S276" s="166">
        <f t="shared" si="113"/>
        <v>14.652423572010898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13.436334342960725</v>
      </c>
      <c r="AA276" s="212">
        <v>0</v>
      </c>
      <c r="AB276" s="212">
        <v>0</v>
      </c>
      <c r="AC276" s="213">
        <v>1.2160892290501728</v>
      </c>
      <c r="AD276" s="212">
        <v>0</v>
      </c>
      <c r="AE276" s="212">
        <v>0</v>
      </c>
      <c r="AF276" s="212">
        <v>0</v>
      </c>
      <c r="AG276" s="212">
        <v>0</v>
      </c>
      <c r="AH276" s="212">
        <v>1.2160892290501728</v>
      </c>
      <c r="AI276" s="214">
        <f t="shared" si="114"/>
        <v>14.652423572010898</v>
      </c>
      <c r="AJ276" s="141" t="str">
        <f t="shared" si="115"/>
        <v/>
      </c>
      <c r="BA276" s="141"/>
      <c r="BR276" s="141"/>
      <c r="CG276" s="141"/>
    </row>
    <row r="277" spans="1:85" ht="15">
      <c r="A277" s="167" t="s">
        <v>139</v>
      </c>
      <c r="B277" s="156">
        <v>28.259658088687381</v>
      </c>
      <c r="C277" s="156">
        <v>991.16320761059478</v>
      </c>
      <c r="D277" s="156">
        <v>60.925614389067846</v>
      </c>
      <c r="E277" s="156">
        <v>75.981511057690426</v>
      </c>
      <c r="F277" s="348"/>
      <c r="G277" s="156">
        <v>0</v>
      </c>
      <c r="H277" s="168">
        <v>0</v>
      </c>
      <c r="I277" s="154">
        <f t="shared" si="112"/>
        <v>1156.3299911460404</v>
      </c>
      <c r="J277" s="149"/>
      <c r="K277" s="169" t="s">
        <v>139</v>
      </c>
      <c r="L277" s="156">
        <v>28.259658088687381</v>
      </c>
      <c r="M277" s="156">
        <v>991.16320761059478</v>
      </c>
      <c r="N277" s="156">
        <v>60.925614389067846</v>
      </c>
      <c r="O277" s="156">
        <v>75.981511057690426</v>
      </c>
      <c r="P277" s="156">
        <v>0</v>
      </c>
      <c r="Q277" s="156">
        <v>0</v>
      </c>
      <c r="R277" s="157">
        <v>0</v>
      </c>
      <c r="S277" s="158">
        <f t="shared" si="113"/>
        <v>1156.3299911460404</v>
      </c>
      <c r="U277" s="215" t="s">
        <v>139</v>
      </c>
      <c r="V277" s="207">
        <v>28.259658088687381</v>
      </c>
      <c r="W277" s="207">
        <v>0</v>
      </c>
      <c r="X277" s="207">
        <v>0</v>
      </c>
      <c r="Y277" s="207">
        <v>991.16320761059478</v>
      </c>
      <c r="Z277" s="207">
        <v>0</v>
      </c>
      <c r="AA277" s="207">
        <v>0</v>
      </c>
      <c r="AB277" s="207">
        <v>0</v>
      </c>
      <c r="AC277" s="208">
        <v>136.90712544675827</v>
      </c>
      <c r="AD277" s="207">
        <v>0</v>
      </c>
      <c r="AE277" s="207">
        <v>0</v>
      </c>
      <c r="AF277" s="207">
        <v>0</v>
      </c>
      <c r="AG277" s="207">
        <v>60.925614389067846</v>
      </c>
      <c r="AH277" s="207">
        <v>75.981511057690426</v>
      </c>
      <c r="AI277" s="210">
        <f t="shared" si="114"/>
        <v>1156.3299911460404</v>
      </c>
      <c r="AJ277" s="141" t="str">
        <f t="shared" si="115"/>
        <v/>
      </c>
      <c r="BA277" s="141"/>
      <c r="BR277" s="141"/>
      <c r="CG277" s="141"/>
    </row>
    <row r="278" spans="1:85" ht="15">
      <c r="A278" s="159" t="s">
        <v>25</v>
      </c>
      <c r="B278" s="160">
        <v>19.411223075922873</v>
      </c>
      <c r="C278" s="160">
        <v>0.67421620643212465</v>
      </c>
      <c r="D278" s="160">
        <v>353.93216737120491</v>
      </c>
      <c r="E278" s="160">
        <v>1203.6714898612231</v>
      </c>
      <c r="F278" s="348"/>
      <c r="G278" s="160">
        <v>19.528909115688165</v>
      </c>
      <c r="H278" s="161">
        <v>0</v>
      </c>
      <c r="I278" s="162">
        <f t="shared" si="112"/>
        <v>1597.2180056304712</v>
      </c>
      <c r="J278" s="149"/>
      <c r="K278" s="163" t="s">
        <v>25</v>
      </c>
      <c r="L278" s="164">
        <v>19.411223075922873</v>
      </c>
      <c r="M278" s="164">
        <v>0.67421620643212465</v>
      </c>
      <c r="N278" s="164">
        <v>353.93216737120491</v>
      </c>
      <c r="O278" s="164">
        <v>1203.6714898612231</v>
      </c>
      <c r="P278" s="164">
        <v>0</v>
      </c>
      <c r="Q278" s="164">
        <v>19.528909115688165</v>
      </c>
      <c r="R278" s="165">
        <v>0</v>
      </c>
      <c r="S278" s="166">
        <f t="shared" si="113"/>
        <v>1597.2180056304712</v>
      </c>
      <c r="U278" s="211" t="s">
        <v>25</v>
      </c>
      <c r="V278" s="212">
        <v>10.636106735925079</v>
      </c>
      <c r="W278" s="212">
        <v>8.7751163399977941</v>
      </c>
      <c r="X278" s="212">
        <v>19.528909115688165</v>
      </c>
      <c r="Y278" s="212">
        <v>0.67421620643212465</v>
      </c>
      <c r="Z278" s="212">
        <v>353.93216737120491</v>
      </c>
      <c r="AA278" s="212">
        <v>1203.4624785013934</v>
      </c>
      <c r="AB278" s="212">
        <v>0</v>
      </c>
      <c r="AC278" s="213">
        <v>0.20901135982967656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0.20901135982967656</v>
      </c>
      <c r="AI278" s="214">
        <f t="shared" si="114"/>
        <v>1597.2180056304712</v>
      </c>
      <c r="AJ278" s="141" t="str">
        <f t="shared" si="115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12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3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4"/>
        <v>0</v>
      </c>
      <c r="AJ279" s="141" t="str">
        <f t="shared" si="115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12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3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4"/>
        <v>0</v>
      </c>
      <c r="AJ280" s="141" t="str">
        <f t="shared" si="115"/>
        <v/>
      </c>
      <c r="BA280" s="141"/>
      <c r="BR280" s="141"/>
      <c r="CG280" s="141"/>
    </row>
    <row r="281" spans="1:85" ht="15">
      <c r="A281" s="167" t="s">
        <v>22</v>
      </c>
      <c r="B281" s="156">
        <v>3.9500275663870617</v>
      </c>
      <c r="C281" s="156">
        <v>0</v>
      </c>
      <c r="D281" s="156">
        <v>0</v>
      </c>
      <c r="E281" s="156">
        <v>0</v>
      </c>
      <c r="F281" s="348"/>
      <c r="G281" s="156">
        <v>0</v>
      </c>
      <c r="H281" s="168">
        <v>0</v>
      </c>
      <c r="I281" s="154">
        <f t="shared" si="112"/>
        <v>3.9500275663870617</v>
      </c>
      <c r="J281" s="149"/>
      <c r="K281" s="169" t="s">
        <v>22</v>
      </c>
      <c r="L281" s="156">
        <v>3.9500275663870617</v>
      </c>
      <c r="M281" s="156">
        <v>0</v>
      </c>
      <c r="N281" s="156">
        <v>0</v>
      </c>
      <c r="O281" s="156">
        <v>0</v>
      </c>
      <c r="P281" s="156">
        <v>11.739484011426027</v>
      </c>
      <c r="Q281" s="156">
        <v>0</v>
      </c>
      <c r="R281" s="157">
        <v>0</v>
      </c>
      <c r="S281" s="158">
        <f t="shared" si="113"/>
        <v>15.689511577813089</v>
      </c>
      <c r="U281" s="215" t="s">
        <v>22</v>
      </c>
      <c r="V281" s="207">
        <v>3.9500275663870617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11.739484011426027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14"/>
        <v>15.689511577813089</v>
      </c>
      <c r="AJ281" s="141" t="str">
        <f t="shared" si="115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12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3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4"/>
        <v>0</v>
      </c>
      <c r="AJ282" s="141" t="str">
        <f t="shared" si="115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12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3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4"/>
        <v>0</v>
      </c>
      <c r="AJ283" s="141" t="str">
        <f t="shared" si="115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12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3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14"/>
        <v>0</v>
      </c>
      <c r="AJ284" s="141" t="str">
        <f t="shared" si="115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12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3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4"/>
        <v>0</v>
      </c>
      <c r="AJ285" s="141" t="str">
        <f t="shared" si="115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12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3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14"/>
        <v>0</v>
      </c>
      <c r="AJ286" s="141" t="str">
        <f t="shared" si="115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12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3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4"/>
        <v>0</v>
      </c>
      <c r="AJ287" s="141" t="str">
        <f t="shared" si="115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58.601979239151433</v>
      </c>
      <c r="C288" s="195">
        <f t="shared" ref="C288:I288" si="116">SUM(C267:C283)</f>
        <v>992.02228539624855</v>
      </c>
      <c r="D288" s="195">
        <f t="shared" si="116"/>
        <v>432.99914573492981</v>
      </c>
      <c r="E288" s="195">
        <f t="shared" si="116"/>
        <v>1305.4958078663369</v>
      </c>
      <c r="F288" s="195">
        <f t="shared" si="116"/>
        <v>0</v>
      </c>
      <c r="G288" s="195">
        <f t="shared" si="116"/>
        <v>19.528909115688165</v>
      </c>
      <c r="H288" s="197">
        <f t="shared" si="116"/>
        <v>0</v>
      </c>
      <c r="I288" s="154">
        <f t="shared" si="116"/>
        <v>2808.648127352355</v>
      </c>
      <c r="J288" s="149"/>
      <c r="K288" s="196" t="s">
        <v>26</v>
      </c>
      <c r="L288" s="195">
        <f>SUM(L267:L283)</f>
        <v>58.601979239151433</v>
      </c>
      <c r="M288" s="195">
        <f t="shared" ref="M288:S288" si="117">SUM(M267:M283)</f>
        <v>992.02228539624855</v>
      </c>
      <c r="N288" s="195">
        <f t="shared" si="117"/>
        <v>432.99914573492981</v>
      </c>
      <c r="O288" s="195">
        <f t="shared" si="117"/>
        <v>1305.4958078663369</v>
      </c>
      <c r="P288" s="195">
        <f t="shared" si="117"/>
        <v>207.66271872830367</v>
      </c>
      <c r="Q288" s="195">
        <f t="shared" si="117"/>
        <v>19.528909115688165</v>
      </c>
      <c r="R288" s="197">
        <f t="shared" si="117"/>
        <v>0</v>
      </c>
      <c r="S288" s="198">
        <f t="shared" si="117"/>
        <v>3016.3108460806584</v>
      </c>
      <c r="T288" s="141" t="str">
        <f>IF(ABS(S288-AI288)&gt;0.01,S288-AI288,"")</f>
        <v/>
      </c>
      <c r="U288" s="224" t="s">
        <v>62</v>
      </c>
      <c r="V288" s="225">
        <f>SUM(V267:V283)</f>
        <v>49.575082330511492</v>
      </c>
      <c r="W288" s="225">
        <f t="shared" ref="W288:AH288" si="118">SUM(W267:W283)</f>
        <v>8.7751163399977941</v>
      </c>
      <c r="X288" s="225">
        <f t="shared" si="118"/>
        <v>19.528909115688165</v>
      </c>
      <c r="Y288" s="225">
        <f t="shared" si="118"/>
        <v>992.02228539624855</v>
      </c>
      <c r="Z288" s="225">
        <f t="shared" si="118"/>
        <v>370.9118283693096</v>
      </c>
      <c r="AA288" s="225">
        <f t="shared" si="118"/>
        <v>1216.8010928195972</v>
      </c>
      <c r="AB288" s="225">
        <f t="shared" si="118"/>
        <v>207.66271872830367</v>
      </c>
      <c r="AC288" s="225">
        <f t="shared" si="118"/>
        <v>151.03381298100206</v>
      </c>
      <c r="AD288" s="226">
        <f t="shared" si="118"/>
        <v>0.25178056864214399</v>
      </c>
      <c r="AE288" s="226">
        <f t="shared" si="118"/>
        <v>0</v>
      </c>
      <c r="AF288" s="226">
        <f t="shared" si="118"/>
        <v>0</v>
      </c>
      <c r="AG288" s="226">
        <f t="shared" si="118"/>
        <v>62.087317365620208</v>
      </c>
      <c r="AH288" s="226">
        <f t="shared" si="118"/>
        <v>88.694715046739717</v>
      </c>
      <c r="AI288" s="227">
        <f>SUM(V288:AC288)</f>
        <v>3016.3108460806588</v>
      </c>
      <c r="AJ288" s="141" t="str">
        <f t="shared" si="115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2.0864834818021191E-2</v>
      </c>
      <c r="C289" s="49">
        <f t="shared" ref="C289:H289" si="119">IF($I288=0,"-",C288/$I288)</f>
        <v>0.35320276532162259</v>
      </c>
      <c r="D289" s="49">
        <f t="shared" si="119"/>
        <v>0.15416639112536595</v>
      </c>
      <c r="E289" s="49">
        <f t="shared" si="119"/>
        <v>0.46481287390635023</v>
      </c>
      <c r="F289" s="49">
        <f t="shared" si="119"/>
        <v>0</v>
      </c>
      <c r="G289" s="49">
        <f t="shared" si="119"/>
        <v>6.9531348286399966E-3</v>
      </c>
      <c r="H289" s="72">
        <f t="shared" si="119"/>
        <v>0</v>
      </c>
      <c r="I289" s="50">
        <f>SUM(B289:H289)</f>
        <v>1</v>
      </c>
      <c r="J289" s="141"/>
      <c r="K289" s="84" t="s">
        <v>86</v>
      </c>
      <c r="L289" s="101">
        <f t="shared" ref="L289:R289" si="120">IF($S288=0,"-",L288/$S288)</f>
        <v>1.9428362071932281E-2</v>
      </c>
      <c r="M289" s="101">
        <f t="shared" si="120"/>
        <v>0.32888595904671597</v>
      </c>
      <c r="N289" s="101">
        <f t="shared" si="120"/>
        <v>0.14355256067111297</v>
      </c>
      <c r="O289" s="101">
        <f t="shared" si="120"/>
        <v>0.4328120921498112</v>
      </c>
      <c r="P289" s="101">
        <f t="shared" si="120"/>
        <v>6.8846590860533158E-2</v>
      </c>
      <c r="Q289" s="101">
        <f t="shared" si="120"/>
        <v>6.4744351998944965E-3</v>
      </c>
      <c r="R289" s="102">
        <f t="shared" si="120"/>
        <v>0</v>
      </c>
      <c r="S289" s="103">
        <f>SUM(L289:R289)</f>
        <v>1</v>
      </c>
      <c r="U289" s="113" t="s">
        <v>86</v>
      </c>
      <c r="V289" s="135">
        <f>+V288/$AI288</f>
        <v>1.6435667562223727E-2</v>
      </c>
      <c r="W289" s="135">
        <f t="shared" ref="W289:AH289" si="121">+W288/$AI288</f>
        <v>2.9092214920090299E-3</v>
      </c>
      <c r="X289" s="135">
        <f t="shared" si="121"/>
        <v>6.4744351998944957E-3</v>
      </c>
      <c r="Y289" s="135">
        <f t="shared" si="121"/>
        <v>0.32888595904671591</v>
      </c>
      <c r="Z289" s="135">
        <f t="shared" si="121"/>
        <v>0.12296870160158258</v>
      </c>
      <c r="AA289" s="135">
        <f t="shared" si="121"/>
        <v>0.40340706078111516</v>
      </c>
      <c r="AB289" s="135">
        <f t="shared" si="121"/>
        <v>6.8846590860533144E-2</v>
      </c>
      <c r="AC289" s="135">
        <f t="shared" si="121"/>
        <v>5.0072363455925882E-2</v>
      </c>
      <c r="AD289" s="135">
        <f t="shared" si="121"/>
        <v>8.3473017699519671E-5</v>
      </c>
      <c r="AE289" s="135">
        <f t="shared" si="121"/>
        <v>0</v>
      </c>
      <c r="AF289" s="135">
        <f t="shared" si="121"/>
        <v>0</v>
      </c>
      <c r="AG289" s="135">
        <f t="shared" si="121"/>
        <v>2.0583859069530374E-2</v>
      </c>
      <c r="AH289" s="135">
        <f t="shared" si="121"/>
        <v>2.9405031368695992E-2</v>
      </c>
      <c r="AI289" s="136">
        <f>SUM(V289:AC289)</f>
        <v>1</v>
      </c>
      <c r="AJ289" s="24" t="str">
        <f t="shared" si="115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2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4">SUM(V294:AC294)</f>
        <v>0</v>
      </c>
      <c r="AJ294" s="141" t="str">
        <f t="shared" ref="AJ294:AJ315" si="12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2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4"/>
        <v>0</v>
      </c>
      <c r="AJ295" s="141" t="str">
        <f t="shared" si="125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2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4"/>
        <v>0</v>
      </c>
      <c r="AJ296" s="141" t="str">
        <f t="shared" si="125"/>
        <v/>
      </c>
      <c r="BA296" s="141"/>
      <c r="BR296" s="141"/>
      <c r="CG296" s="141"/>
    </row>
    <row r="297" spans="1:85" ht="15">
      <c r="A297" s="167" t="s">
        <v>16</v>
      </c>
      <c r="B297" s="156">
        <v>15.175630755272508</v>
      </c>
      <c r="C297" s="156">
        <v>114.70398538047607</v>
      </c>
      <c r="D297" s="156">
        <v>18.998236893437838</v>
      </c>
      <c r="E297" s="156">
        <v>0.34573386470928696</v>
      </c>
      <c r="F297" s="348"/>
      <c r="G297" s="156">
        <v>0</v>
      </c>
      <c r="H297" s="168">
        <v>0</v>
      </c>
      <c r="I297" s="154">
        <f t="shared" si="122"/>
        <v>149.22358689389569</v>
      </c>
      <c r="J297" s="149"/>
      <c r="K297" s="169" t="s">
        <v>16</v>
      </c>
      <c r="L297" s="156">
        <v>15.175630755272508</v>
      </c>
      <c r="M297" s="156">
        <v>114.70398538047607</v>
      </c>
      <c r="N297" s="156">
        <v>18.998236893437838</v>
      </c>
      <c r="O297" s="156">
        <v>0.34573386470928696</v>
      </c>
      <c r="P297" s="156">
        <v>0</v>
      </c>
      <c r="Q297" s="156">
        <v>0</v>
      </c>
      <c r="R297" s="157">
        <v>0</v>
      </c>
      <c r="S297" s="158">
        <f t="shared" si="123"/>
        <v>149.22358689389569</v>
      </c>
      <c r="U297" s="215" t="s">
        <v>16</v>
      </c>
      <c r="V297" s="207">
        <v>15.175630755272508</v>
      </c>
      <c r="W297" s="207">
        <v>0</v>
      </c>
      <c r="X297" s="207">
        <v>0</v>
      </c>
      <c r="Y297" s="207">
        <v>114.70398538047607</v>
      </c>
      <c r="Z297" s="207">
        <v>18.998236893437838</v>
      </c>
      <c r="AA297" s="207">
        <v>0.34573386470928696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4"/>
        <v>149.22358689389569</v>
      </c>
      <c r="AJ297" s="141" t="str">
        <f t="shared" si="125"/>
        <v/>
      </c>
      <c r="BA297" s="141"/>
      <c r="BR297" s="141"/>
      <c r="CG297" s="141"/>
    </row>
    <row r="298" spans="1:85" ht="15">
      <c r="A298" s="159" t="s">
        <v>15</v>
      </c>
      <c r="B298" s="160">
        <v>2.3983525739643032</v>
      </c>
      <c r="C298" s="160">
        <v>4.1449063428708444</v>
      </c>
      <c r="D298" s="160">
        <v>1.7079106034059268</v>
      </c>
      <c r="E298" s="160">
        <v>3.0557714055056685E-2</v>
      </c>
      <c r="F298" s="348"/>
      <c r="G298" s="160">
        <v>0</v>
      </c>
      <c r="H298" s="161">
        <v>0</v>
      </c>
      <c r="I298" s="162">
        <f t="shared" si="122"/>
        <v>8.281727234296131</v>
      </c>
      <c r="J298" s="149"/>
      <c r="K298" s="163" t="s">
        <v>15</v>
      </c>
      <c r="L298" s="164">
        <v>2.3983525739643032</v>
      </c>
      <c r="M298" s="164">
        <v>4.1449063428708444</v>
      </c>
      <c r="N298" s="164">
        <v>1.7079106034059268</v>
      </c>
      <c r="O298" s="164">
        <v>3.0557714055056685E-2</v>
      </c>
      <c r="P298" s="164">
        <v>0</v>
      </c>
      <c r="Q298" s="164">
        <v>0</v>
      </c>
      <c r="R298" s="165">
        <v>0</v>
      </c>
      <c r="S298" s="166">
        <f t="shared" si="123"/>
        <v>8.281727234296131</v>
      </c>
      <c r="U298" s="211" t="s">
        <v>56</v>
      </c>
      <c r="V298" s="212">
        <v>2.0594589729180619</v>
      </c>
      <c r="W298" s="212">
        <v>0</v>
      </c>
      <c r="X298" s="212">
        <v>0</v>
      </c>
      <c r="Y298" s="212">
        <v>4.1449063428708444</v>
      </c>
      <c r="Z298" s="212">
        <v>1.7079106034059268</v>
      </c>
      <c r="AA298" s="212">
        <v>3.0557714055056685E-2</v>
      </c>
      <c r="AB298" s="212">
        <v>0</v>
      </c>
      <c r="AC298" s="213">
        <v>0.33889360104624122</v>
      </c>
      <c r="AD298" s="212">
        <v>0.33889360104624122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4"/>
        <v>8.281727234296131</v>
      </c>
      <c r="AJ298" s="141" t="str">
        <f t="shared" si="125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0.90903316099648168</v>
      </c>
      <c r="F299" s="348"/>
      <c r="G299" s="156">
        <v>0</v>
      </c>
      <c r="H299" s="168">
        <v>0</v>
      </c>
      <c r="I299" s="154">
        <f t="shared" si="122"/>
        <v>0.90903316099648168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0.90903316099648168</v>
      </c>
      <c r="P299" s="156">
        <v>337.68110061428541</v>
      </c>
      <c r="Q299" s="156">
        <v>0</v>
      </c>
      <c r="R299" s="157">
        <v>0</v>
      </c>
      <c r="S299" s="158">
        <f t="shared" si="123"/>
        <v>338.59013377528191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0.90903316099648168</v>
      </c>
      <c r="AB299" s="207">
        <v>337.68110061428541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24"/>
        <v>338.59013377528191</v>
      </c>
      <c r="AJ299" s="141" t="str">
        <f t="shared" si="12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2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2.5194464549186391</v>
      </c>
      <c r="Q300" s="164">
        <v>0</v>
      </c>
      <c r="R300" s="165">
        <v>0</v>
      </c>
      <c r="S300" s="166">
        <f t="shared" si="123"/>
        <v>2.5194464549186391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2.5194464549186391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4"/>
        <v>2.5194464549186391</v>
      </c>
      <c r="AJ300" s="141" t="str">
        <f t="shared" si="125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2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4"/>
        <v>0</v>
      </c>
      <c r="AJ301" s="141" t="str">
        <f t="shared" si="125"/>
        <v/>
      </c>
      <c r="BA301" s="141"/>
      <c r="BR301" s="141"/>
      <c r="CG301" s="141"/>
    </row>
    <row r="302" spans="1:85" ht="15">
      <c r="A302" s="159" t="s">
        <v>17</v>
      </c>
      <c r="B302" s="160">
        <v>3.0216130527399153E-2</v>
      </c>
      <c r="C302" s="160">
        <v>0</v>
      </c>
      <c r="D302" s="160">
        <v>13.237371381449659</v>
      </c>
      <c r="E302" s="160">
        <v>0.1874273114528518</v>
      </c>
      <c r="F302" s="348"/>
      <c r="G302" s="160">
        <v>0</v>
      </c>
      <c r="H302" s="161">
        <v>0</v>
      </c>
      <c r="I302" s="162">
        <f t="shared" si="122"/>
        <v>13.455014823429911</v>
      </c>
      <c r="J302" s="149"/>
      <c r="K302" s="163" t="s">
        <v>17</v>
      </c>
      <c r="L302" s="164">
        <v>3.0216130527399153E-2</v>
      </c>
      <c r="M302" s="164">
        <v>0</v>
      </c>
      <c r="N302" s="164">
        <v>13.237371381449659</v>
      </c>
      <c r="O302" s="164">
        <v>0.1874273114528518</v>
      </c>
      <c r="P302" s="164">
        <v>0</v>
      </c>
      <c r="Q302" s="164">
        <v>0</v>
      </c>
      <c r="R302" s="165">
        <v>0</v>
      </c>
      <c r="S302" s="166">
        <f t="shared" si="123"/>
        <v>13.455014823429911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13.237371381449659</v>
      </c>
      <c r="AA302" s="212">
        <v>8.6007825379621997E-2</v>
      </c>
      <c r="AB302" s="212">
        <v>0</v>
      </c>
      <c r="AC302" s="213">
        <v>0.13163561660062895</v>
      </c>
      <c r="AD302" s="212">
        <v>3.0216130527399153E-2</v>
      </c>
      <c r="AE302" s="212">
        <v>0</v>
      </c>
      <c r="AF302" s="212">
        <v>0</v>
      </c>
      <c r="AG302" s="212">
        <v>0</v>
      </c>
      <c r="AH302" s="212">
        <v>0.10141948607322979</v>
      </c>
      <c r="AI302" s="214">
        <f t="shared" si="124"/>
        <v>13.455014823429911</v>
      </c>
      <c r="AJ302" s="141" t="str">
        <f t="shared" si="125"/>
        <v/>
      </c>
      <c r="BA302" s="141"/>
      <c r="BR302" s="141"/>
      <c r="CG302" s="141"/>
    </row>
    <row r="303" spans="1:85" ht="15">
      <c r="A303" s="167" t="s">
        <v>139</v>
      </c>
      <c r="B303" s="156">
        <v>295.8742058487274</v>
      </c>
      <c r="C303" s="156">
        <v>1737.0333776762884</v>
      </c>
      <c r="D303" s="156">
        <v>615.86125072120581</v>
      </c>
      <c r="E303" s="156">
        <v>100.27691894927626</v>
      </c>
      <c r="F303" s="348"/>
      <c r="G303" s="156">
        <v>0</v>
      </c>
      <c r="H303" s="168">
        <v>0</v>
      </c>
      <c r="I303" s="154">
        <f t="shared" si="122"/>
        <v>2749.045753195498</v>
      </c>
      <c r="J303" s="149"/>
      <c r="K303" s="169" t="s">
        <v>139</v>
      </c>
      <c r="L303" s="156">
        <v>295.8742058487274</v>
      </c>
      <c r="M303" s="156">
        <v>1737.0333776762884</v>
      </c>
      <c r="N303" s="156">
        <v>615.86125072120581</v>
      </c>
      <c r="O303" s="156">
        <v>100.27691894927626</v>
      </c>
      <c r="P303" s="156">
        <v>2.8794868661295459</v>
      </c>
      <c r="Q303" s="156">
        <v>0</v>
      </c>
      <c r="R303" s="157">
        <v>0</v>
      </c>
      <c r="S303" s="158">
        <f t="shared" si="123"/>
        <v>2751.9252400616274</v>
      </c>
      <c r="U303" s="215" t="s">
        <v>139</v>
      </c>
      <c r="V303" s="207">
        <v>243.89788411333635</v>
      </c>
      <c r="W303" s="207">
        <v>0</v>
      </c>
      <c r="X303" s="207">
        <v>0</v>
      </c>
      <c r="Y303" s="207">
        <v>1737.0333776762884</v>
      </c>
      <c r="Z303" s="207">
        <v>615.86125072120581</v>
      </c>
      <c r="AA303" s="207">
        <v>91.415085165684729</v>
      </c>
      <c r="AB303" s="207">
        <v>2.8794868661295459</v>
      </c>
      <c r="AC303" s="208">
        <v>60.838155518982582</v>
      </c>
      <c r="AD303" s="207">
        <v>51.976321735391046</v>
      </c>
      <c r="AE303" s="207">
        <v>0</v>
      </c>
      <c r="AF303" s="207">
        <v>0</v>
      </c>
      <c r="AG303" s="207">
        <v>0</v>
      </c>
      <c r="AH303" s="207">
        <v>8.8618337835915302</v>
      </c>
      <c r="AI303" s="210">
        <f t="shared" si="124"/>
        <v>2751.9252400616269</v>
      </c>
      <c r="AJ303" s="141" t="str">
        <f t="shared" si="125"/>
        <v/>
      </c>
      <c r="BA303" s="141"/>
      <c r="BR303" s="141"/>
      <c r="CG303" s="141"/>
    </row>
    <row r="304" spans="1:85" ht="15">
      <c r="A304" s="159" t="s">
        <v>25</v>
      </c>
      <c r="B304" s="160">
        <v>87.975174363386898</v>
      </c>
      <c r="C304" s="160">
        <v>13.732110502826433</v>
      </c>
      <c r="D304" s="160">
        <v>68.922457157284384</v>
      </c>
      <c r="E304" s="160">
        <v>1128.5438351148018</v>
      </c>
      <c r="F304" s="348"/>
      <c r="G304" s="160">
        <v>110.49561911939166</v>
      </c>
      <c r="H304" s="161">
        <v>0</v>
      </c>
      <c r="I304" s="162">
        <f t="shared" si="122"/>
        <v>1409.6691962576913</v>
      </c>
      <c r="J304" s="149"/>
      <c r="K304" s="163" t="s">
        <v>25</v>
      </c>
      <c r="L304" s="164">
        <v>87.975174363386898</v>
      </c>
      <c r="M304" s="164">
        <v>13.732110502826433</v>
      </c>
      <c r="N304" s="164">
        <v>68.922457157284384</v>
      </c>
      <c r="O304" s="164">
        <v>1128.5438351148018</v>
      </c>
      <c r="P304" s="164">
        <v>1.1637195451191074</v>
      </c>
      <c r="Q304" s="164">
        <v>110.49561911939166</v>
      </c>
      <c r="R304" s="165">
        <v>0</v>
      </c>
      <c r="S304" s="166">
        <f t="shared" si="123"/>
        <v>1410.8329158028105</v>
      </c>
      <c r="U304" s="211" t="s">
        <v>25</v>
      </c>
      <c r="V304" s="212">
        <v>8.2777569206626893</v>
      </c>
      <c r="W304" s="212">
        <v>76.31849376402009</v>
      </c>
      <c r="X304" s="212">
        <v>110.49561911939166</v>
      </c>
      <c r="Y304" s="212">
        <v>13.732110502826433</v>
      </c>
      <c r="Z304" s="212">
        <v>68.922457157284384</v>
      </c>
      <c r="AA304" s="212">
        <v>814.50394912147442</v>
      </c>
      <c r="AB304" s="212">
        <v>1.1637195451191074</v>
      </c>
      <c r="AC304" s="213">
        <v>317.41880967203167</v>
      </c>
      <c r="AD304" s="212">
        <v>3.3789236787041137</v>
      </c>
      <c r="AE304" s="212">
        <v>295.31320606659659</v>
      </c>
      <c r="AF304" s="212">
        <v>0</v>
      </c>
      <c r="AG304" s="212">
        <v>0</v>
      </c>
      <c r="AH304" s="212">
        <v>18.726679926730963</v>
      </c>
      <c r="AI304" s="214">
        <f t="shared" si="124"/>
        <v>1410.8329158028105</v>
      </c>
      <c r="AJ304" s="141" t="str">
        <f t="shared" si="125"/>
        <v/>
      </c>
      <c r="BA304" s="141"/>
      <c r="BR304" s="141"/>
      <c r="CG304" s="141"/>
    </row>
    <row r="305" spans="1:85" ht="15">
      <c r="A305" s="167" t="s">
        <v>24</v>
      </c>
      <c r="B305" s="156">
        <v>34.08120774451038</v>
      </c>
      <c r="C305" s="156">
        <v>3.4659791078911941</v>
      </c>
      <c r="D305" s="156">
        <v>220.7722930571164</v>
      </c>
      <c r="E305" s="156">
        <v>0</v>
      </c>
      <c r="F305" s="348"/>
      <c r="G305" s="156">
        <v>0</v>
      </c>
      <c r="H305" s="168">
        <v>0</v>
      </c>
      <c r="I305" s="154">
        <f t="shared" si="122"/>
        <v>258.31947990951795</v>
      </c>
      <c r="J305" s="149"/>
      <c r="K305" s="169" t="s">
        <v>24</v>
      </c>
      <c r="L305" s="156">
        <v>34.08120774451038</v>
      </c>
      <c r="M305" s="156">
        <v>3.4659791078911941</v>
      </c>
      <c r="N305" s="156">
        <v>220.7722930571164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3"/>
        <v>258.31947990951795</v>
      </c>
      <c r="U305" s="215" t="s">
        <v>24</v>
      </c>
      <c r="V305" s="207">
        <v>31.740027111702098</v>
      </c>
      <c r="W305" s="207">
        <v>0.53391014170291884</v>
      </c>
      <c r="X305" s="207">
        <v>0</v>
      </c>
      <c r="Y305" s="207">
        <v>3.4659791078911941</v>
      </c>
      <c r="Z305" s="207">
        <v>220.7722930571164</v>
      </c>
      <c r="AA305" s="207">
        <v>0</v>
      </c>
      <c r="AB305" s="207">
        <v>0</v>
      </c>
      <c r="AC305" s="208">
        <v>1.8072704911053625</v>
      </c>
      <c r="AD305" s="207">
        <v>1.8072704911053625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124"/>
        <v>258.31947990951801</v>
      </c>
      <c r="AJ305" s="141" t="str">
        <f t="shared" si="125"/>
        <v/>
      </c>
      <c r="BA305" s="141"/>
      <c r="BR305" s="141"/>
      <c r="CG305" s="141"/>
    </row>
    <row r="306" spans="1:85" ht="15">
      <c r="A306" s="159" t="s">
        <v>59</v>
      </c>
      <c r="B306" s="160">
        <v>1.4241397886326812E-2</v>
      </c>
      <c r="C306" s="160">
        <v>4.1899086271620647E-4</v>
      </c>
      <c r="D306" s="160">
        <v>1.5473319728185948E-2</v>
      </c>
      <c r="E306" s="160">
        <v>0</v>
      </c>
      <c r="F306" s="348"/>
      <c r="G306" s="160">
        <v>0</v>
      </c>
      <c r="H306" s="161">
        <v>0</v>
      </c>
      <c r="I306" s="162">
        <f t="shared" si="122"/>
        <v>3.0133708477228967E-2</v>
      </c>
      <c r="J306" s="149"/>
      <c r="K306" s="163" t="s">
        <v>59</v>
      </c>
      <c r="L306" s="164">
        <v>1.4241397886326812E-2</v>
      </c>
      <c r="M306" s="164">
        <v>4.1899086271620647E-4</v>
      </c>
      <c r="N306" s="164">
        <v>1.5473319728185948E-2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3"/>
        <v>3.0133708477228967E-2</v>
      </c>
      <c r="U306" s="211" t="s">
        <v>59</v>
      </c>
      <c r="V306" s="212">
        <v>1.3397449915511698E-2</v>
      </c>
      <c r="W306" s="212">
        <v>0</v>
      </c>
      <c r="X306" s="212">
        <v>0</v>
      </c>
      <c r="Y306" s="212">
        <v>4.1899086271620647E-4</v>
      </c>
      <c r="Z306" s="212">
        <v>1.5473319728185948E-2</v>
      </c>
      <c r="AA306" s="212">
        <v>0</v>
      </c>
      <c r="AB306" s="212">
        <v>0</v>
      </c>
      <c r="AC306" s="213">
        <v>8.4394797081511423E-4</v>
      </c>
      <c r="AD306" s="212">
        <v>8.4394797081511423E-4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4"/>
        <v>3.0133708477228967E-2</v>
      </c>
      <c r="AJ306" s="141" t="str">
        <f t="shared" si="125"/>
        <v/>
      </c>
      <c r="BA306" s="141"/>
      <c r="BR306" s="141"/>
      <c r="CG306" s="141"/>
    </row>
    <row r="307" spans="1:85" ht="15">
      <c r="A307" s="167" t="s">
        <v>22</v>
      </c>
      <c r="B307" s="156">
        <v>22.960987575760985</v>
      </c>
      <c r="C307" s="156">
        <v>10.539469706906683</v>
      </c>
      <c r="D307" s="156">
        <v>4.1405059562847679</v>
      </c>
      <c r="E307" s="156">
        <v>0</v>
      </c>
      <c r="F307" s="348"/>
      <c r="G307" s="156">
        <v>0</v>
      </c>
      <c r="H307" s="168">
        <v>0</v>
      </c>
      <c r="I307" s="154">
        <f t="shared" si="122"/>
        <v>37.640963238952438</v>
      </c>
      <c r="J307" s="149"/>
      <c r="K307" s="169" t="s">
        <v>22</v>
      </c>
      <c r="L307" s="156">
        <v>22.960987575760985</v>
      </c>
      <c r="M307" s="156">
        <v>10.539469706906683</v>
      </c>
      <c r="N307" s="156">
        <v>4.1405059562847679</v>
      </c>
      <c r="O307" s="156">
        <v>0</v>
      </c>
      <c r="P307" s="156">
        <v>20.444676280869384</v>
      </c>
      <c r="Q307" s="156">
        <v>0</v>
      </c>
      <c r="R307" s="157">
        <v>0</v>
      </c>
      <c r="S307" s="158">
        <f t="shared" si="123"/>
        <v>58.085639519821825</v>
      </c>
      <c r="U307" s="215" t="s">
        <v>22</v>
      </c>
      <c r="V307" s="207">
        <v>22.208168310981936</v>
      </c>
      <c r="W307" s="207">
        <v>0</v>
      </c>
      <c r="X307" s="207">
        <v>0</v>
      </c>
      <c r="Y307" s="207">
        <v>10.539469706906683</v>
      </c>
      <c r="Z307" s="207">
        <v>4.1405059562847679</v>
      </c>
      <c r="AA307" s="207">
        <v>0</v>
      </c>
      <c r="AB307" s="207">
        <v>20.444676280869384</v>
      </c>
      <c r="AC307" s="208">
        <v>0.75281926477904881</v>
      </c>
      <c r="AD307" s="207">
        <v>0.75281926477904881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4"/>
        <v>58.085639519821825</v>
      </c>
      <c r="AJ307" s="141" t="str">
        <f t="shared" si="125"/>
        <v/>
      </c>
      <c r="BA307" s="141"/>
      <c r="BR307" s="141"/>
      <c r="CG307" s="141"/>
    </row>
    <row r="308" spans="1:85" ht="15">
      <c r="A308" s="159" t="s">
        <v>21</v>
      </c>
      <c r="B308" s="160">
        <v>5.4533792511735511E-3</v>
      </c>
      <c r="C308" s="160">
        <v>8.1800688767603262E-3</v>
      </c>
      <c r="D308" s="160">
        <v>0</v>
      </c>
      <c r="E308" s="160">
        <v>0</v>
      </c>
      <c r="F308" s="348"/>
      <c r="G308" s="160">
        <v>0</v>
      </c>
      <c r="H308" s="161">
        <v>0</v>
      </c>
      <c r="I308" s="162">
        <f t="shared" si="122"/>
        <v>1.3633448127933878E-2</v>
      </c>
      <c r="J308" s="149"/>
      <c r="K308" s="163" t="s">
        <v>21</v>
      </c>
      <c r="L308" s="164">
        <v>5.4533792511735511E-3</v>
      </c>
      <c r="M308" s="164">
        <v>8.1800688767603262E-3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3"/>
        <v>1.3633448127933878E-2</v>
      </c>
      <c r="U308" s="211" t="s">
        <v>60</v>
      </c>
      <c r="V308" s="212">
        <v>5.4533792511735511E-3</v>
      </c>
      <c r="W308" s="212">
        <v>0</v>
      </c>
      <c r="X308" s="212">
        <v>0</v>
      </c>
      <c r="Y308" s="212">
        <v>8.1800688767603262E-3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4"/>
        <v>1.3633448127933878E-2</v>
      </c>
      <c r="AJ308" s="141" t="str">
        <f t="shared" si="125"/>
        <v/>
      </c>
      <c r="BA308" s="141"/>
      <c r="BR308" s="141"/>
      <c r="CG308" s="141"/>
    </row>
    <row r="309" spans="1:85" ht="15">
      <c r="A309" s="170" t="s">
        <v>63</v>
      </c>
      <c r="B309" s="156">
        <v>36.363896465276625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22"/>
        <v>36.363896465276625</v>
      </c>
      <c r="J309" s="149"/>
      <c r="K309" s="171" t="s">
        <v>63</v>
      </c>
      <c r="L309" s="156">
        <v>36.363896465276625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3"/>
        <v>36.363896465276625</v>
      </c>
      <c r="U309" s="216" t="s">
        <v>61</v>
      </c>
      <c r="V309" s="207">
        <v>36.363896465276625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4"/>
        <v>36.363896465276625</v>
      </c>
      <c r="AJ309" s="141" t="str">
        <f t="shared" si="125"/>
        <v/>
      </c>
      <c r="BA309" s="141"/>
      <c r="BR309" s="141"/>
      <c r="CG309" s="141"/>
    </row>
    <row r="310" spans="1:85">
      <c r="A310" s="172" t="s">
        <v>23</v>
      </c>
      <c r="B310" s="173">
        <v>36.363896465276625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22"/>
        <v>36.363896465276625</v>
      </c>
      <c r="J310" s="149"/>
      <c r="K310" s="176" t="s">
        <v>23</v>
      </c>
      <c r="L310" s="177">
        <v>36.363896465276625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3"/>
        <v>36.363896465276625</v>
      </c>
      <c r="U310" s="217" t="s">
        <v>64</v>
      </c>
      <c r="V310" s="218">
        <v>36.363896465276625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24"/>
        <v>36.363896465276625</v>
      </c>
      <c r="AJ310" s="141" t="str">
        <f t="shared" si="12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2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4"/>
        <v>0</v>
      </c>
      <c r="AJ311" s="141" t="str">
        <f t="shared" si="12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2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24"/>
        <v>0</v>
      </c>
      <c r="AJ312" s="141" t="str">
        <f t="shared" si="12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2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4"/>
        <v>0</v>
      </c>
      <c r="AJ313" s="141" t="str">
        <f t="shared" si="12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494.87936623456403</v>
      </c>
      <c r="C314" s="195">
        <f t="shared" ref="C314:I314" si="126">SUM(C293:C309)</f>
        <v>1883.6284277769989</v>
      </c>
      <c r="D314" s="195">
        <f t="shared" si="126"/>
        <v>943.65549908991284</v>
      </c>
      <c r="E314" s="195">
        <f t="shared" si="126"/>
        <v>1230.2935061152918</v>
      </c>
      <c r="F314" s="195">
        <f t="shared" si="126"/>
        <v>0</v>
      </c>
      <c r="G314" s="195">
        <f t="shared" si="126"/>
        <v>110.49561911939166</v>
      </c>
      <c r="H314" s="197">
        <f t="shared" si="126"/>
        <v>0</v>
      </c>
      <c r="I314" s="154">
        <f t="shared" si="126"/>
        <v>4662.9524183361591</v>
      </c>
      <c r="J314" s="149"/>
      <c r="K314" s="196" t="s">
        <v>26</v>
      </c>
      <c r="L314" s="195">
        <f>SUM(L293:L309)</f>
        <v>494.87936623456403</v>
      </c>
      <c r="M314" s="195">
        <f t="shared" ref="M314:S314" si="127">SUM(M293:M309)</f>
        <v>1883.6284277769989</v>
      </c>
      <c r="N314" s="195">
        <f t="shared" si="127"/>
        <v>943.65549908991284</v>
      </c>
      <c r="O314" s="195">
        <f t="shared" si="127"/>
        <v>1230.2935061152918</v>
      </c>
      <c r="P314" s="195">
        <f t="shared" si="127"/>
        <v>364.68842976132203</v>
      </c>
      <c r="Q314" s="195">
        <f t="shared" si="127"/>
        <v>110.49561911939166</v>
      </c>
      <c r="R314" s="197">
        <f t="shared" si="127"/>
        <v>0</v>
      </c>
      <c r="S314" s="198">
        <f t="shared" si="127"/>
        <v>5027.6408480974815</v>
      </c>
      <c r="T314" s="141" t="str">
        <f>IF(ABS(S314-AI314)&gt;0.01,S314-AI314,"")</f>
        <v/>
      </c>
      <c r="U314" s="224" t="s">
        <v>62</v>
      </c>
      <c r="V314" s="225">
        <f>SUM(V293:V309)</f>
        <v>359.74167347931689</v>
      </c>
      <c r="W314" s="225">
        <f t="shared" ref="W314:AH314" si="128">SUM(W293:W309)</f>
        <v>76.852403905723008</v>
      </c>
      <c r="X314" s="225">
        <f t="shared" si="128"/>
        <v>110.49561911939166</v>
      </c>
      <c r="Y314" s="225">
        <f t="shared" si="128"/>
        <v>1883.6284277769989</v>
      </c>
      <c r="Z314" s="225">
        <f t="shared" si="128"/>
        <v>943.65549908991284</v>
      </c>
      <c r="AA314" s="225">
        <f t="shared" si="128"/>
        <v>907.2903668522996</v>
      </c>
      <c r="AB314" s="225">
        <f t="shared" si="128"/>
        <v>364.68842976132203</v>
      </c>
      <c r="AC314" s="225">
        <f t="shared" si="128"/>
        <v>381.28842811251633</v>
      </c>
      <c r="AD314" s="226">
        <f t="shared" si="128"/>
        <v>58.285288849524022</v>
      </c>
      <c r="AE314" s="226">
        <f t="shared" si="128"/>
        <v>295.31320606659659</v>
      </c>
      <c r="AF314" s="226">
        <f t="shared" si="128"/>
        <v>0</v>
      </c>
      <c r="AG314" s="226">
        <f t="shared" si="128"/>
        <v>0</v>
      </c>
      <c r="AH314" s="226">
        <f t="shared" si="128"/>
        <v>27.689933196395721</v>
      </c>
      <c r="AI314" s="227">
        <f>SUM(V314:AC314)</f>
        <v>5027.6408480974815</v>
      </c>
      <c r="AJ314" s="141" t="str">
        <f t="shared" si="125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0.10613004848356303</v>
      </c>
      <c r="C315" s="49">
        <f t="shared" ref="C315:H315" si="129">IF($I314=0,"-",C314/$I314)</f>
        <v>0.40395617599913614</v>
      </c>
      <c r="D315" s="49">
        <f t="shared" si="129"/>
        <v>0.20237296339957705</v>
      </c>
      <c r="E315" s="49">
        <f t="shared" si="129"/>
        <v>0.26384431916512818</v>
      </c>
      <c r="F315" s="49">
        <f t="shared" si="129"/>
        <v>0</v>
      </c>
      <c r="G315" s="49">
        <f t="shared" si="129"/>
        <v>2.3696492952595655E-2</v>
      </c>
      <c r="H315" s="72">
        <f t="shared" si="129"/>
        <v>0</v>
      </c>
      <c r="I315" s="50">
        <f>SUM(B315:H315)</f>
        <v>1</v>
      </c>
      <c r="J315" s="141"/>
      <c r="K315" s="84" t="s">
        <v>86</v>
      </c>
      <c r="L315" s="101">
        <f t="shared" ref="L315:R315" si="130">IF($S314=0,"-",L314/$S314)</f>
        <v>9.8431725969811909E-2</v>
      </c>
      <c r="M315" s="101">
        <f t="shared" si="130"/>
        <v>0.3746545317551444</v>
      </c>
      <c r="N315" s="101">
        <f t="shared" si="130"/>
        <v>0.1876934983227776</v>
      </c>
      <c r="O315" s="101">
        <f t="shared" si="130"/>
        <v>0.24470592536076824</v>
      </c>
      <c r="P315" s="101">
        <f t="shared" si="130"/>
        <v>7.2536690821764727E-2</v>
      </c>
      <c r="Q315" s="101">
        <f t="shared" si="130"/>
        <v>2.1977627769733096E-2</v>
      </c>
      <c r="R315" s="102">
        <f t="shared" si="130"/>
        <v>0</v>
      </c>
      <c r="S315" s="103">
        <f>SUM(L315:R315)</f>
        <v>1</v>
      </c>
      <c r="U315" s="113" t="s">
        <v>86</v>
      </c>
      <c r="V315" s="135">
        <f>+V314/$AI314</f>
        <v>7.155277879792217E-2</v>
      </c>
      <c r="W315" s="135">
        <f t="shared" ref="W315:AH315" si="131">+W314/$AI314</f>
        <v>1.5285977305798377E-2</v>
      </c>
      <c r="X315" s="135">
        <f t="shared" si="131"/>
        <v>2.1977627769733096E-2</v>
      </c>
      <c r="Y315" s="135">
        <f t="shared" si="131"/>
        <v>0.3746545317551444</v>
      </c>
      <c r="Z315" s="135">
        <f t="shared" si="131"/>
        <v>0.1876934983227776</v>
      </c>
      <c r="AA315" s="135">
        <f t="shared" si="131"/>
        <v>0.18046045735260285</v>
      </c>
      <c r="AB315" s="135">
        <f t="shared" si="131"/>
        <v>7.2536690821764727E-2</v>
      </c>
      <c r="AC315" s="135">
        <f t="shared" si="131"/>
        <v>7.5838437874256745E-2</v>
      </c>
      <c r="AD315" s="135">
        <f t="shared" si="131"/>
        <v>1.1592969866091343E-2</v>
      </c>
      <c r="AE315" s="135">
        <f t="shared" si="131"/>
        <v>5.8737927984324215E-2</v>
      </c>
      <c r="AF315" s="135">
        <f t="shared" si="131"/>
        <v>0</v>
      </c>
      <c r="AG315" s="135">
        <f t="shared" si="131"/>
        <v>0</v>
      </c>
      <c r="AH315" s="135">
        <f t="shared" si="131"/>
        <v>5.5075400238411851E-3</v>
      </c>
      <c r="AI315" s="136">
        <f>SUM(V315:AC315)</f>
        <v>1</v>
      </c>
      <c r="AJ315" s="24" t="str">
        <f t="shared" si="12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32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3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4">SUM(V320:AC320)</f>
        <v>0</v>
      </c>
      <c r="AJ320" s="141" t="str">
        <f t="shared" ref="AJ320:AJ341" si="135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32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3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4"/>
        <v>0</v>
      </c>
      <c r="AJ321" s="141" t="str">
        <f t="shared" si="135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32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3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4"/>
        <v>0</v>
      </c>
      <c r="AJ322" s="141" t="str">
        <f t="shared" si="135"/>
        <v/>
      </c>
      <c r="BA322" s="141"/>
      <c r="BR322" s="141"/>
      <c r="CG322" s="141"/>
    </row>
    <row r="323" spans="1:85" ht="15">
      <c r="A323" s="167" t="s">
        <v>16</v>
      </c>
      <c r="B323" s="156">
        <v>4.5192141897280766</v>
      </c>
      <c r="C323" s="156">
        <v>46.488629569422571</v>
      </c>
      <c r="D323" s="156">
        <v>0</v>
      </c>
      <c r="E323" s="156">
        <v>0</v>
      </c>
      <c r="F323" s="348"/>
      <c r="G323" s="156">
        <v>0</v>
      </c>
      <c r="H323" s="168">
        <v>0</v>
      </c>
      <c r="I323" s="154">
        <f t="shared" si="132"/>
        <v>51.007843759150646</v>
      </c>
      <c r="J323" s="149"/>
      <c r="K323" s="169" t="s">
        <v>16</v>
      </c>
      <c r="L323" s="156">
        <v>4.5192141897280766</v>
      </c>
      <c r="M323" s="156">
        <v>46.488629569422571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3"/>
        <v>51.007843759150646</v>
      </c>
      <c r="U323" s="215" t="s">
        <v>16</v>
      </c>
      <c r="V323" s="207">
        <v>4.5192141897280766</v>
      </c>
      <c r="W323" s="207">
        <v>0</v>
      </c>
      <c r="X323" s="207">
        <v>0</v>
      </c>
      <c r="Y323" s="207">
        <v>46.488629569422571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4"/>
        <v>51.007843759150646</v>
      </c>
      <c r="AJ323" s="141" t="str">
        <f t="shared" si="135"/>
        <v/>
      </c>
      <c r="BA323" s="141"/>
      <c r="BR323" s="141"/>
      <c r="CG323" s="141"/>
    </row>
    <row r="324" spans="1:85" ht="15">
      <c r="A324" s="159" t="s">
        <v>15</v>
      </c>
      <c r="B324" s="160">
        <v>0.28160541127988814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32"/>
        <v>0.28160541127988814</v>
      </c>
      <c r="J324" s="149"/>
      <c r="K324" s="163" t="s">
        <v>15</v>
      </c>
      <c r="L324" s="164">
        <v>0.28160541127988814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3"/>
        <v>0.28160541127988814</v>
      </c>
      <c r="U324" s="211" t="s">
        <v>56</v>
      </c>
      <c r="V324" s="212">
        <v>0.28160541127988814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4"/>
        <v>0.28160541127988814</v>
      </c>
      <c r="AJ324" s="141" t="str">
        <f t="shared" si="135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1.883487840954106</v>
      </c>
      <c r="F325" s="348"/>
      <c r="G325" s="156">
        <v>0</v>
      </c>
      <c r="H325" s="168">
        <v>0</v>
      </c>
      <c r="I325" s="154">
        <f t="shared" si="132"/>
        <v>1.883487840954106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1.883487840954106</v>
      </c>
      <c r="P325" s="156">
        <v>29.636608773423482</v>
      </c>
      <c r="Q325" s="156">
        <v>0</v>
      </c>
      <c r="R325" s="157">
        <v>0</v>
      </c>
      <c r="S325" s="158">
        <f t="shared" si="133"/>
        <v>31.520096614377589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29.636608773423482</v>
      </c>
      <c r="AC325" s="208">
        <v>1.883487840954106</v>
      </c>
      <c r="AD325" s="207">
        <v>0</v>
      </c>
      <c r="AE325" s="207">
        <v>0</v>
      </c>
      <c r="AF325" s="207">
        <v>0</v>
      </c>
      <c r="AG325" s="207">
        <v>0</v>
      </c>
      <c r="AH325" s="207">
        <v>1.883487840954106</v>
      </c>
      <c r="AI325" s="210">
        <f t="shared" si="134"/>
        <v>31.520096614377589</v>
      </c>
      <c r="AJ325" s="141" t="str">
        <f t="shared" si="135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32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0.8588428837320472</v>
      </c>
      <c r="Q326" s="164">
        <v>0</v>
      </c>
      <c r="R326" s="165">
        <v>0</v>
      </c>
      <c r="S326" s="166">
        <f t="shared" si="133"/>
        <v>0.8588428837320472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0.8588428837320472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4"/>
        <v>0.8588428837320472</v>
      </c>
      <c r="AJ326" s="141" t="str">
        <f t="shared" si="135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32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3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4"/>
        <v>0</v>
      </c>
      <c r="AJ327" s="141" t="str">
        <f t="shared" si="135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0.17053465528265746</v>
      </c>
      <c r="E328" s="160">
        <v>4.8160937316318077E-3</v>
      </c>
      <c r="F328" s="348"/>
      <c r="G328" s="160">
        <v>0</v>
      </c>
      <c r="H328" s="161">
        <v>0</v>
      </c>
      <c r="I328" s="162">
        <f t="shared" si="132"/>
        <v>0.17535074901428926</v>
      </c>
      <c r="J328" s="149"/>
      <c r="K328" s="163" t="s">
        <v>17</v>
      </c>
      <c r="L328" s="164">
        <v>0</v>
      </c>
      <c r="M328" s="164">
        <v>0</v>
      </c>
      <c r="N328" s="164">
        <v>0.17053465528265746</v>
      </c>
      <c r="O328" s="164">
        <v>4.8160937316318077E-3</v>
      </c>
      <c r="P328" s="164">
        <v>0</v>
      </c>
      <c r="Q328" s="164">
        <v>0</v>
      </c>
      <c r="R328" s="165">
        <v>0</v>
      </c>
      <c r="S328" s="166">
        <f t="shared" si="133"/>
        <v>0.17535074901428926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0.17053465528265746</v>
      </c>
      <c r="AA328" s="212">
        <v>0</v>
      </c>
      <c r="AB328" s="212">
        <v>0</v>
      </c>
      <c r="AC328" s="213">
        <v>4.8160937316318077E-3</v>
      </c>
      <c r="AD328" s="212">
        <v>0</v>
      </c>
      <c r="AE328" s="212">
        <v>0</v>
      </c>
      <c r="AF328" s="212">
        <v>0</v>
      </c>
      <c r="AG328" s="212">
        <v>0</v>
      </c>
      <c r="AH328" s="212">
        <v>4.8160937316318077E-3</v>
      </c>
      <c r="AI328" s="214">
        <f t="shared" si="134"/>
        <v>0.17535074901428926</v>
      </c>
      <c r="AJ328" s="141" t="str">
        <f t="shared" si="135"/>
        <v/>
      </c>
      <c r="BA328" s="141"/>
      <c r="BR328" s="141"/>
      <c r="CG328" s="141"/>
    </row>
    <row r="329" spans="1:85" ht="15">
      <c r="A329" s="167" t="s">
        <v>139</v>
      </c>
      <c r="B329" s="156">
        <v>150.36183352357313</v>
      </c>
      <c r="C329" s="156">
        <v>5298.2377752895545</v>
      </c>
      <c r="D329" s="156">
        <v>158.20650134967684</v>
      </c>
      <c r="E329" s="156">
        <v>0</v>
      </c>
      <c r="F329" s="348"/>
      <c r="G329" s="156">
        <v>0</v>
      </c>
      <c r="H329" s="168">
        <v>0</v>
      </c>
      <c r="I329" s="154">
        <f t="shared" si="132"/>
        <v>5606.8061101628045</v>
      </c>
      <c r="J329" s="149"/>
      <c r="K329" s="169" t="s">
        <v>139</v>
      </c>
      <c r="L329" s="156">
        <v>150.36183352357313</v>
      </c>
      <c r="M329" s="156">
        <v>5298.2377752895545</v>
      </c>
      <c r="N329" s="156">
        <v>158.20650134967684</v>
      </c>
      <c r="O329" s="156">
        <v>0</v>
      </c>
      <c r="P329" s="156">
        <v>5.8816437479806097E-2</v>
      </c>
      <c r="Q329" s="156">
        <v>0</v>
      </c>
      <c r="R329" s="157">
        <v>0</v>
      </c>
      <c r="S329" s="158">
        <f t="shared" si="133"/>
        <v>5606.864926600284</v>
      </c>
      <c r="U329" s="215" t="s">
        <v>139</v>
      </c>
      <c r="V329" s="207">
        <v>150.31215168086374</v>
      </c>
      <c r="W329" s="207">
        <v>0</v>
      </c>
      <c r="X329" s="207">
        <v>0</v>
      </c>
      <c r="Y329" s="207">
        <v>5298.2377752895545</v>
      </c>
      <c r="Z329" s="207">
        <v>96.459225975996617</v>
      </c>
      <c r="AA329" s="207">
        <v>0</v>
      </c>
      <c r="AB329" s="207">
        <v>5.8816437479806097E-2</v>
      </c>
      <c r="AC329" s="208">
        <v>61.796957216389636</v>
      </c>
      <c r="AD329" s="207">
        <v>4.9681842709403713E-2</v>
      </c>
      <c r="AE329" s="207">
        <v>0</v>
      </c>
      <c r="AF329" s="207">
        <v>0</v>
      </c>
      <c r="AG329" s="207">
        <v>61.747275373680225</v>
      </c>
      <c r="AH329" s="207">
        <v>0</v>
      </c>
      <c r="AI329" s="210">
        <f t="shared" si="134"/>
        <v>5606.8649266002831</v>
      </c>
      <c r="AJ329" s="141" t="str">
        <f t="shared" si="135"/>
        <v/>
      </c>
      <c r="BA329" s="141"/>
      <c r="BR329" s="141"/>
      <c r="CG329" s="141"/>
    </row>
    <row r="330" spans="1:85" ht="15">
      <c r="A330" s="159" t="s">
        <v>25</v>
      </c>
      <c r="B330" s="160">
        <v>46.322674041235551</v>
      </c>
      <c r="C330" s="160">
        <v>93.302323884920256</v>
      </c>
      <c r="D330" s="160">
        <v>36.127898734489769</v>
      </c>
      <c r="E330" s="160">
        <v>6318.6953454536761</v>
      </c>
      <c r="F330" s="348"/>
      <c r="G330" s="160">
        <v>556.78860106746015</v>
      </c>
      <c r="H330" s="161">
        <v>0</v>
      </c>
      <c r="I330" s="162">
        <f t="shared" si="132"/>
        <v>7051.2368431817822</v>
      </c>
      <c r="J330" s="149"/>
      <c r="K330" s="163" t="s">
        <v>25</v>
      </c>
      <c r="L330" s="164">
        <v>46.322674041235551</v>
      </c>
      <c r="M330" s="164">
        <v>93.302323884920256</v>
      </c>
      <c r="N330" s="164">
        <v>36.127898734489769</v>
      </c>
      <c r="O330" s="164">
        <v>6318.6953454536761</v>
      </c>
      <c r="P330" s="164">
        <v>0</v>
      </c>
      <c r="Q330" s="164">
        <v>556.78860106746015</v>
      </c>
      <c r="R330" s="165">
        <v>0</v>
      </c>
      <c r="S330" s="166">
        <f t="shared" si="133"/>
        <v>7051.2368431817822</v>
      </c>
      <c r="U330" s="211" t="s">
        <v>25</v>
      </c>
      <c r="V330" s="212">
        <v>4.9862575713014898</v>
      </c>
      <c r="W330" s="212">
        <v>40.811697566903931</v>
      </c>
      <c r="X330" s="212">
        <v>556.78860106746015</v>
      </c>
      <c r="Y330" s="212">
        <v>93.302323884920256</v>
      </c>
      <c r="Z330" s="212">
        <v>27.9818246623947</v>
      </c>
      <c r="AA330" s="212">
        <v>6316.1878957490644</v>
      </c>
      <c r="AB330" s="212">
        <v>0</v>
      </c>
      <c r="AC330" s="213">
        <v>11.178242679736888</v>
      </c>
      <c r="AD330" s="212">
        <v>0.52471890303012492</v>
      </c>
      <c r="AE330" s="212">
        <v>2.5074497046116933</v>
      </c>
      <c r="AF330" s="212">
        <v>0</v>
      </c>
      <c r="AG330" s="212">
        <v>8.14607407209507</v>
      </c>
      <c r="AH330" s="212">
        <v>0</v>
      </c>
      <c r="AI330" s="214">
        <f t="shared" si="134"/>
        <v>7051.2368431817822</v>
      </c>
      <c r="AJ330" s="141" t="str">
        <f t="shared" si="135"/>
        <v/>
      </c>
      <c r="BA330" s="141"/>
      <c r="BR330" s="141"/>
      <c r="CG330" s="141"/>
    </row>
    <row r="331" spans="1:85" ht="15">
      <c r="A331" s="167" t="s">
        <v>24</v>
      </c>
      <c r="B331" s="156">
        <v>66.799000757298671</v>
      </c>
      <c r="C331" s="156">
        <v>0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32"/>
        <v>66.799000757298671</v>
      </c>
      <c r="J331" s="149"/>
      <c r="K331" s="169" t="s">
        <v>24</v>
      </c>
      <c r="L331" s="156">
        <v>66.799000757298671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3"/>
        <v>66.799000757298671</v>
      </c>
      <c r="U331" s="215" t="s">
        <v>24</v>
      </c>
      <c r="V331" s="207">
        <v>66.610357166681055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0.18864359061762204</v>
      </c>
      <c r="AD331" s="207">
        <v>0.18864359061762204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4"/>
        <v>66.799000757298671</v>
      </c>
      <c r="AJ331" s="141" t="str">
        <f t="shared" si="135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32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3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4"/>
        <v>0</v>
      </c>
      <c r="AJ332" s="141" t="str">
        <f t="shared" si="135"/>
        <v/>
      </c>
      <c r="BA332" s="141"/>
      <c r="BR332" s="141"/>
      <c r="CG332" s="141"/>
    </row>
    <row r="333" spans="1:85" ht="15">
      <c r="A333" s="167" t="s">
        <v>22</v>
      </c>
      <c r="B333" s="156">
        <v>1353.3154120508843</v>
      </c>
      <c r="C333" s="156">
        <v>6496.6697020603888</v>
      </c>
      <c r="D333" s="156">
        <v>0</v>
      </c>
      <c r="E333" s="156">
        <v>451.1051373502948</v>
      </c>
      <c r="F333" s="348"/>
      <c r="G333" s="156">
        <v>0</v>
      </c>
      <c r="H333" s="168">
        <v>0</v>
      </c>
      <c r="I333" s="154">
        <f t="shared" si="132"/>
        <v>8301.0902514615682</v>
      </c>
      <c r="J333" s="149"/>
      <c r="K333" s="169" t="s">
        <v>22</v>
      </c>
      <c r="L333" s="156">
        <v>1353.3154120508843</v>
      </c>
      <c r="M333" s="156">
        <v>6496.6697020603888</v>
      </c>
      <c r="N333" s="156">
        <v>0</v>
      </c>
      <c r="O333" s="156">
        <v>451.1051373502948</v>
      </c>
      <c r="P333" s="156">
        <v>1.7860860425326632</v>
      </c>
      <c r="Q333" s="156">
        <v>0</v>
      </c>
      <c r="R333" s="157">
        <v>0</v>
      </c>
      <c r="S333" s="158">
        <f t="shared" si="133"/>
        <v>8302.8763375041017</v>
      </c>
      <c r="U333" s="215" t="s">
        <v>22</v>
      </c>
      <c r="V333" s="207">
        <v>1353.3154120508843</v>
      </c>
      <c r="W333" s="207">
        <v>0</v>
      </c>
      <c r="X333" s="207">
        <v>0</v>
      </c>
      <c r="Y333" s="207">
        <v>6496.6697020603888</v>
      </c>
      <c r="Z333" s="207">
        <v>0</v>
      </c>
      <c r="AA333" s="207">
        <v>0</v>
      </c>
      <c r="AB333" s="207">
        <v>1.7860860425326632</v>
      </c>
      <c r="AC333" s="208">
        <v>451.1051373502948</v>
      </c>
      <c r="AD333" s="207">
        <v>0</v>
      </c>
      <c r="AE333" s="207">
        <v>0</v>
      </c>
      <c r="AF333" s="207">
        <v>0</v>
      </c>
      <c r="AG333" s="207">
        <v>0</v>
      </c>
      <c r="AH333" s="207">
        <v>451.1051373502948</v>
      </c>
      <c r="AI333" s="210">
        <f t="shared" si="134"/>
        <v>8302.8763375040999</v>
      </c>
      <c r="AJ333" s="141" t="str">
        <f t="shared" si="135"/>
        <v/>
      </c>
      <c r="BA333" s="141"/>
      <c r="BR333" s="141"/>
      <c r="CG333" s="141"/>
    </row>
    <row r="334" spans="1:85" ht="15">
      <c r="A334" s="159" t="s">
        <v>21</v>
      </c>
      <c r="B334" s="160">
        <v>1.4851027894514055</v>
      </c>
      <c r="C334" s="160">
        <v>79.950223915894242</v>
      </c>
      <c r="D334" s="160">
        <v>24.891899851512932</v>
      </c>
      <c r="E334" s="160">
        <v>0</v>
      </c>
      <c r="F334" s="348"/>
      <c r="G334" s="160">
        <v>0</v>
      </c>
      <c r="H334" s="161">
        <v>0</v>
      </c>
      <c r="I334" s="162">
        <f t="shared" si="132"/>
        <v>106.32722655685858</v>
      </c>
      <c r="J334" s="149"/>
      <c r="K334" s="163" t="s">
        <v>21</v>
      </c>
      <c r="L334" s="164">
        <v>1.4851027894514055</v>
      </c>
      <c r="M334" s="164">
        <v>79.950223915894242</v>
      </c>
      <c r="N334" s="164">
        <v>24.891899851512932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3"/>
        <v>106.32722655685858</v>
      </c>
      <c r="U334" s="211" t="s">
        <v>60</v>
      </c>
      <c r="V334" s="212">
        <v>1.4851027894514055</v>
      </c>
      <c r="W334" s="212">
        <v>0</v>
      </c>
      <c r="X334" s="212">
        <v>0</v>
      </c>
      <c r="Y334" s="212">
        <v>79.950223915894242</v>
      </c>
      <c r="Z334" s="212">
        <v>24.891899851512932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4"/>
        <v>106.32722655685858</v>
      </c>
      <c r="AJ334" s="141" t="str">
        <f t="shared" si="135"/>
        <v/>
      </c>
      <c r="BA334" s="141"/>
      <c r="BR334" s="141"/>
      <c r="CG334" s="141"/>
    </row>
    <row r="335" spans="1:85" ht="15">
      <c r="A335" s="170" t="s">
        <v>63</v>
      </c>
      <c r="B335" s="156">
        <v>0.16976113434459134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32"/>
        <v>0.16976113434459134</v>
      </c>
      <c r="J335" s="149"/>
      <c r="K335" s="171" t="s">
        <v>63</v>
      </c>
      <c r="L335" s="156">
        <v>0.16976113434459134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3"/>
        <v>0.16976113434459134</v>
      </c>
      <c r="U335" s="216" t="s">
        <v>61</v>
      </c>
      <c r="V335" s="207">
        <v>0.16976113434459134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4"/>
        <v>0.16976113434459134</v>
      </c>
      <c r="AJ335" s="141" t="str">
        <f t="shared" si="135"/>
        <v/>
      </c>
      <c r="BA335" s="141"/>
      <c r="BR335" s="141"/>
      <c r="CG335" s="141"/>
    </row>
    <row r="336" spans="1:85">
      <c r="A336" s="172" t="s">
        <v>23</v>
      </c>
      <c r="B336" s="173">
        <v>0.16976113434459134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32"/>
        <v>0.16976113434459134</v>
      </c>
      <c r="J336" s="149"/>
      <c r="K336" s="176" t="s">
        <v>23</v>
      </c>
      <c r="L336" s="177">
        <v>0.16976113434459134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3"/>
        <v>0.16976113434459134</v>
      </c>
      <c r="U336" s="217" t="s">
        <v>64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34"/>
        <v>0</v>
      </c>
      <c r="AJ336" s="141">
        <f t="shared" si="135"/>
        <v>0.16976113434459134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32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3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4"/>
        <v>0</v>
      </c>
      <c r="AJ337" s="141" t="str">
        <f t="shared" si="135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32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3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34"/>
        <v>0</v>
      </c>
      <c r="AJ338" s="141" t="str">
        <f t="shared" si="135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32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3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4"/>
        <v>0</v>
      </c>
      <c r="AJ339" s="141" t="str">
        <f t="shared" si="135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1623.2546038977957</v>
      </c>
      <c r="C340" s="195">
        <f t="shared" ref="C340:I340" si="136">SUM(C319:C335)</f>
        <v>12014.648654720178</v>
      </c>
      <c r="D340" s="195">
        <f t="shared" si="136"/>
        <v>219.39683459096221</v>
      </c>
      <c r="E340" s="195">
        <f t="shared" si="136"/>
        <v>6771.6887867386567</v>
      </c>
      <c r="F340" s="195">
        <f t="shared" si="136"/>
        <v>0</v>
      </c>
      <c r="G340" s="195">
        <f t="shared" si="136"/>
        <v>556.78860106746015</v>
      </c>
      <c r="H340" s="197">
        <f t="shared" si="136"/>
        <v>0</v>
      </c>
      <c r="I340" s="154">
        <f t="shared" si="136"/>
        <v>21185.777481015055</v>
      </c>
      <c r="J340" s="149"/>
      <c r="K340" s="196" t="s">
        <v>26</v>
      </c>
      <c r="L340" s="195">
        <f>SUM(L319:L335)</f>
        <v>1623.2546038977957</v>
      </c>
      <c r="M340" s="195">
        <f t="shared" ref="M340:S340" si="137">SUM(M319:M335)</f>
        <v>12014.648654720178</v>
      </c>
      <c r="N340" s="195">
        <f t="shared" si="137"/>
        <v>219.39683459096221</v>
      </c>
      <c r="O340" s="195">
        <f t="shared" si="137"/>
        <v>6771.6887867386567</v>
      </c>
      <c r="P340" s="195">
        <f t="shared" si="137"/>
        <v>32.340354137167999</v>
      </c>
      <c r="Q340" s="195">
        <f t="shared" si="137"/>
        <v>556.78860106746015</v>
      </c>
      <c r="R340" s="197">
        <f t="shared" si="137"/>
        <v>0</v>
      </c>
      <c r="S340" s="198">
        <f t="shared" si="137"/>
        <v>21218.117835152225</v>
      </c>
      <c r="T340" s="141" t="str">
        <f>IF(ABS(S340-AI340)&gt;0.01,S340-AI340,"")</f>
        <v/>
      </c>
      <c r="U340" s="224" t="s">
        <v>62</v>
      </c>
      <c r="V340" s="225">
        <f>SUM(V319:V335)</f>
        <v>1581.6798619945346</v>
      </c>
      <c r="W340" s="225">
        <f t="shared" ref="W340:AH340" si="138">SUM(W319:W335)</f>
        <v>40.811697566903931</v>
      </c>
      <c r="X340" s="225">
        <f t="shared" si="138"/>
        <v>556.78860106746015</v>
      </c>
      <c r="Y340" s="225">
        <f t="shared" si="138"/>
        <v>12014.648654720178</v>
      </c>
      <c r="Z340" s="225">
        <f t="shared" si="138"/>
        <v>149.50348514518691</v>
      </c>
      <c r="AA340" s="225">
        <f t="shared" si="138"/>
        <v>6316.1878957490644</v>
      </c>
      <c r="AB340" s="225">
        <f t="shared" si="138"/>
        <v>32.340354137167999</v>
      </c>
      <c r="AC340" s="225">
        <f t="shared" si="138"/>
        <v>526.15728477172468</v>
      </c>
      <c r="AD340" s="226">
        <f t="shared" si="138"/>
        <v>0.76304433635715063</v>
      </c>
      <c r="AE340" s="226">
        <f t="shared" si="138"/>
        <v>2.5074497046116933</v>
      </c>
      <c r="AF340" s="226">
        <f t="shared" si="138"/>
        <v>0</v>
      </c>
      <c r="AG340" s="226">
        <f t="shared" si="138"/>
        <v>69.8933494457753</v>
      </c>
      <c r="AH340" s="226">
        <f t="shared" si="138"/>
        <v>452.99344128498052</v>
      </c>
      <c r="AI340" s="227">
        <f>SUM(V340:AC340)</f>
        <v>21218.117835152221</v>
      </c>
      <c r="AJ340" s="141" t="str">
        <f t="shared" si="135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7.6620015732366792E-2</v>
      </c>
      <c r="C341" s="49">
        <f t="shared" ref="C341:H341" si="139">IF($I340=0,"-",C340/$I340)</f>
        <v>0.56710916866217043</v>
      </c>
      <c r="D341" s="49">
        <f t="shared" si="139"/>
        <v>1.0355854760938915E-2</v>
      </c>
      <c r="E341" s="49">
        <f t="shared" si="139"/>
        <v>0.31963371619506931</v>
      </c>
      <c r="F341" s="49">
        <f t="shared" si="139"/>
        <v>0</v>
      </c>
      <c r="G341" s="49">
        <f t="shared" si="139"/>
        <v>2.6281244649454482E-2</v>
      </c>
      <c r="H341" s="72">
        <f t="shared" si="139"/>
        <v>0</v>
      </c>
      <c r="I341" s="50">
        <f>SUM(B341:H341)</f>
        <v>0.99999999999999989</v>
      </c>
      <c r="J341" s="141"/>
      <c r="K341" s="84" t="s">
        <v>86</v>
      </c>
      <c r="L341" s="101">
        <f t="shared" ref="L341:R341" si="140">IF($S340=0,"-",L340/$S340)</f>
        <v>7.6503232591560832E-2</v>
      </c>
      <c r="M341" s="101">
        <f t="shared" si="140"/>
        <v>0.56624478891409558</v>
      </c>
      <c r="N341" s="101">
        <f t="shared" si="140"/>
        <v>1.0340070514053123E-2</v>
      </c>
      <c r="O341" s="101">
        <f t="shared" si="140"/>
        <v>0.31914653502017726</v>
      </c>
      <c r="P341" s="101">
        <f t="shared" si="140"/>
        <v>1.5241858108446112E-3</v>
      </c>
      <c r="Q341" s="101">
        <f t="shared" si="140"/>
        <v>2.6241187149268444E-2</v>
      </c>
      <c r="R341" s="102">
        <f t="shared" si="140"/>
        <v>0</v>
      </c>
      <c r="S341" s="103">
        <f>SUM(L341:R341)</f>
        <v>1</v>
      </c>
      <c r="U341" s="113" t="s">
        <v>86</v>
      </c>
      <c r="V341" s="135">
        <f>+V340/$AI340</f>
        <v>7.4543834391104818E-2</v>
      </c>
      <c r="W341" s="135">
        <f t="shared" ref="W341:AH341" si="141">+W340/$AI340</f>
        <v>1.9234362766753456E-3</v>
      </c>
      <c r="X341" s="135">
        <f t="shared" si="141"/>
        <v>2.6241187149268447E-2</v>
      </c>
      <c r="Y341" s="135">
        <f t="shared" si="141"/>
        <v>0.56624478891409569</v>
      </c>
      <c r="Z341" s="135">
        <f t="shared" si="141"/>
        <v>7.0460295445010359E-3</v>
      </c>
      <c r="AA341" s="135">
        <f t="shared" si="141"/>
        <v>0.29767899041850859</v>
      </c>
      <c r="AB341" s="135">
        <f t="shared" si="141"/>
        <v>1.5241858108446115E-3</v>
      </c>
      <c r="AC341" s="135">
        <f t="shared" si="141"/>
        <v>2.4797547495001456E-2</v>
      </c>
      <c r="AD341" s="135">
        <f t="shared" si="141"/>
        <v>3.5961923780676205E-5</v>
      </c>
      <c r="AE341" s="135">
        <f t="shared" si="141"/>
        <v>1.1817493540626784E-4</v>
      </c>
      <c r="AF341" s="135">
        <f t="shared" si="141"/>
        <v>0</v>
      </c>
      <c r="AG341" s="135">
        <f t="shared" si="141"/>
        <v>3.2940409695520895E-3</v>
      </c>
      <c r="AH341" s="135">
        <f t="shared" si="141"/>
        <v>2.134936966626242E-2</v>
      </c>
      <c r="AI341" s="136">
        <f>SUM(V341:AC341)</f>
        <v>0.99999999999999989</v>
      </c>
      <c r="AJ341" s="24" t="str">
        <f t="shared" si="135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42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3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4">SUM(V346:AC346)</f>
        <v>0</v>
      </c>
      <c r="AJ346" s="141" t="str">
        <f t="shared" ref="AJ346:AJ367" si="145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42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3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4"/>
        <v>0</v>
      </c>
      <c r="AJ347" s="141" t="str">
        <f t="shared" si="145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42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3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4"/>
        <v>0</v>
      </c>
      <c r="AJ348" s="141" t="str">
        <f t="shared" si="145"/>
        <v/>
      </c>
      <c r="BA348" s="141"/>
      <c r="BR348" s="141"/>
      <c r="CG348" s="141"/>
    </row>
    <row r="349" spans="1:85" ht="15">
      <c r="A349" s="167" t="s">
        <v>16</v>
      </c>
      <c r="B349" s="156">
        <v>18.198319074041301</v>
      </c>
      <c r="C349" s="156">
        <v>27.922753250375028</v>
      </c>
      <c r="D349" s="156">
        <v>0</v>
      </c>
      <c r="E349" s="156">
        <v>0</v>
      </c>
      <c r="F349" s="348"/>
      <c r="G349" s="156">
        <v>0</v>
      </c>
      <c r="H349" s="168">
        <v>0</v>
      </c>
      <c r="I349" s="154">
        <f t="shared" si="142"/>
        <v>46.121072324416332</v>
      </c>
      <c r="J349" s="149"/>
      <c r="K349" s="169" t="s">
        <v>16</v>
      </c>
      <c r="L349" s="156">
        <v>18.198319074041301</v>
      </c>
      <c r="M349" s="156">
        <v>27.922753250375028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3"/>
        <v>46.121072324416332</v>
      </c>
      <c r="U349" s="215" t="s">
        <v>16</v>
      </c>
      <c r="V349" s="207">
        <v>18.198319074041301</v>
      </c>
      <c r="W349" s="207">
        <v>0</v>
      </c>
      <c r="X349" s="207">
        <v>0</v>
      </c>
      <c r="Y349" s="207">
        <v>27.922753250375028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4"/>
        <v>46.121072324416332</v>
      </c>
      <c r="AJ349" s="141" t="str">
        <f t="shared" si="145"/>
        <v/>
      </c>
      <c r="BA349" s="141"/>
      <c r="BR349" s="141"/>
      <c r="CG349" s="141"/>
    </row>
    <row r="350" spans="1:85" ht="15">
      <c r="A350" s="159" t="s">
        <v>15</v>
      </c>
      <c r="B350" s="160">
        <v>0.84639242824911254</v>
      </c>
      <c r="C350" s="160">
        <v>0</v>
      </c>
      <c r="D350" s="160">
        <v>4.0612676612943543</v>
      </c>
      <c r="E350" s="160">
        <v>0.34538031545396408</v>
      </c>
      <c r="F350" s="348"/>
      <c r="G350" s="160">
        <v>0</v>
      </c>
      <c r="H350" s="161">
        <v>0</v>
      </c>
      <c r="I350" s="162">
        <f t="shared" si="142"/>
        <v>5.2530404049974306</v>
      </c>
      <c r="J350" s="149"/>
      <c r="K350" s="163" t="s">
        <v>15</v>
      </c>
      <c r="L350" s="164">
        <v>0.84639242824911254</v>
      </c>
      <c r="M350" s="164">
        <v>0</v>
      </c>
      <c r="N350" s="164">
        <v>4.0612676612943543</v>
      </c>
      <c r="O350" s="164">
        <v>0.34538031545396408</v>
      </c>
      <c r="P350" s="164">
        <v>0</v>
      </c>
      <c r="Q350" s="164">
        <v>0</v>
      </c>
      <c r="R350" s="165">
        <v>0</v>
      </c>
      <c r="S350" s="166">
        <f t="shared" si="143"/>
        <v>5.2530404049974306</v>
      </c>
      <c r="U350" s="211" t="s">
        <v>56</v>
      </c>
      <c r="V350" s="212">
        <v>0.82720633599227278</v>
      </c>
      <c r="W350" s="212">
        <v>0</v>
      </c>
      <c r="X350" s="212">
        <v>0</v>
      </c>
      <c r="Y350" s="212">
        <v>0</v>
      </c>
      <c r="Z350" s="212">
        <v>0</v>
      </c>
      <c r="AA350" s="212">
        <v>0.31787143662195827</v>
      </c>
      <c r="AB350" s="212">
        <v>0</v>
      </c>
      <c r="AC350" s="213">
        <v>4.1079626323831997</v>
      </c>
      <c r="AD350" s="212">
        <v>1.9186092256839787E-2</v>
      </c>
      <c r="AE350" s="212">
        <v>0</v>
      </c>
      <c r="AF350" s="212">
        <v>0</v>
      </c>
      <c r="AG350" s="212">
        <v>4.0612676612943543</v>
      </c>
      <c r="AH350" s="212">
        <v>2.7508878832005829E-2</v>
      </c>
      <c r="AI350" s="214">
        <f t="shared" si="144"/>
        <v>5.2530404049974306</v>
      </c>
      <c r="AJ350" s="141" t="str">
        <f t="shared" si="145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4.9441145018848518</v>
      </c>
      <c r="F351" s="348"/>
      <c r="G351" s="156">
        <v>0</v>
      </c>
      <c r="H351" s="168">
        <v>0</v>
      </c>
      <c r="I351" s="154">
        <f t="shared" si="142"/>
        <v>4.9441145018848518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4.9441145018848518</v>
      </c>
      <c r="P351" s="156">
        <v>235.24176033825836</v>
      </c>
      <c r="Q351" s="156">
        <v>0</v>
      </c>
      <c r="R351" s="157">
        <v>0</v>
      </c>
      <c r="S351" s="158">
        <f t="shared" si="143"/>
        <v>240.18587484014321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235.24176033825836</v>
      </c>
      <c r="AC351" s="208">
        <v>4.9441145018848518</v>
      </c>
      <c r="AD351" s="207">
        <v>0</v>
      </c>
      <c r="AE351" s="207">
        <v>0</v>
      </c>
      <c r="AF351" s="207">
        <v>0</v>
      </c>
      <c r="AG351" s="207">
        <v>0</v>
      </c>
      <c r="AH351" s="207">
        <v>4.9441145018848518</v>
      </c>
      <c r="AI351" s="210">
        <f t="shared" si="144"/>
        <v>240.18587484014321</v>
      </c>
      <c r="AJ351" s="141" t="str">
        <f t="shared" si="145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42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9.4765104895942009</v>
      </c>
      <c r="Q352" s="164">
        <v>0</v>
      </c>
      <c r="R352" s="165">
        <v>0</v>
      </c>
      <c r="S352" s="166">
        <f t="shared" si="143"/>
        <v>9.4765104895942009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9.4765104895942009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4"/>
        <v>9.4765104895942009</v>
      </c>
      <c r="AJ352" s="141" t="str">
        <f t="shared" si="145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42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3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4"/>
        <v>0</v>
      </c>
      <c r="AJ353" s="141" t="str">
        <f t="shared" si="145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6.4185541465916529</v>
      </c>
      <c r="D354" s="160">
        <v>0</v>
      </c>
      <c r="E354" s="160">
        <v>0</v>
      </c>
      <c r="F354" s="348"/>
      <c r="G354" s="160">
        <v>0</v>
      </c>
      <c r="H354" s="161">
        <v>0</v>
      </c>
      <c r="I354" s="162">
        <f t="shared" si="142"/>
        <v>6.4185541465916529</v>
      </c>
      <c r="J354" s="149"/>
      <c r="K354" s="163" t="s">
        <v>17</v>
      </c>
      <c r="L354" s="164">
        <v>0</v>
      </c>
      <c r="M354" s="164">
        <v>6.4185541465916529</v>
      </c>
      <c r="N354" s="164">
        <v>0</v>
      </c>
      <c r="O354" s="164">
        <v>0</v>
      </c>
      <c r="P354" s="164">
        <v>0</v>
      </c>
      <c r="Q354" s="164">
        <v>0</v>
      </c>
      <c r="R354" s="165">
        <v>0</v>
      </c>
      <c r="S354" s="166">
        <f t="shared" si="143"/>
        <v>6.4185541465916529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6.4185541465916529</v>
      </c>
      <c r="Z354" s="212">
        <v>0</v>
      </c>
      <c r="AA354" s="212">
        <v>0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4"/>
        <v>6.4185541465916529</v>
      </c>
      <c r="AJ354" s="141" t="str">
        <f t="shared" si="145"/>
        <v/>
      </c>
      <c r="BA354" s="141"/>
      <c r="BR354" s="141"/>
      <c r="CG354" s="141"/>
    </row>
    <row r="355" spans="1:85" ht="15">
      <c r="A355" s="167" t="s">
        <v>139</v>
      </c>
      <c r="B355" s="156">
        <v>4.6343681347804688</v>
      </c>
      <c r="C355" s="156">
        <v>0</v>
      </c>
      <c r="D355" s="156">
        <v>90.569679072963041</v>
      </c>
      <c r="E355" s="156">
        <v>0</v>
      </c>
      <c r="F355" s="348"/>
      <c r="G355" s="156">
        <v>0</v>
      </c>
      <c r="H355" s="168">
        <v>0</v>
      </c>
      <c r="I355" s="154">
        <f t="shared" si="142"/>
        <v>95.204047207743514</v>
      </c>
      <c r="J355" s="149"/>
      <c r="K355" s="169" t="s">
        <v>139</v>
      </c>
      <c r="L355" s="156">
        <v>4.6343681347804688</v>
      </c>
      <c r="M355" s="156">
        <v>0</v>
      </c>
      <c r="N355" s="156">
        <v>90.569679072963041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3"/>
        <v>95.204047207743514</v>
      </c>
      <c r="U355" s="215" t="s">
        <v>139</v>
      </c>
      <c r="V355" s="207">
        <v>4.6343681347804688</v>
      </c>
      <c r="W355" s="207">
        <v>0</v>
      </c>
      <c r="X355" s="207">
        <v>0</v>
      </c>
      <c r="Y355" s="207">
        <v>0</v>
      </c>
      <c r="Z355" s="207">
        <v>90.569679072963041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4"/>
        <v>95.204047207743514</v>
      </c>
      <c r="AJ355" s="141" t="str">
        <f t="shared" si="145"/>
        <v/>
      </c>
      <c r="BA355" s="141"/>
      <c r="BR355" s="141"/>
      <c r="CG355" s="141"/>
    </row>
    <row r="356" spans="1:85" ht="15">
      <c r="A356" s="159" t="s">
        <v>25</v>
      </c>
      <c r="B356" s="160">
        <v>13.785822188578976</v>
      </c>
      <c r="C356" s="160">
        <v>6.8416154958764634</v>
      </c>
      <c r="D356" s="160">
        <v>4.7326715876161156</v>
      </c>
      <c r="E356" s="160">
        <v>607.37770938751385</v>
      </c>
      <c r="F356" s="348"/>
      <c r="G356" s="160">
        <v>21.048268014385588</v>
      </c>
      <c r="H356" s="161">
        <v>0</v>
      </c>
      <c r="I356" s="162">
        <f t="shared" si="142"/>
        <v>653.786086673971</v>
      </c>
      <c r="J356" s="149"/>
      <c r="K356" s="163" t="s">
        <v>25</v>
      </c>
      <c r="L356" s="164">
        <v>13.785822188578976</v>
      </c>
      <c r="M356" s="164">
        <v>6.8416154958764634</v>
      </c>
      <c r="N356" s="164">
        <v>4.7326715876161156</v>
      </c>
      <c r="O356" s="164">
        <v>607.37770938751385</v>
      </c>
      <c r="P356" s="164">
        <v>2.3436116245278145</v>
      </c>
      <c r="Q356" s="164">
        <v>21.048268014385588</v>
      </c>
      <c r="R356" s="165">
        <v>0</v>
      </c>
      <c r="S356" s="166">
        <f t="shared" si="143"/>
        <v>656.12969829849885</v>
      </c>
      <c r="U356" s="211" t="s">
        <v>25</v>
      </c>
      <c r="V356" s="212">
        <v>3.3311760266753603</v>
      </c>
      <c r="W356" s="212">
        <v>10.431372583991577</v>
      </c>
      <c r="X356" s="212">
        <v>21.048268014385588</v>
      </c>
      <c r="Y356" s="212">
        <v>6.8416154958764634</v>
      </c>
      <c r="Z356" s="212">
        <v>2.3985697055362865</v>
      </c>
      <c r="AA356" s="212">
        <v>606.03761982962465</v>
      </c>
      <c r="AB356" s="212">
        <v>2.3436116245278145</v>
      </c>
      <c r="AC356" s="213">
        <v>3.6974650178811057</v>
      </c>
      <c r="AD356" s="212">
        <v>2.3273577912038986E-2</v>
      </c>
      <c r="AE356" s="212">
        <v>7.4635298202651188E-3</v>
      </c>
      <c r="AF356" s="212">
        <v>0</v>
      </c>
      <c r="AG356" s="212">
        <v>2.3341018820798296</v>
      </c>
      <c r="AH356" s="212">
        <v>1.3326260280689719</v>
      </c>
      <c r="AI356" s="214">
        <f t="shared" si="144"/>
        <v>656.12969829849885</v>
      </c>
      <c r="AJ356" s="141" t="str">
        <f t="shared" si="145"/>
        <v/>
      </c>
      <c r="BA356" s="141"/>
      <c r="BR356" s="141"/>
      <c r="CG356" s="141"/>
    </row>
    <row r="357" spans="1:85" ht="15">
      <c r="A357" s="167" t="s">
        <v>24</v>
      </c>
      <c r="B357" s="156">
        <v>21.180667610147836</v>
      </c>
      <c r="C357" s="156">
        <v>0</v>
      </c>
      <c r="D357" s="156">
        <v>318.21414387845846</v>
      </c>
      <c r="E357" s="156">
        <v>0</v>
      </c>
      <c r="F357" s="348"/>
      <c r="G357" s="156">
        <v>0</v>
      </c>
      <c r="H357" s="168">
        <v>0</v>
      </c>
      <c r="I357" s="154">
        <f t="shared" si="142"/>
        <v>339.39481148860631</v>
      </c>
      <c r="J357" s="149"/>
      <c r="K357" s="169" t="s">
        <v>24</v>
      </c>
      <c r="L357" s="156">
        <v>21.180667610147836</v>
      </c>
      <c r="M357" s="156">
        <v>0</v>
      </c>
      <c r="N357" s="156">
        <v>318.21414387845846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3"/>
        <v>339.39481148860631</v>
      </c>
      <c r="U357" s="215" t="s">
        <v>24</v>
      </c>
      <c r="V357" s="207">
        <v>21.180667610147836</v>
      </c>
      <c r="W357" s="207">
        <v>0</v>
      </c>
      <c r="X357" s="207">
        <v>0</v>
      </c>
      <c r="Y357" s="207">
        <v>0</v>
      </c>
      <c r="Z357" s="207">
        <v>8.8606818395129068</v>
      </c>
      <c r="AA357" s="207">
        <v>0</v>
      </c>
      <c r="AB357" s="207">
        <v>0</v>
      </c>
      <c r="AC357" s="208">
        <v>309.35346203894557</v>
      </c>
      <c r="AD357" s="207">
        <v>0</v>
      </c>
      <c r="AE357" s="207">
        <v>0</v>
      </c>
      <c r="AF357" s="207">
        <v>0</v>
      </c>
      <c r="AG357" s="207">
        <v>309.35346203894557</v>
      </c>
      <c r="AH357" s="207">
        <v>0</v>
      </c>
      <c r="AI357" s="210">
        <f t="shared" si="144"/>
        <v>339.39481148860631</v>
      </c>
      <c r="AJ357" s="141" t="str">
        <f t="shared" si="145"/>
        <v/>
      </c>
      <c r="BA357" s="141"/>
      <c r="BR357" s="141"/>
      <c r="CG357" s="141"/>
    </row>
    <row r="358" spans="1:85" ht="15">
      <c r="A358" s="159" t="s">
        <v>59</v>
      </c>
      <c r="B358" s="160">
        <v>1.7871336454161613E-3</v>
      </c>
      <c r="C358" s="160">
        <v>3.0307575739274076E-3</v>
      </c>
      <c r="D358" s="160">
        <v>5.5272174600499834E-3</v>
      </c>
      <c r="E358" s="160">
        <v>0</v>
      </c>
      <c r="F358" s="348"/>
      <c r="G358" s="160">
        <v>0</v>
      </c>
      <c r="H358" s="161">
        <v>0</v>
      </c>
      <c r="I358" s="162">
        <f t="shared" si="142"/>
        <v>1.0345108679393552E-2</v>
      </c>
      <c r="J358" s="149"/>
      <c r="K358" s="163" t="s">
        <v>59</v>
      </c>
      <c r="L358" s="164">
        <v>1.7871336454161613E-3</v>
      </c>
      <c r="M358" s="164">
        <v>3.0307575739274076E-3</v>
      </c>
      <c r="N358" s="164">
        <v>5.5272174600499834E-3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3"/>
        <v>1.0345108679393552E-2</v>
      </c>
      <c r="U358" s="211" t="s">
        <v>59</v>
      </c>
      <c r="V358" s="212">
        <v>1.7871336454161613E-3</v>
      </c>
      <c r="W358" s="212">
        <v>0</v>
      </c>
      <c r="X358" s="212">
        <v>0</v>
      </c>
      <c r="Y358" s="212">
        <v>3.0307575739274076E-3</v>
      </c>
      <c r="Z358" s="212">
        <v>5.5272174600499834E-3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4"/>
        <v>1.0345108679393552E-2</v>
      </c>
      <c r="AJ358" s="141" t="str">
        <f t="shared" si="145"/>
        <v/>
      </c>
      <c r="BA358" s="141"/>
      <c r="BR358" s="141"/>
      <c r="CG358" s="141"/>
    </row>
    <row r="359" spans="1:85" ht="15">
      <c r="A359" s="167" t="s">
        <v>22</v>
      </c>
      <c r="B359" s="156">
        <v>265.05276693100723</v>
      </c>
      <c r="C359" s="156">
        <v>1310.5434815589529</v>
      </c>
      <c r="D359" s="156">
        <v>747.26470941738717</v>
      </c>
      <c r="E359" s="156">
        <v>19.497245178945878</v>
      </c>
      <c r="F359" s="348"/>
      <c r="G359" s="156">
        <v>0</v>
      </c>
      <c r="H359" s="168">
        <v>0</v>
      </c>
      <c r="I359" s="154">
        <f t="shared" si="142"/>
        <v>2342.3582030862931</v>
      </c>
      <c r="J359" s="149"/>
      <c r="K359" s="169" t="s">
        <v>22</v>
      </c>
      <c r="L359" s="156">
        <v>265.05276693100723</v>
      </c>
      <c r="M359" s="156">
        <v>1310.5434815589529</v>
      </c>
      <c r="N359" s="156">
        <v>747.26470941738717</v>
      </c>
      <c r="O359" s="156">
        <v>19.497245178945878</v>
      </c>
      <c r="P359" s="156">
        <v>14.28173478190479</v>
      </c>
      <c r="Q359" s="156">
        <v>0</v>
      </c>
      <c r="R359" s="157">
        <v>0</v>
      </c>
      <c r="S359" s="158">
        <f t="shared" si="143"/>
        <v>2356.6399378681981</v>
      </c>
      <c r="U359" s="215" t="s">
        <v>22</v>
      </c>
      <c r="V359" s="207">
        <v>265.05276693100723</v>
      </c>
      <c r="W359" s="207">
        <v>0</v>
      </c>
      <c r="X359" s="207">
        <v>0</v>
      </c>
      <c r="Y359" s="207">
        <v>1310.5434815589529</v>
      </c>
      <c r="Z359" s="207">
        <v>541.26167490604882</v>
      </c>
      <c r="AA359" s="207">
        <v>0</v>
      </c>
      <c r="AB359" s="207">
        <v>14.28173478190479</v>
      </c>
      <c r="AC359" s="208">
        <v>225.50027969028426</v>
      </c>
      <c r="AD359" s="207">
        <v>0</v>
      </c>
      <c r="AE359" s="207">
        <v>0</v>
      </c>
      <c r="AF359" s="207">
        <v>0</v>
      </c>
      <c r="AG359" s="207">
        <v>206.00303451133837</v>
      </c>
      <c r="AH359" s="207">
        <v>19.497245178945878</v>
      </c>
      <c r="AI359" s="210">
        <f t="shared" si="144"/>
        <v>2356.6399378681981</v>
      </c>
      <c r="AJ359" s="141" t="str">
        <f t="shared" si="145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42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3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4"/>
        <v>0</v>
      </c>
      <c r="AJ360" s="141" t="str">
        <f t="shared" si="145"/>
        <v/>
      </c>
      <c r="BA360" s="141"/>
      <c r="BR360" s="141"/>
      <c r="CG360" s="141"/>
    </row>
    <row r="361" spans="1:85" ht="15">
      <c r="A361" s="170" t="s">
        <v>63</v>
      </c>
      <c r="B361" s="156">
        <v>21.946552483206194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42"/>
        <v>21.946552483206194</v>
      </c>
      <c r="J361" s="149"/>
      <c r="K361" s="171" t="s">
        <v>63</v>
      </c>
      <c r="L361" s="156">
        <v>21.946552483206194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3"/>
        <v>21.946552483206194</v>
      </c>
      <c r="U361" s="216" t="s">
        <v>61</v>
      </c>
      <c r="V361" s="207">
        <v>21.946552483206194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4"/>
        <v>21.946552483206194</v>
      </c>
      <c r="AJ361" s="141" t="str">
        <f t="shared" si="145"/>
        <v/>
      </c>
      <c r="BA361" s="141"/>
      <c r="BR361" s="141"/>
      <c r="CG361" s="141"/>
    </row>
    <row r="362" spans="1:85">
      <c r="A362" s="172" t="s">
        <v>23</v>
      </c>
      <c r="B362" s="173">
        <v>21.946552483206194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42"/>
        <v>21.946552483206194</v>
      </c>
      <c r="J362" s="149"/>
      <c r="K362" s="176" t="s">
        <v>23</v>
      </c>
      <c r="L362" s="177">
        <v>21.946552483206194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3"/>
        <v>21.946552483206194</v>
      </c>
      <c r="U362" s="217" t="s">
        <v>64</v>
      </c>
      <c r="V362" s="218">
        <v>21.946552483206194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44"/>
        <v>21.946552483206194</v>
      </c>
      <c r="AJ362" s="141" t="str">
        <f t="shared" si="145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42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3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4"/>
        <v>0</v>
      </c>
      <c r="AJ363" s="141" t="str">
        <f t="shared" si="145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42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3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44"/>
        <v>0</v>
      </c>
      <c r="AJ364" s="141" t="str">
        <f t="shared" si="145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42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3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4"/>
        <v>0</v>
      </c>
      <c r="AJ365" s="141" t="str">
        <f t="shared" si="145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345.64667598365651</v>
      </c>
      <c r="C366" s="195">
        <f t="shared" ref="C366:I366" si="146">SUM(C345:C361)</f>
        <v>1351.72943520937</v>
      </c>
      <c r="D366" s="195">
        <f t="shared" si="146"/>
        <v>1164.8479988351792</v>
      </c>
      <c r="E366" s="195">
        <f t="shared" si="146"/>
        <v>632.16444938379846</v>
      </c>
      <c r="F366" s="195">
        <f t="shared" si="146"/>
        <v>0</v>
      </c>
      <c r="G366" s="195">
        <f t="shared" si="146"/>
        <v>21.048268014385588</v>
      </c>
      <c r="H366" s="197">
        <f t="shared" si="146"/>
        <v>0</v>
      </c>
      <c r="I366" s="154">
        <f t="shared" si="146"/>
        <v>3515.4368274263898</v>
      </c>
      <c r="J366" s="149"/>
      <c r="K366" s="196" t="s">
        <v>26</v>
      </c>
      <c r="L366" s="195">
        <f>SUM(L345:L361)</f>
        <v>345.64667598365651</v>
      </c>
      <c r="M366" s="195">
        <f t="shared" ref="M366:S366" si="147">SUM(M345:M361)</f>
        <v>1351.72943520937</v>
      </c>
      <c r="N366" s="195">
        <f t="shared" si="147"/>
        <v>1164.8479988351792</v>
      </c>
      <c r="O366" s="195">
        <f t="shared" si="147"/>
        <v>632.16444938379846</v>
      </c>
      <c r="P366" s="195">
        <f t="shared" si="147"/>
        <v>261.3436172342852</v>
      </c>
      <c r="Q366" s="195">
        <f t="shared" si="147"/>
        <v>21.048268014385588</v>
      </c>
      <c r="R366" s="197">
        <f t="shared" si="147"/>
        <v>0</v>
      </c>
      <c r="S366" s="198">
        <f t="shared" si="147"/>
        <v>3776.7804446606756</v>
      </c>
      <c r="T366" s="141" t="str">
        <f>IF(ABS(S366-AI366)&gt;0.01,S366-AI366,"")</f>
        <v/>
      </c>
      <c r="U366" s="224" t="s">
        <v>62</v>
      </c>
      <c r="V366" s="225">
        <f>SUM(V345:V361)</f>
        <v>335.17284372949604</v>
      </c>
      <c r="W366" s="225">
        <f t="shared" ref="W366:AH366" si="148">SUM(W345:W361)</f>
        <v>10.431372583991577</v>
      </c>
      <c r="X366" s="225">
        <f t="shared" si="148"/>
        <v>21.048268014385588</v>
      </c>
      <c r="Y366" s="225">
        <f t="shared" si="148"/>
        <v>1351.72943520937</v>
      </c>
      <c r="Z366" s="225">
        <f t="shared" si="148"/>
        <v>643.09613274152116</v>
      </c>
      <c r="AA366" s="225">
        <f t="shared" si="148"/>
        <v>606.35549126624664</v>
      </c>
      <c r="AB366" s="225">
        <f t="shared" si="148"/>
        <v>261.3436172342852</v>
      </c>
      <c r="AC366" s="225">
        <f t="shared" si="148"/>
        <v>547.60328388137896</v>
      </c>
      <c r="AD366" s="226">
        <f t="shared" si="148"/>
        <v>4.2459670168878777E-2</v>
      </c>
      <c r="AE366" s="226">
        <f t="shared" si="148"/>
        <v>7.4635298202651188E-3</v>
      </c>
      <c r="AF366" s="226">
        <f t="shared" si="148"/>
        <v>0</v>
      </c>
      <c r="AG366" s="226">
        <f t="shared" si="148"/>
        <v>521.75186609365812</v>
      </c>
      <c r="AH366" s="226">
        <f t="shared" si="148"/>
        <v>25.801494587731707</v>
      </c>
      <c r="AI366" s="227">
        <f>SUM(V366:AC366)</f>
        <v>3776.7804446606751</v>
      </c>
      <c r="AJ366" s="141" t="str">
        <f t="shared" si="145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9.8322539403076226E-2</v>
      </c>
      <c r="C367" s="49">
        <f t="shared" ref="C367:H367" si="149">IF($I366=0,"-",C366/$I366)</f>
        <v>0.38451250913217383</v>
      </c>
      <c r="D367" s="49">
        <f t="shared" si="149"/>
        <v>0.33135227740330375</v>
      </c>
      <c r="E367" s="49">
        <f t="shared" si="149"/>
        <v>0.17982529068701789</v>
      </c>
      <c r="F367" s="49">
        <f t="shared" si="149"/>
        <v>0</v>
      </c>
      <c r="G367" s="49">
        <f t="shared" si="149"/>
        <v>5.9873833744282581E-3</v>
      </c>
      <c r="H367" s="72">
        <f t="shared" si="149"/>
        <v>0</v>
      </c>
      <c r="I367" s="50">
        <f>SUM(B367:H367)</f>
        <v>1</v>
      </c>
      <c r="J367" s="141"/>
      <c r="K367" s="84" t="s">
        <v>86</v>
      </c>
      <c r="L367" s="101">
        <f t="shared" ref="L367:R367" si="150">IF($S366=0,"-",L366/$S366)</f>
        <v>9.1518869324878405E-2</v>
      </c>
      <c r="M367" s="101">
        <f t="shared" si="150"/>
        <v>0.35790521980708251</v>
      </c>
      <c r="N367" s="101">
        <f t="shared" si="150"/>
        <v>0.30842354113593035</v>
      </c>
      <c r="O367" s="101">
        <f t="shared" si="150"/>
        <v>0.16738183716172975</v>
      </c>
      <c r="P367" s="101">
        <f t="shared" si="150"/>
        <v>6.9197460923033777E-2</v>
      </c>
      <c r="Q367" s="101">
        <f t="shared" si="150"/>
        <v>5.5730716473450358E-3</v>
      </c>
      <c r="R367" s="102">
        <f t="shared" si="150"/>
        <v>0</v>
      </c>
      <c r="S367" s="103">
        <f>SUM(L367:R367)</f>
        <v>0.99999999999999978</v>
      </c>
      <c r="U367" s="113" t="s">
        <v>86</v>
      </c>
      <c r="V367" s="135">
        <f>+V366/$AI366</f>
        <v>8.8745652187258564E-2</v>
      </c>
      <c r="W367" s="135">
        <f t="shared" ref="W367:AH367" si="151">+W366/$AI366</f>
        <v>2.7619748451988141E-3</v>
      </c>
      <c r="X367" s="135">
        <f t="shared" si="151"/>
        <v>5.5730716473450367E-3</v>
      </c>
      <c r="Y367" s="135">
        <f t="shared" si="151"/>
        <v>0.35790521980708256</v>
      </c>
      <c r="Z367" s="135">
        <f t="shared" si="151"/>
        <v>0.17027628218385887</v>
      </c>
      <c r="AA367" s="135">
        <f t="shared" si="151"/>
        <v>0.16054825006401044</v>
      </c>
      <c r="AB367" s="135">
        <f t="shared" si="151"/>
        <v>6.9197460923033777E-2</v>
      </c>
      <c r="AC367" s="135">
        <f t="shared" si="151"/>
        <v>0.14499208834221189</v>
      </c>
      <c r="AD367" s="135">
        <f t="shared" si="151"/>
        <v>1.124229242102358E-5</v>
      </c>
      <c r="AE367" s="135">
        <f t="shared" si="151"/>
        <v>1.9761619531832964E-6</v>
      </c>
      <c r="AF367" s="135">
        <f t="shared" si="151"/>
        <v>0</v>
      </c>
      <c r="AG367" s="135">
        <f t="shared" si="151"/>
        <v>0.13814725895207153</v>
      </c>
      <c r="AH367" s="135">
        <f t="shared" si="151"/>
        <v>6.8316109357661756E-3</v>
      </c>
      <c r="AI367" s="136">
        <f>SUM(V367:AC367)</f>
        <v>0.99999999999999989</v>
      </c>
      <c r="AJ367" s="24" t="str">
        <f t="shared" si="145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152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3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4">SUM(V372:AC372)</f>
        <v>0</v>
      </c>
      <c r="AJ372" s="141" t="str">
        <f t="shared" ref="AJ372:AJ393" si="155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152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3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4"/>
        <v>0</v>
      </c>
      <c r="AJ373" s="141" t="str">
        <f t="shared" si="155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152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3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4"/>
        <v>0</v>
      </c>
      <c r="AJ374" s="141" t="str">
        <f t="shared" si="155"/>
        <v/>
      </c>
      <c r="BA374" s="141"/>
      <c r="BR374" s="141"/>
      <c r="CG374" s="141"/>
    </row>
    <row r="375" spans="1:85" ht="15">
      <c r="A375" s="167" t="s">
        <v>16</v>
      </c>
      <c r="B375" s="156">
        <v>199.71085363664801</v>
      </c>
      <c r="C375" s="156">
        <v>0</v>
      </c>
      <c r="D375" s="156">
        <v>0</v>
      </c>
      <c r="E375" s="156">
        <v>0</v>
      </c>
      <c r="F375" s="348"/>
      <c r="G375" s="156">
        <v>0</v>
      </c>
      <c r="H375" s="168">
        <v>0</v>
      </c>
      <c r="I375" s="154">
        <f t="shared" si="152"/>
        <v>199.71085363664801</v>
      </c>
      <c r="J375" s="149"/>
      <c r="K375" s="169" t="s">
        <v>16</v>
      </c>
      <c r="L375" s="156">
        <v>199.71085363664801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3"/>
        <v>199.71085363664801</v>
      </c>
      <c r="U375" s="215" t="s">
        <v>16</v>
      </c>
      <c r="V375" s="207">
        <v>199.71085363664801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4"/>
        <v>199.71085363664801</v>
      </c>
      <c r="AJ375" s="141" t="str">
        <f t="shared" si="155"/>
        <v/>
      </c>
      <c r="BA375" s="141"/>
      <c r="BR375" s="141"/>
      <c r="CG375" s="141"/>
    </row>
    <row r="376" spans="1:85" ht="15">
      <c r="A376" s="159" t="s">
        <v>15</v>
      </c>
      <c r="B376" s="160">
        <v>5.6163571989327279</v>
      </c>
      <c r="C376" s="160">
        <v>0</v>
      </c>
      <c r="D376" s="160">
        <v>0.28508731919498076</v>
      </c>
      <c r="E376" s="160">
        <v>0.16858784391627799</v>
      </c>
      <c r="F376" s="348"/>
      <c r="G376" s="160">
        <v>0</v>
      </c>
      <c r="H376" s="161">
        <v>0</v>
      </c>
      <c r="I376" s="162">
        <f t="shared" si="152"/>
        <v>6.0700323620439862</v>
      </c>
      <c r="J376" s="149"/>
      <c r="K376" s="163" t="s">
        <v>15</v>
      </c>
      <c r="L376" s="164">
        <v>5.6163571989327279</v>
      </c>
      <c r="M376" s="164">
        <v>0</v>
      </c>
      <c r="N376" s="164">
        <v>0.28508731919498076</v>
      </c>
      <c r="O376" s="164">
        <v>0.16858784391627799</v>
      </c>
      <c r="P376" s="164">
        <v>0</v>
      </c>
      <c r="Q376" s="164">
        <v>0</v>
      </c>
      <c r="R376" s="165">
        <v>0</v>
      </c>
      <c r="S376" s="166">
        <f t="shared" si="153"/>
        <v>6.0700323620439862</v>
      </c>
      <c r="U376" s="211" t="s">
        <v>56</v>
      </c>
      <c r="V376" s="212">
        <v>5.6000509451559877</v>
      </c>
      <c r="W376" s="212">
        <v>0</v>
      </c>
      <c r="X376" s="212">
        <v>0</v>
      </c>
      <c r="Y376" s="212">
        <v>0</v>
      </c>
      <c r="Z376" s="212">
        <v>0.28508731919498076</v>
      </c>
      <c r="AA376" s="212">
        <v>0.16858784391627799</v>
      </c>
      <c r="AB376" s="212">
        <v>0</v>
      </c>
      <c r="AC376" s="213">
        <v>1.6306253776739894E-2</v>
      </c>
      <c r="AD376" s="212">
        <v>1.6306253776739894E-2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4"/>
        <v>6.0700323620439862</v>
      </c>
      <c r="AJ376" s="141" t="str">
        <f t="shared" si="155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1931.7524538580947</v>
      </c>
      <c r="F377" s="348"/>
      <c r="G377" s="156">
        <v>0</v>
      </c>
      <c r="H377" s="168">
        <v>0</v>
      </c>
      <c r="I377" s="154">
        <f t="shared" si="152"/>
        <v>1931.7524538580947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1931.7524538580947</v>
      </c>
      <c r="P377" s="156">
        <v>1235.0520129687284</v>
      </c>
      <c r="Q377" s="156">
        <v>0</v>
      </c>
      <c r="R377" s="157">
        <v>0</v>
      </c>
      <c r="S377" s="158">
        <f t="shared" si="153"/>
        <v>3166.804466826823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1931.7524538580947</v>
      </c>
      <c r="AB377" s="207">
        <v>1235.0520129687284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4"/>
        <v>3166.804466826823</v>
      </c>
      <c r="AJ377" s="141" t="str">
        <f t="shared" si="155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10.948350878820905</v>
      </c>
      <c r="F378" s="348"/>
      <c r="G378" s="160">
        <v>0</v>
      </c>
      <c r="H378" s="161">
        <v>0</v>
      </c>
      <c r="I378" s="162">
        <f t="shared" si="152"/>
        <v>10.948350878820905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10.948350878820905</v>
      </c>
      <c r="P378" s="164">
        <v>58.79830528814432</v>
      </c>
      <c r="Q378" s="164">
        <v>0</v>
      </c>
      <c r="R378" s="165">
        <v>0</v>
      </c>
      <c r="S378" s="166">
        <f t="shared" si="153"/>
        <v>69.746656166965224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8.758680703056724</v>
      </c>
      <c r="AB378" s="212">
        <v>58.79830528814432</v>
      </c>
      <c r="AC378" s="213">
        <v>2.189670175764181</v>
      </c>
      <c r="AD378" s="212">
        <v>0</v>
      </c>
      <c r="AE378" s="212">
        <v>0</v>
      </c>
      <c r="AF378" s="212">
        <v>0</v>
      </c>
      <c r="AG378" s="212">
        <v>0</v>
      </c>
      <c r="AH378" s="212">
        <v>2.189670175764181</v>
      </c>
      <c r="AI378" s="214">
        <f t="shared" si="154"/>
        <v>69.746656166965224</v>
      </c>
      <c r="AJ378" s="141" t="str">
        <f t="shared" si="155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2.104074924855753E-2</v>
      </c>
      <c r="F379" s="348"/>
      <c r="G379" s="156">
        <v>0</v>
      </c>
      <c r="H379" s="168">
        <v>0</v>
      </c>
      <c r="I379" s="154">
        <f t="shared" si="152"/>
        <v>2.104074924855753E-2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2.104074924855753E-2</v>
      </c>
      <c r="P379" s="156">
        <v>0</v>
      </c>
      <c r="Q379" s="156">
        <v>0</v>
      </c>
      <c r="R379" s="157">
        <v>0</v>
      </c>
      <c r="S379" s="158">
        <f t="shared" si="153"/>
        <v>2.104074924855753E-2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2.104074924855753E-2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2.104074924855753E-2</v>
      </c>
      <c r="AI379" s="210">
        <f t="shared" si="154"/>
        <v>2.104074924855753E-2</v>
      </c>
      <c r="AJ379" s="141" t="str">
        <f t="shared" si="155"/>
        <v/>
      </c>
      <c r="BA379" s="141"/>
      <c r="BR379" s="141"/>
      <c r="CG379" s="141"/>
    </row>
    <row r="380" spans="1:85" ht="15">
      <c r="A380" s="159" t="s">
        <v>17</v>
      </c>
      <c r="B380" s="160">
        <v>1.0254067105019222</v>
      </c>
      <c r="C380" s="160">
        <v>0</v>
      </c>
      <c r="D380" s="160">
        <v>28.078027094099305</v>
      </c>
      <c r="E380" s="160">
        <v>6.3627523179217471</v>
      </c>
      <c r="F380" s="348"/>
      <c r="G380" s="160">
        <v>0</v>
      </c>
      <c r="H380" s="161">
        <v>0</v>
      </c>
      <c r="I380" s="162">
        <f t="shared" si="152"/>
        <v>35.466186122522977</v>
      </c>
      <c r="J380" s="149"/>
      <c r="K380" s="163" t="s">
        <v>17</v>
      </c>
      <c r="L380" s="164">
        <v>1.0254067105019222</v>
      </c>
      <c r="M380" s="164">
        <v>0</v>
      </c>
      <c r="N380" s="164">
        <v>28.078027094099305</v>
      </c>
      <c r="O380" s="164">
        <v>6.3627523179217471</v>
      </c>
      <c r="P380" s="164">
        <v>0</v>
      </c>
      <c r="Q380" s="164">
        <v>0</v>
      </c>
      <c r="R380" s="165">
        <v>0</v>
      </c>
      <c r="S380" s="166">
        <f t="shared" si="153"/>
        <v>35.466186122522977</v>
      </c>
      <c r="U380" s="211" t="s">
        <v>17</v>
      </c>
      <c r="V380" s="212">
        <v>1.0254067105019222</v>
      </c>
      <c r="W380" s="212">
        <v>0</v>
      </c>
      <c r="X380" s="212">
        <v>0</v>
      </c>
      <c r="Y380" s="212">
        <v>0</v>
      </c>
      <c r="Z380" s="212">
        <v>28.073353887723339</v>
      </c>
      <c r="AA380" s="212">
        <v>0</v>
      </c>
      <c r="AB380" s="212">
        <v>0</v>
      </c>
      <c r="AC380" s="213">
        <v>6.3674255242977109</v>
      </c>
      <c r="AD380" s="212">
        <v>0</v>
      </c>
      <c r="AE380" s="212">
        <v>0</v>
      </c>
      <c r="AF380" s="212">
        <v>0</v>
      </c>
      <c r="AG380" s="212">
        <v>4.6732063759639926E-3</v>
      </c>
      <c r="AH380" s="212">
        <v>6.3627523179217471</v>
      </c>
      <c r="AI380" s="214">
        <f t="shared" si="154"/>
        <v>35.46618612252297</v>
      </c>
      <c r="AJ380" s="141" t="str">
        <f t="shared" si="155"/>
        <v/>
      </c>
      <c r="BA380" s="141"/>
      <c r="BR380" s="141"/>
      <c r="CG380" s="141"/>
    </row>
    <row r="381" spans="1:85" ht="15">
      <c r="A381" s="167" t="s">
        <v>139</v>
      </c>
      <c r="B381" s="156">
        <v>185.62467708362021</v>
      </c>
      <c r="C381" s="156">
        <v>5.1815397286032621</v>
      </c>
      <c r="D381" s="156">
        <v>150.934395513715</v>
      </c>
      <c r="E381" s="156">
        <v>0.21127218019868479</v>
      </c>
      <c r="F381" s="348"/>
      <c r="G381" s="156">
        <v>0</v>
      </c>
      <c r="H381" s="168">
        <v>0</v>
      </c>
      <c r="I381" s="154">
        <f t="shared" si="152"/>
        <v>341.95188450613722</v>
      </c>
      <c r="J381" s="149"/>
      <c r="K381" s="169" t="s">
        <v>139</v>
      </c>
      <c r="L381" s="156">
        <v>185.62467708362021</v>
      </c>
      <c r="M381" s="156">
        <v>5.1815397286032621</v>
      </c>
      <c r="N381" s="156">
        <v>150.934395513715</v>
      </c>
      <c r="O381" s="156">
        <v>0.21127218019868479</v>
      </c>
      <c r="P381" s="156">
        <v>0.48058458556051264</v>
      </c>
      <c r="Q381" s="156">
        <v>0</v>
      </c>
      <c r="R381" s="157">
        <v>0</v>
      </c>
      <c r="S381" s="158">
        <f t="shared" si="153"/>
        <v>342.43246909169773</v>
      </c>
      <c r="U381" s="215" t="s">
        <v>139</v>
      </c>
      <c r="V381" s="207">
        <v>184.4476288273633</v>
      </c>
      <c r="W381" s="207">
        <v>0</v>
      </c>
      <c r="X381" s="207">
        <v>0</v>
      </c>
      <c r="Y381" s="207">
        <v>5.1815397286032621</v>
      </c>
      <c r="Z381" s="207">
        <v>150.934395513715</v>
      </c>
      <c r="AA381" s="207">
        <v>0.21127218019868479</v>
      </c>
      <c r="AB381" s="207">
        <v>0.48058458556051264</v>
      </c>
      <c r="AC381" s="208">
        <v>1.1770482562569178</v>
      </c>
      <c r="AD381" s="207">
        <v>1.1770482562569178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54"/>
        <v>342.43246909169767</v>
      </c>
      <c r="AJ381" s="141" t="str">
        <f t="shared" si="155"/>
        <v/>
      </c>
      <c r="BA381" s="141"/>
      <c r="BR381" s="141"/>
      <c r="CG381" s="141"/>
    </row>
    <row r="382" spans="1:85" ht="15">
      <c r="A382" s="159" t="s">
        <v>25</v>
      </c>
      <c r="B382" s="160">
        <v>46.946285339057461</v>
      </c>
      <c r="C382" s="160">
        <v>3.8226816183031787</v>
      </c>
      <c r="D382" s="160">
        <v>27.99469455799105</v>
      </c>
      <c r="E382" s="160">
        <v>194.98854504584619</v>
      </c>
      <c r="F382" s="348"/>
      <c r="G382" s="160">
        <v>133.79398214677619</v>
      </c>
      <c r="H382" s="161">
        <v>0</v>
      </c>
      <c r="I382" s="162">
        <f t="shared" si="152"/>
        <v>407.54618870797412</v>
      </c>
      <c r="J382" s="149"/>
      <c r="K382" s="163" t="s">
        <v>25</v>
      </c>
      <c r="L382" s="164">
        <v>46.946285339057461</v>
      </c>
      <c r="M382" s="164">
        <v>3.8226816183031787</v>
      </c>
      <c r="N382" s="164">
        <v>27.99469455799105</v>
      </c>
      <c r="O382" s="164">
        <v>194.98854504584619</v>
      </c>
      <c r="P382" s="164">
        <v>0</v>
      </c>
      <c r="Q382" s="164">
        <v>133.79398214677619</v>
      </c>
      <c r="R382" s="165">
        <v>0</v>
      </c>
      <c r="S382" s="166">
        <f t="shared" si="153"/>
        <v>407.54618870797412</v>
      </c>
      <c r="U382" s="211" t="s">
        <v>25</v>
      </c>
      <c r="V382" s="212">
        <v>31.677614105004235</v>
      </c>
      <c r="W382" s="212">
        <v>12.382024527988685</v>
      </c>
      <c r="X382" s="212">
        <v>133.79398214677619</v>
      </c>
      <c r="Y382" s="212">
        <v>3.8226816183031787</v>
      </c>
      <c r="Z382" s="212">
        <v>27.99469455799105</v>
      </c>
      <c r="AA382" s="212">
        <v>155.64811181057203</v>
      </c>
      <c r="AB382" s="212">
        <v>0</v>
      </c>
      <c r="AC382" s="213">
        <v>42.227079941338708</v>
      </c>
      <c r="AD382" s="212">
        <v>2.8866467060645369</v>
      </c>
      <c r="AE382" s="212">
        <v>2.2085544493334299E-2</v>
      </c>
      <c r="AF382" s="212">
        <v>0</v>
      </c>
      <c r="AG382" s="212">
        <v>0</v>
      </c>
      <c r="AH382" s="212">
        <v>39.31834769078084</v>
      </c>
      <c r="AI382" s="214">
        <f t="shared" si="154"/>
        <v>407.54618870797407</v>
      </c>
      <c r="AJ382" s="141" t="str">
        <f t="shared" si="155"/>
        <v/>
      </c>
      <c r="BA382" s="141"/>
      <c r="BR382" s="141"/>
      <c r="CG382" s="141"/>
    </row>
    <row r="383" spans="1:85" ht="15">
      <c r="A383" s="167" t="s">
        <v>24</v>
      </c>
      <c r="B383" s="156">
        <v>53.340547407559392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152"/>
        <v>53.340547407559392</v>
      </c>
      <c r="J383" s="149"/>
      <c r="K383" s="169" t="s">
        <v>24</v>
      </c>
      <c r="L383" s="156">
        <v>53.340547407559392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3"/>
        <v>53.340547407559392</v>
      </c>
      <c r="U383" s="215" t="s">
        <v>24</v>
      </c>
      <c r="V383" s="207">
        <v>53.340547407559392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4"/>
        <v>53.340547407559392</v>
      </c>
      <c r="AJ383" s="141" t="str">
        <f t="shared" si="155"/>
        <v/>
      </c>
      <c r="BA383" s="141"/>
      <c r="BR383" s="141"/>
      <c r="CG383" s="141"/>
    </row>
    <row r="384" spans="1:85" ht="15">
      <c r="A384" s="159" t="s">
        <v>59</v>
      </c>
      <c r="B384" s="160">
        <v>1.4201765485192945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152"/>
        <v>1.4201765485192945</v>
      </c>
      <c r="J384" s="149"/>
      <c r="K384" s="163" t="s">
        <v>59</v>
      </c>
      <c r="L384" s="164">
        <v>1.4201765485192945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3"/>
        <v>1.4201765485192945</v>
      </c>
      <c r="U384" s="211" t="s">
        <v>59</v>
      </c>
      <c r="V384" s="212">
        <v>1.4201765485192945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4"/>
        <v>1.4201765485192945</v>
      </c>
      <c r="AJ384" s="141" t="str">
        <f t="shared" si="155"/>
        <v/>
      </c>
      <c r="BA384" s="141"/>
      <c r="BR384" s="141"/>
      <c r="CG384" s="141"/>
    </row>
    <row r="385" spans="1:85" ht="15">
      <c r="A385" s="167" t="s">
        <v>22</v>
      </c>
      <c r="B385" s="156">
        <v>148.6738652080895</v>
      </c>
      <c r="C385" s="156">
        <v>0</v>
      </c>
      <c r="D385" s="156">
        <v>15.747321896049586</v>
      </c>
      <c r="E385" s="156">
        <v>0</v>
      </c>
      <c r="F385" s="348"/>
      <c r="G385" s="156">
        <v>0</v>
      </c>
      <c r="H385" s="168">
        <v>0</v>
      </c>
      <c r="I385" s="154">
        <f t="shared" si="152"/>
        <v>164.42118710413908</v>
      </c>
      <c r="J385" s="149"/>
      <c r="K385" s="169" t="s">
        <v>22</v>
      </c>
      <c r="L385" s="156">
        <v>148.6738652080895</v>
      </c>
      <c r="M385" s="156">
        <v>0</v>
      </c>
      <c r="N385" s="156">
        <v>15.747321896049586</v>
      </c>
      <c r="O385" s="156">
        <v>0</v>
      </c>
      <c r="P385" s="156">
        <v>186.6042896462674</v>
      </c>
      <c r="Q385" s="156">
        <v>0</v>
      </c>
      <c r="R385" s="157">
        <v>0</v>
      </c>
      <c r="S385" s="158">
        <f t="shared" si="153"/>
        <v>351.02547675040648</v>
      </c>
      <c r="U385" s="215" t="s">
        <v>22</v>
      </c>
      <c r="V385" s="207">
        <v>147.59888256224224</v>
      </c>
      <c r="W385" s="207">
        <v>0</v>
      </c>
      <c r="X385" s="207">
        <v>0</v>
      </c>
      <c r="Y385" s="207">
        <v>0</v>
      </c>
      <c r="Z385" s="207">
        <v>1.8367254995843645</v>
      </c>
      <c r="AA385" s="207">
        <v>0</v>
      </c>
      <c r="AB385" s="207">
        <v>186.6042896462674</v>
      </c>
      <c r="AC385" s="208">
        <v>14.985579042312477</v>
      </c>
      <c r="AD385" s="207">
        <v>1.074982645847256</v>
      </c>
      <c r="AE385" s="207">
        <v>0</v>
      </c>
      <c r="AF385" s="207">
        <v>0</v>
      </c>
      <c r="AG385" s="207">
        <v>13.910596396465222</v>
      </c>
      <c r="AH385" s="207">
        <v>0</v>
      </c>
      <c r="AI385" s="210">
        <f t="shared" si="154"/>
        <v>351.02547675040648</v>
      </c>
      <c r="AJ385" s="141" t="str">
        <f t="shared" si="155"/>
        <v/>
      </c>
      <c r="BA385" s="141"/>
      <c r="BR385" s="141"/>
      <c r="CG385" s="141"/>
    </row>
    <row r="386" spans="1:85" ht="15">
      <c r="A386" s="159" t="s">
        <v>21</v>
      </c>
      <c r="B386" s="160">
        <v>5.7013740135242825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152"/>
        <v>5.7013740135242825</v>
      </c>
      <c r="J386" s="149"/>
      <c r="K386" s="163" t="s">
        <v>21</v>
      </c>
      <c r="L386" s="164">
        <v>5.7013740135242825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3"/>
        <v>5.7013740135242825</v>
      </c>
      <c r="U386" s="211" t="s">
        <v>60</v>
      </c>
      <c r="V386" s="212">
        <v>5.7013740135242825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4"/>
        <v>5.7013740135242825</v>
      </c>
      <c r="AJ386" s="141" t="str">
        <f t="shared" si="155"/>
        <v/>
      </c>
      <c r="BA386" s="141"/>
      <c r="BR386" s="141"/>
      <c r="CG386" s="141"/>
    </row>
    <row r="387" spans="1:85" ht="15">
      <c r="A387" s="170" t="s">
        <v>63</v>
      </c>
      <c r="B387" s="156">
        <v>0.5237937318460022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152"/>
        <v>0.5237937318460022</v>
      </c>
      <c r="J387" s="149"/>
      <c r="K387" s="171" t="s">
        <v>63</v>
      </c>
      <c r="L387" s="156">
        <v>0.5237937318460022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3"/>
        <v>0.5237937318460022</v>
      </c>
      <c r="U387" s="216" t="s">
        <v>61</v>
      </c>
      <c r="V387" s="207">
        <v>0.5237937318460022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4"/>
        <v>0.5237937318460022</v>
      </c>
      <c r="AJ387" s="141" t="str">
        <f t="shared" si="155"/>
        <v/>
      </c>
      <c r="BA387" s="141"/>
      <c r="BR387" s="141"/>
      <c r="CG387" s="141"/>
    </row>
    <row r="388" spans="1:85">
      <c r="A388" s="172" t="s">
        <v>23</v>
      </c>
      <c r="B388" s="173">
        <v>0.5237937318460022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152"/>
        <v>0.5237937318460022</v>
      </c>
      <c r="J388" s="149"/>
      <c r="K388" s="176" t="s">
        <v>23</v>
      </c>
      <c r="L388" s="177">
        <v>0.5237937318460022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3"/>
        <v>0.5237937318460022</v>
      </c>
      <c r="U388" s="217" t="s">
        <v>64</v>
      </c>
      <c r="V388" s="218">
        <v>0.5237937318460022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154"/>
        <v>0.5237937318460022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152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3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4"/>
        <v>0</v>
      </c>
      <c r="AJ389" s="141" t="str">
        <f t="shared" si="155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152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3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154"/>
        <v>0</v>
      </c>
      <c r="AJ390" s="141" t="str">
        <f t="shared" si="155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152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3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4"/>
        <v>0</v>
      </c>
      <c r="AJ391" s="141" t="str">
        <f t="shared" si="155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648.58333687829884</v>
      </c>
      <c r="C392" s="195">
        <f t="shared" ref="C392:I392" si="156">SUM(C371:C387)</f>
        <v>9.0042213469064407</v>
      </c>
      <c r="D392" s="195">
        <f t="shared" si="156"/>
        <v>223.03952638104991</v>
      </c>
      <c r="E392" s="195">
        <f t="shared" si="156"/>
        <v>2144.4530028740473</v>
      </c>
      <c r="F392" s="195">
        <f t="shared" si="156"/>
        <v>0</v>
      </c>
      <c r="G392" s="195">
        <f t="shared" si="156"/>
        <v>133.79398214677619</v>
      </c>
      <c r="H392" s="197">
        <f t="shared" si="156"/>
        <v>0</v>
      </c>
      <c r="I392" s="154">
        <f t="shared" si="156"/>
        <v>3158.8740696270788</v>
      </c>
      <c r="J392" s="149"/>
      <c r="K392" s="196" t="s">
        <v>26</v>
      </c>
      <c r="L392" s="195">
        <f>SUM(L371:L387)</f>
        <v>648.58333687829884</v>
      </c>
      <c r="M392" s="195">
        <f t="shared" ref="M392:S392" si="157">SUM(M371:M387)</f>
        <v>9.0042213469064407</v>
      </c>
      <c r="N392" s="195">
        <f t="shared" si="157"/>
        <v>223.03952638104991</v>
      </c>
      <c r="O392" s="195">
        <f t="shared" si="157"/>
        <v>2144.4530028740473</v>
      </c>
      <c r="P392" s="195">
        <f t="shared" si="157"/>
        <v>1480.9351924887007</v>
      </c>
      <c r="Q392" s="195">
        <f t="shared" si="157"/>
        <v>133.79398214677619</v>
      </c>
      <c r="R392" s="197">
        <f t="shared" si="157"/>
        <v>0</v>
      </c>
      <c r="S392" s="198">
        <f t="shared" si="157"/>
        <v>4639.8092621157812</v>
      </c>
      <c r="T392" s="141" t="str">
        <f>IF(ABS(S392-AI392)&gt;0.01,S392-AI392,"")</f>
        <v/>
      </c>
      <c r="U392" s="224" t="s">
        <v>62</v>
      </c>
      <c r="V392" s="225">
        <f>SUM(V371:V387)</f>
        <v>631.04632848836468</v>
      </c>
      <c r="W392" s="225">
        <f t="shared" ref="W392:AH392" si="158">SUM(W371:W387)</f>
        <v>12.382024527988685</v>
      </c>
      <c r="X392" s="225">
        <f t="shared" si="158"/>
        <v>133.79398214677619</v>
      </c>
      <c r="Y392" s="225">
        <f t="shared" si="158"/>
        <v>9.0042213469064407</v>
      </c>
      <c r="Z392" s="225">
        <f t="shared" si="158"/>
        <v>209.12425677820872</v>
      </c>
      <c r="AA392" s="225">
        <f t="shared" si="158"/>
        <v>2096.5391063958386</v>
      </c>
      <c r="AB392" s="225">
        <f t="shared" si="158"/>
        <v>1480.9351924887007</v>
      </c>
      <c r="AC392" s="225">
        <f t="shared" si="158"/>
        <v>66.984149942995288</v>
      </c>
      <c r="AD392" s="226">
        <f t="shared" si="158"/>
        <v>5.1549838619454507</v>
      </c>
      <c r="AE392" s="226">
        <f t="shared" si="158"/>
        <v>2.2085544493334299E-2</v>
      </c>
      <c r="AF392" s="226">
        <f t="shared" si="158"/>
        <v>0</v>
      </c>
      <c r="AG392" s="226">
        <f t="shared" si="158"/>
        <v>13.915269602841185</v>
      </c>
      <c r="AH392" s="226">
        <f t="shared" si="158"/>
        <v>47.891810933715327</v>
      </c>
      <c r="AI392" s="227">
        <f>SUM(V392:AC392)</f>
        <v>4639.8092621157793</v>
      </c>
      <c r="AJ392" s="141" t="str">
        <f t="shared" si="155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0.20532104876053744</v>
      </c>
      <c r="C393" s="49">
        <f t="shared" ref="C393:H393" si="159">IF($I392=0,"-",C392/$I392)</f>
        <v>2.8504527716008113E-3</v>
      </c>
      <c r="D393" s="49">
        <f t="shared" si="159"/>
        <v>7.0607286477672365E-2</v>
      </c>
      <c r="E393" s="49">
        <f t="shared" si="159"/>
        <v>0.67886625285040592</v>
      </c>
      <c r="F393" s="49">
        <f t="shared" si="159"/>
        <v>0</v>
      </c>
      <c r="G393" s="49">
        <f t="shared" si="159"/>
        <v>4.2354959139783391E-2</v>
      </c>
      <c r="H393" s="72">
        <f t="shared" si="159"/>
        <v>0</v>
      </c>
      <c r="I393" s="50">
        <f>SUM(B393:H393)</f>
        <v>0.99999999999999989</v>
      </c>
      <c r="J393" s="141"/>
      <c r="K393" s="84" t="s">
        <v>86</v>
      </c>
      <c r="L393" s="101">
        <f t="shared" ref="L393:R393" si="160">IF($S392=0,"-",L392/$S392)</f>
        <v>0.13978663782022385</v>
      </c>
      <c r="M393" s="101">
        <f t="shared" si="160"/>
        <v>1.9406447201237883E-3</v>
      </c>
      <c r="N393" s="101">
        <f t="shared" si="160"/>
        <v>4.8070839506739238E-2</v>
      </c>
      <c r="O393" s="101">
        <f t="shared" si="160"/>
        <v>0.462185594650105</v>
      </c>
      <c r="P393" s="101">
        <f t="shared" si="160"/>
        <v>0.31918018798328474</v>
      </c>
      <c r="Q393" s="101">
        <f t="shared" si="160"/>
        <v>2.8836095319522966E-2</v>
      </c>
      <c r="R393" s="102">
        <f t="shared" si="160"/>
        <v>0</v>
      </c>
      <c r="S393" s="103">
        <f>SUM(L393:R393)</f>
        <v>0.99999999999999956</v>
      </c>
      <c r="U393" s="113" t="s">
        <v>86</v>
      </c>
      <c r="V393" s="135">
        <f>+V392/$AI392</f>
        <v>0.13600695477740479</v>
      </c>
      <c r="W393" s="135">
        <f t="shared" ref="W393:AH393" si="161">+W392/$AI392</f>
        <v>2.6686494699444631E-3</v>
      </c>
      <c r="X393" s="135">
        <f t="shared" si="161"/>
        <v>2.8836095319522977E-2</v>
      </c>
      <c r="Y393" s="135">
        <f t="shared" si="161"/>
        <v>1.940644720123789E-3</v>
      </c>
      <c r="Z393" s="135">
        <f t="shared" si="161"/>
        <v>4.5071735703817895E-2</v>
      </c>
      <c r="AA393" s="135">
        <f t="shared" si="161"/>
        <v>0.45185889935479912</v>
      </c>
      <c r="AB393" s="135">
        <f t="shared" si="161"/>
        <v>0.3191801879832849</v>
      </c>
      <c r="AC393" s="135">
        <f t="shared" si="161"/>
        <v>1.4436832671102117E-2</v>
      </c>
      <c r="AD393" s="135">
        <f t="shared" si="161"/>
        <v>1.1110335728746635E-3</v>
      </c>
      <c r="AE393" s="135">
        <f t="shared" si="161"/>
        <v>4.7600112947882614E-6</v>
      </c>
      <c r="AF393" s="135">
        <f t="shared" si="161"/>
        <v>0</v>
      </c>
      <c r="AG393" s="135">
        <f t="shared" si="161"/>
        <v>2.9991038029213604E-3</v>
      </c>
      <c r="AH393" s="135">
        <f t="shared" si="161"/>
        <v>1.0321935284011307E-2</v>
      </c>
      <c r="AI393" s="136">
        <f>SUM(V393:AC393)</f>
        <v>1.0000000000000002</v>
      </c>
      <c r="AJ393" s="24" t="str">
        <f t="shared" si="155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162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3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4">SUM(V398:AC398)</f>
        <v>0</v>
      </c>
      <c r="AJ398" s="141" t="str">
        <f t="shared" ref="AJ398:AJ419" si="165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162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3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4"/>
        <v>0</v>
      </c>
      <c r="AJ399" s="141" t="str">
        <f t="shared" si="165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162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3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4"/>
        <v>0</v>
      </c>
      <c r="AJ400" s="141" t="str">
        <f t="shared" si="165"/>
        <v/>
      </c>
      <c r="BA400" s="141"/>
      <c r="BR400" s="141"/>
      <c r="CG400" s="141"/>
    </row>
    <row r="401" spans="1:85" ht="15">
      <c r="A401" s="167" t="s">
        <v>16</v>
      </c>
      <c r="B401" s="156">
        <v>17.098333502058445</v>
      </c>
      <c r="C401" s="156">
        <v>0</v>
      </c>
      <c r="D401" s="156">
        <v>11.593239543301845</v>
      </c>
      <c r="E401" s="156">
        <v>0</v>
      </c>
      <c r="F401" s="348"/>
      <c r="G401" s="156">
        <v>0</v>
      </c>
      <c r="H401" s="168">
        <v>0</v>
      </c>
      <c r="I401" s="154">
        <f t="shared" si="162"/>
        <v>28.69157304536029</v>
      </c>
      <c r="J401" s="149"/>
      <c r="K401" s="169" t="s">
        <v>16</v>
      </c>
      <c r="L401" s="156">
        <v>17.098333502058445</v>
      </c>
      <c r="M401" s="156">
        <v>0</v>
      </c>
      <c r="N401" s="156">
        <v>11.593239543301845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3"/>
        <v>28.69157304536029</v>
      </c>
      <c r="U401" s="215" t="s">
        <v>16</v>
      </c>
      <c r="V401" s="207">
        <v>17.098333502058445</v>
      </c>
      <c r="W401" s="207">
        <v>0</v>
      </c>
      <c r="X401" s="207">
        <v>0</v>
      </c>
      <c r="Y401" s="207">
        <v>0</v>
      </c>
      <c r="Z401" s="207">
        <v>11.593239543301845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4"/>
        <v>28.69157304536029</v>
      </c>
      <c r="AJ401" s="141" t="str">
        <f t="shared" si="165"/>
        <v/>
      </c>
      <c r="BA401" s="141"/>
      <c r="BR401" s="141"/>
      <c r="CG401" s="141"/>
    </row>
    <row r="402" spans="1:85" ht="15">
      <c r="A402" s="159" t="s">
        <v>15</v>
      </c>
      <c r="B402" s="160">
        <v>0.51752553009497171</v>
      </c>
      <c r="C402" s="160">
        <v>0.36116571950262644</v>
      </c>
      <c r="D402" s="160">
        <v>2.4188990996259043E-3</v>
      </c>
      <c r="E402" s="160">
        <v>0</v>
      </c>
      <c r="F402" s="348"/>
      <c r="G402" s="160">
        <v>0</v>
      </c>
      <c r="H402" s="161">
        <v>0</v>
      </c>
      <c r="I402" s="162">
        <f t="shared" si="162"/>
        <v>0.88111014869722404</v>
      </c>
      <c r="J402" s="149"/>
      <c r="K402" s="163" t="s">
        <v>15</v>
      </c>
      <c r="L402" s="164">
        <v>0.51752553009497171</v>
      </c>
      <c r="M402" s="164">
        <v>0.36116571950262644</v>
      </c>
      <c r="N402" s="164">
        <v>2.4188990996259043E-3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3"/>
        <v>0.88111014869722404</v>
      </c>
      <c r="U402" s="211" t="s">
        <v>56</v>
      </c>
      <c r="V402" s="212">
        <v>0.51752553009497171</v>
      </c>
      <c r="W402" s="212">
        <v>0</v>
      </c>
      <c r="X402" s="212">
        <v>0</v>
      </c>
      <c r="Y402" s="212">
        <v>0.36116571950262644</v>
      </c>
      <c r="Z402" s="212">
        <v>2.4188990996259043E-3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4"/>
        <v>0.88111014869722404</v>
      </c>
      <c r="AJ402" s="141" t="str">
        <f t="shared" si="165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</v>
      </c>
      <c r="F403" s="348"/>
      <c r="G403" s="156">
        <v>0</v>
      </c>
      <c r="H403" s="168">
        <v>0</v>
      </c>
      <c r="I403" s="154">
        <f t="shared" si="162"/>
        <v>0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</v>
      </c>
      <c r="P403" s="156">
        <v>9.9641759231000897</v>
      </c>
      <c r="Q403" s="156">
        <v>0</v>
      </c>
      <c r="R403" s="157">
        <v>0</v>
      </c>
      <c r="S403" s="158">
        <f t="shared" si="163"/>
        <v>9.9641759231000897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9.9641759231000897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4"/>
        <v>9.9641759231000897</v>
      </c>
      <c r="AJ403" s="141" t="str">
        <f t="shared" si="165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5.5478749307714688E-2</v>
      </c>
      <c r="F404" s="348"/>
      <c r="G404" s="160">
        <v>0</v>
      </c>
      <c r="H404" s="161">
        <v>0</v>
      </c>
      <c r="I404" s="162">
        <f t="shared" si="162"/>
        <v>5.5478749307714688E-2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5.5478749307714688E-2</v>
      </c>
      <c r="P404" s="164">
        <v>0.86447407643108121</v>
      </c>
      <c r="Q404" s="164">
        <v>0</v>
      </c>
      <c r="R404" s="165">
        <v>0</v>
      </c>
      <c r="S404" s="166">
        <f t="shared" si="163"/>
        <v>0.91995282573879589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4.4382999446171752E-2</v>
      </c>
      <c r="AB404" s="212">
        <v>0.86447407643108121</v>
      </c>
      <c r="AC404" s="213">
        <v>1.1095749861542938E-2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1.1095749861542938E-2</v>
      </c>
      <c r="AI404" s="214">
        <f t="shared" si="164"/>
        <v>0.91995282573879589</v>
      </c>
      <c r="AJ404" s="141" t="str">
        <f t="shared" si="165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162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3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4"/>
        <v>0</v>
      </c>
      <c r="AJ405" s="141" t="str">
        <f t="shared" si="165"/>
        <v/>
      </c>
      <c r="BA405" s="141"/>
      <c r="BR405" s="141"/>
      <c r="CG405" s="141"/>
    </row>
    <row r="406" spans="1:85" ht="15">
      <c r="A406" s="159" t="s">
        <v>17</v>
      </c>
      <c r="B406" s="160">
        <v>3.8034244826842062E-2</v>
      </c>
      <c r="C406" s="160">
        <v>0.34230820344157853</v>
      </c>
      <c r="D406" s="160">
        <v>0</v>
      </c>
      <c r="E406" s="160">
        <v>0</v>
      </c>
      <c r="F406" s="348"/>
      <c r="G406" s="160">
        <v>0</v>
      </c>
      <c r="H406" s="161">
        <v>0</v>
      </c>
      <c r="I406" s="162">
        <f t="shared" si="162"/>
        <v>0.38034244826842056</v>
      </c>
      <c r="J406" s="149"/>
      <c r="K406" s="163" t="s">
        <v>17</v>
      </c>
      <c r="L406" s="164">
        <v>3.8034244826842062E-2</v>
      </c>
      <c r="M406" s="164">
        <v>0.34230820344157853</v>
      </c>
      <c r="N406" s="164">
        <v>0</v>
      </c>
      <c r="O406" s="164">
        <v>0</v>
      </c>
      <c r="P406" s="164">
        <v>0</v>
      </c>
      <c r="Q406" s="164">
        <v>0</v>
      </c>
      <c r="R406" s="165">
        <v>0</v>
      </c>
      <c r="S406" s="166">
        <f t="shared" si="163"/>
        <v>0.38034244826842056</v>
      </c>
      <c r="U406" s="211" t="s">
        <v>17</v>
      </c>
      <c r="V406" s="212">
        <v>3.8034244826842062E-2</v>
      </c>
      <c r="W406" s="212">
        <v>0</v>
      </c>
      <c r="X406" s="212">
        <v>0</v>
      </c>
      <c r="Y406" s="212">
        <v>0.34230820344157853</v>
      </c>
      <c r="Z406" s="212">
        <v>0</v>
      </c>
      <c r="AA406" s="212">
        <v>0</v>
      </c>
      <c r="AB406" s="212">
        <v>0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164"/>
        <v>0.38034244826842056</v>
      </c>
      <c r="AJ406" s="141" t="str">
        <f t="shared" si="165"/>
        <v/>
      </c>
      <c r="BA406" s="141"/>
      <c r="BR406" s="141"/>
      <c r="CG406" s="141"/>
    </row>
    <row r="407" spans="1:85" ht="15">
      <c r="A407" s="167" t="s">
        <v>139</v>
      </c>
      <c r="B407" s="156">
        <v>19.107762825870054</v>
      </c>
      <c r="C407" s="156">
        <v>85.876987097256617</v>
      </c>
      <c r="D407" s="156">
        <v>45.431886844032476</v>
      </c>
      <c r="E407" s="156">
        <v>7.0162547957698322</v>
      </c>
      <c r="F407" s="348"/>
      <c r="G407" s="156">
        <v>0</v>
      </c>
      <c r="H407" s="168">
        <v>0</v>
      </c>
      <c r="I407" s="154">
        <f t="shared" si="162"/>
        <v>157.432891562929</v>
      </c>
      <c r="J407" s="149"/>
      <c r="K407" s="169" t="s">
        <v>139</v>
      </c>
      <c r="L407" s="156">
        <v>19.107762825870054</v>
      </c>
      <c r="M407" s="156">
        <v>85.876987097256617</v>
      </c>
      <c r="N407" s="156">
        <v>45.431886844032476</v>
      </c>
      <c r="O407" s="156">
        <v>7.0162547957698322</v>
      </c>
      <c r="P407" s="156">
        <v>0</v>
      </c>
      <c r="Q407" s="156">
        <v>0</v>
      </c>
      <c r="R407" s="157">
        <v>0</v>
      </c>
      <c r="S407" s="158">
        <f t="shared" si="163"/>
        <v>157.432891562929</v>
      </c>
      <c r="U407" s="215" t="s">
        <v>139</v>
      </c>
      <c r="V407" s="207">
        <v>19.107762825870054</v>
      </c>
      <c r="W407" s="207">
        <v>0</v>
      </c>
      <c r="X407" s="207">
        <v>0</v>
      </c>
      <c r="Y407" s="207">
        <v>85.876987097256617</v>
      </c>
      <c r="Z407" s="207">
        <v>45.431886844032476</v>
      </c>
      <c r="AA407" s="207">
        <v>0.11229882548712665</v>
      </c>
      <c r="AB407" s="207">
        <v>0</v>
      </c>
      <c r="AC407" s="208">
        <v>6.9039559702827056</v>
      </c>
      <c r="AD407" s="207">
        <v>0</v>
      </c>
      <c r="AE407" s="207">
        <v>0</v>
      </c>
      <c r="AF407" s="207">
        <v>0</v>
      </c>
      <c r="AG407" s="207">
        <v>0</v>
      </c>
      <c r="AH407" s="207">
        <v>6.9039559702827056</v>
      </c>
      <c r="AI407" s="210">
        <f t="shared" si="164"/>
        <v>157.432891562929</v>
      </c>
      <c r="AJ407" s="141" t="str">
        <f t="shared" si="165"/>
        <v/>
      </c>
      <c r="BA407" s="141"/>
      <c r="BR407" s="141"/>
      <c r="CG407" s="141"/>
    </row>
    <row r="408" spans="1:85" ht="15">
      <c r="A408" s="159" t="s">
        <v>25</v>
      </c>
      <c r="B408" s="160">
        <v>18.529245475499483</v>
      </c>
      <c r="C408" s="160">
        <v>7.8396441431192816</v>
      </c>
      <c r="D408" s="160">
        <v>4.0727791227587664</v>
      </c>
      <c r="E408" s="160">
        <v>257.03258853812542</v>
      </c>
      <c r="F408" s="348"/>
      <c r="G408" s="160">
        <v>34.549633156759178</v>
      </c>
      <c r="H408" s="161">
        <v>0</v>
      </c>
      <c r="I408" s="162">
        <f t="shared" si="162"/>
        <v>322.02389043626215</v>
      </c>
      <c r="J408" s="149"/>
      <c r="K408" s="163" t="s">
        <v>25</v>
      </c>
      <c r="L408" s="164">
        <v>18.529245475499483</v>
      </c>
      <c r="M408" s="164">
        <v>7.8396441431192816</v>
      </c>
      <c r="N408" s="164">
        <v>4.0727791227587664</v>
      </c>
      <c r="O408" s="164">
        <v>257.03258853812542</v>
      </c>
      <c r="P408" s="164">
        <v>0</v>
      </c>
      <c r="Q408" s="164">
        <v>34.549633156759178</v>
      </c>
      <c r="R408" s="165">
        <v>0</v>
      </c>
      <c r="S408" s="166">
        <f t="shared" si="163"/>
        <v>322.02389043626215</v>
      </c>
      <c r="U408" s="211" t="s">
        <v>25</v>
      </c>
      <c r="V408" s="212">
        <v>5.1768164218074322</v>
      </c>
      <c r="W408" s="212">
        <v>12.374464804397045</v>
      </c>
      <c r="X408" s="212">
        <v>34.549633156759178</v>
      </c>
      <c r="Y408" s="212">
        <v>7.8396441431192816</v>
      </c>
      <c r="Z408" s="212">
        <v>4.0727791227587664</v>
      </c>
      <c r="AA408" s="212">
        <v>254.75744650950978</v>
      </c>
      <c r="AB408" s="212">
        <v>0</v>
      </c>
      <c r="AC408" s="213">
        <v>3.2531062779106281</v>
      </c>
      <c r="AD408" s="212">
        <v>0.97796424929500492</v>
      </c>
      <c r="AE408" s="212">
        <v>0</v>
      </c>
      <c r="AF408" s="212">
        <v>0</v>
      </c>
      <c r="AG408" s="212">
        <v>0</v>
      </c>
      <c r="AH408" s="212">
        <v>2.2751420286156234</v>
      </c>
      <c r="AI408" s="214">
        <f t="shared" si="164"/>
        <v>322.02389043626209</v>
      </c>
      <c r="AJ408" s="141" t="str">
        <f t="shared" si="165"/>
        <v/>
      </c>
      <c r="BA408" s="141"/>
      <c r="BR408" s="141"/>
      <c r="CG408" s="141"/>
    </row>
    <row r="409" spans="1:85" ht="15">
      <c r="A409" s="167" t="s">
        <v>24</v>
      </c>
      <c r="B409" s="156">
        <v>2.4251942613326833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162"/>
        <v>2.4251942613326833</v>
      </c>
      <c r="J409" s="149"/>
      <c r="K409" s="169" t="s">
        <v>24</v>
      </c>
      <c r="L409" s="156">
        <v>2.4251942613326833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3"/>
        <v>2.4251942613326833</v>
      </c>
      <c r="U409" s="215" t="s">
        <v>24</v>
      </c>
      <c r="V409" s="207">
        <v>2.3281025918093832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9.7091669523300186E-2</v>
      </c>
      <c r="AD409" s="207">
        <v>9.7091669523300186E-2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4"/>
        <v>2.4251942613326833</v>
      </c>
      <c r="AJ409" s="141" t="str">
        <f t="shared" si="165"/>
        <v/>
      </c>
      <c r="BA409" s="141"/>
      <c r="BR409" s="141"/>
      <c r="CG409" s="141"/>
    </row>
    <row r="410" spans="1:85" ht="15">
      <c r="A410" s="159" t="s">
        <v>59</v>
      </c>
      <c r="B410" s="160">
        <v>0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162"/>
        <v>0</v>
      </c>
      <c r="J410" s="149"/>
      <c r="K410" s="163" t="s">
        <v>59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3"/>
        <v>0</v>
      </c>
      <c r="U410" s="211" t="s">
        <v>59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4"/>
        <v>0</v>
      </c>
      <c r="AJ410" s="141" t="str">
        <f t="shared" si="165"/>
        <v/>
      </c>
      <c r="BA410" s="141"/>
      <c r="BR410" s="141"/>
      <c r="CG410" s="141"/>
    </row>
    <row r="411" spans="1:85" ht="15">
      <c r="A411" s="167" t="s">
        <v>22</v>
      </c>
      <c r="B411" s="156">
        <v>1.1039360465603218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162"/>
        <v>1.1039360465603218</v>
      </c>
      <c r="J411" s="149"/>
      <c r="K411" s="169" t="s">
        <v>22</v>
      </c>
      <c r="L411" s="156">
        <v>1.1039360465603218</v>
      </c>
      <c r="M411" s="156">
        <v>0</v>
      </c>
      <c r="N411" s="156">
        <v>0</v>
      </c>
      <c r="O411" s="156">
        <v>0</v>
      </c>
      <c r="P411" s="156">
        <v>0.60337266725548933</v>
      </c>
      <c r="Q411" s="156">
        <v>0</v>
      </c>
      <c r="R411" s="157">
        <v>0</v>
      </c>
      <c r="S411" s="158">
        <f t="shared" si="163"/>
        <v>1.7073087138158112</v>
      </c>
      <c r="U411" s="215" t="s">
        <v>22</v>
      </c>
      <c r="V411" s="207">
        <v>1.0487392442323058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0.60337266725548933</v>
      </c>
      <c r="AC411" s="208">
        <v>5.5196802328016097E-2</v>
      </c>
      <c r="AD411" s="207">
        <v>5.5196802328016097E-2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4"/>
        <v>1.7073087138158112</v>
      </c>
      <c r="AJ411" s="141" t="str">
        <f t="shared" si="165"/>
        <v/>
      </c>
      <c r="BA411" s="141"/>
      <c r="BR411" s="141"/>
      <c r="CG411" s="141"/>
    </row>
    <row r="412" spans="1:85" ht="15">
      <c r="A412" s="159" t="s">
        <v>21</v>
      </c>
      <c r="B412" s="160">
        <v>2.7360984129717353E-2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162"/>
        <v>2.7360984129717353E-2</v>
      </c>
      <c r="J412" s="149"/>
      <c r="K412" s="163" t="s">
        <v>21</v>
      </c>
      <c r="L412" s="164">
        <v>2.7360984129717353E-2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3"/>
        <v>2.7360984129717353E-2</v>
      </c>
      <c r="U412" s="211" t="s">
        <v>60</v>
      </c>
      <c r="V412" s="212">
        <v>2.7360984129717353E-2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4"/>
        <v>2.7360984129717353E-2</v>
      </c>
      <c r="AJ412" s="141" t="str">
        <f t="shared" si="165"/>
        <v/>
      </c>
      <c r="BA412" s="141"/>
      <c r="BR412" s="141"/>
      <c r="CG412" s="141"/>
    </row>
    <row r="413" spans="1:85" ht="15">
      <c r="A413" s="170" t="s">
        <v>63</v>
      </c>
      <c r="B413" s="156">
        <v>0.63637521696902544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162"/>
        <v>0.63637521696902544</v>
      </c>
      <c r="J413" s="149"/>
      <c r="K413" s="171" t="s">
        <v>63</v>
      </c>
      <c r="L413" s="156">
        <v>0.63637521696902544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3"/>
        <v>0.63637521696902544</v>
      </c>
      <c r="U413" s="216" t="s">
        <v>61</v>
      </c>
      <c r="V413" s="207">
        <v>0.63637521696902544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4"/>
        <v>0.63637521696902544</v>
      </c>
      <c r="AJ413" s="141" t="str">
        <f t="shared" si="165"/>
        <v/>
      </c>
      <c r="BA413" s="141"/>
      <c r="BR413" s="141"/>
      <c r="CG413" s="141"/>
    </row>
    <row r="414" spans="1:85">
      <c r="A414" s="172" t="s">
        <v>23</v>
      </c>
      <c r="B414" s="173">
        <v>0.63637521696902544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162"/>
        <v>0.63637521696902544</v>
      </c>
      <c r="J414" s="149"/>
      <c r="K414" s="176" t="s">
        <v>23</v>
      </c>
      <c r="L414" s="177">
        <v>0.63637521696902544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3"/>
        <v>0.63637521696902544</v>
      </c>
      <c r="U414" s="217" t="s">
        <v>64</v>
      </c>
      <c r="V414" s="218">
        <v>0.63637521696902544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164"/>
        <v>0.63637521696902544</v>
      </c>
      <c r="AJ414" s="141" t="str">
        <f t="shared" si="165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162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3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4"/>
        <v>0</v>
      </c>
      <c r="AJ415" s="141" t="str">
        <f t="shared" si="165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162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3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164"/>
        <v>0</v>
      </c>
      <c r="AJ416" s="141" t="str">
        <f t="shared" si="165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162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3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4"/>
        <v>0</v>
      </c>
      <c r="AJ417" s="141" t="str">
        <f t="shared" si="165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59.483768087341538</v>
      </c>
      <c r="C418" s="195">
        <f t="shared" ref="C418:I418" si="166">SUM(C397:C413)</f>
        <v>94.420105163320102</v>
      </c>
      <c r="D418" s="195">
        <f t="shared" si="166"/>
        <v>61.100324409192716</v>
      </c>
      <c r="E418" s="195">
        <f t="shared" si="166"/>
        <v>264.10432208320299</v>
      </c>
      <c r="F418" s="195">
        <f t="shared" si="166"/>
        <v>0</v>
      </c>
      <c r="G418" s="195">
        <f t="shared" si="166"/>
        <v>34.549633156759178</v>
      </c>
      <c r="H418" s="197">
        <f t="shared" si="166"/>
        <v>0</v>
      </c>
      <c r="I418" s="154">
        <f t="shared" si="166"/>
        <v>513.65815289981651</v>
      </c>
      <c r="J418" s="149"/>
      <c r="K418" s="196" t="s">
        <v>26</v>
      </c>
      <c r="L418" s="195">
        <f>SUM(L397:L413)</f>
        <v>59.483768087341538</v>
      </c>
      <c r="M418" s="195">
        <f t="shared" ref="M418:S418" si="167">SUM(M397:M413)</f>
        <v>94.420105163320102</v>
      </c>
      <c r="N418" s="195">
        <f t="shared" si="167"/>
        <v>61.100324409192716</v>
      </c>
      <c r="O418" s="195">
        <f t="shared" si="167"/>
        <v>264.10432208320299</v>
      </c>
      <c r="P418" s="195">
        <f t="shared" si="167"/>
        <v>11.432022666786661</v>
      </c>
      <c r="Q418" s="195">
        <f t="shared" si="167"/>
        <v>34.549633156759178</v>
      </c>
      <c r="R418" s="197">
        <f t="shared" si="167"/>
        <v>0</v>
      </c>
      <c r="S418" s="198">
        <f t="shared" si="167"/>
        <v>525.09017556660308</v>
      </c>
      <c r="T418" s="141" t="str">
        <f>IF(ABS(S418-AI418)&gt;0.01,S418-AI418,"")</f>
        <v/>
      </c>
      <c r="U418" s="224" t="s">
        <v>62</v>
      </c>
      <c r="V418" s="225">
        <f>SUM(V397:V413)</f>
        <v>45.979050561798175</v>
      </c>
      <c r="W418" s="225">
        <f t="shared" ref="W418:AH418" si="168">SUM(W397:W413)</f>
        <v>12.374464804397045</v>
      </c>
      <c r="X418" s="225">
        <f t="shared" si="168"/>
        <v>34.549633156759178</v>
      </c>
      <c r="Y418" s="225">
        <f t="shared" si="168"/>
        <v>94.420105163320102</v>
      </c>
      <c r="Z418" s="225">
        <f t="shared" si="168"/>
        <v>61.100324409192716</v>
      </c>
      <c r="AA418" s="225">
        <f t="shared" si="168"/>
        <v>254.91412833444306</v>
      </c>
      <c r="AB418" s="225">
        <f t="shared" si="168"/>
        <v>11.432022666786661</v>
      </c>
      <c r="AC418" s="225">
        <f t="shared" si="168"/>
        <v>10.320446469906193</v>
      </c>
      <c r="AD418" s="226">
        <f t="shared" si="168"/>
        <v>1.1302527211463211</v>
      </c>
      <c r="AE418" s="226">
        <f t="shared" si="168"/>
        <v>0</v>
      </c>
      <c r="AF418" s="226">
        <f t="shared" si="168"/>
        <v>0</v>
      </c>
      <c r="AG418" s="226">
        <f t="shared" si="168"/>
        <v>0</v>
      </c>
      <c r="AH418" s="226">
        <f t="shared" si="168"/>
        <v>9.1901937487598708</v>
      </c>
      <c r="AI418" s="227">
        <f>SUM(V418:AC418)</f>
        <v>525.09017556660308</v>
      </c>
      <c r="AJ418" s="141" t="str">
        <f t="shared" si="165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0.11580419341449294</v>
      </c>
      <c r="C419" s="49">
        <f t="shared" ref="C419:H419" si="169">IF($I418=0,"-",C418/$I418)</f>
        <v>0.18381895552573022</v>
      </c>
      <c r="D419" s="49">
        <f t="shared" si="169"/>
        <v>0.11895133770243042</v>
      </c>
      <c r="E419" s="49">
        <f t="shared" si="169"/>
        <v>0.51416359419630142</v>
      </c>
      <c r="F419" s="49">
        <f t="shared" si="169"/>
        <v>0</v>
      </c>
      <c r="G419" s="49">
        <f t="shared" si="169"/>
        <v>6.7261919161045056E-2</v>
      </c>
      <c r="H419" s="72">
        <f t="shared" si="169"/>
        <v>0</v>
      </c>
      <c r="I419" s="50">
        <f>SUM(B419:H419)</f>
        <v>1</v>
      </c>
      <c r="J419" s="141"/>
      <c r="K419" s="84" t="s">
        <v>86</v>
      </c>
      <c r="L419" s="101">
        <f t="shared" ref="L419:R419" si="170">IF($S418=0,"-",L418/$S418)</f>
        <v>0.11328295758562816</v>
      </c>
      <c r="M419" s="101">
        <f t="shared" si="170"/>
        <v>0.17981693346563812</v>
      </c>
      <c r="N419" s="101">
        <f t="shared" si="170"/>
        <v>0.11636158369038591</v>
      </c>
      <c r="O419" s="101">
        <f t="shared" si="170"/>
        <v>0.50296946005173104</v>
      </c>
      <c r="P419" s="101">
        <f t="shared" si="170"/>
        <v>2.1771541725096721E-2</v>
      </c>
      <c r="Q419" s="101">
        <f t="shared" si="170"/>
        <v>6.5797523481520293E-2</v>
      </c>
      <c r="R419" s="102">
        <f t="shared" si="170"/>
        <v>0</v>
      </c>
      <c r="S419" s="103">
        <f>SUM(L419:R419)</f>
        <v>1.0000000000000002</v>
      </c>
      <c r="U419" s="113" t="s">
        <v>86</v>
      </c>
      <c r="V419" s="135">
        <f>+V418/$AI418</f>
        <v>8.7564103655498951E-2</v>
      </c>
      <c r="W419" s="135">
        <f t="shared" ref="W419:AH419" si="171">+W418/$AI418</f>
        <v>2.3566361322689522E-2</v>
      </c>
      <c r="X419" s="135">
        <f t="shared" si="171"/>
        <v>6.5797523481520293E-2</v>
      </c>
      <c r="Y419" s="135">
        <f t="shared" si="171"/>
        <v>0.17981693346563812</v>
      </c>
      <c r="Z419" s="135">
        <f t="shared" si="171"/>
        <v>0.11636158369038591</v>
      </c>
      <c r="AA419" s="135">
        <f t="shared" si="171"/>
        <v>0.48546733531888264</v>
      </c>
      <c r="AB419" s="135">
        <f t="shared" si="171"/>
        <v>2.1771541725096721E-2</v>
      </c>
      <c r="AC419" s="135">
        <f t="shared" si="171"/>
        <v>1.9654617340287932E-2</v>
      </c>
      <c r="AD419" s="135">
        <f t="shared" si="171"/>
        <v>2.1524926074396882E-3</v>
      </c>
      <c r="AE419" s="135">
        <f t="shared" si="171"/>
        <v>0</v>
      </c>
      <c r="AF419" s="135">
        <f t="shared" si="171"/>
        <v>0</v>
      </c>
      <c r="AG419" s="135">
        <f t="shared" si="171"/>
        <v>0</v>
      </c>
      <c r="AH419" s="135">
        <f t="shared" si="171"/>
        <v>1.7502124732848245E-2</v>
      </c>
      <c r="AI419" s="136">
        <f>SUM(V419:AC419)</f>
        <v>1</v>
      </c>
      <c r="AJ419" s="24" t="str">
        <f t="shared" si="165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17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4">SUM(V424:AC424)</f>
        <v>0</v>
      </c>
      <c r="AJ424" s="141" t="str">
        <f t="shared" ref="AJ424:AJ445" si="17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17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4"/>
        <v>0</v>
      </c>
      <c r="AJ425" s="141" t="str">
        <f t="shared" si="175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172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3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4"/>
        <v>0</v>
      </c>
      <c r="AJ426" s="141" t="str">
        <f t="shared" si="175"/>
        <v/>
      </c>
      <c r="BA426" s="141"/>
      <c r="BR426" s="141"/>
      <c r="CG426" s="141"/>
    </row>
    <row r="427" spans="1:85" ht="15">
      <c r="A427" s="167" t="s">
        <v>16</v>
      </c>
      <c r="B427" s="156">
        <v>44.530663039778801</v>
      </c>
      <c r="C427" s="156">
        <v>10.736240407541697</v>
      </c>
      <c r="D427" s="156">
        <v>0</v>
      </c>
      <c r="E427" s="156">
        <v>0</v>
      </c>
      <c r="F427" s="348"/>
      <c r="G427" s="156">
        <v>0</v>
      </c>
      <c r="H427" s="168">
        <v>0</v>
      </c>
      <c r="I427" s="154">
        <f t="shared" si="172"/>
        <v>55.266903447320502</v>
      </c>
      <c r="J427" s="149"/>
      <c r="K427" s="169" t="s">
        <v>16</v>
      </c>
      <c r="L427" s="156">
        <v>44.530663039778801</v>
      </c>
      <c r="M427" s="156">
        <v>10.736240407541697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3"/>
        <v>55.266903447320502</v>
      </c>
      <c r="U427" s="215" t="s">
        <v>16</v>
      </c>
      <c r="V427" s="207">
        <v>44.357659528803516</v>
      </c>
      <c r="W427" s="207">
        <v>0</v>
      </c>
      <c r="X427" s="207">
        <v>0</v>
      </c>
      <c r="Y427" s="207">
        <v>10.736240407541697</v>
      </c>
      <c r="Z427" s="207">
        <v>0</v>
      </c>
      <c r="AA427" s="207">
        <v>0</v>
      </c>
      <c r="AB427" s="207">
        <v>0</v>
      </c>
      <c r="AC427" s="208">
        <v>0.17300351097528752</v>
      </c>
      <c r="AD427" s="209">
        <v>0.17300351097528752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4"/>
        <v>55.266903447320495</v>
      </c>
      <c r="AJ427" s="141" t="str">
        <f t="shared" si="175"/>
        <v/>
      </c>
      <c r="BA427" s="141"/>
      <c r="BR427" s="141"/>
      <c r="CG427" s="141"/>
    </row>
    <row r="428" spans="1:85" ht="15">
      <c r="A428" s="159" t="s">
        <v>15</v>
      </c>
      <c r="B428" s="160">
        <v>7.1416106166733933</v>
      </c>
      <c r="C428" s="160">
        <v>0</v>
      </c>
      <c r="D428" s="160">
        <v>2.4085928768179818</v>
      </c>
      <c r="E428" s="160">
        <v>2.2989289345861476E-3</v>
      </c>
      <c r="F428" s="348"/>
      <c r="G428" s="160">
        <v>0</v>
      </c>
      <c r="H428" s="161">
        <v>0</v>
      </c>
      <c r="I428" s="162">
        <f t="shared" si="172"/>
        <v>9.5525024224259614</v>
      </c>
      <c r="J428" s="149"/>
      <c r="K428" s="163" t="s">
        <v>15</v>
      </c>
      <c r="L428" s="164">
        <v>7.1416106166733933</v>
      </c>
      <c r="M428" s="164">
        <v>0</v>
      </c>
      <c r="N428" s="164">
        <v>2.4085928768179818</v>
      </c>
      <c r="O428" s="164">
        <v>2.2989289345861476E-3</v>
      </c>
      <c r="P428" s="164">
        <v>0</v>
      </c>
      <c r="Q428" s="164">
        <v>0</v>
      </c>
      <c r="R428" s="165">
        <v>0</v>
      </c>
      <c r="S428" s="166">
        <f t="shared" si="173"/>
        <v>9.5525024224259614</v>
      </c>
      <c r="U428" s="211" t="s">
        <v>56</v>
      </c>
      <c r="V428" s="212">
        <v>6.9364277583767091</v>
      </c>
      <c r="W428" s="212">
        <v>0</v>
      </c>
      <c r="X428" s="212">
        <v>0</v>
      </c>
      <c r="Y428" s="212">
        <v>0</v>
      </c>
      <c r="Z428" s="212">
        <v>2.4085928768179818</v>
      </c>
      <c r="AA428" s="212">
        <v>2.2989289345861476E-3</v>
      </c>
      <c r="AB428" s="212">
        <v>0</v>
      </c>
      <c r="AC428" s="213">
        <v>0.20518285829668398</v>
      </c>
      <c r="AD428" s="212">
        <v>0.20518285829668398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4"/>
        <v>9.5525024224259614</v>
      </c>
      <c r="AJ428" s="141" t="str">
        <f t="shared" si="175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1.4301059130495345E-2</v>
      </c>
      <c r="F429" s="348"/>
      <c r="G429" s="156">
        <v>0</v>
      </c>
      <c r="H429" s="168">
        <v>0</v>
      </c>
      <c r="I429" s="154">
        <f t="shared" si="172"/>
        <v>1.4301059130495345E-2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1.4301059130495345E-2</v>
      </c>
      <c r="P429" s="156">
        <v>163.12144949167762</v>
      </c>
      <c r="Q429" s="156">
        <v>0</v>
      </c>
      <c r="R429" s="157">
        <v>0</v>
      </c>
      <c r="S429" s="158">
        <f t="shared" si="173"/>
        <v>163.13575055080813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1.4270728467179115E-2</v>
      </c>
      <c r="AB429" s="207">
        <v>163.12144949167762</v>
      </c>
      <c r="AC429" s="208">
        <v>3.0330663316230606E-5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3.0330663316230606E-5</v>
      </c>
      <c r="AI429" s="210">
        <f t="shared" si="174"/>
        <v>163.13575055080813</v>
      </c>
      <c r="AJ429" s="141" t="str">
        <f t="shared" si="17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17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4.3562986423610104</v>
      </c>
      <c r="Q430" s="164">
        <v>0</v>
      </c>
      <c r="R430" s="165">
        <v>0</v>
      </c>
      <c r="S430" s="166">
        <f t="shared" si="173"/>
        <v>4.3562986423610104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4.3562986423610104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4"/>
        <v>4.3562986423610104</v>
      </c>
      <c r="AJ430" s="141" t="str">
        <f t="shared" si="175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172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3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4"/>
        <v>0</v>
      </c>
      <c r="AJ431" s="141" t="str">
        <f t="shared" si="175"/>
        <v/>
      </c>
      <c r="BA431" s="141"/>
      <c r="BR431" s="141"/>
      <c r="CG431" s="141"/>
    </row>
    <row r="432" spans="1:85" ht="15">
      <c r="A432" s="159" t="s">
        <v>17</v>
      </c>
      <c r="B432" s="160">
        <v>4.4846204401848393</v>
      </c>
      <c r="C432" s="160">
        <v>0</v>
      </c>
      <c r="D432" s="160">
        <v>1.3711322490093112</v>
      </c>
      <c r="E432" s="160">
        <v>1.8382297513104053</v>
      </c>
      <c r="F432" s="348"/>
      <c r="G432" s="160">
        <v>0</v>
      </c>
      <c r="H432" s="161">
        <v>0</v>
      </c>
      <c r="I432" s="162">
        <f t="shared" si="172"/>
        <v>7.6939824405045556</v>
      </c>
      <c r="J432" s="149"/>
      <c r="K432" s="163" t="s">
        <v>17</v>
      </c>
      <c r="L432" s="164">
        <v>4.4846204401848393</v>
      </c>
      <c r="M432" s="164">
        <v>0</v>
      </c>
      <c r="N432" s="164">
        <v>1.3711322490093112</v>
      </c>
      <c r="O432" s="164">
        <v>1.8382297513104053</v>
      </c>
      <c r="P432" s="164">
        <v>0</v>
      </c>
      <c r="Q432" s="164">
        <v>0</v>
      </c>
      <c r="R432" s="165">
        <v>0</v>
      </c>
      <c r="S432" s="166">
        <f t="shared" si="173"/>
        <v>7.6939824405045556</v>
      </c>
      <c r="U432" s="211" t="s">
        <v>17</v>
      </c>
      <c r="V432" s="212">
        <v>4.4846204401848393</v>
      </c>
      <c r="W432" s="212">
        <v>0</v>
      </c>
      <c r="X432" s="212">
        <v>0</v>
      </c>
      <c r="Y432" s="212">
        <v>0</v>
      </c>
      <c r="Z432" s="212">
        <v>1.3711322490093112</v>
      </c>
      <c r="AA432" s="212">
        <v>0</v>
      </c>
      <c r="AB432" s="212">
        <v>0</v>
      </c>
      <c r="AC432" s="213">
        <v>1.8382297513104053</v>
      </c>
      <c r="AD432" s="212">
        <v>0</v>
      </c>
      <c r="AE432" s="212">
        <v>0</v>
      </c>
      <c r="AF432" s="212">
        <v>0</v>
      </c>
      <c r="AG432" s="212">
        <v>0</v>
      </c>
      <c r="AH432" s="212">
        <v>1.8382297513104053</v>
      </c>
      <c r="AI432" s="214">
        <f t="shared" si="174"/>
        <v>7.6939824405045556</v>
      </c>
      <c r="AJ432" s="141" t="str">
        <f t="shared" si="175"/>
        <v/>
      </c>
      <c r="BA432" s="141"/>
      <c r="BR432" s="141"/>
      <c r="CG432" s="141"/>
    </row>
    <row r="433" spans="1:85" ht="15">
      <c r="A433" s="167" t="s">
        <v>139</v>
      </c>
      <c r="B433" s="156">
        <v>146.60747739371953</v>
      </c>
      <c r="C433" s="156">
        <v>115.79259551977124</v>
      </c>
      <c r="D433" s="156">
        <v>45.599516642840769</v>
      </c>
      <c r="E433" s="156">
        <v>45.61468133664988</v>
      </c>
      <c r="F433" s="348"/>
      <c r="G433" s="156">
        <v>0</v>
      </c>
      <c r="H433" s="168">
        <v>0</v>
      </c>
      <c r="I433" s="154">
        <f t="shared" si="172"/>
        <v>353.61427089298144</v>
      </c>
      <c r="J433" s="149"/>
      <c r="K433" s="169" t="s">
        <v>139</v>
      </c>
      <c r="L433" s="156">
        <v>146.60747739371953</v>
      </c>
      <c r="M433" s="156">
        <v>115.79259551977124</v>
      </c>
      <c r="N433" s="156">
        <v>45.599516642840769</v>
      </c>
      <c r="O433" s="156">
        <v>45.61468133664988</v>
      </c>
      <c r="P433" s="156">
        <v>0</v>
      </c>
      <c r="Q433" s="156">
        <v>0</v>
      </c>
      <c r="R433" s="157">
        <v>0</v>
      </c>
      <c r="S433" s="158">
        <f t="shared" si="173"/>
        <v>353.61427089298144</v>
      </c>
      <c r="U433" s="215" t="s">
        <v>139</v>
      </c>
      <c r="V433" s="207">
        <v>146.55983359378843</v>
      </c>
      <c r="W433" s="207">
        <v>0</v>
      </c>
      <c r="X433" s="207">
        <v>0</v>
      </c>
      <c r="Y433" s="207">
        <v>115.79259551977124</v>
      </c>
      <c r="Z433" s="207">
        <v>45.599516642840769</v>
      </c>
      <c r="AA433" s="207">
        <v>0</v>
      </c>
      <c r="AB433" s="207">
        <v>0</v>
      </c>
      <c r="AC433" s="208">
        <v>45.662325136581003</v>
      </c>
      <c r="AD433" s="207">
        <v>4.7643799931118544E-2</v>
      </c>
      <c r="AE433" s="207">
        <v>0</v>
      </c>
      <c r="AF433" s="207">
        <v>0</v>
      </c>
      <c r="AG433" s="207">
        <v>0</v>
      </c>
      <c r="AH433" s="207">
        <v>45.61468133664988</v>
      </c>
      <c r="AI433" s="210">
        <f t="shared" si="174"/>
        <v>353.61427089298138</v>
      </c>
      <c r="AJ433" s="141" t="str">
        <f t="shared" si="175"/>
        <v/>
      </c>
      <c r="BA433" s="141"/>
      <c r="BR433" s="141"/>
      <c r="CG433" s="141"/>
    </row>
    <row r="434" spans="1:85" ht="15">
      <c r="A434" s="159" t="s">
        <v>25</v>
      </c>
      <c r="B434" s="160">
        <v>103.13611052417696</v>
      </c>
      <c r="C434" s="160">
        <v>27.157076540837785</v>
      </c>
      <c r="D434" s="160">
        <v>61.834814199581125</v>
      </c>
      <c r="E434" s="160">
        <v>1126.2180708556934</v>
      </c>
      <c r="F434" s="348"/>
      <c r="G434" s="160">
        <v>148.12554218594963</v>
      </c>
      <c r="H434" s="161">
        <v>0</v>
      </c>
      <c r="I434" s="162">
        <f t="shared" si="172"/>
        <v>1466.471614306239</v>
      </c>
      <c r="J434" s="149"/>
      <c r="K434" s="163" t="s">
        <v>25</v>
      </c>
      <c r="L434" s="164">
        <v>103.13611052417696</v>
      </c>
      <c r="M434" s="164">
        <v>27.157076540837785</v>
      </c>
      <c r="N434" s="164">
        <v>61.834814199581125</v>
      </c>
      <c r="O434" s="164">
        <v>1126.2180708556934</v>
      </c>
      <c r="P434" s="164">
        <v>3.2319777522582358</v>
      </c>
      <c r="Q434" s="164">
        <v>148.12554218594963</v>
      </c>
      <c r="R434" s="165">
        <v>0</v>
      </c>
      <c r="S434" s="166">
        <f t="shared" si="173"/>
        <v>1469.7035920584972</v>
      </c>
      <c r="U434" s="211" t="s">
        <v>25</v>
      </c>
      <c r="V434" s="212">
        <v>25.027991286741358</v>
      </c>
      <c r="W434" s="212">
        <v>76.147162708157055</v>
      </c>
      <c r="X434" s="212">
        <v>148.12554218594963</v>
      </c>
      <c r="Y434" s="212">
        <v>27.157076540837785</v>
      </c>
      <c r="Z434" s="212">
        <v>60.617411646432409</v>
      </c>
      <c r="AA434" s="212">
        <v>1120.9165641217123</v>
      </c>
      <c r="AB434" s="212">
        <v>3.2319777522582358</v>
      </c>
      <c r="AC434" s="213">
        <v>8.4798658164084699</v>
      </c>
      <c r="AD434" s="212">
        <v>1.9609565292785538</v>
      </c>
      <c r="AE434" s="212">
        <v>2.903465821586968</v>
      </c>
      <c r="AF434" s="212">
        <v>0</v>
      </c>
      <c r="AG434" s="212">
        <v>1.2174025531487158</v>
      </c>
      <c r="AH434" s="212">
        <v>2.3980409123942326</v>
      </c>
      <c r="AI434" s="214">
        <f t="shared" si="174"/>
        <v>1469.7035920584972</v>
      </c>
      <c r="AJ434" s="141" t="str">
        <f t="shared" si="175"/>
        <v/>
      </c>
      <c r="BA434" s="141"/>
      <c r="BR434" s="141"/>
      <c r="CG434" s="141"/>
    </row>
    <row r="435" spans="1:85" ht="15">
      <c r="A435" s="167" t="s">
        <v>24</v>
      </c>
      <c r="B435" s="156">
        <v>189.87683525739484</v>
      </c>
      <c r="C435" s="156">
        <v>0</v>
      </c>
      <c r="D435" s="156">
        <v>17.887638868845709</v>
      </c>
      <c r="E435" s="156">
        <v>0</v>
      </c>
      <c r="F435" s="348"/>
      <c r="G435" s="156">
        <v>0</v>
      </c>
      <c r="H435" s="168">
        <v>0</v>
      </c>
      <c r="I435" s="154">
        <f t="shared" si="172"/>
        <v>207.76447412624054</v>
      </c>
      <c r="J435" s="149"/>
      <c r="K435" s="169" t="s">
        <v>24</v>
      </c>
      <c r="L435" s="156">
        <v>189.87683525739484</v>
      </c>
      <c r="M435" s="156">
        <v>0</v>
      </c>
      <c r="N435" s="156">
        <v>17.887638868845709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3"/>
        <v>207.76447412624054</v>
      </c>
      <c r="U435" s="215" t="s">
        <v>24</v>
      </c>
      <c r="V435" s="207">
        <v>178.2667216831978</v>
      </c>
      <c r="W435" s="207">
        <v>10.720614479867857</v>
      </c>
      <c r="X435" s="207">
        <v>0</v>
      </c>
      <c r="Y435" s="207">
        <v>0</v>
      </c>
      <c r="Z435" s="207">
        <v>17.887638868845709</v>
      </c>
      <c r="AA435" s="207">
        <v>0</v>
      </c>
      <c r="AB435" s="207">
        <v>0</v>
      </c>
      <c r="AC435" s="208">
        <v>0.88949909432916785</v>
      </c>
      <c r="AD435" s="207">
        <v>0.88949909432916785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174"/>
        <v>207.76447412624054</v>
      </c>
      <c r="AJ435" s="141" t="str">
        <f t="shared" si="175"/>
        <v/>
      </c>
      <c r="BA435" s="141"/>
      <c r="BR435" s="141"/>
      <c r="CG435" s="141"/>
    </row>
    <row r="436" spans="1:85" ht="15">
      <c r="A436" s="159" t="s">
        <v>59</v>
      </c>
      <c r="B436" s="160">
        <v>0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172"/>
        <v>0</v>
      </c>
      <c r="J436" s="149"/>
      <c r="K436" s="163" t="s">
        <v>59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3"/>
        <v>0</v>
      </c>
      <c r="U436" s="211" t="s">
        <v>59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4"/>
        <v>0</v>
      </c>
      <c r="AJ436" s="141" t="str">
        <f t="shared" si="175"/>
        <v/>
      </c>
      <c r="BA436" s="141"/>
      <c r="BR436" s="141"/>
      <c r="CG436" s="141"/>
    </row>
    <row r="437" spans="1:85" ht="15">
      <c r="A437" s="167" t="s">
        <v>22</v>
      </c>
      <c r="B437" s="156">
        <v>109.25760249324364</v>
      </c>
      <c r="C437" s="156">
        <v>0</v>
      </c>
      <c r="D437" s="156">
        <v>6.8795254696581809</v>
      </c>
      <c r="E437" s="156">
        <v>0</v>
      </c>
      <c r="F437" s="348"/>
      <c r="G437" s="156">
        <v>0</v>
      </c>
      <c r="H437" s="168">
        <v>0</v>
      </c>
      <c r="I437" s="154">
        <f t="shared" si="172"/>
        <v>116.13712796290181</v>
      </c>
      <c r="J437" s="149"/>
      <c r="K437" s="169" t="s">
        <v>22</v>
      </c>
      <c r="L437" s="156">
        <v>109.25760249324364</v>
      </c>
      <c r="M437" s="156">
        <v>0</v>
      </c>
      <c r="N437" s="156">
        <v>6.8795254696581809</v>
      </c>
      <c r="O437" s="156">
        <v>0</v>
      </c>
      <c r="P437" s="156">
        <v>9.8776428908964071</v>
      </c>
      <c r="Q437" s="156">
        <v>0</v>
      </c>
      <c r="R437" s="157">
        <v>0</v>
      </c>
      <c r="S437" s="158">
        <f t="shared" si="173"/>
        <v>126.01477085379823</v>
      </c>
      <c r="U437" s="215" t="s">
        <v>22</v>
      </c>
      <c r="V437" s="207">
        <v>108.76231990977826</v>
      </c>
      <c r="W437" s="207">
        <v>0</v>
      </c>
      <c r="X437" s="207">
        <v>0</v>
      </c>
      <c r="Y437" s="207">
        <v>0</v>
      </c>
      <c r="Z437" s="207">
        <v>0.12536456746483615</v>
      </c>
      <c r="AA437" s="207">
        <v>0</v>
      </c>
      <c r="AB437" s="207">
        <v>9.8776428908964071</v>
      </c>
      <c r="AC437" s="208">
        <v>7.2494434856587251</v>
      </c>
      <c r="AD437" s="207">
        <v>0.49528258346538123</v>
      </c>
      <c r="AE437" s="207">
        <v>0</v>
      </c>
      <c r="AF437" s="207">
        <v>0</v>
      </c>
      <c r="AG437" s="207">
        <v>6.7541609021933446</v>
      </c>
      <c r="AH437" s="207">
        <v>0</v>
      </c>
      <c r="AI437" s="210">
        <f t="shared" si="174"/>
        <v>126.01477085379824</v>
      </c>
      <c r="AJ437" s="141" t="str">
        <f t="shared" si="175"/>
        <v/>
      </c>
      <c r="BA437" s="141"/>
      <c r="BR437" s="141"/>
      <c r="CG437" s="141"/>
    </row>
    <row r="438" spans="1:85" ht="15">
      <c r="A438" s="159" t="s">
        <v>21</v>
      </c>
      <c r="B438" s="160">
        <v>20.5699953549972</v>
      </c>
      <c r="C438" s="160">
        <v>0.24040771234224467</v>
      </c>
      <c r="D438" s="160">
        <v>12.311888981030394</v>
      </c>
      <c r="E438" s="160">
        <v>0</v>
      </c>
      <c r="F438" s="348"/>
      <c r="G438" s="160">
        <v>0</v>
      </c>
      <c r="H438" s="161">
        <v>0</v>
      </c>
      <c r="I438" s="162">
        <f t="shared" si="172"/>
        <v>33.122292048369836</v>
      </c>
      <c r="J438" s="149"/>
      <c r="K438" s="163" t="s">
        <v>21</v>
      </c>
      <c r="L438" s="164">
        <v>20.5699953549972</v>
      </c>
      <c r="M438" s="164">
        <v>0.24040771234224467</v>
      </c>
      <c r="N438" s="164">
        <v>12.311888981030394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3"/>
        <v>33.122292048369836</v>
      </c>
      <c r="U438" s="211" t="s">
        <v>60</v>
      </c>
      <c r="V438" s="212">
        <v>20.5699953549972</v>
      </c>
      <c r="W438" s="212">
        <v>0</v>
      </c>
      <c r="X438" s="212">
        <v>0</v>
      </c>
      <c r="Y438" s="212">
        <v>0.24040771234224467</v>
      </c>
      <c r="Z438" s="212">
        <v>12.311888981030394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4"/>
        <v>33.122292048369836</v>
      </c>
      <c r="AJ438" s="141" t="str">
        <f t="shared" si="175"/>
        <v/>
      </c>
      <c r="BA438" s="141"/>
      <c r="BR438" s="141"/>
      <c r="CG438" s="141"/>
    </row>
    <row r="439" spans="1:85" ht="15">
      <c r="A439" s="170" t="s">
        <v>63</v>
      </c>
      <c r="B439" s="156">
        <v>3.6112930962490651E-2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172"/>
        <v>3.6112930962490651E-2</v>
      </c>
      <c r="J439" s="149"/>
      <c r="K439" s="171" t="s">
        <v>63</v>
      </c>
      <c r="L439" s="156">
        <v>3.6112930962490651E-2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3"/>
        <v>3.6112930962490651E-2</v>
      </c>
      <c r="U439" s="216" t="s">
        <v>61</v>
      </c>
      <c r="V439" s="207">
        <v>3.6112930962490651E-2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4"/>
        <v>3.6112930962490651E-2</v>
      </c>
      <c r="AJ439" s="141" t="str">
        <f t="shared" si="175"/>
        <v/>
      </c>
      <c r="BA439" s="141"/>
      <c r="BR439" s="141"/>
      <c r="CG439" s="141"/>
    </row>
    <row r="440" spans="1:85">
      <c r="A440" s="172" t="s">
        <v>23</v>
      </c>
      <c r="B440" s="173">
        <v>3.6112930962490651E-2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172"/>
        <v>3.6112930962490651E-2</v>
      </c>
      <c r="J440" s="149"/>
      <c r="K440" s="176" t="s">
        <v>23</v>
      </c>
      <c r="L440" s="177">
        <v>3.6112930962490651E-2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3"/>
        <v>3.6112930962490651E-2</v>
      </c>
      <c r="U440" s="217" t="s">
        <v>64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174"/>
        <v>0</v>
      </c>
      <c r="AJ440" s="141">
        <f t="shared" si="175"/>
        <v>3.6112930962490651E-2</v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17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4"/>
        <v>0</v>
      </c>
      <c r="AJ441" s="141" t="str">
        <f t="shared" si="17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17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174"/>
        <v>0</v>
      </c>
      <c r="AJ442" s="141" t="str">
        <f t="shared" si="17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17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4"/>
        <v>0</v>
      </c>
      <c r="AJ443" s="150" t="str">
        <f t="shared" si="175"/>
        <v/>
      </c>
    </row>
    <row r="444" spans="1:85" ht="15">
      <c r="A444" s="194" t="s">
        <v>26</v>
      </c>
      <c r="B444" s="195">
        <f>SUM(B423:B439)</f>
        <v>625.6410280511318</v>
      </c>
      <c r="C444" s="195">
        <f t="shared" ref="C444:I444" si="176">SUM(C423:C439)</f>
        <v>153.92632018049295</v>
      </c>
      <c r="D444" s="195">
        <f t="shared" si="176"/>
        <v>148.29310928778347</v>
      </c>
      <c r="E444" s="195">
        <f t="shared" si="176"/>
        <v>1173.6875819317188</v>
      </c>
      <c r="F444" s="195">
        <f t="shared" si="176"/>
        <v>0</v>
      </c>
      <c r="G444" s="195">
        <f t="shared" si="176"/>
        <v>148.12554218594963</v>
      </c>
      <c r="H444" s="197">
        <f t="shared" si="176"/>
        <v>0</v>
      </c>
      <c r="I444" s="154">
        <f t="shared" si="176"/>
        <v>2249.6735816370769</v>
      </c>
      <c r="J444" s="149"/>
      <c r="K444" s="196" t="s">
        <v>26</v>
      </c>
      <c r="L444" s="195">
        <f>SUM(L423:L439)</f>
        <v>625.6410280511318</v>
      </c>
      <c r="M444" s="195">
        <f t="shared" ref="M444:S444" si="177">SUM(M423:M439)</f>
        <v>153.92632018049295</v>
      </c>
      <c r="N444" s="195">
        <f t="shared" si="177"/>
        <v>148.29310928778347</v>
      </c>
      <c r="O444" s="195">
        <f t="shared" si="177"/>
        <v>1173.6875819317188</v>
      </c>
      <c r="P444" s="195">
        <f t="shared" si="177"/>
        <v>180.58736877719326</v>
      </c>
      <c r="Q444" s="195">
        <f t="shared" si="177"/>
        <v>148.12554218594963</v>
      </c>
      <c r="R444" s="197">
        <f t="shared" si="177"/>
        <v>0</v>
      </c>
      <c r="S444" s="198">
        <f t="shared" si="177"/>
        <v>2430.2609504142702</v>
      </c>
      <c r="T444" s="141" t="str">
        <f>IF(ABS(S444-AI444)&gt;0.01,S444-AI444,"")</f>
        <v/>
      </c>
      <c r="U444" s="224" t="s">
        <v>62</v>
      </c>
      <c r="V444" s="225">
        <f>SUM(V423:V439)</f>
        <v>535.00168248683065</v>
      </c>
      <c r="W444" s="225">
        <f t="shared" ref="W444:AH444" si="178">SUM(W423:W439)</f>
        <v>86.867777188024917</v>
      </c>
      <c r="X444" s="225">
        <f t="shared" si="178"/>
        <v>148.12554218594963</v>
      </c>
      <c r="Y444" s="225">
        <f t="shared" si="178"/>
        <v>153.92632018049295</v>
      </c>
      <c r="Z444" s="225">
        <f t="shared" si="178"/>
        <v>140.32154583244142</v>
      </c>
      <c r="AA444" s="225">
        <f t="shared" si="178"/>
        <v>1120.9331337791141</v>
      </c>
      <c r="AB444" s="225">
        <f t="shared" si="178"/>
        <v>180.58736877719326</v>
      </c>
      <c r="AC444" s="225">
        <f t="shared" si="178"/>
        <v>64.497579984223066</v>
      </c>
      <c r="AD444" s="226">
        <f t="shared" si="178"/>
        <v>3.7715683762761931</v>
      </c>
      <c r="AE444" s="226">
        <f t="shared" si="178"/>
        <v>2.903465821586968</v>
      </c>
      <c r="AF444" s="226">
        <f t="shared" si="178"/>
        <v>0</v>
      </c>
      <c r="AG444" s="226">
        <f t="shared" si="178"/>
        <v>7.9715634553420607</v>
      </c>
      <c r="AH444" s="226">
        <f t="shared" si="178"/>
        <v>49.850982331017832</v>
      </c>
      <c r="AI444" s="227">
        <f>SUM(V444:AC444)</f>
        <v>2430.2609504142697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0.27810302488232791</v>
      </c>
      <c r="C445" s="49">
        <f t="shared" ref="C445:H445" si="179">IF($I444=0,"-",C444/$I444)</f>
        <v>6.8421624113344251E-2</v>
      </c>
      <c r="D445" s="49">
        <f t="shared" si="179"/>
        <v>6.5917611558504979E-2</v>
      </c>
      <c r="E445" s="49">
        <f t="shared" si="179"/>
        <v>0.52171461296070865</v>
      </c>
      <c r="F445" s="49">
        <f t="shared" si="179"/>
        <v>0</v>
      </c>
      <c r="G445" s="49">
        <f t="shared" si="179"/>
        <v>6.5843126485114062E-2</v>
      </c>
      <c r="H445" s="72">
        <f t="shared" si="179"/>
        <v>0</v>
      </c>
      <c r="I445" s="50">
        <f>SUM(B445:H445)</f>
        <v>0.99999999999999978</v>
      </c>
      <c r="J445" s="141"/>
      <c r="K445" s="84" t="s">
        <v>86</v>
      </c>
      <c r="L445" s="101">
        <f t="shared" ref="L445:R445" si="180">IF($S444=0,"-",L444/$S444)</f>
        <v>0.25743779816915668</v>
      </c>
      <c r="M445" s="101">
        <f t="shared" si="180"/>
        <v>6.3337363073810729E-2</v>
      </c>
      <c r="N445" s="101">
        <f t="shared" si="180"/>
        <v>6.1019418207952092E-2</v>
      </c>
      <c r="O445" s="101">
        <f t="shared" si="180"/>
        <v>0.48294714266451438</v>
      </c>
      <c r="P445" s="101">
        <f t="shared" si="180"/>
        <v>7.4307809927328897E-2</v>
      </c>
      <c r="Q445" s="101">
        <f t="shared" si="180"/>
        <v>6.0950467957237131E-2</v>
      </c>
      <c r="R445" s="102">
        <f t="shared" si="180"/>
        <v>0</v>
      </c>
      <c r="S445" s="103">
        <f>SUM(L445:R445)</f>
        <v>0.99999999999999989</v>
      </c>
      <c r="U445" s="113" t="s">
        <v>86</v>
      </c>
      <c r="V445" s="135">
        <f>+V444/$AI444</f>
        <v>0.22014166108196431</v>
      </c>
      <c r="W445" s="135">
        <f t="shared" ref="W445:AH445" si="181">+W444/$AI444</f>
        <v>3.5744217991577065E-2</v>
      </c>
      <c r="X445" s="135">
        <f t="shared" si="181"/>
        <v>6.0950467957237138E-2</v>
      </c>
      <c r="Y445" s="135">
        <f t="shared" si="181"/>
        <v>6.3337363073810743E-2</v>
      </c>
      <c r="Z445" s="135">
        <f t="shared" si="181"/>
        <v>5.7739291662700573E-2</v>
      </c>
      <c r="AA445" s="135">
        <f t="shared" si="181"/>
        <v>0.46123982430283317</v>
      </c>
      <c r="AB445" s="135">
        <f t="shared" si="181"/>
        <v>7.4307809927328911E-2</v>
      </c>
      <c r="AC445" s="135">
        <f t="shared" si="181"/>
        <v>2.6539364002548207E-2</v>
      </c>
      <c r="AD445" s="135">
        <f t="shared" si="181"/>
        <v>1.5519190956153413E-3</v>
      </c>
      <c r="AE445" s="135">
        <f t="shared" si="181"/>
        <v>1.194713605175623E-3</v>
      </c>
      <c r="AF445" s="135">
        <f t="shared" si="181"/>
        <v>0</v>
      </c>
      <c r="AG445" s="135">
        <f t="shared" si="181"/>
        <v>3.280126545251531E-3</v>
      </c>
      <c r="AH445" s="135">
        <f t="shared" si="181"/>
        <v>2.0512604756505709E-2</v>
      </c>
      <c r="AI445" s="136">
        <f>SUM(V445:AC445)</f>
        <v>1</v>
      </c>
      <c r="AJ445" s="141" t="str">
        <f t="shared" si="17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0.11009506816591461</v>
      </c>
      <c r="G449" s="354"/>
      <c r="H449" s="356"/>
      <c r="I449" s="154">
        <f>SUM(B449:H449)</f>
        <v>0.11009506816591461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182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183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182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183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182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183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182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183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182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183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236.60195596068789</v>
      </c>
      <c r="G455" s="357"/>
      <c r="H455" s="359"/>
      <c r="I455" s="154">
        <f t="shared" si="182"/>
        <v>236.60195596068789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183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182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183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182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183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182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183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182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183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868.59880443045506</v>
      </c>
      <c r="G460" s="357"/>
      <c r="H460" s="359"/>
      <c r="I460" s="162">
        <f t="shared" si="182"/>
        <v>868.59880443045506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183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182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183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182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183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15.360578823811441</v>
      </c>
      <c r="G463" s="357"/>
      <c r="H463" s="359"/>
      <c r="I463" s="154">
        <f t="shared" si="182"/>
        <v>15.360578823811441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183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182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183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182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183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182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183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182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183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182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183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182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183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4">SUM(C449:C465)</f>
        <v>0</v>
      </c>
      <c r="D470" s="195">
        <f t="shared" si="184"/>
        <v>0</v>
      </c>
      <c r="E470" s="195">
        <f t="shared" si="184"/>
        <v>0</v>
      </c>
      <c r="F470" s="195">
        <f t="shared" si="184"/>
        <v>1120.6714342831203</v>
      </c>
      <c r="G470" s="195">
        <f t="shared" si="184"/>
        <v>0</v>
      </c>
      <c r="H470" s="197">
        <f t="shared" si="184"/>
        <v>0</v>
      </c>
      <c r="I470" s="154">
        <f t="shared" si="184"/>
        <v>1120.6714342831203</v>
      </c>
      <c r="J470" s="149"/>
      <c r="K470" s="196" t="s">
        <v>26</v>
      </c>
      <c r="L470" s="195">
        <f>SUM(L449:L465)</f>
        <v>0</v>
      </c>
      <c r="M470" s="195">
        <f t="shared" ref="M470:S470" si="185">SUM(M449:M465)</f>
        <v>0</v>
      </c>
      <c r="N470" s="195">
        <f t="shared" si="185"/>
        <v>0</v>
      </c>
      <c r="O470" s="195">
        <f t="shared" si="185"/>
        <v>0</v>
      </c>
      <c r="P470" s="195">
        <f t="shared" si="185"/>
        <v>0</v>
      </c>
      <c r="Q470" s="195">
        <f t="shared" si="185"/>
        <v>0</v>
      </c>
      <c r="R470" s="197">
        <f t="shared" si="185"/>
        <v>0</v>
      </c>
      <c r="S470" s="198">
        <f t="shared" si="185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186">IF($I470=0,"-",C470/$I470)</f>
        <v>0</v>
      </c>
      <c r="D471" s="49">
        <f t="shared" si="186"/>
        <v>0</v>
      </c>
      <c r="E471" s="49">
        <f t="shared" si="186"/>
        <v>0</v>
      </c>
      <c r="F471" s="49">
        <f t="shared" si="186"/>
        <v>1</v>
      </c>
      <c r="G471" s="49">
        <f t="shared" si="186"/>
        <v>0</v>
      </c>
      <c r="H471" s="72">
        <f t="shared" si="186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187">IF($S470=0,"-",L470/$S470)</f>
        <v>-</v>
      </c>
      <c r="M471" s="101" t="str">
        <f t="shared" si="187"/>
        <v>-</v>
      </c>
      <c r="N471" s="101" t="str">
        <f t="shared" si="187"/>
        <v>-</v>
      </c>
      <c r="O471" s="101" t="str">
        <f t="shared" si="187"/>
        <v>-</v>
      </c>
      <c r="P471" s="101" t="str">
        <f t="shared" si="187"/>
        <v>-</v>
      </c>
      <c r="Q471" s="101" t="str">
        <f t="shared" si="187"/>
        <v>-</v>
      </c>
      <c r="R471" s="102" t="str">
        <f t="shared" si="187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188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189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188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189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188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189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188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189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188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189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43737.872033179636</v>
      </c>
      <c r="G481" s="357"/>
      <c r="H481" s="359"/>
      <c r="I481" s="154">
        <f t="shared" si="188"/>
        <v>43737.872033179636</v>
      </c>
      <c r="J481" s="149"/>
      <c r="K481" s="169" t="s">
        <v>57</v>
      </c>
      <c r="L481" s="357"/>
      <c r="M481" s="358"/>
      <c r="N481" s="358"/>
      <c r="O481" s="359"/>
      <c r="P481" s="156">
        <v>21061.167267532208</v>
      </c>
      <c r="Q481" s="357"/>
      <c r="R481" s="364"/>
      <c r="S481" s="158">
        <f t="shared" si="189"/>
        <v>21061.167267532208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11603.791263782296</v>
      </c>
      <c r="G482" s="357"/>
      <c r="H482" s="359"/>
      <c r="I482" s="162">
        <f t="shared" si="188"/>
        <v>11603.791263782296</v>
      </c>
      <c r="J482" s="149"/>
      <c r="K482" s="163" t="s">
        <v>12</v>
      </c>
      <c r="L482" s="357"/>
      <c r="M482" s="358"/>
      <c r="N482" s="358"/>
      <c r="O482" s="359"/>
      <c r="P482" s="164">
        <v>4612.2818615874858</v>
      </c>
      <c r="Q482" s="357"/>
      <c r="R482" s="364"/>
      <c r="S482" s="166">
        <f t="shared" si="189"/>
        <v>4612.2818615874858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188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189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20.700861387868024</v>
      </c>
      <c r="G484" s="357"/>
      <c r="H484" s="359"/>
      <c r="I484" s="162">
        <f t="shared" si="188"/>
        <v>20.700861387868024</v>
      </c>
      <c r="J484" s="149"/>
      <c r="K484" s="163" t="s">
        <v>17</v>
      </c>
      <c r="L484" s="357"/>
      <c r="M484" s="358"/>
      <c r="N484" s="358"/>
      <c r="O484" s="359"/>
      <c r="P484" s="164">
        <v>20.700861387868184</v>
      </c>
      <c r="Q484" s="357"/>
      <c r="R484" s="364"/>
      <c r="S484" s="166">
        <f t="shared" si="189"/>
        <v>20.700861387868184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143.04833603842212</v>
      </c>
      <c r="G485" s="357"/>
      <c r="H485" s="359"/>
      <c r="I485" s="154">
        <f t="shared" si="188"/>
        <v>143.04833603842212</v>
      </c>
      <c r="J485" s="149"/>
      <c r="K485" s="169" t="s">
        <v>139</v>
      </c>
      <c r="L485" s="357"/>
      <c r="M485" s="358"/>
      <c r="N485" s="358"/>
      <c r="O485" s="359"/>
      <c r="P485" s="156">
        <v>112.5085248605546</v>
      </c>
      <c r="Q485" s="357"/>
      <c r="R485" s="364"/>
      <c r="S485" s="158">
        <f t="shared" si="189"/>
        <v>112.5085248605546</v>
      </c>
    </row>
    <row r="486" spans="1:19" ht="15">
      <c r="A486" s="159" t="s">
        <v>25</v>
      </c>
      <c r="B486" s="357"/>
      <c r="C486" s="358"/>
      <c r="D486" s="358"/>
      <c r="E486" s="359"/>
      <c r="F486" s="160">
        <v>920.40764230895593</v>
      </c>
      <c r="G486" s="357"/>
      <c r="H486" s="359"/>
      <c r="I486" s="162">
        <f t="shared" si="188"/>
        <v>920.40764230895593</v>
      </c>
      <c r="J486" s="149"/>
      <c r="K486" s="163" t="s">
        <v>25</v>
      </c>
      <c r="L486" s="357"/>
      <c r="M486" s="358"/>
      <c r="N486" s="358"/>
      <c r="O486" s="359"/>
      <c r="P486" s="164">
        <v>-7.7271522513910895E-14</v>
      </c>
      <c r="Q486" s="357"/>
      <c r="R486" s="364"/>
      <c r="S486" s="166">
        <f t="shared" si="189"/>
        <v>-7.7271522513910895E-14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188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189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188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189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4706.4139111516424</v>
      </c>
      <c r="G489" s="357"/>
      <c r="H489" s="359"/>
      <c r="I489" s="154">
        <f t="shared" si="188"/>
        <v>4706.4139111516424</v>
      </c>
      <c r="J489" s="149"/>
      <c r="K489" s="169" t="s">
        <v>22</v>
      </c>
      <c r="L489" s="357"/>
      <c r="M489" s="358"/>
      <c r="N489" s="358"/>
      <c r="O489" s="359"/>
      <c r="P489" s="156">
        <v>2834.0602072805141</v>
      </c>
      <c r="Q489" s="357"/>
      <c r="R489" s="364"/>
      <c r="S489" s="158">
        <f t="shared" si="189"/>
        <v>2834.0602072805141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188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189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188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189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188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189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188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189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188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189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188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18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0">SUM(C475:C491)</f>
        <v>0</v>
      </c>
      <c r="D496" s="195">
        <f t="shared" si="190"/>
        <v>0</v>
      </c>
      <c r="E496" s="195">
        <f t="shared" si="190"/>
        <v>0</v>
      </c>
      <c r="F496" s="195">
        <f t="shared" si="190"/>
        <v>61132.234047848826</v>
      </c>
      <c r="G496" s="195">
        <f t="shared" si="190"/>
        <v>0</v>
      </c>
      <c r="H496" s="197">
        <f t="shared" si="190"/>
        <v>0</v>
      </c>
      <c r="I496" s="154">
        <f t="shared" si="190"/>
        <v>61132.234047848826</v>
      </c>
      <c r="J496" s="149"/>
      <c r="K496" s="196" t="s">
        <v>26</v>
      </c>
      <c r="L496" s="195">
        <f>SUM(L475:L491)</f>
        <v>0</v>
      </c>
      <c r="M496" s="195">
        <f t="shared" ref="M496:S496" si="191">SUM(M475:M491)</f>
        <v>0</v>
      </c>
      <c r="N496" s="195">
        <f t="shared" si="191"/>
        <v>0</v>
      </c>
      <c r="O496" s="195">
        <f t="shared" si="191"/>
        <v>0</v>
      </c>
      <c r="P496" s="195">
        <f t="shared" si="191"/>
        <v>28640.718722648628</v>
      </c>
      <c r="Q496" s="195">
        <f t="shared" si="191"/>
        <v>0</v>
      </c>
      <c r="R496" s="197">
        <f t="shared" si="191"/>
        <v>0</v>
      </c>
      <c r="S496" s="198">
        <f t="shared" si="191"/>
        <v>28640.718722648628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192">IF($I496=0,"-",C496/$I496)</f>
        <v>0</v>
      </c>
      <c r="D497" s="49">
        <f t="shared" si="192"/>
        <v>0</v>
      </c>
      <c r="E497" s="49">
        <f t="shared" si="192"/>
        <v>0</v>
      </c>
      <c r="F497" s="49">
        <f t="shared" si="192"/>
        <v>1</v>
      </c>
      <c r="G497" s="49">
        <f t="shared" si="192"/>
        <v>0</v>
      </c>
      <c r="H497" s="72">
        <f t="shared" si="192"/>
        <v>0</v>
      </c>
      <c r="I497" s="50">
        <f>SUM(B497:H497)</f>
        <v>1</v>
      </c>
      <c r="J497" s="24"/>
      <c r="K497" s="84" t="s">
        <v>86</v>
      </c>
      <c r="L497" s="101">
        <f t="shared" ref="L497:R497" si="193">IF($S496=0,"-",L496/$S496)</f>
        <v>0</v>
      </c>
      <c r="M497" s="101">
        <f t="shared" si="193"/>
        <v>0</v>
      </c>
      <c r="N497" s="101">
        <f t="shared" si="193"/>
        <v>0</v>
      </c>
      <c r="O497" s="101">
        <f t="shared" si="193"/>
        <v>0</v>
      </c>
      <c r="P497" s="101">
        <f t="shared" si="193"/>
        <v>1</v>
      </c>
      <c r="Q497" s="101">
        <f t="shared" si="193"/>
        <v>0</v>
      </c>
      <c r="R497" s="102">
        <f t="shared" si="19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19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19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19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19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19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19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19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19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19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19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19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19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19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19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19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19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19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19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869.61985689599999</v>
      </c>
      <c r="G511" s="357"/>
      <c r="H511" s="359"/>
      <c r="I511" s="154">
        <f t="shared" si="194"/>
        <v>869.61985689599999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19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42.951599999999999</v>
      </c>
      <c r="G512" s="357"/>
      <c r="H512" s="359"/>
      <c r="I512" s="162">
        <f t="shared" si="194"/>
        <v>42.951599999999999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19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19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19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19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19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19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19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19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19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19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19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19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19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19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19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19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19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19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19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6">SUM(C501:C517)</f>
        <v>0</v>
      </c>
      <c r="D522" s="195">
        <f t="shared" si="196"/>
        <v>0</v>
      </c>
      <c r="E522" s="195">
        <f t="shared" si="196"/>
        <v>0</v>
      </c>
      <c r="F522" s="195">
        <f t="shared" si="196"/>
        <v>912.57145689599997</v>
      </c>
      <c r="G522" s="195">
        <f t="shared" si="196"/>
        <v>0</v>
      </c>
      <c r="H522" s="197">
        <f t="shared" si="196"/>
        <v>0</v>
      </c>
      <c r="I522" s="154">
        <f t="shared" si="196"/>
        <v>912.57145689599997</v>
      </c>
      <c r="J522" s="149"/>
      <c r="K522" s="196" t="s">
        <v>26</v>
      </c>
      <c r="L522" s="195">
        <f>SUM(L501:L517)</f>
        <v>0</v>
      </c>
      <c r="M522" s="195">
        <f t="shared" ref="M522:S522" si="197">SUM(M501:M517)</f>
        <v>0</v>
      </c>
      <c r="N522" s="195">
        <f t="shared" si="197"/>
        <v>0</v>
      </c>
      <c r="O522" s="195">
        <f t="shared" si="197"/>
        <v>0</v>
      </c>
      <c r="P522" s="195">
        <f t="shared" si="197"/>
        <v>0</v>
      </c>
      <c r="Q522" s="195">
        <f t="shared" si="197"/>
        <v>0</v>
      </c>
      <c r="R522" s="197">
        <f t="shared" si="197"/>
        <v>0</v>
      </c>
      <c r="S522" s="198">
        <f t="shared" si="197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198">IF($I522=0,"-",C522/$I522)</f>
        <v>0</v>
      </c>
      <c r="D523" s="49">
        <f t="shared" si="198"/>
        <v>0</v>
      </c>
      <c r="E523" s="49">
        <f t="shared" si="198"/>
        <v>0</v>
      </c>
      <c r="F523" s="49">
        <f t="shared" si="198"/>
        <v>1</v>
      </c>
      <c r="G523" s="49">
        <f t="shared" si="198"/>
        <v>0</v>
      </c>
      <c r="H523" s="72">
        <f t="shared" si="198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199">IF($S522=0,"-",L522/$S522)</f>
        <v>-</v>
      </c>
      <c r="M523" s="101" t="str">
        <f t="shared" si="199"/>
        <v>-</v>
      </c>
      <c r="N523" s="101" t="str">
        <f t="shared" si="199"/>
        <v>-</v>
      </c>
      <c r="O523" s="101" t="str">
        <f t="shared" si="199"/>
        <v>-</v>
      </c>
      <c r="P523" s="101" t="str">
        <f t="shared" si="199"/>
        <v>-</v>
      </c>
      <c r="Q523" s="101" t="str">
        <f t="shared" si="199"/>
        <v>-</v>
      </c>
      <c r="R523" s="102" t="str">
        <f t="shared" si="199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00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01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00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01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00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01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00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01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00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01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382.57100803928847</v>
      </c>
      <c r="G533" s="357"/>
      <c r="H533" s="359"/>
      <c r="I533" s="154">
        <f t="shared" si="200"/>
        <v>382.57100803928847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01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40.78437501012943</v>
      </c>
      <c r="G534" s="357"/>
      <c r="H534" s="359"/>
      <c r="I534" s="162">
        <f t="shared" si="200"/>
        <v>40.78437501012943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01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00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01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00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01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00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01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00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01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00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01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00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01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00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01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00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01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00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01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00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01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00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01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00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01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00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01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2">SUM(C527:C543)</f>
        <v>0</v>
      </c>
      <c r="D548" s="195">
        <f t="shared" si="202"/>
        <v>0</v>
      </c>
      <c r="E548" s="195">
        <f t="shared" si="202"/>
        <v>0</v>
      </c>
      <c r="F548" s="195">
        <f t="shared" si="202"/>
        <v>423.35538304941792</v>
      </c>
      <c r="G548" s="195">
        <f t="shared" si="202"/>
        <v>0</v>
      </c>
      <c r="H548" s="197">
        <f t="shared" si="202"/>
        <v>0</v>
      </c>
      <c r="I548" s="154">
        <f t="shared" si="202"/>
        <v>423.35538304941792</v>
      </c>
      <c r="J548" s="149"/>
      <c r="K548" s="196" t="s">
        <v>26</v>
      </c>
      <c r="L548" s="195">
        <f>SUM(L527:L543)</f>
        <v>0</v>
      </c>
      <c r="M548" s="195">
        <f t="shared" ref="M548:S548" si="203">SUM(M527:M543)</f>
        <v>0</v>
      </c>
      <c r="N548" s="195">
        <f t="shared" si="203"/>
        <v>0</v>
      </c>
      <c r="O548" s="195">
        <f t="shared" si="203"/>
        <v>0</v>
      </c>
      <c r="P548" s="195">
        <f t="shared" si="203"/>
        <v>0</v>
      </c>
      <c r="Q548" s="195">
        <f t="shared" si="203"/>
        <v>0</v>
      </c>
      <c r="R548" s="197">
        <f t="shared" si="203"/>
        <v>0</v>
      </c>
      <c r="S548" s="198">
        <f t="shared" si="203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04">IF($I548=0,"-",C548/$I548)</f>
        <v>0</v>
      </c>
      <c r="D549" s="49">
        <f t="shared" si="204"/>
        <v>0</v>
      </c>
      <c r="E549" s="49">
        <f t="shared" si="204"/>
        <v>0</v>
      </c>
      <c r="F549" s="49">
        <f t="shared" si="204"/>
        <v>1</v>
      </c>
      <c r="G549" s="49">
        <f t="shared" si="204"/>
        <v>0</v>
      </c>
      <c r="H549" s="72">
        <f t="shared" si="204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05">IF($S548=0,"-",L548/$S548)</f>
        <v>-</v>
      </c>
      <c r="M549" s="101" t="str">
        <f t="shared" si="205"/>
        <v>-</v>
      </c>
      <c r="N549" s="101" t="str">
        <f t="shared" si="205"/>
        <v>-</v>
      </c>
      <c r="O549" s="101" t="str">
        <f t="shared" si="205"/>
        <v>-</v>
      </c>
      <c r="P549" s="101" t="str">
        <f t="shared" si="205"/>
        <v>-</v>
      </c>
      <c r="Q549" s="101" t="str">
        <f t="shared" si="205"/>
        <v>-</v>
      </c>
      <c r="R549" s="102" t="str">
        <f t="shared" si="205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06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07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06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07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06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07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06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07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06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07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06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07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14.880984498102567</v>
      </c>
      <c r="G560" s="357"/>
      <c r="H560" s="359"/>
      <c r="I560" s="162">
        <f t="shared" si="206"/>
        <v>14.880984498102567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07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1148.4465639929483</v>
      </c>
      <c r="G561" s="357"/>
      <c r="H561" s="359"/>
      <c r="I561" s="154">
        <f t="shared" si="206"/>
        <v>1148.4465639929483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07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06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07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06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07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06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07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06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07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06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07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06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07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06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07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06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07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06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07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06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07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06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07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06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08">SUM(C553:C569)</f>
        <v>0</v>
      </c>
      <c r="D574" s="195">
        <f t="shared" si="208"/>
        <v>0</v>
      </c>
      <c r="E574" s="195">
        <f t="shared" si="208"/>
        <v>0</v>
      </c>
      <c r="F574" s="195">
        <f t="shared" si="208"/>
        <v>1163.3275484910509</v>
      </c>
      <c r="G574" s="195">
        <f t="shared" si="208"/>
        <v>0</v>
      </c>
      <c r="H574" s="197">
        <f t="shared" si="208"/>
        <v>0</v>
      </c>
      <c r="I574" s="154">
        <f t="shared" si="208"/>
        <v>1163.3275484910509</v>
      </c>
      <c r="J574" s="149"/>
      <c r="K574" s="196" t="s">
        <v>26</v>
      </c>
      <c r="L574" s="195">
        <f>SUM(L553:L569)</f>
        <v>0</v>
      </c>
      <c r="M574" s="195">
        <f t="shared" ref="M574:S574" si="209">SUM(M553:M569)</f>
        <v>0</v>
      </c>
      <c r="N574" s="195">
        <f t="shared" si="209"/>
        <v>0</v>
      </c>
      <c r="O574" s="195">
        <f t="shared" si="209"/>
        <v>0</v>
      </c>
      <c r="P574" s="195">
        <f t="shared" si="209"/>
        <v>0</v>
      </c>
      <c r="Q574" s="195">
        <f t="shared" si="209"/>
        <v>0</v>
      </c>
      <c r="R574" s="197">
        <f t="shared" si="209"/>
        <v>0</v>
      </c>
      <c r="S574" s="198">
        <f t="shared" si="209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10">IF($I574=0,"-",C574/$I574)</f>
        <v>0</v>
      </c>
      <c r="D575" s="49">
        <f t="shared" si="210"/>
        <v>0</v>
      </c>
      <c r="E575" s="49">
        <f t="shared" si="210"/>
        <v>0</v>
      </c>
      <c r="F575" s="49">
        <f t="shared" si="210"/>
        <v>1</v>
      </c>
      <c r="G575" s="49">
        <f t="shared" si="210"/>
        <v>0</v>
      </c>
      <c r="H575" s="72">
        <f t="shared" si="210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11">IF($S574=0,"-",L574/$S574)</f>
        <v>-</v>
      </c>
      <c r="M575" s="101" t="str">
        <f t="shared" si="211"/>
        <v>-</v>
      </c>
      <c r="N575" s="101" t="str">
        <f t="shared" si="211"/>
        <v>-</v>
      </c>
      <c r="O575" s="101" t="str">
        <f t="shared" si="211"/>
        <v>-</v>
      </c>
      <c r="P575" s="101" t="str">
        <f t="shared" si="211"/>
        <v>-</v>
      </c>
      <c r="Q575" s="101" t="str">
        <f t="shared" si="211"/>
        <v>-</v>
      </c>
      <c r="R575" s="102" t="str">
        <f t="shared" si="211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7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0.11009506816591461</v>
      </c>
      <c r="Q579" s="152">
        <v>0</v>
      </c>
      <c r="R579" s="204">
        <v>0</v>
      </c>
      <c r="S579" s="205">
        <f>SUM(L579:R579)</f>
        <v>0.11009506816591461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12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3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12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3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12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3"/>
        <v>0</v>
      </c>
    </row>
    <row r="583" spans="1:19" ht="15">
      <c r="A583" s="167" t="s">
        <v>16</v>
      </c>
      <c r="B583" s="156">
        <v>69.674223843989125</v>
      </c>
      <c r="C583" s="156">
        <v>8.4392763591316342</v>
      </c>
      <c r="D583" s="156">
        <v>1.8196929744932129</v>
      </c>
      <c r="E583" s="156">
        <v>4.0584320283225788</v>
      </c>
      <c r="F583" s="348"/>
      <c r="G583" s="156">
        <v>0</v>
      </c>
      <c r="H583" s="168">
        <v>0</v>
      </c>
      <c r="I583" s="154">
        <f t="shared" si="212"/>
        <v>83.991625205936558</v>
      </c>
      <c r="J583" s="149"/>
      <c r="K583" s="169" t="s">
        <v>16</v>
      </c>
      <c r="L583" s="156">
        <v>69.674223843989125</v>
      </c>
      <c r="M583" s="156">
        <v>8.4392763591316342</v>
      </c>
      <c r="N583" s="156">
        <v>1.8196929744932129</v>
      </c>
      <c r="O583" s="156">
        <v>4.0584320283225788</v>
      </c>
      <c r="P583" s="156">
        <v>0</v>
      </c>
      <c r="Q583" s="156">
        <v>0</v>
      </c>
      <c r="R583" s="157">
        <v>0</v>
      </c>
      <c r="S583" s="158">
        <f t="shared" si="213"/>
        <v>83.991625205936558</v>
      </c>
    </row>
    <row r="584" spans="1:19" ht="15">
      <c r="A584" s="159" t="s">
        <v>15</v>
      </c>
      <c r="B584" s="160">
        <v>623.2164036308551</v>
      </c>
      <c r="C584" s="160">
        <v>9.4578354884255873</v>
      </c>
      <c r="D584" s="160">
        <v>11.182921486599707</v>
      </c>
      <c r="E584" s="160">
        <v>0</v>
      </c>
      <c r="F584" s="348"/>
      <c r="G584" s="160">
        <v>0</v>
      </c>
      <c r="H584" s="161">
        <v>0</v>
      </c>
      <c r="I584" s="162">
        <f t="shared" si="212"/>
        <v>643.85716060588038</v>
      </c>
      <c r="J584" s="149"/>
      <c r="K584" s="163" t="s">
        <v>15</v>
      </c>
      <c r="L584" s="164">
        <v>623.2164036308551</v>
      </c>
      <c r="M584" s="164">
        <v>9.4578354884255873</v>
      </c>
      <c r="N584" s="164">
        <v>11.182921486599707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3"/>
        <v>643.85716060588038</v>
      </c>
    </row>
    <row r="585" spans="1:19" ht="15">
      <c r="A585" s="167" t="s">
        <v>57</v>
      </c>
      <c r="B585" s="156">
        <v>0</v>
      </c>
      <c r="C585" s="156">
        <v>0</v>
      </c>
      <c r="D585" s="156">
        <v>0.12980766780301656</v>
      </c>
      <c r="E585" s="156">
        <v>60.553285107499669</v>
      </c>
      <c r="F585" s="348"/>
      <c r="G585" s="156">
        <v>0</v>
      </c>
      <c r="H585" s="168">
        <v>0</v>
      </c>
      <c r="I585" s="154">
        <f t="shared" si="212"/>
        <v>60.683092775302683</v>
      </c>
      <c r="J585" s="149"/>
      <c r="K585" s="169" t="s">
        <v>57</v>
      </c>
      <c r="L585" s="156">
        <v>0</v>
      </c>
      <c r="M585" s="156">
        <v>0</v>
      </c>
      <c r="N585" s="156">
        <v>0.12980766780301656</v>
      </c>
      <c r="O585" s="156">
        <v>60.553285107499669</v>
      </c>
      <c r="P585" s="156">
        <v>4799.327454098403</v>
      </c>
      <c r="Q585" s="156">
        <v>0</v>
      </c>
      <c r="R585" s="157">
        <v>0</v>
      </c>
      <c r="S585" s="158">
        <f t="shared" si="213"/>
        <v>4860.0105468737056</v>
      </c>
    </row>
    <row r="586" spans="1:19" ht="15">
      <c r="A586" s="159" t="s">
        <v>12</v>
      </c>
      <c r="B586" s="160">
        <v>0</v>
      </c>
      <c r="C586" s="160">
        <v>0</v>
      </c>
      <c r="D586" s="160">
        <v>0.29626948774039014</v>
      </c>
      <c r="E586" s="160">
        <v>8.6621818254188767</v>
      </c>
      <c r="F586" s="348"/>
      <c r="G586" s="160">
        <v>0</v>
      </c>
      <c r="H586" s="161">
        <v>0</v>
      </c>
      <c r="I586" s="162">
        <f t="shared" si="212"/>
        <v>8.9584513131592676</v>
      </c>
      <c r="J586" s="149"/>
      <c r="K586" s="163" t="s">
        <v>12</v>
      </c>
      <c r="L586" s="164">
        <v>0</v>
      </c>
      <c r="M586" s="164">
        <v>0</v>
      </c>
      <c r="N586" s="164">
        <v>0.29626948774039014</v>
      </c>
      <c r="O586" s="164">
        <v>8.6621818254188767</v>
      </c>
      <c r="P586" s="164">
        <v>257.13958695626098</v>
      </c>
      <c r="Q586" s="164">
        <v>0</v>
      </c>
      <c r="R586" s="165">
        <v>0</v>
      </c>
      <c r="S586" s="166">
        <f t="shared" si="213"/>
        <v>266.09803826942027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12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1148.4465639929483</v>
      </c>
      <c r="Q587" s="156">
        <v>0</v>
      </c>
      <c r="R587" s="157">
        <v>0</v>
      </c>
      <c r="S587" s="158">
        <f t="shared" si="213"/>
        <v>1148.4465639929483</v>
      </c>
    </row>
    <row r="588" spans="1:19" ht="15">
      <c r="A588" s="159" t="s">
        <v>17</v>
      </c>
      <c r="B588" s="160">
        <v>20.523310333882247</v>
      </c>
      <c r="C588" s="160">
        <v>0.11120134369111759</v>
      </c>
      <c r="D588" s="160">
        <v>2.6047448693398381</v>
      </c>
      <c r="E588" s="160">
        <v>0.3550718433566088</v>
      </c>
      <c r="F588" s="348"/>
      <c r="G588" s="160">
        <v>0</v>
      </c>
      <c r="H588" s="161">
        <v>0</v>
      </c>
      <c r="I588" s="162">
        <f t="shared" si="212"/>
        <v>23.594328390269812</v>
      </c>
      <c r="J588" s="149"/>
      <c r="K588" s="163" t="s">
        <v>17</v>
      </c>
      <c r="L588" s="164">
        <v>20.523310333882247</v>
      </c>
      <c r="M588" s="164">
        <v>0.11120134369111759</v>
      </c>
      <c r="N588" s="164">
        <v>2.6047448693398381</v>
      </c>
      <c r="O588" s="164">
        <v>0.3550718433566088</v>
      </c>
      <c r="P588" s="164">
        <v>0</v>
      </c>
      <c r="Q588" s="164">
        <v>0</v>
      </c>
      <c r="R588" s="165">
        <v>0</v>
      </c>
      <c r="S588" s="166">
        <f t="shared" si="213"/>
        <v>23.594328390269812</v>
      </c>
    </row>
    <row r="589" spans="1:19" ht="15">
      <c r="A589" s="167" t="s">
        <v>139</v>
      </c>
      <c r="B589" s="156">
        <v>1329.1730288149097</v>
      </c>
      <c r="C589" s="156">
        <v>209.46010244543851</v>
      </c>
      <c r="D589" s="156">
        <v>40.851254558299345</v>
      </c>
      <c r="E589" s="156">
        <v>32.167071471511953</v>
      </c>
      <c r="F589" s="348"/>
      <c r="G589" s="156">
        <v>0</v>
      </c>
      <c r="H589" s="168">
        <v>0</v>
      </c>
      <c r="I589" s="154">
        <f t="shared" si="212"/>
        <v>1611.6514572901594</v>
      </c>
      <c r="J589" s="149"/>
      <c r="K589" s="169" t="s">
        <v>139</v>
      </c>
      <c r="L589" s="156">
        <v>1329.1730288149097</v>
      </c>
      <c r="M589" s="156">
        <v>209.46010244543851</v>
      </c>
      <c r="N589" s="156">
        <v>40.851254558299345</v>
      </c>
      <c r="O589" s="156">
        <v>32.167071471511953</v>
      </c>
      <c r="P589" s="156">
        <v>869.61985689599999</v>
      </c>
      <c r="Q589" s="156">
        <v>0</v>
      </c>
      <c r="R589" s="157">
        <v>0</v>
      </c>
      <c r="S589" s="158">
        <f t="shared" si="213"/>
        <v>2481.2713141861595</v>
      </c>
    </row>
    <row r="590" spans="1:19" ht="15">
      <c r="A590" s="159" t="s">
        <v>25</v>
      </c>
      <c r="B590" s="160">
        <v>1398.6130268899046</v>
      </c>
      <c r="C590" s="160">
        <v>0</v>
      </c>
      <c r="D590" s="160">
        <v>3084.6823938332077</v>
      </c>
      <c r="E590" s="160">
        <v>679.75114241605661</v>
      </c>
      <c r="F590" s="348"/>
      <c r="G590" s="160">
        <v>2113.356981584991</v>
      </c>
      <c r="H590" s="161">
        <v>0.5501766645747711</v>
      </c>
      <c r="I590" s="162">
        <f t="shared" si="212"/>
        <v>7276.9537213887352</v>
      </c>
      <c r="J590" s="149"/>
      <c r="K590" s="163" t="s">
        <v>25</v>
      </c>
      <c r="L590" s="164">
        <v>1398.6130268899046</v>
      </c>
      <c r="M590" s="164">
        <v>0</v>
      </c>
      <c r="N590" s="164">
        <v>3084.6823938332077</v>
      </c>
      <c r="O590" s="164">
        <v>679.75114241605661</v>
      </c>
      <c r="P590" s="164">
        <v>1818.0945572885739</v>
      </c>
      <c r="Q590" s="164">
        <v>2113.356981584991</v>
      </c>
      <c r="R590" s="165">
        <v>0.5501766645747711</v>
      </c>
      <c r="S590" s="166">
        <f t="shared" si="213"/>
        <v>9095.0482786773082</v>
      </c>
    </row>
    <row r="591" spans="1:19" ht="15">
      <c r="A591" s="167" t="s">
        <v>24</v>
      </c>
      <c r="B591" s="156">
        <v>2855.5744474460084</v>
      </c>
      <c r="C591" s="156">
        <v>18.103832407550733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12"/>
        <v>2873.6782798535592</v>
      </c>
      <c r="J591" s="149"/>
      <c r="K591" s="169" t="s">
        <v>24</v>
      </c>
      <c r="L591" s="156">
        <v>2855.5744474460084</v>
      </c>
      <c r="M591" s="156">
        <v>18.103832407550733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3"/>
        <v>2873.6782798535592</v>
      </c>
    </row>
    <row r="592" spans="1:19" ht="15">
      <c r="A592" s="159" t="s">
        <v>59</v>
      </c>
      <c r="B592" s="160">
        <v>22.289470627198753</v>
      </c>
      <c r="C592" s="160">
        <v>0</v>
      </c>
      <c r="D592" s="160">
        <v>3.9624115004662905</v>
      </c>
      <c r="E592" s="160">
        <v>0</v>
      </c>
      <c r="F592" s="348"/>
      <c r="G592" s="160">
        <v>0</v>
      </c>
      <c r="H592" s="161">
        <v>0</v>
      </c>
      <c r="I592" s="162">
        <f t="shared" si="212"/>
        <v>26.251882127665045</v>
      </c>
      <c r="J592" s="149"/>
      <c r="K592" s="163" t="s">
        <v>59</v>
      </c>
      <c r="L592" s="164">
        <v>22.289470627198753</v>
      </c>
      <c r="M592" s="164">
        <v>0</v>
      </c>
      <c r="N592" s="164">
        <v>3.9624115004662905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3"/>
        <v>26.251882127665045</v>
      </c>
    </row>
    <row r="593" spans="1:85" ht="15">
      <c r="A593" s="167" t="s">
        <v>22</v>
      </c>
      <c r="B593" s="156">
        <v>270.21692953025303</v>
      </c>
      <c r="C593" s="156">
        <v>0</v>
      </c>
      <c r="D593" s="156">
        <v>16.666768951365587</v>
      </c>
      <c r="E593" s="156">
        <v>0</v>
      </c>
      <c r="F593" s="348"/>
      <c r="G593" s="156">
        <v>0</v>
      </c>
      <c r="H593" s="168">
        <v>0</v>
      </c>
      <c r="I593" s="154">
        <f t="shared" si="212"/>
        <v>286.88369848161864</v>
      </c>
      <c r="J593" s="149"/>
      <c r="K593" s="169" t="s">
        <v>22</v>
      </c>
      <c r="L593" s="156">
        <v>270.21692953025303</v>
      </c>
      <c r="M593" s="156">
        <v>0</v>
      </c>
      <c r="N593" s="156">
        <v>16.666768951365587</v>
      </c>
      <c r="O593" s="156">
        <v>0</v>
      </c>
      <c r="P593" s="156">
        <v>320.69905105885476</v>
      </c>
      <c r="Q593" s="156">
        <v>0</v>
      </c>
      <c r="R593" s="157">
        <v>0</v>
      </c>
      <c r="S593" s="158">
        <f t="shared" si="213"/>
        <v>607.5827495404734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12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3"/>
        <v>0</v>
      </c>
    </row>
    <row r="595" spans="1:85" ht="15">
      <c r="A595" s="170" t="s">
        <v>63</v>
      </c>
      <c r="B595" s="156">
        <v>1967.6219486024111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12"/>
        <v>1967.6219486024111</v>
      </c>
      <c r="J595" s="149"/>
      <c r="K595" s="171" t="s">
        <v>63</v>
      </c>
      <c r="L595" s="156">
        <v>1967.6219486024111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3"/>
        <v>1967.6219486024111</v>
      </c>
    </row>
    <row r="596" spans="1:85">
      <c r="A596" s="172" t="s">
        <v>23</v>
      </c>
      <c r="B596" s="173">
        <v>1967.6219486024111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12"/>
        <v>1967.6219486024111</v>
      </c>
      <c r="J596" s="149"/>
      <c r="K596" s="176" t="s">
        <v>23</v>
      </c>
      <c r="L596" s="177">
        <v>1967.6219486024111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3"/>
        <v>1967.6219486024111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12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3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12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3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12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3"/>
        <v>0</v>
      </c>
    </row>
    <row r="600" spans="1:85" ht="15">
      <c r="A600" s="194" t="s">
        <v>26</v>
      </c>
      <c r="B600" s="195">
        <f>SUM(B579:B595)</f>
        <v>8556.9027897194119</v>
      </c>
      <c r="C600" s="195">
        <f t="shared" ref="C600:I600" si="214">SUM(C579:C595)</f>
        <v>245.57224804423757</v>
      </c>
      <c r="D600" s="195">
        <f t="shared" si="214"/>
        <v>3162.1962653293149</v>
      </c>
      <c r="E600" s="195">
        <f t="shared" si="214"/>
        <v>785.5471846921663</v>
      </c>
      <c r="F600" s="195">
        <f t="shared" si="214"/>
        <v>0</v>
      </c>
      <c r="G600" s="195">
        <f t="shared" si="214"/>
        <v>2113.356981584991</v>
      </c>
      <c r="H600" s="197">
        <f t="shared" si="214"/>
        <v>0.5501766645747711</v>
      </c>
      <c r="I600" s="154">
        <f t="shared" si="214"/>
        <v>14864.125646034696</v>
      </c>
      <c r="J600" s="149"/>
      <c r="K600" s="196" t="s">
        <v>26</v>
      </c>
      <c r="L600" s="195">
        <f>SUM(L579:L595)</f>
        <v>8556.9027897194119</v>
      </c>
      <c r="M600" s="195">
        <f t="shared" ref="M600:S600" si="215">SUM(M579:M595)</f>
        <v>245.57224804423757</v>
      </c>
      <c r="N600" s="195">
        <f t="shared" si="215"/>
        <v>3162.1962653293149</v>
      </c>
      <c r="O600" s="195">
        <f t="shared" si="215"/>
        <v>785.5471846921663</v>
      </c>
      <c r="P600" s="195">
        <f t="shared" si="215"/>
        <v>9213.4371653592061</v>
      </c>
      <c r="Q600" s="195">
        <f t="shared" si="215"/>
        <v>2113.356981584991</v>
      </c>
      <c r="R600" s="197">
        <f t="shared" si="215"/>
        <v>0.5501766645747711</v>
      </c>
      <c r="S600" s="198">
        <f t="shared" si="215"/>
        <v>24077.562811393909</v>
      </c>
    </row>
    <row r="601" spans="1:85" s="24" customFormat="1" ht="15" thickBot="1">
      <c r="A601" s="61" t="s">
        <v>86</v>
      </c>
      <c r="B601" s="49">
        <f>IF($I600=0,"-",B600/$I600)</f>
        <v>0.57567481555850131</v>
      </c>
      <c r="C601" s="49">
        <f t="shared" ref="C601:H601" si="216">IF($I600=0,"-",C600/$I600)</f>
        <v>1.6521136452432295E-2</v>
      </c>
      <c r="D601" s="49">
        <f t="shared" si="216"/>
        <v>0.21274014635182353</v>
      </c>
      <c r="E601" s="49">
        <f t="shared" si="216"/>
        <v>5.2848529634282715E-2</v>
      </c>
      <c r="F601" s="49">
        <f t="shared" si="216"/>
        <v>0</v>
      </c>
      <c r="G601" s="49">
        <f t="shared" si="216"/>
        <v>0.14217835827758704</v>
      </c>
      <c r="H601" s="72">
        <f t="shared" si="216"/>
        <v>3.7013725373180073E-5</v>
      </c>
      <c r="I601" s="50">
        <f>SUM(B601:H601)</f>
        <v>1</v>
      </c>
      <c r="K601" s="84" t="s">
        <v>86</v>
      </c>
      <c r="L601" s="101">
        <f t="shared" ref="L601:R601" si="217">IF($S600=0,"-",L600/$S600)</f>
        <v>0.35538907557828658</v>
      </c>
      <c r="M601" s="101">
        <f t="shared" si="217"/>
        <v>1.0199215342843114E-2</v>
      </c>
      <c r="N601" s="101">
        <f t="shared" si="217"/>
        <v>0.13133373548226859</v>
      </c>
      <c r="O601" s="101">
        <f t="shared" si="217"/>
        <v>3.2625693507502017E-2</v>
      </c>
      <c r="P601" s="101">
        <f t="shared" si="217"/>
        <v>0.38265655197457327</v>
      </c>
      <c r="Q601" s="101">
        <f t="shared" si="217"/>
        <v>8.7772877933680021E-2</v>
      </c>
      <c r="R601" s="102">
        <f t="shared" si="217"/>
        <v>2.2850180846145201E-5</v>
      </c>
      <c r="S601" s="103">
        <f>SUM(L601:R601)</f>
        <v>0.99999999999999978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2.6856673897323016</v>
      </c>
      <c r="C605" s="152">
        <v>0</v>
      </c>
      <c r="D605" s="152">
        <v>0</v>
      </c>
      <c r="E605" s="152">
        <v>0</v>
      </c>
      <c r="F605" s="347"/>
      <c r="G605" s="152">
        <v>0</v>
      </c>
      <c r="H605" s="153">
        <v>0</v>
      </c>
      <c r="I605" s="154">
        <f>SUM(B605:H605)</f>
        <v>2.6856673897323016</v>
      </c>
      <c r="J605" s="149"/>
      <c r="K605" s="203" t="s">
        <v>7</v>
      </c>
      <c r="L605" s="152">
        <v>2.6856673897323016</v>
      </c>
      <c r="M605" s="152">
        <v>0</v>
      </c>
      <c r="N605" s="152">
        <v>0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2.6856673897323016</v>
      </c>
      <c r="U605" s="106" t="s">
        <v>7</v>
      </c>
      <c r="V605" s="207">
        <v>2.6856673897323016</v>
      </c>
      <c r="W605" s="207">
        <v>0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18">+P605</f>
        <v>0</v>
      </c>
      <c r="AF605" s="210">
        <f t="shared" ref="AF605:AF625" si="219">SUM(V605:AE605)</f>
        <v>2.6856673897323016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34.333715113843105</v>
      </c>
      <c r="C606" s="160">
        <v>0</v>
      </c>
      <c r="D606" s="160">
        <v>2.085997762806334</v>
      </c>
      <c r="E606" s="160">
        <v>0</v>
      </c>
      <c r="F606" s="348"/>
      <c r="G606" s="160">
        <v>0</v>
      </c>
      <c r="H606" s="161">
        <v>0</v>
      </c>
      <c r="I606" s="162">
        <f t="shared" ref="I606:I625" si="220">SUM(B606:H606)</f>
        <v>36.419712876649442</v>
      </c>
      <c r="J606" s="149"/>
      <c r="K606" s="163" t="s">
        <v>8</v>
      </c>
      <c r="L606" s="164">
        <v>34.333715113843105</v>
      </c>
      <c r="M606" s="164">
        <v>0</v>
      </c>
      <c r="N606" s="164">
        <v>2.085997762806334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1">SUM(L606:R606)</f>
        <v>36.419712876649442</v>
      </c>
      <c r="U606" s="107" t="s">
        <v>8</v>
      </c>
      <c r="V606" s="212">
        <v>34.333715113843105</v>
      </c>
      <c r="W606" s="212">
        <v>2.085997762806334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18"/>
        <v>0</v>
      </c>
      <c r="AF606" s="214">
        <f t="shared" si="219"/>
        <v>36.419712876649442</v>
      </c>
      <c r="AG606" s="244" t="str">
        <f t="shared" ref="AG606:AG626" si="222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151.19599762145398</v>
      </c>
      <c r="C607" s="156">
        <v>0</v>
      </c>
      <c r="D607" s="156">
        <v>3.6452643046896802</v>
      </c>
      <c r="E607" s="156">
        <v>0</v>
      </c>
      <c r="F607" s="348"/>
      <c r="G607" s="156">
        <v>0</v>
      </c>
      <c r="H607" s="168">
        <v>0</v>
      </c>
      <c r="I607" s="154">
        <f t="shared" si="220"/>
        <v>154.84126192614366</v>
      </c>
      <c r="J607" s="149"/>
      <c r="K607" s="169" t="s">
        <v>10</v>
      </c>
      <c r="L607" s="156">
        <v>151.19599762145398</v>
      </c>
      <c r="M607" s="156">
        <v>0</v>
      </c>
      <c r="N607" s="156">
        <v>3.6452643046896802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1"/>
        <v>154.84126192614366</v>
      </c>
      <c r="U607" s="274" t="s">
        <v>10</v>
      </c>
      <c r="V607" s="207">
        <v>151.19599762145398</v>
      </c>
      <c r="W607" s="207">
        <v>3.6452643046896802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18"/>
        <v>0</v>
      </c>
      <c r="AF607" s="210">
        <f t="shared" si="219"/>
        <v>154.84126192614366</v>
      </c>
      <c r="AG607" s="244" t="str">
        <f t="shared" si="222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20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1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18"/>
        <v>0</v>
      </c>
      <c r="AF608" s="214">
        <f t="shared" si="219"/>
        <v>0</v>
      </c>
      <c r="AG608" s="244" t="str">
        <f t="shared" si="222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48"/>
      <c r="G609" s="156">
        <v>0</v>
      </c>
      <c r="H609" s="168">
        <v>0</v>
      </c>
      <c r="I609" s="154">
        <f t="shared" si="220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1"/>
        <v>0</v>
      </c>
      <c r="U609" s="274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18"/>
        <v>0</v>
      </c>
      <c r="AF609" s="210">
        <f t="shared" si="219"/>
        <v>0</v>
      </c>
      <c r="AG609" s="244" t="str">
        <f t="shared" si="222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5609.9355846654926</v>
      </c>
      <c r="C610" s="160">
        <v>0</v>
      </c>
      <c r="D610" s="160">
        <v>901.28346163814069</v>
      </c>
      <c r="E610" s="160">
        <v>0</v>
      </c>
      <c r="F610" s="348"/>
      <c r="G610" s="160">
        <v>0</v>
      </c>
      <c r="H610" s="161">
        <v>0</v>
      </c>
      <c r="I610" s="162">
        <f t="shared" si="220"/>
        <v>6511.2190463036331</v>
      </c>
      <c r="J610" s="149"/>
      <c r="K610" s="163" t="s">
        <v>15</v>
      </c>
      <c r="L610" s="164">
        <v>5609.9355846654926</v>
      </c>
      <c r="M610" s="164">
        <v>0</v>
      </c>
      <c r="N610" s="164">
        <v>901.28346163814069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1"/>
        <v>6511.2190463036331</v>
      </c>
      <c r="U610" s="107" t="s">
        <v>15</v>
      </c>
      <c r="V610" s="212">
        <v>5609.9355846654926</v>
      </c>
      <c r="W610" s="212">
        <v>901.28346163814069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18"/>
        <v>0</v>
      </c>
      <c r="AF610" s="214">
        <f t="shared" si="219"/>
        <v>6511.2190463036331</v>
      </c>
      <c r="AG610" s="244" t="str">
        <f t="shared" si="222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20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14464.925747783122</v>
      </c>
      <c r="Q611" s="156">
        <v>0</v>
      </c>
      <c r="R611" s="157">
        <v>0</v>
      </c>
      <c r="S611" s="158">
        <f t="shared" si="221"/>
        <v>14464.925747783122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14464.925747783122</v>
      </c>
      <c r="AF611" s="247">
        <f t="shared" si="219"/>
        <v>14464.925747783122</v>
      </c>
      <c r="AG611" s="244" t="str">
        <f t="shared" si="222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2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6649.5743963874156</v>
      </c>
      <c r="Q612" s="164">
        <v>0</v>
      </c>
      <c r="R612" s="165">
        <v>0</v>
      </c>
      <c r="S612" s="166">
        <f t="shared" si="221"/>
        <v>6649.5743963874156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23">+P612</f>
        <v>6649.5743963874156</v>
      </c>
      <c r="AF612" s="214">
        <f t="shared" si="219"/>
        <v>6649.5743963874156</v>
      </c>
      <c r="AG612" s="244" t="str">
        <f t="shared" si="222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20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1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23"/>
        <v>0</v>
      </c>
      <c r="AF613" s="247">
        <f t="shared" si="219"/>
        <v>0</v>
      </c>
      <c r="AG613" s="244" t="str">
        <f t="shared" si="222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259.50931098006089</v>
      </c>
      <c r="C614" s="160">
        <v>0</v>
      </c>
      <c r="D614" s="160">
        <v>53.861417398590845</v>
      </c>
      <c r="E614" s="160">
        <v>0</v>
      </c>
      <c r="F614" s="348"/>
      <c r="G614" s="160">
        <v>0</v>
      </c>
      <c r="H614" s="161">
        <v>0</v>
      </c>
      <c r="I614" s="162">
        <f t="shared" si="220"/>
        <v>313.37072837865173</v>
      </c>
      <c r="J614" s="149"/>
      <c r="K614" s="163" t="s">
        <v>17</v>
      </c>
      <c r="L614" s="164">
        <v>259.50931098006089</v>
      </c>
      <c r="M614" s="164">
        <v>0</v>
      </c>
      <c r="N614" s="164">
        <v>53.861417398590845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1"/>
        <v>313.37072837865173</v>
      </c>
      <c r="U614" s="107" t="s">
        <v>17</v>
      </c>
      <c r="V614" s="212">
        <v>259.50931098006089</v>
      </c>
      <c r="W614" s="212">
        <v>52.595685729145806</v>
      </c>
      <c r="X614" s="212">
        <v>1.2657316694450358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23"/>
        <v>0</v>
      </c>
      <c r="AF614" s="214">
        <f t="shared" si="219"/>
        <v>313.37072837865173</v>
      </c>
      <c r="AG614" s="244" t="str">
        <f t="shared" si="222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6390.9809177687994</v>
      </c>
      <c r="C615" s="156">
        <v>0</v>
      </c>
      <c r="D615" s="156">
        <v>912.5984646421449</v>
      </c>
      <c r="E615" s="156">
        <v>0</v>
      </c>
      <c r="F615" s="348"/>
      <c r="G615" s="156">
        <v>0</v>
      </c>
      <c r="H615" s="168">
        <v>0</v>
      </c>
      <c r="I615" s="154">
        <f t="shared" si="220"/>
        <v>7303.5793824109442</v>
      </c>
      <c r="J615" s="149"/>
      <c r="K615" s="169" t="s">
        <v>139</v>
      </c>
      <c r="L615" s="156">
        <v>6390.9809177687994</v>
      </c>
      <c r="M615" s="156">
        <v>0</v>
      </c>
      <c r="N615" s="156">
        <v>912.5984646421449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1"/>
        <v>7303.5793824109442</v>
      </c>
      <c r="U615" s="108" t="s">
        <v>139</v>
      </c>
      <c r="V615" s="207">
        <v>6390.9809177687994</v>
      </c>
      <c r="W615" s="207">
        <v>907.56417831662179</v>
      </c>
      <c r="X615" s="207">
        <v>5.0342863255230581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23"/>
        <v>0</v>
      </c>
      <c r="AF615" s="247">
        <f t="shared" si="219"/>
        <v>7303.5793824109442</v>
      </c>
      <c r="AG615" s="244" t="str">
        <f t="shared" si="222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1165.7535434342997</v>
      </c>
      <c r="C616" s="160">
        <v>0</v>
      </c>
      <c r="D616" s="160">
        <v>2746.5885810890622</v>
      </c>
      <c r="E616" s="160">
        <v>4062.1159031349089</v>
      </c>
      <c r="F616" s="348"/>
      <c r="G616" s="160">
        <v>1647.0533340140885</v>
      </c>
      <c r="H616" s="161">
        <v>0</v>
      </c>
      <c r="I616" s="162">
        <f t="shared" si="220"/>
        <v>9621.5113616723593</v>
      </c>
      <c r="J616" s="149"/>
      <c r="K616" s="163" t="s">
        <v>25</v>
      </c>
      <c r="L616" s="164">
        <v>1165.7535434342997</v>
      </c>
      <c r="M616" s="164">
        <v>0</v>
      </c>
      <c r="N616" s="164">
        <v>2746.5885810890622</v>
      </c>
      <c r="O616" s="164">
        <v>4062.1159031349089</v>
      </c>
      <c r="P616" s="164">
        <v>0</v>
      </c>
      <c r="Q616" s="164">
        <v>1647.0533340140885</v>
      </c>
      <c r="R616" s="165">
        <v>0</v>
      </c>
      <c r="S616" s="166">
        <f t="shared" si="221"/>
        <v>9621.5113616723593</v>
      </c>
      <c r="U616" s="107" t="s">
        <v>25</v>
      </c>
      <c r="V616" s="212">
        <v>1165.7535434342997</v>
      </c>
      <c r="W616" s="212">
        <v>1685.4641475476731</v>
      </c>
      <c r="X616" s="212">
        <v>1061.124433541389</v>
      </c>
      <c r="Y616" s="212">
        <v>1193.7798537386607</v>
      </c>
      <c r="Z616" s="212">
        <v>1257.3275678089517</v>
      </c>
      <c r="AA616" s="212">
        <v>388.07862527151173</v>
      </c>
      <c r="AB616" s="212">
        <v>939.16441823085677</v>
      </c>
      <c r="AC616" s="212">
        <v>707.88891578323171</v>
      </c>
      <c r="AD616" s="212">
        <v>1222.9298563157847</v>
      </c>
      <c r="AE616" s="245">
        <f t="shared" si="223"/>
        <v>0</v>
      </c>
      <c r="AF616" s="214">
        <f t="shared" si="219"/>
        <v>9621.5113616723593</v>
      </c>
      <c r="AG616" s="244" t="str">
        <f t="shared" si="222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4416.9082613165256</v>
      </c>
      <c r="C617" s="156">
        <v>0</v>
      </c>
      <c r="D617" s="156">
        <v>609.25357948165959</v>
      </c>
      <c r="E617" s="156">
        <v>0</v>
      </c>
      <c r="F617" s="348"/>
      <c r="G617" s="156">
        <v>0</v>
      </c>
      <c r="H617" s="168">
        <v>0</v>
      </c>
      <c r="I617" s="154">
        <f t="shared" si="220"/>
        <v>5026.161840798185</v>
      </c>
      <c r="J617" s="149"/>
      <c r="K617" s="169" t="s">
        <v>24</v>
      </c>
      <c r="L617" s="156">
        <v>4416.9082613165256</v>
      </c>
      <c r="M617" s="156">
        <v>0</v>
      </c>
      <c r="N617" s="156">
        <v>609.25357948165959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1"/>
        <v>5026.161840798185</v>
      </c>
      <c r="U617" s="276" t="s">
        <v>24</v>
      </c>
      <c r="V617" s="207">
        <v>4416.9082613165256</v>
      </c>
      <c r="W617" s="207">
        <v>609.25357948165959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23"/>
        <v>0</v>
      </c>
      <c r="AF617" s="247">
        <f t="shared" si="219"/>
        <v>5026.161840798185</v>
      </c>
      <c r="AG617" s="244" t="str">
        <f t="shared" si="222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8934.4420349065986</v>
      </c>
      <c r="C618" s="160">
        <v>0</v>
      </c>
      <c r="D618" s="160">
        <v>1013.2815999372805</v>
      </c>
      <c r="E618" s="160">
        <v>0</v>
      </c>
      <c r="F618" s="348"/>
      <c r="G618" s="160">
        <v>0</v>
      </c>
      <c r="H618" s="161">
        <v>0</v>
      </c>
      <c r="I618" s="162">
        <f t="shared" si="220"/>
        <v>9947.7236348438782</v>
      </c>
      <c r="J618" s="149"/>
      <c r="K618" s="163" t="s">
        <v>59</v>
      </c>
      <c r="L618" s="164">
        <v>8934.4420349065986</v>
      </c>
      <c r="M618" s="164">
        <v>0</v>
      </c>
      <c r="N618" s="164">
        <v>1013.2815999372805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1"/>
        <v>9947.7236348438782</v>
      </c>
      <c r="U618" s="107" t="s">
        <v>59</v>
      </c>
      <c r="V618" s="212">
        <v>8934.4420349065986</v>
      </c>
      <c r="W618" s="212">
        <v>918.86793797874304</v>
      </c>
      <c r="X618" s="212">
        <v>94.413661958537432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23"/>
        <v>0</v>
      </c>
      <c r="AF618" s="214">
        <f t="shared" si="219"/>
        <v>9947.7236348438782</v>
      </c>
      <c r="AG618" s="244" t="str">
        <f t="shared" si="222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3109.0429984266016</v>
      </c>
      <c r="C619" s="156">
        <v>0</v>
      </c>
      <c r="D619" s="156">
        <v>827.76264590686196</v>
      </c>
      <c r="E619" s="156">
        <v>0</v>
      </c>
      <c r="F619" s="348"/>
      <c r="G619" s="156">
        <v>0</v>
      </c>
      <c r="H619" s="168">
        <v>0</v>
      </c>
      <c r="I619" s="154">
        <f t="shared" si="220"/>
        <v>3936.8056443334635</v>
      </c>
      <c r="J619" s="149"/>
      <c r="K619" s="169" t="s">
        <v>22</v>
      </c>
      <c r="L619" s="156">
        <v>3109.0429984266016</v>
      </c>
      <c r="M619" s="156">
        <v>0</v>
      </c>
      <c r="N619" s="156">
        <v>827.76264590686196</v>
      </c>
      <c r="O619" s="156">
        <v>0</v>
      </c>
      <c r="P619" s="156">
        <v>1210.9771833147588</v>
      </c>
      <c r="Q619" s="156">
        <v>0</v>
      </c>
      <c r="R619" s="157">
        <v>0</v>
      </c>
      <c r="S619" s="158">
        <f t="shared" si="221"/>
        <v>5147.7828276482223</v>
      </c>
      <c r="U619" s="276" t="s">
        <v>22</v>
      </c>
      <c r="V619" s="207">
        <v>3109.0429984266016</v>
      </c>
      <c r="W619" s="207">
        <v>824.69137928733062</v>
      </c>
      <c r="X619" s="207">
        <v>3.0712666195313165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23"/>
        <v>1210.9771833147588</v>
      </c>
      <c r="AF619" s="247">
        <f t="shared" si="219"/>
        <v>5147.7828276482223</v>
      </c>
      <c r="AG619" s="244" t="str">
        <f t="shared" si="222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2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1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23"/>
        <v>0</v>
      </c>
      <c r="AF620" s="214">
        <f t="shared" si="219"/>
        <v>0</v>
      </c>
      <c r="AG620" s="244" t="str">
        <f t="shared" si="222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1175.7116389093246</v>
      </c>
      <c r="C621" s="156">
        <v>0</v>
      </c>
      <c r="D621" s="156">
        <v>1106.1049721201673</v>
      </c>
      <c r="E621" s="156">
        <v>0</v>
      </c>
      <c r="F621" s="348"/>
      <c r="G621" s="156">
        <v>0</v>
      </c>
      <c r="H621" s="168">
        <v>0</v>
      </c>
      <c r="I621" s="154">
        <f t="shared" si="220"/>
        <v>2281.8166110294919</v>
      </c>
      <c r="J621" s="149"/>
      <c r="K621" s="171" t="s">
        <v>63</v>
      </c>
      <c r="L621" s="156">
        <v>1175.7116389093246</v>
      </c>
      <c r="M621" s="156">
        <v>0</v>
      </c>
      <c r="N621" s="156">
        <v>1106.1049721201673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1"/>
        <v>2281.8166110294919</v>
      </c>
      <c r="U621" s="277" t="s">
        <v>63</v>
      </c>
      <c r="V621" s="207">
        <v>1175.7116389093246</v>
      </c>
      <c r="W621" s="207">
        <v>1106.1049721201673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23"/>
        <v>0</v>
      </c>
      <c r="AF621" s="210">
        <f t="shared" si="219"/>
        <v>2281.8166110294919</v>
      </c>
      <c r="AG621" s="244" t="str">
        <f t="shared" si="222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1171.3116389093245</v>
      </c>
      <c r="C622" s="173">
        <v>0</v>
      </c>
      <c r="D622" s="173">
        <v>1106.1049721201673</v>
      </c>
      <c r="E622" s="173">
        <v>0</v>
      </c>
      <c r="F622" s="348"/>
      <c r="G622" s="173">
        <v>0</v>
      </c>
      <c r="H622" s="174">
        <v>0</v>
      </c>
      <c r="I622" s="175">
        <f t="shared" si="220"/>
        <v>2277.4166110294918</v>
      </c>
      <c r="J622" s="149"/>
      <c r="K622" s="176" t="s">
        <v>23</v>
      </c>
      <c r="L622" s="177">
        <v>1171.3116389093245</v>
      </c>
      <c r="M622" s="177">
        <v>0</v>
      </c>
      <c r="N622" s="177">
        <v>1106.1049721201673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1"/>
        <v>2277.4166110294918</v>
      </c>
      <c r="U622" s="278" t="s">
        <v>134</v>
      </c>
      <c r="V622" s="212">
        <v>1171.3116389093245</v>
      </c>
      <c r="W622" s="212">
        <v>1106.1049721201673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23"/>
        <v>0</v>
      </c>
      <c r="AF622" s="214">
        <f t="shared" si="219"/>
        <v>2277.4166110294918</v>
      </c>
      <c r="AG622" s="248" t="str">
        <f t="shared" si="222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2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1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23"/>
        <v>0</v>
      </c>
      <c r="AF623" s="247">
        <f t="shared" si="219"/>
        <v>0</v>
      </c>
      <c r="AG623" s="248" t="str">
        <f t="shared" si="222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2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1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23"/>
        <v>0</v>
      </c>
      <c r="AF624" s="214">
        <f t="shared" si="219"/>
        <v>0</v>
      </c>
      <c r="AG624" s="248" t="str">
        <f t="shared" si="222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20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1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19"/>
        <v>4.4000000000000004</v>
      </c>
      <c r="AG625" s="248" t="str">
        <f t="shared" si="222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31250.499670532732</v>
      </c>
      <c r="C626" s="195">
        <f t="shared" ref="C626:I626" si="224">SUM(C605:C621)</f>
        <v>0</v>
      </c>
      <c r="D626" s="195">
        <f t="shared" si="224"/>
        <v>8176.4659842814035</v>
      </c>
      <c r="E626" s="195">
        <f t="shared" si="224"/>
        <v>4062.1159031349089</v>
      </c>
      <c r="F626" s="195">
        <f t="shared" si="224"/>
        <v>0</v>
      </c>
      <c r="G626" s="195">
        <f t="shared" si="224"/>
        <v>1647.0533340140885</v>
      </c>
      <c r="H626" s="197">
        <f t="shared" si="224"/>
        <v>0</v>
      </c>
      <c r="I626" s="154">
        <f t="shared" si="224"/>
        <v>45136.134891963135</v>
      </c>
      <c r="J626" s="149"/>
      <c r="K626" s="196" t="s">
        <v>26</v>
      </c>
      <c r="L626" s="195">
        <f>SUM(L605:L621)</f>
        <v>31250.499670532732</v>
      </c>
      <c r="M626" s="195">
        <f t="shared" ref="M626:S626" si="225">SUM(M605:M621)</f>
        <v>0</v>
      </c>
      <c r="N626" s="195">
        <f t="shared" si="225"/>
        <v>8176.4659842814035</v>
      </c>
      <c r="O626" s="195">
        <f t="shared" si="225"/>
        <v>4062.1159031349089</v>
      </c>
      <c r="P626" s="195">
        <f t="shared" si="225"/>
        <v>22325.4773274853</v>
      </c>
      <c r="Q626" s="195">
        <f t="shared" si="225"/>
        <v>1647.0533340140885</v>
      </c>
      <c r="R626" s="197">
        <f t="shared" si="225"/>
        <v>0</v>
      </c>
      <c r="S626" s="198">
        <f t="shared" si="225"/>
        <v>67461.612219448434</v>
      </c>
      <c r="U626" s="224" t="s">
        <v>62</v>
      </c>
      <c r="V626" s="225">
        <f>SUM(V605:V621)</f>
        <v>31250.499670532732</v>
      </c>
      <c r="W626" s="225">
        <f t="shared" ref="W626:AE626" si="226">SUM(W605:W621)</f>
        <v>7011.5566041669772</v>
      </c>
      <c r="X626" s="225">
        <f t="shared" si="226"/>
        <v>1164.9093801144259</v>
      </c>
      <c r="Y626" s="225">
        <f t="shared" si="226"/>
        <v>1193.7798537386607</v>
      </c>
      <c r="Z626" s="225">
        <f t="shared" si="226"/>
        <v>1257.3275678089517</v>
      </c>
      <c r="AA626" s="225">
        <f t="shared" si="226"/>
        <v>388.07862527151173</v>
      </c>
      <c r="AB626" s="225">
        <f t="shared" si="226"/>
        <v>939.16441823085677</v>
      </c>
      <c r="AC626" s="225">
        <f t="shared" si="226"/>
        <v>707.88891578323171</v>
      </c>
      <c r="AD626" s="225">
        <f t="shared" si="226"/>
        <v>1222.9298563157847</v>
      </c>
      <c r="AE626" s="249">
        <f t="shared" si="226"/>
        <v>22325.4773274853</v>
      </c>
      <c r="AF626" s="250">
        <f>SUM(AF605:AF621)</f>
        <v>67461.612219448434</v>
      </c>
      <c r="AG626" s="251" t="str">
        <f t="shared" si="222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0.69236100400118983</v>
      </c>
      <c r="C627" s="49">
        <f t="shared" ref="C627:H627" si="227">IF($I626=0,"-",C626/$I626)</f>
        <v>0</v>
      </c>
      <c r="D627" s="49">
        <f t="shared" si="227"/>
        <v>0.18115122182819626</v>
      </c>
      <c r="E627" s="49">
        <f t="shared" si="227"/>
        <v>8.9996981639165613E-2</v>
      </c>
      <c r="F627" s="49">
        <f t="shared" si="227"/>
        <v>0</v>
      </c>
      <c r="G627" s="49">
        <f t="shared" si="227"/>
        <v>3.6490792531448234E-2</v>
      </c>
      <c r="H627" s="72">
        <f t="shared" si="227"/>
        <v>0</v>
      </c>
      <c r="I627" s="50">
        <f>SUM(B627:H627)</f>
        <v>1</v>
      </c>
      <c r="K627" s="84" t="s">
        <v>86</v>
      </c>
      <c r="L627" s="101">
        <f t="shared" ref="L627:R627" si="228">IF($S626=0,"-",L626/$S626)</f>
        <v>0.46323381019826204</v>
      </c>
      <c r="M627" s="101">
        <f t="shared" si="228"/>
        <v>0</v>
      </c>
      <c r="N627" s="101">
        <f t="shared" si="228"/>
        <v>0.12120175778906481</v>
      </c>
      <c r="O627" s="101">
        <f t="shared" si="228"/>
        <v>6.0213738887844814E-2</v>
      </c>
      <c r="P627" s="101">
        <f t="shared" si="228"/>
        <v>0.33093601817374169</v>
      </c>
      <c r="Q627" s="101">
        <f t="shared" si="228"/>
        <v>2.4414674951086644E-2</v>
      </c>
      <c r="R627" s="102">
        <f t="shared" si="228"/>
        <v>0</v>
      </c>
      <c r="S627" s="103">
        <f>SUM(L627:R627)</f>
        <v>1.0000000000000002</v>
      </c>
      <c r="U627" s="113" t="s">
        <v>86</v>
      </c>
      <c r="V627" s="135">
        <f>V626/$AF626</f>
        <v>0.46323381019826204</v>
      </c>
      <c r="W627" s="135">
        <f t="shared" ref="W627:AF627" si="229">W626/$AF626</f>
        <v>0.10393402074884928</v>
      </c>
      <c r="X627" s="135">
        <f t="shared" si="229"/>
        <v>1.7267737040215524E-2</v>
      </c>
      <c r="Y627" s="135">
        <f t="shared" si="229"/>
        <v>1.7695691141435651E-2</v>
      </c>
      <c r="Z627" s="135">
        <f t="shared" si="229"/>
        <v>1.863767447061513E-2</v>
      </c>
      <c r="AA627" s="135">
        <f t="shared" si="229"/>
        <v>5.7525845070099434E-3</v>
      </c>
      <c r="AB627" s="135">
        <f t="shared" si="229"/>
        <v>1.3921464182857255E-2</v>
      </c>
      <c r="AC627" s="135">
        <f t="shared" si="229"/>
        <v>1.0493210768229389E-2</v>
      </c>
      <c r="AD627" s="252">
        <f t="shared" si="229"/>
        <v>1.8127788768784087E-2</v>
      </c>
      <c r="AE627" s="252">
        <f t="shared" si="229"/>
        <v>0.33093601817374169</v>
      </c>
      <c r="AF627" s="253">
        <f t="shared" si="22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1.683068310896646E-2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1.683068310896646E-2</v>
      </c>
      <c r="J631" s="149"/>
      <c r="K631" s="203" t="s">
        <v>7</v>
      </c>
      <c r="L631" s="152">
        <v>1.683068310896646E-2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1.683068310896646E-2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1.6050520910509527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0">SUM(B632:H632)</f>
        <v>1.6050520910509527</v>
      </c>
      <c r="J632" s="149"/>
      <c r="K632" s="163" t="s">
        <v>8</v>
      </c>
      <c r="L632" s="164">
        <v>1.6050520910509527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1">SUM(L632:R632)</f>
        <v>1.6050520910509527</v>
      </c>
    </row>
    <row r="633" spans="1:85" ht="15">
      <c r="A633" s="167" t="s">
        <v>10</v>
      </c>
      <c r="B633" s="156">
        <v>3.5655590574111393</v>
      </c>
      <c r="C633" s="156">
        <v>0</v>
      </c>
      <c r="D633" s="156">
        <v>1.1422073900823835E-2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0"/>
        <v>3.576981131311963</v>
      </c>
      <c r="J633" s="149"/>
      <c r="K633" s="169" t="s">
        <v>10</v>
      </c>
      <c r="L633" s="156">
        <v>3.5655590574111393</v>
      </c>
      <c r="M633" s="156">
        <v>0</v>
      </c>
      <c r="N633" s="156">
        <v>1.1422073900823835E-2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1"/>
        <v>3.576981131311963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1"/>
        <v>0</v>
      </c>
    </row>
    <row r="635" spans="1:85" ht="15">
      <c r="A635" s="167" t="s">
        <v>16</v>
      </c>
      <c r="B635" s="156">
        <v>60.914601417605354</v>
      </c>
      <c r="C635" s="156">
        <v>0.26327672531853585</v>
      </c>
      <c r="D635" s="156">
        <v>4.908482124452247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0"/>
        <v>66.086360267376136</v>
      </c>
      <c r="J635" s="149"/>
      <c r="K635" s="169" t="s">
        <v>16</v>
      </c>
      <c r="L635" s="156">
        <v>60.914601417605354</v>
      </c>
      <c r="M635" s="156">
        <v>0.26327672531853585</v>
      </c>
      <c r="N635" s="156">
        <v>4.908482124452247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1"/>
        <v>66.086360267376136</v>
      </c>
    </row>
    <row r="636" spans="1:85" ht="15">
      <c r="A636" s="159" t="s">
        <v>15</v>
      </c>
      <c r="B636" s="160">
        <v>6.0372047495121643</v>
      </c>
      <c r="C636" s="160">
        <v>0.13624646787257905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0"/>
        <v>6.1734512173847431</v>
      </c>
      <c r="J636" s="149"/>
      <c r="K636" s="163" t="s">
        <v>15</v>
      </c>
      <c r="L636" s="164">
        <v>6.0372047495121643</v>
      </c>
      <c r="M636" s="164">
        <v>0.13624646787257905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1"/>
        <v>6.1734512173847431</v>
      </c>
    </row>
    <row r="637" spans="1:85" ht="15">
      <c r="A637" s="167" t="s">
        <v>57</v>
      </c>
      <c r="B637" s="156">
        <v>0</v>
      </c>
      <c r="C637" s="156">
        <v>0.96108120177313372</v>
      </c>
      <c r="D637" s="156">
        <v>0</v>
      </c>
      <c r="E637" s="156">
        <v>46.646711136092392</v>
      </c>
      <c r="F637" s="156">
        <v>1842.2082842927666</v>
      </c>
      <c r="G637" s="156">
        <v>0</v>
      </c>
      <c r="H637" s="168">
        <v>0</v>
      </c>
      <c r="I637" s="154">
        <f t="shared" si="230"/>
        <v>1889.8160766306321</v>
      </c>
      <c r="J637" s="149"/>
      <c r="K637" s="169" t="s">
        <v>57</v>
      </c>
      <c r="L637" s="156">
        <v>0</v>
      </c>
      <c r="M637" s="156">
        <v>0.96108120177313372</v>
      </c>
      <c r="N637" s="156">
        <v>0</v>
      </c>
      <c r="O637" s="156">
        <v>46.646711136092392</v>
      </c>
      <c r="P637" s="156">
        <v>1842.2082842927666</v>
      </c>
      <c r="Q637" s="156">
        <v>0</v>
      </c>
      <c r="R637" s="157">
        <v>0</v>
      </c>
      <c r="S637" s="158">
        <f t="shared" si="231"/>
        <v>1889.8160766306321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27.555785325011833</v>
      </c>
      <c r="F638" s="160">
        <v>0</v>
      </c>
      <c r="G638" s="160">
        <v>0</v>
      </c>
      <c r="H638" s="161">
        <v>0</v>
      </c>
      <c r="I638" s="162">
        <f t="shared" si="230"/>
        <v>27.555785325011833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27.555785325011833</v>
      </c>
      <c r="P638" s="164">
        <v>0</v>
      </c>
      <c r="Q638" s="164">
        <v>0</v>
      </c>
      <c r="R638" s="165">
        <v>0</v>
      </c>
      <c r="S638" s="166">
        <f t="shared" si="231"/>
        <v>27.555785325011833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1"/>
        <v>0</v>
      </c>
    </row>
    <row r="640" spans="1:85" ht="15">
      <c r="A640" s="159" t="s">
        <v>17</v>
      </c>
      <c r="B640" s="160">
        <v>31.000340711429178</v>
      </c>
      <c r="C640" s="160">
        <v>0</v>
      </c>
      <c r="D640" s="160">
        <v>0.15007983529069185</v>
      </c>
      <c r="E640" s="160">
        <v>0.91319275938682698</v>
      </c>
      <c r="F640" s="160">
        <v>0</v>
      </c>
      <c r="G640" s="160">
        <v>0</v>
      </c>
      <c r="H640" s="161">
        <v>0</v>
      </c>
      <c r="I640" s="162">
        <f t="shared" si="230"/>
        <v>32.063613306106696</v>
      </c>
      <c r="J640" s="149"/>
      <c r="K640" s="163" t="s">
        <v>17</v>
      </c>
      <c r="L640" s="164">
        <v>31.000340711429178</v>
      </c>
      <c r="M640" s="164">
        <v>0</v>
      </c>
      <c r="N640" s="164">
        <v>0.15007983529069185</v>
      </c>
      <c r="O640" s="164">
        <v>0.91319275938682698</v>
      </c>
      <c r="P640" s="164">
        <v>0</v>
      </c>
      <c r="Q640" s="164">
        <v>0</v>
      </c>
      <c r="R640" s="165">
        <v>0</v>
      </c>
      <c r="S640" s="166">
        <f t="shared" si="231"/>
        <v>32.063613306106696</v>
      </c>
    </row>
    <row r="641" spans="1:70" ht="15">
      <c r="A641" s="167" t="s">
        <v>139</v>
      </c>
      <c r="B641" s="156">
        <v>62.751760453790261</v>
      </c>
      <c r="C641" s="156">
        <v>0</v>
      </c>
      <c r="D641" s="156">
        <v>16.218590143557037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0"/>
        <v>78.970350597347306</v>
      </c>
      <c r="J641" s="149"/>
      <c r="K641" s="169" t="s">
        <v>139</v>
      </c>
      <c r="L641" s="156">
        <v>62.751760453790261</v>
      </c>
      <c r="M641" s="156">
        <v>0</v>
      </c>
      <c r="N641" s="156">
        <v>16.218590143557037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1"/>
        <v>78.970350597347306</v>
      </c>
    </row>
    <row r="642" spans="1:70" ht="15">
      <c r="A642" s="159" t="s">
        <v>25</v>
      </c>
      <c r="B642" s="160">
        <v>269.8737463466129</v>
      </c>
      <c r="C642" s="160">
        <v>0.35065329194786726</v>
      </c>
      <c r="D642" s="160">
        <v>5.5821498600020902</v>
      </c>
      <c r="E642" s="160">
        <v>448.44566182692392</v>
      </c>
      <c r="F642" s="160">
        <v>0</v>
      </c>
      <c r="G642" s="160">
        <v>151.22495973301875</v>
      </c>
      <c r="H642" s="161">
        <v>2.1216848507006065</v>
      </c>
      <c r="I642" s="162">
        <f t="shared" si="230"/>
        <v>877.59885590920612</v>
      </c>
      <c r="J642" s="149"/>
      <c r="K642" s="163" t="s">
        <v>25</v>
      </c>
      <c r="L642" s="164">
        <v>269.8737463466129</v>
      </c>
      <c r="M642" s="164">
        <v>0.35065329194786726</v>
      </c>
      <c r="N642" s="164">
        <v>5.5821498600020902</v>
      </c>
      <c r="O642" s="164">
        <v>448.44566182692392</v>
      </c>
      <c r="P642" s="164">
        <v>0</v>
      </c>
      <c r="Q642" s="164">
        <v>151.22495973301875</v>
      </c>
      <c r="R642" s="165">
        <v>2.1216848507006065</v>
      </c>
      <c r="S642" s="166">
        <f t="shared" si="231"/>
        <v>877.59885590920612</v>
      </c>
    </row>
    <row r="643" spans="1:70" ht="15">
      <c r="A643" s="167" t="s">
        <v>24</v>
      </c>
      <c r="B643" s="156">
        <v>71.050547158095355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0"/>
        <v>71.050547158095355</v>
      </c>
      <c r="J643" s="149"/>
      <c r="K643" s="169" t="s">
        <v>24</v>
      </c>
      <c r="L643" s="156">
        <v>71.050547158095355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1"/>
        <v>71.050547158095355</v>
      </c>
    </row>
    <row r="644" spans="1:70" ht="15">
      <c r="A644" s="159" t="s">
        <v>59</v>
      </c>
      <c r="B644" s="160">
        <v>388.36898039616221</v>
      </c>
      <c r="C644" s="160">
        <v>17.591796698767059</v>
      </c>
      <c r="D644" s="160">
        <v>221.1402478422371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0"/>
        <v>627.10102493716636</v>
      </c>
      <c r="J644" s="149"/>
      <c r="K644" s="163" t="s">
        <v>59</v>
      </c>
      <c r="L644" s="164">
        <v>388.36898039616221</v>
      </c>
      <c r="M644" s="164">
        <v>17.591796698767059</v>
      </c>
      <c r="N644" s="164">
        <v>221.1402478422371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1"/>
        <v>627.10102493716636</v>
      </c>
    </row>
    <row r="645" spans="1:70" ht="15">
      <c r="A645" s="167" t="s">
        <v>22</v>
      </c>
      <c r="B645" s="156">
        <v>1192.1511186466048</v>
      </c>
      <c r="C645" s="156">
        <v>0</v>
      </c>
      <c r="D645" s="156">
        <v>0</v>
      </c>
      <c r="E645" s="156">
        <v>3.0299202643701504</v>
      </c>
      <c r="F645" s="156">
        <v>125.53617776284771</v>
      </c>
      <c r="G645" s="156">
        <v>0</v>
      </c>
      <c r="H645" s="168">
        <v>0</v>
      </c>
      <c r="I645" s="154">
        <f t="shared" si="230"/>
        <v>1320.7172166738226</v>
      </c>
      <c r="J645" s="149"/>
      <c r="K645" s="169" t="s">
        <v>22</v>
      </c>
      <c r="L645" s="156">
        <v>1192.1511186466048</v>
      </c>
      <c r="M645" s="156">
        <v>0</v>
      </c>
      <c r="N645" s="156">
        <v>0</v>
      </c>
      <c r="O645" s="156">
        <v>3.0299202643701504</v>
      </c>
      <c r="P645" s="156">
        <v>125.53617776284771</v>
      </c>
      <c r="Q645" s="156">
        <v>0</v>
      </c>
      <c r="R645" s="157">
        <v>0</v>
      </c>
      <c r="S645" s="158">
        <f t="shared" si="231"/>
        <v>1320.7172166738226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1"/>
        <v>0</v>
      </c>
    </row>
    <row r="647" spans="1:70" ht="15">
      <c r="A647" s="170" t="s">
        <v>63</v>
      </c>
      <c r="B647" s="156">
        <v>30.751473696429631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0"/>
        <v>30.751473696429631</v>
      </c>
      <c r="J647" s="149"/>
      <c r="K647" s="171" t="s">
        <v>63</v>
      </c>
      <c r="L647" s="156">
        <v>30.751473696429631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1"/>
        <v>30.751473696429631</v>
      </c>
    </row>
    <row r="648" spans="1:70">
      <c r="A648" s="172" t="s">
        <v>23</v>
      </c>
      <c r="B648" s="173">
        <v>30.751473696429631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0"/>
        <v>30.751473696429631</v>
      </c>
      <c r="J648" s="149"/>
      <c r="K648" s="176" t="s">
        <v>23</v>
      </c>
      <c r="L648" s="177">
        <v>30.751473696429631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1"/>
        <v>30.751473696429631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1"/>
        <v>0</v>
      </c>
    </row>
    <row r="652" spans="1:70" ht="15">
      <c r="A652" s="194" t="s">
        <v>26</v>
      </c>
      <c r="B652" s="195">
        <f>SUM(B631:B647)</f>
        <v>2118.0872154078129</v>
      </c>
      <c r="C652" s="195">
        <f t="shared" ref="C652:I652" si="232">SUM(C631:C647)</f>
        <v>19.303054385679175</v>
      </c>
      <c r="D652" s="195">
        <f t="shared" si="232"/>
        <v>248.01097187943998</v>
      </c>
      <c r="E652" s="195">
        <f t="shared" si="232"/>
        <v>526.59127131178514</v>
      </c>
      <c r="F652" s="195">
        <f t="shared" si="232"/>
        <v>1967.7444620556143</v>
      </c>
      <c r="G652" s="195">
        <f t="shared" si="232"/>
        <v>151.22495973301875</v>
      </c>
      <c r="H652" s="197">
        <f t="shared" si="232"/>
        <v>2.1216848507006065</v>
      </c>
      <c r="I652" s="154">
        <f t="shared" si="232"/>
        <v>5033.0836196240507</v>
      </c>
      <c r="J652" s="149"/>
      <c r="K652" s="196" t="s">
        <v>26</v>
      </c>
      <c r="L652" s="195">
        <f>SUM(L631:L647)</f>
        <v>2118.0872154078129</v>
      </c>
      <c r="M652" s="195">
        <f t="shared" ref="M652:S652" si="233">SUM(M631:M647)</f>
        <v>19.303054385679175</v>
      </c>
      <c r="N652" s="195">
        <f t="shared" si="233"/>
        <v>248.01097187943998</v>
      </c>
      <c r="O652" s="195">
        <f t="shared" si="233"/>
        <v>526.59127131178514</v>
      </c>
      <c r="P652" s="195">
        <f t="shared" si="233"/>
        <v>1967.7444620556143</v>
      </c>
      <c r="Q652" s="195">
        <f t="shared" si="233"/>
        <v>151.22495973301875</v>
      </c>
      <c r="R652" s="197">
        <f t="shared" si="233"/>
        <v>2.1216848507006065</v>
      </c>
      <c r="S652" s="198">
        <f t="shared" si="233"/>
        <v>5033.0836196240507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0.42083290791143757</v>
      </c>
      <c r="C653" s="49">
        <f t="shared" ref="C653:H653" si="234">IF($I652=0,"-",C652/$I652)</f>
        <v>3.8352341913049774E-3</v>
      </c>
      <c r="D653" s="49">
        <f t="shared" si="234"/>
        <v>4.927614771041005E-2</v>
      </c>
      <c r="E653" s="49">
        <f t="shared" si="234"/>
        <v>0.10462597308310152</v>
      </c>
      <c r="F653" s="49">
        <f t="shared" si="234"/>
        <v>0.39096200476053211</v>
      </c>
      <c r="G653" s="49">
        <f t="shared" si="234"/>
        <v>3.0046184637861153E-2</v>
      </c>
      <c r="H653" s="72">
        <f t="shared" si="234"/>
        <v>4.2154770535266552E-4</v>
      </c>
      <c r="I653" s="50">
        <f>SUM(B653:H653)</f>
        <v>1</v>
      </c>
      <c r="K653" s="84" t="s">
        <v>86</v>
      </c>
      <c r="L653" s="101">
        <f t="shared" ref="L653:R653" si="235">IF($S652=0,"-",L652/$S652)</f>
        <v>0.42083290791143757</v>
      </c>
      <c r="M653" s="101">
        <f t="shared" si="235"/>
        <v>3.8352341913049774E-3</v>
      </c>
      <c r="N653" s="101">
        <f t="shared" si="235"/>
        <v>4.927614771041005E-2</v>
      </c>
      <c r="O653" s="101">
        <f t="shared" si="235"/>
        <v>0.10462597308310152</v>
      </c>
      <c r="P653" s="101">
        <f t="shared" si="235"/>
        <v>0.39096200476053211</v>
      </c>
      <c r="Q653" s="101">
        <f t="shared" si="235"/>
        <v>3.0046184637861153E-2</v>
      </c>
      <c r="R653" s="102">
        <f t="shared" si="235"/>
        <v>4.2154770535266552E-4</v>
      </c>
      <c r="S653" s="103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55" zoomScaleNormal="55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140</v>
      </c>
      <c r="B1" s="313"/>
      <c r="C1" s="313"/>
      <c r="D1" s="313"/>
      <c r="E1" s="313"/>
      <c r="F1" s="313"/>
      <c r="G1" s="313"/>
      <c r="H1" s="313"/>
      <c r="I1" s="314"/>
      <c r="K1" s="321" t="s">
        <v>141</v>
      </c>
      <c r="L1" s="322"/>
      <c r="M1" s="322"/>
      <c r="N1" s="322"/>
      <c r="O1" s="322"/>
      <c r="P1" s="322"/>
      <c r="Q1" s="322"/>
      <c r="R1" s="322"/>
      <c r="S1" s="323"/>
      <c r="U1" s="330" t="s">
        <v>142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305.41604288261783</v>
      </c>
      <c r="C7" s="38">
        <f>C33+C85</f>
        <v>657.08187033531033</v>
      </c>
      <c r="D7" s="38">
        <f>D33+D85</f>
        <v>0.65191860387313239</v>
      </c>
      <c r="E7" s="38">
        <f>E33+E85</f>
        <v>0</v>
      </c>
      <c r="F7" s="38">
        <f>F59+F85</f>
        <v>0.13936953567238405</v>
      </c>
      <c r="G7" s="38">
        <f>G33+G85</f>
        <v>0</v>
      </c>
      <c r="H7" s="38">
        <f>H33+H85</f>
        <v>0</v>
      </c>
      <c r="I7" s="154">
        <f>SUM(B7:H7)</f>
        <v>963.28920135747364</v>
      </c>
      <c r="J7" s="149"/>
      <c r="K7" s="155" t="s">
        <v>7</v>
      </c>
      <c r="L7" s="38">
        <f>L33+L85</f>
        <v>305.41604288261783</v>
      </c>
      <c r="M7" s="38">
        <f t="shared" ref="M7:N7" si="0">M33+M85</f>
        <v>657.08187033531033</v>
      </c>
      <c r="N7" s="38">
        <f t="shared" si="0"/>
        <v>0.65191860387313239</v>
      </c>
      <c r="O7" s="38">
        <f>O33+O85</f>
        <v>0</v>
      </c>
      <c r="P7" s="44">
        <f>P59+P85+P33</f>
        <v>0.13936953567238405</v>
      </c>
      <c r="Q7" s="38">
        <f>Q33+Q85</f>
        <v>0</v>
      </c>
      <c r="R7" s="38">
        <f>R33+R85</f>
        <v>0</v>
      </c>
      <c r="S7" s="158">
        <f>SUM(L7:R7)</f>
        <v>963.28920135747364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E23" si="1">B34+B86</f>
        <v>42.606296780108195</v>
      </c>
      <c r="C8" s="41">
        <f t="shared" si="1"/>
        <v>0</v>
      </c>
      <c r="D8" s="41">
        <f t="shared" si="1"/>
        <v>232.74677638113604</v>
      </c>
      <c r="E8" s="41">
        <f t="shared" si="1"/>
        <v>0</v>
      </c>
      <c r="F8" s="41">
        <f t="shared" ref="F8:F27" si="2">F60+F86</f>
        <v>0</v>
      </c>
      <c r="G8" s="41">
        <f t="shared" ref="G8:H23" si="3">G34+G86</f>
        <v>0</v>
      </c>
      <c r="H8" s="41">
        <f t="shared" si="3"/>
        <v>0</v>
      </c>
      <c r="I8" s="162">
        <f t="shared" ref="I8:I27" si="4">SUM(B8:H8)</f>
        <v>275.35307316124425</v>
      </c>
      <c r="J8" s="149"/>
      <c r="K8" s="163" t="s">
        <v>8</v>
      </c>
      <c r="L8" s="90">
        <f t="shared" ref="L8:R23" si="5">L34+L86</f>
        <v>42.606296780108195</v>
      </c>
      <c r="M8" s="90">
        <f t="shared" si="5"/>
        <v>0</v>
      </c>
      <c r="N8" s="90">
        <f t="shared" si="5"/>
        <v>232.74677638113604</v>
      </c>
      <c r="O8" s="90">
        <f t="shared" si="5"/>
        <v>0</v>
      </c>
      <c r="P8" s="90">
        <f t="shared" ref="P8:P27" si="6">P60+P86+P34</f>
        <v>0</v>
      </c>
      <c r="Q8" s="90">
        <f t="shared" si="5"/>
        <v>0</v>
      </c>
      <c r="R8" s="90">
        <f t="shared" si="5"/>
        <v>0</v>
      </c>
      <c r="S8" s="166">
        <f t="shared" ref="S8:S27" si="7">SUM(L8:R8)</f>
        <v>275.35307316124425</v>
      </c>
      <c r="T8" s="149" t="str">
        <f t="shared" ref="T8:T24" si="8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187.62360430486009</v>
      </c>
      <c r="C9" s="44">
        <f t="shared" si="1"/>
        <v>0</v>
      </c>
      <c r="D9" s="44">
        <f t="shared" si="1"/>
        <v>3321.6216657854497</v>
      </c>
      <c r="E9" s="44">
        <f t="shared" si="1"/>
        <v>0</v>
      </c>
      <c r="F9" s="44">
        <f t="shared" si="2"/>
        <v>0</v>
      </c>
      <c r="G9" s="44">
        <f t="shared" si="3"/>
        <v>0</v>
      </c>
      <c r="H9" s="44">
        <f t="shared" si="3"/>
        <v>0</v>
      </c>
      <c r="I9" s="154">
        <f t="shared" si="4"/>
        <v>3509.24527009031</v>
      </c>
      <c r="J9" s="149"/>
      <c r="K9" s="155" t="s">
        <v>10</v>
      </c>
      <c r="L9" s="44">
        <f t="shared" si="5"/>
        <v>187.62360430486009</v>
      </c>
      <c r="M9" s="44">
        <f t="shared" si="5"/>
        <v>0</v>
      </c>
      <c r="N9" s="44">
        <f t="shared" si="5"/>
        <v>3321.6216657854497</v>
      </c>
      <c r="O9" s="44">
        <f t="shared" si="5"/>
        <v>0</v>
      </c>
      <c r="P9" s="44">
        <f t="shared" si="6"/>
        <v>0</v>
      </c>
      <c r="Q9" s="44">
        <f t="shared" si="5"/>
        <v>0</v>
      </c>
      <c r="R9" s="44">
        <f t="shared" si="5"/>
        <v>0</v>
      </c>
      <c r="S9" s="158">
        <f t="shared" si="7"/>
        <v>3509.24527009031</v>
      </c>
      <c r="T9" s="149" t="str">
        <f t="shared" si="8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si="1"/>
        <v>45.402000000000001</v>
      </c>
      <c r="E10" s="41">
        <f t="shared" si="1"/>
        <v>0</v>
      </c>
      <c r="F10" s="41">
        <f t="shared" si="2"/>
        <v>0</v>
      </c>
      <c r="G10" s="41">
        <f t="shared" si="3"/>
        <v>0</v>
      </c>
      <c r="H10" s="41">
        <f t="shared" si="3"/>
        <v>0</v>
      </c>
      <c r="I10" s="162">
        <f t="shared" si="4"/>
        <v>45.402000000000001</v>
      </c>
      <c r="J10" s="149"/>
      <c r="K10" s="163" t="s">
        <v>55</v>
      </c>
      <c r="L10" s="90">
        <f t="shared" si="5"/>
        <v>0</v>
      </c>
      <c r="M10" s="90">
        <f t="shared" si="5"/>
        <v>0</v>
      </c>
      <c r="N10" s="90">
        <f t="shared" si="5"/>
        <v>45.402000000000001</v>
      </c>
      <c r="O10" s="90">
        <f t="shared" si="5"/>
        <v>0</v>
      </c>
      <c r="P10" s="90">
        <f t="shared" si="6"/>
        <v>0</v>
      </c>
      <c r="Q10" s="90">
        <f t="shared" si="5"/>
        <v>0</v>
      </c>
      <c r="R10" s="90">
        <f t="shared" si="5"/>
        <v>0</v>
      </c>
      <c r="S10" s="166">
        <f t="shared" si="7"/>
        <v>45.402000000000001</v>
      </c>
      <c r="T10" s="149" t="str">
        <f t="shared" si="8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646.27788444327507</v>
      </c>
      <c r="C11" s="44">
        <f t="shared" si="1"/>
        <v>180.81709374621303</v>
      </c>
      <c r="D11" s="44">
        <f t="shared" si="1"/>
        <v>148.76165905245497</v>
      </c>
      <c r="E11" s="44">
        <f t="shared" si="1"/>
        <v>25.376977479170218</v>
      </c>
      <c r="F11" s="44">
        <f t="shared" si="2"/>
        <v>0</v>
      </c>
      <c r="G11" s="44">
        <f t="shared" si="3"/>
        <v>0</v>
      </c>
      <c r="H11" s="44">
        <f t="shared" si="3"/>
        <v>0</v>
      </c>
      <c r="I11" s="154">
        <f t="shared" si="4"/>
        <v>1001.2336147211133</v>
      </c>
      <c r="J11" s="149"/>
      <c r="K11" s="155" t="s">
        <v>16</v>
      </c>
      <c r="L11" s="44">
        <f t="shared" si="5"/>
        <v>646.27788444327507</v>
      </c>
      <c r="M11" s="44">
        <f t="shared" si="5"/>
        <v>180.81709374621303</v>
      </c>
      <c r="N11" s="44">
        <f t="shared" si="5"/>
        <v>148.76165905245497</v>
      </c>
      <c r="O11" s="44">
        <f t="shared" si="5"/>
        <v>25.376977479170218</v>
      </c>
      <c r="P11" s="44">
        <f t="shared" si="6"/>
        <v>0</v>
      </c>
      <c r="Q11" s="44">
        <f t="shared" si="5"/>
        <v>0</v>
      </c>
      <c r="R11" s="44">
        <f t="shared" si="5"/>
        <v>0</v>
      </c>
      <c r="S11" s="158">
        <f t="shared" si="7"/>
        <v>1001.2336147211133</v>
      </c>
      <c r="T11" s="149" t="str">
        <f t="shared" si="8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7199.6901373761175</v>
      </c>
      <c r="C12" s="41">
        <f t="shared" si="1"/>
        <v>18.350848123120429</v>
      </c>
      <c r="D12" s="41">
        <f t="shared" si="1"/>
        <v>871.93786542398357</v>
      </c>
      <c r="E12" s="41">
        <f t="shared" si="1"/>
        <v>3.541279798077313</v>
      </c>
      <c r="F12" s="41">
        <f t="shared" si="2"/>
        <v>0</v>
      </c>
      <c r="G12" s="41">
        <f t="shared" si="3"/>
        <v>0</v>
      </c>
      <c r="H12" s="41">
        <f t="shared" si="3"/>
        <v>0</v>
      </c>
      <c r="I12" s="162">
        <f t="shared" si="4"/>
        <v>8093.5201307212983</v>
      </c>
      <c r="J12" s="149"/>
      <c r="K12" s="163" t="s">
        <v>15</v>
      </c>
      <c r="L12" s="90">
        <f t="shared" si="5"/>
        <v>7199.6901373761175</v>
      </c>
      <c r="M12" s="90">
        <f t="shared" si="5"/>
        <v>18.350848123120429</v>
      </c>
      <c r="N12" s="90">
        <f t="shared" si="5"/>
        <v>871.93786542398357</v>
      </c>
      <c r="O12" s="90">
        <f t="shared" si="5"/>
        <v>3.541279798077313</v>
      </c>
      <c r="P12" s="90">
        <f t="shared" si="6"/>
        <v>0</v>
      </c>
      <c r="Q12" s="90">
        <f t="shared" si="5"/>
        <v>0</v>
      </c>
      <c r="R12" s="90">
        <f t="shared" si="5"/>
        <v>0</v>
      </c>
      <c r="S12" s="166">
        <f t="shared" si="7"/>
        <v>8093.5201307212983</v>
      </c>
      <c r="T12" s="149" t="str">
        <f t="shared" si="8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0.96808984252082841</v>
      </c>
      <c r="D13" s="44">
        <f t="shared" si="1"/>
        <v>7.0568742051595509E-2</v>
      </c>
      <c r="E13" s="44">
        <f t="shared" si="1"/>
        <v>2208.628917226476</v>
      </c>
      <c r="F13" s="44">
        <f t="shared" si="2"/>
        <v>46835.461569080653</v>
      </c>
      <c r="G13" s="44">
        <f t="shared" si="3"/>
        <v>0</v>
      </c>
      <c r="H13" s="44">
        <f t="shared" si="3"/>
        <v>0</v>
      </c>
      <c r="I13" s="154">
        <f t="shared" si="4"/>
        <v>49045.129144891704</v>
      </c>
      <c r="J13" s="149"/>
      <c r="K13" s="169" t="s">
        <v>57</v>
      </c>
      <c r="L13" s="44">
        <f t="shared" si="5"/>
        <v>0</v>
      </c>
      <c r="M13" s="44">
        <f t="shared" si="5"/>
        <v>0.96808984252082841</v>
      </c>
      <c r="N13" s="44">
        <f t="shared" si="5"/>
        <v>7.0568742051595509E-2</v>
      </c>
      <c r="O13" s="44">
        <f t="shared" si="5"/>
        <v>2208.628917226476</v>
      </c>
      <c r="P13" s="44">
        <f t="shared" si="6"/>
        <v>46835.46156908066</v>
      </c>
      <c r="Q13" s="44">
        <f t="shared" si="5"/>
        <v>0</v>
      </c>
      <c r="R13" s="44">
        <f t="shared" si="5"/>
        <v>0</v>
      </c>
      <c r="S13" s="158">
        <f t="shared" si="7"/>
        <v>49045.129144891711</v>
      </c>
      <c r="T13" s="149" t="str">
        <f t="shared" si="8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si="1"/>
        <v>0.1430335014631981</v>
      </c>
      <c r="E14" s="41">
        <f t="shared" si="1"/>
        <v>47.289550486094441</v>
      </c>
      <c r="F14" s="41">
        <f t="shared" si="2"/>
        <v>11837.247897546547</v>
      </c>
      <c r="G14" s="41">
        <f t="shared" si="3"/>
        <v>0</v>
      </c>
      <c r="H14" s="41">
        <f t="shared" si="3"/>
        <v>0</v>
      </c>
      <c r="I14" s="162">
        <f t="shared" si="4"/>
        <v>11884.680481534106</v>
      </c>
      <c r="J14" s="149"/>
      <c r="K14" s="163" t="s">
        <v>12</v>
      </c>
      <c r="L14" s="90">
        <f t="shared" si="5"/>
        <v>0</v>
      </c>
      <c r="M14" s="90">
        <f t="shared" si="5"/>
        <v>0</v>
      </c>
      <c r="N14" s="90">
        <f t="shared" si="5"/>
        <v>0.1430335014631981</v>
      </c>
      <c r="O14" s="90">
        <f t="shared" si="5"/>
        <v>47.289550486094441</v>
      </c>
      <c r="P14" s="90">
        <f t="shared" si="6"/>
        <v>11837.247897546547</v>
      </c>
      <c r="Q14" s="90">
        <f t="shared" si="5"/>
        <v>0</v>
      </c>
      <c r="R14" s="90">
        <f t="shared" si="5"/>
        <v>0</v>
      </c>
      <c r="S14" s="166">
        <f t="shared" si="7"/>
        <v>11884.680481534106</v>
      </c>
      <c r="T14" s="149" t="str">
        <f t="shared" si="8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si="1"/>
        <v>7.9196136283768717E-2</v>
      </c>
      <c r="E15" s="44">
        <f t="shared" si="1"/>
        <v>3.7657490510289507E-2</v>
      </c>
      <c r="F15" s="44">
        <f t="shared" si="2"/>
        <v>1134.9784639468871</v>
      </c>
      <c r="G15" s="44">
        <f t="shared" si="3"/>
        <v>0</v>
      </c>
      <c r="H15" s="44">
        <f t="shared" si="3"/>
        <v>0</v>
      </c>
      <c r="I15" s="154">
        <f t="shared" si="4"/>
        <v>1135.0953175736811</v>
      </c>
      <c r="J15" s="149"/>
      <c r="K15" s="169" t="s">
        <v>58</v>
      </c>
      <c r="L15" s="44">
        <f t="shared" si="5"/>
        <v>0</v>
      </c>
      <c r="M15" s="44">
        <f t="shared" si="5"/>
        <v>0</v>
      </c>
      <c r="N15" s="44">
        <f t="shared" si="5"/>
        <v>7.9196136283768717E-2</v>
      </c>
      <c r="O15" s="44">
        <f t="shared" si="5"/>
        <v>3.7657490510289507E-2</v>
      </c>
      <c r="P15" s="44">
        <f t="shared" si="6"/>
        <v>1134.9784639468871</v>
      </c>
      <c r="Q15" s="44">
        <f t="shared" si="5"/>
        <v>0</v>
      </c>
      <c r="R15" s="44">
        <f t="shared" si="5"/>
        <v>0</v>
      </c>
      <c r="S15" s="158">
        <f t="shared" si="7"/>
        <v>1135.0953175736811</v>
      </c>
      <c r="T15" s="149" t="str">
        <f t="shared" si="8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407.71047933631269</v>
      </c>
      <c r="C16" s="41">
        <f t="shared" si="1"/>
        <v>2.9438906223719452</v>
      </c>
      <c r="D16" s="41">
        <f t="shared" si="1"/>
        <v>176.80122387235579</v>
      </c>
      <c r="E16" s="41">
        <f t="shared" si="1"/>
        <v>60.597591962700911</v>
      </c>
      <c r="F16" s="41">
        <f t="shared" si="2"/>
        <v>18.948100713940786</v>
      </c>
      <c r="G16" s="41">
        <f t="shared" si="3"/>
        <v>0</v>
      </c>
      <c r="H16" s="41">
        <f t="shared" si="3"/>
        <v>0</v>
      </c>
      <c r="I16" s="162">
        <f t="shared" si="4"/>
        <v>667.00128650768215</v>
      </c>
      <c r="J16" s="149"/>
      <c r="K16" s="163" t="s">
        <v>17</v>
      </c>
      <c r="L16" s="90">
        <f t="shared" si="5"/>
        <v>407.71047933631269</v>
      </c>
      <c r="M16" s="90">
        <f t="shared" si="5"/>
        <v>2.9438906223719452</v>
      </c>
      <c r="N16" s="90">
        <f t="shared" si="5"/>
        <v>176.80122387235579</v>
      </c>
      <c r="O16" s="90">
        <f t="shared" si="5"/>
        <v>60.597591962700911</v>
      </c>
      <c r="P16" s="90">
        <f t="shared" si="6"/>
        <v>18.948100713940772</v>
      </c>
      <c r="Q16" s="90">
        <f t="shared" si="5"/>
        <v>0</v>
      </c>
      <c r="R16" s="90">
        <f t="shared" si="5"/>
        <v>0</v>
      </c>
      <c r="S16" s="166">
        <f t="shared" si="7"/>
        <v>667.00128650768215</v>
      </c>
      <c r="T16" s="149" t="str">
        <f t="shared" si="8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15208.573265187246</v>
      </c>
      <c r="C17" s="44">
        <f t="shared" si="1"/>
        <v>12282.303131750328</v>
      </c>
      <c r="D17" s="44">
        <f t="shared" si="1"/>
        <v>16334.747248882735</v>
      </c>
      <c r="E17" s="44">
        <f t="shared" si="1"/>
        <v>1763.2557526516739</v>
      </c>
      <c r="F17" s="44">
        <f t="shared" si="2"/>
        <v>351.76736045235771</v>
      </c>
      <c r="G17" s="44">
        <f t="shared" si="3"/>
        <v>0</v>
      </c>
      <c r="H17" s="44">
        <f t="shared" si="3"/>
        <v>0</v>
      </c>
      <c r="I17" s="154">
        <f t="shared" si="4"/>
        <v>45940.64675892434</v>
      </c>
      <c r="J17" s="149"/>
      <c r="K17" s="169" t="s">
        <v>139</v>
      </c>
      <c r="L17" s="44">
        <f t="shared" si="5"/>
        <v>15208.573265187246</v>
      </c>
      <c r="M17" s="44">
        <f t="shared" si="5"/>
        <v>12282.303131750328</v>
      </c>
      <c r="N17" s="44">
        <f t="shared" si="5"/>
        <v>16334.747248882735</v>
      </c>
      <c r="O17" s="44">
        <f t="shared" si="5"/>
        <v>1763.2557526516739</v>
      </c>
      <c r="P17" s="44">
        <f t="shared" si="6"/>
        <v>351.76736045235765</v>
      </c>
      <c r="Q17" s="44">
        <f t="shared" si="5"/>
        <v>0</v>
      </c>
      <c r="R17" s="44">
        <f t="shared" si="5"/>
        <v>0</v>
      </c>
      <c r="S17" s="158">
        <f t="shared" si="7"/>
        <v>45940.64675892434</v>
      </c>
      <c r="T17" s="149" t="str">
        <f t="shared" si="8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4168.8564105282194</v>
      </c>
      <c r="C18" s="41">
        <f t="shared" si="1"/>
        <v>291.77942569862904</v>
      </c>
      <c r="D18" s="41">
        <f t="shared" si="1"/>
        <v>9167.8752888385025</v>
      </c>
      <c r="E18" s="41">
        <f t="shared" si="1"/>
        <v>28302.936647044779</v>
      </c>
      <c r="F18" s="41">
        <f t="shared" si="2"/>
        <v>1859.0357599672238</v>
      </c>
      <c r="G18" s="41">
        <f t="shared" si="3"/>
        <v>5878.1958149949369</v>
      </c>
      <c r="H18" s="41">
        <f t="shared" si="3"/>
        <v>91.482138570630752</v>
      </c>
      <c r="I18" s="162">
        <f t="shared" si="4"/>
        <v>49760.161485642915</v>
      </c>
      <c r="J18" s="149"/>
      <c r="K18" s="163" t="s">
        <v>25</v>
      </c>
      <c r="L18" s="90">
        <f t="shared" si="5"/>
        <v>4168.8564105282194</v>
      </c>
      <c r="M18" s="90">
        <f t="shared" si="5"/>
        <v>291.77942569862904</v>
      </c>
      <c r="N18" s="90">
        <f t="shared" si="5"/>
        <v>9167.8752888385025</v>
      </c>
      <c r="O18" s="90">
        <f t="shared" si="5"/>
        <v>28302.936647044779</v>
      </c>
      <c r="P18" s="90">
        <f t="shared" si="6"/>
        <v>1859.0357599672238</v>
      </c>
      <c r="Q18" s="90">
        <f t="shared" si="5"/>
        <v>5878.1958149949369</v>
      </c>
      <c r="R18" s="90">
        <f t="shared" si="5"/>
        <v>91.482138570630752</v>
      </c>
      <c r="S18" s="166">
        <f t="shared" si="7"/>
        <v>49760.161485642915</v>
      </c>
      <c r="T18" s="149" t="str">
        <f t="shared" si="8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9042.4283564877205</v>
      </c>
      <c r="C19" s="44">
        <f t="shared" si="1"/>
        <v>621.84570002643909</v>
      </c>
      <c r="D19" s="44">
        <f t="shared" si="1"/>
        <v>1188.7147813276324</v>
      </c>
      <c r="E19" s="44">
        <f t="shared" si="1"/>
        <v>0</v>
      </c>
      <c r="F19" s="44">
        <f t="shared" si="2"/>
        <v>0</v>
      </c>
      <c r="G19" s="44">
        <f t="shared" si="3"/>
        <v>0</v>
      </c>
      <c r="H19" s="44">
        <f t="shared" si="3"/>
        <v>0</v>
      </c>
      <c r="I19" s="154">
        <f t="shared" si="4"/>
        <v>10852.988837841793</v>
      </c>
      <c r="J19" s="149"/>
      <c r="K19" s="169" t="s">
        <v>24</v>
      </c>
      <c r="L19" s="44">
        <f t="shared" si="5"/>
        <v>9042.4283564877205</v>
      </c>
      <c r="M19" s="44">
        <f t="shared" si="5"/>
        <v>621.84570002643909</v>
      </c>
      <c r="N19" s="44">
        <f t="shared" si="5"/>
        <v>1188.7147813276324</v>
      </c>
      <c r="O19" s="44">
        <f t="shared" si="5"/>
        <v>0</v>
      </c>
      <c r="P19" s="44">
        <f t="shared" si="6"/>
        <v>0</v>
      </c>
      <c r="Q19" s="44">
        <f t="shared" si="5"/>
        <v>0</v>
      </c>
      <c r="R19" s="44">
        <f t="shared" si="5"/>
        <v>0</v>
      </c>
      <c r="S19" s="158">
        <f t="shared" si="7"/>
        <v>10852.988837841793</v>
      </c>
      <c r="T19" s="149" t="str">
        <f t="shared" si="8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11540.50618053819</v>
      </c>
      <c r="C20" s="41">
        <f t="shared" si="1"/>
        <v>21.365027177486496</v>
      </c>
      <c r="D20" s="41">
        <f t="shared" si="1"/>
        <v>1325.5020345911785</v>
      </c>
      <c r="E20" s="41">
        <f t="shared" si="1"/>
        <v>0</v>
      </c>
      <c r="F20" s="41">
        <f t="shared" si="2"/>
        <v>0</v>
      </c>
      <c r="G20" s="41">
        <f t="shared" si="3"/>
        <v>0</v>
      </c>
      <c r="H20" s="41">
        <f t="shared" si="3"/>
        <v>0</v>
      </c>
      <c r="I20" s="162">
        <f t="shared" si="4"/>
        <v>12887.373242306854</v>
      </c>
      <c r="J20" s="149"/>
      <c r="K20" s="163" t="s">
        <v>59</v>
      </c>
      <c r="L20" s="90">
        <f t="shared" si="5"/>
        <v>11540.50618053819</v>
      </c>
      <c r="M20" s="90">
        <f t="shared" si="5"/>
        <v>21.365027177486496</v>
      </c>
      <c r="N20" s="90">
        <f t="shared" si="5"/>
        <v>1325.5020345911785</v>
      </c>
      <c r="O20" s="90">
        <f t="shared" si="5"/>
        <v>0</v>
      </c>
      <c r="P20" s="90">
        <f t="shared" si="6"/>
        <v>0</v>
      </c>
      <c r="Q20" s="90">
        <f t="shared" si="5"/>
        <v>0</v>
      </c>
      <c r="R20" s="90">
        <f t="shared" si="5"/>
        <v>0</v>
      </c>
      <c r="S20" s="166">
        <f t="shared" si="7"/>
        <v>12887.373242306854</v>
      </c>
      <c r="T20" s="149" t="str">
        <f t="shared" si="8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7092.684810974175</v>
      </c>
      <c r="C21" s="44">
        <f t="shared" si="1"/>
        <v>9290.7709356880532</v>
      </c>
      <c r="D21" s="44">
        <f t="shared" si="1"/>
        <v>1983.6247489586422</v>
      </c>
      <c r="E21" s="44">
        <f t="shared" si="1"/>
        <v>446.84609460151995</v>
      </c>
      <c r="F21" s="44">
        <f t="shared" si="2"/>
        <v>4086.0396113690299</v>
      </c>
      <c r="G21" s="44">
        <f t="shared" si="3"/>
        <v>0</v>
      </c>
      <c r="H21" s="44">
        <f t="shared" si="3"/>
        <v>0</v>
      </c>
      <c r="I21" s="154">
        <f t="shared" si="4"/>
        <v>22899.966201591418</v>
      </c>
      <c r="J21" s="149"/>
      <c r="K21" s="169" t="s">
        <v>22</v>
      </c>
      <c r="L21" s="44">
        <f t="shared" si="5"/>
        <v>7092.684810974175</v>
      </c>
      <c r="M21" s="44">
        <f t="shared" si="5"/>
        <v>9290.7709356880532</v>
      </c>
      <c r="N21" s="44">
        <f t="shared" si="5"/>
        <v>1983.6247489586422</v>
      </c>
      <c r="O21" s="44">
        <f t="shared" si="5"/>
        <v>446.84609460151995</v>
      </c>
      <c r="P21" s="44">
        <f t="shared" si="6"/>
        <v>4086.0396113690299</v>
      </c>
      <c r="Q21" s="44">
        <f t="shared" si="5"/>
        <v>0</v>
      </c>
      <c r="R21" s="44">
        <f t="shared" si="5"/>
        <v>0</v>
      </c>
      <c r="S21" s="158">
        <f t="shared" si="7"/>
        <v>22899.966201591418</v>
      </c>
      <c r="T21" s="149" t="str">
        <f t="shared" si="8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24.866393424061236</v>
      </c>
      <c r="C22" s="41">
        <f t="shared" si="1"/>
        <v>1813.4744167448064</v>
      </c>
      <c r="D22" s="41">
        <f t="shared" si="1"/>
        <v>1464.0458968985783</v>
      </c>
      <c r="E22" s="41">
        <f t="shared" si="1"/>
        <v>0</v>
      </c>
      <c r="F22" s="41">
        <f t="shared" si="2"/>
        <v>0</v>
      </c>
      <c r="G22" s="41">
        <f t="shared" si="3"/>
        <v>0</v>
      </c>
      <c r="H22" s="41">
        <f t="shared" si="3"/>
        <v>0</v>
      </c>
      <c r="I22" s="162">
        <f t="shared" si="4"/>
        <v>3302.386707067446</v>
      </c>
      <c r="J22" s="149"/>
      <c r="K22" s="163" t="s">
        <v>21</v>
      </c>
      <c r="L22" s="90">
        <f t="shared" si="5"/>
        <v>24.866393424061236</v>
      </c>
      <c r="M22" s="90">
        <f t="shared" si="5"/>
        <v>1813.4744167448064</v>
      </c>
      <c r="N22" s="90">
        <f t="shared" si="5"/>
        <v>1464.0458968985783</v>
      </c>
      <c r="O22" s="90">
        <f t="shared" si="5"/>
        <v>0</v>
      </c>
      <c r="P22" s="90">
        <f t="shared" si="6"/>
        <v>0</v>
      </c>
      <c r="Q22" s="90">
        <f t="shared" si="5"/>
        <v>0</v>
      </c>
      <c r="R22" s="90">
        <f t="shared" si="5"/>
        <v>0</v>
      </c>
      <c r="S22" s="166">
        <f t="shared" si="7"/>
        <v>3302.386707067446</v>
      </c>
      <c r="T22" s="149" t="str">
        <f t="shared" si="8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3305.5659235349253</v>
      </c>
      <c r="C23" s="44">
        <f t="shared" si="1"/>
        <v>9.5432900624795796</v>
      </c>
      <c r="D23" s="44">
        <f t="shared" si="1"/>
        <v>5136.8113139065572</v>
      </c>
      <c r="E23" s="44">
        <f t="shared" si="1"/>
        <v>0</v>
      </c>
      <c r="F23" s="44">
        <f t="shared" si="2"/>
        <v>0</v>
      </c>
      <c r="G23" s="44">
        <f t="shared" si="3"/>
        <v>0</v>
      </c>
      <c r="H23" s="44">
        <f t="shared" si="3"/>
        <v>0</v>
      </c>
      <c r="I23" s="154">
        <f t="shared" si="4"/>
        <v>8451.9205275039621</v>
      </c>
      <c r="J23" s="149"/>
      <c r="K23" s="171" t="s">
        <v>63</v>
      </c>
      <c r="L23" s="44">
        <f t="shared" si="5"/>
        <v>3305.5659235349253</v>
      </c>
      <c r="M23" s="44">
        <f t="shared" si="5"/>
        <v>9.5432900624795796</v>
      </c>
      <c r="N23" s="44">
        <f t="shared" si="5"/>
        <v>5136.8113139065572</v>
      </c>
      <c r="O23" s="44">
        <f t="shared" si="5"/>
        <v>0</v>
      </c>
      <c r="P23" s="44">
        <f t="shared" si="6"/>
        <v>0</v>
      </c>
      <c r="Q23" s="44">
        <f t="shared" si="5"/>
        <v>0</v>
      </c>
      <c r="R23" s="44">
        <f t="shared" si="5"/>
        <v>0</v>
      </c>
      <c r="S23" s="158">
        <f t="shared" si="7"/>
        <v>8451.9205275039621</v>
      </c>
      <c r="T23" s="149" t="str">
        <f t="shared" si="8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ref="B24:E27" si="9">B50+B102</f>
        <v>3301.1659235349252</v>
      </c>
      <c r="C24" s="62">
        <f t="shared" si="9"/>
        <v>0</v>
      </c>
      <c r="D24" s="62">
        <f t="shared" si="9"/>
        <v>969.00211067475527</v>
      </c>
      <c r="E24" s="62">
        <f t="shared" si="9"/>
        <v>0</v>
      </c>
      <c r="F24" s="62">
        <f t="shared" si="2"/>
        <v>0</v>
      </c>
      <c r="G24" s="62">
        <f t="shared" ref="G24:H27" si="10">G50+G102</f>
        <v>0</v>
      </c>
      <c r="H24" s="62">
        <f t="shared" si="10"/>
        <v>0</v>
      </c>
      <c r="I24" s="175">
        <f t="shared" si="4"/>
        <v>4270.1680342096806</v>
      </c>
      <c r="J24" s="149"/>
      <c r="K24" s="176" t="s">
        <v>23</v>
      </c>
      <c r="L24" s="93">
        <f t="shared" ref="L24:R27" si="11">L50+L102</f>
        <v>3301.1659235349252</v>
      </c>
      <c r="M24" s="93">
        <f t="shared" si="11"/>
        <v>0</v>
      </c>
      <c r="N24" s="93">
        <f t="shared" si="11"/>
        <v>969.00211067475527</v>
      </c>
      <c r="O24" s="93">
        <f t="shared" si="11"/>
        <v>0</v>
      </c>
      <c r="P24" s="93">
        <f t="shared" si="6"/>
        <v>0</v>
      </c>
      <c r="Q24" s="93">
        <f t="shared" si="11"/>
        <v>0</v>
      </c>
      <c r="R24" s="93">
        <f t="shared" si="11"/>
        <v>0</v>
      </c>
      <c r="S24" s="179">
        <f t="shared" si="7"/>
        <v>4270.1680342096806</v>
      </c>
      <c r="T24" s="149" t="str">
        <f t="shared" si="8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9"/>
        <v>0</v>
      </c>
      <c r="C25" s="65">
        <f t="shared" si="9"/>
        <v>2.8712597525343018</v>
      </c>
      <c r="D25" s="65">
        <f t="shared" si="9"/>
        <v>1253.9556843745611</v>
      </c>
      <c r="E25" s="65">
        <f t="shared" si="9"/>
        <v>0</v>
      </c>
      <c r="F25" s="65">
        <f t="shared" si="2"/>
        <v>0</v>
      </c>
      <c r="G25" s="65">
        <f t="shared" si="10"/>
        <v>0</v>
      </c>
      <c r="H25" s="65">
        <f t="shared" si="10"/>
        <v>0</v>
      </c>
      <c r="I25" s="183">
        <f t="shared" si="4"/>
        <v>1256.8269441270954</v>
      </c>
      <c r="J25" s="149"/>
      <c r="K25" s="184" t="s">
        <v>19</v>
      </c>
      <c r="L25" s="65">
        <f t="shared" si="11"/>
        <v>0</v>
      </c>
      <c r="M25" s="65">
        <f t="shared" si="11"/>
        <v>2.8712597525343018</v>
      </c>
      <c r="N25" s="65">
        <f t="shared" si="11"/>
        <v>1253.9556843745611</v>
      </c>
      <c r="O25" s="65">
        <f t="shared" si="11"/>
        <v>0</v>
      </c>
      <c r="P25" s="65">
        <f t="shared" si="6"/>
        <v>0</v>
      </c>
      <c r="Q25" s="65">
        <f t="shared" si="11"/>
        <v>0</v>
      </c>
      <c r="R25" s="65">
        <f t="shared" si="11"/>
        <v>0</v>
      </c>
      <c r="S25" s="186">
        <f t="shared" si="7"/>
        <v>1256.8269441270954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9"/>
        <v>0</v>
      </c>
      <c r="C26" s="62">
        <f t="shared" si="9"/>
        <v>6.6720303099452778</v>
      </c>
      <c r="D26" s="62">
        <f t="shared" si="9"/>
        <v>2913.8535188572409</v>
      </c>
      <c r="E26" s="62">
        <f t="shared" si="9"/>
        <v>0</v>
      </c>
      <c r="F26" s="62">
        <f t="shared" si="2"/>
        <v>0</v>
      </c>
      <c r="G26" s="62">
        <f t="shared" si="10"/>
        <v>0</v>
      </c>
      <c r="H26" s="62">
        <f t="shared" si="10"/>
        <v>0</v>
      </c>
      <c r="I26" s="175">
        <f t="shared" si="4"/>
        <v>2920.525549167186</v>
      </c>
      <c r="J26" s="149"/>
      <c r="K26" s="176" t="s">
        <v>20</v>
      </c>
      <c r="L26" s="93">
        <f t="shared" si="11"/>
        <v>0</v>
      </c>
      <c r="M26" s="93">
        <f t="shared" si="11"/>
        <v>6.6720303099452778</v>
      </c>
      <c r="N26" s="93">
        <f t="shared" si="11"/>
        <v>2913.8535188572409</v>
      </c>
      <c r="O26" s="93">
        <f t="shared" si="11"/>
        <v>0</v>
      </c>
      <c r="P26" s="93">
        <f t="shared" si="6"/>
        <v>0</v>
      </c>
      <c r="Q26" s="93">
        <f t="shared" si="11"/>
        <v>0</v>
      </c>
      <c r="R26" s="93">
        <f t="shared" si="11"/>
        <v>0</v>
      </c>
      <c r="S26" s="179">
        <f t="shared" si="7"/>
        <v>2920.525549167186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9"/>
        <v>4.4000000000000004</v>
      </c>
      <c r="C27" s="54">
        <f t="shared" si="9"/>
        <v>0</v>
      </c>
      <c r="D27" s="54">
        <f t="shared" si="9"/>
        <v>0</v>
      </c>
      <c r="E27" s="54">
        <f t="shared" si="9"/>
        <v>0</v>
      </c>
      <c r="F27" s="54">
        <f t="shared" si="2"/>
        <v>0</v>
      </c>
      <c r="G27" s="54">
        <f t="shared" si="10"/>
        <v>0</v>
      </c>
      <c r="H27" s="54">
        <f t="shared" si="10"/>
        <v>0</v>
      </c>
      <c r="I27" s="190">
        <f t="shared" si="4"/>
        <v>4.4000000000000004</v>
      </c>
      <c r="J27" s="149"/>
      <c r="K27" s="191" t="s">
        <v>65</v>
      </c>
      <c r="L27" s="54">
        <f t="shared" si="11"/>
        <v>4.4000000000000004</v>
      </c>
      <c r="M27" s="54">
        <f t="shared" si="11"/>
        <v>0</v>
      </c>
      <c r="N27" s="54">
        <f t="shared" si="11"/>
        <v>0</v>
      </c>
      <c r="O27" s="54">
        <f t="shared" si="11"/>
        <v>0</v>
      </c>
      <c r="P27" s="54">
        <f t="shared" si="6"/>
        <v>0</v>
      </c>
      <c r="Q27" s="54">
        <f t="shared" si="11"/>
        <v>0</v>
      </c>
      <c r="R27" s="54">
        <f t="shared" si="11"/>
        <v>0</v>
      </c>
      <c r="S27" s="193">
        <f t="shared" si="7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59172.805785797827</v>
      </c>
      <c r="C28" s="195">
        <f t="shared" ref="C28:I28" si="12">SUM(C7:C23)</f>
        <v>25191.243719817758</v>
      </c>
      <c r="D28" s="195">
        <f t="shared" si="12"/>
        <v>41399.537220902872</v>
      </c>
      <c r="E28" s="195">
        <f t="shared" si="12"/>
        <v>32858.510468740998</v>
      </c>
      <c r="F28" s="195">
        <f t="shared" si="12"/>
        <v>66123.618132612319</v>
      </c>
      <c r="G28" s="195">
        <f t="shared" si="12"/>
        <v>5878.1958149949369</v>
      </c>
      <c r="H28" s="195">
        <f t="shared" si="12"/>
        <v>91.482138570630752</v>
      </c>
      <c r="I28" s="154">
        <f t="shared" si="12"/>
        <v>230715.39328143731</v>
      </c>
      <c r="J28" s="237"/>
      <c r="K28" s="196" t="s">
        <v>26</v>
      </c>
      <c r="L28" s="195">
        <f>SUM(L7:L23)</f>
        <v>59172.805785797827</v>
      </c>
      <c r="M28" s="195">
        <f t="shared" ref="M28:S28" si="13">SUM(M7:M23)</f>
        <v>25191.243719817758</v>
      </c>
      <c r="N28" s="195">
        <f t="shared" si="13"/>
        <v>41399.537220902872</v>
      </c>
      <c r="O28" s="195">
        <f t="shared" si="13"/>
        <v>32858.510468740998</v>
      </c>
      <c r="P28" s="195">
        <f t="shared" si="13"/>
        <v>66123.618132612319</v>
      </c>
      <c r="Q28" s="195">
        <f t="shared" si="13"/>
        <v>5878.1958149949369</v>
      </c>
      <c r="R28" s="195">
        <f t="shared" si="13"/>
        <v>91.482138570630752</v>
      </c>
      <c r="S28" s="195">
        <f t="shared" si="13"/>
        <v>230715.39328143731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0.25647532634988124</v>
      </c>
      <c r="C29" s="55">
        <f t="shared" ref="C29:H29" si="14">IF($I28=0,"-",C28/$I28)</f>
        <v>0.1091875291090279</v>
      </c>
      <c r="D29" s="55">
        <f t="shared" si="14"/>
        <v>0.17943985718543626</v>
      </c>
      <c r="E29" s="55">
        <f t="shared" si="14"/>
        <v>0.14242010470735547</v>
      </c>
      <c r="F29" s="55">
        <f t="shared" si="14"/>
        <v>0.28660254173830385</v>
      </c>
      <c r="G29" s="55">
        <f t="shared" si="14"/>
        <v>2.5478125804221662E-2</v>
      </c>
      <c r="H29" s="55">
        <f t="shared" si="14"/>
        <v>3.9651510577379034E-4</v>
      </c>
      <c r="I29" s="56">
        <f>SUM(B29:H29)</f>
        <v>1.0000000000000002</v>
      </c>
      <c r="K29" s="84" t="s">
        <v>86</v>
      </c>
      <c r="L29" s="101">
        <f>IF($I28=0,"-",L28/$I28)</f>
        <v>0.25647532634988124</v>
      </c>
      <c r="M29" s="101">
        <f t="shared" ref="M29:R29" si="15">IF($I28=0,"-",M28/$I28)</f>
        <v>0.1091875291090279</v>
      </c>
      <c r="N29" s="101">
        <f t="shared" si="15"/>
        <v>0.17943985718543626</v>
      </c>
      <c r="O29" s="101">
        <f t="shared" si="15"/>
        <v>0.14242010470735547</v>
      </c>
      <c r="P29" s="101">
        <f t="shared" si="15"/>
        <v>0.28660254173830385</v>
      </c>
      <c r="Q29" s="101">
        <f t="shared" si="15"/>
        <v>2.5478125804221662E-2</v>
      </c>
      <c r="R29" s="102">
        <f t="shared" si="15"/>
        <v>3.9651510577379034E-4</v>
      </c>
      <c r="S29" s="103">
        <f>SUM(L29:R29)</f>
        <v>1.0000000000000002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301.27892698571497</v>
      </c>
      <c r="C33" s="38">
        <f t="shared" ref="C33:E33" si="16">C111+C137+C163+C189+C215+C241+C267+C293+C319+C345+C371+C397+C423</f>
        <v>657.08187033531033</v>
      </c>
      <c r="D33" s="38">
        <f t="shared" si="16"/>
        <v>1.204962098619985E-6</v>
      </c>
      <c r="E33" s="38">
        <f t="shared" si="16"/>
        <v>0</v>
      </c>
      <c r="F33" s="347">
        <v>0</v>
      </c>
      <c r="G33" s="38">
        <f t="shared" ref="G33:H48" si="17">G111+G137+G163+G189+G215+G241+G267+G293+G319+G345+G371+G397+G423</f>
        <v>0</v>
      </c>
      <c r="H33" s="38">
        <f t="shared" si="17"/>
        <v>0</v>
      </c>
      <c r="I33" s="154">
        <f>SUM(B33:H33)</f>
        <v>958.36079852598743</v>
      </c>
      <c r="J33" s="149"/>
      <c r="K33" s="203" t="s">
        <v>7</v>
      </c>
      <c r="L33" s="38">
        <f t="shared" ref="L33:R48" si="18">L111+L137+L163+L189+L215+L241+L267+L293+L319+L345+L371+L397+L423</f>
        <v>301.27892698571497</v>
      </c>
      <c r="M33" s="38">
        <f t="shared" si="18"/>
        <v>657.08187033531033</v>
      </c>
      <c r="N33" s="38">
        <f t="shared" si="18"/>
        <v>1.204962098619985E-6</v>
      </c>
      <c r="O33" s="38">
        <f t="shared" si="18"/>
        <v>0</v>
      </c>
      <c r="P33" s="38">
        <f t="shared" si="18"/>
        <v>0</v>
      </c>
      <c r="Q33" s="38">
        <f t="shared" si="18"/>
        <v>0</v>
      </c>
      <c r="R33" s="38">
        <f t="shared" si="18"/>
        <v>0</v>
      </c>
      <c r="S33" s="205">
        <f>SUM(L33:R33)</f>
        <v>958.36079852598743</v>
      </c>
      <c r="T33" s="149"/>
      <c r="U33" s="206" t="s">
        <v>7</v>
      </c>
      <c r="V33" s="119">
        <f t="shared" ref="V33:AH48" si="19">V111+V137+V163+V189+V215+V241+V267+V293+V319+V345+V371+V397+V423</f>
        <v>301.27892698571497</v>
      </c>
      <c r="W33" s="119">
        <f t="shared" si="19"/>
        <v>0</v>
      </c>
      <c r="X33" s="119">
        <f t="shared" si="19"/>
        <v>0</v>
      </c>
      <c r="Y33" s="119">
        <f t="shared" si="19"/>
        <v>657.08187033531033</v>
      </c>
      <c r="Z33" s="119">
        <f t="shared" si="19"/>
        <v>1.204962098619985E-6</v>
      </c>
      <c r="AA33" s="119">
        <f t="shared" si="19"/>
        <v>0</v>
      </c>
      <c r="AB33" s="119">
        <f t="shared" si="19"/>
        <v>0</v>
      </c>
      <c r="AC33" s="120">
        <f t="shared" si="19"/>
        <v>0</v>
      </c>
      <c r="AD33" s="119">
        <f t="shared" si="19"/>
        <v>0</v>
      </c>
      <c r="AE33" s="119">
        <f t="shared" si="19"/>
        <v>0</v>
      </c>
      <c r="AF33" s="119">
        <f t="shared" si="19"/>
        <v>0</v>
      </c>
      <c r="AG33" s="119">
        <f t="shared" si="19"/>
        <v>0</v>
      </c>
      <c r="AH33" s="119">
        <f t="shared" si="19"/>
        <v>0</v>
      </c>
      <c r="AI33" s="210">
        <f>SUM(V33:AC33)</f>
        <v>958.36079852598743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20">B112+B138+B164+B190+B216+B242+B268+B294+B320+B346+B372+B398+B424</f>
        <v>3.5349266980297854E-2</v>
      </c>
      <c r="C34" s="41">
        <f t="shared" si="20"/>
        <v>0</v>
      </c>
      <c r="D34" s="41">
        <f t="shared" si="20"/>
        <v>230.59190068385527</v>
      </c>
      <c r="E34" s="41">
        <f t="shared" si="20"/>
        <v>0</v>
      </c>
      <c r="F34" s="348">
        <v>0</v>
      </c>
      <c r="G34" s="41">
        <f t="shared" si="17"/>
        <v>0</v>
      </c>
      <c r="H34" s="41">
        <f t="shared" si="17"/>
        <v>0</v>
      </c>
      <c r="I34" s="162">
        <f t="shared" ref="I34:I53" si="21">SUM(B34:H34)</f>
        <v>230.62724995083556</v>
      </c>
      <c r="J34" s="149"/>
      <c r="K34" s="163" t="s">
        <v>8</v>
      </c>
      <c r="L34" s="90">
        <f t="shared" si="18"/>
        <v>3.5349266980297854E-2</v>
      </c>
      <c r="M34" s="90">
        <f t="shared" si="18"/>
        <v>0</v>
      </c>
      <c r="N34" s="90">
        <f t="shared" si="18"/>
        <v>230.59190068385527</v>
      </c>
      <c r="O34" s="90">
        <f t="shared" si="18"/>
        <v>0</v>
      </c>
      <c r="P34" s="90">
        <f t="shared" si="18"/>
        <v>0</v>
      </c>
      <c r="Q34" s="90">
        <f t="shared" si="18"/>
        <v>0</v>
      </c>
      <c r="R34" s="90">
        <f t="shared" si="18"/>
        <v>0</v>
      </c>
      <c r="S34" s="166">
        <f t="shared" ref="S34:S53" si="22">SUM(L34:R34)</f>
        <v>230.62724995083556</v>
      </c>
      <c r="T34" s="149"/>
      <c r="U34" s="211" t="s">
        <v>8</v>
      </c>
      <c r="V34" s="123">
        <f t="shared" si="19"/>
        <v>3.5349266980297854E-2</v>
      </c>
      <c r="W34" s="123">
        <f t="shared" si="19"/>
        <v>0</v>
      </c>
      <c r="X34" s="123">
        <f t="shared" si="19"/>
        <v>0</v>
      </c>
      <c r="Y34" s="123">
        <f t="shared" si="19"/>
        <v>0</v>
      </c>
      <c r="Z34" s="123">
        <f t="shared" si="19"/>
        <v>230.59190068385527</v>
      </c>
      <c r="AA34" s="123">
        <f t="shared" si="19"/>
        <v>0</v>
      </c>
      <c r="AB34" s="123">
        <f t="shared" si="19"/>
        <v>0</v>
      </c>
      <c r="AC34" s="124">
        <f t="shared" si="19"/>
        <v>0</v>
      </c>
      <c r="AD34" s="123">
        <f t="shared" si="19"/>
        <v>0</v>
      </c>
      <c r="AE34" s="123">
        <f t="shared" si="19"/>
        <v>0</v>
      </c>
      <c r="AF34" s="123">
        <f t="shared" si="19"/>
        <v>0</v>
      </c>
      <c r="AG34" s="123">
        <f t="shared" si="19"/>
        <v>0</v>
      </c>
      <c r="AH34" s="123">
        <f t="shared" si="19"/>
        <v>0</v>
      </c>
      <c r="AI34" s="214">
        <f t="shared" ref="AI34:AI53" si="23">SUM(V34:AC34)</f>
        <v>230.62724995083556</v>
      </c>
      <c r="AJ34" s="141" t="str">
        <f t="shared" ref="AJ34:AJ55" si="24">IF(ABS(S34-AI34)&gt;0.001,S34-AI34,"")</f>
        <v/>
      </c>
    </row>
    <row r="35" spans="1:36" ht="15">
      <c r="A35" s="167" t="s">
        <v>10</v>
      </c>
      <c r="B35" s="44">
        <f t="shared" si="20"/>
        <v>0</v>
      </c>
      <c r="C35" s="44">
        <f t="shared" si="20"/>
        <v>0</v>
      </c>
      <c r="D35" s="44">
        <f t="shared" si="20"/>
        <v>3309.7801541485446</v>
      </c>
      <c r="E35" s="44">
        <f t="shared" si="20"/>
        <v>0</v>
      </c>
      <c r="F35" s="348">
        <v>0</v>
      </c>
      <c r="G35" s="44">
        <f t="shared" si="17"/>
        <v>0</v>
      </c>
      <c r="H35" s="44">
        <f t="shared" si="17"/>
        <v>0</v>
      </c>
      <c r="I35" s="154">
        <f t="shared" si="21"/>
        <v>3309.7801541485446</v>
      </c>
      <c r="J35" s="149"/>
      <c r="K35" s="169" t="s">
        <v>10</v>
      </c>
      <c r="L35" s="44">
        <f t="shared" si="18"/>
        <v>0</v>
      </c>
      <c r="M35" s="44">
        <f t="shared" si="18"/>
        <v>0</v>
      </c>
      <c r="N35" s="44">
        <f t="shared" si="18"/>
        <v>3309.7801541485446</v>
      </c>
      <c r="O35" s="44">
        <f t="shared" si="18"/>
        <v>0</v>
      </c>
      <c r="P35" s="44">
        <f t="shared" si="18"/>
        <v>0</v>
      </c>
      <c r="Q35" s="44">
        <f t="shared" si="18"/>
        <v>0</v>
      </c>
      <c r="R35" s="44">
        <f t="shared" si="18"/>
        <v>0</v>
      </c>
      <c r="S35" s="158">
        <f t="shared" si="22"/>
        <v>3309.7801541485446</v>
      </c>
      <c r="T35" s="149"/>
      <c r="U35" s="215" t="s">
        <v>10</v>
      </c>
      <c r="V35" s="119">
        <f t="shared" si="19"/>
        <v>0</v>
      </c>
      <c r="W35" s="119">
        <f t="shared" si="19"/>
        <v>0</v>
      </c>
      <c r="X35" s="119">
        <f t="shared" si="19"/>
        <v>0</v>
      </c>
      <c r="Y35" s="119">
        <f t="shared" si="19"/>
        <v>0</v>
      </c>
      <c r="Z35" s="119">
        <f t="shared" si="19"/>
        <v>3309.7801541485446</v>
      </c>
      <c r="AA35" s="119">
        <f t="shared" si="19"/>
        <v>0</v>
      </c>
      <c r="AB35" s="119">
        <f t="shared" si="19"/>
        <v>0</v>
      </c>
      <c r="AC35" s="120">
        <f t="shared" si="19"/>
        <v>0</v>
      </c>
      <c r="AD35" s="119">
        <f t="shared" si="19"/>
        <v>0</v>
      </c>
      <c r="AE35" s="119">
        <f t="shared" si="19"/>
        <v>0</v>
      </c>
      <c r="AF35" s="119">
        <f t="shared" si="19"/>
        <v>0</v>
      </c>
      <c r="AG35" s="119">
        <f t="shared" si="19"/>
        <v>0</v>
      </c>
      <c r="AH35" s="119">
        <f t="shared" si="19"/>
        <v>0</v>
      </c>
      <c r="AI35" s="210">
        <f t="shared" si="23"/>
        <v>3309.7801541485446</v>
      </c>
      <c r="AJ35" s="141" t="str">
        <f t="shared" si="24"/>
        <v/>
      </c>
    </row>
    <row r="36" spans="1:36" ht="15">
      <c r="A36" s="159" t="s">
        <v>55</v>
      </c>
      <c r="B36" s="41">
        <f t="shared" si="20"/>
        <v>0</v>
      </c>
      <c r="C36" s="41">
        <f t="shared" si="20"/>
        <v>0</v>
      </c>
      <c r="D36" s="41">
        <f t="shared" si="20"/>
        <v>45.402000000000001</v>
      </c>
      <c r="E36" s="41">
        <f t="shared" si="20"/>
        <v>0</v>
      </c>
      <c r="F36" s="348">
        <v>0</v>
      </c>
      <c r="G36" s="41">
        <f t="shared" si="17"/>
        <v>0</v>
      </c>
      <c r="H36" s="41">
        <f t="shared" si="17"/>
        <v>0</v>
      </c>
      <c r="I36" s="162">
        <f t="shared" si="21"/>
        <v>45.402000000000001</v>
      </c>
      <c r="J36" s="149"/>
      <c r="K36" s="163" t="s">
        <v>55</v>
      </c>
      <c r="L36" s="90">
        <f t="shared" si="18"/>
        <v>0</v>
      </c>
      <c r="M36" s="90">
        <f t="shared" si="18"/>
        <v>0</v>
      </c>
      <c r="N36" s="90">
        <f t="shared" si="18"/>
        <v>45.402000000000001</v>
      </c>
      <c r="O36" s="90">
        <f t="shared" si="18"/>
        <v>0</v>
      </c>
      <c r="P36" s="90">
        <f t="shared" si="18"/>
        <v>0</v>
      </c>
      <c r="Q36" s="90">
        <f t="shared" si="18"/>
        <v>0</v>
      </c>
      <c r="R36" s="90">
        <f t="shared" si="18"/>
        <v>0</v>
      </c>
      <c r="S36" s="166">
        <f t="shared" si="22"/>
        <v>45.402000000000001</v>
      </c>
      <c r="T36" s="149"/>
      <c r="U36" s="211" t="s">
        <v>55</v>
      </c>
      <c r="V36" s="123">
        <f t="shared" si="19"/>
        <v>0</v>
      </c>
      <c r="W36" s="123">
        <f t="shared" si="19"/>
        <v>0</v>
      </c>
      <c r="X36" s="123">
        <f t="shared" si="19"/>
        <v>0</v>
      </c>
      <c r="Y36" s="123">
        <f t="shared" si="19"/>
        <v>0</v>
      </c>
      <c r="Z36" s="123">
        <f t="shared" si="19"/>
        <v>45.402000000000001</v>
      </c>
      <c r="AA36" s="123">
        <f t="shared" si="19"/>
        <v>0</v>
      </c>
      <c r="AB36" s="123">
        <f t="shared" si="19"/>
        <v>0</v>
      </c>
      <c r="AC36" s="124">
        <f t="shared" si="19"/>
        <v>0</v>
      </c>
      <c r="AD36" s="123">
        <f t="shared" si="19"/>
        <v>0</v>
      </c>
      <c r="AE36" s="123">
        <f t="shared" si="19"/>
        <v>0</v>
      </c>
      <c r="AF36" s="123">
        <f t="shared" si="19"/>
        <v>0</v>
      </c>
      <c r="AG36" s="123">
        <f t="shared" si="19"/>
        <v>0</v>
      </c>
      <c r="AH36" s="123">
        <f t="shared" si="19"/>
        <v>0</v>
      </c>
      <c r="AI36" s="214">
        <f t="shared" si="23"/>
        <v>45.402000000000001</v>
      </c>
      <c r="AJ36" s="141" t="str">
        <f t="shared" si="24"/>
        <v/>
      </c>
    </row>
    <row r="37" spans="1:36" ht="15">
      <c r="A37" s="167" t="s">
        <v>16</v>
      </c>
      <c r="B37" s="44">
        <f t="shared" si="20"/>
        <v>511.60982868979846</v>
      </c>
      <c r="C37" s="44">
        <f t="shared" si="20"/>
        <v>174.06750177907742</v>
      </c>
      <c r="D37" s="44">
        <f t="shared" si="20"/>
        <v>139.46889455158285</v>
      </c>
      <c r="E37" s="44">
        <f t="shared" si="20"/>
        <v>22.240918011157877</v>
      </c>
      <c r="F37" s="348">
        <v>0</v>
      </c>
      <c r="G37" s="44">
        <f t="shared" si="17"/>
        <v>0</v>
      </c>
      <c r="H37" s="44">
        <f t="shared" si="17"/>
        <v>0</v>
      </c>
      <c r="I37" s="154">
        <f t="shared" si="21"/>
        <v>847.38714303161657</v>
      </c>
      <c r="J37" s="149"/>
      <c r="K37" s="169" t="s">
        <v>16</v>
      </c>
      <c r="L37" s="44">
        <f t="shared" si="18"/>
        <v>511.60982868979846</v>
      </c>
      <c r="M37" s="44">
        <f t="shared" si="18"/>
        <v>174.06750177907742</v>
      </c>
      <c r="N37" s="44">
        <f t="shared" si="18"/>
        <v>139.46889455158285</v>
      </c>
      <c r="O37" s="44">
        <f t="shared" si="18"/>
        <v>22.240918011157877</v>
      </c>
      <c r="P37" s="44">
        <f t="shared" si="18"/>
        <v>0</v>
      </c>
      <c r="Q37" s="44">
        <f t="shared" si="18"/>
        <v>0</v>
      </c>
      <c r="R37" s="44">
        <f t="shared" si="18"/>
        <v>0</v>
      </c>
      <c r="S37" s="158">
        <f t="shared" si="22"/>
        <v>847.38714303161657</v>
      </c>
      <c r="T37" s="149"/>
      <c r="U37" s="215" t="s">
        <v>16</v>
      </c>
      <c r="V37" s="119">
        <f t="shared" si="19"/>
        <v>511.48606416660658</v>
      </c>
      <c r="W37" s="119">
        <f t="shared" si="19"/>
        <v>0</v>
      </c>
      <c r="X37" s="119">
        <f t="shared" si="19"/>
        <v>0</v>
      </c>
      <c r="Y37" s="119">
        <f t="shared" si="19"/>
        <v>174.06750177907742</v>
      </c>
      <c r="Z37" s="119">
        <f t="shared" si="19"/>
        <v>139.4317057397096</v>
      </c>
      <c r="AA37" s="119">
        <f t="shared" si="19"/>
        <v>22.240918011157877</v>
      </c>
      <c r="AB37" s="119">
        <f t="shared" si="19"/>
        <v>0</v>
      </c>
      <c r="AC37" s="120">
        <f t="shared" si="19"/>
        <v>0.1609533350651639</v>
      </c>
      <c r="AD37" s="119">
        <f t="shared" si="19"/>
        <v>0.12376452319189836</v>
      </c>
      <c r="AE37" s="119">
        <f t="shared" si="19"/>
        <v>0</v>
      </c>
      <c r="AF37" s="119">
        <f t="shared" si="19"/>
        <v>0</v>
      </c>
      <c r="AG37" s="119">
        <f t="shared" si="19"/>
        <v>3.7188811873265552E-2</v>
      </c>
      <c r="AH37" s="119">
        <f t="shared" si="19"/>
        <v>0</v>
      </c>
      <c r="AI37" s="210">
        <f t="shared" si="23"/>
        <v>847.38714303161669</v>
      </c>
      <c r="AJ37" s="141" t="str">
        <f t="shared" si="24"/>
        <v/>
      </c>
    </row>
    <row r="38" spans="1:36" ht="15">
      <c r="A38" s="159" t="s">
        <v>15</v>
      </c>
      <c r="B38" s="41">
        <f t="shared" si="20"/>
        <v>46.126151528187329</v>
      </c>
      <c r="C38" s="41">
        <f t="shared" si="20"/>
        <v>8.3057060827205138</v>
      </c>
      <c r="D38" s="41">
        <f t="shared" si="20"/>
        <v>18.268430297492518</v>
      </c>
      <c r="E38" s="41">
        <f t="shared" si="20"/>
        <v>3.541279798077313</v>
      </c>
      <c r="F38" s="348">
        <v>0</v>
      </c>
      <c r="G38" s="41">
        <f t="shared" si="17"/>
        <v>0</v>
      </c>
      <c r="H38" s="41">
        <f t="shared" si="17"/>
        <v>0</v>
      </c>
      <c r="I38" s="162">
        <f t="shared" si="21"/>
        <v>76.241567706477667</v>
      </c>
      <c r="J38" s="149"/>
      <c r="K38" s="163" t="s">
        <v>15</v>
      </c>
      <c r="L38" s="90">
        <f t="shared" si="18"/>
        <v>46.126151528187329</v>
      </c>
      <c r="M38" s="90">
        <f t="shared" si="18"/>
        <v>8.3057060827205138</v>
      </c>
      <c r="N38" s="90">
        <f t="shared" si="18"/>
        <v>18.268430297492518</v>
      </c>
      <c r="O38" s="90">
        <f t="shared" si="18"/>
        <v>3.541279798077313</v>
      </c>
      <c r="P38" s="90">
        <f t="shared" si="18"/>
        <v>0</v>
      </c>
      <c r="Q38" s="90">
        <f t="shared" si="18"/>
        <v>0</v>
      </c>
      <c r="R38" s="90">
        <f t="shared" si="18"/>
        <v>0</v>
      </c>
      <c r="S38" s="166">
        <f t="shared" si="22"/>
        <v>76.241567706477667</v>
      </c>
      <c r="T38" s="149"/>
      <c r="U38" s="211" t="s">
        <v>56</v>
      </c>
      <c r="V38" s="123">
        <f t="shared" si="19"/>
        <v>42.970482910553038</v>
      </c>
      <c r="W38" s="123">
        <f t="shared" si="19"/>
        <v>0</v>
      </c>
      <c r="X38" s="123">
        <f t="shared" si="19"/>
        <v>0</v>
      </c>
      <c r="Y38" s="123">
        <f t="shared" si="19"/>
        <v>8.3057060827205138</v>
      </c>
      <c r="Z38" s="123">
        <f t="shared" si="19"/>
        <v>16.571294239975884</v>
      </c>
      <c r="AA38" s="123">
        <f t="shared" si="19"/>
        <v>2.9876723594546748</v>
      </c>
      <c r="AB38" s="123">
        <f t="shared" si="19"/>
        <v>0</v>
      </c>
      <c r="AC38" s="124">
        <f t="shared" si="19"/>
        <v>5.4064121137735608</v>
      </c>
      <c r="AD38" s="123">
        <f t="shared" si="19"/>
        <v>3.1556686176342863</v>
      </c>
      <c r="AE38" s="123">
        <f t="shared" si="19"/>
        <v>0</v>
      </c>
      <c r="AF38" s="123">
        <f t="shared" si="19"/>
        <v>0</v>
      </c>
      <c r="AG38" s="123">
        <f t="shared" si="19"/>
        <v>1.6971360575166354</v>
      </c>
      <c r="AH38" s="123">
        <f t="shared" si="19"/>
        <v>0.55360743862263817</v>
      </c>
      <c r="AI38" s="214">
        <f t="shared" si="23"/>
        <v>76.241567706477667</v>
      </c>
      <c r="AJ38" s="141" t="str">
        <f t="shared" si="24"/>
        <v/>
      </c>
    </row>
    <row r="39" spans="1:36" ht="15">
      <c r="A39" s="167" t="s">
        <v>57</v>
      </c>
      <c r="B39" s="44">
        <f t="shared" si="20"/>
        <v>0</v>
      </c>
      <c r="C39" s="44">
        <f t="shared" si="20"/>
        <v>0</v>
      </c>
      <c r="D39" s="44">
        <f t="shared" si="20"/>
        <v>0</v>
      </c>
      <c r="E39" s="44">
        <f t="shared" si="20"/>
        <v>2128.7228018042224</v>
      </c>
      <c r="F39" s="348">
        <v>0</v>
      </c>
      <c r="G39" s="44">
        <f t="shared" si="17"/>
        <v>0</v>
      </c>
      <c r="H39" s="44">
        <f t="shared" si="17"/>
        <v>0</v>
      </c>
      <c r="I39" s="154">
        <f t="shared" si="21"/>
        <v>2128.7228018042224</v>
      </c>
      <c r="J39" s="149"/>
      <c r="K39" s="169" t="s">
        <v>57</v>
      </c>
      <c r="L39" s="44">
        <f t="shared" si="18"/>
        <v>0</v>
      </c>
      <c r="M39" s="44">
        <f t="shared" si="18"/>
        <v>0</v>
      </c>
      <c r="N39" s="44">
        <f t="shared" si="18"/>
        <v>0</v>
      </c>
      <c r="O39" s="44">
        <f t="shared" si="18"/>
        <v>2128.7228018042224</v>
      </c>
      <c r="P39" s="44">
        <f t="shared" si="18"/>
        <v>4261.7000525546528</v>
      </c>
      <c r="Q39" s="44">
        <f t="shared" si="18"/>
        <v>0</v>
      </c>
      <c r="R39" s="44">
        <f t="shared" si="18"/>
        <v>0</v>
      </c>
      <c r="S39" s="158">
        <f t="shared" si="22"/>
        <v>6390.4228543588752</v>
      </c>
      <c r="T39" s="149"/>
      <c r="U39" s="215" t="s">
        <v>57</v>
      </c>
      <c r="V39" s="119">
        <f t="shared" si="19"/>
        <v>0</v>
      </c>
      <c r="W39" s="119">
        <f t="shared" si="19"/>
        <v>0</v>
      </c>
      <c r="X39" s="119">
        <f t="shared" si="19"/>
        <v>0</v>
      </c>
      <c r="Y39" s="119">
        <f t="shared" si="19"/>
        <v>0</v>
      </c>
      <c r="Z39" s="119">
        <f t="shared" si="19"/>
        <v>0</v>
      </c>
      <c r="AA39" s="119">
        <f t="shared" si="19"/>
        <v>1052.233615455604</v>
      </c>
      <c r="AB39" s="119">
        <f t="shared" si="19"/>
        <v>4261.7000525546528</v>
      </c>
      <c r="AC39" s="120">
        <f t="shared" si="19"/>
        <v>1076.489186348618</v>
      </c>
      <c r="AD39" s="119">
        <f t="shared" si="19"/>
        <v>0</v>
      </c>
      <c r="AE39" s="119">
        <f t="shared" si="19"/>
        <v>0</v>
      </c>
      <c r="AF39" s="119">
        <f t="shared" si="19"/>
        <v>0</v>
      </c>
      <c r="AG39" s="119">
        <f t="shared" si="19"/>
        <v>0</v>
      </c>
      <c r="AH39" s="119">
        <f t="shared" si="19"/>
        <v>1076.489186348618</v>
      </c>
      <c r="AI39" s="210">
        <f t="shared" si="23"/>
        <v>6390.4228543588752</v>
      </c>
      <c r="AJ39" s="141" t="str">
        <f t="shared" si="24"/>
        <v/>
      </c>
    </row>
    <row r="40" spans="1:36" ht="15">
      <c r="A40" s="159" t="s">
        <v>12</v>
      </c>
      <c r="B40" s="41">
        <f t="shared" si="20"/>
        <v>0</v>
      </c>
      <c r="C40" s="41">
        <f t="shared" si="20"/>
        <v>0</v>
      </c>
      <c r="D40" s="41">
        <f t="shared" si="20"/>
        <v>0</v>
      </c>
      <c r="E40" s="41">
        <f t="shared" si="20"/>
        <v>13.552858785173743</v>
      </c>
      <c r="F40" s="348">
        <v>0</v>
      </c>
      <c r="G40" s="41">
        <f t="shared" si="17"/>
        <v>0</v>
      </c>
      <c r="H40" s="41">
        <f t="shared" si="17"/>
        <v>0</v>
      </c>
      <c r="I40" s="162">
        <f t="shared" si="21"/>
        <v>13.552858785173743</v>
      </c>
      <c r="J40" s="149"/>
      <c r="K40" s="163" t="s">
        <v>12</v>
      </c>
      <c r="L40" s="90">
        <f t="shared" si="18"/>
        <v>0</v>
      </c>
      <c r="M40" s="90">
        <f t="shared" si="18"/>
        <v>0</v>
      </c>
      <c r="N40" s="90">
        <f t="shared" si="18"/>
        <v>0</v>
      </c>
      <c r="O40" s="90">
        <f t="shared" si="18"/>
        <v>13.552858785173743</v>
      </c>
      <c r="P40" s="90">
        <f t="shared" si="18"/>
        <v>159.37618219251911</v>
      </c>
      <c r="Q40" s="90">
        <f t="shared" si="18"/>
        <v>0</v>
      </c>
      <c r="R40" s="90">
        <f t="shared" si="18"/>
        <v>0</v>
      </c>
      <c r="S40" s="166">
        <f t="shared" si="22"/>
        <v>172.92904097769286</v>
      </c>
      <c r="T40" s="149"/>
      <c r="U40" s="211" t="s">
        <v>12</v>
      </c>
      <c r="V40" s="123">
        <f t="shared" si="19"/>
        <v>0</v>
      </c>
      <c r="W40" s="123">
        <f t="shared" si="19"/>
        <v>0</v>
      </c>
      <c r="X40" s="123">
        <f t="shared" si="19"/>
        <v>0</v>
      </c>
      <c r="Y40" s="123">
        <f t="shared" si="19"/>
        <v>0</v>
      </c>
      <c r="Z40" s="123">
        <f t="shared" si="19"/>
        <v>0</v>
      </c>
      <c r="AA40" s="123">
        <f t="shared" si="19"/>
        <v>10.890633897171822</v>
      </c>
      <c r="AB40" s="123">
        <f t="shared" si="19"/>
        <v>159.37618219251911</v>
      </c>
      <c r="AC40" s="124">
        <f t="shared" si="19"/>
        <v>2.6622248880019233</v>
      </c>
      <c r="AD40" s="123">
        <f t="shared" si="19"/>
        <v>0</v>
      </c>
      <c r="AE40" s="123">
        <f t="shared" si="19"/>
        <v>0</v>
      </c>
      <c r="AF40" s="123">
        <f t="shared" si="19"/>
        <v>0</v>
      </c>
      <c r="AG40" s="123">
        <f t="shared" si="19"/>
        <v>0</v>
      </c>
      <c r="AH40" s="123">
        <f t="shared" si="19"/>
        <v>2.6622248880019233</v>
      </c>
      <c r="AI40" s="214">
        <f t="shared" si="23"/>
        <v>172.92904097769286</v>
      </c>
      <c r="AJ40" s="141" t="str">
        <f t="shared" si="24"/>
        <v/>
      </c>
    </row>
    <row r="41" spans="1:36" ht="15">
      <c r="A41" s="167" t="s">
        <v>58</v>
      </c>
      <c r="B41" s="44">
        <f t="shared" si="20"/>
        <v>0</v>
      </c>
      <c r="C41" s="44">
        <f t="shared" si="20"/>
        <v>0</v>
      </c>
      <c r="D41" s="44">
        <f t="shared" si="20"/>
        <v>7.9196136283768717E-2</v>
      </c>
      <c r="E41" s="44">
        <f t="shared" si="20"/>
        <v>3.7657490510289507E-2</v>
      </c>
      <c r="F41" s="348">
        <v>0</v>
      </c>
      <c r="G41" s="44">
        <f t="shared" si="17"/>
        <v>0</v>
      </c>
      <c r="H41" s="44">
        <f t="shared" si="17"/>
        <v>0</v>
      </c>
      <c r="I41" s="154">
        <f t="shared" si="21"/>
        <v>0.11685362679405822</v>
      </c>
      <c r="J41" s="149"/>
      <c r="K41" s="169" t="s">
        <v>58</v>
      </c>
      <c r="L41" s="44">
        <f t="shared" si="18"/>
        <v>0</v>
      </c>
      <c r="M41" s="44">
        <f t="shared" si="18"/>
        <v>0</v>
      </c>
      <c r="N41" s="44">
        <f t="shared" si="18"/>
        <v>7.9196136283768717E-2</v>
      </c>
      <c r="O41" s="44">
        <f t="shared" si="18"/>
        <v>3.7657490510289507E-2</v>
      </c>
      <c r="P41" s="44">
        <f t="shared" si="18"/>
        <v>0</v>
      </c>
      <c r="Q41" s="44">
        <f t="shared" si="18"/>
        <v>0</v>
      </c>
      <c r="R41" s="44">
        <f t="shared" si="18"/>
        <v>0</v>
      </c>
      <c r="S41" s="158">
        <f t="shared" si="22"/>
        <v>0.11685362679405822</v>
      </c>
      <c r="T41" s="149"/>
      <c r="U41" s="215" t="s">
        <v>58</v>
      </c>
      <c r="V41" s="119">
        <f t="shared" si="19"/>
        <v>0</v>
      </c>
      <c r="W41" s="119">
        <f t="shared" si="19"/>
        <v>0</v>
      </c>
      <c r="X41" s="119">
        <f t="shared" si="19"/>
        <v>0</v>
      </c>
      <c r="Y41" s="119">
        <f t="shared" si="19"/>
        <v>0</v>
      </c>
      <c r="Z41" s="119">
        <f t="shared" si="19"/>
        <v>7.9196136283768717E-2</v>
      </c>
      <c r="AA41" s="119">
        <f t="shared" si="19"/>
        <v>0</v>
      </c>
      <c r="AB41" s="119">
        <f t="shared" si="19"/>
        <v>0</v>
      </c>
      <c r="AC41" s="120">
        <f t="shared" si="19"/>
        <v>3.7657490510289507E-2</v>
      </c>
      <c r="AD41" s="119">
        <f t="shared" si="19"/>
        <v>0</v>
      </c>
      <c r="AE41" s="119">
        <f t="shared" si="19"/>
        <v>0</v>
      </c>
      <c r="AF41" s="119">
        <f t="shared" si="19"/>
        <v>0</v>
      </c>
      <c r="AG41" s="119">
        <f t="shared" si="19"/>
        <v>0</v>
      </c>
      <c r="AH41" s="119">
        <f t="shared" si="19"/>
        <v>3.7657490510289507E-2</v>
      </c>
      <c r="AI41" s="210">
        <f t="shared" si="23"/>
        <v>0.11685362679405822</v>
      </c>
      <c r="AJ41" s="141" t="str">
        <f t="shared" si="24"/>
        <v/>
      </c>
    </row>
    <row r="42" spans="1:36" ht="15">
      <c r="A42" s="159" t="s">
        <v>17</v>
      </c>
      <c r="B42" s="41">
        <f t="shared" si="20"/>
        <v>28.274917417569185</v>
      </c>
      <c r="C42" s="41">
        <f t="shared" si="20"/>
        <v>2.8141658257798574</v>
      </c>
      <c r="D42" s="41">
        <f t="shared" si="20"/>
        <v>118.02912610637402</v>
      </c>
      <c r="E42" s="41">
        <f t="shared" si="20"/>
        <v>59.093369405935661</v>
      </c>
      <c r="F42" s="348">
        <v>0</v>
      </c>
      <c r="G42" s="41">
        <f t="shared" si="17"/>
        <v>0</v>
      </c>
      <c r="H42" s="41">
        <f t="shared" si="17"/>
        <v>0</v>
      </c>
      <c r="I42" s="162">
        <f t="shared" si="21"/>
        <v>208.21157875565871</v>
      </c>
      <c r="J42" s="149"/>
      <c r="K42" s="163" t="s">
        <v>17</v>
      </c>
      <c r="L42" s="90">
        <f t="shared" si="18"/>
        <v>28.274917417569185</v>
      </c>
      <c r="M42" s="90">
        <f t="shared" si="18"/>
        <v>2.8141658257798574</v>
      </c>
      <c r="N42" s="90">
        <f t="shared" si="18"/>
        <v>118.02912610637402</v>
      </c>
      <c r="O42" s="90">
        <f t="shared" si="18"/>
        <v>59.093369405935661</v>
      </c>
      <c r="P42" s="90">
        <f t="shared" si="18"/>
        <v>1.3476241428053577</v>
      </c>
      <c r="Q42" s="90">
        <f t="shared" si="18"/>
        <v>0</v>
      </c>
      <c r="R42" s="90">
        <f t="shared" si="18"/>
        <v>0</v>
      </c>
      <c r="S42" s="166">
        <f t="shared" si="22"/>
        <v>209.55920289846406</v>
      </c>
      <c r="T42" s="149"/>
      <c r="U42" s="211" t="s">
        <v>17</v>
      </c>
      <c r="V42" s="123">
        <f t="shared" si="19"/>
        <v>28.182035610888654</v>
      </c>
      <c r="W42" s="123">
        <f t="shared" si="19"/>
        <v>0</v>
      </c>
      <c r="X42" s="123">
        <f t="shared" si="19"/>
        <v>0</v>
      </c>
      <c r="Y42" s="123">
        <f t="shared" si="19"/>
        <v>2.8141658257798574</v>
      </c>
      <c r="Z42" s="123">
        <f t="shared" si="19"/>
        <v>118.0232221530993</v>
      </c>
      <c r="AA42" s="123">
        <f t="shared" si="19"/>
        <v>0.42301247811760767</v>
      </c>
      <c r="AB42" s="123">
        <f t="shared" si="19"/>
        <v>1.3476241428053577</v>
      </c>
      <c r="AC42" s="124">
        <f t="shared" si="19"/>
        <v>58.769142687773318</v>
      </c>
      <c r="AD42" s="123">
        <f t="shared" si="19"/>
        <v>9.2881806680529103E-2</v>
      </c>
      <c r="AE42" s="123">
        <f t="shared" si="19"/>
        <v>0</v>
      </c>
      <c r="AF42" s="123">
        <f t="shared" si="19"/>
        <v>0</v>
      </c>
      <c r="AG42" s="123">
        <f t="shared" si="19"/>
        <v>5.9039532747326498E-3</v>
      </c>
      <c r="AH42" s="123">
        <f t="shared" si="19"/>
        <v>58.670356927818055</v>
      </c>
      <c r="AI42" s="214">
        <f t="shared" si="23"/>
        <v>209.55920289846409</v>
      </c>
      <c r="AJ42" s="141" t="str">
        <f t="shared" si="24"/>
        <v/>
      </c>
    </row>
    <row r="43" spans="1:36" ht="15">
      <c r="A43" s="167" t="s">
        <v>139</v>
      </c>
      <c r="B43" s="44">
        <f t="shared" si="20"/>
        <v>5792.177146180914</v>
      </c>
      <c r="C43" s="44">
        <f t="shared" si="20"/>
        <v>12013.345464057464</v>
      </c>
      <c r="D43" s="44">
        <f t="shared" si="20"/>
        <v>15328.93613206278</v>
      </c>
      <c r="E43" s="44">
        <f t="shared" si="20"/>
        <v>1721.9515595452986</v>
      </c>
      <c r="F43" s="348">
        <v>0</v>
      </c>
      <c r="G43" s="44">
        <f t="shared" si="17"/>
        <v>0</v>
      </c>
      <c r="H43" s="44">
        <f t="shared" si="17"/>
        <v>0</v>
      </c>
      <c r="I43" s="154">
        <f t="shared" si="21"/>
        <v>34856.410301846452</v>
      </c>
      <c r="J43" s="149"/>
      <c r="K43" s="169" t="s">
        <v>139</v>
      </c>
      <c r="L43" s="44">
        <f t="shared" si="18"/>
        <v>5792.177146180914</v>
      </c>
      <c r="M43" s="44">
        <f t="shared" si="18"/>
        <v>12013.345464057464</v>
      </c>
      <c r="N43" s="44">
        <f t="shared" si="18"/>
        <v>15328.93613206278</v>
      </c>
      <c r="O43" s="44">
        <f t="shared" si="18"/>
        <v>1721.9515595452986</v>
      </c>
      <c r="P43" s="44">
        <f t="shared" si="18"/>
        <v>0.44250645073403694</v>
      </c>
      <c r="Q43" s="44">
        <f t="shared" si="18"/>
        <v>0</v>
      </c>
      <c r="R43" s="44">
        <f t="shared" si="18"/>
        <v>0</v>
      </c>
      <c r="S43" s="158">
        <f t="shared" si="22"/>
        <v>34856.852808297182</v>
      </c>
      <c r="T43" s="149"/>
      <c r="U43" s="215" t="s">
        <v>139</v>
      </c>
      <c r="V43" s="119">
        <f t="shared" si="19"/>
        <v>5593.4601823005805</v>
      </c>
      <c r="W43" s="119">
        <f t="shared" si="19"/>
        <v>0</v>
      </c>
      <c r="X43" s="119">
        <f t="shared" si="19"/>
        <v>0</v>
      </c>
      <c r="Y43" s="119">
        <f t="shared" si="19"/>
        <v>12013.345464057464</v>
      </c>
      <c r="Z43" s="119">
        <f t="shared" si="19"/>
        <v>14398.057779725608</v>
      </c>
      <c r="AA43" s="119">
        <f t="shared" si="19"/>
        <v>1421.3111415005383</v>
      </c>
      <c r="AB43" s="119">
        <f t="shared" si="19"/>
        <v>0.44250645073403694</v>
      </c>
      <c r="AC43" s="120">
        <f t="shared" si="19"/>
        <v>1430.2357342622647</v>
      </c>
      <c r="AD43" s="119">
        <f t="shared" si="19"/>
        <v>198.71696388033382</v>
      </c>
      <c r="AE43" s="119">
        <f t="shared" si="19"/>
        <v>27.715734402850874</v>
      </c>
      <c r="AF43" s="119">
        <f t="shared" si="19"/>
        <v>0</v>
      </c>
      <c r="AG43" s="119">
        <f t="shared" si="19"/>
        <v>930.87835233717044</v>
      </c>
      <c r="AH43" s="119">
        <f t="shared" si="19"/>
        <v>272.92468364190972</v>
      </c>
      <c r="AI43" s="210">
        <f t="shared" si="23"/>
        <v>34856.852808297182</v>
      </c>
      <c r="AJ43" s="141" t="str">
        <f t="shared" si="24"/>
        <v/>
      </c>
    </row>
    <row r="44" spans="1:36" ht="15">
      <c r="A44" s="159" t="s">
        <v>25</v>
      </c>
      <c r="B44" s="41">
        <f t="shared" si="20"/>
        <v>1121.8553494844869</v>
      </c>
      <c r="C44" s="41">
        <f t="shared" si="20"/>
        <v>291.40681886338382</v>
      </c>
      <c r="D44" s="41">
        <f t="shared" si="20"/>
        <v>3478.0353132282798</v>
      </c>
      <c r="E44" s="41">
        <f t="shared" si="20"/>
        <v>22804.89017372033</v>
      </c>
      <c r="F44" s="348">
        <v>0</v>
      </c>
      <c r="G44" s="41">
        <f t="shared" si="17"/>
        <v>1995.0987342315757</v>
      </c>
      <c r="H44" s="41">
        <f t="shared" si="17"/>
        <v>88.702346888276082</v>
      </c>
      <c r="I44" s="162">
        <f t="shared" si="21"/>
        <v>29779.988736416333</v>
      </c>
      <c r="J44" s="149"/>
      <c r="K44" s="163" t="s">
        <v>25</v>
      </c>
      <c r="L44" s="90">
        <f t="shared" si="18"/>
        <v>1121.8553494844869</v>
      </c>
      <c r="M44" s="90">
        <f t="shared" si="18"/>
        <v>291.40681886338382</v>
      </c>
      <c r="N44" s="90">
        <f t="shared" si="18"/>
        <v>3478.0353132282798</v>
      </c>
      <c r="O44" s="90">
        <f t="shared" si="18"/>
        <v>22804.89017372033</v>
      </c>
      <c r="P44" s="90">
        <f t="shared" si="18"/>
        <v>14.099775263868949</v>
      </c>
      <c r="Q44" s="90">
        <f t="shared" si="18"/>
        <v>1995.0987342315757</v>
      </c>
      <c r="R44" s="90">
        <f t="shared" si="18"/>
        <v>88.702346888276082</v>
      </c>
      <c r="S44" s="166">
        <f t="shared" si="22"/>
        <v>29794.088511680202</v>
      </c>
      <c r="T44" s="149"/>
      <c r="U44" s="211" t="s">
        <v>25</v>
      </c>
      <c r="V44" s="123">
        <f t="shared" si="19"/>
        <v>521.84125365207524</v>
      </c>
      <c r="W44" s="123">
        <f t="shared" si="19"/>
        <v>584.3851166056354</v>
      </c>
      <c r="X44" s="123">
        <f t="shared" si="19"/>
        <v>1995.0987342315757</v>
      </c>
      <c r="Y44" s="123">
        <f t="shared" si="19"/>
        <v>291.40681886338382</v>
      </c>
      <c r="Z44" s="123">
        <f t="shared" si="19"/>
        <v>3465.9810349840445</v>
      </c>
      <c r="AA44" s="123">
        <f t="shared" si="19"/>
        <v>22330.335196411324</v>
      </c>
      <c r="AB44" s="123">
        <f t="shared" si="19"/>
        <v>14.099775263868949</v>
      </c>
      <c r="AC44" s="124">
        <f t="shared" si="19"/>
        <v>590.94058166829598</v>
      </c>
      <c r="AD44" s="123">
        <f t="shared" si="19"/>
        <v>15.628979226776213</v>
      </c>
      <c r="AE44" s="123">
        <f t="shared" si="19"/>
        <v>303.84865066952915</v>
      </c>
      <c r="AF44" s="123">
        <f t="shared" si="19"/>
        <v>88.702346888276082</v>
      </c>
      <c r="AG44" s="123">
        <f t="shared" si="19"/>
        <v>12.05427824423538</v>
      </c>
      <c r="AH44" s="123">
        <f t="shared" si="19"/>
        <v>170.70632663947919</v>
      </c>
      <c r="AI44" s="214">
        <f t="shared" si="23"/>
        <v>29794.088511680202</v>
      </c>
      <c r="AJ44" s="141" t="str">
        <f t="shared" si="24"/>
        <v/>
      </c>
    </row>
    <row r="45" spans="1:36" ht="15">
      <c r="A45" s="167" t="s">
        <v>24</v>
      </c>
      <c r="B45" s="44">
        <f t="shared" si="20"/>
        <v>1053.9389424259739</v>
      </c>
      <c r="C45" s="44">
        <f t="shared" si="20"/>
        <v>602.38322637395936</v>
      </c>
      <c r="D45" s="44">
        <f t="shared" si="20"/>
        <v>627.42587226496266</v>
      </c>
      <c r="E45" s="44">
        <f t="shared" si="20"/>
        <v>0</v>
      </c>
      <c r="F45" s="348">
        <v>0</v>
      </c>
      <c r="G45" s="44">
        <f t="shared" si="17"/>
        <v>0</v>
      </c>
      <c r="H45" s="44">
        <f t="shared" si="17"/>
        <v>0</v>
      </c>
      <c r="I45" s="154">
        <f t="shared" si="21"/>
        <v>2283.7480410648959</v>
      </c>
      <c r="J45" s="149"/>
      <c r="K45" s="169" t="s">
        <v>24</v>
      </c>
      <c r="L45" s="44">
        <f t="shared" si="18"/>
        <v>1053.9389424259739</v>
      </c>
      <c r="M45" s="44">
        <f t="shared" si="18"/>
        <v>602.38322637395936</v>
      </c>
      <c r="N45" s="44">
        <f t="shared" si="18"/>
        <v>627.42587226496266</v>
      </c>
      <c r="O45" s="44">
        <f t="shared" si="18"/>
        <v>0</v>
      </c>
      <c r="P45" s="44">
        <f t="shared" si="18"/>
        <v>0</v>
      </c>
      <c r="Q45" s="44">
        <f t="shared" si="18"/>
        <v>0</v>
      </c>
      <c r="R45" s="44">
        <f t="shared" si="18"/>
        <v>0</v>
      </c>
      <c r="S45" s="158">
        <f t="shared" si="22"/>
        <v>2283.7480410648959</v>
      </c>
      <c r="T45" s="149"/>
      <c r="U45" s="215" t="s">
        <v>24</v>
      </c>
      <c r="V45" s="119">
        <f t="shared" si="19"/>
        <v>1023.834356311449</v>
      </c>
      <c r="W45" s="119">
        <f t="shared" si="19"/>
        <v>24.827671300867308</v>
      </c>
      <c r="X45" s="119">
        <f t="shared" si="19"/>
        <v>0</v>
      </c>
      <c r="Y45" s="119">
        <f t="shared" si="19"/>
        <v>602.38322637395936</v>
      </c>
      <c r="Z45" s="119">
        <f t="shared" si="19"/>
        <v>324.42138151210173</v>
      </c>
      <c r="AA45" s="119">
        <f t="shared" si="19"/>
        <v>0</v>
      </c>
      <c r="AB45" s="119">
        <f t="shared" si="19"/>
        <v>0</v>
      </c>
      <c r="AC45" s="120">
        <f t="shared" si="19"/>
        <v>308.28140556651863</v>
      </c>
      <c r="AD45" s="119">
        <f t="shared" si="19"/>
        <v>5.2769148136576405</v>
      </c>
      <c r="AE45" s="119">
        <f t="shared" si="19"/>
        <v>0</v>
      </c>
      <c r="AF45" s="119">
        <f t="shared" si="19"/>
        <v>0</v>
      </c>
      <c r="AG45" s="119">
        <f t="shared" si="19"/>
        <v>303.00449075286093</v>
      </c>
      <c r="AH45" s="119">
        <f t="shared" si="19"/>
        <v>0</v>
      </c>
      <c r="AI45" s="210">
        <f t="shared" si="23"/>
        <v>2283.7480410648959</v>
      </c>
      <c r="AJ45" s="141" t="str">
        <f t="shared" si="24"/>
        <v/>
      </c>
    </row>
    <row r="46" spans="1:36" ht="15">
      <c r="A46" s="159" t="s">
        <v>59</v>
      </c>
      <c r="B46" s="41">
        <f t="shared" si="20"/>
        <v>0</v>
      </c>
      <c r="C46" s="41">
        <f t="shared" si="20"/>
        <v>0</v>
      </c>
      <c r="D46" s="41">
        <f t="shared" si="20"/>
        <v>0</v>
      </c>
      <c r="E46" s="41">
        <f t="shared" si="20"/>
        <v>0</v>
      </c>
      <c r="F46" s="348">
        <v>0</v>
      </c>
      <c r="G46" s="41">
        <f t="shared" si="17"/>
        <v>0</v>
      </c>
      <c r="H46" s="41">
        <f t="shared" si="17"/>
        <v>0</v>
      </c>
      <c r="I46" s="162">
        <f t="shared" si="21"/>
        <v>0</v>
      </c>
      <c r="J46" s="149"/>
      <c r="K46" s="163" t="s">
        <v>59</v>
      </c>
      <c r="L46" s="90">
        <f t="shared" si="18"/>
        <v>0</v>
      </c>
      <c r="M46" s="90">
        <f t="shared" si="18"/>
        <v>0</v>
      </c>
      <c r="N46" s="90">
        <f t="shared" si="18"/>
        <v>0</v>
      </c>
      <c r="O46" s="90">
        <f t="shared" si="18"/>
        <v>0</v>
      </c>
      <c r="P46" s="90">
        <f t="shared" si="18"/>
        <v>0</v>
      </c>
      <c r="Q46" s="90">
        <f t="shared" si="18"/>
        <v>0</v>
      </c>
      <c r="R46" s="90">
        <f t="shared" si="18"/>
        <v>0</v>
      </c>
      <c r="S46" s="166">
        <f t="shared" si="22"/>
        <v>0</v>
      </c>
      <c r="T46" s="149"/>
      <c r="U46" s="211" t="s">
        <v>59</v>
      </c>
      <c r="V46" s="123">
        <f t="shared" si="19"/>
        <v>0</v>
      </c>
      <c r="W46" s="123">
        <f t="shared" si="19"/>
        <v>0</v>
      </c>
      <c r="X46" s="123">
        <f t="shared" si="19"/>
        <v>0</v>
      </c>
      <c r="Y46" s="123">
        <f t="shared" si="19"/>
        <v>0</v>
      </c>
      <c r="Z46" s="123">
        <f t="shared" si="19"/>
        <v>0</v>
      </c>
      <c r="AA46" s="123">
        <f t="shared" si="19"/>
        <v>0</v>
      </c>
      <c r="AB46" s="123">
        <f t="shared" si="19"/>
        <v>0</v>
      </c>
      <c r="AC46" s="124">
        <f t="shared" si="19"/>
        <v>0</v>
      </c>
      <c r="AD46" s="123">
        <f t="shared" si="19"/>
        <v>0</v>
      </c>
      <c r="AE46" s="123">
        <f t="shared" si="19"/>
        <v>0</v>
      </c>
      <c r="AF46" s="123">
        <f t="shared" si="19"/>
        <v>0</v>
      </c>
      <c r="AG46" s="123">
        <f t="shared" si="19"/>
        <v>0</v>
      </c>
      <c r="AH46" s="123">
        <f t="shared" si="19"/>
        <v>0</v>
      </c>
      <c r="AI46" s="214">
        <f t="shared" si="23"/>
        <v>0</v>
      </c>
      <c r="AJ46" s="141" t="str">
        <f t="shared" si="24"/>
        <v/>
      </c>
    </row>
    <row r="47" spans="1:36" ht="15">
      <c r="A47" s="167" t="s">
        <v>22</v>
      </c>
      <c r="B47" s="44">
        <f t="shared" si="20"/>
        <v>2155.6519686861175</v>
      </c>
      <c r="C47" s="44">
        <f t="shared" si="20"/>
        <v>9290.7709356880532</v>
      </c>
      <c r="D47" s="44">
        <f t="shared" si="20"/>
        <v>1316.7960810507223</v>
      </c>
      <c r="E47" s="44">
        <f t="shared" si="20"/>
        <v>443.8072101652578</v>
      </c>
      <c r="F47" s="348">
        <v>0</v>
      </c>
      <c r="G47" s="44">
        <f t="shared" si="17"/>
        <v>0</v>
      </c>
      <c r="H47" s="44">
        <f t="shared" si="17"/>
        <v>0</v>
      </c>
      <c r="I47" s="154">
        <f t="shared" si="21"/>
        <v>13207.026195590151</v>
      </c>
      <c r="J47" s="149"/>
      <c r="K47" s="169" t="s">
        <v>22</v>
      </c>
      <c r="L47" s="44">
        <f t="shared" si="18"/>
        <v>2155.6519686861175</v>
      </c>
      <c r="M47" s="44">
        <f t="shared" si="18"/>
        <v>9290.7709356880532</v>
      </c>
      <c r="N47" s="44">
        <f t="shared" si="18"/>
        <v>1316.7960810507223</v>
      </c>
      <c r="O47" s="44">
        <f t="shared" si="18"/>
        <v>443.8072101652578</v>
      </c>
      <c r="P47" s="44">
        <f t="shared" si="18"/>
        <v>364.94720671002648</v>
      </c>
      <c r="Q47" s="44">
        <f t="shared" si="18"/>
        <v>0</v>
      </c>
      <c r="R47" s="44">
        <f t="shared" si="18"/>
        <v>0</v>
      </c>
      <c r="S47" s="158">
        <f t="shared" si="22"/>
        <v>13571.973402300178</v>
      </c>
      <c r="T47" s="149"/>
      <c r="U47" s="215" t="s">
        <v>22</v>
      </c>
      <c r="V47" s="119">
        <f t="shared" si="19"/>
        <v>2152.4072596090127</v>
      </c>
      <c r="W47" s="119">
        <f t="shared" si="19"/>
        <v>0</v>
      </c>
      <c r="X47" s="119">
        <f t="shared" si="19"/>
        <v>0</v>
      </c>
      <c r="Y47" s="119">
        <f t="shared" si="19"/>
        <v>9290.7709356880532</v>
      </c>
      <c r="Z47" s="119">
        <f t="shared" si="19"/>
        <v>1093.567339059902</v>
      </c>
      <c r="AA47" s="119">
        <f t="shared" si="19"/>
        <v>0</v>
      </c>
      <c r="AB47" s="119">
        <f t="shared" si="19"/>
        <v>364.94720671002648</v>
      </c>
      <c r="AC47" s="120">
        <f t="shared" si="19"/>
        <v>670.28066123318274</v>
      </c>
      <c r="AD47" s="119">
        <f t="shared" si="19"/>
        <v>3.2447090771048273</v>
      </c>
      <c r="AE47" s="119">
        <f t="shared" si="19"/>
        <v>0</v>
      </c>
      <c r="AF47" s="119">
        <f t="shared" si="19"/>
        <v>0</v>
      </c>
      <c r="AG47" s="119">
        <f t="shared" si="19"/>
        <v>223.22874199082011</v>
      </c>
      <c r="AH47" s="119">
        <f t="shared" si="19"/>
        <v>443.8072101652578</v>
      </c>
      <c r="AI47" s="210">
        <f t="shared" si="23"/>
        <v>13571.973402300178</v>
      </c>
      <c r="AJ47" s="141" t="str">
        <f t="shared" si="24"/>
        <v/>
      </c>
    </row>
    <row r="48" spans="1:36" ht="15">
      <c r="A48" s="159" t="s">
        <v>21</v>
      </c>
      <c r="B48" s="41">
        <f t="shared" si="20"/>
        <v>24.866393424061236</v>
      </c>
      <c r="C48" s="41">
        <f t="shared" si="20"/>
        <v>1813.4744167448064</v>
      </c>
      <c r="D48" s="41">
        <f t="shared" si="20"/>
        <v>1464.0458968985783</v>
      </c>
      <c r="E48" s="41">
        <f t="shared" si="20"/>
        <v>0</v>
      </c>
      <c r="F48" s="348">
        <v>0</v>
      </c>
      <c r="G48" s="41">
        <f t="shared" si="17"/>
        <v>0</v>
      </c>
      <c r="H48" s="41">
        <f t="shared" si="17"/>
        <v>0</v>
      </c>
      <c r="I48" s="162">
        <f t="shared" si="21"/>
        <v>3302.386707067446</v>
      </c>
      <c r="J48" s="149"/>
      <c r="K48" s="163" t="s">
        <v>21</v>
      </c>
      <c r="L48" s="90">
        <f t="shared" si="18"/>
        <v>24.866393424061236</v>
      </c>
      <c r="M48" s="90">
        <f t="shared" si="18"/>
        <v>1813.4744167448064</v>
      </c>
      <c r="N48" s="90">
        <f t="shared" si="18"/>
        <v>1464.0458968985783</v>
      </c>
      <c r="O48" s="90">
        <f t="shared" si="18"/>
        <v>0</v>
      </c>
      <c r="P48" s="90">
        <f t="shared" si="18"/>
        <v>0</v>
      </c>
      <c r="Q48" s="90">
        <f t="shared" si="18"/>
        <v>0</v>
      </c>
      <c r="R48" s="90">
        <f t="shared" si="18"/>
        <v>0</v>
      </c>
      <c r="S48" s="166">
        <f t="shared" si="22"/>
        <v>3302.386707067446</v>
      </c>
      <c r="T48" s="149"/>
      <c r="U48" s="211" t="s">
        <v>60</v>
      </c>
      <c r="V48" s="123">
        <f t="shared" si="19"/>
        <v>24.866393424061236</v>
      </c>
      <c r="W48" s="123">
        <f t="shared" si="19"/>
        <v>0</v>
      </c>
      <c r="X48" s="123">
        <f t="shared" si="19"/>
        <v>0</v>
      </c>
      <c r="Y48" s="123">
        <f t="shared" si="19"/>
        <v>1813.4744167448064</v>
      </c>
      <c r="Z48" s="123">
        <f t="shared" si="19"/>
        <v>1464.0458968985783</v>
      </c>
      <c r="AA48" s="123">
        <f t="shared" si="19"/>
        <v>0</v>
      </c>
      <c r="AB48" s="123">
        <f t="shared" si="19"/>
        <v>0</v>
      </c>
      <c r="AC48" s="124">
        <f t="shared" si="19"/>
        <v>0</v>
      </c>
      <c r="AD48" s="123">
        <f t="shared" si="19"/>
        <v>0</v>
      </c>
      <c r="AE48" s="123">
        <f t="shared" si="19"/>
        <v>0</v>
      </c>
      <c r="AF48" s="123">
        <f t="shared" si="19"/>
        <v>0</v>
      </c>
      <c r="AG48" s="123">
        <f t="shared" si="19"/>
        <v>0</v>
      </c>
      <c r="AH48" s="123">
        <f t="shared" si="19"/>
        <v>0</v>
      </c>
      <c r="AI48" s="214">
        <f t="shared" si="23"/>
        <v>3302.386707067446</v>
      </c>
      <c r="AJ48" s="141" t="str">
        <f t="shared" si="24"/>
        <v/>
      </c>
    </row>
    <row r="49" spans="1:36" ht="15">
      <c r="A49" s="170" t="s">
        <v>63</v>
      </c>
      <c r="B49" s="44">
        <f t="shared" si="20"/>
        <v>76.208757873833221</v>
      </c>
      <c r="C49" s="44">
        <f t="shared" si="20"/>
        <v>9.5432900624795796</v>
      </c>
      <c r="D49" s="44">
        <f t="shared" si="20"/>
        <v>4167.8092032318018</v>
      </c>
      <c r="E49" s="44">
        <f t="shared" si="20"/>
        <v>0</v>
      </c>
      <c r="F49" s="348">
        <v>0</v>
      </c>
      <c r="G49" s="44">
        <f t="shared" ref="G49:H53" si="25">G127+G153+G179+G205+G231+G257+G283+G309+G335+G361+G387+G413+G439</f>
        <v>0</v>
      </c>
      <c r="H49" s="44">
        <f t="shared" si="25"/>
        <v>0</v>
      </c>
      <c r="I49" s="154">
        <f t="shared" si="21"/>
        <v>4253.5612511681147</v>
      </c>
      <c r="J49" s="149"/>
      <c r="K49" s="171" t="s">
        <v>63</v>
      </c>
      <c r="L49" s="44">
        <f t="shared" ref="L49:R53" si="26">L127+L153+L179+L205+L231+L257+L283+L309+L335+L361+L387+L413+L439</f>
        <v>76.208757873833221</v>
      </c>
      <c r="M49" s="44">
        <f t="shared" si="26"/>
        <v>9.5432900624795796</v>
      </c>
      <c r="N49" s="44">
        <f t="shared" si="26"/>
        <v>4167.8092032318018</v>
      </c>
      <c r="O49" s="44">
        <f t="shared" si="26"/>
        <v>0</v>
      </c>
      <c r="P49" s="44">
        <f t="shared" si="26"/>
        <v>0</v>
      </c>
      <c r="Q49" s="44">
        <f t="shared" si="26"/>
        <v>0</v>
      </c>
      <c r="R49" s="44">
        <f t="shared" si="26"/>
        <v>0</v>
      </c>
      <c r="S49" s="158">
        <f t="shared" si="22"/>
        <v>4253.5612511681147</v>
      </c>
      <c r="T49" s="149"/>
      <c r="U49" s="216" t="s">
        <v>61</v>
      </c>
      <c r="V49" s="119">
        <f t="shared" ref="V49:AH53" si="27">V127+V153+V179+V205+V231+V257+V283+V309+V335+V361+V387+V413+V439</f>
        <v>76.208757873833221</v>
      </c>
      <c r="W49" s="119">
        <f t="shared" si="27"/>
        <v>0</v>
      </c>
      <c r="X49" s="119">
        <f t="shared" si="27"/>
        <v>0</v>
      </c>
      <c r="Y49" s="119">
        <f t="shared" si="27"/>
        <v>9.5432900624795796</v>
      </c>
      <c r="Z49" s="119">
        <f t="shared" si="27"/>
        <v>4167.8092032318018</v>
      </c>
      <c r="AA49" s="119">
        <f t="shared" si="27"/>
        <v>0</v>
      </c>
      <c r="AB49" s="119">
        <f t="shared" si="27"/>
        <v>0</v>
      </c>
      <c r="AC49" s="120">
        <f t="shared" si="27"/>
        <v>0</v>
      </c>
      <c r="AD49" s="119">
        <f t="shared" si="27"/>
        <v>0</v>
      </c>
      <c r="AE49" s="119">
        <f t="shared" si="27"/>
        <v>0</v>
      </c>
      <c r="AF49" s="119">
        <f t="shared" si="27"/>
        <v>0</v>
      </c>
      <c r="AG49" s="119">
        <f t="shared" si="27"/>
        <v>0</v>
      </c>
      <c r="AH49" s="119">
        <f t="shared" si="27"/>
        <v>0</v>
      </c>
      <c r="AI49" s="210">
        <f t="shared" si="23"/>
        <v>4253.5612511681147</v>
      </c>
      <c r="AJ49" s="141" t="str">
        <f t="shared" si="24"/>
        <v/>
      </c>
    </row>
    <row r="50" spans="1:36">
      <c r="A50" s="172" t="s">
        <v>23</v>
      </c>
      <c r="B50" s="62">
        <f t="shared" ref="B50:E53" si="28">B128+B154+B180+B206+B232+B258+B284+B310+B336+B362+B388+B414+B440</f>
        <v>76.208757873833221</v>
      </c>
      <c r="C50" s="62">
        <f t="shared" si="28"/>
        <v>0</v>
      </c>
      <c r="D50" s="62">
        <f t="shared" si="28"/>
        <v>0</v>
      </c>
      <c r="E50" s="62">
        <f t="shared" si="28"/>
        <v>0</v>
      </c>
      <c r="F50" s="348">
        <v>0</v>
      </c>
      <c r="G50" s="62">
        <f t="shared" si="25"/>
        <v>0</v>
      </c>
      <c r="H50" s="62">
        <f t="shared" si="25"/>
        <v>0</v>
      </c>
      <c r="I50" s="175">
        <f t="shared" si="21"/>
        <v>76.208757873833221</v>
      </c>
      <c r="J50" s="149"/>
      <c r="K50" s="176" t="s">
        <v>23</v>
      </c>
      <c r="L50" s="93">
        <f t="shared" si="26"/>
        <v>76.208757873833221</v>
      </c>
      <c r="M50" s="93">
        <f t="shared" si="26"/>
        <v>0</v>
      </c>
      <c r="N50" s="93">
        <f t="shared" si="26"/>
        <v>0</v>
      </c>
      <c r="O50" s="93">
        <f t="shared" si="26"/>
        <v>0</v>
      </c>
      <c r="P50" s="93">
        <f t="shared" si="26"/>
        <v>0</v>
      </c>
      <c r="Q50" s="93">
        <f t="shared" si="26"/>
        <v>0</v>
      </c>
      <c r="R50" s="93">
        <f t="shared" si="26"/>
        <v>0</v>
      </c>
      <c r="S50" s="179">
        <f t="shared" si="22"/>
        <v>76.208757873833221</v>
      </c>
      <c r="T50" s="149"/>
      <c r="U50" s="217" t="s">
        <v>64</v>
      </c>
      <c r="V50" s="126">
        <f t="shared" si="27"/>
        <v>76.002647484359045</v>
      </c>
      <c r="W50" s="126">
        <f t="shared" si="27"/>
        <v>0</v>
      </c>
      <c r="X50" s="126">
        <f t="shared" si="27"/>
        <v>0</v>
      </c>
      <c r="Y50" s="126">
        <f t="shared" si="27"/>
        <v>0</v>
      </c>
      <c r="Z50" s="126">
        <f t="shared" si="27"/>
        <v>0</v>
      </c>
      <c r="AA50" s="126">
        <f t="shared" si="27"/>
        <v>0</v>
      </c>
      <c r="AB50" s="126">
        <f t="shared" si="27"/>
        <v>0</v>
      </c>
      <c r="AC50" s="285">
        <f t="shared" si="27"/>
        <v>0</v>
      </c>
      <c r="AD50" s="126">
        <f t="shared" si="27"/>
        <v>0</v>
      </c>
      <c r="AE50" s="126">
        <f t="shared" si="27"/>
        <v>0</v>
      </c>
      <c r="AF50" s="126">
        <f t="shared" si="27"/>
        <v>0</v>
      </c>
      <c r="AG50" s="126">
        <f t="shared" si="27"/>
        <v>0</v>
      </c>
      <c r="AH50" s="126">
        <f t="shared" si="27"/>
        <v>0</v>
      </c>
      <c r="AI50" s="219">
        <f t="shared" si="23"/>
        <v>76.002647484359045</v>
      </c>
      <c r="AJ50" s="141">
        <f t="shared" si="24"/>
        <v>0.20611038947417626</v>
      </c>
    </row>
    <row r="51" spans="1:36">
      <c r="A51" s="180" t="s">
        <v>19</v>
      </c>
      <c r="B51" s="65">
        <f t="shared" si="28"/>
        <v>0</v>
      </c>
      <c r="C51" s="65">
        <f t="shared" si="28"/>
        <v>2.8712597525343018</v>
      </c>
      <c r="D51" s="65">
        <f t="shared" si="28"/>
        <v>1253.9556843745611</v>
      </c>
      <c r="E51" s="65">
        <f t="shared" si="28"/>
        <v>0</v>
      </c>
      <c r="F51" s="348">
        <v>0</v>
      </c>
      <c r="G51" s="65">
        <f t="shared" si="25"/>
        <v>0</v>
      </c>
      <c r="H51" s="65">
        <f t="shared" si="25"/>
        <v>0</v>
      </c>
      <c r="I51" s="183">
        <f t="shared" si="21"/>
        <v>1256.8269441270954</v>
      </c>
      <c r="J51" s="149"/>
      <c r="K51" s="184" t="s">
        <v>19</v>
      </c>
      <c r="L51" s="65">
        <f t="shared" si="26"/>
        <v>0</v>
      </c>
      <c r="M51" s="65">
        <f t="shared" si="26"/>
        <v>2.8712597525343018</v>
      </c>
      <c r="N51" s="65">
        <f t="shared" si="26"/>
        <v>1253.9556843745611</v>
      </c>
      <c r="O51" s="65">
        <f t="shared" si="26"/>
        <v>0</v>
      </c>
      <c r="P51" s="65">
        <f t="shared" si="26"/>
        <v>0</v>
      </c>
      <c r="Q51" s="65">
        <f t="shared" si="26"/>
        <v>0</v>
      </c>
      <c r="R51" s="65">
        <f t="shared" si="26"/>
        <v>0</v>
      </c>
      <c r="S51" s="186">
        <f t="shared" si="22"/>
        <v>1256.8269441270954</v>
      </c>
      <c r="T51" s="149"/>
      <c r="U51" s="220" t="s">
        <v>19</v>
      </c>
      <c r="V51" s="129">
        <f t="shared" si="27"/>
        <v>0</v>
      </c>
      <c r="W51" s="129">
        <f t="shared" si="27"/>
        <v>0</v>
      </c>
      <c r="X51" s="129">
        <f t="shared" si="27"/>
        <v>0</v>
      </c>
      <c r="Y51" s="129">
        <f t="shared" si="27"/>
        <v>2.8712597525343018</v>
      </c>
      <c r="Z51" s="129">
        <f t="shared" si="27"/>
        <v>1253.9556843745611</v>
      </c>
      <c r="AA51" s="129">
        <f t="shared" si="27"/>
        <v>0</v>
      </c>
      <c r="AB51" s="129">
        <f t="shared" si="27"/>
        <v>0</v>
      </c>
      <c r="AC51" s="286">
        <f t="shared" si="27"/>
        <v>0</v>
      </c>
      <c r="AD51" s="129">
        <f t="shared" si="27"/>
        <v>0</v>
      </c>
      <c r="AE51" s="129">
        <f t="shared" si="27"/>
        <v>0</v>
      </c>
      <c r="AF51" s="129">
        <f t="shared" si="27"/>
        <v>0</v>
      </c>
      <c r="AG51" s="129">
        <f t="shared" si="27"/>
        <v>0</v>
      </c>
      <c r="AH51" s="129">
        <f t="shared" si="27"/>
        <v>0</v>
      </c>
      <c r="AI51" s="223">
        <f t="shared" si="23"/>
        <v>1256.8269441270954</v>
      </c>
      <c r="AJ51" s="141" t="str">
        <f t="shared" si="24"/>
        <v/>
      </c>
    </row>
    <row r="52" spans="1:36">
      <c r="A52" s="172" t="s">
        <v>20</v>
      </c>
      <c r="B52" s="62">
        <f t="shared" si="28"/>
        <v>0</v>
      </c>
      <c r="C52" s="62">
        <f t="shared" si="28"/>
        <v>6.6720303099452778</v>
      </c>
      <c r="D52" s="62">
        <f t="shared" si="28"/>
        <v>2913.8535188572409</v>
      </c>
      <c r="E52" s="62">
        <f t="shared" si="28"/>
        <v>0</v>
      </c>
      <c r="F52" s="348">
        <v>0</v>
      </c>
      <c r="G52" s="62">
        <f t="shared" si="25"/>
        <v>0</v>
      </c>
      <c r="H52" s="62">
        <f t="shared" si="25"/>
        <v>0</v>
      </c>
      <c r="I52" s="175">
        <f t="shared" si="21"/>
        <v>2920.525549167186</v>
      </c>
      <c r="J52" s="149"/>
      <c r="K52" s="176" t="s">
        <v>20</v>
      </c>
      <c r="L52" s="93">
        <f t="shared" si="26"/>
        <v>0</v>
      </c>
      <c r="M52" s="93">
        <f t="shared" si="26"/>
        <v>6.6720303099452778</v>
      </c>
      <c r="N52" s="93">
        <f t="shared" si="26"/>
        <v>2913.8535188572409</v>
      </c>
      <c r="O52" s="93">
        <f t="shared" si="26"/>
        <v>0</v>
      </c>
      <c r="P52" s="93">
        <f t="shared" si="26"/>
        <v>0</v>
      </c>
      <c r="Q52" s="93">
        <f t="shared" si="26"/>
        <v>0</v>
      </c>
      <c r="R52" s="93">
        <f t="shared" si="26"/>
        <v>0</v>
      </c>
      <c r="S52" s="179">
        <f t="shared" si="22"/>
        <v>2920.525549167186</v>
      </c>
      <c r="T52" s="149"/>
      <c r="U52" s="217" t="s">
        <v>20</v>
      </c>
      <c r="V52" s="126">
        <f t="shared" si="27"/>
        <v>0</v>
      </c>
      <c r="W52" s="126">
        <f t="shared" si="27"/>
        <v>0</v>
      </c>
      <c r="X52" s="126">
        <f t="shared" si="27"/>
        <v>0</v>
      </c>
      <c r="Y52" s="126">
        <f t="shared" si="27"/>
        <v>6.6720303099452778</v>
      </c>
      <c r="Z52" s="126">
        <f t="shared" si="27"/>
        <v>2913.8535188572409</v>
      </c>
      <c r="AA52" s="126">
        <f t="shared" si="27"/>
        <v>0</v>
      </c>
      <c r="AB52" s="126">
        <f t="shared" si="27"/>
        <v>0</v>
      </c>
      <c r="AC52" s="285">
        <f t="shared" si="27"/>
        <v>0</v>
      </c>
      <c r="AD52" s="126">
        <f t="shared" si="27"/>
        <v>0</v>
      </c>
      <c r="AE52" s="126">
        <f t="shared" si="27"/>
        <v>0</v>
      </c>
      <c r="AF52" s="126">
        <f t="shared" si="27"/>
        <v>0</v>
      </c>
      <c r="AG52" s="126">
        <f t="shared" si="27"/>
        <v>0</v>
      </c>
      <c r="AH52" s="126">
        <f t="shared" si="27"/>
        <v>0</v>
      </c>
      <c r="AI52" s="219">
        <f t="shared" si="23"/>
        <v>2920.525549167186</v>
      </c>
      <c r="AJ52" s="141" t="str">
        <f t="shared" si="24"/>
        <v/>
      </c>
    </row>
    <row r="53" spans="1:36" ht="15" thickBot="1">
      <c r="A53" s="187" t="s">
        <v>11</v>
      </c>
      <c r="B53" s="54">
        <f t="shared" si="28"/>
        <v>0</v>
      </c>
      <c r="C53" s="54">
        <f t="shared" si="28"/>
        <v>0</v>
      </c>
      <c r="D53" s="54">
        <f t="shared" si="28"/>
        <v>0</v>
      </c>
      <c r="E53" s="54">
        <f t="shared" si="28"/>
        <v>0</v>
      </c>
      <c r="F53" s="349">
        <v>0</v>
      </c>
      <c r="G53" s="54">
        <f t="shared" si="25"/>
        <v>0</v>
      </c>
      <c r="H53" s="54">
        <f t="shared" si="25"/>
        <v>0</v>
      </c>
      <c r="I53" s="190">
        <f t="shared" si="21"/>
        <v>0</v>
      </c>
      <c r="J53" s="149"/>
      <c r="K53" s="191" t="s">
        <v>11</v>
      </c>
      <c r="L53" s="54">
        <f t="shared" si="26"/>
        <v>0</v>
      </c>
      <c r="M53" s="54">
        <f t="shared" si="26"/>
        <v>0</v>
      </c>
      <c r="N53" s="54">
        <f t="shared" si="26"/>
        <v>0</v>
      </c>
      <c r="O53" s="54">
        <f t="shared" si="26"/>
        <v>0</v>
      </c>
      <c r="P53" s="54">
        <f t="shared" si="26"/>
        <v>0</v>
      </c>
      <c r="Q53" s="54">
        <f t="shared" si="26"/>
        <v>0</v>
      </c>
      <c r="R53" s="54">
        <f t="shared" si="26"/>
        <v>0</v>
      </c>
      <c r="S53" s="193">
        <f t="shared" si="22"/>
        <v>0</v>
      </c>
      <c r="T53" s="149"/>
      <c r="U53" s="220" t="s">
        <v>11</v>
      </c>
      <c r="V53" s="129">
        <f t="shared" si="27"/>
        <v>0</v>
      </c>
      <c r="W53" s="129">
        <f t="shared" si="27"/>
        <v>0</v>
      </c>
      <c r="X53" s="129">
        <f t="shared" si="27"/>
        <v>0</v>
      </c>
      <c r="Y53" s="129">
        <f t="shared" si="27"/>
        <v>0</v>
      </c>
      <c r="Z53" s="129">
        <f t="shared" si="27"/>
        <v>0</v>
      </c>
      <c r="AA53" s="129">
        <f t="shared" si="27"/>
        <v>0</v>
      </c>
      <c r="AB53" s="129">
        <f t="shared" si="27"/>
        <v>0</v>
      </c>
      <c r="AC53" s="286">
        <f t="shared" si="27"/>
        <v>0</v>
      </c>
      <c r="AD53" s="129">
        <f t="shared" si="27"/>
        <v>0</v>
      </c>
      <c r="AE53" s="129">
        <f t="shared" si="27"/>
        <v>0</v>
      </c>
      <c r="AF53" s="129">
        <f t="shared" si="27"/>
        <v>0</v>
      </c>
      <c r="AG53" s="129">
        <f t="shared" si="27"/>
        <v>0</v>
      </c>
      <c r="AH53" s="129">
        <f t="shared" si="27"/>
        <v>0</v>
      </c>
      <c r="AI53" s="223">
        <f t="shared" si="23"/>
        <v>0</v>
      </c>
      <c r="AJ53" s="141" t="str">
        <f t="shared" si="24"/>
        <v/>
      </c>
    </row>
    <row r="54" spans="1:36" ht="15">
      <c r="A54" s="194" t="s">
        <v>26</v>
      </c>
      <c r="B54" s="195">
        <f>SUM(B33:B49)</f>
        <v>11112.023731963636</v>
      </c>
      <c r="C54" s="195">
        <f t="shared" ref="C54:I54" si="29">SUM(C33:C49)</f>
        <v>24863.193395813036</v>
      </c>
      <c r="D54" s="195">
        <f t="shared" si="29"/>
        <v>30244.668201866214</v>
      </c>
      <c r="E54" s="195">
        <f t="shared" si="29"/>
        <v>27197.837828725966</v>
      </c>
      <c r="F54" s="195">
        <f t="shared" si="29"/>
        <v>0</v>
      </c>
      <c r="G54" s="195">
        <f t="shared" si="29"/>
        <v>1995.0987342315757</v>
      </c>
      <c r="H54" s="195">
        <f t="shared" si="29"/>
        <v>88.702346888276082</v>
      </c>
      <c r="I54" s="154">
        <f t="shared" si="29"/>
        <v>95501.524239488703</v>
      </c>
      <c r="J54" s="149"/>
      <c r="K54" s="196" t="s">
        <v>26</v>
      </c>
      <c r="L54" s="195">
        <f>SUM(L33:L49)</f>
        <v>11112.023731963636</v>
      </c>
      <c r="M54" s="195">
        <f t="shared" ref="M54:S54" si="30">SUM(M33:M49)</f>
        <v>24863.193395813036</v>
      </c>
      <c r="N54" s="195">
        <f t="shared" si="30"/>
        <v>30244.668201866214</v>
      </c>
      <c r="O54" s="195">
        <f t="shared" si="30"/>
        <v>27197.837828725966</v>
      </c>
      <c r="P54" s="195">
        <f t="shared" si="30"/>
        <v>4801.9133473146067</v>
      </c>
      <c r="Q54" s="195">
        <f t="shared" si="30"/>
        <v>1995.0987342315757</v>
      </c>
      <c r="R54" s="197">
        <f t="shared" si="30"/>
        <v>88.702346888276082</v>
      </c>
      <c r="S54" s="198">
        <f t="shared" si="30"/>
        <v>100303.43758680331</v>
      </c>
      <c r="T54" s="149" t="str">
        <f>IF(ABS(S54-AI54)&gt;0.01,S54-AI54,"")</f>
        <v/>
      </c>
      <c r="U54" s="224" t="s">
        <v>62</v>
      </c>
      <c r="V54" s="225">
        <f>SUM(V33:V49)</f>
        <v>10276.571062111756</v>
      </c>
      <c r="W54" s="225">
        <f t="shared" ref="W54:AH54" si="31">SUM(W33:W49)</f>
        <v>609.21278790650274</v>
      </c>
      <c r="X54" s="225">
        <f t="shared" si="31"/>
        <v>1995.0987342315757</v>
      </c>
      <c r="Y54" s="225">
        <f t="shared" si="31"/>
        <v>24863.193395813036</v>
      </c>
      <c r="Z54" s="225">
        <f t="shared" si="31"/>
        <v>28773.762109718464</v>
      </c>
      <c r="AA54" s="225">
        <f t="shared" si="31"/>
        <v>24840.422190113368</v>
      </c>
      <c r="AB54" s="225">
        <f t="shared" si="31"/>
        <v>4801.9133473146067</v>
      </c>
      <c r="AC54" s="225">
        <f t="shared" si="31"/>
        <v>4143.2639595940045</v>
      </c>
      <c r="AD54" s="226">
        <f t="shared" si="31"/>
        <v>226.23988194537921</v>
      </c>
      <c r="AE54" s="226">
        <f t="shared" si="31"/>
        <v>331.56438507238005</v>
      </c>
      <c r="AF54" s="226">
        <f t="shared" si="31"/>
        <v>88.702346888276082</v>
      </c>
      <c r="AG54" s="226">
        <f t="shared" si="31"/>
        <v>1470.9060921477515</v>
      </c>
      <c r="AH54" s="226">
        <f t="shared" si="31"/>
        <v>2025.8512535402178</v>
      </c>
      <c r="AI54" s="227">
        <f>SUM(V54:AC54)</f>
        <v>100303.43758680331</v>
      </c>
      <c r="AJ54" s="141" t="str">
        <f t="shared" si="24"/>
        <v/>
      </c>
    </row>
    <row r="55" spans="1:36" ht="15" thickBot="1">
      <c r="A55" s="31" t="s">
        <v>86</v>
      </c>
      <c r="B55" s="49">
        <f>IF($I54=0,"-",B54/$I54)</f>
        <v>0.11635441235574491</v>
      </c>
      <c r="C55" s="49">
        <f t="shared" ref="C55:H55" si="32">IF($I54=0,"-",C54/$I54)</f>
        <v>0.26034341958211815</v>
      </c>
      <c r="D55" s="49">
        <f t="shared" si="32"/>
        <v>0.3166930417364</v>
      </c>
      <c r="E55" s="49">
        <f t="shared" si="32"/>
        <v>0.28478956797089522</v>
      </c>
      <c r="F55" s="49">
        <f t="shared" si="32"/>
        <v>0</v>
      </c>
      <c r="G55" s="49">
        <f t="shared" si="32"/>
        <v>2.0890752792892358E-2</v>
      </c>
      <c r="H55" s="72">
        <f t="shared" si="32"/>
        <v>9.2880556194933222E-4</v>
      </c>
      <c r="I55" s="50">
        <f>SUM(B55:H55)</f>
        <v>0.99999999999999989</v>
      </c>
      <c r="K55" s="84" t="s">
        <v>86</v>
      </c>
      <c r="L55" s="101">
        <f>IF($S54=0,"-",L54/$S54)</f>
        <v>0.11078407679046107</v>
      </c>
      <c r="M55" s="101">
        <f t="shared" ref="M55:R55" si="33">IF($S54=0,"-",M54/$S54)</f>
        <v>0.24787977355508131</v>
      </c>
      <c r="N55" s="101">
        <f t="shared" si="33"/>
        <v>0.3015317214396791</v>
      </c>
      <c r="O55" s="101">
        <f t="shared" si="33"/>
        <v>0.27115559030754816</v>
      </c>
      <c r="P55" s="101">
        <f t="shared" si="33"/>
        <v>4.7873866168933611E-2</v>
      </c>
      <c r="Q55" s="101">
        <f t="shared" si="33"/>
        <v>1.9890631689517151E-2</v>
      </c>
      <c r="R55" s="102">
        <f t="shared" si="33"/>
        <v>8.8434004877960878E-4</v>
      </c>
      <c r="S55" s="103">
        <f>SUM(L55:R55)</f>
        <v>1</v>
      </c>
      <c r="U55" s="113" t="s">
        <v>86</v>
      </c>
      <c r="V55" s="135">
        <f>+V54/$AI54</f>
        <v>0.10245482417507713</v>
      </c>
      <c r="W55" s="135">
        <f t="shared" ref="W55:AH55" si="34">+W54/$AI54</f>
        <v>6.0736979964349245E-3</v>
      </c>
      <c r="X55" s="135">
        <f t="shared" si="34"/>
        <v>1.9890631689517151E-2</v>
      </c>
      <c r="Y55" s="135">
        <f t="shared" si="34"/>
        <v>0.24787977355508131</v>
      </c>
      <c r="Z55" s="135">
        <f t="shared" si="34"/>
        <v>0.28686715831466342</v>
      </c>
      <c r="AA55" s="135">
        <f t="shared" si="34"/>
        <v>0.2476527503717536</v>
      </c>
      <c r="AB55" s="135">
        <f t="shared" si="34"/>
        <v>4.7873866168933611E-2</v>
      </c>
      <c r="AC55" s="135">
        <f t="shared" si="34"/>
        <v>4.130729772853891E-2</v>
      </c>
      <c r="AD55" s="135">
        <f t="shared" si="34"/>
        <v>2.2555546189490226E-3</v>
      </c>
      <c r="AE55" s="135">
        <f t="shared" si="34"/>
        <v>3.3056133772627868E-3</v>
      </c>
      <c r="AF55" s="135">
        <f t="shared" si="34"/>
        <v>8.8434004877960878E-4</v>
      </c>
      <c r="AG55" s="135">
        <f t="shared" si="34"/>
        <v>1.4664563125015719E-2</v>
      </c>
      <c r="AH55" s="135">
        <f t="shared" si="34"/>
        <v>2.0197226558531772E-2</v>
      </c>
      <c r="AI55" s="136">
        <f>SUM(V55:AC55)</f>
        <v>1</v>
      </c>
      <c r="AJ55" s="141" t="str">
        <f t="shared" si="24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0.13936953567238405</v>
      </c>
      <c r="G59" s="354"/>
      <c r="H59" s="356"/>
      <c r="I59" s="154">
        <f>SUM(B59:H59)</f>
        <v>0.13936953567238405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35">F450+F476+F502+F528+F554</f>
        <v>0</v>
      </c>
      <c r="G60" s="357"/>
      <c r="H60" s="359"/>
      <c r="I60" s="162">
        <f t="shared" ref="I60:I79" si="36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37">P450+P476+P502+P528+P554</f>
        <v>0</v>
      </c>
      <c r="Q60" s="357"/>
      <c r="R60" s="364"/>
      <c r="S60" s="166">
        <f t="shared" ref="S60:S79" si="38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35"/>
        <v>0</v>
      </c>
      <c r="G61" s="357"/>
      <c r="H61" s="359"/>
      <c r="I61" s="154">
        <f t="shared" si="36"/>
        <v>0</v>
      </c>
      <c r="J61" s="149"/>
      <c r="K61" s="169" t="s">
        <v>10</v>
      </c>
      <c r="L61" s="357"/>
      <c r="M61" s="358"/>
      <c r="N61" s="358"/>
      <c r="O61" s="359"/>
      <c r="P61" s="44">
        <f t="shared" si="37"/>
        <v>0</v>
      </c>
      <c r="Q61" s="357"/>
      <c r="R61" s="364"/>
      <c r="S61" s="158">
        <f t="shared" si="38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35"/>
        <v>0</v>
      </c>
      <c r="G62" s="357"/>
      <c r="H62" s="359"/>
      <c r="I62" s="162">
        <f t="shared" si="36"/>
        <v>0</v>
      </c>
      <c r="J62" s="149"/>
      <c r="K62" s="163" t="s">
        <v>55</v>
      </c>
      <c r="L62" s="357"/>
      <c r="M62" s="358"/>
      <c r="N62" s="358"/>
      <c r="O62" s="359"/>
      <c r="P62" s="90">
        <f t="shared" si="37"/>
        <v>0</v>
      </c>
      <c r="Q62" s="357"/>
      <c r="R62" s="364"/>
      <c r="S62" s="166">
        <f t="shared" si="38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35"/>
        <v>0</v>
      </c>
      <c r="G63" s="357"/>
      <c r="H63" s="359"/>
      <c r="I63" s="154">
        <f t="shared" si="36"/>
        <v>0</v>
      </c>
      <c r="J63" s="149"/>
      <c r="K63" s="169" t="s">
        <v>16</v>
      </c>
      <c r="L63" s="357"/>
      <c r="M63" s="358"/>
      <c r="N63" s="358"/>
      <c r="O63" s="359"/>
      <c r="P63" s="44">
        <f t="shared" si="37"/>
        <v>0</v>
      </c>
      <c r="Q63" s="357"/>
      <c r="R63" s="364"/>
      <c r="S63" s="158">
        <f t="shared" si="38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35"/>
        <v>0</v>
      </c>
      <c r="G64" s="357"/>
      <c r="H64" s="359"/>
      <c r="I64" s="162">
        <f t="shared" si="36"/>
        <v>0</v>
      </c>
      <c r="J64" s="149"/>
      <c r="K64" s="163" t="s">
        <v>15</v>
      </c>
      <c r="L64" s="357"/>
      <c r="M64" s="358"/>
      <c r="N64" s="358"/>
      <c r="O64" s="359"/>
      <c r="P64" s="90">
        <f t="shared" si="37"/>
        <v>0</v>
      </c>
      <c r="Q64" s="357"/>
      <c r="R64" s="364"/>
      <c r="S64" s="166">
        <f t="shared" si="38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35"/>
        <v>44979.819065053678</v>
      </c>
      <c r="G65" s="357"/>
      <c r="H65" s="359"/>
      <c r="I65" s="154">
        <f t="shared" si="36"/>
        <v>44979.819065053678</v>
      </c>
      <c r="J65" s="149"/>
      <c r="K65" s="169" t="s">
        <v>57</v>
      </c>
      <c r="L65" s="357"/>
      <c r="M65" s="358"/>
      <c r="N65" s="358"/>
      <c r="O65" s="359"/>
      <c r="P65" s="44">
        <f t="shared" si="37"/>
        <v>21348.408439349849</v>
      </c>
      <c r="Q65" s="357"/>
      <c r="R65" s="364"/>
      <c r="S65" s="158">
        <f t="shared" si="38"/>
        <v>21348.408439349849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35"/>
        <v>11837.247897546547</v>
      </c>
      <c r="G66" s="357"/>
      <c r="H66" s="359"/>
      <c r="I66" s="162">
        <f t="shared" si="36"/>
        <v>11837.247897546547</v>
      </c>
      <c r="J66" s="149"/>
      <c r="K66" s="163" t="s">
        <v>12</v>
      </c>
      <c r="L66" s="357"/>
      <c r="M66" s="358"/>
      <c r="N66" s="358"/>
      <c r="O66" s="359"/>
      <c r="P66" s="90">
        <f t="shared" si="37"/>
        <v>4897.787413160655</v>
      </c>
      <c r="Q66" s="357"/>
      <c r="R66" s="364"/>
      <c r="S66" s="166">
        <f t="shared" si="38"/>
        <v>4897.787413160655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35"/>
        <v>1134.9784639468871</v>
      </c>
      <c r="G67" s="357"/>
      <c r="H67" s="359"/>
      <c r="I67" s="154">
        <f t="shared" si="36"/>
        <v>1134.9784639468871</v>
      </c>
      <c r="J67" s="149"/>
      <c r="K67" s="169" t="s">
        <v>58</v>
      </c>
      <c r="L67" s="357"/>
      <c r="M67" s="358"/>
      <c r="N67" s="358"/>
      <c r="O67" s="359"/>
      <c r="P67" s="44">
        <f t="shared" si="37"/>
        <v>0</v>
      </c>
      <c r="Q67" s="357"/>
      <c r="R67" s="364"/>
      <c r="S67" s="158">
        <f t="shared" si="38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35"/>
        <v>18.948100713940786</v>
      </c>
      <c r="G68" s="357"/>
      <c r="H68" s="359"/>
      <c r="I68" s="162">
        <f t="shared" si="36"/>
        <v>18.948100713940786</v>
      </c>
      <c r="J68" s="149"/>
      <c r="K68" s="163" t="s">
        <v>17</v>
      </c>
      <c r="L68" s="357"/>
      <c r="M68" s="358"/>
      <c r="N68" s="358"/>
      <c r="O68" s="359"/>
      <c r="P68" s="90">
        <f t="shared" si="37"/>
        <v>17.600476571135413</v>
      </c>
      <c r="Q68" s="357"/>
      <c r="R68" s="364"/>
      <c r="S68" s="166">
        <f t="shared" si="38"/>
        <v>17.600476571135413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35"/>
        <v>351.76736045235771</v>
      </c>
      <c r="G69" s="357"/>
      <c r="H69" s="359"/>
      <c r="I69" s="154">
        <f t="shared" si="36"/>
        <v>351.76736045235771</v>
      </c>
      <c r="J69" s="149"/>
      <c r="K69" s="169" t="s">
        <v>139</v>
      </c>
      <c r="L69" s="357"/>
      <c r="M69" s="358"/>
      <c r="N69" s="358"/>
      <c r="O69" s="359"/>
      <c r="P69" s="44">
        <f t="shared" si="37"/>
        <v>137.35099275362364</v>
      </c>
      <c r="Q69" s="357"/>
      <c r="R69" s="364"/>
      <c r="S69" s="158">
        <f t="shared" si="38"/>
        <v>137.35099275362364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35"/>
        <v>1859.0357599672238</v>
      </c>
      <c r="G70" s="357"/>
      <c r="H70" s="359"/>
      <c r="I70" s="162">
        <f t="shared" si="36"/>
        <v>1859.0357599672238</v>
      </c>
      <c r="J70" s="149"/>
      <c r="K70" s="163" t="s">
        <v>25</v>
      </c>
      <c r="L70" s="357"/>
      <c r="M70" s="358"/>
      <c r="N70" s="358"/>
      <c r="O70" s="359"/>
      <c r="P70" s="90">
        <f t="shared" si="37"/>
        <v>-7.0610184366159956E-14</v>
      </c>
      <c r="Q70" s="357"/>
      <c r="R70" s="364"/>
      <c r="S70" s="166">
        <f t="shared" si="38"/>
        <v>-7.0610184366159956E-14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35"/>
        <v>0</v>
      </c>
      <c r="G71" s="357"/>
      <c r="H71" s="359"/>
      <c r="I71" s="154">
        <f t="shared" si="36"/>
        <v>0</v>
      </c>
      <c r="J71" s="149"/>
      <c r="K71" s="169" t="s">
        <v>24</v>
      </c>
      <c r="L71" s="357"/>
      <c r="M71" s="358"/>
      <c r="N71" s="358"/>
      <c r="O71" s="359"/>
      <c r="P71" s="44">
        <f t="shared" si="37"/>
        <v>0</v>
      </c>
      <c r="Q71" s="357"/>
      <c r="R71" s="364"/>
      <c r="S71" s="158">
        <f t="shared" si="38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35"/>
        <v>0</v>
      </c>
      <c r="G72" s="357"/>
      <c r="H72" s="359"/>
      <c r="I72" s="162">
        <f t="shared" si="36"/>
        <v>0</v>
      </c>
      <c r="J72" s="149"/>
      <c r="K72" s="163" t="s">
        <v>59</v>
      </c>
      <c r="L72" s="357"/>
      <c r="M72" s="358"/>
      <c r="N72" s="358"/>
      <c r="O72" s="359"/>
      <c r="P72" s="90">
        <f t="shared" si="37"/>
        <v>0</v>
      </c>
      <c r="Q72" s="357"/>
      <c r="R72" s="364"/>
      <c r="S72" s="166">
        <f t="shared" si="38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35"/>
        <v>3959.9637794901669</v>
      </c>
      <c r="G73" s="357"/>
      <c r="H73" s="359"/>
      <c r="I73" s="154">
        <f t="shared" si="36"/>
        <v>3959.9637794901669</v>
      </c>
      <c r="J73" s="149"/>
      <c r="K73" s="169" t="s">
        <v>22</v>
      </c>
      <c r="L73" s="357"/>
      <c r="M73" s="358"/>
      <c r="N73" s="358"/>
      <c r="O73" s="359"/>
      <c r="P73" s="44">
        <f t="shared" si="37"/>
        <v>2059.1627194633597</v>
      </c>
      <c r="Q73" s="357"/>
      <c r="R73" s="364"/>
      <c r="S73" s="158">
        <f t="shared" si="38"/>
        <v>2059.1627194633597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35"/>
        <v>0</v>
      </c>
      <c r="G74" s="357"/>
      <c r="H74" s="359"/>
      <c r="I74" s="162">
        <f t="shared" si="36"/>
        <v>0</v>
      </c>
      <c r="J74" s="149"/>
      <c r="K74" s="163" t="s">
        <v>21</v>
      </c>
      <c r="L74" s="357"/>
      <c r="M74" s="358"/>
      <c r="N74" s="358"/>
      <c r="O74" s="359"/>
      <c r="P74" s="90">
        <f t="shared" si="37"/>
        <v>0</v>
      </c>
      <c r="Q74" s="357"/>
      <c r="R74" s="364"/>
      <c r="S74" s="166">
        <f t="shared" si="38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35"/>
        <v>0</v>
      </c>
      <c r="G75" s="357"/>
      <c r="H75" s="359"/>
      <c r="I75" s="154">
        <f t="shared" si="36"/>
        <v>0</v>
      </c>
      <c r="J75" s="149"/>
      <c r="K75" s="171" t="s">
        <v>63</v>
      </c>
      <c r="L75" s="357"/>
      <c r="M75" s="358"/>
      <c r="N75" s="358"/>
      <c r="O75" s="359"/>
      <c r="P75" s="44">
        <f t="shared" si="37"/>
        <v>0</v>
      </c>
      <c r="Q75" s="357"/>
      <c r="R75" s="364"/>
      <c r="S75" s="158">
        <f t="shared" si="38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35"/>
        <v>0</v>
      </c>
      <c r="G76" s="357"/>
      <c r="H76" s="359"/>
      <c r="I76" s="175">
        <f t="shared" si="36"/>
        <v>0</v>
      </c>
      <c r="J76" s="149"/>
      <c r="K76" s="176" t="s">
        <v>23</v>
      </c>
      <c r="L76" s="357"/>
      <c r="M76" s="358"/>
      <c r="N76" s="358"/>
      <c r="O76" s="359"/>
      <c r="P76" s="93">
        <f t="shared" si="37"/>
        <v>0</v>
      </c>
      <c r="Q76" s="357"/>
      <c r="R76" s="364"/>
      <c r="S76" s="179">
        <f t="shared" si="38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35"/>
        <v>0</v>
      </c>
      <c r="G77" s="357"/>
      <c r="H77" s="359"/>
      <c r="I77" s="183">
        <f t="shared" si="36"/>
        <v>0</v>
      </c>
      <c r="J77" s="149"/>
      <c r="K77" s="184" t="s">
        <v>19</v>
      </c>
      <c r="L77" s="357"/>
      <c r="M77" s="358"/>
      <c r="N77" s="358"/>
      <c r="O77" s="359"/>
      <c r="P77" s="65">
        <f t="shared" si="37"/>
        <v>0</v>
      </c>
      <c r="Q77" s="357"/>
      <c r="R77" s="364"/>
      <c r="S77" s="186">
        <f t="shared" si="38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35"/>
        <v>0</v>
      </c>
      <c r="G78" s="357"/>
      <c r="H78" s="359"/>
      <c r="I78" s="175">
        <f t="shared" si="36"/>
        <v>0</v>
      </c>
      <c r="J78" s="149"/>
      <c r="K78" s="176" t="s">
        <v>20</v>
      </c>
      <c r="L78" s="357"/>
      <c r="M78" s="358"/>
      <c r="N78" s="358"/>
      <c r="O78" s="359"/>
      <c r="P78" s="93">
        <f t="shared" si="37"/>
        <v>0</v>
      </c>
      <c r="Q78" s="357"/>
      <c r="R78" s="364"/>
      <c r="S78" s="179">
        <f t="shared" si="38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35"/>
        <v>0</v>
      </c>
      <c r="G79" s="360"/>
      <c r="H79" s="362"/>
      <c r="I79" s="190">
        <f t="shared" si="36"/>
        <v>0</v>
      </c>
      <c r="J79" s="149"/>
      <c r="K79" s="191" t="s">
        <v>11</v>
      </c>
      <c r="L79" s="360"/>
      <c r="M79" s="361"/>
      <c r="N79" s="361"/>
      <c r="O79" s="362"/>
      <c r="P79" s="54">
        <f t="shared" si="37"/>
        <v>0</v>
      </c>
      <c r="Q79" s="360"/>
      <c r="R79" s="365"/>
      <c r="S79" s="193">
        <f t="shared" si="38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39">SUM(C59:C75)</f>
        <v>0</v>
      </c>
      <c r="D80" s="195">
        <f t="shared" si="39"/>
        <v>0</v>
      </c>
      <c r="E80" s="195">
        <f t="shared" si="39"/>
        <v>0</v>
      </c>
      <c r="F80" s="195">
        <f t="shared" si="39"/>
        <v>64141.899796706472</v>
      </c>
      <c r="G80" s="195">
        <f t="shared" si="39"/>
        <v>0</v>
      </c>
      <c r="H80" s="197">
        <f t="shared" si="39"/>
        <v>0</v>
      </c>
      <c r="I80" s="154">
        <f t="shared" si="39"/>
        <v>64141.899796706472</v>
      </c>
      <c r="J80" s="149"/>
      <c r="K80" s="196" t="s">
        <v>26</v>
      </c>
      <c r="L80" s="195">
        <f>SUM(L59:L75)</f>
        <v>0</v>
      </c>
      <c r="M80" s="195">
        <f t="shared" ref="M80:S80" si="40">SUM(M59:M75)</f>
        <v>0</v>
      </c>
      <c r="N80" s="195">
        <f t="shared" si="40"/>
        <v>0</v>
      </c>
      <c r="O80" s="195">
        <f t="shared" si="40"/>
        <v>0</v>
      </c>
      <c r="P80" s="195">
        <f t="shared" si="40"/>
        <v>28460.310041298624</v>
      </c>
      <c r="Q80" s="195">
        <f t="shared" si="40"/>
        <v>0</v>
      </c>
      <c r="R80" s="197">
        <f t="shared" si="40"/>
        <v>0</v>
      </c>
      <c r="S80" s="198">
        <f t="shared" si="40"/>
        <v>28460.310041298624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41">IF($I80=0,"-",C80/$I80)</f>
        <v>0</v>
      </c>
      <c r="D81" s="49">
        <f t="shared" si="41"/>
        <v>0</v>
      </c>
      <c r="E81" s="49">
        <f t="shared" si="41"/>
        <v>0</v>
      </c>
      <c r="F81" s="49">
        <f t="shared" si="41"/>
        <v>1</v>
      </c>
      <c r="G81" s="49">
        <f t="shared" si="41"/>
        <v>0</v>
      </c>
      <c r="H81" s="49">
        <f t="shared" si="41"/>
        <v>0</v>
      </c>
      <c r="I81" s="50">
        <f>SUM(B81:H81)</f>
        <v>1</v>
      </c>
      <c r="K81" s="84" t="s">
        <v>86</v>
      </c>
      <c r="L81" s="101">
        <f t="shared" ref="L81:R81" si="42">IF($S80=0,"-",L80/$S80)</f>
        <v>0</v>
      </c>
      <c r="M81" s="101">
        <f t="shared" si="42"/>
        <v>0</v>
      </c>
      <c r="N81" s="101">
        <f t="shared" si="42"/>
        <v>0</v>
      </c>
      <c r="O81" s="101">
        <f t="shared" si="42"/>
        <v>0</v>
      </c>
      <c r="P81" s="101">
        <f t="shared" si="42"/>
        <v>1</v>
      </c>
      <c r="Q81" s="101">
        <f t="shared" si="42"/>
        <v>0</v>
      </c>
      <c r="R81" s="102">
        <f t="shared" si="42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0" si="43">B579+B605+B631</f>
        <v>4.1371158969028823</v>
      </c>
      <c r="C85" s="38">
        <f t="shared" si="43"/>
        <v>0</v>
      </c>
      <c r="D85" s="38">
        <f t="shared" si="43"/>
        <v>0.65191739891103373</v>
      </c>
      <c r="E85" s="38">
        <f t="shared" si="43"/>
        <v>0</v>
      </c>
      <c r="F85" s="38">
        <f t="shared" si="43"/>
        <v>0</v>
      </c>
      <c r="G85" s="38">
        <f t="shared" si="43"/>
        <v>0</v>
      </c>
      <c r="H85" s="38">
        <f t="shared" si="43"/>
        <v>0</v>
      </c>
      <c r="I85" s="154">
        <f>SUM(B85:H85)</f>
        <v>4.7890332958139163</v>
      </c>
      <c r="J85" s="149"/>
      <c r="K85" s="203" t="s">
        <v>7</v>
      </c>
      <c r="L85" s="38">
        <f t="shared" ref="L85:R100" si="44">L579+L605+L631</f>
        <v>4.1371158969028823</v>
      </c>
      <c r="M85" s="38">
        <f t="shared" si="44"/>
        <v>0</v>
      </c>
      <c r="N85" s="38">
        <f t="shared" si="44"/>
        <v>0.65191739891103373</v>
      </c>
      <c r="O85" s="38">
        <f t="shared" si="44"/>
        <v>0</v>
      </c>
      <c r="P85" s="38">
        <f t="shared" si="44"/>
        <v>0.13936953567238405</v>
      </c>
      <c r="Q85" s="38">
        <f t="shared" si="44"/>
        <v>0</v>
      </c>
      <c r="R85" s="38">
        <f t="shared" si="44"/>
        <v>0</v>
      </c>
      <c r="S85" s="205">
        <f>SUM(L85:R85)</f>
        <v>4.9284028314863004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43"/>
        <v>42.570947513127898</v>
      </c>
      <c r="C86" s="41">
        <f t="shared" si="43"/>
        <v>0</v>
      </c>
      <c r="D86" s="41">
        <f t="shared" si="43"/>
        <v>2.1548756972807812</v>
      </c>
      <c r="E86" s="41">
        <f t="shared" si="43"/>
        <v>0</v>
      </c>
      <c r="F86" s="41">
        <f t="shared" si="43"/>
        <v>0</v>
      </c>
      <c r="G86" s="41">
        <f t="shared" si="43"/>
        <v>0</v>
      </c>
      <c r="H86" s="41">
        <f t="shared" si="43"/>
        <v>0</v>
      </c>
      <c r="I86" s="162">
        <f t="shared" ref="I86:I105" si="45">SUM(B86:H86)</f>
        <v>44.725823210408677</v>
      </c>
      <c r="J86" s="149"/>
      <c r="K86" s="163" t="s">
        <v>8</v>
      </c>
      <c r="L86" s="90">
        <f t="shared" si="44"/>
        <v>42.570947513127898</v>
      </c>
      <c r="M86" s="90">
        <f t="shared" si="44"/>
        <v>0</v>
      </c>
      <c r="N86" s="90">
        <f t="shared" si="44"/>
        <v>2.1548756972807812</v>
      </c>
      <c r="O86" s="90">
        <f t="shared" si="44"/>
        <v>0</v>
      </c>
      <c r="P86" s="90">
        <f t="shared" si="44"/>
        <v>0</v>
      </c>
      <c r="Q86" s="90">
        <f t="shared" si="44"/>
        <v>0</v>
      </c>
      <c r="R86" s="90">
        <f t="shared" si="44"/>
        <v>0</v>
      </c>
      <c r="S86" s="166">
        <f t="shared" ref="S86:S105" si="46">SUM(L86:R86)</f>
        <v>44.725823210408677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43"/>
        <v>187.62360430486009</v>
      </c>
      <c r="C87" s="44">
        <f t="shared" si="43"/>
        <v>0</v>
      </c>
      <c r="D87" s="44">
        <f t="shared" si="43"/>
        <v>11.84151163690523</v>
      </c>
      <c r="E87" s="44">
        <f t="shared" si="43"/>
        <v>0</v>
      </c>
      <c r="F87" s="44">
        <f t="shared" si="43"/>
        <v>0</v>
      </c>
      <c r="G87" s="44">
        <f t="shared" si="43"/>
        <v>0</v>
      </c>
      <c r="H87" s="44">
        <f t="shared" si="43"/>
        <v>0</v>
      </c>
      <c r="I87" s="154">
        <f t="shared" si="45"/>
        <v>199.46511594176533</v>
      </c>
      <c r="J87" s="149"/>
      <c r="K87" s="169" t="s">
        <v>10</v>
      </c>
      <c r="L87" s="44">
        <f t="shared" si="44"/>
        <v>187.62360430486009</v>
      </c>
      <c r="M87" s="44">
        <f t="shared" si="44"/>
        <v>0</v>
      </c>
      <c r="N87" s="44">
        <f t="shared" si="44"/>
        <v>11.84151163690523</v>
      </c>
      <c r="O87" s="44">
        <f t="shared" si="44"/>
        <v>0</v>
      </c>
      <c r="P87" s="44">
        <f t="shared" si="44"/>
        <v>0</v>
      </c>
      <c r="Q87" s="44">
        <f t="shared" si="44"/>
        <v>0</v>
      </c>
      <c r="R87" s="44">
        <f t="shared" si="44"/>
        <v>0</v>
      </c>
      <c r="S87" s="158">
        <f t="shared" si="46"/>
        <v>199.46511594176533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43"/>
        <v>0</v>
      </c>
      <c r="C88" s="41">
        <f t="shared" si="43"/>
        <v>0</v>
      </c>
      <c r="D88" s="41">
        <f t="shared" si="43"/>
        <v>0</v>
      </c>
      <c r="E88" s="41">
        <f t="shared" si="43"/>
        <v>0</v>
      </c>
      <c r="F88" s="41">
        <f t="shared" si="43"/>
        <v>0</v>
      </c>
      <c r="G88" s="41">
        <f t="shared" si="43"/>
        <v>0</v>
      </c>
      <c r="H88" s="41">
        <f t="shared" si="43"/>
        <v>0</v>
      </c>
      <c r="I88" s="162">
        <f t="shared" si="45"/>
        <v>0</v>
      </c>
      <c r="J88" s="149"/>
      <c r="K88" s="163" t="s">
        <v>55</v>
      </c>
      <c r="L88" s="90">
        <f t="shared" si="44"/>
        <v>0</v>
      </c>
      <c r="M88" s="90">
        <f t="shared" si="44"/>
        <v>0</v>
      </c>
      <c r="N88" s="90">
        <f t="shared" si="44"/>
        <v>0</v>
      </c>
      <c r="O88" s="90">
        <f t="shared" si="44"/>
        <v>0</v>
      </c>
      <c r="P88" s="90">
        <f t="shared" si="44"/>
        <v>0</v>
      </c>
      <c r="Q88" s="90">
        <f t="shared" si="44"/>
        <v>0</v>
      </c>
      <c r="R88" s="90">
        <f t="shared" si="44"/>
        <v>0</v>
      </c>
      <c r="S88" s="166">
        <f t="shared" si="46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43"/>
        <v>134.66805575347658</v>
      </c>
      <c r="C89" s="44">
        <f t="shared" si="43"/>
        <v>6.7495919671356113</v>
      </c>
      <c r="D89" s="44">
        <f t="shared" si="43"/>
        <v>9.2927645008721278</v>
      </c>
      <c r="E89" s="44">
        <f t="shared" si="43"/>
        <v>3.1360594680123426</v>
      </c>
      <c r="F89" s="44">
        <f t="shared" si="43"/>
        <v>0</v>
      </c>
      <c r="G89" s="44">
        <f t="shared" si="43"/>
        <v>0</v>
      </c>
      <c r="H89" s="44">
        <f t="shared" si="43"/>
        <v>0</v>
      </c>
      <c r="I89" s="154">
        <f t="shared" si="45"/>
        <v>153.84647168949667</v>
      </c>
      <c r="J89" s="149"/>
      <c r="K89" s="169" t="s">
        <v>16</v>
      </c>
      <c r="L89" s="44">
        <f t="shared" si="44"/>
        <v>134.66805575347658</v>
      </c>
      <c r="M89" s="44">
        <f t="shared" si="44"/>
        <v>6.7495919671356113</v>
      </c>
      <c r="N89" s="44">
        <f t="shared" si="44"/>
        <v>9.2927645008721278</v>
      </c>
      <c r="O89" s="44">
        <f t="shared" si="44"/>
        <v>3.1360594680123426</v>
      </c>
      <c r="P89" s="44">
        <f t="shared" si="44"/>
        <v>0</v>
      </c>
      <c r="Q89" s="44">
        <f t="shared" si="44"/>
        <v>0</v>
      </c>
      <c r="R89" s="44">
        <f t="shared" si="44"/>
        <v>0</v>
      </c>
      <c r="S89" s="158">
        <f t="shared" si="46"/>
        <v>153.84647168949667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43"/>
        <v>7153.5639858479299</v>
      </c>
      <c r="C90" s="41">
        <f t="shared" si="43"/>
        <v>10.045142040399917</v>
      </c>
      <c r="D90" s="41">
        <f t="shared" si="43"/>
        <v>853.66943512649107</v>
      </c>
      <c r="E90" s="41">
        <f t="shared" si="43"/>
        <v>0</v>
      </c>
      <c r="F90" s="41">
        <f t="shared" si="43"/>
        <v>0</v>
      </c>
      <c r="G90" s="41">
        <f t="shared" si="43"/>
        <v>0</v>
      </c>
      <c r="H90" s="41">
        <f t="shared" si="43"/>
        <v>0</v>
      </c>
      <c r="I90" s="162">
        <f t="shared" si="45"/>
        <v>8017.278563014821</v>
      </c>
      <c r="J90" s="149"/>
      <c r="K90" s="163" t="s">
        <v>15</v>
      </c>
      <c r="L90" s="90">
        <f t="shared" si="44"/>
        <v>7153.5639858479299</v>
      </c>
      <c r="M90" s="90">
        <f t="shared" si="44"/>
        <v>10.045142040399917</v>
      </c>
      <c r="N90" s="90">
        <f t="shared" si="44"/>
        <v>853.66943512649107</v>
      </c>
      <c r="O90" s="90">
        <f t="shared" si="44"/>
        <v>0</v>
      </c>
      <c r="P90" s="90">
        <f t="shared" si="44"/>
        <v>0</v>
      </c>
      <c r="Q90" s="90">
        <f t="shared" si="44"/>
        <v>0</v>
      </c>
      <c r="R90" s="90">
        <f t="shared" si="44"/>
        <v>0</v>
      </c>
      <c r="S90" s="166">
        <f t="shared" si="46"/>
        <v>8017.278563014821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43"/>
        <v>0</v>
      </c>
      <c r="C91" s="44">
        <f t="shared" si="43"/>
        <v>0.96808984252082841</v>
      </c>
      <c r="D91" s="44">
        <f t="shared" si="43"/>
        <v>7.0568742051595509E-2</v>
      </c>
      <c r="E91" s="44">
        <f t="shared" si="43"/>
        <v>79.906115422253805</v>
      </c>
      <c r="F91" s="44">
        <f t="shared" si="43"/>
        <v>1855.6425040269726</v>
      </c>
      <c r="G91" s="44">
        <f t="shared" si="43"/>
        <v>0</v>
      </c>
      <c r="H91" s="44">
        <f t="shared" si="43"/>
        <v>0</v>
      </c>
      <c r="I91" s="154">
        <f t="shared" si="45"/>
        <v>1936.5872780337988</v>
      </c>
      <c r="J91" s="149"/>
      <c r="K91" s="169" t="s">
        <v>57</v>
      </c>
      <c r="L91" s="44">
        <f t="shared" si="44"/>
        <v>0</v>
      </c>
      <c r="M91" s="44">
        <f t="shared" si="44"/>
        <v>0.96808984252082841</v>
      </c>
      <c r="N91" s="44">
        <f t="shared" si="44"/>
        <v>7.0568742051595509E-2</v>
      </c>
      <c r="O91" s="44">
        <f t="shared" si="44"/>
        <v>79.906115422253805</v>
      </c>
      <c r="P91" s="44">
        <f t="shared" si="44"/>
        <v>21225.353077176158</v>
      </c>
      <c r="Q91" s="44">
        <f t="shared" si="44"/>
        <v>0</v>
      </c>
      <c r="R91" s="44">
        <f t="shared" si="44"/>
        <v>0</v>
      </c>
      <c r="S91" s="158">
        <f t="shared" si="46"/>
        <v>21306.297851182982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43"/>
        <v>0</v>
      </c>
      <c r="C92" s="41">
        <f t="shared" si="43"/>
        <v>0</v>
      </c>
      <c r="D92" s="41">
        <f t="shared" si="43"/>
        <v>0.1430335014631981</v>
      </c>
      <c r="E92" s="41">
        <f t="shared" si="43"/>
        <v>33.736691700920701</v>
      </c>
      <c r="F92" s="41">
        <f t="shared" si="43"/>
        <v>0</v>
      </c>
      <c r="G92" s="41">
        <f t="shared" si="43"/>
        <v>0</v>
      </c>
      <c r="H92" s="41">
        <f t="shared" si="43"/>
        <v>0</v>
      </c>
      <c r="I92" s="162">
        <f t="shared" si="45"/>
        <v>33.879725202383902</v>
      </c>
      <c r="J92" s="149"/>
      <c r="K92" s="163" t="s">
        <v>12</v>
      </c>
      <c r="L92" s="90">
        <f t="shared" si="44"/>
        <v>0</v>
      </c>
      <c r="M92" s="90">
        <f t="shared" si="44"/>
        <v>0</v>
      </c>
      <c r="N92" s="90">
        <f t="shared" si="44"/>
        <v>0.1430335014631981</v>
      </c>
      <c r="O92" s="90">
        <f t="shared" si="44"/>
        <v>33.736691700920701</v>
      </c>
      <c r="P92" s="90">
        <f t="shared" si="44"/>
        <v>6780.0843021933733</v>
      </c>
      <c r="Q92" s="90">
        <f t="shared" si="44"/>
        <v>0</v>
      </c>
      <c r="R92" s="90">
        <f t="shared" si="44"/>
        <v>0</v>
      </c>
      <c r="S92" s="166">
        <f t="shared" si="46"/>
        <v>6813.9640273957575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43"/>
        <v>0</v>
      </c>
      <c r="C93" s="44">
        <f t="shared" si="43"/>
        <v>0</v>
      </c>
      <c r="D93" s="44">
        <f t="shared" si="43"/>
        <v>0</v>
      </c>
      <c r="E93" s="44">
        <f t="shared" si="43"/>
        <v>0</v>
      </c>
      <c r="F93" s="44">
        <f t="shared" si="43"/>
        <v>0</v>
      </c>
      <c r="G93" s="44">
        <f t="shared" si="43"/>
        <v>0</v>
      </c>
      <c r="H93" s="44">
        <f t="shared" si="43"/>
        <v>0</v>
      </c>
      <c r="I93" s="154">
        <f t="shared" si="45"/>
        <v>0</v>
      </c>
      <c r="J93" s="149"/>
      <c r="K93" s="169" t="s">
        <v>58</v>
      </c>
      <c r="L93" s="44">
        <f t="shared" si="44"/>
        <v>0</v>
      </c>
      <c r="M93" s="44">
        <f t="shared" si="44"/>
        <v>0</v>
      </c>
      <c r="N93" s="44">
        <f t="shared" si="44"/>
        <v>0</v>
      </c>
      <c r="O93" s="44">
        <f t="shared" si="44"/>
        <v>0</v>
      </c>
      <c r="P93" s="44">
        <f t="shared" si="44"/>
        <v>1134.9784639468871</v>
      </c>
      <c r="Q93" s="44">
        <f t="shared" si="44"/>
        <v>0</v>
      </c>
      <c r="R93" s="44">
        <f t="shared" si="44"/>
        <v>0</v>
      </c>
      <c r="S93" s="158">
        <f t="shared" si="46"/>
        <v>1134.9784639468871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43"/>
        <v>379.43556191874347</v>
      </c>
      <c r="C94" s="41">
        <f t="shared" si="43"/>
        <v>0.12972479659208797</v>
      </c>
      <c r="D94" s="41">
        <f t="shared" si="43"/>
        <v>58.772097765981776</v>
      </c>
      <c r="E94" s="41">
        <f t="shared" si="43"/>
        <v>1.5042225567652499</v>
      </c>
      <c r="F94" s="41">
        <f t="shared" si="43"/>
        <v>0</v>
      </c>
      <c r="G94" s="41">
        <f t="shared" si="43"/>
        <v>0</v>
      </c>
      <c r="H94" s="41">
        <f t="shared" si="43"/>
        <v>0</v>
      </c>
      <c r="I94" s="162">
        <f t="shared" si="45"/>
        <v>439.84160703808254</v>
      </c>
      <c r="J94" s="149"/>
      <c r="K94" s="163" t="s">
        <v>17</v>
      </c>
      <c r="L94" s="90">
        <f t="shared" si="44"/>
        <v>379.43556191874347</v>
      </c>
      <c r="M94" s="90">
        <f t="shared" si="44"/>
        <v>0.12972479659208797</v>
      </c>
      <c r="N94" s="90">
        <f t="shared" si="44"/>
        <v>58.772097765981776</v>
      </c>
      <c r="O94" s="90">
        <f t="shared" si="44"/>
        <v>1.5042225567652499</v>
      </c>
      <c r="P94" s="90">
        <f t="shared" si="44"/>
        <v>0</v>
      </c>
      <c r="Q94" s="90">
        <f t="shared" si="44"/>
        <v>0</v>
      </c>
      <c r="R94" s="90">
        <f t="shared" si="44"/>
        <v>0</v>
      </c>
      <c r="S94" s="166">
        <f t="shared" si="46"/>
        <v>439.84160703808254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43"/>
        <v>9416.3961190063328</v>
      </c>
      <c r="C95" s="44">
        <f t="shared" si="43"/>
        <v>268.95766769286496</v>
      </c>
      <c r="D95" s="44">
        <f t="shared" si="43"/>
        <v>1005.8111168199559</v>
      </c>
      <c r="E95" s="44">
        <f t="shared" si="43"/>
        <v>41.304193106375315</v>
      </c>
      <c r="F95" s="44">
        <f t="shared" si="43"/>
        <v>0</v>
      </c>
      <c r="G95" s="44">
        <f t="shared" si="43"/>
        <v>0</v>
      </c>
      <c r="H95" s="44">
        <f t="shared" si="43"/>
        <v>0</v>
      </c>
      <c r="I95" s="154">
        <f t="shared" si="45"/>
        <v>10732.469096625528</v>
      </c>
      <c r="J95" s="149"/>
      <c r="K95" s="169" t="s">
        <v>139</v>
      </c>
      <c r="L95" s="44">
        <f t="shared" si="44"/>
        <v>9416.3961190063328</v>
      </c>
      <c r="M95" s="44">
        <f t="shared" si="44"/>
        <v>268.95766769286496</v>
      </c>
      <c r="N95" s="44">
        <f t="shared" si="44"/>
        <v>1005.8111168199559</v>
      </c>
      <c r="O95" s="44">
        <f t="shared" si="44"/>
        <v>41.304193106375315</v>
      </c>
      <c r="P95" s="44">
        <f t="shared" si="44"/>
        <v>213.97386124800002</v>
      </c>
      <c r="Q95" s="44">
        <f t="shared" si="44"/>
        <v>0</v>
      </c>
      <c r="R95" s="44">
        <f t="shared" si="44"/>
        <v>0</v>
      </c>
      <c r="S95" s="158">
        <f t="shared" si="46"/>
        <v>10946.442957873527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43"/>
        <v>3047.0010610437325</v>
      </c>
      <c r="C96" s="41">
        <f t="shared" si="43"/>
        <v>0.372606835245201</v>
      </c>
      <c r="D96" s="41">
        <f t="shared" si="43"/>
        <v>5689.8399756102235</v>
      </c>
      <c r="E96" s="41">
        <f t="shared" si="43"/>
        <v>5498.0464733244462</v>
      </c>
      <c r="F96" s="41">
        <f t="shared" si="43"/>
        <v>0</v>
      </c>
      <c r="G96" s="41">
        <f t="shared" si="43"/>
        <v>3883.0970807633607</v>
      </c>
      <c r="H96" s="41">
        <f t="shared" si="43"/>
        <v>2.7797916823546753</v>
      </c>
      <c r="I96" s="162">
        <f t="shared" si="45"/>
        <v>18121.136989259365</v>
      </c>
      <c r="J96" s="149"/>
      <c r="K96" s="163" t="s">
        <v>25</v>
      </c>
      <c r="L96" s="90">
        <f t="shared" si="44"/>
        <v>3047.0010610437325</v>
      </c>
      <c r="M96" s="90">
        <f t="shared" si="44"/>
        <v>0.372606835245201</v>
      </c>
      <c r="N96" s="90">
        <f t="shared" si="44"/>
        <v>5689.8399756102235</v>
      </c>
      <c r="O96" s="90">
        <f t="shared" si="44"/>
        <v>5498.0464733244462</v>
      </c>
      <c r="P96" s="90">
        <f t="shared" si="44"/>
        <v>1844.935984703355</v>
      </c>
      <c r="Q96" s="90">
        <f t="shared" si="44"/>
        <v>3883.0970807633607</v>
      </c>
      <c r="R96" s="90">
        <f t="shared" si="44"/>
        <v>2.7797916823546753</v>
      </c>
      <c r="S96" s="166">
        <f t="shared" si="46"/>
        <v>19966.07297396272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43"/>
        <v>7988.4894140617462</v>
      </c>
      <c r="C97" s="44">
        <f t="shared" si="43"/>
        <v>19.462473652479741</v>
      </c>
      <c r="D97" s="44">
        <f t="shared" si="43"/>
        <v>561.28890906266963</v>
      </c>
      <c r="E97" s="44">
        <f t="shared" si="43"/>
        <v>0</v>
      </c>
      <c r="F97" s="44">
        <f t="shared" si="43"/>
        <v>0</v>
      </c>
      <c r="G97" s="44">
        <f t="shared" si="43"/>
        <v>0</v>
      </c>
      <c r="H97" s="44">
        <f t="shared" si="43"/>
        <v>0</v>
      </c>
      <c r="I97" s="154">
        <f t="shared" si="45"/>
        <v>8569.2407967768959</v>
      </c>
      <c r="J97" s="149"/>
      <c r="K97" s="169" t="s">
        <v>24</v>
      </c>
      <c r="L97" s="44">
        <f t="shared" si="44"/>
        <v>7988.4894140617462</v>
      </c>
      <c r="M97" s="44">
        <f t="shared" si="44"/>
        <v>19.462473652479741</v>
      </c>
      <c r="N97" s="44">
        <f t="shared" si="44"/>
        <v>561.28890906266963</v>
      </c>
      <c r="O97" s="44">
        <f t="shared" si="44"/>
        <v>0</v>
      </c>
      <c r="P97" s="44">
        <f t="shared" si="44"/>
        <v>0</v>
      </c>
      <c r="Q97" s="44">
        <f t="shared" si="44"/>
        <v>0</v>
      </c>
      <c r="R97" s="44">
        <f t="shared" si="44"/>
        <v>0</v>
      </c>
      <c r="S97" s="158">
        <f t="shared" si="46"/>
        <v>8569.2407967768959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43"/>
        <v>11540.50618053819</v>
      </c>
      <c r="C98" s="41">
        <f t="shared" si="43"/>
        <v>21.365027177486496</v>
      </c>
      <c r="D98" s="41">
        <f t="shared" si="43"/>
        <v>1325.5020345911785</v>
      </c>
      <c r="E98" s="41">
        <f t="shared" si="43"/>
        <v>0</v>
      </c>
      <c r="F98" s="41">
        <f t="shared" si="43"/>
        <v>0</v>
      </c>
      <c r="G98" s="41">
        <f t="shared" si="43"/>
        <v>0</v>
      </c>
      <c r="H98" s="41">
        <f t="shared" si="43"/>
        <v>0</v>
      </c>
      <c r="I98" s="162">
        <f t="shared" si="45"/>
        <v>12887.373242306854</v>
      </c>
      <c r="J98" s="149"/>
      <c r="K98" s="163" t="s">
        <v>59</v>
      </c>
      <c r="L98" s="90">
        <f t="shared" si="44"/>
        <v>11540.50618053819</v>
      </c>
      <c r="M98" s="90">
        <f t="shared" si="44"/>
        <v>21.365027177486496</v>
      </c>
      <c r="N98" s="90">
        <f t="shared" si="44"/>
        <v>1325.5020345911785</v>
      </c>
      <c r="O98" s="90">
        <f t="shared" si="44"/>
        <v>0</v>
      </c>
      <c r="P98" s="90">
        <f t="shared" si="44"/>
        <v>0</v>
      </c>
      <c r="Q98" s="90">
        <f t="shared" si="44"/>
        <v>0</v>
      </c>
      <c r="R98" s="90">
        <f t="shared" si="44"/>
        <v>0</v>
      </c>
      <c r="S98" s="166">
        <f t="shared" si="46"/>
        <v>12887.373242306854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43"/>
        <v>4937.0328422880575</v>
      </c>
      <c r="C99" s="44">
        <f t="shared" si="43"/>
        <v>0</v>
      </c>
      <c r="D99" s="44">
        <f t="shared" si="43"/>
        <v>666.82866790791979</v>
      </c>
      <c r="E99" s="44">
        <f t="shared" si="43"/>
        <v>3.0388844362621619</v>
      </c>
      <c r="F99" s="44">
        <f t="shared" si="43"/>
        <v>126.07583187886321</v>
      </c>
      <c r="G99" s="44">
        <f t="shared" si="43"/>
        <v>0</v>
      </c>
      <c r="H99" s="44">
        <f t="shared" si="43"/>
        <v>0</v>
      </c>
      <c r="I99" s="154">
        <f t="shared" si="45"/>
        <v>5732.9762265111031</v>
      </c>
      <c r="J99" s="149"/>
      <c r="K99" s="169" t="s">
        <v>22</v>
      </c>
      <c r="L99" s="44">
        <f t="shared" si="44"/>
        <v>4937.0328422880575</v>
      </c>
      <c r="M99" s="44">
        <f t="shared" si="44"/>
        <v>0</v>
      </c>
      <c r="N99" s="44">
        <f t="shared" si="44"/>
        <v>666.82866790791979</v>
      </c>
      <c r="O99" s="44">
        <f t="shared" si="44"/>
        <v>3.0388844362621619</v>
      </c>
      <c r="P99" s="44">
        <f t="shared" si="44"/>
        <v>1661.929685195644</v>
      </c>
      <c r="Q99" s="44">
        <f t="shared" si="44"/>
        <v>0</v>
      </c>
      <c r="R99" s="44">
        <f t="shared" si="44"/>
        <v>0</v>
      </c>
      <c r="S99" s="158">
        <f t="shared" si="46"/>
        <v>7268.8300798278842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43"/>
        <v>0</v>
      </c>
      <c r="C100" s="41">
        <f t="shared" si="43"/>
        <v>0</v>
      </c>
      <c r="D100" s="41">
        <f t="shared" si="43"/>
        <v>0</v>
      </c>
      <c r="E100" s="41">
        <f t="shared" si="43"/>
        <v>0</v>
      </c>
      <c r="F100" s="41">
        <f t="shared" si="43"/>
        <v>0</v>
      </c>
      <c r="G100" s="41">
        <f t="shared" si="43"/>
        <v>0</v>
      </c>
      <c r="H100" s="41">
        <f t="shared" si="43"/>
        <v>0</v>
      </c>
      <c r="I100" s="162">
        <f t="shared" si="45"/>
        <v>0</v>
      </c>
      <c r="J100" s="149"/>
      <c r="K100" s="163" t="s">
        <v>21</v>
      </c>
      <c r="L100" s="90">
        <f t="shared" si="44"/>
        <v>0</v>
      </c>
      <c r="M100" s="90">
        <f t="shared" si="44"/>
        <v>0</v>
      </c>
      <c r="N100" s="90">
        <f t="shared" si="44"/>
        <v>0</v>
      </c>
      <c r="O100" s="90">
        <f t="shared" si="44"/>
        <v>0</v>
      </c>
      <c r="P100" s="90">
        <f t="shared" si="44"/>
        <v>0</v>
      </c>
      <c r="Q100" s="90">
        <f t="shared" si="44"/>
        <v>0</v>
      </c>
      <c r="R100" s="90">
        <f t="shared" si="44"/>
        <v>0</v>
      </c>
      <c r="S100" s="166">
        <f t="shared" si="46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ref="B101:H105" si="47">B595+B621+B647</f>
        <v>3229.357165661092</v>
      </c>
      <c r="C101" s="44">
        <f t="shared" si="47"/>
        <v>0</v>
      </c>
      <c r="D101" s="44">
        <f t="shared" si="47"/>
        <v>969.00211067475527</v>
      </c>
      <c r="E101" s="44">
        <f t="shared" si="47"/>
        <v>0</v>
      </c>
      <c r="F101" s="44">
        <f t="shared" si="47"/>
        <v>0</v>
      </c>
      <c r="G101" s="44">
        <f t="shared" si="47"/>
        <v>0</v>
      </c>
      <c r="H101" s="44">
        <f t="shared" si="47"/>
        <v>0</v>
      </c>
      <c r="I101" s="154">
        <f t="shared" si="45"/>
        <v>4198.3592763358474</v>
      </c>
      <c r="J101" s="149"/>
      <c r="K101" s="171" t="s">
        <v>63</v>
      </c>
      <c r="L101" s="44">
        <f t="shared" ref="L101:R105" si="48">L595+L621+L647</f>
        <v>3229.357165661092</v>
      </c>
      <c r="M101" s="44">
        <f t="shared" si="48"/>
        <v>0</v>
      </c>
      <c r="N101" s="44">
        <f t="shared" si="48"/>
        <v>969.00211067475527</v>
      </c>
      <c r="O101" s="44">
        <f t="shared" si="48"/>
        <v>0</v>
      </c>
      <c r="P101" s="44">
        <f t="shared" si="48"/>
        <v>0</v>
      </c>
      <c r="Q101" s="44">
        <f t="shared" si="48"/>
        <v>0</v>
      </c>
      <c r="R101" s="44">
        <f t="shared" si="48"/>
        <v>0</v>
      </c>
      <c r="S101" s="158">
        <f t="shared" si="46"/>
        <v>4198.3592763358474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47"/>
        <v>3224.9571656610919</v>
      </c>
      <c r="C102" s="62">
        <f t="shared" si="47"/>
        <v>0</v>
      </c>
      <c r="D102" s="62">
        <f t="shared" si="47"/>
        <v>969.00211067475527</v>
      </c>
      <c r="E102" s="62">
        <f t="shared" si="47"/>
        <v>0</v>
      </c>
      <c r="F102" s="62">
        <f t="shared" si="47"/>
        <v>0</v>
      </c>
      <c r="G102" s="62">
        <f t="shared" si="47"/>
        <v>0</v>
      </c>
      <c r="H102" s="62">
        <f t="shared" si="47"/>
        <v>0</v>
      </c>
      <c r="I102" s="175">
        <f t="shared" si="45"/>
        <v>4193.9592763358469</v>
      </c>
      <c r="J102" s="149"/>
      <c r="K102" s="176" t="s">
        <v>23</v>
      </c>
      <c r="L102" s="93">
        <f t="shared" si="48"/>
        <v>3224.9571656610919</v>
      </c>
      <c r="M102" s="93">
        <f t="shared" si="48"/>
        <v>0</v>
      </c>
      <c r="N102" s="93">
        <f t="shared" si="48"/>
        <v>969.00211067475527</v>
      </c>
      <c r="O102" s="93">
        <f t="shared" si="48"/>
        <v>0</v>
      </c>
      <c r="P102" s="93">
        <f t="shared" si="48"/>
        <v>0</v>
      </c>
      <c r="Q102" s="93">
        <f t="shared" si="48"/>
        <v>0</v>
      </c>
      <c r="R102" s="93">
        <f t="shared" si="48"/>
        <v>0</v>
      </c>
      <c r="S102" s="179">
        <f t="shared" si="46"/>
        <v>4193.9592763358469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47"/>
        <v>0</v>
      </c>
      <c r="C103" s="65">
        <f t="shared" si="47"/>
        <v>0</v>
      </c>
      <c r="D103" s="65">
        <f t="shared" si="47"/>
        <v>0</v>
      </c>
      <c r="E103" s="65">
        <f t="shared" si="47"/>
        <v>0</v>
      </c>
      <c r="F103" s="65">
        <f t="shared" si="47"/>
        <v>0</v>
      </c>
      <c r="G103" s="65">
        <f t="shared" si="47"/>
        <v>0</v>
      </c>
      <c r="H103" s="65">
        <f t="shared" si="47"/>
        <v>0</v>
      </c>
      <c r="I103" s="183">
        <f t="shared" si="45"/>
        <v>0</v>
      </c>
      <c r="J103" s="149"/>
      <c r="K103" s="184" t="s">
        <v>19</v>
      </c>
      <c r="L103" s="65">
        <f t="shared" si="48"/>
        <v>0</v>
      </c>
      <c r="M103" s="65">
        <f t="shared" si="48"/>
        <v>0</v>
      </c>
      <c r="N103" s="65">
        <f t="shared" si="48"/>
        <v>0</v>
      </c>
      <c r="O103" s="65">
        <f t="shared" si="48"/>
        <v>0</v>
      </c>
      <c r="P103" s="65">
        <f t="shared" si="48"/>
        <v>0</v>
      </c>
      <c r="Q103" s="65">
        <f t="shared" si="48"/>
        <v>0</v>
      </c>
      <c r="R103" s="65">
        <f t="shared" si="48"/>
        <v>0</v>
      </c>
      <c r="S103" s="186">
        <f t="shared" si="46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47"/>
        <v>0</v>
      </c>
      <c r="C104" s="62">
        <f t="shared" si="47"/>
        <v>0</v>
      </c>
      <c r="D104" s="62">
        <f t="shared" si="47"/>
        <v>0</v>
      </c>
      <c r="E104" s="62">
        <f t="shared" si="47"/>
        <v>0</v>
      </c>
      <c r="F104" s="62">
        <f t="shared" si="47"/>
        <v>0</v>
      </c>
      <c r="G104" s="62">
        <f t="shared" si="47"/>
        <v>0</v>
      </c>
      <c r="H104" s="62">
        <f t="shared" si="47"/>
        <v>0</v>
      </c>
      <c r="I104" s="175">
        <f t="shared" si="45"/>
        <v>0</v>
      </c>
      <c r="J104" s="149"/>
      <c r="K104" s="176" t="s">
        <v>20</v>
      </c>
      <c r="L104" s="93">
        <f t="shared" si="48"/>
        <v>0</v>
      </c>
      <c r="M104" s="93">
        <f t="shared" si="48"/>
        <v>0</v>
      </c>
      <c r="N104" s="93">
        <f t="shared" si="48"/>
        <v>0</v>
      </c>
      <c r="O104" s="93">
        <f t="shared" si="48"/>
        <v>0</v>
      </c>
      <c r="P104" s="93">
        <f t="shared" si="48"/>
        <v>0</v>
      </c>
      <c r="Q104" s="93">
        <f t="shared" si="48"/>
        <v>0</v>
      </c>
      <c r="R104" s="93">
        <f t="shared" si="48"/>
        <v>0</v>
      </c>
      <c r="S104" s="179">
        <f t="shared" si="46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47"/>
        <v>4.4000000000000004</v>
      </c>
      <c r="C105" s="54">
        <f t="shared" si="47"/>
        <v>0</v>
      </c>
      <c r="D105" s="54">
        <f t="shared" si="47"/>
        <v>0</v>
      </c>
      <c r="E105" s="54">
        <f t="shared" si="47"/>
        <v>0</v>
      </c>
      <c r="F105" s="54">
        <f t="shared" si="47"/>
        <v>0</v>
      </c>
      <c r="G105" s="54">
        <f t="shared" si="47"/>
        <v>0</v>
      </c>
      <c r="H105" s="54">
        <f t="shared" si="47"/>
        <v>0</v>
      </c>
      <c r="I105" s="190">
        <f t="shared" si="45"/>
        <v>4.4000000000000004</v>
      </c>
      <c r="J105" s="149"/>
      <c r="K105" s="191" t="s">
        <v>11</v>
      </c>
      <c r="L105" s="54">
        <f t="shared" si="48"/>
        <v>4.4000000000000004</v>
      </c>
      <c r="M105" s="54">
        <f t="shared" si="48"/>
        <v>0</v>
      </c>
      <c r="N105" s="54">
        <f t="shared" si="48"/>
        <v>0</v>
      </c>
      <c r="O105" s="54">
        <f t="shared" si="48"/>
        <v>0</v>
      </c>
      <c r="P105" s="54">
        <f t="shared" si="48"/>
        <v>0</v>
      </c>
      <c r="Q105" s="54">
        <f t="shared" si="48"/>
        <v>0</v>
      </c>
      <c r="R105" s="54">
        <f t="shared" si="48"/>
        <v>0</v>
      </c>
      <c r="S105" s="193">
        <f t="shared" si="46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48060.782053834191</v>
      </c>
      <c r="C106" s="195">
        <f t="shared" ref="C106:I106" si="49">SUM(C85:C101)</f>
        <v>328.05032400472487</v>
      </c>
      <c r="D106" s="195">
        <f t="shared" si="49"/>
        <v>11154.86901903666</v>
      </c>
      <c r="E106" s="195">
        <f t="shared" si="49"/>
        <v>5660.6726400150364</v>
      </c>
      <c r="F106" s="195">
        <f t="shared" si="49"/>
        <v>1981.7183359058358</v>
      </c>
      <c r="G106" s="195">
        <f t="shared" si="49"/>
        <v>3883.0970807633607</v>
      </c>
      <c r="H106" s="195">
        <f t="shared" si="49"/>
        <v>2.7797916823546753</v>
      </c>
      <c r="I106" s="154">
        <f t="shared" si="49"/>
        <v>71071.969245242173</v>
      </c>
      <c r="J106" s="149"/>
      <c r="K106" s="196" t="s">
        <v>26</v>
      </c>
      <c r="L106" s="195">
        <f>SUM(L85:L101)</f>
        <v>48060.782053834191</v>
      </c>
      <c r="M106" s="195">
        <f t="shared" ref="M106:S106" si="50">SUM(M85:M101)</f>
        <v>328.05032400472487</v>
      </c>
      <c r="N106" s="195">
        <f t="shared" si="50"/>
        <v>11154.86901903666</v>
      </c>
      <c r="O106" s="195">
        <f t="shared" si="50"/>
        <v>5660.6726400150364</v>
      </c>
      <c r="P106" s="195">
        <f t="shared" si="50"/>
        <v>32861.394743999088</v>
      </c>
      <c r="Q106" s="195">
        <f t="shared" si="50"/>
        <v>3883.0970807633607</v>
      </c>
      <c r="R106" s="197">
        <f t="shared" si="50"/>
        <v>2.7797916823546753</v>
      </c>
      <c r="S106" s="198">
        <f t="shared" si="50"/>
        <v>101951.64565333542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0.67622696492332757</v>
      </c>
      <c r="C107" s="49">
        <f t="shared" ref="C107:H107" si="51">IF($I106=0,"-",C106/$I106)</f>
        <v>4.6157483391623599E-3</v>
      </c>
      <c r="D107" s="49">
        <f t="shared" si="51"/>
        <v>0.15695173691537201</v>
      </c>
      <c r="E107" s="49">
        <f t="shared" si="51"/>
        <v>7.9647049323794891E-2</v>
      </c>
      <c r="F107" s="49">
        <f t="shared" si="51"/>
        <v>2.7883261951947385E-2</v>
      </c>
      <c r="G107" s="49">
        <f t="shared" si="51"/>
        <v>5.4636126197154862E-2</v>
      </c>
      <c r="H107" s="72">
        <f t="shared" si="51"/>
        <v>3.911234924084737E-5</v>
      </c>
      <c r="I107" s="50">
        <f>SUM(B107:H107)</f>
        <v>0.99999999999999978</v>
      </c>
      <c r="K107" s="84" t="s">
        <v>86</v>
      </c>
      <c r="L107" s="101">
        <f t="shared" ref="L107:R107" si="52">IF($S106=0,"-",L106/$S106)</f>
        <v>0.47140761432389738</v>
      </c>
      <c r="M107" s="101">
        <f t="shared" si="52"/>
        <v>3.2177050395065642E-3</v>
      </c>
      <c r="N107" s="101">
        <f t="shared" si="52"/>
        <v>0.10941332969716237</v>
      </c>
      <c r="O107" s="101">
        <f t="shared" si="52"/>
        <v>5.552311199824015E-2</v>
      </c>
      <c r="P107" s="101">
        <f t="shared" si="52"/>
        <v>0.32232333802376445</v>
      </c>
      <c r="Q107" s="101">
        <f t="shared" si="52"/>
        <v>3.8087635132119345E-2</v>
      </c>
      <c r="R107" s="102">
        <f t="shared" si="52"/>
        <v>2.7265785309702183E-5</v>
      </c>
      <c r="S107" s="103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53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4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5">SUM(V112:AC112)</f>
        <v>0</v>
      </c>
      <c r="AJ112" s="141" t="str">
        <f t="shared" ref="AJ112:AJ133" si="56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3308.7302126099767</v>
      </c>
      <c r="E113" s="156">
        <v>0</v>
      </c>
      <c r="F113" s="348"/>
      <c r="G113" s="156">
        <v>0</v>
      </c>
      <c r="H113" s="168">
        <v>0</v>
      </c>
      <c r="I113" s="154">
        <f t="shared" si="53"/>
        <v>3308.7302126099767</v>
      </c>
      <c r="J113" s="149"/>
      <c r="K113" s="169" t="s">
        <v>10</v>
      </c>
      <c r="L113" s="156">
        <v>0</v>
      </c>
      <c r="M113" s="156">
        <v>0</v>
      </c>
      <c r="N113" s="156">
        <v>3308.7302126099767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4"/>
        <v>3308.7302126099767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3308.7302126099767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5"/>
        <v>3308.7302126099767</v>
      </c>
      <c r="AJ113" s="141" t="str">
        <f t="shared" si="56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53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4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5"/>
        <v>0</v>
      </c>
      <c r="AJ114" s="141" t="str">
        <f t="shared" si="56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3.7188811873265552E-2</v>
      </c>
      <c r="E115" s="156">
        <v>0</v>
      </c>
      <c r="F115" s="348"/>
      <c r="G115" s="156">
        <v>0</v>
      </c>
      <c r="H115" s="168">
        <v>0</v>
      </c>
      <c r="I115" s="154">
        <f t="shared" si="53"/>
        <v>3.7188811873265552E-2</v>
      </c>
      <c r="J115" s="149"/>
      <c r="K115" s="169" t="s">
        <v>16</v>
      </c>
      <c r="L115" s="156">
        <v>0</v>
      </c>
      <c r="M115" s="156">
        <v>0</v>
      </c>
      <c r="N115" s="156">
        <v>3.7188811873265552E-2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4"/>
        <v>3.7188811873265552E-2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3.7188811873265552E-2</v>
      </c>
      <c r="AD115" s="209">
        <v>0</v>
      </c>
      <c r="AE115" s="209">
        <v>0</v>
      </c>
      <c r="AF115" s="209">
        <v>0</v>
      </c>
      <c r="AG115" s="209">
        <v>3.7188811873265552E-2</v>
      </c>
      <c r="AH115" s="209">
        <v>0</v>
      </c>
      <c r="AI115" s="210">
        <f t="shared" si="55"/>
        <v>3.7188811873265552E-2</v>
      </c>
      <c r="AJ115" s="141" t="str">
        <f t="shared" si="56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53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4"/>
        <v>0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5"/>
        <v>0</v>
      </c>
      <c r="AJ116" s="141" t="str">
        <f t="shared" si="56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3.9049828806088773</v>
      </c>
      <c r="F117" s="348"/>
      <c r="G117" s="156">
        <v>0</v>
      </c>
      <c r="H117" s="168">
        <v>0</v>
      </c>
      <c r="I117" s="154">
        <f t="shared" si="53"/>
        <v>3.9049828806088773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3.9049828806088773</v>
      </c>
      <c r="P117" s="156">
        <v>312.49701189134987</v>
      </c>
      <c r="Q117" s="156">
        <v>0</v>
      </c>
      <c r="R117" s="157">
        <v>0</v>
      </c>
      <c r="S117" s="158">
        <f t="shared" si="54"/>
        <v>316.40199477195875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0.19524914403044388</v>
      </c>
      <c r="AB117" s="207">
        <v>312.49701189134987</v>
      </c>
      <c r="AC117" s="208">
        <v>3.7097337365784333</v>
      </c>
      <c r="AD117" s="207">
        <v>0</v>
      </c>
      <c r="AE117" s="207">
        <v>0</v>
      </c>
      <c r="AF117" s="207">
        <v>0</v>
      </c>
      <c r="AG117" s="207">
        <v>0</v>
      </c>
      <c r="AH117" s="207">
        <v>3.7097337365784333</v>
      </c>
      <c r="AI117" s="210">
        <f t="shared" si="55"/>
        <v>316.40199477195875</v>
      </c>
      <c r="AJ117" s="141" t="str">
        <f t="shared" si="56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53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0.61221135668067472</v>
      </c>
      <c r="Q118" s="164">
        <v>0</v>
      </c>
      <c r="R118" s="165">
        <v>0</v>
      </c>
      <c r="S118" s="166">
        <f t="shared" si="54"/>
        <v>0.61221135668067472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0.61221135668067472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5"/>
        <v>0.61221135668067472</v>
      </c>
      <c r="AJ118" s="141" t="str">
        <f t="shared" si="56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53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4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5"/>
        <v>0</v>
      </c>
      <c r="AJ119" s="141" t="str">
        <f t="shared" si="56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48"/>
      <c r="G120" s="160">
        <v>0</v>
      </c>
      <c r="H120" s="161">
        <v>0</v>
      </c>
      <c r="I120" s="162">
        <f t="shared" si="53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4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5"/>
        <v>0</v>
      </c>
      <c r="AJ120" s="141" t="str">
        <f t="shared" si="56"/>
        <v/>
      </c>
      <c r="BA120" s="141"/>
      <c r="BR120" s="141"/>
      <c r="CG120" s="141"/>
    </row>
    <row r="121" spans="1:85" ht="15">
      <c r="A121" s="167" t="s">
        <v>139</v>
      </c>
      <c r="B121" s="156">
        <v>2468.7071532711325</v>
      </c>
      <c r="C121" s="156">
        <v>642.26713548263865</v>
      </c>
      <c r="D121" s="156">
        <v>3245.0646251971934</v>
      </c>
      <c r="E121" s="156">
        <v>1343.2289851585897</v>
      </c>
      <c r="F121" s="348"/>
      <c r="G121" s="156">
        <v>0</v>
      </c>
      <c r="H121" s="168">
        <v>0</v>
      </c>
      <c r="I121" s="154">
        <f t="shared" si="53"/>
        <v>7699.2678991095545</v>
      </c>
      <c r="J121" s="149"/>
      <c r="K121" s="169" t="s">
        <v>139</v>
      </c>
      <c r="L121" s="156">
        <v>2468.7071532711325</v>
      </c>
      <c r="M121" s="156">
        <v>642.26713548263865</v>
      </c>
      <c r="N121" s="156">
        <v>3245.0646251971934</v>
      </c>
      <c r="O121" s="156">
        <v>1343.2289851585897</v>
      </c>
      <c r="P121" s="156">
        <v>0</v>
      </c>
      <c r="Q121" s="156">
        <v>0</v>
      </c>
      <c r="R121" s="157">
        <v>0</v>
      </c>
      <c r="S121" s="158">
        <f t="shared" si="54"/>
        <v>7699.2678991095545</v>
      </c>
      <c r="U121" s="215" t="s">
        <v>139</v>
      </c>
      <c r="V121" s="207">
        <v>2341.3637842001826</v>
      </c>
      <c r="W121" s="207">
        <v>0</v>
      </c>
      <c r="X121" s="207">
        <v>0</v>
      </c>
      <c r="Y121" s="207">
        <v>642.26713548263865</v>
      </c>
      <c r="Z121" s="207">
        <v>3245.0646251971934</v>
      </c>
      <c r="AA121" s="207">
        <v>1324.0193358906747</v>
      </c>
      <c r="AB121" s="207">
        <v>0</v>
      </c>
      <c r="AC121" s="208">
        <v>146.55301833886509</v>
      </c>
      <c r="AD121" s="207">
        <v>127.34336907095</v>
      </c>
      <c r="AE121" s="207">
        <v>0</v>
      </c>
      <c r="AF121" s="207">
        <v>0</v>
      </c>
      <c r="AG121" s="207">
        <v>0</v>
      </c>
      <c r="AH121" s="207">
        <v>19.209649267915065</v>
      </c>
      <c r="AI121" s="210">
        <f t="shared" si="55"/>
        <v>7699.2678991095545</v>
      </c>
      <c r="AJ121" s="141" t="str">
        <f t="shared" si="56"/>
        <v/>
      </c>
      <c r="BA121" s="141"/>
      <c r="BR121" s="141"/>
      <c r="CG121" s="141"/>
    </row>
    <row r="122" spans="1:85" ht="15">
      <c r="A122" s="159" t="s">
        <v>25</v>
      </c>
      <c r="B122" s="160">
        <v>384.98800549490579</v>
      </c>
      <c r="C122" s="160">
        <v>4.4620391362157452</v>
      </c>
      <c r="D122" s="160">
        <v>565.74226909668823</v>
      </c>
      <c r="E122" s="160">
        <v>2571.7830996564662</v>
      </c>
      <c r="F122" s="348"/>
      <c r="G122" s="160">
        <v>248.5526157903048</v>
      </c>
      <c r="H122" s="161">
        <v>0</v>
      </c>
      <c r="I122" s="162">
        <f t="shared" si="53"/>
        <v>3775.5280291745812</v>
      </c>
      <c r="J122" s="149"/>
      <c r="K122" s="163" t="s">
        <v>25</v>
      </c>
      <c r="L122" s="164">
        <v>384.98800549490579</v>
      </c>
      <c r="M122" s="164">
        <v>4.4620391362157452</v>
      </c>
      <c r="N122" s="164">
        <v>565.74226909668823</v>
      </c>
      <c r="O122" s="164">
        <v>2571.7830996564662</v>
      </c>
      <c r="P122" s="164">
        <v>3.6459621378923579</v>
      </c>
      <c r="Q122" s="164">
        <v>248.5526157903048</v>
      </c>
      <c r="R122" s="165">
        <v>0</v>
      </c>
      <c r="S122" s="166">
        <f t="shared" si="54"/>
        <v>3779.1739913124729</v>
      </c>
      <c r="U122" s="211" t="s">
        <v>25</v>
      </c>
      <c r="V122" s="212">
        <v>344.80258573461072</v>
      </c>
      <c r="W122" s="212">
        <v>36.547292847324599</v>
      </c>
      <c r="X122" s="212">
        <v>248.5526157903048</v>
      </c>
      <c r="Y122" s="212">
        <v>4.4620391362157452</v>
      </c>
      <c r="Z122" s="212">
        <v>565.74226909668823</v>
      </c>
      <c r="AA122" s="212">
        <v>2536.3954345804436</v>
      </c>
      <c r="AB122" s="212">
        <v>3.6459621378923579</v>
      </c>
      <c r="AC122" s="213">
        <v>39.025791988993085</v>
      </c>
      <c r="AD122" s="212">
        <v>3.6381269129704799</v>
      </c>
      <c r="AE122" s="212">
        <v>0</v>
      </c>
      <c r="AF122" s="212">
        <v>0</v>
      </c>
      <c r="AG122" s="212">
        <v>0</v>
      </c>
      <c r="AH122" s="212">
        <v>35.387665076022607</v>
      </c>
      <c r="AI122" s="214">
        <f t="shared" si="55"/>
        <v>3779.1739913124729</v>
      </c>
      <c r="AJ122" s="141" t="str">
        <f t="shared" si="56"/>
        <v/>
      </c>
      <c r="BA122" s="141"/>
      <c r="BR122" s="141"/>
      <c r="CG122" s="141"/>
    </row>
    <row r="123" spans="1:85" ht="15">
      <c r="A123" s="167" t="s">
        <v>24</v>
      </c>
      <c r="B123" s="156">
        <v>15.310180488859876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53"/>
        <v>15.310180488859876</v>
      </c>
      <c r="J123" s="149"/>
      <c r="K123" s="169" t="s">
        <v>24</v>
      </c>
      <c r="L123" s="156">
        <v>15.310180488859876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4"/>
        <v>15.310180488859876</v>
      </c>
      <c r="U123" s="215" t="s">
        <v>24</v>
      </c>
      <c r="V123" s="207">
        <v>15.310180488859876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5"/>
        <v>15.310180488859876</v>
      </c>
      <c r="AJ123" s="141" t="str">
        <f t="shared" si="56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53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4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5"/>
        <v>0</v>
      </c>
      <c r="AJ124" s="141" t="str">
        <f t="shared" si="56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12.960601463671763</v>
      </c>
      <c r="D125" s="156">
        <v>0</v>
      </c>
      <c r="E125" s="156">
        <v>0</v>
      </c>
      <c r="F125" s="348"/>
      <c r="G125" s="156">
        <v>0</v>
      </c>
      <c r="H125" s="168">
        <v>0</v>
      </c>
      <c r="I125" s="154">
        <f t="shared" si="53"/>
        <v>12.960601463671763</v>
      </c>
      <c r="J125" s="149"/>
      <c r="K125" s="169" t="s">
        <v>22</v>
      </c>
      <c r="L125" s="156">
        <v>0</v>
      </c>
      <c r="M125" s="156">
        <v>12.960601463671763</v>
      </c>
      <c r="N125" s="156">
        <v>0</v>
      </c>
      <c r="O125" s="156">
        <v>0</v>
      </c>
      <c r="P125" s="156">
        <v>19.043604587947282</v>
      </c>
      <c r="Q125" s="156">
        <v>0</v>
      </c>
      <c r="R125" s="157">
        <v>0</v>
      </c>
      <c r="S125" s="158">
        <f t="shared" si="54"/>
        <v>32.004206051619043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12.960601463671763</v>
      </c>
      <c r="Z125" s="207">
        <v>0</v>
      </c>
      <c r="AA125" s="207">
        <v>0</v>
      </c>
      <c r="AB125" s="207">
        <v>19.043604587947282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5"/>
        <v>32.004206051619043</v>
      </c>
      <c r="AJ125" s="141" t="str">
        <f t="shared" si="56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53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4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5"/>
        <v>0</v>
      </c>
      <c r="AJ126" s="141" t="str">
        <f t="shared" si="56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9.5432900624795796</v>
      </c>
      <c r="D127" s="156">
        <v>4167.8092032318018</v>
      </c>
      <c r="E127" s="156">
        <v>0</v>
      </c>
      <c r="F127" s="348"/>
      <c r="G127" s="156">
        <v>0</v>
      </c>
      <c r="H127" s="168">
        <v>0</v>
      </c>
      <c r="I127" s="154">
        <f t="shared" si="53"/>
        <v>4177.352493294281</v>
      </c>
      <c r="J127" s="149"/>
      <c r="K127" s="171" t="s">
        <v>63</v>
      </c>
      <c r="L127" s="156">
        <v>0</v>
      </c>
      <c r="M127" s="156">
        <v>9.5432900624795796</v>
      </c>
      <c r="N127" s="156">
        <v>4167.8092032318018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4"/>
        <v>4177.352493294281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9.5432900624795796</v>
      </c>
      <c r="Z127" s="207">
        <v>4167.8092032318018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5"/>
        <v>4177.352493294281</v>
      </c>
      <c r="AJ127" s="141" t="str">
        <f t="shared" si="56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53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4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55"/>
        <v>0</v>
      </c>
      <c r="AJ128" s="141" t="str">
        <f t="shared" si="56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2.8712597525343018</v>
      </c>
      <c r="D129" s="181">
        <v>1253.9556843745611</v>
      </c>
      <c r="E129" s="181">
        <v>0</v>
      </c>
      <c r="F129" s="348"/>
      <c r="G129" s="181">
        <v>0</v>
      </c>
      <c r="H129" s="182">
        <v>0</v>
      </c>
      <c r="I129" s="183">
        <f t="shared" si="53"/>
        <v>1256.8269441270954</v>
      </c>
      <c r="J129" s="149"/>
      <c r="K129" s="184" t="s">
        <v>19</v>
      </c>
      <c r="L129" s="181">
        <v>0</v>
      </c>
      <c r="M129" s="181">
        <v>2.8712597525343018</v>
      </c>
      <c r="N129" s="181">
        <v>1253.9556843745611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4"/>
        <v>1256.8269441270954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2.8712597525343018</v>
      </c>
      <c r="Z129" s="221">
        <v>1253.9556843745611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5"/>
        <v>1256.8269441270954</v>
      </c>
      <c r="AJ129" s="141" t="str">
        <f t="shared" si="56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6.6720303099452778</v>
      </c>
      <c r="D130" s="173">
        <v>2913.8535188572409</v>
      </c>
      <c r="E130" s="173">
        <v>0</v>
      </c>
      <c r="F130" s="348"/>
      <c r="G130" s="173">
        <v>0</v>
      </c>
      <c r="H130" s="174">
        <v>0</v>
      </c>
      <c r="I130" s="175">
        <f t="shared" si="53"/>
        <v>2920.525549167186</v>
      </c>
      <c r="J130" s="149"/>
      <c r="K130" s="176" t="s">
        <v>20</v>
      </c>
      <c r="L130" s="177">
        <v>0</v>
      </c>
      <c r="M130" s="177">
        <v>6.6720303099452778</v>
      </c>
      <c r="N130" s="177">
        <v>2913.8535188572409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4"/>
        <v>2920.525549167186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6.6720303099452778</v>
      </c>
      <c r="Z130" s="218">
        <v>2913.8535188572409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55"/>
        <v>2920.525549167186</v>
      </c>
      <c r="AJ130" s="141" t="str">
        <f t="shared" si="56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53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4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5"/>
        <v>0</v>
      </c>
      <c r="AJ131" s="141" t="str">
        <f t="shared" si="56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2869.005339254898</v>
      </c>
      <c r="C132" s="195">
        <f t="shared" ref="C132:I132" si="57">SUM(C111:C127)</f>
        <v>669.23306614500575</v>
      </c>
      <c r="D132" s="195">
        <f t="shared" si="57"/>
        <v>11287.383498947534</v>
      </c>
      <c r="E132" s="195">
        <f t="shared" si="57"/>
        <v>3918.9170676956646</v>
      </c>
      <c r="F132" s="195">
        <f t="shared" si="57"/>
        <v>0</v>
      </c>
      <c r="G132" s="195">
        <f t="shared" si="57"/>
        <v>248.5526157903048</v>
      </c>
      <c r="H132" s="197">
        <f t="shared" si="57"/>
        <v>0</v>
      </c>
      <c r="I132" s="154">
        <f t="shared" si="57"/>
        <v>18993.091587833409</v>
      </c>
      <c r="J132" s="149"/>
      <c r="K132" s="196" t="s">
        <v>26</v>
      </c>
      <c r="L132" s="195">
        <f>SUM(L111:L127)</f>
        <v>2869.005339254898</v>
      </c>
      <c r="M132" s="195">
        <f t="shared" ref="M132:S132" si="58">SUM(M111:M127)</f>
        <v>669.23306614500575</v>
      </c>
      <c r="N132" s="195">
        <f t="shared" si="58"/>
        <v>11287.383498947534</v>
      </c>
      <c r="O132" s="195">
        <f t="shared" si="58"/>
        <v>3918.9170676956646</v>
      </c>
      <c r="P132" s="195">
        <f t="shared" si="58"/>
        <v>335.79878997387021</v>
      </c>
      <c r="Q132" s="195">
        <f t="shared" si="58"/>
        <v>248.5526157903048</v>
      </c>
      <c r="R132" s="197">
        <f t="shared" si="58"/>
        <v>0</v>
      </c>
      <c r="S132" s="198">
        <f t="shared" si="58"/>
        <v>19328.890377807278</v>
      </c>
      <c r="T132" s="141" t="str">
        <f>IF(ABS(S132-AI132)&gt;0.01,S132-AI132,"")</f>
        <v/>
      </c>
      <c r="U132" s="224" t="s">
        <v>62</v>
      </c>
      <c r="V132" s="225">
        <f>SUM(V111:V127)</f>
        <v>2701.476550423653</v>
      </c>
      <c r="W132" s="225">
        <f t="shared" ref="W132:AH132" si="59">SUM(W111:W127)</f>
        <v>36.547292847324599</v>
      </c>
      <c r="X132" s="225">
        <f t="shared" si="59"/>
        <v>248.5526157903048</v>
      </c>
      <c r="Y132" s="225">
        <f t="shared" si="59"/>
        <v>669.23306614500575</v>
      </c>
      <c r="Z132" s="225">
        <f t="shared" si="59"/>
        <v>11287.346310135661</v>
      </c>
      <c r="AA132" s="225">
        <f t="shared" si="59"/>
        <v>3860.6100196151488</v>
      </c>
      <c r="AB132" s="225">
        <f t="shared" si="59"/>
        <v>335.79878997387021</v>
      </c>
      <c r="AC132" s="225">
        <f t="shared" si="59"/>
        <v>189.32573287630987</v>
      </c>
      <c r="AD132" s="226">
        <f t="shared" si="59"/>
        <v>130.9814959839205</v>
      </c>
      <c r="AE132" s="226">
        <f t="shared" si="59"/>
        <v>0</v>
      </c>
      <c r="AF132" s="226">
        <f t="shared" si="59"/>
        <v>0</v>
      </c>
      <c r="AG132" s="226">
        <f t="shared" si="59"/>
        <v>3.7188811873265552E-2</v>
      </c>
      <c r="AH132" s="226">
        <f t="shared" si="59"/>
        <v>58.307048080516104</v>
      </c>
      <c r="AI132" s="227">
        <f>SUM(V132:AC132)</f>
        <v>19328.890377807278</v>
      </c>
      <c r="AJ132" s="141" t="str">
        <f t="shared" si="56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0.15105520478260237</v>
      </c>
      <c r="C133" s="49">
        <f t="shared" ref="C133:H133" si="60">IF($I132=0,"-",C132/$I132)</f>
        <v>3.5235604643411654E-2</v>
      </c>
      <c r="D133" s="49">
        <f t="shared" si="60"/>
        <v>0.59428889955851127</v>
      </c>
      <c r="E133" s="49">
        <f t="shared" si="60"/>
        <v>0.20633381614428922</v>
      </c>
      <c r="F133" s="49">
        <f t="shared" si="60"/>
        <v>0</v>
      </c>
      <c r="G133" s="49">
        <f t="shared" si="60"/>
        <v>1.3086474871185404E-2</v>
      </c>
      <c r="H133" s="72">
        <f t="shared" si="60"/>
        <v>0</v>
      </c>
      <c r="I133" s="50">
        <f>SUM(B133:H133)</f>
        <v>1</v>
      </c>
      <c r="J133" s="141"/>
      <c r="K133" s="84" t="s">
        <v>86</v>
      </c>
      <c r="L133" s="101">
        <f t="shared" ref="L133:R133" si="61">IF($S132=0,"-",L132/$S132)</f>
        <v>0.14843093851621117</v>
      </c>
      <c r="M133" s="101">
        <f t="shared" si="61"/>
        <v>3.4623460170967423E-2</v>
      </c>
      <c r="N133" s="101">
        <f t="shared" si="61"/>
        <v>0.58396438069240098</v>
      </c>
      <c r="O133" s="101">
        <f t="shared" si="61"/>
        <v>0.20274920034702154</v>
      </c>
      <c r="P133" s="101">
        <f t="shared" si="61"/>
        <v>1.737289536079226E-2</v>
      </c>
      <c r="Q133" s="101">
        <f t="shared" si="61"/>
        <v>1.2859124912606663E-2</v>
      </c>
      <c r="R133" s="102">
        <f t="shared" si="61"/>
        <v>0</v>
      </c>
      <c r="S133" s="103">
        <f>SUM(L133:R133)</f>
        <v>0.99999999999999989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  <c r="AJ133" s="24">
        <f t="shared" si="56"/>
        <v>0.99999999999999989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657.08187033531033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657.08187033531033</v>
      </c>
      <c r="J137" s="149"/>
      <c r="K137" s="203" t="s">
        <v>7</v>
      </c>
      <c r="L137" s="152">
        <v>0</v>
      </c>
      <c r="M137" s="152">
        <v>657.08187033531033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657.08187033531033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657.08187033531033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657.08187033531033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62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3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4">SUM(V138:AC138)</f>
        <v>0</v>
      </c>
      <c r="AJ138" s="141" t="str">
        <f t="shared" ref="AJ138:AJ159" si="65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62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3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4"/>
        <v>0</v>
      </c>
      <c r="AJ139" s="141" t="str">
        <f t="shared" si="65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62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3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4"/>
        <v>0</v>
      </c>
      <c r="AJ140" s="141" t="str">
        <f t="shared" si="65"/>
        <v/>
      </c>
      <c r="BA140" s="141"/>
      <c r="BR140" s="141"/>
      <c r="CG140" s="141"/>
    </row>
    <row r="141" spans="1:85" ht="15">
      <c r="A141" s="167" t="s">
        <v>16</v>
      </c>
      <c r="B141" s="156">
        <v>108.83707337693481</v>
      </c>
      <c r="C141" s="156">
        <v>18.652881523273688</v>
      </c>
      <c r="D141" s="156">
        <v>0</v>
      </c>
      <c r="E141" s="156">
        <v>0</v>
      </c>
      <c r="F141" s="348"/>
      <c r="G141" s="156">
        <v>0</v>
      </c>
      <c r="H141" s="168">
        <v>0</v>
      </c>
      <c r="I141" s="154">
        <f t="shared" si="62"/>
        <v>127.4899549002085</v>
      </c>
      <c r="J141" s="149"/>
      <c r="K141" s="169" t="s">
        <v>16</v>
      </c>
      <c r="L141" s="156">
        <v>108.83707337693481</v>
      </c>
      <c r="M141" s="156">
        <v>18.652881523273688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3"/>
        <v>127.4899549002085</v>
      </c>
      <c r="U141" s="215" t="s">
        <v>16</v>
      </c>
      <c r="V141" s="207">
        <v>108.83707337693481</v>
      </c>
      <c r="W141" s="207">
        <v>0</v>
      </c>
      <c r="X141" s="207">
        <v>0</v>
      </c>
      <c r="Y141" s="207">
        <v>18.652881523273688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4"/>
        <v>127.4899549002085</v>
      </c>
      <c r="AJ141" s="141" t="str">
        <f t="shared" si="65"/>
        <v/>
      </c>
      <c r="BA141" s="141"/>
      <c r="BR141" s="141"/>
      <c r="CG141" s="141"/>
    </row>
    <row r="142" spans="1:85" ht="15">
      <c r="A142" s="159" t="s">
        <v>15</v>
      </c>
      <c r="B142" s="160">
        <v>0.23468230024828687</v>
      </c>
      <c r="C142" s="160">
        <v>1.2592173494306449</v>
      </c>
      <c r="D142" s="160">
        <v>3.9930178773963883E-2</v>
      </c>
      <c r="E142" s="160">
        <v>2.3629737274673854E-2</v>
      </c>
      <c r="F142" s="348"/>
      <c r="G142" s="160">
        <v>0</v>
      </c>
      <c r="H142" s="161">
        <v>0</v>
      </c>
      <c r="I142" s="162">
        <f t="shared" si="62"/>
        <v>1.5574595657275696</v>
      </c>
      <c r="J142" s="149"/>
      <c r="K142" s="163" t="s">
        <v>15</v>
      </c>
      <c r="L142" s="164">
        <v>0.23468230024828687</v>
      </c>
      <c r="M142" s="164">
        <v>1.2592173494306449</v>
      </c>
      <c r="N142" s="164">
        <v>3.9930178773963883E-2</v>
      </c>
      <c r="O142" s="164">
        <v>2.3629737274673854E-2</v>
      </c>
      <c r="P142" s="164">
        <v>0</v>
      </c>
      <c r="Q142" s="164">
        <v>0</v>
      </c>
      <c r="R142" s="165">
        <v>0</v>
      </c>
      <c r="S142" s="166">
        <f t="shared" si="63"/>
        <v>1.5574595657275696</v>
      </c>
      <c r="U142" s="211" t="s">
        <v>56</v>
      </c>
      <c r="V142" s="212">
        <v>0.23468230024828687</v>
      </c>
      <c r="W142" s="212">
        <v>0</v>
      </c>
      <c r="X142" s="212">
        <v>0</v>
      </c>
      <c r="Y142" s="212">
        <v>1.2592173494306449</v>
      </c>
      <c r="Z142" s="212">
        <v>3.9930178773963883E-2</v>
      </c>
      <c r="AA142" s="212">
        <v>0</v>
      </c>
      <c r="AB142" s="212">
        <v>0</v>
      </c>
      <c r="AC142" s="213">
        <v>2.3629737274673854E-2</v>
      </c>
      <c r="AD142" s="212">
        <v>0</v>
      </c>
      <c r="AE142" s="212">
        <v>0</v>
      </c>
      <c r="AF142" s="212">
        <v>0</v>
      </c>
      <c r="AG142" s="212">
        <v>0</v>
      </c>
      <c r="AH142" s="212">
        <v>2.3629737274673854E-2</v>
      </c>
      <c r="AI142" s="214">
        <f t="shared" si="64"/>
        <v>1.5574595657275696</v>
      </c>
      <c r="AJ142" s="141" t="str">
        <f t="shared" si="65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</v>
      </c>
      <c r="F143" s="348"/>
      <c r="G143" s="156">
        <v>0</v>
      </c>
      <c r="H143" s="168">
        <v>0</v>
      </c>
      <c r="I143" s="154">
        <f t="shared" si="62"/>
        <v>0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</v>
      </c>
      <c r="P143" s="156">
        <v>68.810279395551646</v>
      </c>
      <c r="Q143" s="156">
        <v>0</v>
      </c>
      <c r="R143" s="157">
        <v>0</v>
      </c>
      <c r="S143" s="158">
        <f t="shared" si="63"/>
        <v>68.810279395551646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68.810279395551646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4"/>
        <v>68.810279395551646</v>
      </c>
      <c r="AJ143" s="141" t="str">
        <f t="shared" si="65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62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7.2279267353102208</v>
      </c>
      <c r="Q144" s="164">
        <v>0</v>
      </c>
      <c r="R144" s="165">
        <v>0</v>
      </c>
      <c r="S144" s="166">
        <f t="shared" si="63"/>
        <v>7.2279267353102208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7.2279267353102208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4"/>
        <v>7.2279267353102208</v>
      </c>
      <c r="AJ144" s="141" t="str">
        <f t="shared" si="65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62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3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4"/>
        <v>0</v>
      </c>
      <c r="AJ145" s="141" t="str">
        <f t="shared" si="65"/>
        <v/>
      </c>
      <c r="BA145" s="141"/>
      <c r="BR145" s="141"/>
      <c r="CG145" s="141"/>
    </row>
    <row r="146" spans="1:85" ht="15">
      <c r="A146" s="159" t="s">
        <v>17</v>
      </c>
      <c r="B146" s="160">
        <v>1.3217804551437601E-4</v>
      </c>
      <c r="C146" s="160">
        <v>0.71061969594739305</v>
      </c>
      <c r="D146" s="160">
        <v>0.71180929835702245</v>
      </c>
      <c r="E146" s="160">
        <v>0</v>
      </c>
      <c r="F146" s="348"/>
      <c r="G146" s="160">
        <v>0</v>
      </c>
      <c r="H146" s="161">
        <v>0</v>
      </c>
      <c r="I146" s="162">
        <f t="shared" si="62"/>
        <v>1.4225611723499298</v>
      </c>
      <c r="J146" s="149"/>
      <c r="K146" s="163" t="s">
        <v>17</v>
      </c>
      <c r="L146" s="164">
        <v>1.3217804551437601E-4</v>
      </c>
      <c r="M146" s="164">
        <v>0.71061969594739305</v>
      </c>
      <c r="N146" s="164">
        <v>0.71180929835702245</v>
      </c>
      <c r="O146" s="164">
        <v>0</v>
      </c>
      <c r="P146" s="164">
        <v>7.4515779433310348E-5</v>
      </c>
      <c r="Q146" s="164">
        <v>0</v>
      </c>
      <c r="R146" s="165">
        <v>0</v>
      </c>
      <c r="S146" s="166">
        <f t="shared" si="63"/>
        <v>1.4226356881293631</v>
      </c>
      <c r="U146" s="211" t="s">
        <v>17</v>
      </c>
      <c r="V146" s="212">
        <v>1.3217804551437601E-4</v>
      </c>
      <c r="W146" s="212">
        <v>0</v>
      </c>
      <c r="X146" s="212">
        <v>0</v>
      </c>
      <c r="Y146" s="212">
        <v>0.71061969594739305</v>
      </c>
      <c r="Z146" s="212">
        <v>0.71180929835702245</v>
      </c>
      <c r="AA146" s="212">
        <v>0</v>
      </c>
      <c r="AB146" s="212">
        <v>7.4515779433310348E-5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64"/>
        <v>1.4226356881293631</v>
      </c>
      <c r="AJ146" s="141" t="str">
        <f t="shared" si="65"/>
        <v/>
      </c>
      <c r="BA146" s="141"/>
      <c r="BR146" s="141"/>
      <c r="CG146" s="141"/>
    </row>
    <row r="147" spans="1:85" ht="15">
      <c r="A147" s="167" t="s">
        <v>139</v>
      </c>
      <c r="B147" s="156">
        <v>163.25687001314984</v>
      </c>
      <c r="C147" s="156">
        <v>1992.1212521401835</v>
      </c>
      <c r="D147" s="156">
        <v>5239.7690707380534</v>
      </c>
      <c r="E147" s="156">
        <v>39.437616610959751</v>
      </c>
      <c r="F147" s="348"/>
      <c r="G147" s="156">
        <v>0</v>
      </c>
      <c r="H147" s="168">
        <v>0</v>
      </c>
      <c r="I147" s="154">
        <f t="shared" si="62"/>
        <v>7434.5848095023466</v>
      </c>
      <c r="J147" s="149"/>
      <c r="K147" s="169" t="s">
        <v>139</v>
      </c>
      <c r="L147" s="156">
        <v>163.25687001314984</v>
      </c>
      <c r="M147" s="156">
        <v>1992.1212521401835</v>
      </c>
      <c r="N147" s="156">
        <v>5239.7690707380534</v>
      </c>
      <c r="O147" s="156">
        <v>39.437616610959751</v>
      </c>
      <c r="P147" s="156">
        <v>0</v>
      </c>
      <c r="Q147" s="156">
        <v>0</v>
      </c>
      <c r="R147" s="157">
        <v>0</v>
      </c>
      <c r="S147" s="158">
        <f t="shared" si="63"/>
        <v>7434.5848095023466</v>
      </c>
      <c r="U147" s="215" t="s">
        <v>139</v>
      </c>
      <c r="V147" s="207">
        <v>162.02911713182212</v>
      </c>
      <c r="W147" s="207">
        <v>0</v>
      </c>
      <c r="X147" s="207">
        <v>0</v>
      </c>
      <c r="Y147" s="207">
        <v>1992.1212521401835</v>
      </c>
      <c r="Z147" s="207">
        <v>5232.5161544416842</v>
      </c>
      <c r="AA147" s="207">
        <v>0</v>
      </c>
      <c r="AB147" s="207">
        <v>0</v>
      </c>
      <c r="AC147" s="208">
        <v>47.918285788656817</v>
      </c>
      <c r="AD147" s="207">
        <v>1.2277528813277085</v>
      </c>
      <c r="AE147" s="207">
        <v>0</v>
      </c>
      <c r="AF147" s="207">
        <v>0</v>
      </c>
      <c r="AG147" s="207">
        <v>7.2529162963693583</v>
      </c>
      <c r="AH147" s="207">
        <v>39.437616610959751</v>
      </c>
      <c r="AI147" s="210">
        <f t="shared" si="64"/>
        <v>7434.5848095023466</v>
      </c>
      <c r="AJ147" s="141" t="str">
        <f t="shared" si="65"/>
        <v/>
      </c>
      <c r="BA147" s="141"/>
      <c r="BR147" s="141"/>
      <c r="CG147" s="141"/>
    </row>
    <row r="148" spans="1:85" ht="15">
      <c r="A148" s="159" t="s">
        <v>25</v>
      </c>
      <c r="B148" s="160">
        <v>138.31437710631462</v>
      </c>
      <c r="C148" s="160">
        <v>102.31824653838187</v>
      </c>
      <c r="D148" s="160">
        <v>40.745588027172865</v>
      </c>
      <c r="E148" s="160">
        <v>5335.2121315199993</v>
      </c>
      <c r="F148" s="348"/>
      <c r="G148" s="160">
        <v>149.39510105511769</v>
      </c>
      <c r="H148" s="161">
        <v>0</v>
      </c>
      <c r="I148" s="162">
        <f t="shared" si="62"/>
        <v>5765.9854442469859</v>
      </c>
      <c r="J148" s="149"/>
      <c r="K148" s="163" t="s">
        <v>25</v>
      </c>
      <c r="L148" s="164">
        <v>138.31437710631462</v>
      </c>
      <c r="M148" s="164">
        <v>102.31824653838187</v>
      </c>
      <c r="N148" s="164">
        <v>40.745588027172865</v>
      </c>
      <c r="O148" s="164">
        <v>5335.2121315199993</v>
      </c>
      <c r="P148" s="164">
        <v>0.11671683855712262</v>
      </c>
      <c r="Q148" s="164">
        <v>149.39510105511769</v>
      </c>
      <c r="R148" s="165">
        <v>0</v>
      </c>
      <c r="S148" s="166">
        <f t="shared" si="63"/>
        <v>5766.1021610855432</v>
      </c>
      <c r="U148" s="211" t="s">
        <v>25</v>
      </c>
      <c r="V148" s="212">
        <v>26.120167353632095</v>
      </c>
      <c r="W148" s="212">
        <v>112.19420975268254</v>
      </c>
      <c r="X148" s="212">
        <v>149.39510105511769</v>
      </c>
      <c r="Y148" s="212">
        <v>102.31824653838187</v>
      </c>
      <c r="Z148" s="212">
        <v>40.745588027172865</v>
      </c>
      <c r="AA148" s="212">
        <v>5301.9793763111911</v>
      </c>
      <c r="AB148" s="212">
        <v>0.11671683855712262</v>
      </c>
      <c r="AC148" s="213">
        <v>33.232755208807774</v>
      </c>
      <c r="AD148" s="212">
        <v>0</v>
      </c>
      <c r="AE148" s="212">
        <v>0.39838578013728598</v>
      </c>
      <c r="AF148" s="212">
        <v>0</v>
      </c>
      <c r="AG148" s="212">
        <v>0</v>
      </c>
      <c r="AH148" s="212">
        <v>32.834369428670485</v>
      </c>
      <c r="AI148" s="214">
        <f t="shared" si="64"/>
        <v>5766.1021610855432</v>
      </c>
      <c r="AJ148" s="141" t="str">
        <f t="shared" si="65"/>
        <v/>
      </c>
      <c r="BA148" s="141"/>
      <c r="BR148" s="141"/>
      <c r="CG148" s="141"/>
    </row>
    <row r="149" spans="1:85" ht="15">
      <c r="A149" s="167" t="s">
        <v>24</v>
      </c>
      <c r="B149" s="156">
        <v>60.47359872611208</v>
      </c>
      <c r="C149" s="156">
        <v>598.35141291529453</v>
      </c>
      <c r="D149" s="156">
        <v>32.667730515891229</v>
      </c>
      <c r="E149" s="156">
        <v>0</v>
      </c>
      <c r="F149" s="348"/>
      <c r="G149" s="156">
        <v>0</v>
      </c>
      <c r="H149" s="168">
        <v>0</v>
      </c>
      <c r="I149" s="154">
        <f t="shared" si="62"/>
        <v>691.49274215729781</v>
      </c>
      <c r="J149" s="149"/>
      <c r="K149" s="169" t="s">
        <v>24</v>
      </c>
      <c r="L149" s="156">
        <v>60.47359872611208</v>
      </c>
      <c r="M149" s="156">
        <v>598.35141291529453</v>
      </c>
      <c r="N149" s="156">
        <v>32.667730515891229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3"/>
        <v>691.49274215729781</v>
      </c>
      <c r="U149" s="215" t="s">
        <v>24</v>
      </c>
      <c r="V149" s="207">
        <v>54.059467048021361</v>
      </c>
      <c r="W149" s="207">
        <v>4.7526708041994246</v>
      </c>
      <c r="X149" s="207">
        <v>0</v>
      </c>
      <c r="Y149" s="207">
        <v>598.35141291529453</v>
      </c>
      <c r="Z149" s="207">
        <v>32.667730515891229</v>
      </c>
      <c r="AA149" s="207">
        <v>0</v>
      </c>
      <c r="AB149" s="207">
        <v>0</v>
      </c>
      <c r="AC149" s="208">
        <v>1.6614608738912948</v>
      </c>
      <c r="AD149" s="207">
        <v>1.6614608738912948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4"/>
        <v>691.49274215729781</v>
      </c>
      <c r="AJ149" s="141" t="str">
        <f t="shared" si="65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62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3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4"/>
        <v>0</v>
      </c>
      <c r="AJ150" s="141" t="str">
        <f t="shared" si="65"/>
        <v/>
      </c>
      <c r="BA150" s="141"/>
      <c r="BR150" s="141"/>
      <c r="CG150" s="141"/>
    </row>
    <row r="151" spans="1:85" ht="15">
      <c r="A151" s="167" t="s">
        <v>22</v>
      </c>
      <c r="B151" s="156">
        <v>100.79869013602591</v>
      </c>
      <c r="C151" s="156">
        <v>1915.1751125844921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62"/>
        <v>2015.9738027205181</v>
      </c>
      <c r="J151" s="149"/>
      <c r="K151" s="169" t="s">
        <v>22</v>
      </c>
      <c r="L151" s="156">
        <v>100.79869013602591</v>
      </c>
      <c r="M151" s="156">
        <v>1915.1751125844921</v>
      </c>
      <c r="N151" s="156">
        <v>0</v>
      </c>
      <c r="O151" s="156">
        <v>0</v>
      </c>
      <c r="P151" s="156">
        <v>4.1474215577939741</v>
      </c>
      <c r="Q151" s="156">
        <v>0</v>
      </c>
      <c r="R151" s="157">
        <v>0</v>
      </c>
      <c r="S151" s="158">
        <f t="shared" si="63"/>
        <v>2020.121224278312</v>
      </c>
      <c r="U151" s="215" t="s">
        <v>22</v>
      </c>
      <c r="V151" s="207">
        <v>100.79869013602591</v>
      </c>
      <c r="W151" s="207">
        <v>0</v>
      </c>
      <c r="X151" s="207">
        <v>0</v>
      </c>
      <c r="Y151" s="207">
        <v>1915.1751125844921</v>
      </c>
      <c r="Z151" s="207">
        <v>0</v>
      </c>
      <c r="AA151" s="207">
        <v>0</v>
      </c>
      <c r="AB151" s="207">
        <v>4.1474215577939741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4"/>
        <v>2020.121224278312</v>
      </c>
      <c r="AJ151" s="141" t="str">
        <f t="shared" si="65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1780.1570228429339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62"/>
        <v>1780.1570228429339</v>
      </c>
      <c r="J152" s="149"/>
      <c r="K152" s="163" t="s">
        <v>21</v>
      </c>
      <c r="L152" s="164">
        <v>0</v>
      </c>
      <c r="M152" s="164">
        <v>1780.1570228429339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3"/>
        <v>1780.1570228429339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1780.1570228429339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4"/>
        <v>1780.1570228429339</v>
      </c>
      <c r="AJ152" s="141" t="str">
        <f t="shared" si="65"/>
        <v/>
      </c>
      <c r="BA152" s="141"/>
      <c r="BR152" s="141"/>
      <c r="CG152" s="141"/>
    </row>
    <row r="153" spans="1:85" ht="15">
      <c r="A153" s="170" t="s">
        <v>63</v>
      </c>
      <c r="B153" s="156">
        <v>0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62"/>
        <v>0</v>
      </c>
      <c r="J153" s="149"/>
      <c r="K153" s="171" t="s">
        <v>63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3"/>
        <v>0</v>
      </c>
      <c r="U153" s="216" t="s">
        <v>61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4"/>
        <v>0</v>
      </c>
      <c r="AJ153" s="141" t="str">
        <f t="shared" si="65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62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3"/>
        <v>0</v>
      </c>
      <c r="U154" s="217" t="s">
        <v>64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64"/>
        <v>0</v>
      </c>
      <c r="AJ154" s="141" t="str">
        <f t="shared" si="65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62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3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4"/>
        <v>0</v>
      </c>
      <c r="AJ155" s="141" t="str">
        <f t="shared" si="65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62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3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64"/>
        <v>0</v>
      </c>
      <c r="AJ156" s="141" t="str">
        <f t="shared" si="65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62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3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4"/>
        <v>0</v>
      </c>
      <c r="AJ157" s="141" t="str">
        <f t="shared" si="65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571.915423836831</v>
      </c>
      <c r="C158" s="195">
        <f t="shared" ref="C158:I158" si="66">SUM(C137:C153)</f>
        <v>7065.8276359252477</v>
      </c>
      <c r="D158" s="195">
        <f t="shared" si="66"/>
        <v>5313.9341287582483</v>
      </c>
      <c r="E158" s="195">
        <f t="shared" si="66"/>
        <v>5374.6733778682337</v>
      </c>
      <c r="F158" s="195">
        <f t="shared" si="66"/>
        <v>0</v>
      </c>
      <c r="G158" s="195">
        <f t="shared" si="66"/>
        <v>149.39510105511769</v>
      </c>
      <c r="H158" s="197">
        <f t="shared" si="66"/>
        <v>0</v>
      </c>
      <c r="I158" s="154">
        <f t="shared" si="66"/>
        <v>18475.745667443676</v>
      </c>
      <c r="J158" s="149"/>
      <c r="K158" s="196" t="s">
        <v>26</v>
      </c>
      <c r="L158" s="195">
        <f>SUM(L137:L153)</f>
        <v>571.915423836831</v>
      </c>
      <c r="M158" s="195">
        <f t="shared" ref="M158:S158" si="67">SUM(M137:M153)</f>
        <v>7065.8276359252477</v>
      </c>
      <c r="N158" s="195">
        <f t="shared" si="67"/>
        <v>5313.9341287582483</v>
      </c>
      <c r="O158" s="195">
        <f t="shared" si="67"/>
        <v>5374.6733778682337</v>
      </c>
      <c r="P158" s="195">
        <f t="shared" si="67"/>
        <v>80.302419042992398</v>
      </c>
      <c r="Q158" s="195">
        <f t="shared" si="67"/>
        <v>149.39510105511769</v>
      </c>
      <c r="R158" s="197">
        <f t="shared" si="67"/>
        <v>0</v>
      </c>
      <c r="S158" s="198">
        <f t="shared" si="67"/>
        <v>18556.048086486669</v>
      </c>
      <c r="T158" s="141" t="str">
        <f>IF(ABS(S158-AI158)&gt;0.01,S158-AI158,"")</f>
        <v/>
      </c>
      <c r="U158" s="224" t="s">
        <v>62</v>
      </c>
      <c r="V158" s="225">
        <f>SUM(V137:V153)</f>
        <v>452.0793295247301</v>
      </c>
      <c r="W158" s="225">
        <f t="shared" ref="W158:AH158" si="68">SUM(W137:W153)</f>
        <v>116.94688055688196</v>
      </c>
      <c r="X158" s="225">
        <f t="shared" si="68"/>
        <v>149.39510105511769</v>
      </c>
      <c r="Y158" s="225">
        <f t="shared" si="68"/>
        <v>7065.8276359252477</v>
      </c>
      <c r="Z158" s="225">
        <f t="shared" si="68"/>
        <v>5306.6812124618791</v>
      </c>
      <c r="AA158" s="225">
        <f t="shared" si="68"/>
        <v>5301.9793763111911</v>
      </c>
      <c r="AB158" s="225">
        <f t="shared" si="68"/>
        <v>80.302419042992398</v>
      </c>
      <c r="AC158" s="225">
        <f t="shared" si="68"/>
        <v>82.836131608630566</v>
      </c>
      <c r="AD158" s="226">
        <f t="shared" si="68"/>
        <v>2.8892137552190036</v>
      </c>
      <c r="AE158" s="226">
        <f t="shared" si="68"/>
        <v>0.39838578013728598</v>
      </c>
      <c r="AF158" s="226">
        <f t="shared" si="68"/>
        <v>0</v>
      </c>
      <c r="AG158" s="226">
        <f t="shared" si="68"/>
        <v>7.2529162963693583</v>
      </c>
      <c r="AH158" s="226">
        <f t="shared" si="68"/>
        <v>72.29561577690491</v>
      </c>
      <c r="AI158" s="227">
        <f>SUM(V158:AC158)</f>
        <v>18556.048086486673</v>
      </c>
      <c r="AJ158" s="141" t="str">
        <f t="shared" si="65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3.095493054142923E-2</v>
      </c>
      <c r="C159" s="49">
        <f t="shared" ref="C159:H159" si="69">IF($I158=0,"-",C158/$I158)</f>
        <v>0.38243802242720976</v>
      </c>
      <c r="D159" s="49">
        <f t="shared" si="69"/>
        <v>0.2876167611530826</v>
      </c>
      <c r="E159" s="49">
        <f t="shared" si="69"/>
        <v>0.29090427388481577</v>
      </c>
      <c r="F159" s="49">
        <f t="shared" si="69"/>
        <v>0</v>
      </c>
      <c r="G159" s="49">
        <f t="shared" si="69"/>
        <v>8.0860119934627866E-3</v>
      </c>
      <c r="H159" s="72">
        <f t="shared" si="69"/>
        <v>0</v>
      </c>
      <c r="I159" s="50">
        <f>SUM(B159:H159)</f>
        <v>1</v>
      </c>
      <c r="J159" s="141"/>
      <c r="K159" s="84" t="s">
        <v>86</v>
      </c>
      <c r="L159" s="101">
        <f t="shared" ref="L159:R159" si="70">IF($S158=0,"-",L158/$S158)</f>
        <v>3.0820971209560778E-2</v>
      </c>
      <c r="M159" s="101">
        <f t="shared" si="70"/>
        <v>0.38078299878253141</v>
      </c>
      <c r="N159" s="101">
        <f t="shared" si="70"/>
        <v>0.28637208224460731</v>
      </c>
      <c r="O159" s="101">
        <f t="shared" si="70"/>
        <v>0.28964536806639918</v>
      </c>
      <c r="P159" s="101">
        <f t="shared" si="70"/>
        <v>4.3275604088066659E-3</v>
      </c>
      <c r="Q159" s="101">
        <f t="shared" si="70"/>
        <v>8.051019288094742E-3</v>
      </c>
      <c r="R159" s="102">
        <f t="shared" si="70"/>
        <v>0</v>
      </c>
      <c r="S159" s="103">
        <f>SUM(L159:R159)</f>
        <v>1.0000000000000002</v>
      </c>
      <c r="U159" s="113" t="s">
        <v>86</v>
      </c>
      <c r="V159" s="135">
        <f>+V158/$AI158</f>
        <v>2.4362910002046937E-2</v>
      </c>
      <c r="W159" s="135">
        <f t="shared" ref="W159:AH159" si="71">+W158/$AI158</f>
        <v>6.302359209881969E-3</v>
      </c>
      <c r="X159" s="135">
        <f t="shared" si="71"/>
        <v>8.0510192880947403E-3</v>
      </c>
      <c r="Y159" s="135">
        <f t="shared" si="71"/>
        <v>0.38078299878253136</v>
      </c>
      <c r="Z159" s="135">
        <f t="shared" si="71"/>
        <v>0.2859812168910274</v>
      </c>
      <c r="AA159" s="135">
        <f t="shared" si="71"/>
        <v>0.28572783124938789</v>
      </c>
      <c r="AB159" s="135">
        <f t="shared" si="71"/>
        <v>4.327560408806665E-3</v>
      </c>
      <c r="AC159" s="135">
        <f t="shared" si="71"/>
        <v>4.4641041682229451E-3</v>
      </c>
      <c r="AD159" s="135">
        <f t="shared" si="71"/>
        <v>1.5570199763186945E-4</v>
      </c>
      <c r="AE159" s="135">
        <f t="shared" si="71"/>
        <v>2.1469322469982602E-5</v>
      </c>
      <c r="AF159" s="135">
        <f t="shared" si="71"/>
        <v>0</v>
      </c>
      <c r="AG159" s="135">
        <f t="shared" si="71"/>
        <v>3.9086535357985247E-4</v>
      </c>
      <c r="AH159" s="135">
        <f t="shared" si="71"/>
        <v>3.8960674945412404E-3</v>
      </c>
      <c r="AI159" s="136">
        <f>SUM(V159:AC159)</f>
        <v>1</v>
      </c>
      <c r="AJ159" s="24" t="str">
        <f t="shared" si="65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1.204962098619985E-6</v>
      </c>
      <c r="E163" s="152">
        <v>0</v>
      </c>
      <c r="F163" s="347"/>
      <c r="G163" s="152">
        <v>0</v>
      </c>
      <c r="H163" s="153">
        <v>0</v>
      </c>
      <c r="I163" s="154">
        <f>SUM(B163:H163)</f>
        <v>1.204962098619985E-6</v>
      </c>
      <c r="J163" s="149"/>
      <c r="K163" s="203" t="s">
        <v>7</v>
      </c>
      <c r="L163" s="152">
        <v>0</v>
      </c>
      <c r="M163" s="152">
        <v>0</v>
      </c>
      <c r="N163" s="152">
        <v>1.204962098619985E-6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1.204962098619985E-6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1.204962098619985E-6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1.204962098619985E-6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7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4">SUM(V164:AC164)</f>
        <v>0</v>
      </c>
      <c r="AJ164" s="141" t="str">
        <f t="shared" ref="AJ164:AJ185" si="7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72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3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4"/>
        <v>0</v>
      </c>
      <c r="AJ165" s="141" t="str">
        <f t="shared" si="75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72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3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4"/>
        <v>0</v>
      </c>
      <c r="AJ166" s="141" t="str">
        <f t="shared" si="75"/>
        <v/>
      </c>
      <c r="BA166" s="141"/>
      <c r="BR166" s="141"/>
      <c r="CG166" s="141"/>
    </row>
    <row r="167" spans="1:85" ht="15">
      <c r="A167" s="167" t="s">
        <v>16</v>
      </c>
      <c r="B167" s="156">
        <v>14.71379501842711</v>
      </c>
      <c r="C167" s="156">
        <v>0</v>
      </c>
      <c r="D167" s="156">
        <v>0</v>
      </c>
      <c r="E167" s="156">
        <v>0</v>
      </c>
      <c r="F167" s="348"/>
      <c r="G167" s="156">
        <v>0</v>
      </c>
      <c r="H167" s="168">
        <v>0</v>
      </c>
      <c r="I167" s="154">
        <f t="shared" si="72"/>
        <v>14.71379501842711</v>
      </c>
      <c r="J167" s="149"/>
      <c r="K167" s="169" t="s">
        <v>16</v>
      </c>
      <c r="L167" s="156">
        <v>14.71379501842711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3"/>
        <v>14.71379501842711</v>
      </c>
      <c r="U167" s="215" t="s">
        <v>16</v>
      </c>
      <c r="V167" s="207">
        <v>14.71379501842711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4"/>
        <v>14.71379501842711</v>
      </c>
      <c r="AJ167" s="141" t="str">
        <f t="shared" si="75"/>
        <v/>
      </c>
      <c r="BA167" s="141"/>
      <c r="BR167" s="141"/>
      <c r="CG167" s="141"/>
    </row>
    <row r="168" spans="1:85" ht="15">
      <c r="A168" s="159" t="s">
        <v>15</v>
      </c>
      <c r="B168" s="160">
        <v>2.512942913818151E-4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72"/>
        <v>2.512942913818151E-4</v>
      </c>
      <c r="J168" s="149"/>
      <c r="K168" s="163" t="s">
        <v>15</v>
      </c>
      <c r="L168" s="164">
        <v>2.512942913818151E-4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3"/>
        <v>2.512942913818151E-4</v>
      </c>
      <c r="U168" s="211" t="s">
        <v>56</v>
      </c>
      <c r="V168" s="212">
        <v>2.512942913818151E-4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4"/>
        <v>2.512942913818151E-4</v>
      </c>
      <c r="AJ168" s="141" t="str">
        <f t="shared" si="75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2.6011614922676127</v>
      </c>
      <c r="F169" s="348"/>
      <c r="G169" s="156">
        <v>0</v>
      </c>
      <c r="H169" s="168">
        <v>0</v>
      </c>
      <c r="I169" s="154">
        <f t="shared" si="72"/>
        <v>2.6011614922676127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2.6011614922676127</v>
      </c>
      <c r="P169" s="156">
        <v>38.19707536323169</v>
      </c>
      <c r="Q169" s="156">
        <v>0</v>
      </c>
      <c r="R169" s="157">
        <v>0</v>
      </c>
      <c r="S169" s="158">
        <f t="shared" si="73"/>
        <v>40.798236855499304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1.3005807461338064</v>
      </c>
      <c r="AB169" s="207">
        <v>38.19707536323169</v>
      </c>
      <c r="AC169" s="208">
        <v>1.3005807461338064</v>
      </c>
      <c r="AD169" s="207">
        <v>0</v>
      </c>
      <c r="AE169" s="207">
        <v>0</v>
      </c>
      <c r="AF169" s="207">
        <v>0</v>
      </c>
      <c r="AG169" s="207">
        <v>0</v>
      </c>
      <c r="AH169" s="207">
        <v>1.3005807461338064</v>
      </c>
      <c r="AI169" s="210">
        <f t="shared" si="74"/>
        <v>40.798236855499297</v>
      </c>
      <c r="AJ169" s="141" t="str">
        <f t="shared" si="7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7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0.69412302919506008</v>
      </c>
      <c r="Q170" s="164">
        <v>0</v>
      </c>
      <c r="R170" s="165">
        <v>0</v>
      </c>
      <c r="S170" s="166">
        <f t="shared" si="73"/>
        <v>0.69412302919506008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0.69412302919506008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4"/>
        <v>0.69412302919506008</v>
      </c>
      <c r="AJ170" s="141" t="str">
        <f t="shared" si="75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1.0569654773790755E-4</v>
      </c>
      <c r="E171" s="156">
        <v>0</v>
      </c>
      <c r="F171" s="348"/>
      <c r="G171" s="156">
        <v>0</v>
      </c>
      <c r="H171" s="168">
        <v>0</v>
      </c>
      <c r="I171" s="154">
        <f t="shared" si="72"/>
        <v>1.0569654773790755E-4</v>
      </c>
      <c r="J171" s="149"/>
      <c r="K171" s="169" t="s">
        <v>58</v>
      </c>
      <c r="L171" s="156">
        <v>0</v>
      </c>
      <c r="M171" s="156">
        <v>0</v>
      </c>
      <c r="N171" s="156">
        <v>1.0569654773790755E-4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3"/>
        <v>1.0569654773790755E-4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1.0569654773790755E-4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4"/>
        <v>1.0569654773790755E-4</v>
      </c>
      <c r="AJ171" s="141" t="str">
        <f t="shared" si="75"/>
        <v/>
      </c>
      <c r="BA171" s="141"/>
      <c r="BR171" s="141"/>
      <c r="CG171" s="141"/>
    </row>
    <row r="172" spans="1:85" ht="15">
      <c r="A172" s="159" t="s">
        <v>17</v>
      </c>
      <c r="B172" s="160">
        <v>4.7678586519239019</v>
      </c>
      <c r="C172" s="160">
        <v>0</v>
      </c>
      <c r="D172" s="160">
        <v>6.5840669699753525</v>
      </c>
      <c r="E172" s="160">
        <v>0</v>
      </c>
      <c r="F172" s="348"/>
      <c r="G172" s="160">
        <v>0</v>
      </c>
      <c r="H172" s="161">
        <v>0</v>
      </c>
      <c r="I172" s="162">
        <f t="shared" si="72"/>
        <v>11.351925621899255</v>
      </c>
      <c r="J172" s="149"/>
      <c r="K172" s="163" t="s">
        <v>17</v>
      </c>
      <c r="L172" s="164">
        <v>4.7678586519239019</v>
      </c>
      <c r="M172" s="164">
        <v>0</v>
      </c>
      <c r="N172" s="164">
        <v>6.5840669699753525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3"/>
        <v>11.351925621899255</v>
      </c>
      <c r="U172" s="211" t="s">
        <v>17</v>
      </c>
      <c r="V172" s="212">
        <v>4.7678586519239019</v>
      </c>
      <c r="W172" s="212">
        <v>0</v>
      </c>
      <c r="X172" s="212">
        <v>0</v>
      </c>
      <c r="Y172" s="212">
        <v>0</v>
      </c>
      <c r="Z172" s="212">
        <v>6.5840669699753525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4"/>
        <v>11.351925621899255</v>
      </c>
      <c r="AJ172" s="141" t="str">
        <f t="shared" si="75"/>
        <v/>
      </c>
      <c r="BA172" s="141"/>
      <c r="BR172" s="141"/>
      <c r="CG172" s="141"/>
    </row>
    <row r="173" spans="1:85" ht="15">
      <c r="A173" s="167" t="s">
        <v>139</v>
      </c>
      <c r="B173" s="156">
        <v>449.63357538940289</v>
      </c>
      <c r="C173" s="156">
        <v>0</v>
      </c>
      <c r="D173" s="156">
        <v>1211.3505236194214</v>
      </c>
      <c r="E173" s="156">
        <v>0</v>
      </c>
      <c r="F173" s="348"/>
      <c r="G173" s="156">
        <v>0</v>
      </c>
      <c r="H173" s="168">
        <v>0</v>
      </c>
      <c r="I173" s="154">
        <f t="shared" si="72"/>
        <v>1660.9840990088244</v>
      </c>
      <c r="J173" s="149"/>
      <c r="K173" s="169" t="s">
        <v>139</v>
      </c>
      <c r="L173" s="156">
        <v>449.63357538940289</v>
      </c>
      <c r="M173" s="156">
        <v>0</v>
      </c>
      <c r="N173" s="156">
        <v>1211.3505236194214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73"/>
        <v>1660.9840990088244</v>
      </c>
      <c r="U173" s="215" t="s">
        <v>139</v>
      </c>
      <c r="V173" s="207">
        <v>449.63357538940289</v>
      </c>
      <c r="W173" s="207">
        <v>0</v>
      </c>
      <c r="X173" s="207">
        <v>0</v>
      </c>
      <c r="Y173" s="207">
        <v>0</v>
      </c>
      <c r="Z173" s="207">
        <v>1211.3505236194214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74"/>
        <v>1660.9840990088244</v>
      </c>
      <c r="AJ173" s="141" t="str">
        <f t="shared" si="75"/>
        <v/>
      </c>
      <c r="BA173" s="141"/>
      <c r="BR173" s="141"/>
      <c r="CG173" s="141"/>
    </row>
    <row r="174" spans="1:85" ht="15">
      <c r="A174" s="159" t="s">
        <v>25</v>
      </c>
      <c r="B174" s="160">
        <v>7.374085939196056</v>
      </c>
      <c r="C174" s="160">
        <v>6.4839229649609322</v>
      </c>
      <c r="D174" s="160">
        <v>633.852600819862</v>
      </c>
      <c r="E174" s="160">
        <v>336.80604023157457</v>
      </c>
      <c r="F174" s="348"/>
      <c r="G174" s="160">
        <v>34.290159044097038</v>
      </c>
      <c r="H174" s="161">
        <v>0</v>
      </c>
      <c r="I174" s="162">
        <f t="shared" si="72"/>
        <v>1018.8068089996907</v>
      </c>
      <c r="J174" s="149"/>
      <c r="K174" s="163" t="s">
        <v>25</v>
      </c>
      <c r="L174" s="164">
        <v>7.374085939196056</v>
      </c>
      <c r="M174" s="164">
        <v>6.4839229649609322</v>
      </c>
      <c r="N174" s="164">
        <v>633.852600819862</v>
      </c>
      <c r="O174" s="164">
        <v>336.80604023157457</v>
      </c>
      <c r="P174" s="164">
        <v>0</v>
      </c>
      <c r="Q174" s="164">
        <v>34.290159044097038</v>
      </c>
      <c r="R174" s="165">
        <v>0</v>
      </c>
      <c r="S174" s="166">
        <f t="shared" si="73"/>
        <v>1018.8068089996907</v>
      </c>
      <c r="U174" s="211" t="s">
        <v>25</v>
      </c>
      <c r="V174" s="212">
        <v>6.9881056035323281</v>
      </c>
      <c r="W174" s="212">
        <v>0.16542014385588336</v>
      </c>
      <c r="X174" s="212">
        <v>34.290159044097038</v>
      </c>
      <c r="Y174" s="212">
        <v>6.4839229649609322</v>
      </c>
      <c r="Z174" s="212">
        <v>633.852600819862</v>
      </c>
      <c r="AA174" s="212">
        <v>336.80604023157457</v>
      </c>
      <c r="AB174" s="212">
        <v>0</v>
      </c>
      <c r="AC174" s="213">
        <v>0.22056019180784447</v>
      </c>
      <c r="AD174" s="212">
        <v>0.22056019180784447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74"/>
        <v>1018.8068089996906</v>
      </c>
      <c r="AJ174" s="141" t="str">
        <f t="shared" si="75"/>
        <v/>
      </c>
      <c r="BA174" s="141"/>
      <c r="BR174" s="141"/>
      <c r="CG174" s="141"/>
    </row>
    <row r="175" spans="1:85" ht="15">
      <c r="A175" s="167" t="s">
        <v>24</v>
      </c>
      <c r="B175" s="156">
        <v>21.068413801604649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72"/>
        <v>21.068413801604649</v>
      </c>
      <c r="J175" s="149"/>
      <c r="K175" s="169" t="s">
        <v>24</v>
      </c>
      <c r="L175" s="156">
        <v>21.068413801604649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3"/>
        <v>21.068413801604649</v>
      </c>
      <c r="U175" s="215" t="s">
        <v>24</v>
      </c>
      <c r="V175" s="207">
        <v>21.068413801604649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4"/>
        <v>21.068413801604649</v>
      </c>
      <c r="AJ175" s="141" t="str">
        <f t="shared" si="75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72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3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4"/>
        <v>0</v>
      </c>
      <c r="AJ176" s="141" t="str">
        <f t="shared" si="75"/>
        <v/>
      </c>
      <c r="BA176" s="141"/>
      <c r="BR176" s="141"/>
      <c r="CG176" s="141"/>
    </row>
    <row r="177" spans="1:85" ht="15">
      <c r="A177" s="167" t="s">
        <v>22</v>
      </c>
      <c r="B177" s="156">
        <v>5.5952696320270761</v>
      </c>
      <c r="C177" s="156">
        <v>0</v>
      </c>
      <c r="D177" s="156">
        <v>0</v>
      </c>
      <c r="E177" s="156">
        <v>0</v>
      </c>
      <c r="F177" s="348"/>
      <c r="G177" s="156">
        <v>0</v>
      </c>
      <c r="H177" s="168">
        <v>0</v>
      </c>
      <c r="I177" s="154">
        <f t="shared" si="72"/>
        <v>5.5952696320270761</v>
      </c>
      <c r="J177" s="149"/>
      <c r="K177" s="169" t="s">
        <v>22</v>
      </c>
      <c r="L177" s="156">
        <v>5.5952696320270761</v>
      </c>
      <c r="M177" s="156">
        <v>0</v>
      </c>
      <c r="N177" s="156">
        <v>0</v>
      </c>
      <c r="O177" s="156">
        <v>0</v>
      </c>
      <c r="P177" s="156">
        <v>2.292128544916713</v>
      </c>
      <c r="Q177" s="156">
        <v>0</v>
      </c>
      <c r="R177" s="157">
        <v>0</v>
      </c>
      <c r="S177" s="158">
        <f t="shared" si="73"/>
        <v>7.8873981769437886</v>
      </c>
      <c r="U177" s="215" t="s">
        <v>22</v>
      </c>
      <c r="V177" s="207">
        <v>5.5952696320270761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2.292128544916713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74"/>
        <v>7.8873981769437886</v>
      </c>
      <c r="AJ177" s="141" t="str">
        <f t="shared" si="7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7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3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4"/>
        <v>0</v>
      </c>
      <c r="AJ178" s="141" t="str">
        <f t="shared" si="75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72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3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4"/>
        <v>0</v>
      </c>
      <c r="AJ179" s="141" t="str">
        <f t="shared" si="7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7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3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74"/>
        <v>0</v>
      </c>
      <c r="AJ180" s="141" t="str">
        <f t="shared" si="7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7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4"/>
        <v>0</v>
      </c>
      <c r="AJ181" s="141" t="str">
        <f t="shared" si="7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7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74"/>
        <v>0</v>
      </c>
      <c r="AJ182" s="141" t="str">
        <f t="shared" si="7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7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4"/>
        <v>0</v>
      </c>
      <c r="AJ183" s="141" t="str">
        <f t="shared" si="7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503.15324972687307</v>
      </c>
      <c r="C184" s="195">
        <f t="shared" ref="C184:I184" si="76">SUM(C163:C179)</f>
        <v>6.4839229649609322</v>
      </c>
      <c r="D184" s="195">
        <f t="shared" si="76"/>
        <v>1851.7872983107686</v>
      </c>
      <c r="E184" s="195">
        <f t="shared" si="76"/>
        <v>339.40720172384221</v>
      </c>
      <c r="F184" s="195">
        <f t="shared" si="76"/>
        <v>0</v>
      </c>
      <c r="G184" s="195">
        <f t="shared" si="76"/>
        <v>34.290159044097038</v>
      </c>
      <c r="H184" s="197">
        <f t="shared" si="76"/>
        <v>0</v>
      </c>
      <c r="I184" s="154">
        <f t="shared" si="76"/>
        <v>2735.1218317705416</v>
      </c>
      <c r="J184" s="149"/>
      <c r="K184" s="196" t="s">
        <v>26</v>
      </c>
      <c r="L184" s="195">
        <f>SUM(L163:L179)</f>
        <v>503.15324972687307</v>
      </c>
      <c r="M184" s="195">
        <f t="shared" ref="M184:S184" si="77">SUM(M163:M179)</f>
        <v>6.4839229649609322</v>
      </c>
      <c r="N184" s="195">
        <f t="shared" si="77"/>
        <v>1851.7872983107686</v>
      </c>
      <c r="O184" s="195">
        <f t="shared" si="77"/>
        <v>339.40720172384221</v>
      </c>
      <c r="P184" s="195">
        <f t="shared" si="77"/>
        <v>41.183326937343466</v>
      </c>
      <c r="Q184" s="195">
        <f t="shared" si="77"/>
        <v>34.290159044097038</v>
      </c>
      <c r="R184" s="197">
        <f t="shared" si="77"/>
        <v>0</v>
      </c>
      <c r="S184" s="198">
        <f t="shared" si="77"/>
        <v>2776.3051587078853</v>
      </c>
      <c r="T184" s="141" t="str">
        <f>IF(ABS(S184-AI184)&gt;0.01,S184-AI184,"")</f>
        <v/>
      </c>
      <c r="U184" s="224" t="s">
        <v>62</v>
      </c>
      <c r="V184" s="225">
        <f>SUM(V163:V179)</f>
        <v>502.76726939120937</v>
      </c>
      <c r="W184" s="225">
        <f t="shared" ref="W184:AH184" si="78">SUM(W163:W179)</f>
        <v>0.16542014385588336</v>
      </c>
      <c r="X184" s="225">
        <f t="shared" si="78"/>
        <v>34.290159044097038</v>
      </c>
      <c r="Y184" s="225">
        <f t="shared" si="78"/>
        <v>6.4839229649609322</v>
      </c>
      <c r="Z184" s="225">
        <f t="shared" si="78"/>
        <v>1851.7872983107686</v>
      </c>
      <c r="AA184" s="225">
        <f t="shared" si="78"/>
        <v>338.10662097770836</v>
      </c>
      <c r="AB184" s="225">
        <f t="shared" si="78"/>
        <v>41.183326937343466</v>
      </c>
      <c r="AC184" s="225">
        <f t="shared" si="78"/>
        <v>1.521140937941651</v>
      </c>
      <c r="AD184" s="226">
        <f t="shared" si="78"/>
        <v>0.22056019180784447</v>
      </c>
      <c r="AE184" s="226">
        <f t="shared" si="78"/>
        <v>0</v>
      </c>
      <c r="AF184" s="226">
        <f t="shared" si="78"/>
        <v>0</v>
      </c>
      <c r="AG184" s="226">
        <f t="shared" si="78"/>
        <v>0</v>
      </c>
      <c r="AH184" s="226">
        <f t="shared" si="78"/>
        <v>1.3005807461338064</v>
      </c>
      <c r="AI184" s="227">
        <f>SUM(V184:AC184)</f>
        <v>2776.3051587078849</v>
      </c>
      <c r="AJ184" s="141" t="str">
        <f t="shared" si="75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0.18396008685330265</v>
      </c>
      <c r="C185" s="49">
        <f t="shared" ref="C185:H185" si="79">IF($I184=0,"-",C184/$I184)</f>
        <v>2.3706157764693276E-3</v>
      </c>
      <c r="D185" s="49">
        <f t="shared" si="79"/>
        <v>0.67704015111898719</v>
      </c>
      <c r="E185" s="49">
        <f t="shared" si="79"/>
        <v>0.12409216941686721</v>
      </c>
      <c r="F185" s="49">
        <f t="shared" si="79"/>
        <v>0</v>
      </c>
      <c r="G185" s="49">
        <f t="shared" si="79"/>
        <v>1.2536976834373699E-2</v>
      </c>
      <c r="H185" s="72">
        <f t="shared" si="79"/>
        <v>0</v>
      </c>
      <c r="I185" s="50">
        <f>SUM(B185:H185)</f>
        <v>1</v>
      </c>
      <c r="J185" s="141"/>
      <c r="K185" s="84" t="s">
        <v>86</v>
      </c>
      <c r="L185" s="101">
        <f t="shared" ref="L185:R185" si="80">IF($S184=0,"-",L184/$S184)</f>
        <v>0.18123124835493395</v>
      </c>
      <c r="M185" s="101">
        <f t="shared" si="80"/>
        <v>2.3354503897469983E-3</v>
      </c>
      <c r="N185" s="101">
        <f t="shared" si="80"/>
        <v>0.66699703110900288</v>
      </c>
      <c r="O185" s="101">
        <f t="shared" si="80"/>
        <v>0.12225140332981445</v>
      </c>
      <c r="P185" s="101">
        <f t="shared" si="80"/>
        <v>1.4833861763420313E-2</v>
      </c>
      <c r="Q185" s="101">
        <f t="shared" si="80"/>
        <v>1.2351005053081395E-2</v>
      </c>
      <c r="R185" s="102">
        <f t="shared" si="80"/>
        <v>0</v>
      </c>
      <c r="S185" s="103">
        <f>SUM(L185:R185)</f>
        <v>1</v>
      </c>
      <c r="U185" s="113" t="s">
        <v>86</v>
      </c>
      <c r="V185" s="135">
        <f>+V184/$AI184</f>
        <v>0.18109222173012182</v>
      </c>
      <c r="W185" s="135">
        <f t="shared" ref="W185:AH185" si="81">+W184/$AI184</f>
        <v>5.9582839205208709E-5</v>
      </c>
      <c r="X185" s="135">
        <f t="shared" si="81"/>
        <v>1.2351005053081399E-2</v>
      </c>
      <c r="Y185" s="135">
        <f t="shared" si="81"/>
        <v>2.3354503897469983E-3</v>
      </c>
      <c r="Z185" s="135">
        <f t="shared" si="81"/>
        <v>0.66699703110900299</v>
      </c>
      <c r="AA185" s="135">
        <f t="shared" si="81"/>
        <v>0.12178294591184852</v>
      </c>
      <c r="AB185" s="135">
        <f t="shared" si="81"/>
        <v>1.4833861763420317E-2</v>
      </c>
      <c r="AC185" s="135">
        <f t="shared" si="81"/>
        <v>5.4790120357288191E-4</v>
      </c>
      <c r="AD185" s="135">
        <f t="shared" si="81"/>
        <v>7.9443785606944954E-5</v>
      </c>
      <c r="AE185" s="135">
        <f t="shared" si="81"/>
        <v>0</v>
      </c>
      <c r="AF185" s="135">
        <f t="shared" si="81"/>
        <v>0</v>
      </c>
      <c r="AG185" s="135">
        <f t="shared" si="81"/>
        <v>0</v>
      </c>
      <c r="AH185" s="135">
        <f t="shared" si="81"/>
        <v>4.684574179659369E-4</v>
      </c>
      <c r="AI185" s="136">
        <f>SUM(V185:AC185)</f>
        <v>1.0000000000000002</v>
      </c>
      <c r="AJ185" s="24" t="str">
        <f t="shared" si="7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301.27892698571497</v>
      </c>
      <c r="C189" s="152">
        <v>0</v>
      </c>
      <c r="D189" s="152">
        <v>0</v>
      </c>
      <c r="E189" s="152">
        <v>0</v>
      </c>
      <c r="F189" s="347"/>
      <c r="G189" s="152">
        <v>0</v>
      </c>
      <c r="H189" s="153">
        <v>0</v>
      </c>
      <c r="I189" s="154">
        <f>SUM(B189:H189)</f>
        <v>301.27892698571497</v>
      </c>
      <c r="J189" s="149"/>
      <c r="K189" s="203" t="s">
        <v>7</v>
      </c>
      <c r="L189" s="152">
        <v>301.27892698571497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301.27892698571497</v>
      </c>
      <c r="U189" s="206" t="s">
        <v>7</v>
      </c>
      <c r="V189" s="207">
        <v>301.27892698571497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301.27892698571497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230.59190068385527</v>
      </c>
      <c r="E190" s="160">
        <v>0</v>
      </c>
      <c r="F190" s="348"/>
      <c r="G190" s="160">
        <v>0</v>
      </c>
      <c r="H190" s="161">
        <v>0</v>
      </c>
      <c r="I190" s="162">
        <f t="shared" ref="I190:I209" si="82">SUM(B190:H190)</f>
        <v>230.59190068385527</v>
      </c>
      <c r="J190" s="149"/>
      <c r="K190" s="163" t="s">
        <v>8</v>
      </c>
      <c r="L190" s="164">
        <v>0</v>
      </c>
      <c r="M190" s="164">
        <v>0</v>
      </c>
      <c r="N190" s="164">
        <v>230.59190068385527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3">SUM(L190:R190)</f>
        <v>230.59190068385527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230.59190068385527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4">SUM(V190:AC190)</f>
        <v>230.59190068385527</v>
      </c>
      <c r="AJ190" s="141" t="str">
        <f t="shared" ref="AJ190:AJ211" si="85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1.0499415385679849</v>
      </c>
      <c r="E191" s="156">
        <v>0</v>
      </c>
      <c r="F191" s="348"/>
      <c r="G191" s="156">
        <v>0</v>
      </c>
      <c r="H191" s="168">
        <v>0</v>
      </c>
      <c r="I191" s="154">
        <f t="shared" si="82"/>
        <v>1.0499415385679849</v>
      </c>
      <c r="J191" s="149"/>
      <c r="K191" s="169" t="s">
        <v>10</v>
      </c>
      <c r="L191" s="156">
        <v>0</v>
      </c>
      <c r="M191" s="156">
        <v>0</v>
      </c>
      <c r="N191" s="156">
        <v>1.0499415385679849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3"/>
        <v>1.0499415385679849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1.0499415385679849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4"/>
        <v>1.0499415385679849</v>
      </c>
      <c r="AJ191" s="141" t="str">
        <f t="shared" si="85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45.402000000000001</v>
      </c>
      <c r="E192" s="160">
        <v>0</v>
      </c>
      <c r="F192" s="348"/>
      <c r="G192" s="160">
        <v>0</v>
      </c>
      <c r="H192" s="161">
        <v>0</v>
      </c>
      <c r="I192" s="162">
        <f t="shared" si="82"/>
        <v>45.402000000000001</v>
      </c>
      <c r="J192" s="149"/>
      <c r="K192" s="163" t="s">
        <v>55</v>
      </c>
      <c r="L192" s="164">
        <v>0</v>
      </c>
      <c r="M192" s="164">
        <v>0</v>
      </c>
      <c r="N192" s="164">
        <v>45.402000000000001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3"/>
        <v>45.402000000000001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45.402000000000001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4"/>
        <v>45.402000000000001</v>
      </c>
      <c r="AJ192" s="141" t="str">
        <f t="shared" si="85"/>
        <v/>
      </c>
      <c r="BA192" s="141"/>
      <c r="BR192" s="141"/>
      <c r="CG192" s="141"/>
    </row>
    <row r="193" spans="1:85" ht="15">
      <c r="A193" s="167" t="s">
        <v>16</v>
      </c>
      <c r="B193" s="156">
        <v>2.1722433968615289</v>
      </c>
      <c r="C193" s="156">
        <v>0</v>
      </c>
      <c r="D193" s="156">
        <v>98.463715391848069</v>
      </c>
      <c r="E193" s="156">
        <v>0</v>
      </c>
      <c r="F193" s="348"/>
      <c r="G193" s="156">
        <v>0</v>
      </c>
      <c r="H193" s="168">
        <v>0</v>
      </c>
      <c r="I193" s="154">
        <f t="shared" si="82"/>
        <v>100.6359587887096</v>
      </c>
      <c r="J193" s="149"/>
      <c r="K193" s="169" t="s">
        <v>16</v>
      </c>
      <c r="L193" s="156">
        <v>2.1722433968615289</v>
      </c>
      <c r="M193" s="156">
        <v>0</v>
      </c>
      <c r="N193" s="156">
        <v>98.463715391848069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3"/>
        <v>100.6359587887096</v>
      </c>
      <c r="U193" s="215" t="s">
        <v>16</v>
      </c>
      <c r="V193" s="207">
        <v>2.1722433968615289</v>
      </c>
      <c r="W193" s="207">
        <v>0</v>
      </c>
      <c r="X193" s="207">
        <v>0</v>
      </c>
      <c r="Y193" s="207">
        <v>0</v>
      </c>
      <c r="Z193" s="207">
        <v>98.463715391848069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84"/>
        <v>100.6359587887096</v>
      </c>
      <c r="AJ193" s="141" t="str">
        <f t="shared" si="85"/>
        <v/>
      </c>
      <c r="BA193" s="141"/>
      <c r="BR193" s="141"/>
      <c r="CG193" s="141"/>
    </row>
    <row r="194" spans="1:85" ht="15">
      <c r="A194" s="159" t="s">
        <v>15</v>
      </c>
      <c r="B194" s="160">
        <v>6.8612323465937388</v>
      </c>
      <c r="C194" s="160">
        <v>0.41765817235836572</v>
      </c>
      <c r="D194" s="160">
        <v>6.8885964876786057</v>
      </c>
      <c r="E194" s="160">
        <v>1.6088169488927102</v>
      </c>
      <c r="F194" s="348"/>
      <c r="G194" s="160">
        <v>0</v>
      </c>
      <c r="H194" s="161">
        <v>0</v>
      </c>
      <c r="I194" s="162">
        <f t="shared" si="82"/>
        <v>15.776303955523421</v>
      </c>
      <c r="J194" s="149"/>
      <c r="K194" s="163" t="s">
        <v>15</v>
      </c>
      <c r="L194" s="164">
        <v>6.8612323465937388</v>
      </c>
      <c r="M194" s="164">
        <v>0.41765817235836572</v>
      </c>
      <c r="N194" s="164">
        <v>6.8885964876786057</v>
      </c>
      <c r="O194" s="164">
        <v>1.6088169488927102</v>
      </c>
      <c r="P194" s="164">
        <v>0</v>
      </c>
      <c r="Q194" s="164">
        <v>0</v>
      </c>
      <c r="R194" s="165">
        <v>0</v>
      </c>
      <c r="S194" s="166">
        <f t="shared" si="83"/>
        <v>15.776303955523421</v>
      </c>
      <c r="U194" s="211" t="s">
        <v>56</v>
      </c>
      <c r="V194" s="212">
        <v>4.7832964790133605</v>
      </c>
      <c r="W194" s="212">
        <v>0</v>
      </c>
      <c r="X194" s="212">
        <v>0</v>
      </c>
      <c r="Y194" s="212">
        <v>0.41765817235836572</v>
      </c>
      <c r="Z194" s="212">
        <v>6.6459866033853316</v>
      </c>
      <c r="AA194" s="212">
        <v>1.0998613973485716</v>
      </c>
      <c r="AB194" s="212">
        <v>0</v>
      </c>
      <c r="AC194" s="213">
        <v>2.8295013034177914</v>
      </c>
      <c r="AD194" s="212">
        <v>2.0779358675803783</v>
      </c>
      <c r="AE194" s="212">
        <v>0</v>
      </c>
      <c r="AF194" s="212">
        <v>0</v>
      </c>
      <c r="AG194" s="212">
        <v>0.24260988429327404</v>
      </c>
      <c r="AH194" s="212">
        <v>0.50895555154413874</v>
      </c>
      <c r="AI194" s="214">
        <f t="shared" si="84"/>
        <v>15.776303955523423</v>
      </c>
      <c r="AJ194" s="141" t="str">
        <f t="shared" si="85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4.6970793160587565</v>
      </c>
      <c r="F195" s="348"/>
      <c r="G195" s="156">
        <v>0</v>
      </c>
      <c r="H195" s="168">
        <v>0</v>
      </c>
      <c r="I195" s="154">
        <f t="shared" si="82"/>
        <v>4.6970793160587565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4.6970793160587565</v>
      </c>
      <c r="P195" s="156">
        <v>713.83416278298455</v>
      </c>
      <c r="Q195" s="156">
        <v>0</v>
      </c>
      <c r="R195" s="157">
        <v>0</v>
      </c>
      <c r="S195" s="158">
        <f t="shared" si="83"/>
        <v>718.53124209904331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0.70456189740881348</v>
      </c>
      <c r="AB195" s="207">
        <v>713.83416278298455</v>
      </c>
      <c r="AC195" s="208">
        <v>3.992517418649943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3.992517418649943</v>
      </c>
      <c r="AI195" s="210">
        <f t="shared" si="84"/>
        <v>718.53124209904331</v>
      </c>
      <c r="AJ195" s="141" t="str">
        <f t="shared" si="85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82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1.13868458573871</v>
      </c>
      <c r="Q196" s="164">
        <v>0</v>
      </c>
      <c r="R196" s="165">
        <v>0</v>
      </c>
      <c r="S196" s="166">
        <f t="shared" si="83"/>
        <v>1.13868458573871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1.13868458573871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4"/>
        <v>1.13868458573871</v>
      </c>
      <c r="AJ196" s="141" t="str">
        <f t="shared" si="85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7.3114857149430931E-2</v>
      </c>
      <c r="E197" s="156">
        <v>0</v>
      </c>
      <c r="F197" s="348"/>
      <c r="G197" s="156">
        <v>0</v>
      </c>
      <c r="H197" s="168">
        <v>0</v>
      </c>
      <c r="I197" s="154">
        <f t="shared" si="82"/>
        <v>7.3114857149430931E-2</v>
      </c>
      <c r="J197" s="149"/>
      <c r="K197" s="169" t="s">
        <v>58</v>
      </c>
      <c r="L197" s="156">
        <v>0</v>
      </c>
      <c r="M197" s="156">
        <v>0</v>
      </c>
      <c r="N197" s="156">
        <v>7.3114857149430931E-2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3"/>
        <v>7.3114857149430931E-2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7.3114857149430931E-2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4"/>
        <v>7.3114857149430931E-2</v>
      </c>
      <c r="AJ197" s="141" t="str">
        <f t="shared" si="85"/>
        <v/>
      </c>
      <c r="BA197" s="141"/>
      <c r="BR197" s="141"/>
      <c r="CG197" s="141"/>
    </row>
    <row r="198" spans="1:85" ht="15">
      <c r="A198" s="159" t="s">
        <v>17</v>
      </c>
      <c r="B198" s="160">
        <v>6.8000838525486795</v>
      </c>
      <c r="C198" s="160">
        <v>0</v>
      </c>
      <c r="D198" s="160">
        <v>1.2608117112217885</v>
      </c>
      <c r="E198" s="160">
        <v>6.1352843544785443E-2</v>
      </c>
      <c r="F198" s="348"/>
      <c r="G198" s="160">
        <v>0</v>
      </c>
      <c r="H198" s="161">
        <v>0</v>
      </c>
      <c r="I198" s="162">
        <f t="shared" si="82"/>
        <v>8.1222484073152543</v>
      </c>
      <c r="J198" s="149"/>
      <c r="K198" s="163" t="s">
        <v>17</v>
      </c>
      <c r="L198" s="164">
        <v>6.8000838525486795</v>
      </c>
      <c r="M198" s="164">
        <v>0</v>
      </c>
      <c r="N198" s="164">
        <v>1.2608117112217885</v>
      </c>
      <c r="O198" s="164">
        <v>6.1352843544785443E-2</v>
      </c>
      <c r="P198" s="164">
        <v>0</v>
      </c>
      <c r="Q198" s="164">
        <v>0</v>
      </c>
      <c r="R198" s="165">
        <v>0</v>
      </c>
      <c r="S198" s="166">
        <f t="shared" si="83"/>
        <v>8.1222484073152543</v>
      </c>
      <c r="U198" s="211" t="s">
        <v>17</v>
      </c>
      <c r="V198" s="212">
        <v>6.8000838525486795</v>
      </c>
      <c r="W198" s="212">
        <v>0</v>
      </c>
      <c r="X198" s="212">
        <v>0</v>
      </c>
      <c r="Y198" s="212">
        <v>0</v>
      </c>
      <c r="Z198" s="212">
        <v>1.2608117112217885</v>
      </c>
      <c r="AA198" s="212">
        <v>1.0555874125655767E-2</v>
      </c>
      <c r="AB198" s="212">
        <v>0</v>
      </c>
      <c r="AC198" s="213">
        <v>5.079696941912968E-2</v>
      </c>
      <c r="AD198" s="212">
        <v>0</v>
      </c>
      <c r="AE198" s="212">
        <v>0</v>
      </c>
      <c r="AF198" s="212">
        <v>0</v>
      </c>
      <c r="AG198" s="212">
        <v>0</v>
      </c>
      <c r="AH198" s="212">
        <v>5.079696941912968E-2</v>
      </c>
      <c r="AI198" s="214">
        <f t="shared" si="84"/>
        <v>8.1222484073152543</v>
      </c>
      <c r="AJ198" s="141" t="str">
        <f t="shared" si="85"/>
        <v/>
      </c>
      <c r="BA198" s="141"/>
      <c r="BR198" s="141"/>
      <c r="CG198" s="141"/>
    </row>
    <row r="199" spans="1:85" ht="15">
      <c r="A199" s="167" t="s">
        <v>139</v>
      </c>
      <c r="B199" s="156">
        <v>198.47319973287239</v>
      </c>
      <c r="C199" s="156">
        <v>151.93231858577744</v>
      </c>
      <c r="D199" s="156">
        <v>4048.3734751544016</v>
      </c>
      <c r="E199" s="156">
        <v>0</v>
      </c>
      <c r="F199" s="348"/>
      <c r="G199" s="156">
        <v>0</v>
      </c>
      <c r="H199" s="168">
        <v>0</v>
      </c>
      <c r="I199" s="154">
        <f t="shared" si="82"/>
        <v>4398.7789934730517</v>
      </c>
      <c r="J199" s="149"/>
      <c r="K199" s="169" t="s">
        <v>139</v>
      </c>
      <c r="L199" s="156">
        <v>198.47319973287239</v>
      </c>
      <c r="M199" s="156">
        <v>151.93231858577744</v>
      </c>
      <c r="N199" s="156">
        <v>4048.3734751544016</v>
      </c>
      <c r="O199" s="156">
        <v>0</v>
      </c>
      <c r="P199" s="156">
        <v>0</v>
      </c>
      <c r="Q199" s="156">
        <v>0</v>
      </c>
      <c r="R199" s="157">
        <v>0</v>
      </c>
      <c r="S199" s="158">
        <f t="shared" si="83"/>
        <v>4398.7789934730517</v>
      </c>
      <c r="U199" s="215" t="s">
        <v>139</v>
      </c>
      <c r="V199" s="207">
        <v>196.07730483994791</v>
      </c>
      <c r="W199" s="207">
        <v>0</v>
      </c>
      <c r="X199" s="207">
        <v>0</v>
      </c>
      <c r="Y199" s="207">
        <v>151.93231858577744</v>
      </c>
      <c r="Z199" s="207">
        <v>3263.8037168832552</v>
      </c>
      <c r="AA199" s="207">
        <v>0</v>
      </c>
      <c r="AB199" s="207">
        <v>0</v>
      </c>
      <c r="AC199" s="208">
        <v>786.96565316407077</v>
      </c>
      <c r="AD199" s="207">
        <v>2.3958948929244777</v>
      </c>
      <c r="AE199" s="207">
        <v>0</v>
      </c>
      <c r="AF199" s="207">
        <v>0</v>
      </c>
      <c r="AG199" s="207">
        <v>784.56975827114627</v>
      </c>
      <c r="AH199" s="207">
        <v>0</v>
      </c>
      <c r="AI199" s="210">
        <f t="shared" si="84"/>
        <v>4398.7789934730517</v>
      </c>
      <c r="AJ199" s="141" t="str">
        <f t="shared" si="85"/>
        <v/>
      </c>
      <c r="BA199" s="141"/>
      <c r="BR199" s="141"/>
      <c r="CG199" s="141"/>
    </row>
    <row r="200" spans="1:85" ht="15">
      <c r="A200" s="159" t="s">
        <v>25</v>
      </c>
      <c r="B200" s="160">
        <v>34.967623641738641</v>
      </c>
      <c r="C200" s="160">
        <v>19.073249259130165</v>
      </c>
      <c r="D200" s="160">
        <v>521.33547974955786</v>
      </c>
      <c r="E200" s="160">
        <v>1002.9350235425944</v>
      </c>
      <c r="F200" s="348"/>
      <c r="G200" s="160">
        <v>11.126062067825931</v>
      </c>
      <c r="H200" s="161">
        <v>0</v>
      </c>
      <c r="I200" s="162">
        <f t="shared" si="82"/>
        <v>1589.4374382608471</v>
      </c>
      <c r="J200" s="149"/>
      <c r="K200" s="163" t="s">
        <v>25</v>
      </c>
      <c r="L200" s="164">
        <v>34.967623641738641</v>
      </c>
      <c r="M200" s="164">
        <v>19.073249259130165</v>
      </c>
      <c r="N200" s="164">
        <v>521.33547974955786</v>
      </c>
      <c r="O200" s="164">
        <v>1002.9350235425944</v>
      </c>
      <c r="P200" s="164">
        <v>0</v>
      </c>
      <c r="Q200" s="164">
        <v>11.126062067825931</v>
      </c>
      <c r="R200" s="165">
        <v>0</v>
      </c>
      <c r="S200" s="166">
        <f t="shared" si="83"/>
        <v>1589.4374382608471</v>
      </c>
      <c r="U200" s="211" t="s">
        <v>25</v>
      </c>
      <c r="V200" s="212">
        <v>3.1788748765216943</v>
      </c>
      <c r="W200" s="212">
        <v>31.788748765216944</v>
      </c>
      <c r="X200" s="212">
        <v>11.126062067825931</v>
      </c>
      <c r="Y200" s="212">
        <v>19.073249259130165</v>
      </c>
      <c r="Z200" s="212">
        <v>521.33547974955786</v>
      </c>
      <c r="AA200" s="212">
        <v>996.5772737895511</v>
      </c>
      <c r="AB200" s="212">
        <v>0</v>
      </c>
      <c r="AC200" s="213">
        <v>6.3577497530433886</v>
      </c>
      <c r="AD200" s="212">
        <v>0</v>
      </c>
      <c r="AE200" s="212">
        <v>4.7683123147825413</v>
      </c>
      <c r="AF200" s="212">
        <v>0</v>
      </c>
      <c r="AG200" s="212">
        <v>0</v>
      </c>
      <c r="AH200" s="212">
        <v>1.5894374382608472</v>
      </c>
      <c r="AI200" s="214">
        <f t="shared" si="84"/>
        <v>1589.4374382608471</v>
      </c>
      <c r="AJ200" s="141" t="str">
        <f t="shared" si="85"/>
        <v/>
      </c>
      <c r="BA200" s="141"/>
      <c r="BR200" s="141"/>
      <c r="CG200" s="141"/>
    </row>
    <row r="201" spans="1:85" ht="15">
      <c r="A201" s="167" t="s">
        <v>24</v>
      </c>
      <c r="B201" s="156">
        <v>6.5177014262358091</v>
      </c>
      <c r="C201" s="156">
        <v>0</v>
      </c>
      <c r="D201" s="156">
        <v>0.71018434481317283</v>
      </c>
      <c r="E201" s="156">
        <v>0</v>
      </c>
      <c r="F201" s="348"/>
      <c r="G201" s="156">
        <v>0</v>
      </c>
      <c r="H201" s="168">
        <v>0</v>
      </c>
      <c r="I201" s="154">
        <f t="shared" si="82"/>
        <v>7.2278857710489817</v>
      </c>
      <c r="J201" s="149"/>
      <c r="K201" s="169" t="s">
        <v>24</v>
      </c>
      <c r="L201" s="156">
        <v>6.5177014262358091</v>
      </c>
      <c r="M201" s="156">
        <v>0</v>
      </c>
      <c r="N201" s="156">
        <v>0.71018434481317283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3"/>
        <v>7.2278857710489817</v>
      </c>
      <c r="U201" s="215" t="s">
        <v>24</v>
      </c>
      <c r="V201" s="207">
        <v>6.5177014262358091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0.71018434481317283</v>
      </c>
      <c r="AD201" s="207">
        <v>0</v>
      </c>
      <c r="AE201" s="207">
        <v>0</v>
      </c>
      <c r="AF201" s="207">
        <v>0</v>
      </c>
      <c r="AG201" s="207">
        <v>0.71018434481317283</v>
      </c>
      <c r="AH201" s="207">
        <v>0</v>
      </c>
      <c r="AI201" s="210">
        <f t="shared" si="84"/>
        <v>7.2278857710489817</v>
      </c>
      <c r="AJ201" s="141" t="str">
        <f t="shared" si="85"/>
        <v/>
      </c>
      <c r="BA201" s="141"/>
      <c r="BR201" s="141"/>
      <c r="CG201" s="141"/>
    </row>
    <row r="202" spans="1:85" ht="15">
      <c r="A202" s="159" t="s">
        <v>59</v>
      </c>
      <c r="B202" s="160">
        <v>0</v>
      </c>
      <c r="C202" s="160">
        <v>0</v>
      </c>
      <c r="D202" s="160">
        <v>0</v>
      </c>
      <c r="E202" s="160">
        <v>0</v>
      </c>
      <c r="F202" s="348"/>
      <c r="G202" s="160">
        <v>0</v>
      </c>
      <c r="H202" s="161">
        <v>0</v>
      </c>
      <c r="I202" s="162">
        <f t="shared" si="82"/>
        <v>0</v>
      </c>
      <c r="J202" s="149"/>
      <c r="K202" s="163" t="s">
        <v>59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3"/>
        <v>0</v>
      </c>
      <c r="U202" s="211" t="s">
        <v>59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4"/>
        <v>0</v>
      </c>
      <c r="AJ202" s="141" t="str">
        <f t="shared" si="85"/>
        <v/>
      </c>
      <c r="BA202" s="141"/>
      <c r="BR202" s="141"/>
      <c r="CG202" s="141"/>
    </row>
    <row r="203" spans="1:85" ht="15">
      <c r="A203" s="167" t="s">
        <v>22</v>
      </c>
      <c r="B203" s="156">
        <v>41.5630465446241</v>
      </c>
      <c r="C203" s="156">
        <v>0</v>
      </c>
      <c r="D203" s="156">
        <v>552.79139811952041</v>
      </c>
      <c r="E203" s="156">
        <v>0</v>
      </c>
      <c r="F203" s="348"/>
      <c r="G203" s="156">
        <v>0</v>
      </c>
      <c r="H203" s="168">
        <v>0</v>
      </c>
      <c r="I203" s="154">
        <f t="shared" si="82"/>
        <v>594.35444466414447</v>
      </c>
      <c r="J203" s="149"/>
      <c r="K203" s="169" t="s">
        <v>22</v>
      </c>
      <c r="L203" s="156">
        <v>41.5630465446241</v>
      </c>
      <c r="M203" s="156">
        <v>0</v>
      </c>
      <c r="N203" s="156">
        <v>552.79139811952041</v>
      </c>
      <c r="O203" s="156">
        <v>0</v>
      </c>
      <c r="P203" s="156">
        <v>43.006828924139484</v>
      </c>
      <c r="Q203" s="156">
        <v>0</v>
      </c>
      <c r="R203" s="157">
        <v>0</v>
      </c>
      <c r="S203" s="158">
        <f t="shared" si="83"/>
        <v>637.36127358828389</v>
      </c>
      <c r="U203" s="215" t="s">
        <v>22</v>
      </c>
      <c r="V203" s="207">
        <v>41.5630465446241</v>
      </c>
      <c r="W203" s="207">
        <v>0</v>
      </c>
      <c r="X203" s="207">
        <v>0</v>
      </c>
      <c r="Y203" s="207">
        <v>0</v>
      </c>
      <c r="Z203" s="207">
        <v>552.79139811952041</v>
      </c>
      <c r="AA203" s="207">
        <v>0</v>
      </c>
      <c r="AB203" s="207">
        <v>43.006828924139484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84"/>
        <v>637.36127358828389</v>
      </c>
      <c r="AJ203" s="141" t="str">
        <f t="shared" si="85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1441.8730277992547</v>
      </c>
      <c r="E204" s="160">
        <v>0</v>
      </c>
      <c r="F204" s="348"/>
      <c r="G204" s="160">
        <v>0</v>
      </c>
      <c r="H204" s="161">
        <v>0</v>
      </c>
      <c r="I204" s="162">
        <f t="shared" si="82"/>
        <v>1441.8730277992547</v>
      </c>
      <c r="J204" s="149"/>
      <c r="K204" s="163" t="s">
        <v>21</v>
      </c>
      <c r="L204" s="164">
        <v>0</v>
      </c>
      <c r="M204" s="164">
        <v>0</v>
      </c>
      <c r="N204" s="164">
        <v>1441.8730277992547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3"/>
        <v>1441.8730277992547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1441.8730277992547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4"/>
        <v>1441.8730277992547</v>
      </c>
      <c r="AJ204" s="141" t="str">
        <f t="shared" si="85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82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3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4"/>
        <v>0</v>
      </c>
      <c r="AJ205" s="141" t="str">
        <f t="shared" si="85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82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3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84"/>
        <v>0</v>
      </c>
      <c r="AJ206" s="141" t="str">
        <f t="shared" si="85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82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3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4"/>
        <v>0</v>
      </c>
      <c r="AJ207" s="141" t="str">
        <f t="shared" si="85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82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3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84"/>
        <v>0</v>
      </c>
      <c r="AJ208" s="141" t="str">
        <f t="shared" si="85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82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3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4"/>
        <v>0</v>
      </c>
      <c r="AJ209" s="141" t="str">
        <f t="shared" si="85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598.63405792718982</v>
      </c>
      <c r="C210" s="195">
        <f t="shared" ref="C210:I210" si="86">SUM(C189:C205)</f>
        <v>171.42322601726596</v>
      </c>
      <c r="D210" s="195">
        <f t="shared" si="86"/>
        <v>6948.8136458378694</v>
      </c>
      <c r="E210" s="195">
        <f t="shared" si="86"/>
        <v>1009.3022726510907</v>
      </c>
      <c r="F210" s="195">
        <f t="shared" si="86"/>
        <v>0</v>
      </c>
      <c r="G210" s="195">
        <f t="shared" si="86"/>
        <v>11.126062067825931</v>
      </c>
      <c r="H210" s="197">
        <f t="shared" si="86"/>
        <v>0</v>
      </c>
      <c r="I210" s="154">
        <f t="shared" si="86"/>
        <v>8739.2992645012419</v>
      </c>
      <c r="J210" s="149"/>
      <c r="K210" s="196" t="s">
        <v>26</v>
      </c>
      <c r="L210" s="195">
        <f>SUM(L189:L205)</f>
        <v>598.63405792718982</v>
      </c>
      <c r="M210" s="195">
        <f t="shared" ref="M210:S210" si="87">SUM(M189:M205)</f>
        <v>171.42322601726596</v>
      </c>
      <c r="N210" s="195">
        <f t="shared" si="87"/>
        <v>6948.8136458378694</v>
      </c>
      <c r="O210" s="195">
        <f t="shared" si="87"/>
        <v>1009.3022726510907</v>
      </c>
      <c r="P210" s="195">
        <f t="shared" si="87"/>
        <v>757.97967629286268</v>
      </c>
      <c r="Q210" s="195">
        <f t="shared" si="87"/>
        <v>11.126062067825931</v>
      </c>
      <c r="R210" s="197">
        <f t="shared" si="87"/>
        <v>0</v>
      </c>
      <c r="S210" s="198">
        <f t="shared" si="87"/>
        <v>9497.2789407941054</v>
      </c>
      <c r="T210" s="141" t="str">
        <f>IF(ABS(S210-AI210)&gt;0.01,S210-AI210,"")</f>
        <v/>
      </c>
      <c r="U210" s="224" t="s">
        <v>62</v>
      </c>
      <c r="V210" s="225">
        <f>SUM(V189:V205)</f>
        <v>562.37147840146804</v>
      </c>
      <c r="W210" s="225">
        <f t="shared" ref="W210:AH210" si="88">SUM(W189:W205)</f>
        <v>31.788748765216944</v>
      </c>
      <c r="X210" s="225">
        <f t="shared" si="88"/>
        <v>11.126062067825931</v>
      </c>
      <c r="Y210" s="225">
        <f t="shared" si="88"/>
        <v>171.42322601726596</v>
      </c>
      <c r="Z210" s="225">
        <f t="shared" si="88"/>
        <v>6163.2910933376161</v>
      </c>
      <c r="AA210" s="225">
        <f t="shared" si="88"/>
        <v>998.39225295843414</v>
      </c>
      <c r="AB210" s="225">
        <f t="shared" si="88"/>
        <v>757.97967629286268</v>
      </c>
      <c r="AC210" s="225">
        <f t="shared" si="88"/>
        <v>800.90640295341427</v>
      </c>
      <c r="AD210" s="226">
        <f t="shared" si="88"/>
        <v>4.473830760504856</v>
      </c>
      <c r="AE210" s="226">
        <f t="shared" si="88"/>
        <v>4.7683123147825413</v>
      </c>
      <c r="AF210" s="226">
        <f t="shared" si="88"/>
        <v>0</v>
      </c>
      <c r="AG210" s="226">
        <f t="shared" si="88"/>
        <v>785.5225525002528</v>
      </c>
      <c r="AH210" s="226">
        <f t="shared" si="88"/>
        <v>6.1417073778740594</v>
      </c>
      <c r="AI210" s="227">
        <f>SUM(V210:AC210)</f>
        <v>9497.2789407941036</v>
      </c>
      <c r="AJ210" s="141" t="str">
        <f t="shared" si="85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6.8499091266827586E-2</v>
      </c>
      <c r="C211" s="49">
        <f t="shared" ref="C211:H211" si="89">IF($I210=0,"-",C210/$I210)</f>
        <v>1.9615214083992031E-2</v>
      </c>
      <c r="D211" s="49">
        <f t="shared" si="89"/>
        <v>0.79512251904036879</v>
      </c>
      <c r="E211" s="49">
        <f t="shared" si="89"/>
        <v>0.11549006872334086</v>
      </c>
      <c r="F211" s="49">
        <f t="shared" si="89"/>
        <v>0</v>
      </c>
      <c r="G211" s="49">
        <f t="shared" si="89"/>
        <v>1.2731068854707429E-3</v>
      </c>
      <c r="H211" s="72">
        <f t="shared" si="89"/>
        <v>0</v>
      </c>
      <c r="I211" s="50">
        <f>SUM(B211:H211)</f>
        <v>1</v>
      </c>
      <c r="J211" s="141"/>
      <c r="K211" s="84" t="s">
        <v>86</v>
      </c>
      <c r="L211" s="101">
        <f t="shared" ref="L211:R211" si="90">IF($S210=0,"-",L210/$S210)</f>
        <v>6.3032165492775932E-2</v>
      </c>
      <c r="M211" s="101">
        <f t="shared" si="90"/>
        <v>1.8049720039383467E-2</v>
      </c>
      <c r="N211" s="101">
        <f t="shared" si="90"/>
        <v>0.73166363641172061</v>
      </c>
      <c r="O211" s="101">
        <f t="shared" si="90"/>
        <v>0.10627278391453657</v>
      </c>
      <c r="P211" s="101">
        <f t="shared" si="90"/>
        <v>7.9810194163833309E-2</v>
      </c>
      <c r="Q211" s="101">
        <f t="shared" si="90"/>
        <v>1.1714999777500098E-3</v>
      </c>
      <c r="R211" s="102">
        <f t="shared" si="90"/>
        <v>0</v>
      </c>
      <c r="S211" s="103">
        <f>SUM(L211:R211)</f>
        <v>0.99999999999999978</v>
      </c>
      <c r="U211" s="113" t="s">
        <v>86</v>
      </c>
      <c r="V211" s="135">
        <f>+V210/$AI210</f>
        <v>5.9213958219747308E-2</v>
      </c>
      <c r="W211" s="135">
        <f t="shared" ref="W211:AH211" si="91">+W210/$AI210</f>
        <v>3.3471427935714568E-3</v>
      </c>
      <c r="X211" s="135">
        <f t="shared" si="91"/>
        <v>1.17149997775001E-3</v>
      </c>
      <c r="Y211" s="135">
        <f t="shared" si="91"/>
        <v>1.804972003938347E-2</v>
      </c>
      <c r="Z211" s="135">
        <f t="shared" si="91"/>
        <v>0.64895336145852744</v>
      </c>
      <c r="AA211" s="135">
        <f t="shared" si="91"/>
        <v>0.10512403175503181</v>
      </c>
      <c r="AB211" s="135">
        <f t="shared" si="91"/>
        <v>7.9810194163833323E-2</v>
      </c>
      <c r="AC211" s="135">
        <f t="shared" si="91"/>
        <v>8.4330091592155279E-2</v>
      </c>
      <c r="AD211" s="135">
        <f t="shared" si="91"/>
        <v>4.7106447945718461E-4</v>
      </c>
      <c r="AE211" s="135">
        <f t="shared" si="91"/>
        <v>5.0207141903571854E-4</v>
      </c>
      <c r="AF211" s="135">
        <f t="shared" si="91"/>
        <v>0</v>
      </c>
      <c r="AG211" s="135">
        <f t="shared" si="91"/>
        <v>8.2710274953193302E-2</v>
      </c>
      <c r="AH211" s="135">
        <f t="shared" si="91"/>
        <v>6.4668074046907251E-4</v>
      </c>
      <c r="AI211" s="136">
        <f>SUM(V211:AC211)</f>
        <v>1</v>
      </c>
      <c r="AJ211" s="24" t="str">
        <f t="shared" si="85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9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4">SUM(V216:AC216)</f>
        <v>0</v>
      </c>
      <c r="AJ216" s="141" t="str">
        <f t="shared" ref="AJ216:AJ237" si="95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9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4"/>
        <v>0</v>
      </c>
      <c r="AJ217" s="141" t="str">
        <f t="shared" si="95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92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3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4"/>
        <v>0</v>
      </c>
      <c r="AJ218" s="141" t="str">
        <f t="shared" si="95"/>
        <v/>
      </c>
      <c r="BA218" s="141"/>
      <c r="BR218" s="141"/>
      <c r="CG218" s="141"/>
    </row>
    <row r="219" spans="1:85" ht="15">
      <c r="A219" s="167" t="s">
        <v>16</v>
      </c>
      <c r="B219" s="156">
        <v>11.964722405015765</v>
      </c>
      <c r="C219" s="156">
        <v>0</v>
      </c>
      <c r="D219" s="156">
        <v>0</v>
      </c>
      <c r="E219" s="156">
        <v>0</v>
      </c>
      <c r="F219" s="348"/>
      <c r="G219" s="156">
        <v>0</v>
      </c>
      <c r="H219" s="168">
        <v>0</v>
      </c>
      <c r="I219" s="154">
        <f t="shared" si="92"/>
        <v>11.964722405015765</v>
      </c>
      <c r="J219" s="149"/>
      <c r="K219" s="169" t="s">
        <v>16</v>
      </c>
      <c r="L219" s="156">
        <v>11.964722405015765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3"/>
        <v>11.964722405015765</v>
      </c>
      <c r="U219" s="215" t="s">
        <v>16</v>
      </c>
      <c r="V219" s="207">
        <v>11.964722405015765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4"/>
        <v>11.964722405015765</v>
      </c>
      <c r="AJ219" s="141" t="str">
        <f t="shared" si="95"/>
        <v/>
      </c>
      <c r="BA219" s="141"/>
      <c r="BR219" s="141"/>
      <c r="CG219" s="141"/>
    </row>
    <row r="220" spans="1:85" ht="15">
      <c r="A220" s="159" t="s">
        <v>15</v>
      </c>
      <c r="B220" s="160">
        <v>2.7368006567397503</v>
      </c>
      <c r="C220" s="160">
        <v>0</v>
      </c>
      <c r="D220" s="160">
        <v>0</v>
      </c>
      <c r="E220" s="160">
        <v>0</v>
      </c>
      <c r="F220" s="348"/>
      <c r="G220" s="160">
        <v>0</v>
      </c>
      <c r="H220" s="161">
        <v>0</v>
      </c>
      <c r="I220" s="162">
        <f t="shared" si="92"/>
        <v>2.7368006567397503</v>
      </c>
      <c r="J220" s="149"/>
      <c r="K220" s="163" t="s">
        <v>15</v>
      </c>
      <c r="L220" s="164">
        <v>2.7368006567397503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3"/>
        <v>2.7368006567397503</v>
      </c>
      <c r="U220" s="211" t="s">
        <v>56</v>
      </c>
      <c r="V220" s="212">
        <v>2.7368006567397503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4"/>
        <v>2.7368006567397503</v>
      </c>
      <c r="AJ220" s="141" t="str">
        <f t="shared" si="95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0.11693436103768513</v>
      </c>
      <c r="F221" s="348"/>
      <c r="G221" s="156">
        <v>0</v>
      </c>
      <c r="H221" s="168">
        <v>0</v>
      </c>
      <c r="I221" s="154">
        <f t="shared" si="92"/>
        <v>0.11693436103768513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0.11693436103768513</v>
      </c>
      <c r="P221" s="156">
        <v>174.43123979256632</v>
      </c>
      <c r="Q221" s="156">
        <v>0</v>
      </c>
      <c r="R221" s="157">
        <v>0</v>
      </c>
      <c r="S221" s="158">
        <f t="shared" si="93"/>
        <v>174.54817415360401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174.43123979256632</v>
      </c>
      <c r="AC221" s="208">
        <v>0.11693436103768513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0.11693436103768513</v>
      </c>
      <c r="AI221" s="210">
        <f t="shared" si="94"/>
        <v>174.54817415360401</v>
      </c>
      <c r="AJ221" s="141" t="str">
        <f t="shared" si="95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1.8815098123249442E-17</v>
      </c>
      <c r="F222" s="348"/>
      <c r="G222" s="160">
        <v>0</v>
      </c>
      <c r="H222" s="161">
        <v>0</v>
      </c>
      <c r="I222" s="162">
        <f t="shared" si="92"/>
        <v>1.8815098123249442E-17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1.8815098123249442E-17</v>
      </c>
      <c r="P222" s="164">
        <v>32.051520323624402</v>
      </c>
      <c r="Q222" s="164">
        <v>0</v>
      </c>
      <c r="R222" s="165">
        <v>0</v>
      </c>
      <c r="S222" s="166">
        <f t="shared" si="93"/>
        <v>32.051520323624402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32.051520323624402</v>
      </c>
      <c r="AC222" s="213">
        <v>1.8815098123249442E-17</v>
      </c>
      <c r="AD222" s="212">
        <v>0</v>
      </c>
      <c r="AE222" s="212">
        <v>0</v>
      </c>
      <c r="AF222" s="212">
        <v>0</v>
      </c>
      <c r="AG222" s="212">
        <v>0</v>
      </c>
      <c r="AH222" s="212">
        <v>1.8815098123249442E-17</v>
      </c>
      <c r="AI222" s="214">
        <f t="shared" si="94"/>
        <v>32.051520323624402</v>
      </c>
      <c r="AJ222" s="141" t="str">
        <f t="shared" si="95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92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3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4"/>
        <v>0</v>
      </c>
      <c r="AJ223" s="141" t="str">
        <f t="shared" si="95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17.620254272228483</v>
      </c>
      <c r="F224" s="348"/>
      <c r="G224" s="160">
        <v>0</v>
      </c>
      <c r="H224" s="161">
        <v>0</v>
      </c>
      <c r="I224" s="162">
        <f t="shared" si="92"/>
        <v>17.620254272228483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17.620254272228483</v>
      </c>
      <c r="P224" s="164">
        <v>0</v>
      </c>
      <c r="Q224" s="164">
        <v>0</v>
      </c>
      <c r="R224" s="165">
        <v>0</v>
      </c>
      <c r="S224" s="166">
        <f t="shared" si="93"/>
        <v>17.620254272228483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17.620254272228483</v>
      </c>
      <c r="AD224" s="212">
        <v>0</v>
      </c>
      <c r="AE224" s="212">
        <v>0</v>
      </c>
      <c r="AF224" s="212">
        <v>0</v>
      </c>
      <c r="AG224" s="212">
        <v>0</v>
      </c>
      <c r="AH224" s="212">
        <v>17.620254272228483</v>
      </c>
      <c r="AI224" s="214">
        <f t="shared" si="94"/>
        <v>17.620254272228483</v>
      </c>
      <c r="AJ224" s="141" t="str">
        <f t="shared" si="95"/>
        <v/>
      </c>
      <c r="BA224" s="141"/>
      <c r="BR224" s="141"/>
      <c r="CG224" s="141"/>
    </row>
    <row r="225" spans="1:85" ht="15">
      <c r="A225" s="167" t="s">
        <v>139</v>
      </c>
      <c r="B225" s="156">
        <v>810.81964117268853</v>
      </c>
      <c r="C225" s="156">
        <v>0</v>
      </c>
      <c r="D225" s="156">
        <v>11.463264769103365</v>
      </c>
      <c r="E225" s="156">
        <v>26.713944813503048</v>
      </c>
      <c r="F225" s="348"/>
      <c r="G225" s="156">
        <v>0</v>
      </c>
      <c r="H225" s="168">
        <v>0</v>
      </c>
      <c r="I225" s="154">
        <f t="shared" si="92"/>
        <v>848.99685075529499</v>
      </c>
      <c r="J225" s="149"/>
      <c r="K225" s="169" t="s">
        <v>139</v>
      </c>
      <c r="L225" s="156">
        <v>810.81964117268853</v>
      </c>
      <c r="M225" s="156">
        <v>0</v>
      </c>
      <c r="N225" s="156">
        <v>11.463264769103365</v>
      </c>
      <c r="O225" s="156">
        <v>26.713944813503048</v>
      </c>
      <c r="P225" s="156">
        <v>0</v>
      </c>
      <c r="Q225" s="156">
        <v>0</v>
      </c>
      <c r="R225" s="157">
        <v>0</v>
      </c>
      <c r="S225" s="158">
        <f t="shared" si="93"/>
        <v>848.99685075529499</v>
      </c>
      <c r="U225" s="215" t="s">
        <v>139</v>
      </c>
      <c r="V225" s="207">
        <v>805.53232241720355</v>
      </c>
      <c r="W225" s="207">
        <v>0</v>
      </c>
      <c r="X225" s="207">
        <v>0</v>
      </c>
      <c r="Y225" s="207">
        <v>0</v>
      </c>
      <c r="Z225" s="207">
        <v>11.463264769103365</v>
      </c>
      <c r="AA225" s="207">
        <v>0</v>
      </c>
      <c r="AB225" s="207">
        <v>0</v>
      </c>
      <c r="AC225" s="208">
        <v>32.001263568988087</v>
      </c>
      <c r="AD225" s="207">
        <v>5.2873187554850389</v>
      </c>
      <c r="AE225" s="207">
        <v>0</v>
      </c>
      <c r="AF225" s="207">
        <v>0</v>
      </c>
      <c r="AG225" s="207">
        <v>0</v>
      </c>
      <c r="AH225" s="207">
        <v>26.713944813503048</v>
      </c>
      <c r="AI225" s="210">
        <f t="shared" si="94"/>
        <v>848.99685075529499</v>
      </c>
      <c r="AJ225" s="141" t="str">
        <f t="shared" si="95"/>
        <v/>
      </c>
      <c r="BA225" s="141"/>
      <c r="BR225" s="141"/>
      <c r="CG225" s="141"/>
    </row>
    <row r="226" spans="1:85" ht="15">
      <c r="A226" s="159" t="s">
        <v>25</v>
      </c>
      <c r="B226" s="160">
        <v>67.579789288715332</v>
      </c>
      <c r="C226" s="160">
        <v>0</v>
      </c>
      <c r="D226" s="160">
        <v>210.20941395579786</v>
      </c>
      <c r="E226" s="160">
        <v>821.9952699029684</v>
      </c>
      <c r="F226" s="348"/>
      <c r="G226" s="160">
        <v>161.39510678248507</v>
      </c>
      <c r="H226" s="161">
        <v>0</v>
      </c>
      <c r="I226" s="162">
        <f t="shared" si="92"/>
        <v>1261.1795799299666</v>
      </c>
      <c r="J226" s="149"/>
      <c r="K226" s="163" t="s">
        <v>25</v>
      </c>
      <c r="L226" s="164">
        <v>67.579789288715332</v>
      </c>
      <c r="M226" s="164">
        <v>0</v>
      </c>
      <c r="N226" s="164">
        <v>210.20941395579786</v>
      </c>
      <c r="O226" s="164">
        <v>821.9952699029684</v>
      </c>
      <c r="P226" s="164">
        <v>0</v>
      </c>
      <c r="Q226" s="164">
        <v>161.39510678248507</v>
      </c>
      <c r="R226" s="165">
        <v>0</v>
      </c>
      <c r="S226" s="166">
        <f t="shared" si="93"/>
        <v>1261.1795799299666</v>
      </c>
      <c r="U226" s="211" t="s">
        <v>25</v>
      </c>
      <c r="V226" s="212">
        <v>18.631524972749862</v>
      </c>
      <c r="W226" s="212">
        <v>48.948264315965467</v>
      </c>
      <c r="X226" s="212">
        <v>161.39510678248507</v>
      </c>
      <c r="Y226" s="212">
        <v>0</v>
      </c>
      <c r="Z226" s="212">
        <v>210.20941395579786</v>
      </c>
      <c r="AA226" s="212">
        <v>799.9996199704882</v>
      </c>
      <c r="AB226" s="212">
        <v>0</v>
      </c>
      <c r="AC226" s="213">
        <v>21.995649932480305</v>
      </c>
      <c r="AD226" s="212">
        <v>0</v>
      </c>
      <c r="AE226" s="212">
        <v>9.0276354736552609</v>
      </c>
      <c r="AF226" s="212">
        <v>0</v>
      </c>
      <c r="AG226" s="212">
        <v>0</v>
      </c>
      <c r="AH226" s="212">
        <v>12.968014458825042</v>
      </c>
      <c r="AI226" s="214">
        <f t="shared" si="94"/>
        <v>1261.1795799299668</v>
      </c>
      <c r="AJ226" s="141" t="str">
        <f t="shared" si="95"/>
        <v/>
      </c>
      <c r="BA226" s="141"/>
      <c r="BR226" s="141"/>
      <c r="CG226" s="141"/>
    </row>
    <row r="227" spans="1:85" ht="15">
      <c r="A227" s="167" t="s">
        <v>24</v>
      </c>
      <c r="B227" s="156">
        <v>257.96294768925861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92"/>
        <v>257.96294768925861</v>
      </c>
      <c r="J227" s="149"/>
      <c r="K227" s="169" t="s">
        <v>24</v>
      </c>
      <c r="L227" s="156">
        <v>257.96294768925861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3"/>
        <v>257.96294768925861</v>
      </c>
      <c r="U227" s="215" t="s">
        <v>24</v>
      </c>
      <c r="V227" s="207">
        <v>251.88446612854713</v>
      </c>
      <c r="W227" s="207">
        <v>6.0784815607114702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4"/>
        <v>257.96294768925861</v>
      </c>
      <c r="AJ227" s="141" t="str">
        <f t="shared" si="95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92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3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4"/>
        <v>0</v>
      </c>
      <c r="AJ228" s="141" t="str">
        <f t="shared" si="95"/>
        <v/>
      </c>
      <c r="BA228" s="141"/>
      <c r="BR228" s="141"/>
      <c r="CG228" s="141"/>
    </row>
    <row r="229" spans="1:85" ht="15">
      <c r="A229" s="167" t="s">
        <v>22</v>
      </c>
      <c r="B229" s="156">
        <v>48.665194262354802</v>
      </c>
      <c r="C229" s="156">
        <v>0</v>
      </c>
      <c r="D229" s="156">
        <v>0</v>
      </c>
      <c r="E229" s="156">
        <v>0</v>
      </c>
      <c r="F229" s="348"/>
      <c r="G229" s="156">
        <v>0</v>
      </c>
      <c r="H229" s="168">
        <v>0</v>
      </c>
      <c r="I229" s="154">
        <f t="shared" si="92"/>
        <v>48.665194262354802</v>
      </c>
      <c r="J229" s="149"/>
      <c r="K229" s="169" t="s">
        <v>22</v>
      </c>
      <c r="L229" s="156">
        <v>48.665194262354802</v>
      </c>
      <c r="M229" s="156">
        <v>0</v>
      </c>
      <c r="N229" s="156">
        <v>0</v>
      </c>
      <c r="O229" s="156">
        <v>0</v>
      </c>
      <c r="P229" s="156">
        <v>10.513088170308677</v>
      </c>
      <c r="Q229" s="156">
        <v>0</v>
      </c>
      <c r="R229" s="157">
        <v>0</v>
      </c>
      <c r="S229" s="158">
        <f t="shared" si="93"/>
        <v>59.17828243266348</v>
      </c>
      <c r="U229" s="215" t="s">
        <v>22</v>
      </c>
      <c r="V229" s="207">
        <v>48.665194262354802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10.513088170308677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94"/>
        <v>59.17828243266348</v>
      </c>
      <c r="AJ229" s="141" t="str">
        <f t="shared" si="95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9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3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4"/>
        <v>0</v>
      </c>
      <c r="AJ230" s="141" t="str">
        <f t="shared" si="95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92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3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4"/>
        <v>0</v>
      </c>
      <c r="AJ231" s="141" t="str">
        <f t="shared" si="95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9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3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94"/>
        <v>0</v>
      </c>
      <c r="AJ232" s="141" t="str">
        <f t="shared" si="95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9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4"/>
        <v>0</v>
      </c>
      <c r="AJ233" s="141" t="str">
        <f t="shared" si="95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9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94"/>
        <v>0</v>
      </c>
      <c r="AJ234" s="141" t="str">
        <f t="shared" si="95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9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4"/>
        <v>0</v>
      </c>
      <c r="AJ235" s="141" t="str">
        <f t="shared" si="95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1199.7290954747727</v>
      </c>
      <c r="C236" s="195">
        <f t="shared" ref="C236:I236" si="96">SUM(C215:C231)</f>
        <v>0</v>
      </c>
      <c r="D236" s="195">
        <f t="shared" si="96"/>
        <v>221.67267872490123</v>
      </c>
      <c r="E236" s="195">
        <f t="shared" si="96"/>
        <v>866.44640334973758</v>
      </c>
      <c r="F236" s="195">
        <f t="shared" si="96"/>
        <v>0</v>
      </c>
      <c r="G236" s="195">
        <f t="shared" si="96"/>
        <v>161.39510678248507</v>
      </c>
      <c r="H236" s="197">
        <f t="shared" si="96"/>
        <v>0</v>
      </c>
      <c r="I236" s="154">
        <f t="shared" si="96"/>
        <v>2449.2432843318966</v>
      </c>
      <c r="J236" s="149"/>
      <c r="K236" s="196" t="s">
        <v>26</v>
      </c>
      <c r="L236" s="195">
        <f>SUM(L215:L231)</f>
        <v>1199.7290954747727</v>
      </c>
      <c r="M236" s="195">
        <f t="shared" ref="M236:S236" si="97">SUM(M215:M231)</f>
        <v>0</v>
      </c>
      <c r="N236" s="195">
        <f t="shared" si="97"/>
        <v>221.67267872490123</v>
      </c>
      <c r="O236" s="195">
        <f t="shared" si="97"/>
        <v>866.44640334973758</v>
      </c>
      <c r="P236" s="195">
        <f t="shared" si="97"/>
        <v>216.99584828649938</v>
      </c>
      <c r="Q236" s="195">
        <f t="shared" si="97"/>
        <v>161.39510678248507</v>
      </c>
      <c r="R236" s="197">
        <f t="shared" si="97"/>
        <v>0</v>
      </c>
      <c r="S236" s="198">
        <f t="shared" si="97"/>
        <v>2666.2391326183961</v>
      </c>
      <c r="T236" s="141" t="str">
        <f>IF(ABS(S236-AI236)&gt;0.01,S236-AI236,"")</f>
        <v/>
      </c>
      <c r="U236" s="224" t="s">
        <v>62</v>
      </c>
      <c r="V236" s="225">
        <f>SUM(V215:V231)</f>
        <v>1139.4150308426108</v>
      </c>
      <c r="W236" s="225">
        <f t="shared" ref="W236:AH236" si="98">SUM(W215:W231)</f>
        <v>55.026745876676941</v>
      </c>
      <c r="X236" s="225">
        <f t="shared" si="98"/>
        <v>161.39510678248507</v>
      </c>
      <c r="Y236" s="225">
        <f t="shared" si="98"/>
        <v>0</v>
      </c>
      <c r="Z236" s="225">
        <f t="shared" si="98"/>
        <v>221.67267872490123</v>
      </c>
      <c r="AA236" s="225">
        <f t="shared" si="98"/>
        <v>799.9996199704882</v>
      </c>
      <c r="AB236" s="225">
        <f t="shared" si="98"/>
        <v>216.99584828649938</v>
      </c>
      <c r="AC236" s="225">
        <f t="shared" si="98"/>
        <v>71.734102134734556</v>
      </c>
      <c r="AD236" s="226">
        <f t="shared" si="98"/>
        <v>5.2873187554850389</v>
      </c>
      <c r="AE236" s="226">
        <f t="shared" si="98"/>
        <v>9.0276354736552609</v>
      </c>
      <c r="AF236" s="226">
        <f t="shared" si="98"/>
        <v>0</v>
      </c>
      <c r="AG236" s="226">
        <f t="shared" si="98"/>
        <v>0</v>
      </c>
      <c r="AH236" s="226">
        <f t="shared" si="98"/>
        <v>57.419147905594258</v>
      </c>
      <c r="AI236" s="227">
        <f>SUM(V236:AC236)</f>
        <v>2666.2391326183965</v>
      </c>
      <c r="AJ236" s="141" t="str">
        <f t="shared" si="95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0.48983663776872793</v>
      </c>
      <c r="C237" s="49">
        <f t="shared" ref="C237:H237" si="99">IF($I236=0,"-",C236/$I236)</f>
        <v>0</v>
      </c>
      <c r="D237" s="49">
        <f t="shared" si="99"/>
        <v>9.0506598565756199E-2</v>
      </c>
      <c r="E237" s="49">
        <f t="shared" si="99"/>
        <v>0.35376085703388443</v>
      </c>
      <c r="F237" s="49">
        <f t="shared" si="99"/>
        <v>0</v>
      </c>
      <c r="G237" s="49">
        <f t="shared" si="99"/>
        <v>6.5895906631631473E-2</v>
      </c>
      <c r="H237" s="72">
        <f t="shared" si="99"/>
        <v>0</v>
      </c>
      <c r="I237" s="50">
        <f>SUM(B237:H237)</f>
        <v>1</v>
      </c>
      <c r="J237" s="141"/>
      <c r="K237" s="84" t="s">
        <v>86</v>
      </c>
      <c r="L237" s="101">
        <f t="shared" ref="L237:R237" si="100">IF($S236=0,"-",L236/$S236)</f>
        <v>0.44997055245249951</v>
      </c>
      <c r="M237" s="101">
        <f t="shared" si="100"/>
        <v>0</v>
      </c>
      <c r="N237" s="101">
        <f t="shared" si="100"/>
        <v>8.3140584058267214E-2</v>
      </c>
      <c r="O237" s="101">
        <f t="shared" si="100"/>
        <v>0.32496950207869718</v>
      </c>
      <c r="P237" s="101">
        <f t="shared" si="100"/>
        <v>8.1386491418493773E-2</v>
      </c>
      <c r="Q237" s="101">
        <f t="shared" si="100"/>
        <v>6.0532869992042326E-2</v>
      </c>
      <c r="R237" s="102">
        <f t="shared" si="100"/>
        <v>0</v>
      </c>
      <c r="S237" s="103">
        <f>SUM(L237:R237)</f>
        <v>1</v>
      </c>
      <c r="U237" s="113" t="s">
        <v>86</v>
      </c>
      <c r="V237" s="135">
        <f>+V236/$AI236</f>
        <v>0.42734915143325547</v>
      </c>
      <c r="W237" s="135">
        <f t="shared" ref="W237:AH237" si="101">+W236/$AI236</f>
        <v>2.0638338550915195E-2</v>
      </c>
      <c r="X237" s="135">
        <f t="shared" si="101"/>
        <v>6.0532869992042319E-2</v>
      </c>
      <c r="Y237" s="135">
        <f t="shared" si="101"/>
        <v>0</v>
      </c>
      <c r="Z237" s="135">
        <f t="shared" si="101"/>
        <v>8.31405840582672E-2</v>
      </c>
      <c r="AA237" s="135">
        <f t="shared" si="101"/>
        <v>0.30004796275900564</v>
      </c>
      <c r="AB237" s="135">
        <f t="shared" si="101"/>
        <v>8.1386491418493759E-2</v>
      </c>
      <c r="AC237" s="135">
        <f t="shared" si="101"/>
        <v>2.6904601788020281E-2</v>
      </c>
      <c r="AD237" s="135">
        <f t="shared" si="101"/>
        <v>1.9830624683287862E-3</v>
      </c>
      <c r="AE237" s="135">
        <f t="shared" si="101"/>
        <v>3.3859061489318163E-3</v>
      </c>
      <c r="AF237" s="135">
        <f t="shared" si="101"/>
        <v>0</v>
      </c>
      <c r="AG237" s="135">
        <f t="shared" si="101"/>
        <v>0</v>
      </c>
      <c r="AH237" s="135">
        <f t="shared" si="101"/>
        <v>2.1535633170759679E-2</v>
      </c>
      <c r="AI237" s="136">
        <f>SUM(V237:AC237)</f>
        <v>0.99999999999999978</v>
      </c>
      <c r="AJ237" s="24" t="str">
        <f t="shared" si="95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3.5349266980297854E-2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02">SUM(B242:H242)</f>
        <v>3.5349266980297854E-2</v>
      </c>
      <c r="J242" s="149"/>
      <c r="K242" s="163" t="s">
        <v>8</v>
      </c>
      <c r="L242" s="164">
        <v>3.5349266980297854E-2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3">SUM(L242:R242)</f>
        <v>3.5349266980297854E-2</v>
      </c>
      <c r="U242" s="211" t="s">
        <v>8</v>
      </c>
      <c r="V242" s="212">
        <v>3.5349266980297854E-2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4">SUM(V242:AC242)</f>
        <v>3.5349266980297854E-2</v>
      </c>
      <c r="AJ242" s="141" t="str">
        <f t="shared" ref="AJ242:AJ263" si="105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48"/>
      <c r="G243" s="156">
        <v>0</v>
      </c>
      <c r="H243" s="168">
        <v>0</v>
      </c>
      <c r="I243" s="154">
        <f t="shared" si="102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3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4"/>
        <v>0</v>
      </c>
      <c r="AJ243" s="141" t="str">
        <f t="shared" si="105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02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3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4"/>
        <v>0</v>
      </c>
      <c r="AJ244" s="141" t="str">
        <f t="shared" si="105"/>
        <v/>
      </c>
      <c r="BA244" s="141"/>
      <c r="BR244" s="141"/>
      <c r="CG244" s="141"/>
    </row>
    <row r="245" spans="1:85" ht="15">
      <c r="A245" s="167" t="s">
        <v>16</v>
      </c>
      <c r="B245" s="156">
        <v>108.3953285187082</v>
      </c>
      <c r="C245" s="156">
        <v>0</v>
      </c>
      <c r="D245" s="156">
        <v>17.022840820818114</v>
      </c>
      <c r="E245" s="156">
        <v>0</v>
      </c>
      <c r="F245" s="348"/>
      <c r="G245" s="156">
        <v>0</v>
      </c>
      <c r="H245" s="168">
        <v>0</v>
      </c>
      <c r="I245" s="154">
        <f t="shared" si="102"/>
        <v>125.41816933952632</v>
      </c>
      <c r="J245" s="149"/>
      <c r="K245" s="169" t="s">
        <v>16</v>
      </c>
      <c r="L245" s="156">
        <v>108.3953285187082</v>
      </c>
      <c r="M245" s="156">
        <v>0</v>
      </c>
      <c r="N245" s="156">
        <v>17.022840820818114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3"/>
        <v>125.41816933952632</v>
      </c>
      <c r="U245" s="215" t="s">
        <v>16</v>
      </c>
      <c r="V245" s="207">
        <v>108.3953285187082</v>
      </c>
      <c r="W245" s="207">
        <v>0</v>
      </c>
      <c r="X245" s="207">
        <v>0</v>
      </c>
      <c r="Y245" s="207">
        <v>0</v>
      </c>
      <c r="Z245" s="207">
        <v>17.022840820818114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4"/>
        <v>125.41816933952632</v>
      </c>
      <c r="AJ245" s="141" t="str">
        <f t="shared" si="105"/>
        <v/>
      </c>
      <c r="BA245" s="141"/>
      <c r="BR245" s="141"/>
      <c r="CG245" s="141"/>
    </row>
    <row r="246" spans="1:85" ht="15">
      <c r="A246" s="159" t="s">
        <v>15</v>
      </c>
      <c r="B246" s="160">
        <v>11.250598438931799</v>
      </c>
      <c r="C246" s="160">
        <v>0.14116771661065497</v>
      </c>
      <c r="D246" s="160">
        <v>2.8043888457650503</v>
      </c>
      <c r="E246" s="160">
        <v>0.1058622259728524</v>
      </c>
      <c r="F246" s="348"/>
      <c r="G246" s="160">
        <v>0</v>
      </c>
      <c r="H246" s="161">
        <v>0</v>
      </c>
      <c r="I246" s="162">
        <f t="shared" si="102"/>
        <v>14.302017227280357</v>
      </c>
      <c r="J246" s="149"/>
      <c r="K246" s="163" t="s">
        <v>15</v>
      </c>
      <c r="L246" s="164">
        <v>11.250598438931799</v>
      </c>
      <c r="M246" s="164">
        <v>0.14116771661065497</v>
      </c>
      <c r="N246" s="164">
        <v>2.8043888457650503</v>
      </c>
      <c r="O246" s="164">
        <v>0.1058622259728524</v>
      </c>
      <c r="P246" s="164">
        <v>0</v>
      </c>
      <c r="Q246" s="164">
        <v>0</v>
      </c>
      <c r="R246" s="165">
        <v>0</v>
      </c>
      <c r="S246" s="166">
        <f t="shared" si="103"/>
        <v>14.302017227280357</v>
      </c>
      <c r="U246" s="211" t="s">
        <v>56</v>
      </c>
      <c r="V246" s="212">
        <v>11.035089085070419</v>
      </c>
      <c r="W246" s="212">
        <v>0</v>
      </c>
      <c r="X246" s="212">
        <v>0</v>
      </c>
      <c r="Y246" s="212">
        <v>0.14116771661065497</v>
      </c>
      <c r="Z246" s="212">
        <v>2.8043888457650503</v>
      </c>
      <c r="AA246" s="212">
        <v>9.0739050833873472E-2</v>
      </c>
      <c r="AB246" s="212">
        <v>0</v>
      </c>
      <c r="AC246" s="213">
        <v>0.23063252900035922</v>
      </c>
      <c r="AD246" s="212">
        <v>0.21550935386138032</v>
      </c>
      <c r="AE246" s="212">
        <v>0</v>
      </c>
      <c r="AF246" s="212">
        <v>0</v>
      </c>
      <c r="AG246" s="212">
        <v>0</v>
      </c>
      <c r="AH246" s="212">
        <v>1.5123175138978928E-2</v>
      </c>
      <c r="AI246" s="214">
        <f t="shared" si="104"/>
        <v>14.302017227280357</v>
      </c>
      <c r="AJ246" s="141" t="str">
        <f t="shared" si="105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2.3964370471490906</v>
      </c>
      <c r="F247" s="348"/>
      <c r="G247" s="156">
        <v>0</v>
      </c>
      <c r="H247" s="168">
        <v>0</v>
      </c>
      <c r="I247" s="154">
        <f t="shared" si="102"/>
        <v>2.3964370471490906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2.3964370471490906</v>
      </c>
      <c r="P247" s="156">
        <v>445.67850227555004</v>
      </c>
      <c r="Q247" s="156">
        <v>0</v>
      </c>
      <c r="R247" s="157">
        <v>0</v>
      </c>
      <c r="S247" s="158">
        <f t="shared" si="103"/>
        <v>448.07493932269915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0.16775059330043635</v>
      </c>
      <c r="AB247" s="207">
        <v>445.67850227555004</v>
      </c>
      <c r="AC247" s="208">
        <v>2.2286864538486544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2.2286864538486544</v>
      </c>
      <c r="AI247" s="210">
        <f t="shared" si="104"/>
        <v>448.07493932269909</v>
      </c>
      <c r="AJ247" s="141" t="str">
        <f t="shared" si="105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0.27620128357993134</v>
      </c>
      <c r="F248" s="348"/>
      <c r="G248" s="160">
        <v>0</v>
      </c>
      <c r="H248" s="161">
        <v>0</v>
      </c>
      <c r="I248" s="162">
        <f t="shared" si="102"/>
        <v>0.27620128357993134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0.27620128357993134</v>
      </c>
      <c r="P248" s="164">
        <v>33.624488689128171</v>
      </c>
      <c r="Q248" s="164">
        <v>0</v>
      </c>
      <c r="R248" s="165">
        <v>0</v>
      </c>
      <c r="S248" s="166">
        <f t="shared" si="103"/>
        <v>33.900689972708101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0.27343927074413205</v>
      </c>
      <c r="AB248" s="212">
        <v>33.624488689128171</v>
      </c>
      <c r="AC248" s="213">
        <v>2.7620128357993133E-3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2.7620128357993133E-3</v>
      </c>
      <c r="AI248" s="214">
        <f t="shared" si="104"/>
        <v>33.900689972708108</v>
      </c>
      <c r="AJ248" s="141" t="str">
        <f t="shared" si="105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5.9755825865998678E-3</v>
      </c>
      <c r="E249" s="156">
        <v>0</v>
      </c>
      <c r="F249" s="348"/>
      <c r="G249" s="156">
        <v>0</v>
      </c>
      <c r="H249" s="168">
        <v>0</v>
      </c>
      <c r="I249" s="154">
        <f t="shared" si="102"/>
        <v>5.9755825865998678E-3</v>
      </c>
      <c r="J249" s="149"/>
      <c r="K249" s="169" t="s">
        <v>58</v>
      </c>
      <c r="L249" s="156">
        <v>0</v>
      </c>
      <c r="M249" s="156">
        <v>0</v>
      </c>
      <c r="N249" s="156">
        <v>5.9755825865998678E-3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3"/>
        <v>5.9755825865998678E-3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5.9755825865998678E-3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4"/>
        <v>5.9755825865998678E-3</v>
      </c>
      <c r="AJ249" s="141" t="str">
        <f t="shared" si="105"/>
        <v/>
      </c>
      <c r="BA249" s="141"/>
      <c r="BR249" s="141"/>
      <c r="CG249" s="141"/>
    </row>
    <row r="250" spans="1:85" ht="15">
      <c r="A250" s="159" t="s">
        <v>17</v>
      </c>
      <c r="B250" s="160">
        <v>10.43875699294631</v>
      </c>
      <c r="C250" s="160">
        <v>0</v>
      </c>
      <c r="D250" s="160">
        <v>14.802845774347629</v>
      </c>
      <c r="E250" s="160">
        <v>29.28023224934136</v>
      </c>
      <c r="F250" s="348"/>
      <c r="G250" s="160">
        <v>0</v>
      </c>
      <c r="H250" s="161">
        <v>0</v>
      </c>
      <c r="I250" s="162">
        <f t="shared" si="102"/>
        <v>54.521835016635301</v>
      </c>
      <c r="J250" s="149"/>
      <c r="K250" s="163" t="s">
        <v>17</v>
      </c>
      <c r="L250" s="164">
        <v>10.43875699294631</v>
      </c>
      <c r="M250" s="164">
        <v>0</v>
      </c>
      <c r="N250" s="164">
        <v>14.802845774347629</v>
      </c>
      <c r="O250" s="164">
        <v>29.28023224934136</v>
      </c>
      <c r="P250" s="164">
        <v>0</v>
      </c>
      <c r="Q250" s="164">
        <v>0</v>
      </c>
      <c r="R250" s="165">
        <v>0</v>
      </c>
      <c r="S250" s="166">
        <f t="shared" si="103"/>
        <v>54.521835016635301</v>
      </c>
      <c r="U250" s="211" t="s">
        <v>17</v>
      </c>
      <c r="V250" s="212">
        <v>10.43875699294631</v>
      </c>
      <c r="W250" s="212">
        <v>0</v>
      </c>
      <c r="X250" s="212">
        <v>0</v>
      </c>
      <c r="Y250" s="212">
        <v>0</v>
      </c>
      <c r="Z250" s="212">
        <v>14.802845774347629</v>
      </c>
      <c r="AA250" s="212">
        <v>0.14807588844404457</v>
      </c>
      <c r="AB250" s="212">
        <v>0</v>
      </c>
      <c r="AC250" s="213">
        <v>29.132156360897316</v>
      </c>
      <c r="AD250" s="212">
        <v>0</v>
      </c>
      <c r="AE250" s="212">
        <v>0</v>
      </c>
      <c r="AF250" s="212">
        <v>0</v>
      </c>
      <c r="AG250" s="212">
        <v>0</v>
      </c>
      <c r="AH250" s="212">
        <v>29.132156360897316</v>
      </c>
      <c r="AI250" s="214">
        <f t="shared" si="104"/>
        <v>54.521835016635301</v>
      </c>
      <c r="AJ250" s="141" t="str">
        <f t="shared" si="105"/>
        <v/>
      </c>
      <c r="BA250" s="141"/>
      <c r="BR250" s="141"/>
      <c r="CG250" s="141"/>
    </row>
    <row r="251" spans="1:85" ht="15">
      <c r="A251" s="167" t="s">
        <v>139</v>
      </c>
      <c r="B251" s="156">
        <v>843.90377898852989</v>
      </c>
      <c r="C251" s="156">
        <v>28.165674253978903</v>
      </c>
      <c r="D251" s="156">
        <v>363.03542185364915</v>
      </c>
      <c r="E251" s="156">
        <v>77.562722621889918</v>
      </c>
      <c r="F251" s="348"/>
      <c r="G251" s="156">
        <v>0</v>
      </c>
      <c r="H251" s="168">
        <v>0</v>
      </c>
      <c r="I251" s="154">
        <f t="shared" si="102"/>
        <v>1312.6675977180478</v>
      </c>
      <c r="J251" s="149"/>
      <c r="K251" s="169" t="s">
        <v>139</v>
      </c>
      <c r="L251" s="156">
        <v>843.90377898852989</v>
      </c>
      <c r="M251" s="156">
        <v>28.165674253978903</v>
      </c>
      <c r="N251" s="156">
        <v>363.03542185364915</v>
      </c>
      <c r="O251" s="156">
        <v>77.562722621889918</v>
      </c>
      <c r="P251" s="156">
        <v>0</v>
      </c>
      <c r="Q251" s="156">
        <v>0</v>
      </c>
      <c r="R251" s="157">
        <v>0</v>
      </c>
      <c r="S251" s="158">
        <f t="shared" si="103"/>
        <v>1312.6675977180478</v>
      </c>
      <c r="U251" s="215" t="s">
        <v>139</v>
      </c>
      <c r="V251" s="207">
        <v>832.71185115279832</v>
      </c>
      <c r="W251" s="207">
        <v>0</v>
      </c>
      <c r="X251" s="207">
        <v>0</v>
      </c>
      <c r="Y251" s="207">
        <v>28.165674253978903</v>
      </c>
      <c r="Z251" s="207">
        <v>363.03542185364915</v>
      </c>
      <c r="AA251" s="207">
        <v>9.0348948761995516</v>
      </c>
      <c r="AB251" s="207">
        <v>0</v>
      </c>
      <c r="AC251" s="208">
        <v>79.719755581421921</v>
      </c>
      <c r="AD251" s="207">
        <v>11.191927835731553</v>
      </c>
      <c r="AE251" s="207">
        <v>27.715734402850874</v>
      </c>
      <c r="AF251" s="207">
        <v>0</v>
      </c>
      <c r="AG251" s="207">
        <v>0</v>
      </c>
      <c r="AH251" s="207">
        <v>40.812093342839496</v>
      </c>
      <c r="AI251" s="210">
        <f t="shared" si="104"/>
        <v>1312.6675977180478</v>
      </c>
      <c r="AJ251" s="141" t="str">
        <f t="shared" si="105"/>
        <v/>
      </c>
      <c r="BA251" s="141"/>
      <c r="BR251" s="141"/>
      <c r="CG251" s="141"/>
    </row>
    <row r="252" spans="1:85" ht="15">
      <c r="A252" s="159" t="s">
        <v>25</v>
      </c>
      <c r="B252" s="160">
        <v>141.90467003728762</v>
      </c>
      <c r="C252" s="160">
        <v>1.2980168438523778</v>
      </c>
      <c r="D252" s="160">
        <v>949.02532368687025</v>
      </c>
      <c r="E252" s="160">
        <v>1729.812573946082</v>
      </c>
      <c r="F252" s="348"/>
      <c r="G252" s="160">
        <v>343.01675119618369</v>
      </c>
      <c r="H252" s="161">
        <v>88.702346888276082</v>
      </c>
      <c r="I252" s="162">
        <f t="shared" si="102"/>
        <v>3253.759682598552</v>
      </c>
      <c r="J252" s="149"/>
      <c r="K252" s="163" t="s">
        <v>25</v>
      </c>
      <c r="L252" s="164">
        <v>141.90467003728762</v>
      </c>
      <c r="M252" s="164">
        <v>1.2980168438523778</v>
      </c>
      <c r="N252" s="164">
        <v>949.02532368687025</v>
      </c>
      <c r="O252" s="164">
        <v>1729.812573946082</v>
      </c>
      <c r="P252" s="164">
        <v>3.4472821475334814</v>
      </c>
      <c r="Q252" s="164">
        <v>343.01675119618369</v>
      </c>
      <c r="R252" s="165">
        <v>88.702346888276082</v>
      </c>
      <c r="S252" s="166">
        <f t="shared" si="103"/>
        <v>3257.2069647460853</v>
      </c>
      <c r="U252" s="211" t="s">
        <v>25</v>
      </c>
      <c r="V252" s="212">
        <v>29.144908208764861</v>
      </c>
      <c r="W252" s="212">
        <v>110.99847697819918</v>
      </c>
      <c r="X252" s="212">
        <v>343.01675119618369</v>
      </c>
      <c r="Y252" s="212">
        <v>1.2980168438523778</v>
      </c>
      <c r="Z252" s="212">
        <v>949.02532368687025</v>
      </c>
      <c r="AA252" s="212">
        <v>1702.788853195214</v>
      </c>
      <c r="AB252" s="212">
        <v>3.4472821475334814</v>
      </c>
      <c r="AC252" s="213">
        <v>117.48735248946755</v>
      </c>
      <c r="AD252" s="212">
        <v>1.7612848503235681</v>
      </c>
      <c r="AE252" s="212">
        <v>4.2398079379369635</v>
      </c>
      <c r="AF252" s="212">
        <v>88.702346888276082</v>
      </c>
      <c r="AG252" s="212">
        <v>0</v>
      </c>
      <c r="AH252" s="212">
        <v>22.783912812930918</v>
      </c>
      <c r="AI252" s="214">
        <f t="shared" si="104"/>
        <v>3257.2069647460853</v>
      </c>
      <c r="AJ252" s="141" t="str">
        <f t="shared" si="105"/>
        <v/>
      </c>
      <c r="BA252" s="141"/>
      <c r="BR252" s="141"/>
      <c r="CG252" s="141"/>
    </row>
    <row r="253" spans="1:85" ht="15">
      <c r="A253" s="167" t="s">
        <v>24</v>
      </c>
      <c r="B253" s="156">
        <v>272.55132031971687</v>
      </c>
      <c r="C253" s="156">
        <v>0</v>
      </c>
      <c r="D253" s="156">
        <v>3.9636491523610418</v>
      </c>
      <c r="E253" s="156">
        <v>0</v>
      </c>
      <c r="F253" s="348"/>
      <c r="G253" s="156">
        <v>0</v>
      </c>
      <c r="H253" s="168">
        <v>0</v>
      </c>
      <c r="I253" s="154">
        <f t="shared" si="102"/>
        <v>276.51496947207789</v>
      </c>
      <c r="J253" s="149"/>
      <c r="K253" s="169" t="s">
        <v>24</v>
      </c>
      <c r="L253" s="156">
        <v>272.55132031971687</v>
      </c>
      <c r="M253" s="156">
        <v>0</v>
      </c>
      <c r="N253" s="156">
        <v>3.9636491523610418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3"/>
        <v>276.51496947207789</v>
      </c>
      <c r="U253" s="215" t="s">
        <v>24</v>
      </c>
      <c r="V253" s="207">
        <v>272.43617099278356</v>
      </c>
      <c r="W253" s="207">
        <v>0</v>
      </c>
      <c r="X253" s="207">
        <v>0</v>
      </c>
      <c r="Y253" s="207">
        <v>0</v>
      </c>
      <c r="Z253" s="207">
        <v>3.9636491523610418</v>
      </c>
      <c r="AA253" s="207">
        <v>0</v>
      </c>
      <c r="AB253" s="207">
        <v>0</v>
      </c>
      <c r="AC253" s="208">
        <v>0.11514932693328944</v>
      </c>
      <c r="AD253" s="207">
        <v>0.11514932693328944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04"/>
        <v>276.51496947207789</v>
      </c>
      <c r="AJ253" s="141" t="str">
        <f t="shared" si="105"/>
        <v/>
      </c>
      <c r="BA253" s="141"/>
      <c r="BR253" s="141"/>
      <c r="CG253" s="141"/>
    </row>
    <row r="254" spans="1:85" ht="15">
      <c r="A254" s="159" t="s">
        <v>59</v>
      </c>
      <c r="B254" s="160">
        <v>0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02"/>
        <v>0</v>
      </c>
      <c r="J254" s="149"/>
      <c r="K254" s="163" t="s">
        <v>59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3"/>
        <v>0</v>
      </c>
      <c r="U254" s="211" t="s">
        <v>59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4"/>
        <v>0</v>
      </c>
      <c r="AJ254" s="141" t="str">
        <f t="shared" si="105"/>
        <v/>
      </c>
      <c r="BA254" s="141"/>
      <c r="BR254" s="141"/>
      <c r="CG254" s="141"/>
    </row>
    <row r="255" spans="1:85" ht="15">
      <c r="A255" s="167" t="s">
        <v>22</v>
      </c>
      <c r="B255" s="156">
        <v>155.18604044956425</v>
      </c>
      <c r="C255" s="156">
        <v>0</v>
      </c>
      <c r="D255" s="156">
        <v>0</v>
      </c>
      <c r="E255" s="156">
        <v>3.9791292422965192</v>
      </c>
      <c r="F255" s="348"/>
      <c r="G255" s="156">
        <v>0</v>
      </c>
      <c r="H255" s="168">
        <v>0</v>
      </c>
      <c r="I255" s="154">
        <f t="shared" si="102"/>
        <v>159.16516969186077</v>
      </c>
      <c r="J255" s="149"/>
      <c r="K255" s="169" t="s">
        <v>22</v>
      </c>
      <c r="L255" s="156">
        <v>155.18604044956425</v>
      </c>
      <c r="M255" s="156">
        <v>0</v>
      </c>
      <c r="N255" s="156">
        <v>0</v>
      </c>
      <c r="O255" s="156">
        <v>3.9791292422965192</v>
      </c>
      <c r="P255" s="156">
        <v>26.8531702322407</v>
      </c>
      <c r="Q255" s="156">
        <v>0</v>
      </c>
      <c r="R255" s="157">
        <v>0</v>
      </c>
      <c r="S255" s="158">
        <f t="shared" si="103"/>
        <v>186.01833992410147</v>
      </c>
      <c r="U255" s="215" t="s">
        <v>22</v>
      </c>
      <c r="V255" s="207">
        <v>154.39021460110493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26.8531702322407</v>
      </c>
      <c r="AC255" s="208">
        <v>4.7749550907558227</v>
      </c>
      <c r="AD255" s="207">
        <v>0.79582584845930382</v>
      </c>
      <c r="AE255" s="207">
        <v>0</v>
      </c>
      <c r="AF255" s="207">
        <v>0</v>
      </c>
      <c r="AG255" s="207">
        <v>0</v>
      </c>
      <c r="AH255" s="207">
        <v>3.9791292422965192</v>
      </c>
      <c r="AI255" s="210">
        <f t="shared" si="104"/>
        <v>186.01833992410144</v>
      </c>
      <c r="AJ255" s="141" t="str">
        <f t="shared" si="105"/>
        <v/>
      </c>
      <c r="BA255" s="141"/>
      <c r="BR255" s="141"/>
      <c r="CG255" s="141"/>
    </row>
    <row r="256" spans="1:85" ht="15">
      <c r="A256" s="159" t="s">
        <v>21</v>
      </c>
      <c r="B256" s="160">
        <v>0.24786108910852267</v>
      </c>
      <c r="C256" s="160">
        <v>0</v>
      </c>
      <c r="D256" s="160">
        <v>6.1965272277130667E-2</v>
      </c>
      <c r="E256" s="160">
        <v>0</v>
      </c>
      <c r="F256" s="348"/>
      <c r="G256" s="160">
        <v>0</v>
      </c>
      <c r="H256" s="161">
        <v>0</v>
      </c>
      <c r="I256" s="162">
        <f t="shared" si="102"/>
        <v>0.30982636138565334</v>
      </c>
      <c r="J256" s="149"/>
      <c r="K256" s="163" t="s">
        <v>21</v>
      </c>
      <c r="L256" s="164">
        <v>0.24786108910852267</v>
      </c>
      <c r="M256" s="164">
        <v>0</v>
      </c>
      <c r="N256" s="164">
        <v>6.1965272277130667E-2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3"/>
        <v>0.30982636138565334</v>
      </c>
      <c r="U256" s="211" t="s">
        <v>60</v>
      </c>
      <c r="V256" s="212">
        <v>0.24786108910852267</v>
      </c>
      <c r="W256" s="212">
        <v>0</v>
      </c>
      <c r="X256" s="212">
        <v>0</v>
      </c>
      <c r="Y256" s="212">
        <v>0</v>
      </c>
      <c r="Z256" s="212">
        <v>6.1965272277130667E-2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4"/>
        <v>0.30982636138565334</v>
      </c>
      <c r="AJ256" s="141" t="str">
        <f t="shared" si="105"/>
        <v/>
      </c>
      <c r="BA256" s="141"/>
      <c r="BR256" s="141"/>
      <c r="CG256" s="141"/>
    </row>
    <row r="257" spans="1:85" ht="15">
      <c r="A257" s="170" t="s">
        <v>63</v>
      </c>
      <c r="B257" s="156">
        <v>43.123834038861212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02"/>
        <v>43.123834038861212</v>
      </c>
      <c r="J257" s="149"/>
      <c r="K257" s="171" t="s">
        <v>63</v>
      </c>
      <c r="L257" s="156">
        <v>43.123834038861212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3"/>
        <v>43.123834038861212</v>
      </c>
      <c r="U257" s="216" t="s">
        <v>61</v>
      </c>
      <c r="V257" s="207">
        <v>43.123834038861212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4"/>
        <v>43.123834038861212</v>
      </c>
      <c r="AJ257" s="141" t="str">
        <f t="shared" si="105"/>
        <v/>
      </c>
      <c r="BA257" s="141"/>
      <c r="BR257" s="141"/>
      <c r="CG257" s="141"/>
    </row>
    <row r="258" spans="1:85">
      <c r="A258" s="172" t="s">
        <v>23</v>
      </c>
      <c r="B258" s="173">
        <v>43.123834038861212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02"/>
        <v>43.123834038861212</v>
      </c>
      <c r="J258" s="149"/>
      <c r="K258" s="176" t="s">
        <v>23</v>
      </c>
      <c r="L258" s="177">
        <v>43.123834038861212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3"/>
        <v>43.123834038861212</v>
      </c>
      <c r="U258" s="217" t="s">
        <v>64</v>
      </c>
      <c r="V258" s="218">
        <v>43.123834038861212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04"/>
        <v>43.123834038861212</v>
      </c>
      <c r="AJ258" s="141" t="str">
        <f t="shared" si="105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0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4"/>
        <v>0</v>
      </c>
      <c r="AJ259" s="141" t="str">
        <f t="shared" si="105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0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04"/>
        <v>0</v>
      </c>
      <c r="AJ260" s="141" t="str">
        <f t="shared" si="105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0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4"/>
        <v>0</v>
      </c>
      <c r="AJ261" s="141" t="str">
        <f t="shared" si="105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1587.037538140635</v>
      </c>
      <c r="C262" s="195">
        <f t="shared" ref="C262:I262" si="106">SUM(C241:C257)</f>
        <v>29.604858814441936</v>
      </c>
      <c r="D262" s="195">
        <f t="shared" si="106"/>
        <v>1350.7224109886749</v>
      </c>
      <c r="E262" s="195">
        <f t="shared" si="106"/>
        <v>1843.4131586163116</v>
      </c>
      <c r="F262" s="195">
        <f t="shared" si="106"/>
        <v>0</v>
      </c>
      <c r="G262" s="195">
        <f t="shared" si="106"/>
        <v>343.01675119618369</v>
      </c>
      <c r="H262" s="197">
        <f t="shared" si="106"/>
        <v>88.702346888276082</v>
      </c>
      <c r="I262" s="154">
        <f t="shared" si="106"/>
        <v>5242.4970646445227</v>
      </c>
      <c r="J262" s="149"/>
      <c r="K262" s="196" t="s">
        <v>26</v>
      </c>
      <c r="L262" s="195">
        <f>SUM(L241:L257)</f>
        <v>1587.037538140635</v>
      </c>
      <c r="M262" s="195">
        <f t="shared" ref="M262:S262" si="107">SUM(M241:M257)</f>
        <v>29.604858814441936</v>
      </c>
      <c r="N262" s="195">
        <f t="shared" si="107"/>
        <v>1350.7224109886749</v>
      </c>
      <c r="O262" s="195">
        <f t="shared" si="107"/>
        <v>1843.4131586163116</v>
      </c>
      <c r="P262" s="195">
        <f t="shared" si="107"/>
        <v>509.60344334445239</v>
      </c>
      <c r="Q262" s="195">
        <f t="shared" si="107"/>
        <v>343.01675119618369</v>
      </c>
      <c r="R262" s="197">
        <f t="shared" si="107"/>
        <v>88.702346888276082</v>
      </c>
      <c r="S262" s="198">
        <f t="shared" si="107"/>
        <v>5752.1005079889746</v>
      </c>
      <c r="T262" s="141" t="str">
        <f>IF(ABS(S262-AI262)&gt;0.01,S262-AI262,"")</f>
        <v/>
      </c>
      <c r="U262" s="224" t="s">
        <v>62</v>
      </c>
      <c r="V262" s="225">
        <f>SUM(V241:V257)</f>
        <v>1461.9593639471263</v>
      </c>
      <c r="W262" s="225">
        <f t="shared" ref="W262:AH262" si="108">SUM(W241:W257)</f>
        <v>110.99847697819918</v>
      </c>
      <c r="X262" s="225">
        <f t="shared" si="108"/>
        <v>343.01675119618369</v>
      </c>
      <c r="Y262" s="225">
        <f t="shared" si="108"/>
        <v>29.604858814441936</v>
      </c>
      <c r="Z262" s="225">
        <f t="shared" si="108"/>
        <v>1350.7224109886749</v>
      </c>
      <c r="AA262" s="225">
        <f t="shared" si="108"/>
        <v>1712.5037528747359</v>
      </c>
      <c r="AB262" s="225">
        <f t="shared" si="108"/>
        <v>509.60344334445239</v>
      </c>
      <c r="AC262" s="225">
        <f t="shared" si="108"/>
        <v>233.69144984516069</v>
      </c>
      <c r="AD262" s="226">
        <f t="shared" si="108"/>
        <v>14.079697215309094</v>
      </c>
      <c r="AE262" s="226">
        <f t="shared" si="108"/>
        <v>31.955542340787837</v>
      </c>
      <c r="AF262" s="226">
        <f t="shared" si="108"/>
        <v>88.702346888276082</v>
      </c>
      <c r="AG262" s="226">
        <f t="shared" si="108"/>
        <v>0</v>
      </c>
      <c r="AH262" s="226">
        <f t="shared" si="108"/>
        <v>98.953863400787682</v>
      </c>
      <c r="AI262" s="227">
        <f>SUM(V262:AC262)</f>
        <v>5752.1005079889746</v>
      </c>
      <c r="AJ262" s="141" t="str">
        <f t="shared" si="105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0.30272549866429865</v>
      </c>
      <c r="C263" s="49">
        <f t="shared" ref="C263:H263" si="109">IF($I262=0,"-",C262/$I262)</f>
        <v>5.6470911570170521E-3</v>
      </c>
      <c r="D263" s="49">
        <f t="shared" si="109"/>
        <v>0.25764867282386611</v>
      </c>
      <c r="E263" s="49">
        <f t="shared" si="109"/>
        <v>0.3516288394414786</v>
      </c>
      <c r="F263" s="49">
        <f t="shared" si="109"/>
        <v>0</v>
      </c>
      <c r="G263" s="49">
        <f t="shared" si="109"/>
        <v>6.5430032094723284E-2</v>
      </c>
      <c r="H263" s="72">
        <f t="shared" si="109"/>
        <v>1.6919865818616479E-2</v>
      </c>
      <c r="I263" s="50">
        <f>SUM(B263:H263)</f>
        <v>1.0000000000000002</v>
      </c>
      <c r="J263" s="141"/>
      <c r="K263" s="84" t="s">
        <v>86</v>
      </c>
      <c r="L263" s="101">
        <f t="shared" ref="L263:R263" si="110">IF($S262=0,"-",L262/$S262)</f>
        <v>0.27590573842310839</v>
      </c>
      <c r="M263" s="101">
        <f t="shared" si="110"/>
        <v>5.1467909459030408E-3</v>
      </c>
      <c r="N263" s="101">
        <f t="shared" si="110"/>
        <v>0.23482246339622964</v>
      </c>
      <c r="O263" s="101">
        <f t="shared" si="110"/>
        <v>0.32047652089111323</v>
      </c>
      <c r="P263" s="101">
        <f t="shared" si="110"/>
        <v>8.859432178500265E-2</v>
      </c>
      <c r="Q263" s="101">
        <f t="shared" si="110"/>
        <v>5.9633302776920319E-2</v>
      </c>
      <c r="R263" s="102">
        <f t="shared" si="110"/>
        <v>1.5420861781722904E-2</v>
      </c>
      <c r="S263" s="103">
        <f>SUM(L263:R263)</f>
        <v>1.0000000000000002</v>
      </c>
      <c r="U263" s="113" t="s">
        <v>86</v>
      </c>
      <c r="V263" s="135">
        <f>+V262/$AI262</f>
        <v>0.25416095597019572</v>
      </c>
      <c r="W263" s="135">
        <f t="shared" ref="W263:AH263" si="111">+W262/$AI262</f>
        <v>1.9297033635632004E-2</v>
      </c>
      <c r="X263" s="135">
        <f t="shared" si="111"/>
        <v>5.9633302776920319E-2</v>
      </c>
      <c r="Y263" s="135">
        <f t="shared" si="111"/>
        <v>5.1467909459030408E-3</v>
      </c>
      <c r="Z263" s="135">
        <f t="shared" si="111"/>
        <v>0.23482246339622964</v>
      </c>
      <c r="AA263" s="135">
        <f t="shared" si="111"/>
        <v>0.29771798154365947</v>
      </c>
      <c r="AB263" s="135">
        <f t="shared" si="111"/>
        <v>8.859432178500265E-2</v>
      </c>
      <c r="AC263" s="135">
        <f t="shared" si="111"/>
        <v>4.0627149946457199E-2</v>
      </c>
      <c r="AD263" s="135">
        <f t="shared" si="111"/>
        <v>2.44774881728059E-3</v>
      </c>
      <c r="AE263" s="135">
        <f t="shared" si="111"/>
        <v>5.5554561844678198E-3</v>
      </c>
      <c r="AF263" s="135">
        <f t="shared" si="111"/>
        <v>1.5420861781722904E-2</v>
      </c>
      <c r="AG263" s="135">
        <f t="shared" si="111"/>
        <v>0</v>
      </c>
      <c r="AH263" s="135">
        <f t="shared" si="111"/>
        <v>1.7203083162985883E-2</v>
      </c>
      <c r="AI263" s="136">
        <f>SUM(V263:AC263)</f>
        <v>1</v>
      </c>
      <c r="AJ263" s="24" t="str">
        <f t="shared" si="105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0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0</v>
      </c>
      <c r="J267" s="149"/>
      <c r="K267" s="203" t="s">
        <v>7</v>
      </c>
      <c r="L267" s="152">
        <v>0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0</v>
      </c>
      <c r="U267" s="206" t="s">
        <v>7</v>
      </c>
      <c r="V267" s="207">
        <v>0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0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12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3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4">SUM(V268:AC268)</f>
        <v>0</v>
      </c>
      <c r="AJ268" s="141" t="str">
        <f t="shared" ref="AJ268:AJ289" si="115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12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3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4"/>
        <v>0</v>
      </c>
      <c r="AJ269" s="141" t="str">
        <f t="shared" si="115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12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3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4"/>
        <v>0</v>
      </c>
      <c r="AJ270" s="141" t="str">
        <f t="shared" si="115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21.994454063533887</v>
      </c>
      <c r="F271" s="348"/>
      <c r="G271" s="156">
        <v>0</v>
      </c>
      <c r="H271" s="168">
        <v>0</v>
      </c>
      <c r="I271" s="154">
        <f t="shared" si="112"/>
        <v>21.994454063533887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21.994454063533887</v>
      </c>
      <c r="P271" s="156">
        <v>0</v>
      </c>
      <c r="Q271" s="156">
        <v>0</v>
      </c>
      <c r="R271" s="157">
        <v>0</v>
      </c>
      <c r="S271" s="158">
        <f t="shared" si="113"/>
        <v>21.994454063533887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21.994454063533887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4"/>
        <v>21.994454063533887</v>
      </c>
      <c r="AJ271" s="141" t="str">
        <f t="shared" si="115"/>
        <v/>
      </c>
      <c r="BA271" s="141"/>
      <c r="BR271" s="141"/>
      <c r="CG271" s="141"/>
    </row>
    <row r="272" spans="1:85" ht="15">
      <c r="A272" s="159" t="s">
        <v>15</v>
      </c>
      <c r="B272" s="160">
        <v>3.4902443084180672</v>
      </c>
      <c r="C272" s="160">
        <v>9.2873293839031562E-2</v>
      </c>
      <c r="D272" s="160">
        <v>2.3637772724088721</v>
      </c>
      <c r="E272" s="160">
        <v>1.3503959406058841</v>
      </c>
      <c r="F272" s="348"/>
      <c r="G272" s="160">
        <v>0</v>
      </c>
      <c r="H272" s="161">
        <v>0</v>
      </c>
      <c r="I272" s="162">
        <f t="shared" si="112"/>
        <v>7.2972908152718556</v>
      </c>
      <c r="J272" s="149"/>
      <c r="K272" s="163" t="s">
        <v>15</v>
      </c>
      <c r="L272" s="164">
        <v>3.4902443084180672</v>
      </c>
      <c r="M272" s="164">
        <v>9.2873293839031562E-2</v>
      </c>
      <c r="N272" s="164">
        <v>2.3637772724088721</v>
      </c>
      <c r="O272" s="164">
        <v>1.3503959406058841</v>
      </c>
      <c r="P272" s="164">
        <v>0</v>
      </c>
      <c r="Q272" s="164">
        <v>0</v>
      </c>
      <c r="R272" s="165">
        <v>0</v>
      </c>
      <c r="S272" s="166">
        <f t="shared" si="113"/>
        <v>7.2972908152718556</v>
      </c>
      <c r="U272" s="211" t="s">
        <v>56</v>
      </c>
      <c r="V272" s="212">
        <v>3.3637513354979558</v>
      </c>
      <c r="W272" s="212">
        <v>0</v>
      </c>
      <c r="X272" s="212">
        <v>0</v>
      </c>
      <c r="Y272" s="212">
        <v>9.2873293839031562E-2</v>
      </c>
      <c r="Z272" s="212">
        <v>1.7801450090188127</v>
      </c>
      <c r="AA272" s="212">
        <v>1.3503959406058841</v>
      </c>
      <c r="AB272" s="212">
        <v>0</v>
      </c>
      <c r="AC272" s="213">
        <v>0.71012523631017066</v>
      </c>
      <c r="AD272" s="212">
        <v>0.12649297292011133</v>
      </c>
      <c r="AE272" s="212">
        <v>0</v>
      </c>
      <c r="AF272" s="212">
        <v>0</v>
      </c>
      <c r="AG272" s="212">
        <v>0.58363226339005936</v>
      </c>
      <c r="AH272" s="212">
        <v>0</v>
      </c>
      <c r="AI272" s="214">
        <f t="shared" si="114"/>
        <v>7.2972908152718556</v>
      </c>
      <c r="AJ272" s="141" t="str">
        <f t="shared" si="115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14.583820836020752</v>
      </c>
      <c r="F273" s="348"/>
      <c r="G273" s="156">
        <v>0</v>
      </c>
      <c r="H273" s="168">
        <v>0</v>
      </c>
      <c r="I273" s="154">
        <f t="shared" si="112"/>
        <v>14.583820836020752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14.583820836020752</v>
      </c>
      <c r="P273" s="156">
        <v>199.40172030055984</v>
      </c>
      <c r="Q273" s="156">
        <v>0</v>
      </c>
      <c r="R273" s="157">
        <v>0</v>
      </c>
      <c r="S273" s="158">
        <f t="shared" si="113"/>
        <v>213.98554113658059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2.1875731254031132</v>
      </c>
      <c r="AB273" s="207">
        <v>199.40172030055984</v>
      </c>
      <c r="AC273" s="208">
        <v>12.39624771061764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12.39624771061764</v>
      </c>
      <c r="AI273" s="210">
        <f t="shared" si="114"/>
        <v>213.98554113658059</v>
      </c>
      <c r="AJ273" s="141" t="str">
        <f t="shared" si="115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5.1642185592014472E-3</v>
      </c>
      <c r="F274" s="348"/>
      <c r="G274" s="160">
        <v>0</v>
      </c>
      <c r="H274" s="161">
        <v>0</v>
      </c>
      <c r="I274" s="162">
        <f t="shared" si="112"/>
        <v>5.1642185592014472E-3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5.1642185592014472E-3</v>
      </c>
      <c r="P274" s="164">
        <v>0.16740901942118136</v>
      </c>
      <c r="Q274" s="164">
        <v>0</v>
      </c>
      <c r="R274" s="165">
        <v>0</v>
      </c>
      <c r="S274" s="166">
        <f t="shared" si="113"/>
        <v>0.17257323798038282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0.16740901942118136</v>
      </c>
      <c r="AC274" s="213">
        <v>5.1642185592014472E-3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5.1642185592014472E-3</v>
      </c>
      <c r="AI274" s="214">
        <f t="shared" si="114"/>
        <v>0.17257323798038282</v>
      </c>
      <c r="AJ274" s="141" t="str">
        <f t="shared" si="115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12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3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4"/>
        <v>0</v>
      </c>
      <c r="AJ275" s="141" t="str">
        <f t="shared" si="115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16.944006117014109</v>
      </c>
      <c r="E276" s="160">
        <v>1.5335598839616735</v>
      </c>
      <c r="F276" s="348"/>
      <c r="G276" s="160">
        <v>0</v>
      </c>
      <c r="H276" s="161">
        <v>0</v>
      </c>
      <c r="I276" s="162">
        <f t="shared" si="112"/>
        <v>18.477566000975781</v>
      </c>
      <c r="J276" s="149"/>
      <c r="K276" s="163" t="s">
        <v>17</v>
      </c>
      <c r="L276" s="164">
        <v>0</v>
      </c>
      <c r="M276" s="164">
        <v>0</v>
      </c>
      <c r="N276" s="164">
        <v>16.944006117014109</v>
      </c>
      <c r="O276" s="164">
        <v>1.5335598839616735</v>
      </c>
      <c r="P276" s="164">
        <v>0</v>
      </c>
      <c r="Q276" s="164">
        <v>0</v>
      </c>
      <c r="R276" s="165">
        <v>0</v>
      </c>
      <c r="S276" s="166">
        <f t="shared" si="113"/>
        <v>18.477566000975781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16.944006117014109</v>
      </c>
      <c r="AA276" s="212">
        <v>0</v>
      </c>
      <c r="AB276" s="212">
        <v>0</v>
      </c>
      <c r="AC276" s="213">
        <v>1.5335598839616735</v>
      </c>
      <c r="AD276" s="212">
        <v>0</v>
      </c>
      <c r="AE276" s="212">
        <v>0</v>
      </c>
      <c r="AF276" s="212">
        <v>0</v>
      </c>
      <c r="AG276" s="212">
        <v>0</v>
      </c>
      <c r="AH276" s="212">
        <v>1.5335598839616735</v>
      </c>
      <c r="AI276" s="214">
        <f t="shared" si="114"/>
        <v>18.477566000975781</v>
      </c>
      <c r="AJ276" s="141" t="str">
        <f t="shared" si="115"/>
        <v/>
      </c>
      <c r="BA276" s="141"/>
      <c r="BR276" s="141"/>
      <c r="CG276" s="141"/>
    </row>
    <row r="277" spans="1:85" ht="15">
      <c r="A277" s="167" t="s">
        <v>139</v>
      </c>
      <c r="B277" s="156">
        <v>30.89533805393831</v>
      </c>
      <c r="C277" s="156">
        <v>1083.605550698916</v>
      </c>
      <c r="D277" s="156">
        <v>66.607934419689585</v>
      </c>
      <c r="E277" s="156">
        <v>83.068042175503692</v>
      </c>
      <c r="F277" s="348"/>
      <c r="G277" s="156">
        <v>0</v>
      </c>
      <c r="H277" s="168">
        <v>0</v>
      </c>
      <c r="I277" s="154">
        <f t="shared" si="112"/>
        <v>1264.1768653480476</v>
      </c>
      <c r="J277" s="149"/>
      <c r="K277" s="169" t="s">
        <v>139</v>
      </c>
      <c r="L277" s="156">
        <v>30.89533805393831</v>
      </c>
      <c r="M277" s="156">
        <v>1083.605550698916</v>
      </c>
      <c r="N277" s="156">
        <v>66.607934419689585</v>
      </c>
      <c r="O277" s="156">
        <v>83.068042175503692</v>
      </c>
      <c r="P277" s="156">
        <v>0</v>
      </c>
      <c r="Q277" s="156">
        <v>0</v>
      </c>
      <c r="R277" s="157">
        <v>0</v>
      </c>
      <c r="S277" s="158">
        <f t="shared" si="113"/>
        <v>1264.1768653480476</v>
      </c>
      <c r="U277" s="215" t="s">
        <v>139</v>
      </c>
      <c r="V277" s="207">
        <v>30.89533805393831</v>
      </c>
      <c r="W277" s="207">
        <v>0</v>
      </c>
      <c r="X277" s="207">
        <v>0</v>
      </c>
      <c r="Y277" s="207">
        <v>1083.605550698916</v>
      </c>
      <c r="Z277" s="207">
        <v>0</v>
      </c>
      <c r="AA277" s="207">
        <v>0</v>
      </c>
      <c r="AB277" s="207">
        <v>0</v>
      </c>
      <c r="AC277" s="208">
        <v>149.6759765951933</v>
      </c>
      <c r="AD277" s="207">
        <v>0</v>
      </c>
      <c r="AE277" s="207">
        <v>0</v>
      </c>
      <c r="AF277" s="207">
        <v>0</v>
      </c>
      <c r="AG277" s="207">
        <v>66.607934419689585</v>
      </c>
      <c r="AH277" s="207">
        <v>83.068042175503692</v>
      </c>
      <c r="AI277" s="210">
        <f t="shared" si="114"/>
        <v>1264.1768653480476</v>
      </c>
      <c r="AJ277" s="141" t="str">
        <f t="shared" si="115"/>
        <v/>
      </c>
      <c r="BA277" s="141"/>
      <c r="BR277" s="141"/>
      <c r="CG277" s="141"/>
    </row>
    <row r="278" spans="1:85" ht="15">
      <c r="A278" s="159" t="s">
        <v>25</v>
      </c>
      <c r="B278" s="160">
        <v>19.148511596746673</v>
      </c>
      <c r="C278" s="160">
        <v>0.6650913647782235</v>
      </c>
      <c r="D278" s="160">
        <v>349.14204967205495</v>
      </c>
      <c r="E278" s="160">
        <v>1187.3810007814345</v>
      </c>
      <c r="F278" s="348"/>
      <c r="G278" s="160">
        <v>19.26460487373426</v>
      </c>
      <c r="H278" s="161">
        <v>0</v>
      </c>
      <c r="I278" s="162">
        <f t="shared" si="112"/>
        <v>1575.6012582887486</v>
      </c>
      <c r="J278" s="149"/>
      <c r="K278" s="163" t="s">
        <v>25</v>
      </c>
      <c r="L278" s="164">
        <v>19.148511596746673</v>
      </c>
      <c r="M278" s="164">
        <v>0.6650913647782235</v>
      </c>
      <c r="N278" s="164">
        <v>349.14204967205495</v>
      </c>
      <c r="O278" s="164">
        <v>1187.3810007814345</v>
      </c>
      <c r="P278" s="164">
        <v>0</v>
      </c>
      <c r="Q278" s="164">
        <v>19.26460487373426</v>
      </c>
      <c r="R278" s="165">
        <v>0</v>
      </c>
      <c r="S278" s="166">
        <f t="shared" si="113"/>
        <v>1575.6012582887486</v>
      </c>
      <c r="U278" s="211" t="s">
        <v>25</v>
      </c>
      <c r="V278" s="212">
        <v>10.492157674995648</v>
      </c>
      <c r="W278" s="212">
        <v>8.6563539217510268</v>
      </c>
      <c r="X278" s="212">
        <v>19.26460487373426</v>
      </c>
      <c r="Y278" s="212">
        <v>0.6650913647782235</v>
      </c>
      <c r="Z278" s="212">
        <v>349.14204967205495</v>
      </c>
      <c r="AA278" s="212">
        <v>1187.1748181811988</v>
      </c>
      <c r="AB278" s="212">
        <v>0</v>
      </c>
      <c r="AC278" s="213">
        <v>0.2061826002357697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0.2061826002357697</v>
      </c>
      <c r="AI278" s="214">
        <f t="shared" si="114"/>
        <v>1575.6012582887486</v>
      </c>
      <c r="AJ278" s="141" t="str">
        <f t="shared" si="115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12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3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4"/>
        <v>0</v>
      </c>
      <c r="AJ279" s="141" t="str">
        <f t="shared" si="115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12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3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4"/>
        <v>0</v>
      </c>
      <c r="AJ280" s="141" t="str">
        <f t="shared" si="115"/>
        <v/>
      </c>
      <c r="BA280" s="141"/>
      <c r="BR280" s="141"/>
      <c r="CG280" s="141"/>
    </row>
    <row r="281" spans="1:85" ht="15">
      <c r="A281" s="167" t="s">
        <v>22</v>
      </c>
      <c r="B281" s="156">
        <v>3.3905778355687488</v>
      </c>
      <c r="C281" s="156">
        <v>0</v>
      </c>
      <c r="D281" s="156">
        <v>0</v>
      </c>
      <c r="E281" s="156">
        <v>0</v>
      </c>
      <c r="F281" s="348"/>
      <c r="G281" s="156">
        <v>0</v>
      </c>
      <c r="H281" s="168">
        <v>0</v>
      </c>
      <c r="I281" s="154">
        <f t="shared" si="112"/>
        <v>3.3905778355687488</v>
      </c>
      <c r="J281" s="149"/>
      <c r="K281" s="169" t="s">
        <v>22</v>
      </c>
      <c r="L281" s="156">
        <v>3.3905778355687488</v>
      </c>
      <c r="M281" s="156">
        <v>0</v>
      </c>
      <c r="N281" s="156">
        <v>0</v>
      </c>
      <c r="O281" s="156">
        <v>0</v>
      </c>
      <c r="P281" s="156">
        <v>11.961775131674569</v>
      </c>
      <c r="Q281" s="156">
        <v>0</v>
      </c>
      <c r="R281" s="157">
        <v>0</v>
      </c>
      <c r="S281" s="158">
        <f t="shared" si="113"/>
        <v>15.352352967243318</v>
      </c>
      <c r="U281" s="215" t="s">
        <v>22</v>
      </c>
      <c r="V281" s="207">
        <v>3.3905778355687488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11.961775131674569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14"/>
        <v>15.352352967243318</v>
      </c>
      <c r="AJ281" s="141" t="str">
        <f t="shared" si="115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12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3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4"/>
        <v>0</v>
      </c>
      <c r="AJ282" s="141" t="str">
        <f t="shared" si="115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12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3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4"/>
        <v>0</v>
      </c>
      <c r="AJ283" s="141" t="str">
        <f t="shared" si="115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12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3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14"/>
        <v>0</v>
      </c>
      <c r="AJ284" s="141" t="str">
        <f t="shared" si="115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12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3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4"/>
        <v>0</v>
      </c>
      <c r="AJ285" s="141" t="str">
        <f t="shared" si="115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12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3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14"/>
        <v>0</v>
      </c>
      <c r="AJ286" s="141" t="str">
        <f t="shared" si="115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12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3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4"/>
        <v>0</v>
      </c>
      <c r="AJ287" s="141" t="str">
        <f t="shared" si="115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56.924671794671802</v>
      </c>
      <c r="C288" s="195">
        <f t="shared" ref="C288:I288" si="116">SUM(C267:C283)</f>
        <v>1084.3635153575331</v>
      </c>
      <c r="D288" s="195">
        <f t="shared" si="116"/>
        <v>435.0577674811675</v>
      </c>
      <c r="E288" s="195">
        <f t="shared" si="116"/>
        <v>1309.9164378996197</v>
      </c>
      <c r="F288" s="195">
        <f t="shared" si="116"/>
        <v>0</v>
      </c>
      <c r="G288" s="195">
        <f t="shared" si="116"/>
        <v>19.26460487373426</v>
      </c>
      <c r="H288" s="197">
        <f t="shared" si="116"/>
        <v>0</v>
      </c>
      <c r="I288" s="154">
        <f t="shared" si="116"/>
        <v>2905.5269974067264</v>
      </c>
      <c r="J288" s="149"/>
      <c r="K288" s="196" t="s">
        <v>26</v>
      </c>
      <c r="L288" s="195">
        <f>SUM(L267:L283)</f>
        <v>56.924671794671802</v>
      </c>
      <c r="M288" s="195">
        <f t="shared" ref="M288:S288" si="117">SUM(M267:M283)</f>
        <v>1084.3635153575331</v>
      </c>
      <c r="N288" s="195">
        <f t="shared" si="117"/>
        <v>435.0577674811675</v>
      </c>
      <c r="O288" s="195">
        <f t="shared" si="117"/>
        <v>1309.9164378996197</v>
      </c>
      <c r="P288" s="195">
        <f t="shared" si="117"/>
        <v>211.53090445165557</v>
      </c>
      <c r="Q288" s="195">
        <f t="shared" si="117"/>
        <v>19.26460487373426</v>
      </c>
      <c r="R288" s="197">
        <f t="shared" si="117"/>
        <v>0</v>
      </c>
      <c r="S288" s="198">
        <f t="shared" si="117"/>
        <v>3117.0579018583821</v>
      </c>
      <c r="T288" s="141" t="str">
        <f>IF(ABS(S288-AI288)&gt;0.01,S288-AI288,"")</f>
        <v/>
      </c>
      <c r="U288" s="224" t="s">
        <v>62</v>
      </c>
      <c r="V288" s="225">
        <f>SUM(V267:V283)</f>
        <v>48.141824900000664</v>
      </c>
      <c r="W288" s="225">
        <f t="shared" ref="W288:AH288" si="118">SUM(W267:W283)</f>
        <v>8.6563539217510268</v>
      </c>
      <c r="X288" s="225">
        <f t="shared" si="118"/>
        <v>19.26460487373426</v>
      </c>
      <c r="Y288" s="225">
        <f t="shared" si="118"/>
        <v>1084.3635153575331</v>
      </c>
      <c r="Z288" s="225">
        <f t="shared" si="118"/>
        <v>367.8662007980879</v>
      </c>
      <c r="AA288" s="225">
        <f t="shared" si="118"/>
        <v>1212.7072413107417</v>
      </c>
      <c r="AB288" s="225">
        <f t="shared" si="118"/>
        <v>211.53090445165557</v>
      </c>
      <c r="AC288" s="225">
        <f t="shared" si="118"/>
        <v>164.52725624487775</v>
      </c>
      <c r="AD288" s="226">
        <f t="shared" si="118"/>
        <v>0.12649297292011133</v>
      </c>
      <c r="AE288" s="226">
        <f t="shared" si="118"/>
        <v>0</v>
      </c>
      <c r="AF288" s="226">
        <f t="shared" si="118"/>
        <v>0</v>
      </c>
      <c r="AG288" s="226">
        <f t="shared" si="118"/>
        <v>67.191566683079643</v>
      </c>
      <c r="AH288" s="226">
        <f t="shared" si="118"/>
        <v>97.209196588877973</v>
      </c>
      <c r="AI288" s="227">
        <f>SUM(V288:AC288)</f>
        <v>3117.0579018583821</v>
      </c>
      <c r="AJ288" s="141" t="str">
        <f t="shared" si="115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1.9591857809436584E-2</v>
      </c>
      <c r="C289" s="49">
        <f t="shared" ref="C289:H289" si="119">IF($I288=0,"-",C288/$I288)</f>
        <v>0.37320717251134178</v>
      </c>
      <c r="D289" s="49">
        <f t="shared" si="119"/>
        <v>0.14973454656228291</v>
      </c>
      <c r="E289" s="49">
        <f t="shared" si="119"/>
        <v>0.45083609240897127</v>
      </c>
      <c r="F289" s="49">
        <f t="shared" si="119"/>
        <v>0</v>
      </c>
      <c r="G289" s="49">
        <f t="shared" si="119"/>
        <v>6.6303307079674436E-3</v>
      </c>
      <c r="H289" s="72">
        <f t="shared" si="119"/>
        <v>0</v>
      </c>
      <c r="I289" s="50">
        <f>SUM(B289:H289)</f>
        <v>1</v>
      </c>
      <c r="J289" s="141"/>
      <c r="K289" s="84" t="s">
        <v>86</v>
      </c>
      <c r="L289" s="101">
        <f t="shared" ref="L289:R289" si="120">IF($S288=0,"-",L288/$S288)</f>
        <v>1.8262308108146934E-2</v>
      </c>
      <c r="M289" s="101">
        <f t="shared" si="120"/>
        <v>0.34788045313853111</v>
      </c>
      <c r="N289" s="101">
        <f t="shared" si="120"/>
        <v>0.13957320690827948</v>
      </c>
      <c r="O289" s="101">
        <f t="shared" si="120"/>
        <v>0.42024129135318622</v>
      </c>
      <c r="P289" s="101">
        <f t="shared" si="120"/>
        <v>6.7862359671131356E-2</v>
      </c>
      <c r="Q289" s="101">
        <f t="shared" si="120"/>
        <v>6.1803808207248094E-3</v>
      </c>
      <c r="R289" s="102">
        <f t="shared" si="120"/>
        <v>0</v>
      </c>
      <c r="S289" s="103">
        <f>SUM(L289:R289)</f>
        <v>1</v>
      </c>
      <c r="U289" s="113" t="s">
        <v>86</v>
      </c>
      <c r="V289" s="135">
        <f>+V288/$AI288</f>
        <v>1.5444636068934949E-2</v>
      </c>
      <c r="W289" s="135">
        <f t="shared" ref="W289:AH289" si="121">+W288/$AI288</f>
        <v>2.7770911527149143E-3</v>
      </c>
      <c r="X289" s="135">
        <f t="shared" si="121"/>
        <v>6.1803808207248094E-3</v>
      </c>
      <c r="Y289" s="135">
        <f t="shared" si="121"/>
        <v>0.34788045313853111</v>
      </c>
      <c r="Z289" s="135">
        <f t="shared" si="121"/>
        <v>0.1180171213947508</v>
      </c>
      <c r="AA289" s="135">
        <f t="shared" si="121"/>
        <v>0.38905508960476115</v>
      </c>
      <c r="AB289" s="135">
        <f t="shared" si="121"/>
        <v>6.7862359671131356E-2</v>
      </c>
      <c r="AC289" s="135">
        <f t="shared" si="121"/>
        <v>5.2782868148450825E-2</v>
      </c>
      <c r="AD289" s="135">
        <f t="shared" si="121"/>
        <v>4.0580886497070373E-5</v>
      </c>
      <c r="AE289" s="135">
        <f t="shared" si="121"/>
        <v>0</v>
      </c>
      <c r="AF289" s="135">
        <f t="shared" si="121"/>
        <v>0</v>
      </c>
      <c r="AG289" s="135">
        <f t="shared" si="121"/>
        <v>2.1556085513528701E-2</v>
      </c>
      <c r="AH289" s="135">
        <f t="shared" si="121"/>
        <v>3.1186201748425044E-2</v>
      </c>
      <c r="AI289" s="136">
        <f>SUM(V289:AC289)</f>
        <v>1</v>
      </c>
      <c r="AJ289" s="24" t="str">
        <f t="shared" si="115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2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4">SUM(V294:AC294)</f>
        <v>0</v>
      </c>
      <c r="AJ294" s="141" t="str">
        <f t="shared" ref="AJ294:AJ315" si="12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2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4"/>
        <v>0</v>
      </c>
      <c r="AJ295" s="141" t="str">
        <f t="shared" si="125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2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4"/>
        <v>0</v>
      </c>
      <c r="AJ296" s="141" t="str">
        <f t="shared" si="125"/>
        <v/>
      </c>
      <c r="BA296" s="141"/>
      <c r="BR296" s="141"/>
      <c r="CG296" s="141"/>
    </row>
    <row r="297" spans="1:85" ht="15">
      <c r="A297" s="167" t="s">
        <v>16</v>
      </c>
      <c r="B297" s="156">
        <v>10.818280317357793</v>
      </c>
      <c r="C297" s="156">
        <v>81.769244875239934</v>
      </c>
      <c r="D297" s="156">
        <v>13.543308714029695</v>
      </c>
      <c r="E297" s="156">
        <v>0.24646394762399171</v>
      </c>
      <c r="F297" s="348"/>
      <c r="G297" s="156">
        <v>0</v>
      </c>
      <c r="H297" s="168">
        <v>0</v>
      </c>
      <c r="I297" s="154">
        <f t="shared" si="122"/>
        <v>106.37729785425141</v>
      </c>
      <c r="J297" s="149"/>
      <c r="K297" s="169" t="s">
        <v>16</v>
      </c>
      <c r="L297" s="156">
        <v>10.818280317357793</v>
      </c>
      <c r="M297" s="156">
        <v>81.769244875239934</v>
      </c>
      <c r="N297" s="156">
        <v>13.543308714029695</v>
      </c>
      <c r="O297" s="156">
        <v>0.24646394762399171</v>
      </c>
      <c r="P297" s="156">
        <v>0</v>
      </c>
      <c r="Q297" s="156">
        <v>0</v>
      </c>
      <c r="R297" s="157">
        <v>0</v>
      </c>
      <c r="S297" s="158">
        <f t="shared" si="123"/>
        <v>106.37729785425141</v>
      </c>
      <c r="U297" s="215" t="s">
        <v>16</v>
      </c>
      <c r="V297" s="207">
        <v>10.818280317357793</v>
      </c>
      <c r="W297" s="207">
        <v>0</v>
      </c>
      <c r="X297" s="207">
        <v>0</v>
      </c>
      <c r="Y297" s="207">
        <v>81.769244875239934</v>
      </c>
      <c r="Z297" s="207">
        <v>13.543308714029695</v>
      </c>
      <c r="AA297" s="207">
        <v>0.24646394762399171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4"/>
        <v>106.37729785425141</v>
      </c>
      <c r="AJ297" s="141" t="str">
        <f t="shared" si="125"/>
        <v/>
      </c>
      <c r="BA297" s="141"/>
      <c r="BR297" s="141"/>
      <c r="CG297" s="141"/>
    </row>
    <row r="298" spans="1:85" ht="15">
      <c r="A298" s="159" t="s">
        <v>15</v>
      </c>
      <c r="B298" s="160">
        <v>3.6668424045395067</v>
      </c>
      <c r="C298" s="160">
        <v>6.3371493023484877</v>
      </c>
      <c r="D298" s="160">
        <v>2.6112253434780945</v>
      </c>
      <c r="E298" s="160">
        <v>4.6719703724654491E-2</v>
      </c>
      <c r="F298" s="348"/>
      <c r="G298" s="160">
        <v>0</v>
      </c>
      <c r="H298" s="161">
        <v>0</v>
      </c>
      <c r="I298" s="162">
        <f t="shared" si="122"/>
        <v>12.661936754090744</v>
      </c>
      <c r="J298" s="149"/>
      <c r="K298" s="163" t="s">
        <v>15</v>
      </c>
      <c r="L298" s="164">
        <v>3.6668424045395067</v>
      </c>
      <c r="M298" s="164">
        <v>6.3371493023484877</v>
      </c>
      <c r="N298" s="164">
        <v>2.6112253434780945</v>
      </c>
      <c r="O298" s="164">
        <v>4.6719703724654491E-2</v>
      </c>
      <c r="P298" s="164">
        <v>0</v>
      </c>
      <c r="Q298" s="164">
        <v>0</v>
      </c>
      <c r="R298" s="165">
        <v>0</v>
      </c>
      <c r="S298" s="166">
        <f t="shared" si="123"/>
        <v>12.661936754090744</v>
      </c>
      <c r="U298" s="211" t="s">
        <v>56</v>
      </c>
      <c r="V298" s="212">
        <v>3.1487078148076022</v>
      </c>
      <c r="W298" s="212">
        <v>0</v>
      </c>
      <c r="X298" s="212">
        <v>0</v>
      </c>
      <c r="Y298" s="212">
        <v>6.3371493023484877</v>
      </c>
      <c r="Z298" s="212">
        <v>2.6112253434780945</v>
      </c>
      <c r="AA298" s="212">
        <v>4.6719703724654491E-2</v>
      </c>
      <c r="AB298" s="212">
        <v>0</v>
      </c>
      <c r="AC298" s="213">
        <v>0.51813458973190463</v>
      </c>
      <c r="AD298" s="212">
        <v>0.51813458973190463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4"/>
        <v>12.661936754090744</v>
      </c>
      <c r="AJ298" s="141" t="str">
        <f t="shared" si="125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0.97989652694934459</v>
      </c>
      <c r="F299" s="348"/>
      <c r="G299" s="156">
        <v>0</v>
      </c>
      <c r="H299" s="168">
        <v>0</v>
      </c>
      <c r="I299" s="154">
        <f t="shared" si="122"/>
        <v>0.97989652694934459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0.97989652694934459</v>
      </c>
      <c r="P299" s="156">
        <v>365.51988842409048</v>
      </c>
      <c r="Q299" s="156">
        <v>0</v>
      </c>
      <c r="R299" s="157">
        <v>0</v>
      </c>
      <c r="S299" s="158">
        <f t="shared" si="123"/>
        <v>366.49978495103983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0.97989652694934459</v>
      </c>
      <c r="AB299" s="207">
        <v>365.51988842409048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24"/>
        <v>366.49978495103983</v>
      </c>
      <c r="AJ299" s="141" t="str">
        <f t="shared" si="12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2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2.8301027295037335</v>
      </c>
      <c r="Q300" s="164">
        <v>0</v>
      </c>
      <c r="R300" s="165">
        <v>0</v>
      </c>
      <c r="S300" s="166">
        <f t="shared" si="123"/>
        <v>2.8301027295037335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2.8301027295037335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4"/>
        <v>2.8301027295037335</v>
      </c>
      <c r="AJ300" s="141" t="str">
        <f t="shared" si="125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2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4"/>
        <v>0</v>
      </c>
      <c r="AJ301" s="141" t="str">
        <f t="shared" si="125"/>
        <v/>
      </c>
      <c r="BA301" s="141"/>
      <c r="BR301" s="141"/>
      <c r="CG301" s="141"/>
    </row>
    <row r="302" spans="1:85" ht="15">
      <c r="A302" s="159" t="s">
        <v>17</v>
      </c>
      <c r="B302" s="160">
        <v>9.2881806680529103E-2</v>
      </c>
      <c r="C302" s="160">
        <v>0</v>
      </c>
      <c r="D302" s="160">
        <v>40.690549986050968</v>
      </c>
      <c r="E302" s="160">
        <v>0.57613556087962592</v>
      </c>
      <c r="F302" s="348"/>
      <c r="G302" s="160">
        <v>0</v>
      </c>
      <c r="H302" s="161">
        <v>0</v>
      </c>
      <c r="I302" s="162">
        <f t="shared" si="122"/>
        <v>41.359567353611126</v>
      </c>
      <c r="J302" s="149"/>
      <c r="K302" s="163" t="s">
        <v>17</v>
      </c>
      <c r="L302" s="164">
        <v>9.2881806680529103E-2</v>
      </c>
      <c r="M302" s="164">
        <v>0</v>
      </c>
      <c r="N302" s="164">
        <v>40.690549986050968</v>
      </c>
      <c r="O302" s="164">
        <v>0.57613556087962592</v>
      </c>
      <c r="P302" s="164">
        <v>0.6874273462895264</v>
      </c>
      <c r="Q302" s="164">
        <v>0</v>
      </c>
      <c r="R302" s="165">
        <v>0</v>
      </c>
      <c r="S302" s="166">
        <f t="shared" si="123"/>
        <v>42.046994699900651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40.690549986050968</v>
      </c>
      <c r="AA302" s="212">
        <v>0.26438071554790737</v>
      </c>
      <c r="AB302" s="212">
        <v>0.6874273462895264</v>
      </c>
      <c r="AC302" s="213">
        <v>0.40463665201224769</v>
      </c>
      <c r="AD302" s="212">
        <v>9.2881806680529103E-2</v>
      </c>
      <c r="AE302" s="212">
        <v>0</v>
      </c>
      <c r="AF302" s="212">
        <v>0</v>
      </c>
      <c r="AG302" s="212">
        <v>0</v>
      </c>
      <c r="AH302" s="212">
        <v>0.3117548453317186</v>
      </c>
      <c r="AI302" s="214">
        <f t="shared" si="124"/>
        <v>42.046994699900651</v>
      </c>
      <c r="AJ302" s="141" t="str">
        <f t="shared" si="125"/>
        <v/>
      </c>
      <c r="BA302" s="141"/>
      <c r="BR302" s="141"/>
      <c r="CG302" s="141"/>
    </row>
    <row r="303" spans="1:85" ht="15">
      <c r="A303" s="167" t="s">
        <v>139</v>
      </c>
      <c r="B303" s="156">
        <v>284.52360330039824</v>
      </c>
      <c r="C303" s="156">
        <v>1670.395681339671</v>
      </c>
      <c r="D303" s="156">
        <v>592.23500637928669</v>
      </c>
      <c r="E303" s="156">
        <v>96.430002154014346</v>
      </c>
      <c r="F303" s="348"/>
      <c r="G303" s="156">
        <v>0</v>
      </c>
      <c r="H303" s="168">
        <v>0</v>
      </c>
      <c r="I303" s="154">
        <f t="shared" si="122"/>
        <v>2643.58429317337</v>
      </c>
      <c r="J303" s="149"/>
      <c r="K303" s="169" t="s">
        <v>139</v>
      </c>
      <c r="L303" s="156">
        <v>284.52360330039824</v>
      </c>
      <c r="M303" s="156">
        <v>1670.395681339671</v>
      </c>
      <c r="N303" s="156">
        <v>592.23500637928669</v>
      </c>
      <c r="O303" s="156">
        <v>96.430002154014346</v>
      </c>
      <c r="P303" s="156">
        <v>0</v>
      </c>
      <c r="Q303" s="156">
        <v>0</v>
      </c>
      <c r="R303" s="157">
        <v>0</v>
      </c>
      <c r="S303" s="158">
        <f t="shared" si="123"/>
        <v>2643.58429317337</v>
      </c>
      <c r="U303" s="215" t="s">
        <v>139</v>
      </c>
      <c r="V303" s="207">
        <v>234.54124575073325</v>
      </c>
      <c r="W303" s="207">
        <v>0</v>
      </c>
      <c r="X303" s="207">
        <v>0</v>
      </c>
      <c r="Y303" s="207">
        <v>1670.395681339671</v>
      </c>
      <c r="Z303" s="207">
        <v>592.23500637928669</v>
      </c>
      <c r="AA303" s="207">
        <v>87.908134312497296</v>
      </c>
      <c r="AB303" s="207">
        <v>0</v>
      </c>
      <c r="AC303" s="208">
        <v>58.504225391182018</v>
      </c>
      <c r="AD303" s="207">
        <v>49.982357549664975</v>
      </c>
      <c r="AE303" s="207">
        <v>0</v>
      </c>
      <c r="AF303" s="207">
        <v>0</v>
      </c>
      <c r="AG303" s="207">
        <v>0</v>
      </c>
      <c r="AH303" s="207">
        <v>8.521867841517043</v>
      </c>
      <c r="AI303" s="210">
        <f t="shared" si="124"/>
        <v>2643.58429317337</v>
      </c>
      <c r="AJ303" s="141" t="str">
        <f t="shared" si="125"/>
        <v/>
      </c>
      <c r="BA303" s="141"/>
      <c r="BR303" s="141"/>
      <c r="CG303" s="141"/>
    </row>
    <row r="304" spans="1:85" ht="15">
      <c r="A304" s="159" t="s">
        <v>25</v>
      </c>
      <c r="B304" s="160">
        <v>83.318603291888991</v>
      </c>
      <c r="C304" s="160">
        <v>13.005262855398682</v>
      </c>
      <c r="D304" s="160">
        <v>65.274356173142053</v>
      </c>
      <c r="E304" s="160">
        <v>1068.8094314771784</v>
      </c>
      <c r="F304" s="348"/>
      <c r="G304" s="160">
        <v>104.64702936390782</v>
      </c>
      <c r="H304" s="161">
        <v>0</v>
      </c>
      <c r="I304" s="162">
        <f t="shared" si="122"/>
        <v>1335.0546831615159</v>
      </c>
      <c r="J304" s="149"/>
      <c r="K304" s="163" t="s">
        <v>25</v>
      </c>
      <c r="L304" s="164">
        <v>83.318603291888991</v>
      </c>
      <c r="M304" s="164">
        <v>13.005262855398682</v>
      </c>
      <c r="N304" s="164">
        <v>65.274356173142053</v>
      </c>
      <c r="O304" s="164">
        <v>1068.8094314771784</v>
      </c>
      <c r="P304" s="164">
        <v>1.1250134953926307</v>
      </c>
      <c r="Q304" s="164">
        <v>104.64702936390782</v>
      </c>
      <c r="R304" s="165">
        <v>0</v>
      </c>
      <c r="S304" s="166">
        <f t="shared" si="123"/>
        <v>1336.1796966569084</v>
      </c>
      <c r="U304" s="211" t="s">
        <v>25</v>
      </c>
      <c r="V304" s="212">
        <v>7.8396110040154214</v>
      </c>
      <c r="W304" s="212">
        <v>72.278916771380096</v>
      </c>
      <c r="X304" s="212">
        <v>104.64702936390782</v>
      </c>
      <c r="Y304" s="212">
        <v>13.005262855398682</v>
      </c>
      <c r="Z304" s="212">
        <v>65.274356173142053</v>
      </c>
      <c r="AA304" s="212">
        <v>771.39183761336324</v>
      </c>
      <c r="AB304" s="212">
        <v>1.1250134953926307</v>
      </c>
      <c r="AC304" s="213">
        <v>300.61766938030837</v>
      </c>
      <c r="AD304" s="212">
        <v>3.200075516493468</v>
      </c>
      <c r="AE304" s="212">
        <v>279.68212670412913</v>
      </c>
      <c r="AF304" s="212">
        <v>0</v>
      </c>
      <c r="AG304" s="212">
        <v>0</v>
      </c>
      <c r="AH304" s="212">
        <v>17.735467159685772</v>
      </c>
      <c r="AI304" s="214">
        <f t="shared" si="124"/>
        <v>1336.1796966569082</v>
      </c>
      <c r="AJ304" s="141" t="str">
        <f t="shared" si="125"/>
        <v/>
      </c>
      <c r="BA304" s="141"/>
      <c r="BR304" s="141"/>
      <c r="CG304" s="141"/>
    </row>
    <row r="305" spans="1:85" ht="15">
      <c r="A305" s="167" t="s">
        <v>24</v>
      </c>
      <c r="B305" s="156">
        <v>39.645095309150442</v>
      </c>
      <c r="C305" s="156">
        <v>4.0318134586648773</v>
      </c>
      <c r="D305" s="156">
        <v>256.81421461007005</v>
      </c>
      <c r="E305" s="156">
        <v>0</v>
      </c>
      <c r="F305" s="348"/>
      <c r="G305" s="156">
        <v>0</v>
      </c>
      <c r="H305" s="168">
        <v>0</v>
      </c>
      <c r="I305" s="154">
        <f t="shared" si="122"/>
        <v>300.4911233778854</v>
      </c>
      <c r="J305" s="149"/>
      <c r="K305" s="169" t="s">
        <v>24</v>
      </c>
      <c r="L305" s="156">
        <v>39.645095309150442</v>
      </c>
      <c r="M305" s="156">
        <v>4.0318134586648773</v>
      </c>
      <c r="N305" s="156">
        <v>256.81421461007005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3"/>
        <v>300.4911233778854</v>
      </c>
      <c r="U305" s="215" t="s">
        <v>24</v>
      </c>
      <c r="V305" s="207">
        <v>36.921707980291124</v>
      </c>
      <c r="W305" s="207">
        <v>0.62107301516460156</v>
      </c>
      <c r="X305" s="207">
        <v>0</v>
      </c>
      <c r="Y305" s="207">
        <v>4.0318134586648773</v>
      </c>
      <c r="Z305" s="207">
        <v>256.81421461007005</v>
      </c>
      <c r="AA305" s="207">
        <v>0</v>
      </c>
      <c r="AB305" s="207">
        <v>0</v>
      </c>
      <c r="AC305" s="208">
        <v>2.1023143136947113</v>
      </c>
      <c r="AD305" s="207">
        <v>2.1023143136947113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124"/>
        <v>300.49112337788534</v>
      </c>
      <c r="AJ305" s="141" t="str">
        <f t="shared" si="125"/>
        <v/>
      </c>
      <c r="BA305" s="141"/>
      <c r="BR305" s="141"/>
      <c r="CG305" s="141"/>
    </row>
    <row r="306" spans="1:85" ht="15">
      <c r="A306" s="159" t="s">
        <v>59</v>
      </c>
      <c r="B306" s="160">
        <v>0</v>
      </c>
      <c r="C306" s="160">
        <v>0</v>
      </c>
      <c r="D306" s="160">
        <v>0</v>
      </c>
      <c r="E306" s="160">
        <v>0</v>
      </c>
      <c r="F306" s="348"/>
      <c r="G306" s="160">
        <v>0</v>
      </c>
      <c r="H306" s="161">
        <v>0</v>
      </c>
      <c r="I306" s="162">
        <f t="shared" si="122"/>
        <v>0</v>
      </c>
      <c r="J306" s="149"/>
      <c r="K306" s="163" t="s">
        <v>59</v>
      </c>
      <c r="L306" s="164">
        <v>0</v>
      </c>
      <c r="M306" s="164">
        <v>0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3"/>
        <v>0</v>
      </c>
      <c r="U306" s="211" t="s">
        <v>59</v>
      </c>
      <c r="V306" s="212">
        <v>0</v>
      </c>
      <c r="W306" s="212">
        <v>0</v>
      </c>
      <c r="X306" s="212">
        <v>0</v>
      </c>
      <c r="Y306" s="212">
        <v>0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4"/>
        <v>0</v>
      </c>
      <c r="AJ306" s="141" t="str">
        <f t="shared" si="125"/>
        <v/>
      </c>
      <c r="BA306" s="141"/>
      <c r="BR306" s="141"/>
      <c r="CG306" s="141"/>
    </row>
    <row r="307" spans="1:85" ht="15">
      <c r="A307" s="167" t="s">
        <v>22</v>
      </c>
      <c r="B307" s="156">
        <v>27.620716873596322</v>
      </c>
      <c r="C307" s="156">
        <v>12.678361843617985</v>
      </c>
      <c r="D307" s="156">
        <v>4.98078500999278</v>
      </c>
      <c r="E307" s="156">
        <v>0</v>
      </c>
      <c r="F307" s="348"/>
      <c r="G307" s="156">
        <v>0</v>
      </c>
      <c r="H307" s="168">
        <v>0</v>
      </c>
      <c r="I307" s="154">
        <f t="shared" si="122"/>
        <v>45.279863727207086</v>
      </c>
      <c r="J307" s="149"/>
      <c r="K307" s="169" t="s">
        <v>22</v>
      </c>
      <c r="L307" s="156">
        <v>27.620716873596322</v>
      </c>
      <c r="M307" s="156">
        <v>12.678361843617985</v>
      </c>
      <c r="N307" s="156">
        <v>4.98078500999278</v>
      </c>
      <c r="O307" s="156">
        <v>0</v>
      </c>
      <c r="P307" s="156">
        <v>22.02726640996811</v>
      </c>
      <c r="Q307" s="156">
        <v>0</v>
      </c>
      <c r="R307" s="157">
        <v>0</v>
      </c>
      <c r="S307" s="158">
        <f t="shared" si="123"/>
        <v>67.307130137175193</v>
      </c>
      <c r="U307" s="215" t="s">
        <v>22</v>
      </c>
      <c r="V307" s="207">
        <v>26.71511959905218</v>
      </c>
      <c r="W307" s="207">
        <v>0</v>
      </c>
      <c r="X307" s="207">
        <v>0</v>
      </c>
      <c r="Y307" s="207">
        <v>12.678361843617985</v>
      </c>
      <c r="Z307" s="207">
        <v>4.98078500999278</v>
      </c>
      <c r="AA307" s="207">
        <v>0</v>
      </c>
      <c r="AB307" s="207">
        <v>22.02726640996811</v>
      </c>
      <c r="AC307" s="208">
        <v>0.90559727454414174</v>
      </c>
      <c r="AD307" s="207">
        <v>0.90559727454414174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4"/>
        <v>67.307130137175193</v>
      </c>
      <c r="AJ307" s="141" t="str">
        <f t="shared" si="125"/>
        <v/>
      </c>
      <c r="BA307" s="141"/>
      <c r="BR307" s="141"/>
      <c r="CG307" s="141"/>
    </row>
    <row r="308" spans="1:85" ht="15">
      <c r="A308" s="159" t="s">
        <v>21</v>
      </c>
      <c r="B308" s="160">
        <v>0.41433736242739627</v>
      </c>
      <c r="C308" s="160">
        <v>0.62150604364109441</v>
      </c>
      <c r="D308" s="160">
        <v>0</v>
      </c>
      <c r="E308" s="160">
        <v>0</v>
      </c>
      <c r="F308" s="348"/>
      <c r="G308" s="160">
        <v>0</v>
      </c>
      <c r="H308" s="161">
        <v>0</v>
      </c>
      <c r="I308" s="162">
        <f t="shared" si="122"/>
        <v>1.0358434060684907</v>
      </c>
      <c r="J308" s="149"/>
      <c r="K308" s="163" t="s">
        <v>21</v>
      </c>
      <c r="L308" s="164">
        <v>0.41433736242739627</v>
      </c>
      <c r="M308" s="164">
        <v>0.62150604364109441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3"/>
        <v>1.0358434060684907</v>
      </c>
      <c r="U308" s="211" t="s">
        <v>60</v>
      </c>
      <c r="V308" s="212">
        <v>0.41433736242739627</v>
      </c>
      <c r="W308" s="212">
        <v>0</v>
      </c>
      <c r="X308" s="212">
        <v>0</v>
      </c>
      <c r="Y308" s="212">
        <v>0.62150604364109441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4"/>
        <v>1.0358434060684907</v>
      </c>
      <c r="AJ308" s="141" t="str">
        <f t="shared" si="125"/>
        <v/>
      </c>
      <c r="BA308" s="141"/>
      <c r="BR308" s="141"/>
      <c r="CG308" s="141"/>
    </row>
    <row r="309" spans="1:85" ht="15">
      <c r="A309" s="170" t="s">
        <v>63</v>
      </c>
      <c r="B309" s="156">
        <v>31.381344972548259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22"/>
        <v>31.381344972548259</v>
      </c>
      <c r="J309" s="149"/>
      <c r="K309" s="171" t="s">
        <v>63</v>
      </c>
      <c r="L309" s="156">
        <v>31.381344972548259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3"/>
        <v>31.381344972548259</v>
      </c>
      <c r="U309" s="216" t="s">
        <v>61</v>
      </c>
      <c r="V309" s="207">
        <v>31.381344972548259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4"/>
        <v>31.381344972548259</v>
      </c>
      <c r="AJ309" s="141" t="str">
        <f t="shared" si="125"/>
        <v/>
      </c>
      <c r="BA309" s="141"/>
      <c r="BR309" s="141"/>
      <c r="CG309" s="141"/>
    </row>
    <row r="310" spans="1:85">
      <c r="A310" s="172" t="s">
        <v>23</v>
      </c>
      <c r="B310" s="173">
        <v>31.381344972548259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22"/>
        <v>31.381344972548259</v>
      </c>
      <c r="J310" s="149"/>
      <c r="K310" s="176" t="s">
        <v>23</v>
      </c>
      <c r="L310" s="177">
        <v>31.381344972548259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3"/>
        <v>31.381344972548259</v>
      </c>
      <c r="U310" s="217" t="s">
        <v>64</v>
      </c>
      <c r="V310" s="218">
        <v>31.381344972548259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24"/>
        <v>31.381344972548259</v>
      </c>
      <c r="AJ310" s="141" t="str">
        <f t="shared" si="12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2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4"/>
        <v>0</v>
      </c>
      <c r="AJ311" s="141" t="str">
        <f t="shared" si="12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2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24"/>
        <v>0</v>
      </c>
      <c r="AJ312" s="141" t="str">
        <f t="shared" si="12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2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4"/>
        <v>0</v>
      </c>
      <c r="AJ313" s="141" t="str">
        <f t="shared" si="12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481.48170563858747</v>
      </c>
      <c r="C314" s="195">
        <f t="shared" ref="C314:I314" si="126">SUM(C293:C309)</f>
        <v>1788.8390197185822</v>
      </c>
      <c r="D314" s="195">
        <f t="shared" si="126"/>
        <v>976.14944621605025</v>
      </c>
      <c r="E314" s="195">
        <f t="shared" si="126"/>
        <v>1167.0886493703704</v>
      </c>
      <c r="F314" s="195">
        <f t="shared" si="126"/>
        <v>0</v>
      </c>
      <c r="G314" s="195">
        <f t="shared" si="126"/>
        <v>104.64702936390782</v>
      </c>
      <c r="H314" s="197">
        <f t="shared" si="126"/>
        <v>0</v>
      </c>
      <c r="I314" s="154">
        <f t="shared" si="126"/>
        <v>4518.2058503074977</v>
      </c>
      <c r="J314" s="149"/>
      <c r="K314" s="196" t="s">
        <v>26</v>
      </c>
      <c r="L314" s="195">
        <f>SUM(L293:L309)</f>
        <v>481.48170563858747</v>
      </c>
      <c r="M314" s="195">
        <f t="shared" ref="M314:S314" si="127">SUM(M293:M309)</f>
        <v>1788.8390197185822</v>
      </c>
      <c r="N314" s="195">
        <f t="shared" si="127"/>
        <v>976.14944621605025</v>
      </c>
      <c r="O314" s="195">
        <f t="shared" si="127"/>
        <v>1167.0886493703704</v>
      </c>
      <c r="P314" s="195">
        <f t="shared" si="127"/>
        <v>392.18969840524449</v>
      </c>
      <c r="Q314" s="195">
        <f t="shared" si="127"/>
        <v>104.64702936390782</v>
      </c>
      <c r="R314" s="197">
        <f t="shared" si="127"/>
        <v>0</v>
      </c>
      <c r="S314" s="198">
        <f t="shared" si="127"/>
        <v>4910.3955487127423</v>
      </c>
      <c r="T314" s="141" t="str">
        <f>IF(ABS(S314-AI314)&gt;0.01,S314-AI314,"")</f>
        <v/>
      </c>
      <c r="U314" s="224" t="s">
        <v>62</v>
      </c>
      <c r="V314" s="225">
        <f>SUM(V293:V309)</f>
        <v>351.78035480123299</v>
      </c>
      <c r="W314" s="225">
        <f t="shared" ref="W314:AH314" si="128">SUM(W293:W309)</f>
        <v>72.899989786544694</v>
      </c>
      <c r="X314" s="225">
        <f t="shared" si="128"/>
        <v>104.64702936390782</v>
      </c>
      <c r="Y314" s="225">
        <f t="shared" si="128"/>
        <v>1788.8390197185822</v>
      </c>
      <c r="Z314" s="225">
        <f t="shared" si="128"/>
        <v>976.14944621605025</v>
      </c>
      <c r="AA314" s="225">
        <f t="shared" si="128"/>
        <v>860.83743281970646</v>
      </c>
      <c r="AB314" s="225">
        <f t="shared" si="128"/>
        <v>392.18969840524449</v>
      </c>
      <c r="AC314" s="225">
        <f t="shared" si="128"/>
        <v>363.05257760147339</v>
      </c>
      <c r="AD314" s="226">
        <f t="shared" si="128"/>
        <v>56.801361050809732</v>
      </c>
      <c r="AE314" s="226">
        <f t="shared" si="128"/>
        <v>279.68212670412913</v>
      </c>
      <c r="AF314" s="226">
        <f t="shared" si="128"/>
        <v>0</v>
      </c>
      <c r="AG314" s="226">
        <f t="shared" si="128"/>
        <v>0</v>
      </c>
      <c r="AH314" s="226">
        <f t="shared" si="128"/>
        <v>26.569089846534531</v>
      </c>
      <c r="AI314" s="227">
        <f>SUM(V314:AC314)</f>
        <v>4910.3955487127423</v>
      </c>
      <c r="AJ314" s="141" t="str">
        <f t="shared" si="125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0.10656480062895297</v>
      </c>
      <c r="C315" s="49">
        <f t="shared" ref="C315:H315" si="129">IF($I314=0,"-",C314/$I314)</f>
        <v>0.39591799908736747</v>
      </c>
      <c r="D315" s="49">
        <f t="shared" si="129"/>
        <v>0.21604802405132029</v>
      </c>
      <c r="E315" s="49">
        <f t="shared" si="129"/>
        <v>0.258307985080171</v>
      </c>
      <c r="F315" s="49">
        <f t="shared" si="129"/>
        <v>0</v>
      </c>
      <c r="G315" s="49">
        <f t="shared" si="129"/>
        <v>2.3161191152188385E-2</v>
      </c>
      <c r="H315" s="72">
        <f t="shared" si="129"/>
        <v>0</v>
      </c>
      <c r="I315" s="50">
        <f>SUM(B315:H315)</f>
        <v>1</v>
      </c>
      <c r="J315" s="141"/>
      <c r="K315" s="84" t="s">
        <v>86</v>
      </c>
      <c r="L315" s="101">
        <f t="shared" ref="L315:R315" si="130">IF($S314=0,"-",L314/$S314)</f>
        <v>9.8053548000793467E-2</v>
      </c>
      <c r="M315" s="101">
        <f t="shared" si="130"/>
        <v>0.36429631828489367</v>
      </c>
      <c r="N315" s="101">
        <f t="shared" si="130"/>
        <v>0.1987924265025752</v>
      </c>
      <c r="O315" s="101">
        <f t="shared" si="130"/>
        <v>0.23767711537542471</v>
      </c>
      <c r="P315" s="101">
        <f t="shared" si="130"/>
        <v>7.9869268069057447E-2</v>
      </c>
      <c r="Q315" s="101">
        <f t="shared" si="130"/>
        <v>2.1311323767255568E-2</v>
      </c>
      <c r="R315" s="102">
        <f t="shared" si="130"/>
        <v>0</v>
      </c>
      <c r="S315" s="103">
        <f>SUM(L315:R315)</f>
        <v>1</v>
      </c>
      <c r="U315" s="113" t="s">
        <v>86</v>
      </c>
      <c r="V315" s="135">
        <f>+V314/$AI314</f>
        <v>7.1639922143024101E-2</v>
      </c>
      <c r="W315" s="135">
        <f t="shared" ref="W315:AH315" si="131">+W314/$AI314</f>
        <v>1.4846052433730189E-2</v>
      </c>
      <c r="X315" s="135">
        <f t="shared" si="131"/>
        <v>2.1311323767255568E-2</v>
      </c>
      <c r="Y315" s="135">
        <f t="shared" si="131"/>
        <v>0.36429631828489367</v>
      </c>
      <c r="Z315" s="135">
        <f t="shared" si="131"/>
        <v>0.1987924265025752</v>
      </c>
      <c r="AA315" s="135">
        <f t="shared" si="131"/>
        <v>0.17530918319714073</v>
      </c>
      <c r="AB315" s="135">
        <f t="shared" si="131"/>
        <v>7.9869268069057447E-2</v>
      </c>
      <c r="AC315" s="135">
        <f t="shared" si="131"/>
        <v>7.3935505602323107E-2</v>
      </c>
      <c r="AD315" s="135">
        <f t="shared" si="131"/>
        <v>1.1567573424039164E-2</v>
      </c>
      <c r="AE315" s="135">
        <f t="shared" si="131"/>
        <v>5.6957148142057039E-2</v>
      </c>
      <c r="AF315" s="135">
        <f t="shared" si="131"/>
        <v>0</v>
      </c>
      <c r="AG315" s="135">
        <f t="shared" si="131"/>
        <v>0</v>
      </c>
      <c r="AH315" s="135">
        <f t="shared" si="131"/>
        <v>5.4107840362268992E-3</v>
      </c>
      <c r="AI315" s="136">
        <f>SUM(V315:AC315)</f>
        <v>1</v>
      </c>
      <c r="AJ315" s="24" t="str">
        <f t="shared" si="12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32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3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4">SUM(V320:AC320)</f>
        <v>0</v>
      </c>
      <c r="AJ320" s="141" t="str">
        <f t="shared" ref="AJ320:AJ341" si="135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32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3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4"/>
        <v>0</v>
      </c>
      <c r="AJ321" s="141" t="str">
        <f t="shared" si="135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32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3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4"/>
        <v>0</v>
      </c>
      <c r="AJ322" s="141" t="str">
        <f t="shared" si="135"/>
        <v/>
      </c>
      <c r="BA322" s="141"/>
      <c r="BR322" s="141"/>
      <c r="CG322" s="141"/>
    </row>
    <row r="323" spans="1:85" ht="15">
      <c r="A323" s="167" t="s">
        <v>16</v>
      </c>
      <c r="B323" s="156">
        <v>4.009597334512244</v>
      </c>
      <c r="C323" s="156">
        <v>41.246260385348023</v>
      </c>
      <c r="D323" s="156">
        <v>0</v>
      </c>
      <c r="E323" s="156">
        <v>0</v>
      </c>
      <c r="F323" s="348"/>
      <c r="G323" s="156">
        <v>0</v>
      </c>
      <c r="H323" s="168">
        <v>0</v>
      </c>
      <c r="I323" s="154">
        <f t="shared" si="132"/>
        <v>45.255857719860266</v>
      </c>
      <c r="J323" s="149"/>
      <c r="K323" s="169" t="s">
        <v>16</v>
      </c>
      <c r="L323" s="156">
        <v>4.009597334512244</v>
      </c>
      <c r="M323" s="156">
        <v>41.246260385348023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3"/>
        <v>45.255857719860266</v>
      </c>
      <c r="U323" s="215" t="s">
        <v>16</v>
      </c>
      <c r="V323" s="207">
        <v>4.009597334512244</v>
      </c>
      <c r="W323" s="207">
        <v>0</v>
      </c>
      <c r="X323" s="207">
        <v>0</v>
      </c>
      <c r="Y323" s="207">
        <v>41.246260385348023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4"/>
        <v>45.255857719860266</v>
      </c>
      <c r="AJ323" s="141" t="str">
        <f t="shared" si="135"/>
        <v/>
      </c>
      <c r="BA323" s="141"/>
      <c r="BR323" s="141"/>
      <c r="CG323" s="141"/>
    </row>
    <row r="324" spans="1:85" ht="15">
      <c r="A324" s="159" t="s">
        <v>15</v>
      </c>
      <c r="B324" s="160">
        <v>0.31549874697617847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32"/>
        <v>0.31549874697617847</v>
      </c>
      <c r="J324" s="149"/>
      <c r="K324" s="163" t="s">
        <v>15</v>
      </c>
      <c r="L324" s="164">
        <v>0.31549874697617847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3"/>
        <v>0.31549874697617847</v>
      </c>
      <c r="U324" s="211" t="s">
        <v>56</v>
      </c>
      <c r="V324" s="212">
        <v>0.31549874697617847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4"/>
        <v>0.31549874697617847</v>
      </c>
      <c r="AJ324" s="141" t="str">
        <f t="shared" si="135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2.0046926406482752</v>
      </c>
      <c r="F325" s="348"/>
      <c r="G325" s="156">
        <v>0</v>
      </c>
      <c r="H325" s="168">
        <v>0</v>
      </c>
      <c r="I325" s="154">
        <f t="shared" si="132"/>
        <v>2.0046926406482752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2.0046926406482752</v>
      </c>
      <c r="P325" s="156">
        <v>31.233905353602719</v>
      </c>
      <c r="Q325" s="156">
        <v>0</v>
      </c>
      <c r="R325" s="157">
        <v>0</v>
      </c>
      <c r="S325" s="158">
        <f t="shared" si="133"/>
        <v>33.238597994250995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31.233905353602719</v>
      </c>
      <c r="AC325" s="208">
        <v>2.0046926406482752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2.0046926406482752</v>
      </c>
      <c r="AI325" s="210">
        <f t="shared" si="134"/>
        <v>33.238597994250995</v>
      </c>
      <c r="AJ325" s="141" t="str">
        <f t="shared" si="135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32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0.89920620234718585</v>
      </c>
      <c r="Q326" s="164">
        <v>0</v>
      </c>
      <c r="R326" s="165">
        <v>0</v>
      </c>
      <c r="S326" s="166">
        <f t="shared" si="133"/>
        <v>0.89920620234718585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0.89920620234718585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4"/>
        <v>0.89920620234718585</v>
      </c>
      <c r="AJ326" s="141" t="str">
        <f t="shared" si="135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32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3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4"/>
        <v>0</v>
      </c>
      <c r="AJ327" s="141" t="str">
        <f t="shared" si="135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8.4702548707630484E-2</v>
      </c>
      <c r="E328" s="160">
        <v>2.3920968627046102E-3</v>
      </c>
      <c r="F328" s="348"/>
      <c r="G328" s="160">
        <v>0</v>
      </c>
      <c r="H328" s="161">
        <v>0</v>
      </c>
      <c r="I328" s="162">
        <f t="shared" si="132"/>
        <v>8.7094645570335097E-2</v>
      </c>
      <c r="J328" s="149"/>
      <c r="K328" s="163" t="s">
        <v>17</v>
      </c>
      <c r="L328" s="164">
        <v>0</v>
      </c>
      <c r="M328" s="164">
        <v>0</v>
      </c>
      <c r="N328" s="164">
        <v>8.4702548707630484E-2</v>
      </c>
      <c r="O328" s="164">
        <v>2.3920968627046102E-3</v>
      </c>
      <c r="P328" s="164">
        <v>3.8831796661320289E-4</v>
      </c>
      <c r="Q328" s="164">
        <v>0</v>
      </c>
      <c r="R328" s="165">
        <v>0</v>
      </c>
      <c r="S328" s="166">
        <f t="shared" si="133"/>
        <v>8.7482963536948302E-2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8.4702548707630484E-2</v>
      </c>
      <c r="AA328" s="212">
        <v>0</v>
      </c>
      <c r="AB328" s="212">
        <v>3.8831796661320289E-4</v>
      </c>
      <c r="AC328" s="213">
        <v>2.3920968627046102E-3</v>
      </c>
      <c r="AD328" s="212">
        <v>0</v>
      </c>
      <c r="AE328" s="212">
        <v>0</v>
      </c>
      <c r="AF328" s="212">
        <v>0</v>
      </c>
      <c r="AG328" s="212">
        <v>0</v>
      </c>
      <c r="AH328" s="212">
        <v>2.3920968627046102E-3</v>
      </c>
      <c r="AI328" s="214">
        <f t="shared" si="134"/>
        <v>8.7482963536948302E-2</v>
      </c>
      <c r="AJ328" s="141" t="str">
        <f t="shared" si="135"/>
        <v/>
      </c>
      <c r="BA328" s="141"/>
      <c r="BR328" s="141"/>
      <c r="CG328" s="141"/>
    </row>
    <row r="329" spans="1:85" ht="15">
      <c r="A329" s="167" t="s">
        <v>139</v>
      </c>
      <c r="B329" s="156">
        <v>176.41872388412017</v>
      </c>
      <c r="C329" s="156">
        <v>6216.3936502189772</v>
      </c>
      <c r="D329" s="156">
        <v>185.62283010406099</v>
      </c>
      <c r="E329" s="156">
        <v>0</v>
      </c>
      <c r="F329" s="348"/>
      <c r="G329" s="156">
        <v>0</v>
      </c>
      <c r="H329" s="168">
        <v>0</v>
      </c>
      <c r="I329" s="154">
        <f t="shared" si="132"/>
        <v>6578.4352042071587</v>
      </c>
      <c r="J329" s="149"/>
      <c r="K329" s="169" t="s">
        <v>139</v>
      </c>
      <c r="L329" s="156">
        <v>176.41872388412017</v>
      </c>
      <c r="M329" s="156">
        <v>6216.3936502189772</v>
      </c>
      <c r="N329" s="156">
        <v>185.62283010406099</v>
      </c>
      <c r="O329" s="156">
        <v>0</v>
      </c>
      <c r="P329" s="156">
        <v>0</v>
      </c>
      <c r="Q329" s="156">
        <v>0</v>
      </c>
      <c r="R329" s="157">
        <v>0</v>
      </c>
      <c r="S329" s="158">
        <f t="shared" si="133"/>
        <v>6578.4352042071587</v>
      </c>
      <c r="U329" s="215" t="s">
        <v>139</v>
      </c>
      <c r="V329" s="207">
        <v>176.3604324474862</v>
      </c>
      <c r="W329" s="207">
        <v>0</v>
      </c>
      <c r="X329" s="207">
        <v>0</v>
      </c>
      <c r="Y329" s="207">
        <v>6216.3936502189772</v>
      </c>
      <c r="Z329" s="207">
        <v>113.17508675409577</v>
      </c>
      <c r="AA329" s="207">
        <v>0</v>
      </c>
      <c r="AB329" s="207">
        <v>0</v>
      </c>
      <c r="AC329" s="208">
        <v>72.506034786599173</v>
      </c>
      <c r="AD329" s="207">
        <v>5.8291436633954509E-2</v>
      </c>
      <c r="AE329" s="207">
        <v>0</v>
      </c>
      <c r="AF329" s="207">
        <v>0</v>
      </c>
      <c r="AG329" s="207">
        <v>72.447743349965222</v>
      </c>
      <c r="AH329" s="207">
        <v>0</v>
      </c>
      <c r="AI329" s="210">
        <f t="shared" si="134"/>
        <v>6578.4352042071587</v>
      </c>
      <c r="AJ329" s="141" t="str">
        <f t="shared" si="135"/>
        <v/>
      </c>
      <c r="BA329" s="141"/>
      <c r="BR329" s="141"/>
      <c r="CG329" s="141"/>
    </row>
    <row r="330" spans="1:85" ht="15">
      <c r="A330" s="159" t="s">
        <v>25</v>
      </c>
      <c r="B330" s="160">
        <v>46.645125407547731</v>
      </c>
      <c r="C330" s="160">
        <v>93.951799815217669</v>
      </c>
      <c r="D330" s="160">
        <v>36.379384438846017</v>
      </c>
      <c r="E330" s="160">
        <v>6362.6796790359367</v>
      </c>
      <c r="F330" s="348"/>
      <c r="G330" s="160">
        <v>560.66439729203546</v>
      </c>
      <c r="H330" s="161">
        <v>0</v>
      </c>
      <c r="I330" s="162">
        <f t="shared" si="132"/>
        <v>7100.3203859895839</v>
      </c>
      <c r="J330" s="149"/>
      <c r="K330" s="163" t="s">
        <v>25</v>
      </c>
      <c r="L330" s="164">
        <v>46.645125407547731</v>
      </c>
      <c r="M330" s="164">
        <v>93.951799815217669</v>
      </c>
      <c r="N330" s="164">
        <v>36.379384438846017</v>
      </c>
      <c r="O330" s="164">
        <v>6362.6796790359367</v>
      </c>
      <c r="P330" s="164">
        <v>0</v>
      </c>
      <c r="Q330" s="164">
        <v>560.66439729203546</v>
      </c>
      <c r="R330" s="165">
        <v>0</v>
      </c>
      <c r="S330" s="166">
        <f t="shared" si="133"/>
        <v>7100.3203859895839</v>
      </c>
      <c r="U330" s="211" t="s">
        <v>25</v>
      </c>
      <c r="V330" s="212">
        <v>5.0209668276198842</v>
      </c>
      <c r="W330" s="212">
        <v>41.095787117309705</v>
      </c>
      <c r="X330" s="212">
        <v>560.66439729203546</v>
      </c>
      <c r="Y330" s="212">
        <v>93.951799815217669</v>
      </c>
      <c r="Z330" s="212">
        <v>28.176605680137015</v>
      </c>
      <c r="AA330" s="212">
        <v>6360.1547750154859</v>
      </c>
      <c r="AB330" s="212">
        <v>0</v>
      </c>
      <c r="AC330" s="213">
        <v>11.25605424177758</v>
      </c>
      <c r="AD330" s="212">
        <v>0.52837146261814183</v>
      </c>
      <c r="AE330" s="212">
        <v>2.524904020450442</v>
      </c>
      <c r="AF330" s="212">
        <v>0</v>
      </c>
      <c r="AG330" s="212">
        <v>8.2027787587089982</v>
      </c>
      <c r="AH330" s="212">
        <v>0</v>
      </c>
      <c r="AI330" s="214">
        <f t="shared" si="134"/>
        <v>7100.3203859895839</v>
      </c>
      <c r="AJ330" s="141" t="str">
        <f t="shared" si="135"/>
        <v/>
      </c>
      <c r="BA330" s="141"/>
      <c r="BR330" s="141"/>
      <c r="CG330" s="141"/>
    </row>
    <row r="331" spans="1:85" ht="15">
      <c r="A331" s="167" t="s">
        <v>24</v>
      </c>
      <c r="B331" s="156">
        <v>85.561494708776721</v>
      </c>
      <c r="C331" s="156">
        <v>0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32"/>
        <v>85.561494708776721</v>
      </c>
      <c r="J331" s="149"/>
      <c r="K331" s="169" t="s">
        <v>24</v>
      </c>
      <c r="L331" s="156">
        <v>85.561494708776721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3"/>
        <v>85.561494708776721</v>
      </c>
      <c r="U331" s="215" t="s">
        <v>24</v>
      </c>
      <c r="V331" s="207">
        <v>85.319864932919472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0.24162977585724937</v>
      </c>
      <c r="AD331" s="207">
        <v>0.24162977585724937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4"/>
        <v>85.561494708776721</v>
      </c>
      <c r="AJ331" s="141" t="str">
        <f t="shared" si="135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32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3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4"/>
        <v>0</v>
      </c>
      <c r="AJ332" s="141" t="str">
        <f t="shared" si="135"/>
        <v/>
      </c>
      <c r="BA332" s="141"/>
      <c r="BR332" s="141"/>
      <c r="CG332" s="141"/>
    </row>
    <row r="333" spans="1:85" ht="15">
      <c r="A333" s="167" t="s">
        <v>22</v>
      </c>
      <c r="B333" s="156">
        <v>1261.7908473508376</v>
      </c>
      <c r="C333" s="156">
        <v>6057.3006819588854</v>
      </c>
      <c r="D333" s="156">
        <v>0</v>
      </c>
      <c r="E333" s="156">
        <v>420.59694911694589</v>
      </c>
      <c r="F333" s="348"/>
      <c r="G333" s="156">
        <v>0</v>
      </c>
      <c r="H333" s="168">
        <v>0</v>
      </c>
      <c r="I333" s="154">
        <f t="shared" si="132"/>
        <v>7739.6884784266695</v>
      </c>
      <c r="J333" s="149"/>
      <c r="K333" s="169" t="s">
        <v>22</v>
      </c>
      <c r="L333" s="156">
        <v>1261.7908473508376</v>
      </c>
      <c r="M333" s="156">
        <v>6057.3006819588854</v>
      </c>
      <c r="N333" s="156">
        <v>0</v>
      </c>
      <c r="O333" s="156">
        <v>420.59694911694589</v>
      </c>
      <c r="P333" s="156">
        <v>1.8747593801639868</v>
      </c>
      <c r="Q333" s="156">
        <v>0</v>
      </c>
      <c r="R333" s="157">
        <v>0</v>
      </c>
      <c r="S333" s="158">
        <f t="shared" si="133"/>
        <v>7741.5632378068331</v>
      </c>
      <c r="U333" s="215" t="s">
        <v>22</v>
      </c>
      <c r="V333" s="207">
        <v>1261.7908473508376</v>
      </c>
      <c r="W333" s="207">
        <v>0</v>
      </c>
      <c r="X333" s="207">
        <v>0</v>
      </c>
      <c r="Y333" s="207">
        <v>6057.3006819588854</v>
      </c>
      <c r="Z333" s="207">
        <v>0</v>
      </c>
      <c r="AA333" s="207">
        <v>0</v>
      </c>
      <c r="AB333" s="207">
        <v>1.8747593801639868</v>
      </c>
      <c r="AC333" s="208">
        <v>420.59694911694589</v>
      </c>
      <c r="AD333" s="207">
        <v>0</v>
      </c>
      <c r="AE333" s="207">
        <v>0</v>
      </c>
      <c r="AF333" s="207">
        <v>0</v>
      </c>
      <c r="AG333" s="207">
        <v>0</v>
      </c>
      <c r="AH333" s="207">
        <v>420.59694911694589</v>
      </c>
      <c r="AI333" s="210">
        <f t="shared" si="134"/>
        <v>7741.5632378068331</v>
      </c>
      <c r="AJ333" s="141" t="str">
        <f t="shared" si="135"/>
        <v/>
      </c>
      <c r="BA333" s="141"/>
      <c r="BR333" s="141"/>
      <c r="CG333" s="141"/>
    </row>
    <row r="334" spans="1:85" ht="15">
      <c r="A334" s="159" t="s">
        <v>21</v>
      </c>
      <c r="B334" s="160">
        <v>0.602983237358515</v>
      </c>
      <c r="C334" s="160">
        <v>32.461486966940697</v>
      </c>
      <c r="D334" s="160">
        <v>10.106639394309974</v>
      </c>
      <c r="E334" s="160">
        <v>0</v>
      </c>
      <c r="F334" s="348"/>
      <c r="G334" s="160">
        <v>0</v>
      </c>
      <c r="H334" s="161">
        <v>0</v>
      </c>
      <c r="I334" s="162">
        <f t="shared" si="132"/>
        <v>43.171109598609185</v>
      </c>
      <c r="J334" s="149"/>
      <c r="K334" s="163" t="s">
        <v>21</v>
      </c>
      <c r="L334" s="164">
        <v>0.602983237358515</v>
      </c>
      <c r="M334" s="164">
        <v>32.461486966940697</v>
      </c>
      <c r="N334" s="164">
        <v>10.106639394309974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3"/>
        <v>43.171109598609185</v>
      </c>
      <c r="U334" s="211" t="s">
        <v>60</v>
      </c>
      <c r="V334" s="212">
        <v>0.602983237358515</v>
      </c>
      <c r="W334" s="212">
        <v>0</v>
      </c>
      <c r="X334" s="212">
        <v>0</v>
      </c>
      <c r="Y334" s="212">
        <v>32.461486966940697</v>
      </c>
      <c r="Z334" s="212">
        <v>10.106639394309974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4"/>
        <v>43.171109598609185</v>
      </c>
      <c r="AJ334" s="141" t="str">
        <f t="shared" si="135"/>
        <v/>
      </c>
      <c r="BA334" s="141"/>
      <c r="BR334" s="141"/>
      <c r="CG334" s="141"/>
    </row>
    <row r="335" spans="1:85" ht="15">
      <c r="A335" s="170" t="s">
        <v>63</v>
      </c>
      <c r="B335" s="156">
        <v>0.20611038947418325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32"/>
        <v>0.20611038947418325</v>
      </c>
      <c r="J335" s="149"/>
      <c r="K335" s="171" t="s">
        <v>63</v>
      </c>
      <c r="L335" s="156">
        <v>0.20611038947418325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3"/>
        <v>0.20611038947418325</v>
      </c>
      <c r="U335" s="216" t="s">
        <v>61</v>
      </c>
      <c r="V335" s="207">
        <v>0.20611038947418325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4"/>
        <v>0.20611038947418325</v>
      </c>
      <c r="AJ335" s="141" t="str">
        <f t="shared" si="135"/>
        <v/>
      </c>
      <c r="BA335" s="141"/>
      <c r="BR335" s="141"/>
      <c r="CG335" s="141"/>
    </row>
    <row r="336" spans="1:85">
      <c r="A336" s="172" t="s">
        <v>23</v>
      </c>
      <c r="B336" s="173">
        <v>0.20611038947418325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32"/>
        <v>0.20611038947418325</v>
      </c>
      <c r="J336" s="149"/>
      <c r="K336" s="176" t="s">
        <v>23</v>
      </c>
      <c r="L336" s="177">
        <v>0.20611038947418325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3"/>
        <v>0.20611038947418325</v>
      </c>
      <c r="U336" s="217" t="s">
        <v>64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34"/>
        <v>0</v>
      </c>
      <c r="AJ336" s="141">
        <f t="shared" si="135"/>
        <v>0.20611038947418325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32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3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4"/>
        <v>0</v>
      </c>
      <c r="AJ337" s="141" t="str">
        <f t="shared" si="135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32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3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34"/>
        <v>0</v>
      </c>
      <c r="AJ338" s="141" t="str">
        <f t="shared" si="135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32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3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4"/>
        <v>0</v>
      </c>
      <c r="AJ339" s="141" t="str">
        <f t="shared" si="135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1575.5503810596033</v>
      </c>
      <c r="C340" s="195">
        <f t="shared" ref="C340:I340" si="136">SUM(C319:C335)</f>
        <v>12441.353879345368</v>
      </c>
      <c r="D340" s="195">
        <f t="shared" si="136"/>
        <v>232.19355648592463</v>
      </c>
      <c r="E340" s="195">
        <f t="shared" si="136"/>
        <v>6785.2837128903939</v>
      </c>
      <c r="F340" s="195">
        <f t="shared" si="136"/>
        <v>0</v>
      </c>
      <c r="G340" s="195">
        <f t="shared" si="136"/>
        <v>560.66439729203546</v>
      </c>
      <c r="H340" s="197">
        <f t="shared" si="136"/>
        <v>0</v>
      </c>
      <c r="I340" s="154">
        <f t="shared" si="136"/>
        <v>21595.045927073326</v>
      </c>
      <c r="J340" s="149"/>
      <c r="K340" s="196" t="s">
        <v>26</v>
      </c>
      <c r="L340" s="195">
        <f>SUM(L319:L335)</f>
        <v>1575.5503810596033</v>
      </c>
      <c r="M340" s="195">
        <f t="shared" ref="M340:S340" si="137">SUM(M319:M335)</f>
        <v>12441.353879345368</v>
      </c>
      <c r="N340" s="195">
        <f t="shared" si="137"/>
        <v>232.19355648592463</v>
      </c>
      <c r="O340" s="195">
        <f t="shared" si="137"/>
        <v>6785.2837128903939</v>
      </c>
      <c r="P340" s="195">
        <f t="shared" si="137"/>
        <v>34.0082592540805</v>
      </c>
      <c r="Q340" s="195">
        <f t="shared" si="137"/>
        <v>560.66439729203546</v>
      </c>
      <c r="R340" s="197">
        <f t="shared" si="137"/>
        <v>0</v>
      </c>
      <c r="S340" s="198">
        <f t="shared" si="137"/>
        <v>21629.054186327405</v>
      </c>
      <c r="T340" s="141" t="str">
        <f>IF(ABS(S340-AI340)&gt;0.01,S340-AI340,"")</f>
        <v/>
      </c>
      <c r="U340" s="224" t="s">
        <v>62</v>
      </c>
      <c r="V340" s="225">
        <f>SUM(V319:V335)</f>
        <v>1533.6263012671843</v>
      </c>
      <c r="W340" s="225">
        <f t="shared" ref="W340:AH340" si="138">SUM(W319:W335)</f>
        <v>41.095787117309705</v>
      </c>
      <c r="X340" s="225">
        <f t="shared" si="138"/>
        <v>560.66439729203546</v>
      </c>
      <c r="Y340" s="225">
        <f t="shared" si="138"/>
        <v>12441.353879345368</v>
      </c>
      <c r="Z340" s="225">
        <f t="shared" si="138"/>
        <v>151.54303437725039</v>
      </c>
      <c r="AA340" s="225">
        <f t="shared" si="138"/>
        <v>6360.1547750154859</v>
      </c>
      <c r="AB340" s="225">
        <f t="shared" si="138"/>
        <v>34.0082592540805</v>
      </c>
      <c r="AC340" s="225">
        <f t="shared" si="138"/>
        <v>506.60775265869086</v>
      </c>
      <c r="AD340" s="226">
        <f t="shared" si="138"/>
        <v>0.82829267510934579</v>
      </c>
      <c r="AE340" s="226">
        <f t="shared" si="138"/>
        <v>2.524904020450442</v>
      </c>
      <c r="AF340" s="226">
        <f t="shared" si="138"/>
        <v>0</v>
      </c>
      <c r="AG340" s="226">
        <f t="shared" si="138"/>
        <v>80.650522108674224</v>
      </c>
      <c r="AH340" s="226">
        <f t="shared" si="138"/>
        <v>422.60403385445687</v>
      </c>
      <c r="AI340" s="227">
        <f>SUM(V340:AC340)</f>
        <v>21629.054186327408</v>
      </c>
      <c r="AJ340" s="141" t="str">
        <f t="shared" si="135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7.2958880772018356E-2</v>
      </c>
      <c r="C341" s="49">
        <f t="shared" ref="C341:H341" si="139">IF($I340=0,"-",C340/$I340)</f>
        <v>0.57612074182939632</v>
      </c>
      <c r="D341" s="49">
        <f t="shared" si="139"/>
        <v>1.0752167755051063E-2</v>
      </c>
      <c r="E341" s="49">
        <f t="shared" si="139"/>
        <v>0.31420556991656146</v>
      </c>
      <c r="F341" s="49">
        <f t="shared" si="139"/>
        <v>0</v>
      </c>
      <c r="G341" s="49">
        <f t="shared" si="139"/>
        <v>2.5962639726972769E-2</v>
      </c>
      <c r="H341" s="72">
        <f t="shared" si="139"/>
        <v>0</v>
      </c>
      <c r="I341" s="50">
        <f>SUM(B341:H341)</f>
        <v>1</v>
      </c>
      <c r="J341" s="141"/>
      <c r="K341" s="84" t="s">
        <v>86</v>
      </c>
      <c r="L341" s="101">
        <f t="shared" ref="L341:R341" si="140">IF($S340=0,"-",L340/$S340)</f>
        <v>7.2844164496826319E-2</v>
      </c>
      <c r="M341" s="101">
        <f t="shared" si="140"/>
        <v>0.57521488328463521</v>
      </c>
      <c r="N341" s="101">
        <f t="shared" si="140"/>
        <v>1.0735261675598535E-2</v>
      </c>
      <c r="O341" s="101">
        <f t="shared" si="140"/>
        <v>0.3137115314630653</v>
      </c>
      <c r="P341" s="101">
        <f t="shared" si="140"/>
        <v>1.5723414884955297E-3</v>
      </c>
      <c r="Q341" s="101">
        <f t="shared" si="140"/>
        <v>2.5921817591379192E-2</v>
      </c>
      <c r="R341" s="102">
        <f t="shared" si="140"/>
        <v>0</v>
      </c>
      <c r="S341" s="103">
        <f>SUM(L341:R341)</f>
        <v>1</v>
      </c>
      <c r="U341" s="113" t="s">
        <v>86</v>
      </c>
      <c r="V341" s="135">
        <f>+V340/$AI340</f>
        <v>7.0905842116603085E-2</v>
      </c>
      <c r="W341" s="135">
        <f t="shared" ref="W341:AH341" si="141">+W340/$AI340</f>
        <v>1.9000270082677956E-3</v>
      </c>
      <c r="X341" s="135">
        <f t="shared" si="141"/>
        <v>2.5921817591379188E-2</v>
      </c>
      <c r="Y341" s="135">
        <f t="shared" si="141"/>
        <v>0.5752148832846351</v>
      </c>
      <c r="Z341" s="135">
        <f t="shared" si="141"/>
        <v>7.006456827550361E-3</v>
      </c>
      <c r="AA341" s="135">
        <f t="shared" si="141"/>
        <v>0.29405607476983409</v>
      </c>
      <c r="AB341" s="135">
        <f t="shared" si="141"/>
        <v>1.5723414884955295E-3</v>
      </c>
      <c r="AC341" s="135">
        <f t="shared" si="141"/>
        <v>2.3422556913234693E-2</v>
      </c>
      <c r="AD341" s="135">
        <f t="shared" si="141"/>
        <v>3.8295371955420164E-5</v>
      </c>
      <c r="AE341" s="135">
        <f t="shared" si="141"/>
        <v>1.1673668199724309E-4</v>
      </c>
      <c r="AF341" s="135">
        <f t="shared" si="141"/>
        <v>0</v>
      </c>
      <c r="AG341" s="135">
        <f t="shared" si="141"/>
        <v>3.7288048480481708E-3</v>
      </c>
      <c r="AH341" s="135">
        <f t="shared" si="141"/>
        <v>1.9538720011233864E-2</v>
      </c>
      <c r="AI341" s="136">
        <f>SUM(V341:AC341)</f>
        <v>0.99999999999999989</v>
      </c>
      <c r="AJ341" s="24" t="str">
        <f t="shared" si="135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42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3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4">SUM(V346:AC346)</f>
        <v>0</v>
      </c>
      <c r="AJ346" s="141" t="str">
        <f t="shared" ref="AJ346:AJ367" si="145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42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3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4"/>
        <v>0</v>
      </c>
      <c r="AJ347" s="141" t="str">
        <f t="shared" si="145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42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3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4"/>
        <v>0</v>
      </c>
      <c r="AJ348" s="141" t="str">
        <f t="shared" si="145"/>
        <v/>
      </c>
      <c r="BA348" s="141"/>
      <c r="BR348" s="141"/>
      <c r="CG348" s="141"/>
    </row>
    <row r="349" spans="1:85" ht="15">
      <c r="A349" s="167" t="s">
        <v>16</v>
      </c>
      <c r="B349" s="156">
        <v>16.110014455286471</v>
      </c>
      <c r="C349" s="156">
        <v>24.718544425160687</v>
      </c>
      <c r="D349" s="156">
        <v>0</v>
      </c>
      <c r="E349" s="156">
        <v>0</v>
      </c>
      <c r="F349" s="348"/>
      <c r="G349" s="156">
        <v>0</v>
      </c>
      <c r="H349" s="168">
        <v>0</v>
      </c>
      <c r="I349" s="154">
        <f t="shared" si="142"/>
        <v>40.828558880447162</v>
      </c>
      <c r="J349" s="149"/>
      <c r="K349" s="169" t="s">
        <v>16</v>
      </c>
      <c r="L349" s="156">
        <v>16.110014455286471</v>
      </c>
      <c r="M349" s="156">
        <v>24.718544425160687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3"/>
        <v>40.828558880447162</v>
      </c>
      <c r="U349" s="215" t="s">
        <v>16</v>
      </c>
      <c r="V349" s="207">
        <v>16.110014455286471</v>
      </c>
      <c r="W349" s="207">
        <v>0</v>
      </c>
      <c r="X349" s="207">
        <v>0</v>
      </c>
      <c r="Y349" s="207">
        <v>24.718544425160687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4"/>
        <v>40.828558880447162</v>
      </c>
      <c r="AJ349" s="141" t="str">
        <f t="shared" si="145"/>
        <v/>
      </c>
      <c r="BA349" s="141"/>
      <c r="BR349" s="141"/>
      <c r="CG349" s="141"/>
    </row>
    <row r="350" spans="1:85" ht="15">
      <c r="A350" s="159" t="s">
        <v>15</v>
      </c>
      <c r="B350" s="160">
        <v>0.1814994904463518</v>
      </c>
      <c r="C350" s="160">
        <v>0</v>
      </c>
      <c r="D350" s="160">
        <v>0.87089390983330217</v>
      </c>
      <c r="E350" s="160">
        <v>7.4062986828427435E-2</v>
      </c>
      <c r="F350" s="348"/>
      <c r="G350" s="160">
        <v>0</v>
      </c>
      <c r="H350" s="161">
        <v>0</v>
      </c>
      <c r="I350" s="162">
        <f t="shared" si="142"/>
        <v>1.1264563871080815</v>
      </c>
      <c r="J350" s="149"/>
      <c r="K350" s="163" t="s">
        <v>15</v>
      </c>
      <c r="L350" s="164">
        <v>0.1814994904463518</v>
      </c>
      <c r="M350" s="164">
        <v>0</v>
      </c>
      <c r="N350" s="164">
        <v>0.87089390983330217</v>
      </c>
      <c r="O350" s="164">
        <v>7.4062986828427435E-2</v>
      </c>
      <c r="P350" s="164">
        <v>0</v>
      </c>
      <c r="Q350" s="164">
        <v>0</v>
      </c>
      <c r="R350" s="165">
        <v>0</v>
      </c>
      <c r="S350" s="166">
        <f t="shared" si="143"/>
        <v>1.1264563871080815</v>
      </c>
      <c r="U350" s="211" t="s">
        <v>56</v>
      </c>
      <c r="V350" s="212">
        <v>0.17738524526639823</v>
      </c>
      <c r="W350" s="212">
        <v>0</v>
      </c>
      <c r="X350" s="212">
        <v>0</v>
      </c>
      <c r="Y350" s="212">
        <v>0</v>
      </c>
      <c r="Z350" s="212">
        <v>0</v>
      </c>
      <c r="AA350" s="212">
        <v>6.8164012163580853E-2</v>
      </c>
      <c r="AB350" s="212">
        <v>0</v>
      </c>
      <c r="AC350" s="213">
        <v>0.88090712967810225</v>
      </c>
      <c r="AD350" s="212">
        <v>4.1142451799535806E-3</v>
      </c>
      <c r="AE350" s="212">
        <v>0</v>
      </c>
      <c r="AF350" s="212">
        <v>0</v>
      </c>
      <c r="AG350" s="212">
        <v>0.87089390983330217</v>
      </c>
      <c r="AH350" s="212">
        <v>5.8989746648465801E-3</v>
      </c>
      <c r="AI350" s="214">
        <f t="shared" si="144"/>
        <v>1.1264563871080813</v>
      </c>
      <c r="AJ350" s="141" t="str">
        <f t="shared" si="145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4.0554265927210258</v>
      </c>
      <c r="F351" s="348"/>
      <c r="G351" s="156">
        <v>0</v>
      </c>
      <c r="H351" s="168">
        <v>0</v>
      </c>
      <c r="I351" s="154">
        <f t="shared" si="142"/>
        <v>4.0554265927210258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4.0554265927210258</v>
      </c>
      <c r="P351" s="156">
        <v>235.20423571344605</v>
      </c>
      <c r="Q351" s="156">
        <v>0</v>
      </c>
      <c r="R351" s="157">
        <v>0</v>
      </c>
      <c r="S351" s="158">
        <f t="shared" si="143"/>
        <v>239.25966230616709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235.20423571344605</v>
      </c>
      <c r="AC351" s="208">
        <v>4.0554265927210258</v>
      </c>
      <c r="AD351" s="207">
        <v>0</v>
      </c>
      <c r="AE351" s="207">
        <v>0</v>
      </c>
      <c r="AF351" s="207">
        <v>0</v>
      </c>
      <c r="AG351" s="207">
        <v>0</v>
      </c>
      <c r="AH351" s="207">
        <v>4.0554265927210258</v>
      </c>
      <c r="AI351" s="210">
        <f t="shared" si="144"/>
        <v>239.25966230616709</v>
      </c>
      <c r="AJ351" s="141" t="str">
        <f t="shared" si="145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42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10.218675928685277</v>
      </c>
      <c r="Q352" s="164">
        <v>0</v>
      </c>
      <c r="R352" s="165">
        <v>0</v>
      </c>
      <c r="S352" s="166">
        <f t="shared" si="143"/>
        <v>10.218675928685277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10.218675928685277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4"/>
        <v>10.218675928685277</v>
      </c>
      <c r="AJ352" s="141" t="str">
        <f t="shared" si="145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42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3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4"/>
        <v>0</v>
      </c>
      <c r="AJ353" s="141" t="str">
        <f t="shared" si="145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1.6817799471119503</v>
      </c>
      <c r="D354" s="160">
        <v>0</v>
      </c>
      <c r="E354" s="160">
        <v>0</v>
      </c>
      <c r="F354" s="348"/>
      <c r="G354" s="160">
        <v>0</v>
      </c>
      <c r="H354" s="161">
        <v>0</v>
      </c>
      <c r="I354" s="162">
        <f t="shared" si="142"/>
        <v>1.6817799471119503</v>
      </c>
      <c r="J354" s="149"/>
      <c r="K354" s="163" t="s">
        <v>17</v>
      </c>
      <c r="L354" s="164">
        <v>0</v>
      </c>
      <c r="M354" s="164">
        <v>1.6817799471119503</v>
      </c>
      <c r="N354" s="164">
        <v>0</v>
      </c>
      <c r="O354" s="164">
        <v>0</v>
      </c>
      <c r="P354" s="164">
        <v>2.670383809980741E-3</v>
      </c>
      <c r="Q354" s="164">
        <v>0</v>
      </c>
      <c r="R354" s="165">
        <v>0</v>
      </c>
      <c r="S354" s="166">
        <f t="shared" si="143"/>
        <v>1.684450330921931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1.6817799471119503</v>
      </c>
      <c r="Z354" s="212">
        <v>0</v>
      </c>
      <c r="AA354" s="212">
        <v>0</v>
      </c>
      <c r="AB354" s="212">
        <v>2.670383809980741E-3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4"/>
        <v>1.684450330921931</v>
      </c>
      <c r="AJ354" s="141" t="str">
        <f t="shared" si="145"/>
        <v/>
      </c>
      <c r="BA354" s="141"/>
      <c r="BR354" s="141"/>
      <c r="CG354" s="141"/>
    </row>
    <row r="355" spans="1:85" ht="15">
      <c r="A355" s="167" t="s">
        <v>139</v>
      </c>
      <c r="B355" s="156">
        <v>5.7248110378651962</v>
      </c>
      <c r="C355" s="156">
        <v>0</v>
      </c>
      <c r="D355" s="156">
        <v>111.88025710809626</v>
      </c>
      <c r="E355" s="156">
        <v>0</v>
      </c>
      <c r="F355" s="348"/>
      <c r="G355" s="156">
        <v>0</v>
      </c>
      <c r="H355" s="168">
        <v>0</v>
      </c>
      <c r="I355" s="154">
        <f t="shared" si="142"/>
        <v>117.60506814596145</v>
      </c>
      <c r="J355" s="149"/>
      <c r="K355" s="169" t="s">
        <v>139</v>
      </c>
      <c r="L355" s="156">
        <v>5.7248110378651962</v>
      </c>
      <c r="M355" s="156">
        <v>0</v>
      </c>
      <c r="N355" s="156">
        <v>111.88025710809626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3"/>
        <v>117.60506814596145</v>
      </c>
      <c r="U355" s="215" t="s">
        <v>139</v>
      </c>
      <c r="V355" s="207">
        <v>5.7248110378651962</v>
      </c>
      <c r="W355" s="207">
        <v>0</v>
      </c>
      <c r="X355" s="207">
        <v>0</v>
      </c>
      <c r="Y355" s="207">
        <v>0</v>
      </c>
      <c r="Z355" s="207">
        <v>111.88025710809626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4"/>
        <v>117.60506814596145</v>
      </c>
      <c r="AJ355" s="141" t="str">
        <f t="shared" si="145"/>
        <v/>
      </c>
      <c r="BA355" s="141"/>
      <c r="BR355" s="141"/>
      <c r="CG355" s="141"/>
    </row>
    <row r="356" spans="1:85" ht="15">
      <c r="A356" s="159" t="s">
        <v>25</v>
      </c>
      <c r="B356" s="160">
        <v>14.881079490651725</v>
      </c>
      <c r="C356" s="160">
        <v>7.3851688093698504</v>
      </c>
      <c r="D356" s="160">
        <v>5.1086733264854232</v>
      </c>
      <c r="E356" s="160">
        <v>655.63271095528512</v>
      </c>
      <c r="F356" s="348"/>
      <c r="G356" s="160">
        <v>22.720512797713699</v>
      </c>
      <c r="H356" s="161">
        <v>0</v>
      </c>
      <c r="I356" s="162">
        <f t="shared" si="142"/>
        <v>705.7281453795058</v>
      </c>
      <c r="J356" s="149"/>
      <c r="K356" s="163" t="s">
        <v>25</v>
      </c>
      <c r="L356" s="164">
        <v>14.881079490651725</v>
      </c>
      <c r="M356" s="164">
        <v>7.3851688093698504</v>
      </c>
      <c r="N356" s="164">
        <v>5.1086733264854232</v>
      </c>
      <c r="O356" s="164">
        <v>655.63271095528512</v>
      </c>
      <c r="P356" s="164">
        <v>2.3708357903567041</v>
      </c>
      <c r="Q356" s="164">
        <v>22.720512797713699</v>
      </c>
      <c r="R356" s="165">
        <v>0</v>
      </c>
      <c r="S356" s="166">
        <f t="shared" si="143"/>
        <v>708.09898116986255</v>
      </c>
      <c r="U356" s="211" t="s">
        <v>25</v>
      </c>
      <c r="V356" s="212">
        <v>3.5958316139734841</v>
      </c>
      <c r="W356" s="212">
        <v>11.260125257352144</v>
      </c>
      <c r="X356" s="212">
        <v>22.720512797713699</v>
      </c>
      <c r="Y356" s="212">
        <v>7.3851688093698504</v>
      </c>
      <c r="Z356" s="212">
        <v>2.5891314978315263</v>
      </c>
      <c r="AA356" s="212">
        <v>654.18615383574945</v>
      </c>
      <c r="AB356" s="212">
        <v>2.3708357903567041</v>
      </c>
      <c r="AC356" s="213">
        <v>3.9912215675156877</v>
      </c>
      <c r="AD356" s="212">
        <v>2.5122619326096801E-2</v>
      </c>
      <c r="AE356" s="212">
        <v>8.056493041686567E-3</v>
      </c>
      <c r="AF356" s="212">
        <v>0</v>
      </c>
      <c r="AG356" s="212">
        <v>2.5195418286538969</v>
      </c>
      <c r="AH356" s="212">
        <v>1.4385006264940075</v>
      </c>
      <c r="AI356" s="214">
        <f t="shared" si="144"/>
        <v>708.09898116986267</v>
      </c>
      <c r="AJ356" s="141" t="str">
        <f t="shared" si="145"/>
        <v/>
      </c>
      <c r="BA356" s="141"/>
      <c r="BR356" s="141"/>
      <c r="CG356" s="141"/>
    </row>
    <row r="357" spans="1:85" ht="15">
      <c r="A357" s="167" t="s">
        <v>24</v>
      </c>
      <c r="B357" s="156">
        <v>20.697344656394932</v>
      </c>
      <c r="C357" s="156">
        <v>0</v>
      </c>
      <c r="D357" s="156">
        <v>310.95279580501057</v>
      </c>
      <c r="E357" s="156">
        <v>0</v>
      </c>
      <c r="F357" s="348"/>
      <c r="G357" s="156">
        <v>0</v>
      </c>
      <c r="H357" s="168">
        <v>0</v>
      </c>
      <c r="I357" s="154">
        <f t="shared" si="142"/>
        <v>331.6501404614055</v>
      </c>
      <c r="J357" s="149"/>
      <c r="K357" s="169" t="s">
        <v>24</v>
      </c>
      <c r="L357" s="156">
        <v>20.697344656394932</v>
      </c>
      <c r="M357" s="156">
        <v>0</v>
      </c>
      <c r="N357" s="156">
        <v>310.95279580501057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3"/>
        <v>331.6501404614055</v>
      </c>
      <c r="U357" s="215" t="s">
        <v>24</v>
      </c>
      <c r="V357" s="207">
        <v>20.697344656394932</v>
      </c>
      <c r="W357" s="207">
        <v>0</v>
      </c>
      <c r="X357" s="207">
        <v>0</v>
      </c>
      <c r="Y357" s="207">
        <v>0</v>
      </c>
      <c r="Z357" s="207">
        <v>8.6584893969627821</v>
      </c>
      <c r="AA357" s="207">
        <v>0</v>
      </c>
      <c r="AB357" s="207">
        <v>0</v>
      </c>
      <c r="AC357" s="208">
        <v>302.29430640804776</v>
      </c>
      <c r="AD357" s="207">
        <v>0</v>
      </c>
      <c r="AE357" s="207">
        <v>0</v>
      </c>
      <c r="AF357" s="207">
        <v>0</v>
      </c>
      <c r="AG357" s="207">
        <v>302.29430640804776</v>
      </c>
      <c r="AH357" s="207">
        <v>0</v>
      </c>
      <c r="AI357" s="210">
        <f t="shared" si="144"/>
        <v>331.6501404614055</v>
      </c>
      <c r="AJ357" s="141" t="str">
        <f t="shared" si="145"/>
        <v/>
      </c>
      <c r="BA357" s="141"/>
      <c r="BR357" s="141"/>
      <c r="CG357" s="141"/>
    </row>
    <row r="358" spans="1:85" ht="15">
      <c r="A358" s="159" t="s">
        <v>59</v>
      </c>
      <c r="B358" s="160">
        <v>0</v>
      </c>
      <c r="C358" s="160">
        <v>0</v>
      </c>
      <c r="D358" s="160">
        <v>0</v>
      </c>
      <c r="E358" s="160">
        <v>0</v>
      </c>
      <c r="F358" s="348"/>
      <c r="G358" s="160">
        <v>0</v>
      </c>
      <c r="H358" s="161">
        <v>0</v>
      </c>
      <c r="I358" s="162">
        <f t="shared" si="142"/>
        <v>0</v>
      </c>
      <c r="J358" s="149"/>
      <c r="K358" s="163" t="s">
        <v>59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3"/>
        <v>0</v>
      </c>
      <c r="U358" s="211" t="s">
        <v>59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4"/>
        <v>0</v>
      </c>
      <c r="AJ358" s="141" t="str">
        <f t="shared" si="145"/>
        <v/>
      </c>
      <c r="BA358" s="141"/>
      <c r="BR358" s="141"/>
      <c r="CG358" s="141"/>
    </row>
    <row r="359" spans="1:85" ht="15">
      <c r="A359" s="167" t="s">
        <v>22</v>
      </c>
      <c r="B359" s="156">
        <v>261.4351232503131</v>
      </c>
      <c r="C359" s="156">
        <v>1292.6561778373862</v>
      </c>
      <c r="D359" s="156">
        <v>737.06546688492506</v>
      </c>
      <c r="E359" s="156">
        <v>19.231131806015437</v>
      </c>
      <c r="F359" s="348"/>
      <c r="G359" s="156">
        <v>0</v>
      </c>
      <c r="H359" s="168">
        <v>0</v>
      </c>
      <c r="I359" s="154">
        <f t="shared" si="142"/>
        <v>2310.3878997786401</v>
      </c>
      <c r="J359" s="149"/>
      <c r="K359" s="169" t="s">
        <v>22</v>
      </c>
      <c r="L359" s="156">
        <v>261.4351232503131</v>
      </c>
      <c r="M359" s="156">
        <v>1292.6561778373862</v>
      </c>
      <c r="N359" s="156">
        <v>737.06546688492506</v>
      </c>
      <c r="O359" s="156">
        <v>19.231131806015437</v>
      </c>
      <c r="P359" s="156">
        <v>14.160731090241626</v>
      </c>
      <c r="Q359" s="156">
        <v>0</v>
      </c>
      <c r="R359" s="157">
        <v>0</v>
      </c>
      <c r="S359" s="158">
        <f t="shared" si="143"/>
        <v>2324.5486308688819</v>
      </c>
      <c r="U359" s="215" t="s">
        <v>22</v>
      </c>
      <c r="V359" s="207">
        <v>261.4351232503131</v>
      </c>
      <c r="W359" s="207">
        <v>0</v>
      </c>
      <c r="X359" s="207">
        <v>0</v>
      </c>
      <c r="Y359" s="207">
        <v>1292.6561778373862</v>
      </c>
      <c r="Z359" s="207">
        <v>533.87411996558126</v>
      </c>
      <c r="AA359" s="207">
        <v>0</v>
      </c>
      <c r="AB359" s="207">
        <v>14.160731090241626</v>
      </c>
      <c r="AC359" s="208">
        <v>222.42247872535921</v>
      </c>
      <c r="AD359" s="207">
        <v>0</v>
      </c>
      <c r="AE359" s="207">
        <v>0</v>
      </c>
      <c r="AF359" s="207">
        <v>0</v>
      </c>
      <c r="AG359" s="207">
        <v>203.19134691934377</v>
      </c>
      <c r="AH359" s="207">
        <v>19.231131806015437</v>
      </c>
      <c r="AI359" s="210">
        <f t="shared" si="144"/>
        <v>2324.5486308688819</v>
      </c>
      <c r="AJ359" s="141" t="str">
        <f t="shared" si="145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42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3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4"/>
        <v>0</v>
      </c>
      <c r="AJ360" s="141" t="str">
        <f t="shared" si="145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42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3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4"/>
        <v>0</v>
      </c>
      <c r="AJ361" s="141" t="str">
        <f t="shared" si="145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42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3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44"/>
        <v>0</v>
      </c>
      <c r="AJ362" s="141" t="str">
        <f t="shared" si="145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42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3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4"/>
        <v>0</v>
      </c>
      <c r="AJ363" s="141" t="str">
        <f t="shared" si="145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42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3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44"/>
        <v>0</v>
      </c>
      <c r="AJ364" s="141" t="str">
        <f t="shared" si="145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42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3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4"/>
        <v>0</v>
      </c>
      <c r="AJ365" s="141" t="str">
        <f t="shared" si="145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319.02987238095778</v>
      </c>
      <c r="C366" s="195">
        <f t="shared" ref="C366:I366" si="146">SUM(C345:C361)</f>
        <v>1326.4416710190287</v>
      </c>
      <c r="D366" s="195">
        <f t="shared" si="146"/>
        <v>1165.8780870343508</v>
      </c>
      <c r="E366" s="195">
        <f t="shared" si="146"/>
        <v>678.99333234085009</v>
      </c>
      <c r="F366" s="195">
        <f t="shared" si="146"/>
        <v>0</v>
      </c>
      <c r="G366" s="195">
        <f t="shared" si="146"/>
        <v>22.720512797713699</v>
      </c>
      <c r="H366" s="197">
        <f t="shared" si="146"/>
        <v>0</v>
      </c>
      <c r="I366" s="154">
        <f t="shared" si="146"/>
        <v>3513.0634755729011</v>
      </c>
      <c r="J366" s="149"/>
      <c r="K366" s="196" t="s">
        <v>26</v>
      </c>
      <c r="L366" s="195">
        <f>SUM(L345:L361)</f>
        <v>319.02987238095778</v>
      </c>
      <c r="M366" s="195">
        <f t="shared" ref="M366:S366" si="147">SUM(M345:M361)</f>
        <v>1326.4416710190287</v>
      </c>
      <c r="N366" s="195">
        <f t="shared" si="147"/>
        <v>1165.8780870343508</v>
      </c>
      <c r="O366" s="195">
        <f t="shared" si="147"/>
        <v>678.99333234085009</v>
      </c>
      <c r="P366" s="195">
        <f t="shared" si="147"/>
        <v>261.9571489065396</v>
      </c>
      <c r="Q366" s="195">
        <f t="shared" si="147"/>
        <v>22.720512797713699</v>
      </c>
      <c r="R366" s="197">
        <f t="shared" si="147"/>
        <v>0</v>
      </c>
      <c r="S366" s="198">
        <f t="shared" si="147"/>
        <v>3775.0206244794408</v>
      </c>
      <c r="T366" s="141" t="str">
        <f>IF(ABS(S366-AI366)&gt;0.01,S366-AI366,"")</f>
        <v/>
      </c>
      <c r="U366" s="224" t="s">
        <v>62</v>
      </c>
      <c r="V366" s="225">
        <f>SUM(V345:V361)</f>
        <v>307.74051025909955</v>
      </c>
      <c r="W366" s="225">
        <f t="shared" ref="W366:AH366" si="148">SUM(W345:W361)</f>
        <v>11.260125257352144</v>
      </c>
      <c r="X366" s="225">
        <f t="shared" si="148"/>
        <v>22.720512797713699</v>
      </c>
      <c r="Y366" s="225">
        <f t="shared" si="148"/>
        <v>1326.4416710190287</v>
      </c>
      <c r="Z366" s="225">
        <f t="shared" si="148"/>
        <v>657.00199796847187</v>
      </c>
      <c r="AA366" s="225">
        <f t="shared" si="148"/>
        <v>654.25431784791306</v>
      </c>
      <c r="AB366" s="225">
        <f t="shared" si="148"/>
        <v>261.9571489065396</v>
      </c>
      <c r="AC366" s="225">
        <f t="shared" si="148"/>
        <v>533.64434042332186</v>
      </c>
      <c r="AD366" s="226">
        <f t="shared" si="148"/>
        <v>2.9236864506050383E-2</v>
      </c>
      <c r="AE366" s="226">
        <f t="shared" si="148"/>
        <v>8.056493041686567E-3</v>
      </c>
      <c r="AF366" s="226">
        <f t="shared" si="148"/>
        <v>0</v>
      </c>
      <c r="AG366" s="226">
        <f t="shared" si="148"/>
        <v>508.87608906587877</v>
      </c>
      <c r="AH366" s="226">
        <f t="shared" si="148"/>
        <v>24.730957999895317</v>
      </c>
      <c r="AI366" s="227">
        <f>SUM(V366:AC366)</f>
        <v>3775.0206244794404</v>
      </c>
      <c r="AJ366" s="141" t="str">
        <f t="shared" si="145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9.0812441790261489E-2</v>
      </c>
      <c r="C367" s="49">
        <f t="shared" ref="C367:H367" si="149">IF($I366=0,"-",C366/$I366)</f>
        <v>0.37757406896916834</v>
      </c>
      <c r="D367" s="49">
        <f t="shared" si="149"/>
        <v>0.33186934854464095</v>
      </c>
      <c r="E367" s="49">
        <f t="shared" si="149"/>
        <v>0.19327670480822201</v>
      </c>
      <c r="F367" s="49">
        <f t="shared" si="149"/>
        <v>0</v>
      </c>
      <c r="G367" s="49">
        <f t="shared" si="149"/>
        <v>6.4674358877072373E-3</v>
      </c>
      <c r="H367" s="72">
        <f t="shared" si="149"/>
        <v>0</v>
      </c>
      <c r="I367" s="50">
        <f>SUM(B367:H367)</f>
        <v>1</v>
      </c>
      <c r="J367" s="141"/>
      <c r="K367" s="84" t="s">
        <v>86</v>
      </c>
      <c r="L367" s="101">
        <f t="shared" ref="L367:R367" si="150">IF($S366=0,"-",L366/$S366)</f>
        <v>8.4510762752442084E-2</v>
      </c>
      <c r="M367" s="101">
        <f t="shared" si="150"/>
        <v>0.35137335738448827</v>
      </c>
      <c r="N367" s="101">
        <f t="shared" si="150"/>
        <v>0.30884019003078172</v>
      </c>
      <c r="O367" s="101">
        <f t="shared" si="150"/>
        <v>0.17986480072131536</v>
      </c>
      <c r="P367" s="101">
        <f t="shared" si="150"/>
        <v>6.9392243106661797E-2</v>
      </c>
      <c r="Q367" s="101">
        <f t="shared" si="150"/>
        <v>6.0186460043107079E-3</v>
      </c>
      <c r="R367" s="102">
        <f t="shared" si="150"/>
        <v>0</v>
      </c>
      <c r="S367" s="103">
        <f>SUM(L367:R367)</f>
        <v>1</v>
      </c>
      <c r="U367" s="113" t="s">
        <v>86</v>
      </c>
      <c r="V367" s="135">
        <f>+V366/$AI366</f>
        <v>8.152021958861104E-2</v>
      </c>
      <c r="W367" s="135">
        <f t="shared" ref="W367:AH367" si="151">+W366/$AI366</f>
        <v>2.9827983413745901E-3</v>
      </c>
      <c r="X367" s="135">
        <f t="shared" si="151"/>
        <v>6.0186460043107088E-3</v>
      </c>
      <c r="Y367" s="135">
        <f t="shared" si="151"/>
        <v>0.35137335738448833</v>
      </c>
      <c r="Z367" s="135">
        <f t="shared" si="151"/>
        <v>0.17403931350946453</v>
      </c>
      <c r="AA367" s="135">
        <f t="shared" si="151"/>
        <v>0.1733114552024817</v>
      </c>
      <c r="AB367" s="135">
        <f t="shared" si="151"/>
        <v>6.9392243106661811E-2</v>
      </c>
      <c r="AC367" s="135">
        <f t="shared" si="151"/>
        <v>0.14136196686260732</v>
      </c>
      <c r="AD367" s="135">
        <f t="shared" si="151"/>
        <v>7.7448224564553277E-6</v>
      </c>
      <c r="AE367" s="135">
        <f t="shared" si="151"/>
        <v>2.1341586823244243E-6</v>
      </c>
      <c r="AF367" s="135">
        <f t="shared" si="151"/>
        <v>0</v>
      </c>
      <c r="AG367" s="135">
        <f t="shared" si="151"/>
        <v>0.1348008765213172</v>
      </c>
      <c r="AH367" s="135">
        <f t="shared" si="151"/>
        <v>6.5512113601513405E-3</v>
      </c>
      <c r="AI367" s="136">
        <f>SUM(V367:AC367)</f>
        <v>1</v>
      </c>
      <c r="AJ367" s="24" t="str">
        <f t="shared" si="145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152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3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4">SUM(V372:AC372)</f>
        <v>0</v>
      </c>
      <c r="AJ372" s="141" t="str">
        <f t="shared" ref="AJ372:AJ393" si="155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152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3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4"/>
        <v>0</v>
      </c>
      <c r="AJ373" s="141" t="str">
        <f t="shared" si="155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152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3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4"/>
        <v>0</v>
      </c>
      <c r="AJ374" s="141" t="str">
        <f t="shared" si="155"/>
        <v/>
      </c>
      <c r="BA374" s="141"/>
      <c r="BR374" s="141"/>
      <c r="CG374" s="141"/>
    </row>
    <row r="375" spans="1:85" ht="15">
      <c r="A375" s="167" t="s">
        <v>16</v>
      </c>
      <c r="B375" s="156">
        <v>187.39090631141019</v>
      </c>
      <c r="C375" s="156">
        <v>0</v>
      </c>
      <c r="D375" s="156">
        <v>0</v>
      </c>
      <c r="E375" s="156">
        <v>0</v>
      </c>
      <c r="F375" s="348"/>
      <c r="G375" s="156">
        <v>0</v>
      </c>
      <c r="H375" s="168">
        <v>0</v>
      </c>
      <c r="I375" s="154">
        <f t="shared" si="152"/>
        <v>187.39090631141019</v>
      </c>
      <c r="J375" s="149"/>
      <c r="K375" s="169" t="s">
        <v>16</v>
      </c>
      <c r="L375" s="156">
        <v>187.39090631141019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3"/>
        <v>187.39090631141019</v>
      </c>
      <c r="U375" s="215" t="s">
        <v>16</v>
      </c>
      <c r="V375" s="207">
        <v>187.39090631141019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4"/>
        <v>187.39090631141019</v>
      </c>
      <c r="AJ375" s="141" t="str">
        <f t="shared" si="155"/>
        <v/>
      </c>
      <c r="BA375" s="141"/>
      <c r="BR375" s="141"/>
      <c r="CG375" s="141"/>
    </row>
    <row r="376" spans="1:85" ht="15">
      <c r="A376" s="159" t="s">
        <v>15</v>
      </c>
      <c r="B376" s="160">
        <v>10.98559078034708</v>
      </c>
      <c r="C376" s="160">
        <v>0</v>
      </c>
      <c r="D376" s="160">
        <v>0.55763059834181994</v>
      </c>
      <c r="E376" s="160">
        <v>0.32975770560982071</v>
      </c>
      <c r="F376" s="348"/>
      <c r="G376" s="160">
        <v>0</v>
      </c>
      <c r="H376" s="161">
        <v>0</v>
      </c>
      <c r="I376" s="162">
        <f t="shared" si="152"/>
        <v>11.87297908429872</v>
      </c>
      <c r="J376" s="149"/>
      <c r="K376" s="163" t="s">
        <v>15</v>
      </c>
      <c r="L376" s="164">
        <v>10.98559078034708</v>
      </c>
      <c r="M376" s="164">
        <v>0</v>
      </c>
      <c r="N376" s="164">
        <v>0.55763059834181994</v>
      </c>
      <c r="O376" s="164">
        <v>0.32975770560982071</v>
      </c>
      <c r="P376" s="164">
        <v>0</v>
      </c>
      <c r="Q376" s="164">
        <v>0</v>
      </c>
      <c r="R376" s="165">
        <v>0</v>
      </c>
      <c r="S376" s="166">
        <f t="shared" si="153"/>
        <v>11.87297908429872</v>
      </c>
      <c r="U376" s="211" t="s">
        <v>56</v>
      </c>
      <c r="V376" s="212">
        <v>10.953695759285065</v>
      </c>
      <c r="W376" s="212">
        <v>0</v>
      </c>
      <c r="X376" s="212">
        <v>0</v>
      </c>
      <c r="Y376" s="212">
        <v>0</v>
      </c>
      <c r="Z376" s="212">
        <v>0.55763059834181994</v>
      </c>
      <c r="AA376" s="212">
        <v>0.32975770560982071</v>
      </c>
      <c r="AB376" s="212">
        <v>0</v>
      </c>
      <c r="AC376" s="213">
        <v>3.1895021062014035E-2</v>
      </c>
      <c r="AD376" s="212">
        <v>3.1895021062014035E-2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4"/>
        <v>11.87297908429872</v>
      </c>
      <c r="AJ376" s="141" t="str">
        <f t="shared" si="155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2093.3686752869289</v>
      </c>
      <c r="F377" s="348"/>
      <c r="G377" s="156">
        <v>0</v>
      </c>
      <c r="H377" s="168">
        <v>0</v>
      </c>
      <c r="I377" s="154">
        <f t="shared" si="152"/>
        <v>2093.3686752869289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2093.3686752869289</v>
      </c>
      <c r="P377" s="156">
        <v>1509.9155380789107</v>
      </c>
      <c r="Q377" s="156">
        <v>0</v>
      </c>
      <c r="R377" s="157">
        <v>0</v>
      </c>
      <c r="S377" s="158">
        <f t="shared" si="153"/>
        <v>3603.2842133658396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1046.6843376434645</v>
      </c>
      <c r="AB377" s="207">
        <v>1509.9155380789107</v>
      </c>
      <c r="AC377" s="208">
        <v>1046.6843376434645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1046.6843376434645</v>
      </c>
      <c r="AI377" s="210">
        <f t="shared" si="154"/>
        <v>3603.2842133658396</v>
      </c>
      <c r="AJ377" s="141" t="str">
        <f t="shared" si="155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13.210898977567801</v>
      </c>
      <c r="F378" s="348"/>
      <c r="G378" s="160">
        <v>0</v>
      </c>
      <c r="H378" s="161">
        <v>0</v>
      </c>
      <c r="I378" s="162">
        <f t="shared" si="152"/>
        <v>13.210898977567801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13.210898977567801</v>
      </c>
      <c r="P378" s="164">
        <v>62.966138155778317</v>
      </c>
      <c r="Q378" s="164">
        <v>0</v>
      </c>
      <c r="R378" s="165">
        <v>0</v>
      </c>
      <c r="S378" s="166">
        <f t="shared" si="153"/>
        <v>76.177037133346118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10.568719182054242</v>
      </c>
      <c r="AB378" s="212">
        <v>62.966138155778317</v>
      </c>
      <c r="AC378" s="213">
        <v>2.6421797955135604</v>
      </c>
      <c r="AD378" s="212">
        <v>0</v>
      </c>
      <c r="AE378" s="212">
        <v>0</v>
      </c>
      <c r="AF378" s="212">
        <v>0</v>
      </c>
      <c r="AG378" s="212">
        <v>0</v>
      </c>
      <c r="AH378" s="212">
        <v>2.6421797955135604</v>
      </c>
      <c r="AI378" s="214">
        <f t="shared" si="154"/>
        <v>76.177037133346118</v>
      </c>
      <c r="AJ378" s="141" t="str">
        <f t="shared" si="155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3.7657490510289507E-2</v>
      </c>
      <c r="F379" s="348"/>
      <c r="G379" s="156">
        <v>0</v>
      </c>
      <c r="H379" s="168">
        <v>0</v>
      </c>
      <c r="I379" s="154">
        <f t="shared" si="152"/>
        <v>3.7657490510289507E-2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3.7657490510289507E-2</v>
      </c>
      <c r="P379" s="156">
        <v>0</v>
      </c>
      <c r="Q379" s="156">
        <v>0</v>
      </c>
      <c r="R379" s="157">
        <v>0</v>
      </c>
      <c r="S379" s="158">
        <f t="shared" si="153"/>
        <v>3.7657490510289507E-2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3.7657490510289507E-2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3.7657490510289507E-2</v>
      </c>
      <c r="AI379" s="210">
        <f t="shared" si="154"/>
        <v>3.7657490510289507E-2</v>
      </c>
      <c r="AJ379" s="141" t="str">
        <f t="shared" si="155"/>
        <v/>
      </c>
      <c r="BA379" s="141"/>
      <c r="BR379" s="141"/>
      <c r="CG379" s="141"/>
    </row>
    <row r="380" spans="1:85" ht="15">
      <c r="A380" s="159" t="s">
        <v>17</v>
      </c>
      <c r="B380" s="160">
        <v>1.2954602941437279</v>
      </c>
      <c r="C380" s="160">
        <v>0</v>
      </c>
      <c r="D380" s="160">
        <v>35.472724008693966</v>
      </c>
      <c r="E380" s="160">
        <v>8.0384621096383402</v>
      </c>
      <c r="F380" s="348"/>
      <c r="G380" s="160">
        <v>0</v>
      </c>
      <c r="H380" s="161">
        <v>0</v>
      </c>
      <c r="I380" s="162">
        <f t="shared" si="152"/>
        <v>44.806646412476034</v>
      </c>
      <c r="J380" s="149"/>
      <c r="K380" s="163" t="s">
        <v>17</v>
      </c>
      <c r="L380" s="164">
        <v>1.2954602941437279</v>
      </c>
      <c r="M380" s="164">
        <v>0</v>
      </c>
      <c r="N380" s="164">
        <v>35.472724008693966</v>
      </c>
      <c r="O380" s="164">
        <v>8.0384621096383402</v>
      </c>
      <c r="P380" s="164">
        <v>0.57271314099426718</v>
      </c>
      <c r="Q380" s="164">
        <v>0</v>
      </c>
      <c r="R380" s="165">
        <v>0</v>
      </c>
      <c r="S380" s="166">
        <f t="shared" si="153"/>
        <v>45.379359553470302</v>
      </c>
      <c r="U380" s="211" t="s">
        <v>17</v>
      </c>
      <c r="V380" s="212">
        <v>1.2954602941437279</v>
      </c>
      <c r="W380" s="212">
        <v>0</v>
      </c>
      <c r="X380" s="212">
        <v>0</v>
      </c>
      <c r="Y380" s="212">
        <v>0</v>
      </c>
      <c r="Z380" s="212">
        <v>35.466820055419234</v>
      </c>
      <c r="AA380" s="212">
        <v>0</v>
      </c>
      <c r="AB380" s="212">
        <v>0.57271314099426718</v>
      </c>
      <c r="AC380" s="213">
        <v>8.0443660629130722</v>
      </c>
      <c r="AD380" s="212">
        <v>0</v>
      </c>
      <c r="AE380" s="212">
        <v>0</v>
      </c>
      <c r="AF380" s="212">
        <v>0</v>
      </c>
      <c r="AG380" s="212">
        <v>5.9039532747326498E-3</v>
      </c>
      <c r="AH380" s="212">
        <v>8.0384621096383402</v>
      </c>
      <c r="AI380" s="214">
        <f t="shared" si="154"/>
        <v>45.379359553470302</v>
      </c>
      <c r="AJ380" s="141" t="str">
        <f t="shared" si="155"/>
        <v/>
      </c>
      <c r="BA380" s="141"/>
      <c r="BR380" s="141"/>
      <c r="CG380" s="141"/>
    </row>
    <row r="381" spans="1:85" ht="15">
      <c r="A381" s="167" t="s">
        <v>139</v>
      </c>
      <c r="B381" s="156">
        <v>186.28221730825913</v>
      </c>
      <c r="C381" s="156">
        <v>5.1998943506861135</v>
      </c>
      <c r="D381" s="156">
        <v>151.46905199307477</v>
      </c>
      <c r="E381" s="156">
        <v>0.21202057184041254</v>
      </c>
      <c r="F381" s="348"/>
      <c r="G381" s="156">
        <v>0</v>
      </c>
      <c r="H381" s="168">
        <v>0</v>
      </c>
      <c r="I381" s="154">
        <f t="shared" si="152"/>
        <v>343.16318422386041</v>
      </c>
      <c r="J381" s="149"/>
      <c r="K381" s="169" t="s">
        <v>139</v>
      </c>
      <c r="L381" s="156">
        <v>186.28221730825913</v>
      </c>
      <c r="M381" s="156">
        <v>5.1998943506861135</v>
      </c>
      <c r="N381" s="156">
        <v>151.46905199307477</v>
      </c>
      <c r="O381" s="156">
        <v>0.21202057184041254</v>
      </c>
      <c r="P381" s="156">
        <v>0.44250645073403694</v>
      </c>
      <c r="Q381" s="156">
        <v>0</v>
      </c>
      <c r="R381" s="157">
        <v>0</v>
      </c>
      <c r="S381" s="158">
        <f t="shared" si="153"/>
        <v>343.60569067459443</v>
      </c>
      <c r="U381" s="215" t="s">
        <v>139</v>
      </c>
      <c r="V381" s="207">
        <v>185.10099958171955</v>
      </c>
      <c r="W381" s="207">
        <v>0</v>
      </c>
      <c r="X381" s="207">
        <v>0</v>
      </c>
      <c r="Y381" s="207">
        <v>5.1998943506861135</v>
      </c>
      <c r="Z381" s="207">
        <v>151.46905199307477</v>
      </c>
      <c r="AA381" s="207">
        <v>0.21202057184041254</v>
      </c>
      <c r="AB381" s="207">
        <v>0.44250645073403694</v>
      </c>
      <c r="AC381" s="208">
        <v>1.1812177265395858</v>
      </c>
      <c r="AD381" s="207">
        <v>1.1812177265395858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54"/>
        <v>343.60569067459443</v>
      </c>
      <c r="AJ381" s="141" t="str">
        <f t="shared" si="155"/>
        <v/>
      </c>
      <c r="BA381" s="141"/>
      <c r="BR381" s="141"/>
      <c r="CG381" s="141"/>
    </row>
    <row r="382" spans="1:85" ht="15">
      <c r="A382" s="159" t="s">
        <v>25</v>
      </c>
      <c r="B382" s="160">
        <v>48.349966861404098</v>
      </c>
      <c r="C382" s="160">
        <v>3.9369787882426754</v>
      </c>
      <c r="D382" s="160">
        <v>28.831728525449552</v>
      </c>
      <c r="E382" s="160">
        <v>200.81865100147979</v>
      </c>
      <c r="F382" s="348"/>
      <c r="G382" s="160">
        <v>137.79438684725974</v>
      </c>
      <c r="H382" s="161">
        <v>0</v>
      </c>
      <c r="I382" s="162">
        <f t="shared" si="152"/>
        <v>419.73171202383583</v>
      </c>
      <c r="J382" s="149"/>
      <c r="K382" s="163" t="s">
        <v>25</v>
      </c>
      <c r="L382" s="164">
        <v>48.349966861404098</v>
      </c>
      <c r="M382" s="164">
        <v>3.9369787882426754</v>
      </c>
      <c r="N382" s="164">
        <v>28.831728525449552</v>
      </c>
      <c r="O382" s="164">
        <v>200.81865100147979</v>
      </c>
      <c r="P382" s="164">
        <v>0</v>
      </c>
      <c r="Q382" s="164">
        <v>137.79438684725974</v>
      </c>
      <c r="R382" s="165">
        <v>0</v>
      </c>
      <c r="S382" s="166">
        <f t="shared" si="153"/>
        <v>419.73171202383583</v>
      </c>
      <c r="U382" s="211" t="s">
        <v>25</v>
      </c>
      <c r="V382" s="212">
        <v>32.624766393413914</v>
      </c>
      <c r="W382" s="212">
        <v>12.752243788440392</v>
      </c>
      <c r="X382" s="212">
        <v>137.79438684725974</v>
      </c>
      <c r="Y382" s="212">
        <v>3.9369787882426754</v>
      </c>
      <c r="Z382" s="212">
        <v>28.831728525449552</v>
      </c>
      <c r="AA382" s="212">
        <v>160.3019492113105</v>
      </c>
      <c r="AB382" s="212">
        <v>0</v>
      </c>
      <c r="AC382" s="213">
        <v>43.489658469719075</v>
      </c>
      <c r="AD382" s="212">
        <v>2.9729566795497995</v>
      </c>
      <c r="AE382" s="212">
        <v>2.2745896435822633E-2</v>
      </c>
      <c r="AF382" s="212">
        <v>0</v>
      </c>
      <c r="AG382" s="212">
        <v>0</v>
      </c>
      <c r="AH382" s="212">
        <v>40.493955893733457</v>
      </c>
      <c r="AI382" s="214">
        <f t="shared" si="154"/>
        <v>419.73171202383583</v>
      </c>
      <c r="AJ382" s="141" t="str">
        <f t="shared" si="155"/>
        <v/>
      </c>
      <c r="BA382" s="141"/>
      <c r="BR382" s="141"/>
      <c r="CG382" s="141"/>
    </row>
    <row r="383" spans="1:85" ht="15">
      <c r="A383" s="167" t="s">
        <v>24</v>
      </c>
      <c r="B383" s="156">
        <v>36.089606813503075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152"/>
        <v>36.089606813503075</v>
      </c>
      <c r="J383" s="149"/>
      <c r="K383" s="169" t="s">
        <v>24</v>
      </c>
      <c r="L383" s="156">
        <v>36.089606813503075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3"/>
        <v>36.089606813503075</v>
      </c>
      <c r="U383" s="215" t="s">
        <v>24</v>
      </c>
      <c r="V383" s="207">
        <v>36.089606813503075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4"/>
        <v>36.089606813503075</v>
      </c>
      <c r="AJ383" s="141" t="str">
        <f t="shared" si="155"/>
        <v/>
      </c>
      <c r="BA383" s="141"/>
      <c r="BR383" s="141"/>
      <c r="CG383" s="141"/>
    </row>
    <row r="384" spans="1:85" ht="15">
      <c r="A384" s="159" t="s">
        <v>59</v>
      </c>
      <c r="B384" s="160">
        <v>0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152"/>
        <v>0</v>
      </c>
      <c r="J384" s="149"/>
      <c r="K384" s="163" t="s">
        <v>59</v>
      </c>
      <c r="L384" s="164">
        <v>0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3"/>
        <v>0</v>
      </c>
      <c r="U384" s="211" t="s">
        <v>59</v>
      </c>
      <c r="V384" s="212">
        <v>0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4"/>
        <v>0</v>
      </c>
      <c r="AJ384" s="141" t="str">
        <f t="shared" si="155"/>
        <v/>
      </c>
      <c r="BA384" s="141"/>
      <c r="BR384" s="141"/>
      <c r="CG384" s="141"/>
    </row>
    <row r="385" spans="1:85" ht="15">
      <c r="A385" s="167" t="s">
        <v>22</v>
      </c>
      <c r="B385" s="156">
        <v>145.90392333168919</v>
      </c>
      <c r="C385" s="156">
        <v>0</v>
      </c>
      <c r="D385" s="156">
        <v>15.453933637797393</v>
      </c>
      <c r="E385" s="156">
        <v>0</v>
      </c>
      <c r="F385" s="348"/>
      <c r="G385" s="156">
        <v>0</v>
      </c>
      <c r="H385" s="168">
        <v>0</v>
      </c>
      <c r="I385" s="154">
        <f t="shared" si="152"/>
        <v>161.35785696948659</v>
      </c>
      <c r="J385" s="149"/>
      <c r="K385" s="169" t="s">
        <v>22</v>
      </c>
      <c r="L385" s="156">
        <v>145.90392333168919</v>
      </c>
      <c r="M385" s="156">
        <v>0</v>
      </c>
      <c r="N385" s="156">
        <v>15.453933637797393</v>
      </c>
      <c r="O385" s="156">
        <v>0</v>
      </c>
      <c r="P385" s="156">
        <v>199.00226433269054</v>
      </c>
      <c r="Q385" s="156">
        <v>0</v>
      </c>
      <c r="R385" s="157">
        <v>0</v>
      </c>
      <c r="S385" s="158">
        <f t="shared" si="153"/>
        <v>360.36012130217716</v>
      </c>
      <c r="U385" s="215" t="s">
        <v>22</v>
      </c>
      <c r="V385" s="207">
        <v>144.84896868096379</v>
      </c>
      <c r="W385" s="207">
        <v>0</v>
      </c>
      <c r="X385" s="207">
        <v>0</v>
      </c>
      <c r="Y385" s="207">
        <v>0</v>
      </c>
      <c r="Z385" s="207">
        <v>1.8025054779979872</v>
      </c>
      <c r="AA385" s="207">
        <v>0</v>
      </c>
      <c r="AB385" s="207">
        <v>199.00226433269054</v>
      </c>
      <c r="AC385" s="208">
        <v>14.706382810524799</v>
      </c>
      <c r="AD385" s="207">
        <v>1.0549546507253946</v>
      </c>
      <c r="AE385" s="207">
        <v>0</v>
      </c>
      <c r="AF385" s="207">
        <v>0</v>
      </c>
      <c r="AG385" s="207">
        <v>13.651428159799405</v>
      </c>
      <c r="AH385" s="207">
        <v>0</v>
      </c>
      <c r="AI385" s="210">
        <f t="shared" si="154"/>
        <v>360.36012130217716</v>
      </c>
      <c r="AJ385" s="141" t="str">
        <f t="shared" si="155"/>
        <v/>
      </c>
      <c r="BA385" s="141"/>
      <c r="BR385" s="141"/>
      <c r="CG385" s="141"/>
    </row>
    <row r="386" spans="1:85" ht="15">
      <c r="A386" s="159" t="s">
        <v>21</v>
      </c>
      <c r="B386" s="160">
        <v>3.5119555623183429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152"/>
        <v>3.5119555623183429</v>
      </c>
      <c r="J386" s="149"/>
      <c r="K386" s="163" t="s">
        <v>21</v>
      </c>
      <c r="L386" s="164">
        <v>3.5119555623183429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3"/>
        <v>3.5119555623183429</v>
      </c>
      <c r="U386" s="211" t="s">
        <v>60</v>
      </c>
      <c r="V386" s="212">
        <v>3.5119555623183429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4"/>
        <v>3.5119555623183429</v>
      </c>
      <c r="AJ386" s="141" t="str">
        <f t="shared" si="155"/>
        <v/>
      </c>
      <c r="BA386" s="141"/>
      <c r="BR386" s="141"/>
      <c r="CG386" s="141"/>
    </row>
    <row r="387" spans="1:85" ht="15">
      <c r="A387" s="170" t="s">
        <v>63</v>
      </c>
      <c r="B387" s="156">
        <v>0.77861696382255918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152"/>
        <v>0.77861696382255918</v>
      </c>
      <c r="J387" s="149"/>
      <c r="K387" s="171" t="s">
        <v>63</v>
      </c>
      <c r="L387" s="156">
        <v>0.77861696382255918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3"/>
        <v>0.77861696382255918</v>
      </c>
      <c r="U387" s="216" t="s">
        <v>61</v>
      </c>
      <c r="V387" s="207">
        <v>0.77861696382255918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4"/>
        <v>0.77861696382255918</v>
      </c>
      <c r="AJ387" s="141" t="str">
        <f t="shared" si="155"/>
        <v/>
      </c>
      <c r="BA387" s="141"/>
      <c r="BR387" s="141"/>
      <c r="CG387" s="141"/>
    </row>
    <row r="388" spans="1:85">
      <c r="A388" s="172" t="s">
        <v>23</v>
      </c>
      <c r="B388" s="173">
        <v>0.77861696382255918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152"/>
        <v>0.77861696382255918</v>
      </c>
      <c r="J388" s="149"/>
      <c r="K388" s="176" t="s">
        <v>23</v>
      </c>
      <c r="L388" s="177">
        <v>0.77861696382255918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3"/>
        <v>0.77861696382255918</v>
      </c>
      <c r="U388" s="217" t="s">
        <v>64</v>
      </c>
      <c r="V388" s="218">
        <v>0.77861696382255918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154"/>
        <v>0.77861696382255918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152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3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4"/>
        <v>0</v>
      </c>
      <c r="AJ389" s="141" t="str">
        <f t="shared" si="155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152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3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154"/>
        <v>0</v>
      </c>
      <c r="AJ390" s="141" t="str">
        <f t="shared" si="155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152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3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4"/>
        <v>0</v>
      </c>
      <c r="AJ391" s="141" t="str">
        <f t="shared" si="155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620.58824422689736</v>
      </c>
      <c r="C392" s="195">
        <f t="shared" ref="C392:I392" si="156">SUM(C371:C387)</f>
        <v>9.1368731389287881</v>
      </c>
      <c r="D392" s="195">
        <f t="shared" si="156"/>
        <v>231.78506876335751</v>
      </c>
      <c r="E392" s="195">
        <f t="shared" si="156"/>
        <v>2316.0161231435754</v>
      </c>
      <c r="F392" s="195">
        <f t="shared" si="156"/>
        <v>0</v>
      </c>
      <c r="G392" s="195">
        <f t="shared" si="156"/>
        <v>137.79438684725974</v>
      </c>
      <c r="H392" s="197">
        <f t="shared" si="156"/>
        <v>0</v>
      </c>
      <c r="I392" s="154">
        <f t="shared" si="156"/>
        <v>3315.3206961200181</v>
      </c>
      <c r="J392" s="149"/>
      <c r="K392" s="196" t="s">
        <v>26</v>
      </c>
      <c r="L392" s="195">
        <f>SUM(L371:L387)</f>
        <v>620.58824422689736</v>
      </c>
      <c r="M392" s="195">
        <f t="shared" ref="M392:S392" si="157">SUM(M371:M387)</f>
        <v>9.1368731389287881</v>
      </c>
      <c r="N392" s="195">
        <f t="shared" si="157"/>
        <v>231.78506876335751</v>
      </c>
      <c r="O392" s="195">
        <f t="shared" si="157"/>
        <v>2316.0161231435754</v>
      </c>
      <c r="P392" s="195">
        <f t="shared" si="157"/>
        <v>1772.8991601591079</v>
      </c>
      <c r="Q392" s="195">
        <f t="shared" si="157"/>
        <v>137.79438684725974</v>
      </c>
      <c r="R392" s="197">
        <f t="shared" si="157"/>
        <v>0</v>
      </c>
      <c r="S392" s="198">
        <f t="shared" si="157"/>
        <v>5088.2198562791282</v>
      </c>
      <c r="T392" s="141" t="str">
        <f>IF(ABS(S392-AI392)&gt;0.01,S392-AI392,"")</f>
        <v/>
      </c>
      <c r="U392" s="224" t="s">
        <v>62</v>
      </c>
      <c r="V392" s="225">
        <f>SUM(V371:V387)</f>
        <v>602.59497636058018</v>
      </c>
      <c r="W392" s="225">
        <f t="shared" ref="W392:AH392" si="158">SUM(W371:W387)</f>
        <v>12.752243788440392</v>
      </c>
      <c r="X392" s="225">
        <f t="shared" si="158"/>
        <v>137.79438684725974</v>
      </c>
      <c r="Y392" s="225">
        <f t="shared" si="158"/>
        <v>9.1368731389287881</v>
      </c>
      <c r="Z392" s="225">
        <f t="shared" si="158"/>
        <v>218.12773665028337</v>
      </c>
      <c r="AA392" s="225">
        <f t="shared" si="158"/>
        <v>1218.0967843142796</v>
      </c>
      <c r="AB392" s="225">
        <f t="shared" si="158"/>
        <v>1772.8991601591079</v>
      </c>
      <c r="AC392" s="225">
        <f t="shared" si="158"/>
        <v>1116.8176950202469</v>
      </c>
      <c r="AD392" s="226">
        <f t="shared" si="158"/>
        <v>5.2410240778767943</v>
      </c>
      <c r="AE392" s="226">
        <f t="shared" si="158"/>
        <v>2.2745896435822633E-2</v>
      </c>
      <c r="AF392" s="226">
        <f t="shared" si="158"/>
        <v>0</v>
      </c>
      <c r="AG392" s="226">
        <f t="shared" si="158"/>
        <v>13.657332113074137</v>
      </c>
      <c r="AH392" s="226">
        <f t="shared" si="158"/>
        <v>1097.8965929328604</v>
      </c>
      <c r="AI392" s="227">
        <f>SUM(V392:AC392)</f>
        <v>5088.2198562791273</v>
      </c>
      <c r="AJ392" s="141" t="str">
        <f t="shared" si="155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0.18718799811830675</v>
      </c>
      <c r="C393" s="49">
        <f t="shared" ref="C393:H393" si="159">IF($I392=0,"-",C392/$I392)</f>
        <v>2.7559545444945468E-3</v>
      </c>
      <c r="D393" s="49">
        <f t="shared" si="159"/>
        <v>6.9913317596882837E-2</v>
      </c>
      <c r="E393" s="49">
        <f t="shared" si="159"/>
        <v>0.69857981638218358</v>
      </c>
      <c r="F393" s="49">
        <f t="shared" si="159"/>
        <v>0</v>
      </c>
      <c r="G393" s="49">
        <f t="shared" si="159"/>
        <v>4.1562913358132475E-2</v>
      </c>
      <c r="H393" s="72">
        <f t="shared" si="159"/>
        <v>0</v>
      </c>
      <c r="I393" s="50">
        <f>SUM(B393:H393)</f>
        <v>1.0000000000000002</v>
      </c>
      <c r="J393" s="141"/>
      <c r="K393" s="84" t="s">
        <v>86</v>
      </c>
      <c r="L393" s="101">
        <f t="shared" ref="L393:R393" si="160">IF($S392=0,"-",L392/$S392)</f>
        <v>0.12196568972173227</v>
      </c>
      <c r="M393" s="101">
        <f t="shared" si="160"/>
        <v>1.7956914986001265E-3</v>
      </c>
      <c r="N393" s="101">
        <f t="shared" si="160"/>
        <v>4.5553273111287179E-2</v>
      </c>
      <c r="O393" s="101">
        <f t="shared" si="160"/>
        <v>0.45517217977236007</v>
      </c>
      <c r="P393" s="101">
        <f t="shared" si="160"/>
        <v>0.34843210596948909</v>
      </c>
      <c r="Q393" s="101">
        <f t="shared" si="160"/>
        <v>2.7081059926530947E-2</v>
      </c>
      <c r="R393" s="102">
        <f t="shared" si="160"/>
        <v>0</v>
      </c>
      <c r="S393" s="103">
        <f>SUM(L393:R393)</f>
        <v>0.99999999999999978</v>
      </c>
      <c r="U393" s="113" t="s">
        <v>86</v>
      </c>
      <c r="V393" s="135">
        <f>+V392/$AI392</f>
        <v>0.11842942981658836</v>
      </c>
      <c r="W393" s="135">
        <f t="shared" ref="W393:AH393" si="161">+W392/$AI392</f>
        <v>2.5062289265475549E-3</v>
      </c>
      <c r="X393" s="135">
        <f t="shared" si="161"/>
        <v>2.708105992653095E-2</v>
      </c>
      <c r="Y393" s="135">
        <f t="shared" si="161"/>
        <v>1.7956914986001268E-3</v>
      </c>
      <c r="Z393" s="135">
        <f t="shared" si="161"/>
        <v>4.2869165014774752E-2</v>
      </c>
      <c r="AA393" s="135">
        <f t="shared" si="161"/>
        <v>0.23939547007016315</v>
      </c>
      <c r="AB393" s="135">
        <f t="shared" si="161"/>
        <v>0.34843210596948915</v>
      </c>
      <c r="AC393" s="135">
        <f t="shared" si="161"/>
        <v>0.21949084877730587</v>
      </c>
      <c r="AD393" s="135">
        <f t="shared" si="161"/>
        <v>1.0300309785963944E-3</v>
      </c>
      <c r="AE393" s="135">
        <f t="shared" si="161"/>
        <v>4.4703053480979243E-6</v>
      </c>
      <c r="AF393" s="135">
        <f t="shared" si="161"/>
        <v>0</v>
      </c>
      <c r="AG393" s="135">
        <f t="shared" si="161"/>
        <v>2.6841080965124336E-3</v>
      </c>
      <c r="AH393" s="135">
        <f t="shared" si="161"/>
        <v>0.21577223939684897</v>
      </c>
      <c r="AI393" s="136">
        <f>SUM(V393:AC393)</f>
        <v>0.99999999999999989</v>
      </c>
      <c r="AJ393" s="24" t="str">
        <f t="shared" si="155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162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3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4">SUM(V398:AC398)</f>
        <v>0</v>
      </c>
      <c r="AJ398" s="141" t="str">
        <f t="shared" ref="AJ398:AJ419" si="165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162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3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4"/>
        <v>0</v>
      </c>
      <c r="AJ399" s="141" t="str">
        <f t="shared" si="165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162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3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4"/>
        <v>0</v>
      </c>
      <c r="AJ400" s="141" t="str">
        <f t="shared" si="165"/>
        <v/>
      </c>
      <c r="BA400" s="141"/>
      <c r="BR400" s="141"/>
      <c r="CG400" s="141"/>
    </row>
    <row r="401" spans="1:85" ht="15">
      <c r="A401" s="167" t="s">
        <v>16</v>
      </c>
      <c r="B401" s="156">
        <v>15.341194546349985</v>
      </c>
      <c r="C401" s="156">
        <v>0</v>
      </c>
      <c r="D401" s="156">
        <v>10.401840813013715</v>
      </c>
      <c r="E401" s="156">
        <v>0</v>
      </c>
      <c r="F401" s="348"/>
      <c r="G401" s="156">
        <v>0</v>
      </c>
      <c r="H401" s="168">
        <v>0</v>
      </c>
      <c r="I401" s="154">
        <f t="shared" si="162"/>
        <v>25.743035359363702</v>
      </c>
      <c r="J401" s="149"/>
      <c r="K401" s="169" t="s">
        <v>16</v>
      </c>
      <c r="L401" s="156">
        <v>15.341194546349985</v>
      </c>
      <c r="M401" s="156">
        <v>0</v>
      </c>
      <c r="N401" s="156">
        <v>10.401840813013715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3"/>
        <v>25.743035359363702</v>
      </c>
      <c r="U401" s="215" t="s">
        <v>16</v>
      </c>
      <c r="V401" s="207">
        <v>15.341194546349985</v>
      </c>
      <c r="W401" s="207">
        <v>0</v>
      </c>
      <c r="X401" s="207">
        <v>0</v>
      </c>
      <c r="Y401" s="207">
        <v>0</v>
      </c>
      <c r="Z401" s="207">
        <v>10.401840813013715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4"/>
        <v>25.743035359363702</v>
      </c>
      <c r="AJ401" s="141" t="str">
        <f t="shared" si="165"/>
        <v/>
      </c>
      <c r="BA401" s="141"/>
      <c r="BR401" s="141"/>
      <c r="CG401" s="141"/>
    </row>
    <row r="402" spans="1:85" ht="15">
      <c r="A402" s="159" t="s">
        <v>15</v>
      </c>
      <c r="B402" s="160">
        <v>8.2594494325448006E-2</v>
      </c>
      <c r="C402" s="160">
        <v>5.7640248133327521E-2</v>
      </c>
      <c r="D402" s="160">
        <v>3.860442361582042E-4</v>
      </c>
      <c r="E402" s="160">
        <v>0</v>
      </c>
      <c r="F402" s="348"/>
      <c r="G402" s="160">
        <v>0</v>
      </c>
      <c r="H402" s="161">
        <v>0</v>
      </c>
      <c r="I402" s="162">
        <f t="shared" si="162"/>
        <v>0.14062078669493375</v>
      </c>
      <c r="J402" s="149"/>
      <c r="K402" s="163" t="s">
        <v>15</v>
      </c>
      <c r="L402" s="164">
        <v>8.2594494325448006E-2</v>
      </c>
      <c r="M402" s="164">
        <v>5.7640248133327521E-2</v>
      </c>
      <c r="N402" s="164">
        <v>3.860442361582042E-4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3"/>
        <v>0.14062078669493375</v>
      </c>
      <c r="U402" s="211" t="s">
        <v>56</v>
      </c>
      <c r="V402" s="212">
        <v>8.2594494325448006E-2</v>
      </c>
      <c r="W402" s="212">
        <v>0</v>
      </c>
      <c r="X402" s="212">
        <v>0</v>
      </c>
      <c r="Y402" s="212">
        <v>5.7640248133327521E-2</v>
      </c>
      <c r="Z402" s="212">
        <v>3.860442361582042E-4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4"/>
        <v>0.14062078669493375</v>
      </c>
      <c r="AJ402" s="141" t="str">
        <f t="shared" si="165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</v>
      </c>
      <c r="F403" s="348"/>
      <c r="G403" s="156">
        <v>0</v>
      </c>
      <c r="H403" s="168">
        <v>0</v>
      </c>
      <c r="I403" s="154">
        <f t="shared" si="162"/>
        <v>0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</v>
      </c>
      <c r="P403" s="156">
        <v>8.91849571706571</v>
      </c>
      <c r="Q403" s="156">
        <v>0</v>
      </c>
      <c r="R403" s="157">
        <v>0</v>
      </c>
      <c r="S403" s="158">
        <f t="shared" si="163"/>
        <v>8.91849571706571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8.91849571706571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4"/>
        <v>8.91849571706571</v>
      </c>
      <c r="AJ403" s="141" t="str">
        <f t="shared" si="165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6.0594305466810001E-2</v>
      </c>
      <c r="F404" s="348"/>
      <c r="G404" s="160">
        <v>0</v>
      </c>
      <c r="H404" s="161">
        <v>0</v>
      </c>
      <c r="I404" s="162">
        <f t="shared" si="162"/>
        <v>6.0594305466810001E-2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6.0594305466810001E-2</v>
      </c>
      <c r="P404" s="164">
        <v>0.66241363779412232</v>
      </c>
      <c r="Q404" s="164">
        <v>0</v>
      </c>
      <c r="R404" s="165">
        <v>0</v>
      </c>
      <c r="S404" s="166">
        <f t="shared" si="163"/>
        <v>0.72300794326093232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4.8475444373448001E-2</v>
      </c>
      <c r="AB404" s="212">
        <v>0.66241363779412232</v>
      </c>
      <c r="AC404" s="213">
        <v>1.2118861093362E-2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1.2118861093362E-2</v>
      </c>
      <c r="AI404" s="214">
        <f t="shared" si="164"/>
        <v>0.72300794326093232</v>
      </c>
      <c r="AJ404" s="141" t="str">
        <f t="shared" si="165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162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3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4"/>
        <v>0</v>
      </c>
      <c r="AJ405" s="141" t="str">
        <f t="shared" si="165"/>
        <v/>
      </c>
      <c r="BA405" s="141"/>
      <c r="BR405" s="141"/>
      <c r="CG405" s="141"/>
    </row>
    <row r="406" spans="1:85" ht="15">
      <c r="A406" s="159" t="s">
        <v>17</v>
      </c>
      <c r="B406" s="160">
        <v>4.6862909191168256E-2</v>
      </c>
      <c r="C406" s="160">
        <v>0.42176618272051419</v>
      </c>
      <c r="D406" s="160">
        <v>0</v>
      </c>
      <c r="E406" s="160">
        <v>0</v>
      </c>
      <c r="F406" s="348"/>
      <c r="G406" s="160">
        <v>0</v>
      </c>
      <c r="H406" s="161">
        <v>0</v>
      </c>
      <c r="I406" s="162">
        <f t="shared" si="162"/>
        <v>0.46862909191168245</v>
      </c>
      <c r="J406" s="149"/>
      <c r="K406" s="163" t="s">
        <v>17</v>
      </c>
      <c r="L406" s="164">
        <v>4.6862909191168256E-2</v>
      </c>
      <c r="M406" s="164">
        <v>0.42176618272051419</v>
      </c>
      <c r="N406" s="164">
        <v>0</v>
      </c>
      <c r="O406" s="164">
        <v>0</v>
      </c>
      <c r="P406" s="164">
        <v>0</v>
      </c>
      <c r="Q406" s="164">
        <v>0</v>
      </c>
      <c r="R406" s="165">
        <v>0</v>
      </c>
      <c r="S406" s="166">
        <f t="shared" si="163"/>
        <v>0.46862909191168245</v>
      </c>
      <c r="U406" s="211" t="s">
        <v>17</v>
      </c>
      <c r="V406" s="212">
        <v>4.6862909191168256E-2</v>
      </c>
      <c r="W406" s="212">
        <v>0</v>
      </c>
      <c r="X406" s="212">
        <v>0</v>
      </c>
      <c r="Y406" s="212">
        <v>0.42176618272051419</v>
      </c>
      <c r="Z406" s="212">
        <v>0</v>
      </c>
      <c r="AA406" s="212">
        <v>0</v>
      </c>
      <c r="AB406" s="212">
        <v>0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164"/>
        <v>0.46862909191168245</v>
      </c>
      <c r="AJ406" s="141" t="str">
        <f t="shared" si="165"/>
        <v/>
      </c>
      <c r="BA406" s="141"/>
      <c r="BR406" s="141"/>
      <c r="CG406" s="141"/>
    </row>
    <row r="407" spans="1:85" ht="15">
      <c r="A407" s="167" t="s">
        <v>139</v>
      </c>
      <c r="B407" s="156">
        <v>23.269151058685438</v>
      </c>
      <c r="C407" s="156">
        <v>104.57972518506254</v>
      </c>
      <c r="D407" s="156">
        <v>55.326280082543285</v>
      </c>
      <c r="E407" s="156">
        <v>8.5442913540853187</v>
      </c>
      <c r="F407" s="348"/>
      <c r="G407" s="156">
        <v>0</v>
      </c>
      <c r="H407" s="168">
        <v>0</v>
      </c>
      <c r="I407" s="154">
        <f t="shared" si="162"/>
        <v>191.71944768037659</v>
      </c>
      <c r="J407" s="149"/>
      <c r="K407" s="169" t="s">
        <v>139</v>
      </c>
      <c r="L407" s="156">
        <v>23.269151058685438</v>
      </c>
      <c r="M407" s="156">
        <v>104.57972518506254</v>
      </c>
      <c r="N407" s="156">
        <v>55.326280082543285</v>
      </c>
      <c r="O407" s="156">
        <v>8.5442913540853187</v>
      </c>
      <c r="P407" s="156">
        <v>0</v>
      </c>
      <c r="Q407" s="156">
        <v>0</v>
      </c>
      <c r="R407" s="157">
        <v>0</v>
      </c>
      <c r="S407" s="158">
        <f t="shared" si="163"/>
        <v>191.71944768037659</v>
      </c>
      <c r="U407" s="215" t="s">
        <v>139</v>
      </c>
      <c r="V407" s="207">
        <v>23.269151058685438</v>
      </c>
      <c r="W407" s="207">
        <v>0</v>
      </c>
      <c r="X407" s="207">
        <v>0</v>
      </c>
      <c r="Y407" s="207">
        <v>104.57972518506254</v>
      </c>
      <c r="Z407" s="207">
        <v>55.326280082543285</v>
      </c>
      <c r="AA407" s="207">
        <v>0.13675584932606674</v>
      </c>
      <c r="AB407" s="207">
        <v>0</v>
      </c>
      <c r="AC407" s="208">
        <v>8.4075355047592524</v>
      </c>
      <c r="AD407" s="207">
        <v>0</v>
      </c>
      <c r="AE407" s="207">
        <v>0</v>
      </c>
      <c r="AF407" s="207">
        <v>0</v>
      </c>
      <c r="AG407" s="207">
        <v>0</v>
      </c>
      <c r="AH407" s="207">
        <v>8.4075355047592524</v>
      </c>
      <c r="AI407" s="210">
        <f t="shared" si="164"/>
        <v>191.71944768037662</v>
      </c>
      <c r="AJ407" s="141" t="str">
        <f t="shared" si="165"/>
        <v/>
      </c>
      <c r="BA407" s="141"/>
      <c r="BR407" s="141"/>
      <c r="CG407" s="141"/>
    </row>
    <row r="408" spans="1:85" ht="15">
      <c r="A408" s="159" t="s">
        <v>25</v>
      </c>
      <c r="B408" s="160">
        <v>21.542502610455081</v>
      </c>
      <c r="C408" s="160">
        <v>9.1145402893764338</v>
      </c>
      <c r="D408" s="160">
        <v>4.7351013294011421</v>
      </c>
      <c r="E408" s="160">
        <v>298.83166137963491</v>
      </c>
      <c r="F408" s="348"/>
      <c r="G408" s="160">
        <v>40.168152742856726</v>
      </c>
      <c r="H408" s="161">
        <v>0</v>
      </c>
      <c r="I408" s="162">
        <f t="shared" si="162"/>
        <v>374.39195835172427</v>
      </c>
      <c r="J408" s="149"/>
      <c r="K408" s="163" t="s">
        <v>25</v>
      </c>
      <c r="L408" s="164">
        <v>21.542502610455081</v>
      </c>
      <c r="M408" s="164">
        <v>9.1145402893764338</v>
      </c>
      <c r="N408" s="164">
        <v>4.7351013294011421</v>
      </c>
      <c r="O408" s="164">
        <v>298.83166137963491</v>
      </c>
      <c r="P408" s="164">
        <v>0</v>
      </c>
      <c r="Q408" s="164">
        <v>40.168152742856726</v>
      </c>
      <c r="R408" s="165">
        <v>0</v>
      </c>
      <c r="S408" s="166">
        <f t="shared" si="163"/>
        <v>374.39195835172427</v>
      </c>
      <c r="U408" s="211" t="s">
        <v>25</v>
      </c>
      <c r="V408" s="212">
        <v>6.0186790351552144</v>
      </c>
      <c r="W408" s="212">
        <v>14.38682113117841</v>
      </c>
      <c r="X408" s="212">
        <v>40.168152742856726</v>
      </c>
      <c r="Y408" s="212">
        <v>9.1145402893764338</v>
      </c>
      <c r="Z408" s="212">
        <v>4.7351013294011421</v>
      </c>
      <c r="AA408" s="212">
        <v>296.18653191899847</v>
      </c>
      <c r="AB408" s="212">
        <v>0</v>
      </c>
      <c r="AC408" s="213">
        <v>3.7821319047578985</v>
      </c>
      <c r="AD408" s="212">
        <v>1.1370024441214586</v>
      </c>
      <c r="AE408" s="212">
        <v>0</v>
      </c>
      <c r="AF408" s="212">
        <v>0</v>
      </c>
      <c r="AG408" s="212">
        <v>0</v>
      </c>
      <c r="AH408" s="212">
        <v>2.6451294606364399</v>
      </c>
      <c r="AI408" s="214">
        <f t="shared" si="164"/>
        <v>374.39195835172427</v>
      </c>
      <c r="AJ408" s="141" t="str">
        <f t="shared" si="165"/>
        <v/>
      </c>
      <c r="BA408" s="141"/>
      <c r="BR408" s="141"/>
      <c r="CG408" s="141"/>
    </row>
    <row r="409" spans="1:85" ht="15">
      <c r="A409" s="167" t="s">
        <v>24</v>
      </c>
      <c r="B409" s="156">
        <v>1.1636850517479171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162"/>
        <v>1.1636850517479171</v>
      </c>
      <c r="J409" s="149"/>
      <c r="K409" s="169" t="s">
        <v>24</v>
      </c>
      <c r="L409" s="156">
        <v>1.1636850517479171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3"/>
        <v>1.1636850517479171</v>
      </c>
      <c r="U409" s="215" t="s">
        <v>24</v>
      </c>
      <c r="V409" s="207">
        <v>1.1170973922457763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4.6587659502140943E-2</v>
      </c>
      <c r="AD409" s="207">
        <v>4.6587659502140943E-2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4"/>
        <v>1.1636850517479171</v>
      </c>
      <c r="AJ409" s="141" t="str">
        <f t="shared" si="165"/>
        <v/>
      </c>
      <c r="BA409" s="141"/>
      <c r="BR409" s="141"/>
      <c r="CG409" s="141"/>
    </row>
    <row r="410" spans="1:85" ht="15">
      <c r="A410" s="159" t="s">
        <v>59</v>
      </c>
      <c r="B410" s="160">
        <v>0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162"/>
        <v>0</v>
      </c>
      <c r="J410" s="149"/>
      <c r="K410" s="163" t="s">
        <v>59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3"/>
        <v>0</v>
      </c>
      <c r="U410" s="211" t="s">
        <v>59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4"/>
        <v>0</v>
      </c>
      <c r="AJ410" s="141" t="str">
        <f t="shared" si="165"/>
        <v/>
      </c>
      <c r="BA410" s="141"/>
      <c r="BR410" s="141"/>
      <c r="CG410" s="141"/>
    </row>
    <row r="411" spans="1:85" ht="15">
      <c r="A411" s="167" t="s">
        <v>22</v>
      </c>
      <c r="B411" s="156">
        <v>0.40096766600698902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162"/>
        <v>0.40096766600698902</v>
      </c>
      <c r="J411" s="149"/>
      <c r="K411" s="169" t="s">
        <v>22</v>
      </c>
      <c r="L411" s="156">
        <v>0.40096766600698902</v>
      </c>
      <c r="M411" s="156">
        <v>0</v>
      </c>
      <c r="N411" s="156">
        <v>0</v>
      </c>
      <c r="O411" s="156">
        <v>0</v>
      </c>
      <c r="P411" s="156">
        <v>0.53754703112632252</v>
      </c>
      <c r="Q411" s="156">
        <v>0</v>
      </c>
      <c r="R411" s="157">
        <v>0</v>
      </c>
      <c r="S411" s="158">
        <f t="shared" si="163"/>
        <v>0.93851469713331159</v>
      </c>
      <c r="U411" s="215" t="s">
        <v>22</v>
      </c>
      <c r="V411" s="207">
        <v>0.38091928270663955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0.53754703112632252</v>
      </c>
      <c r="AC411" s="208">
        <v>2.0048383300349453E-2</v>
      </c>
      <c r="AD411" s="207">
        <v>2.0048383300349453E-2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4"/>
        <v>0.93851469713331148</v>
      </c>
      <c r="AJ411" s="141" t="str">
        <f t="shared" si="165"/>
        <v/>
      </c>
      <c r="BA411" s="141"/>
      <c r="BR411" s="141"/>
      <c r="CG411" s="141"/>
    </row>
    <row r="412" spans="1:85" ht="15">
      <c r="A412" s="159" t="s">
        <v>21</v>
      </c>
      <c r="B412" s="160">
        <v>3.3222204218229891E-2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162"/>
        <v>3.3222204218229891E-2</v>
      </c>
      <c r="J412" s="149"/>
      <c r="K412" s="163" t="s">
        <v>21</v>
      </c>
      <c r="L412" s="164">
        <v>3.3222204218229891E-2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3"/>
        <v>3.3222204218229891E-2</v>
      </c>
      <c r="U412" s="211" t="s">
        <v>60</v>
      </c>
      <c r="V412" s="212">
        <v>3.3222204218229891E-2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4"/>
        <v>3.3222204218229891E-2</v>
      </c>
      <c r="AJ412" s="141" t="str">
        <f t="shared" si="165"/>
        <v/>
      </c>
      <c r="BA412" s="141"/>
      <c r="BR412" s="141"/>
      <c r="CG412" s="141"/>
    </row>
    <row r="413" spans="1:85" ht="15">
      <c r="A413" s="170" t="s">
        <v>63</v>
      </c>
      <c r="B413" s="156">
        <v>0.68263651102373835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162"/>
        <v>0.68263651102373835</v>
      </c>
      <c r="J413" s="149"/>
      <c r="K413" s="171" t="s">
        <v>63</v>
      </c>
      <c r="L413" s="156">
        <v>0.68263651102373835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3"/>
        <v>0.68263651102373835</v>
      </c>
      <c r="U413" s="216" t="s">
        <v>61</v>
      </c>
      <c r="V413" s="207">
        <v>0.68263651102373835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4"/>
        <v>0.68263651102373835</v>
      </c>
      <c r="AJ413" s="141" t="str">
        <f t="shared" si="165"/>
        <v/>
      </c>
      <c r="BA413" s="141"/>
      <c r="BR413" s="141"/>
      <c r="CG413" s="141"/>
    </row>
    <row r="414" spans="1:85">
      <c r="A414" s="172" t="s">
        <v>23</v>
      </c>
      <c r="B414" s="173">
        <v>0.68263651102373835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162"/>
        <v>0.68263651102373835</v>
      </c>
      <c r="J414" s="149"/>
      <c r="K414" s="176" t="s">
        <v>23</v>
      </c>
      <c r="L414" s="177">
        <v>0.68263651102373835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3"/>
        <v>0.68263651102373835</v>
      </c>
      <c r="U414" s="217" t="s">
        <v>64</v>
      </c>
      <c r="V414" s="218">
        <v>0.68263651102373835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164"/>
        <v>0.68263651102373835</v>
      </c>
      <c r="AJ414" s="141" t="str">
        <f t="shared" si="165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162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3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4"/>
        <v>0</v>
      </c>
      <c r="AJ415" s="141" t="str">
        <f t="shared" si="165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162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3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164"/>
        <v>0</v>
      </c>
      <c r="AJ416" s="141" t="str">
        <f t="shared" si="165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162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3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4"/>
        <v>0</v>
      </c>
      <c r="AJ417" s="141" t="str">
        <f t="shared" si="165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62.562817052003993</v>
      </c>
      <c r="C418" s="195">
        <f t="shared" ref="C418:I418" si="166">SUM(C397:C413)</f>
        <v>114.17367190529282</v>
      </c>
      <c r="D418" s="195">
        <f t="shared" si="166"/>
        <v>70.46360826919431</v>
      </c>
      <c r="E418" s="195">
        <f t="shared" si="166"/>
        <v>307.43654703918702</v>
      </c>
      <c r="F418" s="195">
        <f t="shared" si="166"/>
        <v>0</v>
      </c>
      <c r="G418" s="195">
        <f t="shared" si="166"/>
        <v>40.168152742856726</v>
      </c>
      <c r="H418" s="197">
        <f t="shared" si="166"/>
        <v>0</v>
      </c>
      <c r="I418" s="154">
        <f t="shared" si="166"/>
        <v>594.80479700853482</v>
      </c>
      <c r="J418" s="149"/>
      <c r="K418" s="196" t="s">
        <v>26</v>
      </c>
      <c r="L418" s="195">
        <f>SUM(L397:L413)</f>
        <v>62.562817052003993</v>
      </c>
      <c r="M418" s="195">
        <f t="shared" ref="M418:S418" si="167">SUM(M397:M413)</f>
        <v>114.17367190529282</v>
      </c>
      <c r="N418" s="195">
        <f t="shared" si="167"/>
        <v>70.46360826919431</v>
      </c>
      <c r="O418" s="195">
        <f t="shared" si="167"/>
        <v>307.43654703918702</v>
      </c>
      <c r="P418" s="195">
        <f t="shared" si="167"/>
        <v>10.118456385986155</v>
      </c>
      <c r="Q418" s="195">
        <f t="shared" si="167"/>
        <v>40.168152742856726</v>
      </c>
      <c r="R418" s="197">
        <f t="shared" si="167"/>
        <v>0</v>
      </c>
      <c r="S418" s="198">
        <f t="shared" si="167"/>
        <v>604.923253394521</v>
      </c>
      <c r="T418" s="141" t="str">
        <f>IF(ABS(S418-AI418)&gt;0.01,S418-AI418,"")</f>
        <v/>
      </c>
      <c r="U418" s="224" t="s">
        <v>62</v>
      </c>
      <c r="V418" s="225">
        <f>SUM(V397:V413)</f>
        <v>46.972357433901635</v>
      </c>
      <c r="W418" s="225">
        <f t="shared" ref="W418:AH418" si="168">SUM(W397:W413)</f>
        <v>14.38682113117841</v>
      </c>
      <c r="X418" s="225">
        <f t="shared" si="168"/>
        <v>40.168152742856726</v>
      </c>
      <c r="Y418" s="225">
        <f t="shared" si="168"/>
        <v>114.17367190529282</v>
      </c>
      <c r="Z418" s="225">
        <f t="shared" si="168"/>
        <v>70.46360826919431</v>
      </c>
      <c r="AA418" s="225">
        <f t="shared" si="168"/>
        <v>296.371763212698</v>
      </c>
      <c r="AB418" s="225">
        <f t="shared" si="168"/>
        <v>10.118456385986155</v>
      </c>
      <c r="AC418" s="225">
        <f t="shared" si="168"/>
        <v>12.268422313413001</v>
      </c>
      <c r="AD418" s="226">
        <f t="shared" si="168"/>
        <v>1.2036384869239491</v>
      </c>
      <c r="AE418" s="226">
        <f t="shared" si="168"/>
        <v>0</v>
      </c>
      <c r="AF418" s="226">
        <f t="shared" si="168"/>
        <v>0</v>
      </c>
      <c r="AG418" s="226">
        <f t="shared" si="168"/>
        <v>0</v>
      </c>
      <c r="AH418" s="226">
        <f t="shared" si="168"/>
        <v>11.064783826489053</v>
      </c>
      <c r="AI418" s="227">
        <f>SUM(V418:AC418)</f>
        <v>604.923253394521</v>
      </c>
      <c r="AJ418" s="141" t="str">
        <f t="shared" si="165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0.10518209901240302</v>
      </c>
      <c r="C419" s="49">
        <f t="shared" ref="C419:H419" si="169">IF($I418=0,"-",C418/$I418)</f>
        <v>0.19195149817134805</v>
      </c>
      <c r="D419" s="49">
        <f t="shared" si="169"/>
        <v>0.11846509749682337</v>
      </c>
      <c r="E419" s="49">
        <f t="shared" si="169"/>
        <v>0.51686964964873283</v>
      </c>
      <c r="F419" s="49">
        <f t="shared" si="169"/>
        <v>0</v>
      </c>
      <c r="G419" s="49">
        <f t="shared" si="169"/>
        <v>6.7531655670692844E-2</v>
      </c>
      <c r="H419" s="72">
        <f t="shared" si="169"/>
        <v>0</v>
      </c>
      <c r="I419" s="50">
        <f>SUM(B419:H419)</f>
        <v>1.0000000000000002</v>
      </c>
      <c r="J419" s="141"/>
      <c r="K419" s="84" t="s">
        <v>86</v>
      </c>
      <c r="L419" s="101">
        <f t="shared" ref="L419:R419" si="170">IF($S418=0,"-",L418/$S418)</f>
        <v>0.10342273453852757</v>
      </c>
      <c r="M419" s="101">
        <f t="shared" si="170"/>
        <v>0.18874075556627781</v>
      </c>
      <c r="N419" s="101">
        <f t="shared" si="170"/>
        <v>0.11648355039054699</v>
      </c>
      <c r="O419" s="101">
        <f t="shared" si="170"/>
        <v>0.50822405208265642</v>
      </c>
      <c r="P419" s="101">
        <f t="shared" si="170"/>
        <v>1.6726843164329583E-2</v>
      </c>
      <c r="Q419" s="101">
        <f t="shared" si="170"/>
        <v>6.6402064257661653E-2</v>
      </c>
      <c r="R419" s="102">
        <f t="shared" si="170"/>
        <v>0</v>
      </c>
      <c r="S419" s="103">
        <f>SUM(L419:R419)</f>
        <v>1</v>
      </c>
      <c r="U419" s="113" t="s">
        <v>86</v>
      </c>
      <c r="V419" s="135">
        <f>+V418/$AI418</f>
        <v>7.76501104401537E-2</v>
      </c>
      <c r="W419" s="135">
        <f t="shared" ref="W419:AH419" si="171">+W418/$AI418</f>
        <v>2.3782886590070561E-2</v>
      </c>
      <c r="X419" s="135">
        <f t="shared" si="171"/>
        <v>6.6402064257661653E-2</v>
      </c>
      <c r="Y419" s="135">
        <f t="shared" si="171"/>
        <v>0.18874075556627781</v>
      </c>
      <c r="Z419" s="135">
        <f t="shared" si="171"/>
        <v>0.11648355039054699</v>
      </c>
      <c r="AA419" s="135">
        <f t="shared" si="171"/>
        <v>0.48993283288352812</v>
      </c>
      <c r="AB419" s="135">
        <f t="shared" si="171"/>
        <v>1.6726843164329583E-2</v>
      </c>
      <c r="AC419" s="135">
        <f t="shared" si="171"/>
        <v>2.0280956707431675E-2</v>
      </c>
      <c r="AD419" s="135">
        <f t="shared" si="171"/>
        <v>1.9897375083033153E-3</v>
      </c>
      <c r="AE419" s="135">
        <f t="shared" si="171"/>
        <v>0</v>
      </c>
      <c r="AF419" s="135">
        <f t="shared" si="171"/>
        <v>0</v>
      </c>
      <c r="AG419" s="135">
        <f t="shared" si="171"/>
        <v>0</v>
      </c>
      <c r="AH419" s="135">
        <f t="shared" si="171"/>
        <v>1.8291219199128361E-2</v>
      </c>
      <c r="AI419" s="136">
        <f>SUM(V419:AC419)</f>
        <v>1</v>
      </c>
      <c r="AJ419" s="24" t="str">
        <f t="shared" si="165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17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4">SUM(V424:AC424)</f>
        <v>0</v>
      </c>
      <c r="AJ424" s="141" t="str">
        <f t="shared" ref="AJ424:AJ445" si="17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17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4"/>
        <v>0</v>
      </c>
      <c r="AJ425" s="141" t="str">
        <f t="shared" si="175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172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3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4"/>
        <v>0</v>
      </c>
      <c r="AJ426" s="141" t="str">
        <f t="shared" si="175"/>
        <v/>
      </c>
      <c r="BA426" s="141"/>
      <c r="BR426" s="141"/>
      <c r="CG426" s="141"/>
    </row>
    <row r="427" spans="1:85" ht="15">
      <c r="A427" s="167" t="s">
        <v>16</v>
      </c>
      <c r="B427" s="156">
        <v>31.856673008934322</v>
      </c>
      <c r="C427" s="156">
        <v>7.6805705700550586</v>
      </c>
      <c r="D427" s="156">
        <v>0</v>
      </c>
      <c r="E427" s="156">
        <v>0</v>
      </c>
      <c r="F427" s="348"/>
      <c r="G427" s="156">
        <v>0</v>
      </c>
      <c r="H427" s="168">
        <v>0</v>
      </c>
      <c r="I427" s="154">
        <f t="shared" si="172"/>
        <v>39.537243578989383</v>
      </c>
      <c r="J427" s="149"/>
      <c r="K427" s="169" t="s">
        <v>16</v>
      </c>
      <c r="L427" s="156">
        <v>31.856673008934322</v>
      </c>
      <c r="M427" s="156">
        <v>7.6805705700550586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3"/>
        <v>39.537243578989383</v>
      </c>
      <c r="U427" s="215" t="s">
        <v>16</v>
      </c>
      <c r="V427" s="207">
        <v>31.732908485742424</v>
      </c>
      <c r="W427" s="207">
        <v>0</v>
      </c>
      <c r="X427" s="207">
        <v>0</v>
      </c>
      <c r="Y427" s="207">
        <v>7.6805705700550586</v>
      </c>
      <c r="Z427" s="207">
        <v>0</v>
      </c>
      <c r="AA427" s="207">
        <v>0</v>
      </c>
      <c r="AB427" s="207">
        <v>0</v>
      </c>
      <c r="AC427" s="208">
        <v>0.12376452319189836</v>
      </c>
      <c r="AD427" s="209">
        <v>0.12376452319189836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4"/>
        <v>39.537243578989383</v>
      </c>
      <c r="AJ427" s="141" t="str">
        <f t="shared" si="175"/>
        <v/>
      </c>
      <c r="BA427" s="141"/>
      <c r="BR427" s="141"/>
      <c r="CG427" s="141"/>
    </row>
    <row r="428" spans="1:85" ht="15">
      <c r="A428" s="159" t="s">
        <v>15</v>
      </c>
      <c r="B428" s="160">
        <v>6.3203162663297396</v>
      </c>
      <c r="C428" s="160">
        <v>0</v>
      </c>
      <c r="D428" s="160">
        <v>2.1316016169766523</v>
      </c>
      <c r="E428" s="160">
        <v>2.0345491682895855E-3</v>
      </c>
      <c r="F428" s="348"/>
      <c r="G428" s="160">
        <v>0</v>
      </c>
      <c r="H428" s="161">
        <v>0</v>
      </c>
      <c r="I428" s="162">
        <f t="shared" si="172"/>
        <v>8.4539524324746811</v>
      </c>
      <c r="J428" s="149"/>
      <c r="K428" s="163" t="s">
        <v>15</v>
      </c>
      <c r="L428" s="164">
        <v>6.3203162663297396</v>
      </c>
      <c r="M428" s="164">
        <v>0</v>
      </c>
      <c r="N428" s="164">
        <v>2.1316016169766523</v>
      </c>
      <c r="O428" s="164">
        <v>2.0345491682895855E-3</v>
      </c>
      <c r="P428" s="164">
        <v>0</v>
      </c>
      <c r="Q428" s="164">
        <v>0</v>
      </c>
      <c r="R428" s="165">
        <v>0</v>
      </c>
      <c r="S428" s="166">
        <f t="shared" si="173"/>
        <v>8.4539524324746811</v>
      </c>
      <c r="U428" s="211" t="s">
        <v>56</v>
      </c>
      <c r="V428" s="212">
        <v>6.1387296990311953</v>
      </c>
      <c r="W428" s="212">
        <v>0</v>
      </c>
      <c r="X428" s="212">
        <v>0</v>
      </c>
      <c r="Y428" s="212">
        <v>0</v>
      </c>
      <c r="Z428" s="212">
        <v>2.1316016169766523</v>
      </c>
      <c r="AA428" s="212">
        <v>2.0345491682895855E-3</v>
      </c>
      <c r="AB428" s="212">
        <v>0</v>
      </c>
      <c r="AC428" s="213">
        <v>0.1815865672985443</v>
      </c>
      <c r="AD428" s="212">
        <v>0.1815865672985443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4"/>
        <v>8.4539524324746811</v>
      </c>
      <c r="AJ428" s="141" t="str">
        <f t="shared" si="175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1.3694823831668599E-2</v>
      </c>
      <c r="F429" s="348"/>
      <c r="G429" s="156">
        <v>0</v>
      </c>
      <c r="H429" s="168">
        <v>0</v>
      </c>
      <c r="I429" s="154">
        <f t="shared" si="172"/>
        <v>1.3694823831668599E-2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1.3694823831668599E-2</v>
      </c>
      <c r="P429" s="156">
        <v>158.05799746574328</v>
      </c>
      <c r="Q429" s="156">
        <v>0</v>
      </c>
      <c r="R429" s="157">
        <v>0</v>
      </c>
      <c r="S429" s="158">
        <f t="shared" si="173"/>
        <v>158.07169228957494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1.3665778913594825E-2</v>
      </c>
      <c r="AB429" s="207">
        <v>158.05799746574328</v>
      </c>
      <c r="AC429" s="208">
        <v>2.9044918073773757E-5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2.9044918073773757E-5</v>
      </c>
      <c r="AI429" s="210">
        <f t="shared" si="174"/>
        <v>158.07169228957497</v>
      </c>
      <c r="AJ429" s="141" t="str">
        <f t="shared" si="17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17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6.28328179931205</v>
      </c>
      <c r="Q430" s="164">
        <v>0</v>
      </c>
      <c r="R430" s="165">
        <v>0</v>
      </c>
      <c r="S430" s="166">
        <f t="shared" si="173"/>
        <v>6.28328179931205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6.28328179931205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4"/>
        <v>6.28328179931205</v>
      </c>
      <c r="AJ430" s="141" t="str">
        <f t="shared" si="175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172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3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4"/>
        <v>0</v>
      </c>
      <c r="AJ431" s="141" t="str">
        <f t="shared" si="175"/>
        <v/>
      </c>
      <c r="BA431" s="141"/>
      <c r="BR431" s="141"/>
      <c r="CG431" s="141"/>
    </row>
    <row r="432" spans="1:85" ht="15">
      <c r="A432" s="159" t="s">
        <v>17</v>
      </c>
      <c r="B432" s="160">
        <v>4.8328807320893539</v>
      </c>
      <c r="C432" s="160">
        <v>0</v>
      </c>
      <c r="D432" s="160">
        <v>1.4776096920055781</v>
      </c>
      <c r="E432" s="160">
        <v>1.9809803894786908</v>
      </c>
      <c r="F432" s="348"/>
      <c r="G432" s="160">
        <v>0</v>
      </c>
      <c r="H432" s="161">
        <v>0</v>
      </c>
      <c r="I432" s="162">
        <f t="shared" si="172"/>
        <v>8.291470813573623</v>
      </c>
      <c r="J432" s="149"/>
      <c r="K432" s="163" t="s">
        <v>17</v>
      </c>
      <c r="L432" s="164">
        <v>4.8328807320893539</v>
      </c>
      <c r="M432" s="164">
        <v>0</v>
      </c>
      <c r="N432" s="164">
        <v>1.4776096920055781</v>
      </c>
      <c r="O432" s="164">
        <v>1.9809803894786908</v>
      </c>
      <c r="P432" s="164">
        <v>8.435043796553697E-2</v>
      </c>
      <c r="Q432" s="164">
        <v>0</v>
      </c>
      <c r="R432" s="165">
        <v>0</v>
      </c>
      <c r="S432" s="166">
        <f t="shared" si="173"/>
        <v>8.3758212515391595</v>
      </c>
      <c r="U432" s="211" t="s">
        <v>17</v>
      </c>
      <c r="V432" s="212">
        <v>4.8328807320893539</v>
      </c>
      <c r="W432" s="212">
        <v>0</v>
      </c>
      <c r="X432" s="212">
        <v>0</v>
      </c>
      <c r="Y432" s="212">
        <v>0</v>
      </c>
      <c r="Z432" s="212">
        <v>1.4776096920055781</v>
      </c>
      <c r="AA432" s="212">
        <v>0</v>
      </c>
      <c r="AB432" s="212">
        <v>8.435043796553697E-2</v>
      </c>
      <c r="AC432" s="213">
        <v>1.9809803894786908</v>
      </c>
      <c r="AD432" s="212">
        <v>0</v>
      </c>
      <c r="AE432" s="212">
        <v>0</v>
      </c>
      <c r="AF432" s="212">
        <v>0</v>
      </c>
      <c r="AG432" s="212">
        <v>0</v>
      </c>
      <c r="AH432" s="212">
        <v>1.9809803894786908</v>
      </c>
      <c r="AI432" s="214">
        <f t="shared" si="174"/>
        <v>8.3758212515391612</v>
      </c>
      <c r="AJ432" s="141" t="str">
        <f t="shared" si="175"/>
        <v/>
      </c>
      <c r="BA432" s="141"/>
      <c r="BR432" s="141"/>
      <c r="CG432" s="141"/>
    </row>
    <row r="433" spans="1:85" ht="15">
      <c r="A433" s="167" t="s">
        <v>139</v>
      </c>
      <c r="B433" s="156">
        <v>150.26908296987042</v>
      </c>
      <c r="C433" s="156">
        <v>118.68458180157286</v>
      </c>
      <c r="D433" s="156">
        <v>46.738390644204379</v>
      </c>
      <c r="E433" s="156">
        <v>46.753934084912352</v>
      </c>
      <c r="F433" s="348"/>
      <c r="G433" s="156">
        <v>0</v>
      </c>
      <c r="H433" s="168">
        <v>0</v>
      </c>
      <c r="I433" s="154">
        <f t="shared" si="172"/>
        <v>362.44598950056007</v>
      </c>
      <c r="J433" s="149"/>
      <c r="K433" s="169" t="s">
        <v>139</v>
      </c>
      <c r="L433" s="156">
        <v>150.26908296987042</v>
      </c>
      <c r="M433" s="156">
        <v>118.68458180157286</v>
      </c>
      <c r="N433" s="156">
        <v>46.738390644204379</v>
      </c>
      <c r="O433" s="156">
        <v>46.753934084912352</v>
      </c>
      <c r="P433" s="156">
        <v>0</v>
      </c>
      <c r="Q433" s="156">
        <v>0</v>
      </c>
      <c r="R433" s="157">
        <v>0</v>
      </c>
      <c r="S433" s="158">
        <f t="shared" si="173"/>
        <v>362.44598950056007</v>
      </c>
      <c r="U433" s="215" t="s">
        <v>139</v>
      </c>
      <c r="V433" s="207">
        <v>150.22024923879391</v>
      </c>
      <c r="W433" s="207">
        <v>0</v>
      </c>
      <c r="X433" s="207">
        <v>0</v>
      </c>
      <c r="Y433" s="207">
        <v>118.68458180157286</v>
      </c>
      <c r="Z433" s="207">
        <v>46.738390644204379</v>
      </c>
      <c r="AA433" s="207">
        <v>0</v>
      </c>
      <c r="AB433" s="207">
        <v>0</v>
      </c>
      <c r="AC433" s="208">
        <v>46.802767815988851</v>
      </c>
      <c r="AD433" s="207">
        <v>4.8833731076501408E-2</v>
      </c>
      <c r="AE433" s="207">
        <v>0</v>
      </c>
      <c r="AF433" s="207">
        <v>0</v>
      </c>
      <c r="AG433" s="207">
        <v>0</v>
      </c>
      <c r="AH433" s="207">
        <v>46.753934084912352</v>
      </c>
      <c r="AI433" s="210">
        <f t="shared" si="174"/>
        <v>362.44598950056002</v>
      </c>
      <c r="AJ433" s="141" t="str">
        <f t="shared" si="175"/>
        <v/>
      </c>
      <c r="BA433" s="141"/>
      <c r="BR433" s="141"/>
      <c r="CG433" s="141"/>
    </row>
    <row r="434" spans="1:85" ht="15">
      <c r="A434" s="159" t="s">
        <v>25</v>
      </c>
      <c r="B434" s="160">
        <v>112.84100871763435</v>
      </c>
      <c r="C434" s="160">
        <v>29.712502198459209</v>
      </c>
      <c r="D434" s="160">
        <v>67.653344426951051</v>
      </c>
      <c r="E434" s="160">
        <v>1232.1929002897</v>
      </c>
      <c r="F434" s="348"/>
      <c r="G434" s="160">
        <v>162.06385437805361</v>
      </c>
      <c r="H434" s="161">
        <v>0</v>
      </c>
      <c r="I434" s="162">
        <f t="shared" si="172"/>
        <v>1604.463610010798</v>
      </c>
      <c r="J434" s="149"/>
      <c r="K434" s="163" t="s">
        <v>25</v>
      </c>
      <c r="L434" s="164">
        <v>112.84100871763435</v>
      </c>
      <c r="M434" s="164">
        <v>29.712502198459209</v>
      </c>
      <c r="N434" s="164">
        <v>67.653344426951051</v>
      </c>
      <c r="O434" s="164">
        <v>1232.1929002897</v>
      </c>
      <c r="P434" s="164">
        <v>3.3939648541366521</v>
      </c>
      <c r="Q434" s="164">
        <v>162.06385437805361</v>
      </c>
      <c r="R434" s="165">
        <v>0</v>
      </c>
      <c r="S434" s="166">
        <f t="shared" si="173"/>
        <v>1607.8575748649346</v>
      </c>
      <c r="U434" s="211" t="s">
        <v>25</v>
      </c>
      <c r="V434" s="212">
        <v>27.383074353090123</v>
      </c>
      <c r="W434" s="212">
        <v>83.312455814978875</v>
      </c>
      <c r="X434" s="212">
        <v>162.06385437805361</v>
      </c>
      <c r="Y434" s="212">
        <v>29.712502198459209</v>
      </c>
      <c r="Z434" s="212">
        <v>66.321386770078561</v>
      </c>
      <c r="AA434" s="212">
        <v>1226.3925325567561</v>
      </c>
      <c r="AB434" s="212">
        <v>3.3939648541366521</v>
      </c>
      <c r="AC434" s="213">
        <v>9.2778039393817231</v>
      </c>
      <c r="AD434" s="212">
        <v>2.1454785495653548</v>
      </c>
      <c r="AE434" s="212">
        <v>3.1766760489600396</v>
      </c>
      <c r="AF434" s="212">
        <v>0</v>
      </c>
      <c r="AG434" s="212">
        <v>1.3319576568724867</v>
      </c>
      <c r="AH434" s="212">
        <v>2.6236916839838411</v>
      </c>
      <c r="AI434" s="214">
        <f t="shared" si="174"/>
        <v>1607.8575748649348</v>
      </c>
      <c r="AJ434" s="141" t="str">
        <f t="shared" si="175"/>
        <v/>
      </c>
      <c r="BA434" s="141"/>
      <c r="BR434" s="141"/>
      <c r="CG434" s="141"/>
    </row>
    <row r="435" spans="1:85" ht="15">
      <c r="A435" s="167" t="s">
        <v>24</v>
      </c>
      <c r="B435" s="156">
        <v>236.89755343461295</v>
      </c>
      <c r="C435" s="156">
        <v>0</v>
      </c>
      <c r="D435" s="156">
        <v>22.317297836816582</v>
      </c>
      <c r="E435" s="156">
        <v>0</v>
      </c>
      <c r="F435" s="348"/>
      <c r="G435" s="156">
        <v>0</v>
      </c>
      <c r="H435" s="168">
        <v>0</v>
      </c>
      <c r="I435" s="154">
        <f t="shared" si="172"/>
        <v>259.21485127142955</v>
      </c>
      <c r="J435" s="149"/>
      <c r="K435" s="169" t="s">
        <v>24</v>
      </c>
      <c r="L435" s="156">
        <v>236.89755343461295</v>
      </c>
      <c r="M435" s="156">
        <v>0</v>
      </c>
      <c r="N435" s="156">
        <v>22.317297836816582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3"/>
        <v>259.21485127142955</v>
      </c>
      <c r="U435" s="215" t="s">
        <v>24</v>
      </c>
      <c r="V435" s="207">
        <v>222.4123346500422</v>
      </c>
      <c r="W435" s="207">
        <v>13.375445920791813</v>
      </c>
      <c r="X435" s="207">
        <v>0</v>
      </c>
      <c r="Y435" s="207">
        <v>0</v>
      </c>
      <c r="Z435" s="207">
        <v>22.317297836816582</v>
      </c>
      <c r="AA435" s="207">
        <v>0</v>
      </c>
      <c r="AB435" s="207">
        <v>0</v>
      </c>
      <c r="AC435" s="208">
        <v>1.1097728637789548</v>
      </c>
      <c r="AD435" s="207">
        <v>1.1097728637789548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174"/>
        <v>259.21485127142955</v>
      </c>
      <c r="AJ435" s="141" t="str">
        <f t="shared" si="175"/>
        <v/>
      </c>
      <c r="BA435" s="141"/>
      <c r="BR435" s="141"/>
      <c r="CG435" s="141"/>
    </row>
    <row r="436" spans="1:85" ht="15">
      <c r="A436" s="159" t="s">
        <v>59</v>
      </c>
      <c r="B436" s="160">
        <v>0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172"/>
        <v>0</v>
      </c>
      <c r="J436" s="149"/>
      <c r="K436" s="163" t="s">
        <v>59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3"/>
        <v>0</v>
      </c>
      <c r="U436" s="211" t="s">
        <v>59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4"/>
        <v>0</v>
      </c>
      <c r="AJ436" s="141" t="str">
        <f t="shared" si="175"/>
        <v/>
      </c>
      <c r="BA436" s="141"/>
      <c r="BR436" s="141"/>
      <c r="CG436" s="141"/>
    </row>
    <row r="437" spans="1:85" ht="15">
      <c r="A437" s="167" t="s">
        <v>22</v>
      </c>
      <c r="B437" s="156">
        <v>103.30157135350916</v>
      </c>
      <c r="C437" s="156">
        <v>0</v>
      </c>
      <c r="D437" s="156">
        <v>6.5044973984865253</v>
      </c>
      <c r="E437" s="156">
        <v>0</v>
      </c>
      <c r="F437" s="348"/>
      <c r="G437" s="156">
        <v>0</v>
      </c>
      <c r="H437" s="168">
        <v>0</v>
      </c>
      <c r="I437" s="154">
        <f t="shared" si="172"/>
        <v>109.80606875199568</v>
      </c>
      <c r="J437" s="149"/>
      <c r="K437" s="169" t="s">
        <v>22</v>
      </c>
      <c r="L437" s="156">
        <v>103.30157135350916</v>
      </c>
      <c r="M437" s="156">
        <v>0</v>
      </c>
      <c r="N437" s="156">
        <v>6.5044973984865253</v>
      </c>
      <c r="O437" s="156">
        <v>0</v>
      </c>
      <c r="P437" s="156">
        <v>9.5266213168144684</v>
      </c>
      <c r="Q437" s="156">
        <v>0</v>
      </c>
      <c r="R437" s="157">
        <v>0</v>
      </c>
      <c r="S437" s="158">
        <f t="shared" si="173"/>
        <v>119.33269006881015</v>
      </c>
      <c r="U437" s="215" t="s">
        <v>22</v>
      </c>
      <c r="V437" s="207">
        <v>102.83328843343352</v>
      </c>
      <c r="W437" s="207">
        <v>0</v>
      </c>
      <c r="X437" s="207">
        <v>0</v>
      </c>
      <c r="Y437" s="207">
        <v>0</v>
      </c>
      <c r="Z437" s="207">
        <v>0.11853048680956935</v>
      </c>
      <c r="AA437" s="207">
        <v>0</v>
      </c>
      <c r="AB437" s="207">
        <v>9.5266213168144684</v>
      </c>
      <c r="AC437" s="208">
        <v>6.8542498317525933</v>
      </c>
      <c r="AD437" s="207">
        <v>0.46828292007563793</v>
      </c>
      <c r="AE437" s="207">
        <v>0</v>
      </c>
      <c r="AF437" s="207">
        <v>0</v>
      </c>
      <c r="AG437" s="207">
        <v>6.385966911676956</v>
      </c>
      <c r="AH437" s="207">
        <v>0</v>
      </c>
      <c r="AI437" s="210">
        <f t="shared" si="174"/>
        <v>119.33269006881017</v>
      </c>
      <c r="AJ437" s="141" t="str">
        <f t="shared" si="175"/>
        <v/>
      </c>
      <c r="BA437" s="141"/>
      <c r="BR437" s="141"/>
      <c r="CG437" s="141"/>
    </row>
    <row r="438" spans="1:85" ht="15">
      <c r="A438" s="159" t="s">
        <v>21</v>
      </c>
      <c r="B438" s="160">
        <v>20.056033968630228</v>
      </c>
      <c r="C438" s="160">
        <v>0.2344008912906923</v>
      </c>
      <c r="D438" s="160">
        <v>12.004264432736594</v>
      </c>
      <c r="E438" s="160">
        <v>0</v>
      </c>
      <c r="F438" s="348"/>
      <c r="G438" s="160">
        <v>0</v>
      </c>
      <c r="H438" s="161">
        <v>0</v>
      </c>
      <c r="I438" s="162">
        <f t="shared" si="172"/>
        <v>32.294699292657512</v>
      </c>
      <c r="J438" s="149"/>
      <c r="K438" s="163" t="s">
        <v>21</v>
      </c>
      <c r="L438" s="164">
        <v>20.056033968630228</v>
      </c>
      <c r="M438" s="164">
        <v>0.2344008912906923</v>
      </c>
      <c r="N438" s="164">
        <v>12.004264432736594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3"/>
        <v>32.294699292657512</v>
      </c>
      <c r="U438" s="211" t="s">
        <v>60</v>
      </c>
      <c r="V438" s="212">
        <v>20.056033968630228</v>
      </c>
      <c r="W438" s="212">
        <v>0</v>
      </c>
      <c r="X438" s="212">
        <v>0</v>
      </c>
      <c r="Y438" s="212">
        <v>0.2344008912906923</v>
      </c>
      <c r="Z438" s="212">
        <v>12.004264432736594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4"/>
        <v>32.294699292657512</v>
      </c>
      <c r="AJ438" s="141" t="str">
        <f t="shared" si="175"/>
        <v/>
      </c>
      <c r="BA438" s="141"/>
      <c r="BR438" s="141"/>
      <c r="CG438" s="141"/>
    </row>
    <row r="439" spans="1:85" ht="15">
      <c r="A439" s="170" t="s">
        <v>63</v>
      </c>
      <c r="B439" s="156">
        <v>3.6214998103270467E-2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172"/>
        <v>3.6214998103270467E-2</v>
      </c>
      <c r="J439" s="149"/>
      <c r="K439" s="171" t="s">
        <v>63</v>
      </c>
      <c r="L439" s="156">
        <v>3.6214998103270467E-2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3"/>
        <v>3.6214998103270467E-2</v>
      </c>
      <c r="U439" s="216" t="s">
        <v>61</v>
      </c>
      <c r="V439" s="207">
        <v>3.6214998103270467E-2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4"/>
        <v>3.6214998103270467E-2</v>
      </c>
      <c r="AJ439" s="141" t="str">
        <f t="shared" si="175"/>
        <v/>
      </c>
      <c r="BA439" s="141"/>
      <c r="BR439" s="141"/>
      <c r="CG439" s="141"/>
    </row>
    <row r="440" spans="1:85">
      <c r="A440" s="172" t="s">
        <v>23</v>
      </c>
      <c r="B440" s="173">
        <v>3.6214998103270467E-2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172"/>
        <v>3.6214998103270467E-2</v>
      </c>
      <c r="J440" s="149"/>
      <c r="K440" s="176" t="s">
        <v>23</v>
      </c>
      <c r="L440" s="177">
        <v>3.6214998103270467E-2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3"/>
        <v>3.6214998103270467E-2</v>
      </c>
      <c r="U440" s="217" t="s">
        <v>64</v>
      </c>
      <c r="V440" s="218">
        <v>3.6214998103270467E-2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174"/>
        <v>3.6214998103270467E-2</v>
      </c>
      <c r="AJ440" s="141" t="str">
        <f t="shared" si="17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17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4"/>
        <v>0</v>
      </c>
      <c r="AJ441" s="141" t="str">
        <f t="shared" si="17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17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174"/>
        <v>0</v>
      </c>
      <c r="AJ442" s="141" t="str">
        <f t="shared" si="17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17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4"/>
        <v>0</v>
      </c>
      <c r="AJ443" s="150" t="str">
        <f t="shared" si="175"/>
        <v/>
      </c>
    </row>
    <row r="444" spans="1:85" ht="15">
      <c r="A444" s="194" t="s">
        <v>26</v>
      </c>
      <c r="B444" s="195">
        <f>SUM(B423:B439)</f>
        <v>666.41133544971376</v>
      </c>
      <c r="C444" s="195">
        <f t="shared" ref="C444:I444" si="176">SUM(C423:C439)</f>
        <v>156.31205546137784</v>
      </c>
      <c r="D444" s="195">
        <f t="shared" si="176"/>
        <v>158.82700604817737</v>
      </c>
      <c r="E444" s="195">
        <f t="shared" si="176"/>
        <v>1280.9435441370911</v>
      </c>
      <c r="F444" s="195">
        <f t="shared" si="176"/>
        <v>0</v>
      </c>
      <c r="G444" s="195">
        <f t="shared" si="176"/>
        <v>162.06385437805361</v>
      </c>
      <c r="H444" s="197">
        <f t="shared" si="176"/>
        <v>0</v>
      </c>
      <c r="I444" s="154">
        <f t="shared" si="176"/>
        <v>2424.5577954744135</v>
      </c>
      <c r="J444" s="149"/>
      <c r="K444" s="196" t="s">
        <v>26</v>
      </c>
      <c r="L444" s="195">
        <f>SUM(L423:L439)</f>
        <v>666.41133544971376</v>
      </c>
      <c r="M444" s="195">
        <f t="shared" ref="M444:S444" si="177">SUM(M423:M439)</f>
        <v>156.31205546137784</v>
      </c>
      <c r="N444" s="195">
        <f t="shared" si="177"/>
        <v>158.82700604817737</v>
      </c>
      <c r="O444" s="195">
        <f t="shared" si="177"/>
        <v>1280.9435441370911</v>
      </c>
      <c r="P444" s="195">
        <f t="shared" si="177"/>
        <v>177.34621587397197</v>
      </c>
      <c r="Q444" s="195">
        <f t="shared" si="177"/>
        <v>162.06385437805361</v>
      </c>
      <c r="R444" s="197">
        <f t="shared" si="177"/>
        <v>0</v>
      </c>
      <c r="S444" s="198">
        <f t="shared" si="177"/>
        <v>2601.9040113483857</v>
      </c>
      <c r="T444" s="141" t="str">
        <f>IF(ABS(S444-AI444)&gt;0.01,S444-AI444,"")</f>
        <v/>
      </c>
      <c r="U444" s="224" t="s">
        <v>62</v>
      </c>
      <c r="V444" s="225">
        <f>SUM(V423:V439)</f>
        <v>565.64571455895612</v>
      </c>
      <c r="W444" s="225">
        <f t="shared" ref="W444:AH444" si="178">SUM(W423:W439)</f>
        <v>96.687901735770694</v>
      </c>
      <c r="X444" s="225">
        <f t="shared" si="178"/>
        <v>162.06385437805361</v>
      </c>
      <c r="Y444" s="225">
        <f t="shared" si="178"/>
        <v>156.31205546137784</v>
      </c>
      <c r="Z444" s="225">
        <f t="shared" si="178"/>
        <v>151.10908147962792</v>
      </c>
      <c r="AA444" s="225">
        <f t="shared" si="178"/>
        <v>1226.4082328848381</v>
      </c>
      <c r="AB444" s="225">
        <f t="shared" si="178"/>
        <v>177.34621587397197</v>
      </c>
      <c r="AC444" s="225">
        <f t="shared" si="178"/>
        <v>66.330954975789339</v>
      </c>
      <c r="AD444" s="226">
        <f t="shared" si="178"/>
        <v>4.0777191549868919</v>
      </c>
      <c r="AE444" s="226">
        <f t="shared" si="178"/>
        <v>3.1766760489600396</v>
      </c>
      <c r="AF444" s="226">
        <f t="shared" si="178"/>
        <v>0</v>
      </c>
      <c r="AG444" s="226">
        <f t="shared" si="178"/>
        <v>7.7179245685494422</v>
      </c>
      <c r="AH444" s="226">
        <f t="shared" si="178"/>
        <v>51.358635203292963</v>
      </c>
      <c r="AI444" s="227">
        <f>SUM(V444:AC444)</f>
        <v>2601.9040113483857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0.27485891930215545</v>
      </c>
      <c r="C445" s="49">
        <f t="shared" ref="C445:H445" si="179">IF($I444=0,"-",C444/$I444)</f>
        <v>6.4470335890999972E-2</v>
      </c>
      <c r="D445" s="49">
        <f t="shared" si="179"/>
        <v>6.5507618067359649E-2</v>
      </c>
      <c r="E445" s="49">
        <f t="shared" si="179"/>
        <v>0.52832048241046314</v>
      </c>
      <c r="F445" s="49">
        <f t="shared" si="179"/>
        <v>0</v>
      </c>
      <c r="G445" s="49">
        <f t="shared" si="179"/>
        <v>6.6842644329021886E-2</v>
      </c>
      <c r="H445" s="72">
        <f t="shared" si="179"/>
        <v>0</v>
      </c>
      <c r="I445" s="50">
        <f>SUM(B445:H445)</f>
        <v>1.0000000000000002</v>
      </c>
      <c r="J445" s="141"/>
      <c r="K445" s="84" t="s">
        <v>86</v>
      </c>
      <c r="L445" s="101">
        <f t="shared" ref="L445:R445" si="180">IF($S444=0,"-",L444/$S444)</f>
        <v>0.25612448904460511</v>
      </c>
      <c r="M445" s="101">
        <f t="shared" si="180"/>
        <v>6.0076026932435599E-2</v>
      </c>
      <c r="N445" s="101">
        <f t="shared" si="180"/>
        <v>6.1042607780856753E-2</v>
      </c>
      <c r="O445" s="101">
        <f t="shared" si="180"/>
        <v>0.49231006929931564</v>
      </c>
      <c r="P445" s="101">
        <f t="shared" si="180"/>
        <v>6.8160168515235028E-2</v>
      </c>
      <c r="Q445" s="101">
        <f t="shared" si="180"/>
        <v>6.2286638427551826E-2</v>
      </c>
      <c r="R445" s="102">
        <f t="shared" si="180"/>
        <v>0</v>
      </c>
      <c r="S445" s="103">
        <f>SUM(L445:R445)</f>
        <v>0.99999999999999989</v>
      </c>
      <c r="U445" s="113" t="s">
        <v>86</v>
      </c>
      <c r="V445" s="135">
        <f>+V444/$AI444</f>
        <v>0.21739684173276683</v>
      </c>
      <c r="W445" s="135">
        <f t="shared" ref="W445:AH445" si="181">+W444/$AI444</f>
        <v>3.7160441474420144E-2</v>
      </c>
      <c r="X445" s="135">
        <f t="shared" si="181"/>
        <v>6.2286638427551826E-2</v>
      </c>
      <c r="Y445" s="135">
        <f t="shared" si="181"/>
        <v>6.0076026932435599E-2</v>
      </c>
      <c r="Z445" s="135">
        <f t="shared" si="181"/>
        <v>5.8076347482672354E-2</v>
      </c>
      <c r="AA445" s="135">
        <f t="shared" si="181"/>
        <v>0.47135029867964884</v>
      </c>
      <c r="AB445" s="135">
        <f t="shared" si="181"/>
        <v>6.8160168515235028E-2</v>
      </c>
      <c r="AC445" s="135">
        <f t="shared" si="181"/>
        <v>2.5493236755269318E-2</v>
      </c>
      <c r="AD445" s="135">
        <f t="shared" si="181"/>
        <v>1.5672058374181506E-3</v>
      </c>
      <c r="AE445" s="135">
        <f t="shared" si="181"/>
        <v>1.2209043973585288E-3</v>
      </c>
      <c r="AF445" s="135">
        <f t="shared" si="181"/>
        <v>0</v>
      </c>
      <c r="AG445" s="135">
        <f t="shared" si="181"/>
        <v>2.9662602981843974E-3</v>
      </c>
      <c r="AH445" s="135">
        <f t="shared" si="181"/>
        <v>1.9738866222308239E-2</v>
      </c>
      <c r="AI445" s="136">
        <f>SUM(V445:AC445)</f>
        <v>0.99999999999999978</v>
      </c>
      <c r="AJ445" s="141" t="str">
        <f t="shared" si="17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0.13936953567238405</v>
      </c>
      <c r="G449" s="354"/>
      <c r="H449" s="356"/>
      <c r="I449" s="154">
        <f>SUM(B449:H449)</f>
        <v>0.13936953567238405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182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183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182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183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182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183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182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183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182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183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217.92596964971659</v>
      </c>
      <c r="G455" s="357"/>
      <c r="H455" s="359"/>
      <c r="I455" s="154">
        <f t="shared" si="182"/>
        <v>217.92596964971659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183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182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183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182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183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182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183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182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183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885.57646075917148</v>
      </c>
      <c r="G460" s="357"/>
      <c r="H460" s="359"/>
      <c r="I460" s="162">
        <f t="shared" si="182"/>
        <v>885.57646075917148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183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182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183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182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183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14.087231198674603</v>
      </c>
      <c r="G463" s="357"/>
      <c r="H463" s="359"/>
      <c r="I463" s="154">
        <f t="shared" si="182"/>
        <v>14.087231198674603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183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182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183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182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183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182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183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182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183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182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183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182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183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4">SUM(C449:C465)</f>
        <v>0</v>
      </c>
      <c r="D470" s="195">
        <f t="shared" si="184"/>
        <v>0</v>
      </c>
      <c r="E470" s="195">
        <f t="shared" si="184"/>
        <v>0</v>
      </c>
      <c r="F470" s="195">
        <f t="shared" si="184"/>
        <v>1117.729031143235</v>
      </c>
      <c r="G470" s="195">
        <f t="shared" si="184"/>
        <v>0</v>
      </c>
      <c r="H470" s="197">
        <f t="shared" si="184"/>
        <v>0</v>
      </c>
      <c r="I470" s="154">
        <f t="shared" si="184"/>
        <v>1117.729031143235</v>
      </c>
      <c r="J470" s="149"/>
      <c r="K470" s="196" t="s">
        <v>26</v>
      </c>
      <c r="L470" s="195">
        <f>SUM(L449:L465)</f>
        <v>0</v>
      </c>
      <c r="M470" s="195">
        <f t="shared" ref="M470:S470" si="185">SUM(M449:M465)</f>
        <v>0</v>
      </c>
      <c r="N470" s="195">
        <f t="shared" si="185"/>
        <v>0</v>
      </c>
      <c r="O470" s="195">
        <f t="shared" si="185"/>
        <v>0</v>
      </c>
      <c r="P470" s="195">
        <f t="shared" si="185"/>
        <v>0</v>
      </c>
      <c r="Q470" s="195">
        <f t="shared" si="185"/>
        <v>0</v>
      </c>
      <c r="R470" s="197">
        <f t="shared" si="185"/>
        <v>0</v>
      </c>
      <c r="S470" s="198">
        <f t="shared" si="185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186">IF($I470=0,"-",C470/$I470)</f>
        <v>0</v>
      </c>
      <c r="D471" s="49">
        <f t="shared" si="186"/>
        <v>0</v>
      </c>
      <c r="E471" s="49">
        <f t="shared" si="186"/>
        <v>0</v>
      </c>
      <c r="F471" s="49">
        <f t="shared" si="186"/>
        <v>1</v>
      </c>
      <c r="G471" s="49">
        <f t="shared" si="186"/>
        <v>0</v>
      </c>
      <c r="H471" s="72">
        <f t="shared" si="186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187">IF($S470=0,"-",L470/$S470)</f>
        <v>-</v>
      </c>
      <c r="M471" s="101" t="str">
        <f t="shared" si="187"/>
        <v>-</v>
      </c>
      <c r="N471" s="101" t="str">
        <f t="shared" si="187"/>
        <v>-</v>
      </c>
      <c r="O471" s="101" t="str">
        <f t="shared" si="187"/>
        <v>-</v>
      </c>
      <c r="P471" s="101" t="str">
        <f t="shared" si="187"/>
        <v>-</v>
      </c>
      <c r="Q471" s="101" t="str">
        <f t="shared" si="187"/>
        <v>-</v>
      </c>
      <c r="R471" s="102" t="str">
        <f t="shared" si="187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188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189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188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189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188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189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188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189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188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189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44348.872492582443</v>
      </c>
      <c r="G481" s="357"/>
      <c r="H481" s="359"/>
      <c r="I481" s="154">
        <f t="shared" si="188"/>
        <v>44348.872492582443</v>
      </c>
      <c r="J481" s="149"/>
      <c r="K481" s="169" t="s">
        <v>57</v>
      </c>
      <c r="L481" s="357"/>
      <c r="M481" s="358"/>
      <c r="N481" s="358"/>
      <c r="O481" s="359"/>
      <c r="P481" s="156">
        <v>21348.408439349849</v>
      </c>
      <c r="Q481" s="357"/>
      <c r="R481" s="364"/>
      <c r="S481" s="158">
        <f t="shared" si="189"/>
        <v>21348.408439349849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11782.037581420082</v>
      </c>
      <c r="G482" s="357"/>
      <c r="H482" s="359"/>
      <c r="I482" s="162">
        <f t="shared" si="188"/>
        <v>11782.037581420082</v>
      </c>
      <c r="J482" s="149"/>
      <c r="K482" s="163" t="s">
        <v>12</v>
      </c>
      <c r="L482" s="357"/>
      <c r="M482" s="358"/>
      <c r="N482" s="358"/>
      <c r="O482" s="359"/>
      <c r="P482" s="164">
        <v>4897.787413160655</v>
      </c>
      <c r="Q482" s="357"/>
      <c r="R482" s="364"/>
      <c r="S482" s="166">
        <f t="shared" si="189"/>
        <v>4897.787413160655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188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189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18.948100713940786</v>
      </c>
      <c r="G484" s="357"/>
      <c r="H484" s="359"/>
      <c r="I484" s="162">
        <f t="shared" si="188"/>
        <v>18.948100713940786</v>
      </c>
      <c r="J484" s="149"/>
      <c r="K484" s="163" t="s">
        <v>17</v>
      </c>
      <c r="L484" s="357"/>
      <c r="M484" s="358"/>
      <c r="N484" s="358"/>
      <c r="O484" s="359"/>
      <c r="P484" s="164">
        <v>17.600476571135413</v>
      </c>
      <c r="Q484" s="357"/>
      <c r="R484" s="364"/>
      <c r="S484" s="166">
        <f t="shared" si="189"/>
        <v>17.600476571135413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137.79349920435766</v>
      </c>
      <c r="G485" s="357"/>
      <c r="H485" s="359"/>
      <c r="I485" s="154">
        <f t="shared" si="188"/>
        <v>137.79349920435766</v>
      </c>
      <c r="J485" s="149"/>
      <c r="K485" s="169" t="s">
        <v>139</v>
      </c>
      <c r="L485" s="357"/>
      <c r="M485" s="358"/>
      <c r="N485" s="358"/>
      <c r="O485" s="359"/>
      <c r="P485" s="156">
        <v>137.35099275362364</v>
      </c>
      <c r="Q485" s="357"/>
      <c r="R485" s="364"/>
      <c r="S485" s="158">
        <f t="shared" si="189"/>
        <v>137.35099275362364</v>
      </c>
    </row>
    <row r="486" spans="1:19" ht="15">
      <c r="A486" s="159" t="s">
        <v>25</v>
      </c>
      <c r="B486" s="357"/>
      <c r="C486" s="358"/>
      <c r="D486" s="358"/>
      <c r="E486" s="359"/>
      <c r="F486" s="160">
        <v>935.42169920805247</v>
      </c>
      <c r="G486" s="357"/>
      <c r="H486" s="359"/>
      <c r="I486" s="162">
        <f t="shared" si="188"/>
        <v>935.42169920805247</v>
      </c>
      <c r="J486" s="149"/>
      <c r="K486" s="163" t="s">
        <v>25</v>
      </c>
      <c r="L486" s="357"/>
      <c r="M486" s="358"/>
      <c r="N486" s="358"/>
      <c r="O486" s="359"/>
      <c r="P486" s="164">
        <v>-7.0610184366159956E-14</v>
      </c>
      <c r="Q486" s="357"/>
      <c r="R486" s="364"/>
      <c r="S486" s="166">
        <f t="shared" si="189"/>
        <v>-7.0610184366159956E-14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188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189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188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189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3945.8765482914923</v>
      </c>
      <c r="G489" s="357"/>
      <c r="H489" s="359"/>
      <c r="I489" s="154">
        <f t="shared" si="188"/>
        <v>3945.8765482914923</v>
      </c>
      <c r="J489" s="149"/>
      <c r="K489" s="169" t="s">
        <v>22</v>
      </c>
      <c r="L489" s="357"/>
      <c r="M489" s="358"/>
      <c r="N489" s="358"/>
      <c r="O489" s="359"/>
      <c r="P489" s="156">
        <v>2059.1627194633597</v>
      </c>
      <c r="Q489" s="357"/>
      <c r="R489" s="364"/>
      <c r="S489" s="158">
        <f t="shared" si="189"/>
        <v>2059.1627194633597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188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189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188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189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188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189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188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189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188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189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188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18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0">SUM(C475:C491)</f>
        <v>0</v>
      </c>
      <c r="D496" s="195">
        <f t="shared" si="190"/>
        <v>0</v>
      </c>
      <c r="E496" s="195">
        <f t="shared" si="190"/>
        <v>0</v>
      </c>
      <c r="F496" s="195">
        <f t="shared" si="190"/>
        <v>61168.949921420368</v>
      </c>
      <c r="G496" s="195">
        <f t="shared" si="190"/>
        <v>0</v>
      </c>
      <c r="H496" s="197">
        <f t="shared" si="190"/>
        <v>0</v>
      </c>
      <c r="I496" s="154">
        <f t="shared" si="190"/>
        <v>61168.949921420368</v>
      </c>
      <c r="J496" s="149"/>
      <c r="K496" s="196" t="s">
        <v>26</v>
      </c>
      <c r="L496" s="195">
        <f>SUM(L475:L491)</f>
        <v>0</v>
      </c>
      <c r="M496" s="195">
        <f t="shared" ref="M496:S496" si="191">SUM(M475:M491)</f>
        <v>0</v>
      </c>
      <c r="N496" s="195">
        <f t="shared" si="191"/>
        <v>0</v>
      </c>
      <c r="O496" s="195">
        <f t="shared" si="191"/>
        <v>0</v>
      </c>
      <c r="P496" s="195">
        <f t="shared" si="191"/>
        <v>28460.310041298624</v>
      </c>
      <c r="Q496" s="195">
        <f t="shared" si="191"/>
        <v>0</v>
      </c>
      <c r="R496" s="197">
        <f t="shared" si="191"/>
        <v>0</v>
      </c>
      <c r="S496" s="198">
        <f t="shared" si="191"/>
        <v>28460.310041298624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192">IF($I496=0,"-",C496/$I496)</f>
        <v>0</v>
      </c>
      <c r="D497" s="49">
        <f t="shared" si="192"/>
        <v>0</v>
      </c>
      <c r="E497" s="49">
        <f t="shared" si="192"/>
        <v>0</v>
      </c>
      <c r="F497" s="49">
        <f t="shared" si="192"/>
        <v>1</v>
      </c>
      <c r="G497" s="49">
        <f t="shared" si="192"/>
        <v>0</v>
      </c>
      <c r="H497" s="72">
        <f t="shared" si="192"/>
        <v>0</v>
      </c>
      <c r="I497" s="50">
        <f>SUM(B497:H497)</f>
        <v>1</v>
      </c>
      <c r="J497" s="24"/>
      <c r="K497" s="84" t="s">
        <v>86</v>
      </c>
      <c r="L497" s="101">
        <f t="shared" ref="L497:R497" si="193">IF($S496=0,"-",L496/$S496)</f>
        <v>0</v>
      </c>
      <c r="M497" s="101">
        <f t="shared" si="193"/>
        <v>0</v>
      </c>
      <c r="N497" s="101">
        <f t="shared" si="193"/>
        <v>0</v>
      </c>
      <c r="O497" s="101">
        <f t="shared" si="193"/>
        <v>0</v>
      </c>
      <c r="P497" s="101">
        <f t="shared" si="193"/>
        <v>1</v>
      </c>
      <c r="Q497" s="101">
        <f t="shared" si="193"/>
        <v>0</v>
      </c>
      <c r="R497" s="102">
        <f t="shared" si="19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19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19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19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19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19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19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19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19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19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19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19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19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19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19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19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19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19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19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213.97386124800002</v>
      </c>
      <c r="G511" s="357"/>
      <c r="H511" s="359"/>
      <c r="I511" s="154">
        <f t="shared" si="194"/>
        <v>213.97386124800002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19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38.037599999999998</v>
      </c>
      <c r="G512" s="357"/>
      <c r="H512" s="359"/>
      <c r="I512" s="162">
        <f t="shared" si="194"/>
        <v>38.037599999999998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19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19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19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19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19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19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19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19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19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19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19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19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19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19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19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19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19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19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19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6">SUM(C501:C517)</f>
        <v>0</v>
      </c>
      <c r="D522" s="195">
        <f t="shared" si="196"/>
        <v>0</v>
      </c>
      <c r="E522" s="195">
        <f t="shared" si="196"/>
        <v>0</v>
      </c>
      <c r="F522" s="195">
        <f t="shared" si="196"/>
        <v>252.01146124800002</v>
      </c>
      <c r="G522" s="195">
        <f t="shared" si="196"/>
        <v>0</v>
      </c>
      <c r="H522" s="197">
        <f t="shared" si="196"/>
        <v>0</v>
      </c>
      <c r="I522" s="154">
        <f t="shared" si="196"/>
        <v>252.01146124800002</v>
      </c>
      <c r="J522" s="149"/>
      <c r="K522" s="196" t="s">
        <v>26</v>
      </c>
      <c r="L522" s="195">
        <f>SUM(L501:L517)</f>
        <v>0</v>
      </c>
      <c r="M522" s="195">
        <f t="shared" ref="M522:S522" si="197">SUM(M501:M517)</f>
        <v>0</v>
      </c>
      <c r="N522" s="195">
        <f t="shared" si="197"/>
        <v>0</v>
      </c>
      <c r="O522" s="195">
        <f t="shared" si="197"/>
        <v>0</v>
      </c>
      <c r="P522" s="195">
        <f t="shared" si="197"/>
        <v>0</v>
      </c>
      <c r="Q522" s="195">
        <f t="shared" si="197"/>
        <v>0</v>
      </c>
      <c r="R522" s="197">
        <f t="shared" si="197"/>
        <v>0</v>
      </c>
      <c r="S522" s="198">
        <f t="shared" si="197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198">IF($I522=0,"-",C522/$I522)</f>
        <v>0</v>
      </c>
      <c r="D523" s="49">
        <f t="shared" si="198"/>
        <v>0</v>
      </c>
      <c r="E523" s="49">
        <f t="shared" si="198"/>
        <v>0</v>
      </c>
      <c r="F523" s="49">
        <f t="shared" si="198"/>
        <v>1</v>
      </c>
      <c r="G523" s="49">
        <f t="shared" si="198"/>
        <v>0</v>
      </c>
      <c r="H523" s="72">
        <f t="shared" si="198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199">IF($S522=0,"-",L522/$S522)</f>
        <v>-</v>
      </c>
      <c r="M523" s="101" t="str">
        <f t="shared" si="199"/>
        <v>-</v>
      </c>
      <c r="N523" s="101" t="str">
        <f t="shared" si="199"/>
        <v>-</v>
      </c>
      <c r="O523" s="101" t="str">
        <f t="shared" si="199"/>
        <v>-</v>
      </c>
      <c r="P523" s="101" t="str">
        <f t="shared" si="199"/>
        <v>-</v>
      </c>
      <c r="Q523" s="101" t="str">
        <f t="shared" si="199"/>
        <v>-</v>
      </c>
      <c r="R523" s="102" t="str">
        <f t="shared" si="199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00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01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00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01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00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01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00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01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00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01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413.02060282151461</v>
      </c>
      <c r="G533" s="357"/>
      <c r="H533" s="359"/>
      <c r="I533" s="154">
        <f t="shared" si="200"/>
        <v>413.02060282151461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01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40.936184806106908</v>
      </c>
      <c r="G534" s="357"/>
      <c r="H534" s="359"/>
      <c r="I534" s="162">
        <f t="shared" si="200"/>
        <v>40.936184806106908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01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00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01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00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01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00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01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00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01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00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01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00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01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00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01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00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01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00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01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00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01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00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01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00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01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00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01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2">SUM(C527:C543)</f>
        <v>0</v>
      </c>
      <c r="D548" s="195">
        <f t="shared" si="202"/>
        <v>0</v>
      </c>
      <c r="E548" s="195">
        <f t="shared" si="202"/>
        <v>0</v>
      </c>
      <c r="F548" s="195">
        <f t="shared" si="202"/>
        <v>453.95678762762151</v>
      </c>
      <c r="G548" s="195">
        <f t="shared" si="202"/>
        <v>0</v>
      </c>
      <c r="H548" s="197">
        <f t="shared" si="202"/>
        <v>0</v>
      </c>
      <c r="I548" s="154">
        <f t="shared" si="202"/>
        <v>453.95678762762151</v>
      </c>
      <c r="J548" s="149"/>
      <c r="K548" s="196" t="s">
        <v>26</v>
      </c>
      <c r="L548" s="195">
        <f>SUM(L527:L543)</f>
        <v>0</v>
      </c>
      <c r="M548" s="195">
        <f t="shared" ref="M548:S548" si="203">SUM(M527:M543)</f>
        <v>0</v>
      </c>
      <c r="N548" s="195">
        <f t="shared" si="203"/>
        <v>0</v>
      </c>
      <c r="O548" s="195">
        <f t="shared" si="203"/>
        <v>0</v>
      </c>
      <c r="P548" s="195">
        <f t="shared" si="203"/>
        <v>0</v>
      </c>
      <c r="Q548" s="195">
        <f t="shared" si="203"/>
        <v>0</v>
      </c>
      <c r="R548" s="197">
        <f t="shared" si="203"/>
        <v>0</v>
      </c>
      <c r="S548" s="198">
        <f t="shared" si="203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04">IF($I548=0,"-",C548/$I548)</f>
        <v>0</v>
      </c>
      <c r="D549" s="49">
        <f t="shared" si="204"/>
        <v>0</v>
      </c>
      <c r="E549" s="49">
        <f t="shared" si="204"/>
        <v>0</v>
      </c>
      <c r="F549" s="49">
        <f t="shared" si="204"/>
        <v>1</v>
      </c>
      <c r="G549" s="49">
        <f t="shared" si="204"/>
        <v>0</v>
      </c>
      <c r="H549" s="72">
        <f t="shared" si="204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05">IF($S548=0,"-",L548/$S548)</f>
        <v>-</v>
      </c>
      <c r="M549" s="101" t="str">
        <f t="shared" si="205"/>
        <v>-</v>
      </c>
      <c r="N549" s="101" t="str">
        <f t="shared" si="205"/>
        <v>-</v>
      </c>
      <c r="O549" s="101" t="str">
        <f t="shared" si="205"/>
        <v>-</v>
      </c>
      <c r="P549" s="101" t="str">
        <f t="shared" si="205"/>
        <v>-</v>
      </c>
      <c r="Q549" s="101" t="str">
        <f t="shared" si="205"/>
        <v>-</v>
      </c>
      <c r="R549" s="102" t="str">
        <f t="shared" si="205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06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07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06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07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06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07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06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07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06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07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06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07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14.274131320359464</v>
      </c>
      <c r="G560" s="357"/>
      <c r="H560" s="359"/>
      <c r="I560" s="162">
        <f t="shared" si="206"/>
        <v>14.274131320359464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07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1134.9784639468871</v>
      </c>
      <c r="G561" s="357"/>
      <c r="H561" s="359"/>
      <c r="I561" s="154">
        <f t="shared" si="206"/>
        <v>1134.9784639468871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07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06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07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06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07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06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07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06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07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06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07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06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07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06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07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06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07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06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07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06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07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06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07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06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08">SUM(C553:C569)</f>
        <v>0</v>
      </c>
      <c r="D574" s="195">
        <f t="shared" si="208"/>
        <v>0</v>
      </c>
      <c r="E574" s="195">
        <f t="shared" si="208"/>
        <v>0</v>
      </c>
      <c r="F574" s="195">
        <f t="shared" si="208"/>
        <v>1149.2525952672465</v>
      </c>
      <c r="G574" s="195">
        <f t="shared" si="208"/>
        <v>0</v>
      </c>
      <c r="H574" s="197">
        <f t="shared" si="208"/>
        <v>0</v>
      </c>
      <c r="I574" s="154">
        <f t="shared" si="208"/>
        <v>1149.2525952672465</v>
      </c>
      <c r="J574" s="149"/>
      <c r="K574" s="196" t="s">
        <v>26</v>
      </c>
      <c r="L574" s="195">
        <f>SUM(L553:L569)</f>
        <v>0</v>
      </c>
      <c r="M574" s="195">
        <f t="shared" ref="M574:S574" si="209">SUM(M553:M569)</f>
        <v>0</v>
      </c>
      <c r="N574" s="195">
        <f t="shared" si="209"/>
        <v>0</v>
      </c>
      <c r="O574" s="195">
        <f t="shared" si="209"/>
        <v>0</v>
      </c>
      <c r="P574" s="195">
        <f t="shared" si="209"/>
        <v>0</v>
      </c>
      <c r="Q574" s="195">
        <f t="shared" si="209"/>
        <v>0</v>
      </c>
      <c r="R574" s="197">
        <f t="shared" si="209"/>
        <v>0</v>
      </c>
      <c r="S574" s="198">
        <f t="shared" si="209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10">IF($I574=0,"-",C574/$I574)</f>
        <v>0</v>
      </c>
      <c r="D575" s="49">
        <f t="shared" si="210"/>
        <v>0</v>
      </c>
      <c r="E575" s="49">
        <f t="shared" si="210"/>
        <v>0</v>
      </c>
      <c r="F575" s="49">
        <f t="shared" si="210"/>
        <v>1</v>
      </c>
      <c r="G575" s="49">
        <f t="shared" si="210"/>
        <v>0</v>
      </c>
      <c r="H575" s="72">
        <f t="shared" si="210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11">IF($S574=0,"-",L574/$S574)</f>
        <v>-</v>
      </c>
      <c r="M575" s="101" t="str">
        <f t="shared" si="211"/>
        <v>-</v>
      </c>
      <c r="N575" s="101" t="str">
        <f t="shared" si="211"/>
        <v>-</v>
      </c>
      <c r="O575" s="101" t="str">
        <f t="shared" si="211"/>
        <v>-</v>
      </c>
      <c r="P575" s="101" t="str">
        <f t="shared" si="211"/>
        <v>-</v>
      </c>
      <c r="Q575" s="101" t="str">
        <f t="shared" si="211"/>
        <v>-</v>
      </c>
      <c r="R575" s="102" t="str">
        <f t="shared" si="211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0.69120100774280158</v>
      </c>
      <c r="C579" s="152">
        <v>0</v>
      </c>
      <c r="D579" s="152">
        <v>0.13178837844355937</v>
      </c>
      <c r="E579" s="152">
        <v>0</v>
      </c>
      <c r="F579" s="347"/>
      <c r="G579" s="152">
        <v>0</v>
      </c>
      <c r="H579" s="153">
        <v>0</v>
      </c>
      <c r="I579" s="154">
        <f>SUM(B579:H579)</f>
        <v>0.82298938618636097</v>
      </c>
      <c r="J579" s="149"/>
      <c r="K579" s="203" t="s">
        <v>7</v>
      </c>
      <c r="L579" s="152">
        <v>0.69120100774280158</v>
      </c>
      <c r="M579" s="152">
        <v>0</v>
      </c>
      <c r="N579" s="152">
        <v>0.13178837844355937</v>
      </c>
      <c r="O579" s="152">
        <v>0</v>
      </c>
      <c r="P579" s="152">
        <v>0.13936953567238405</v>
      </c>
      <c r="Q579" s="152">
        <v>0</v>
      </c>
      <c r="R579" s="204">
        <v>0</v>
      </c>
      <c r="S579" s="205">
        <f>SUM(L579:R579)</f>
        <v>0.96235892185874505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12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3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12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3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12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3"/>
        <v>0</v>
      </c>
    </row>
    <row r="583" spans="1:19" ht="15">
      <c r="A583" s="167" t="s">
        <v>16</v>
      </c>
      <c r="B583" s="156">
        <v>53.839144733111205</v>
      </c>
      <c r="C583" s="156">
        <v>6.5212555845530291</v>
      </c>
      <c r="D583" s="156">
        <v>1.4061256519044494</v>
      </c>
      <c r="E583" s="156">
        <v>3.1360594680123426</v>
      </c>
      <c r="F583" s="348"/>
      <c r="G583" s="156">
        <v>0</v>
      </c>
      <c r="H583" s="168">
        <v>0</v>
      </c>
      <c r="I583" s="154">
        <f t="shared" si="212"/>
        <v>64.902585437581024</v>
      </c>
      <c r="J583" s="149"/>
      <c r="K583" s="169" t="s">
        <v>16</v>
      </c>
      <c r="L583" s="156">
        <v>53.839144733111205</v>
      </c>
      <c r="M583" s="156">
        <v>6.5212555845530291</v>
      </c>
      <c r="N583" s="156">
        <v>1.4061256519044494</v>
      </c>
      <c r="O583" s="156">
        <v>3.1360594680123426</v>
      </c>
      <c r="P583" s="156">
        <v>0</v>
      </c>
      <c r="Q583" s="156">
        <v>0</v>
      </c>
      <c r="R583" s="157">
        <v>0</v>
      </c>
      <c r="S583" s="158">
        <f t="shared" si="213"/>
        <v>64.902585437581024</v>
      </c>
    </row>
    <row r="584" spans="1:19" ht="15">
      <c r="A584" s="159" t="s">
        <v>15</v>
      </c>
      <c r="B584" s="160">
        <v>651.76530183368459</v>
      </c>
      <c r="C584" s="160">
        <v>9.8910891399743743</v>
      </c>
      <c r="D584" s="160">
        <v>11.695199541655963</v>
      </c>
      <c r="E584" s="160">
        <v>0</v>
      </c>
      <c r="F584" s="348"/>
      <c r="G584" s="160">
        <v>0</v>
      </c>
      <c r="H584" s="161">
        <v>0</v>
      </c>
      <c r="I584" s="162">
        <f t="shared" si="212"/>
        <v>673.35159051531491</v>
      </c>
      <c r="J584" s="149"/>
      <c r="K584" s="163" t="s">
        <v>15</v>
      </c>
      <c r="L584" s="164">
        <v>651.76530183368459</v>
      </c>
      <c r="M584" s="164">
        <v>9.8910891399743743</v>
      </c>
      <c r="N584" s="164">
        <v>11.695199541655963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3"/>
        <v>673.35159051531491</v>
      </c>
    </row>
    <row r="585" spans="1:19" ht="15">
      <c r="A585" s="167" t="s">
        <v>57</v>
      </c>
      <c r="B585" s="156">
        <v>0</v>
      </c>
      <c r="C585" s="156">
        <v>0</v>
      </c>
      <c r="D585" s="156">
        <v>7.0568742051595509E-2</v>
      </c>
      <c r="E585" s="156">
        <v>32.919235276704988</v>
      </c>
      <c r="F585" s="348"/>
      <c r="G585" s="156">
        <v>0</v>
      </c>
      <c r="H585" s="168">
        <v>0</v>
      </c>
      <c r="I585" s="154">
        <f t="shared" si="212"/>
        <v>32.989804018756587</v>
      </c>
      <c r="J585" s="149"/>
      <c r="K585" s="169" t="s">
        <v>57</v>
      </c>
      <c r="L585" s="156">
        <v>0</v>
      </c>
      <c r="M585" s="156">
        <v>0</v>
      </c>
      <c r="N585" s="156">
        <v>7.0568742051595509E-2</v>
      </c>
      <c r="O585" s="156">
        <v>32.919235276704988</v>
      </c>
      <c r="P585" s="156">
        <v>4882.3351991205191</v>
      </c>
      <c r="Q585" s="156">
        <v>0</v>
      </c>
      <c r="R585" s="157">
        <v>0</v>
      </c>
      <c r="S585" s="158">
        <f t="shared" si="213"/>
        <v>4915.3250031392754</v>
      </c>
    </row>
    <row r="586" spans="1:19" ht="15">
      <c r="A586" s="159" t="s">
        <v>12</v>
      </c>
      <c r="B586" s="160">
        <v>0</v>
      </c>
      <c r="C586" s="160">
        <v>0</v>
      </c>
      <c r="D586" s="160">
        <v>0.1430335014631981</v>
      </c>
      <c r="E586" s="160">
        <v>4.1819432917311161</v>
      </c>
      <c r="F586" s="348"/>
      <c r="G586" s="160">
        <v>0</v>
      </c>
      <c r="H586" s="161">
        <v>0</v>
      </c>
      <c r="I586" s="162">
        <f t="shared" si="212"/>
        <v>4.3249767931943142</v>
      </c>
      <c r="J586" s="149"/>
      <c r="K586" s="163" t="s">
        <v>12</v>
      </c>
      <c r="L586" s="164">
        <v>0</v>
      </c>
      <c r="M586" s="164">
        <v>0</v>
      </c>
      <c r="N586" s="164">
        <v>0.1430335014631981</v>
      </c>
      <c r="O586" s="164">
        <v>4.1819432917311161</v>
      </c>
      <c r="P586" s="164">
        <v>286.15630378968729</v>
      </c>
      <c r="Q586" s="164">
        <v>0</v>
      </c>
      <c r="R586" s="165">
        <v>0</v>
      </c>
      <c r="S586" s="166">
        <f t="shared" si="213"/>
        <v>290.4812805828816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12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1134.9784639468871</v>
      </c>
      <c r="Q587" s="156">
        <v>0</v>
      </c>
      <c r="R587" s="157">
        <v>0</v>
      </c>
      <c r="S587" s="158">
        <f t="shared" si="213"/>
        <v>1134.9784639468871</v>
      </c>
    </row>
    <row r="588" spans="1:19" ht="15">
      <c r="A588" s="159" t="s">
        <v>17</v>
      </c>
      <c r="B588" s="160">
        <v>23.94199719253783</v>
      </c>
      <c r="C588" s="160">
        <v>0.12972479659208797</v>
      </c>
      <c r="D588" s="160">
        <v>3.0386323324291418</v>
      </c>
      <c r="E588" s="160">
        <v>0.41421822008696696</v>
      </c>
      <c r="F588" s="348"/>
      <c r="G588" s="160">
        <v>0</v>
      </c>
      <c r="H588" s="161">
        <v>0</v>
      </c>
      <c r="I588" s="162">
        <f t="shared" si="212"/>
        <v>27.524572541646027</v>
      </c>
      <c r="J588" s="149"/>
      <c r="K588" s="163" t="s">
        <v>17</v>
      </c>
      <c r="L588" s="164">
        <v>23.94199719253783</v>
      </c>
      <c r="M588" s="164">
        <v>0.12972479659208797</v>
      </c>
      <c r="N588" s="164">
        <v>3.0386323324291418</v>
      </c>
      <c r="O588" s="164">
        <v>0.41421822008696696</v>
      </c>
      <c r="P588" s="164">
        <v>0</v>
      </c>
      <c r="Q588" s="164">
        <v>0</v>
      </c>
      <c r="R588" s="165">
        <v>0</v>
      </c>
      <c r="S588" s="166">
        <f t="shared" si="213"/>
        <v>27.524572541646027</v>
      </c>
    </row>
    <row r="589" spans="1:19" ht="15">
      <c r="A589" s="167" t="s">
        <v>139</v>
      </c>
      <c r="B589" s="156">
        <v>1706.7273128229317</v>
      </c>
      <c r="C589" s="156">
        <v>268.95766769286496</v>
      </c>
      <c r="D589" s="156">
        <v>52.455135942606255</v>
      </c>
      <c r="E589" s="156">
        <v>41.304193106375315</v>
      </c>
      <c r="F589" s="348"/>
      <c r="G589" s="156">
        <v>0</v>
      </c>
      <c r="H589" s="168">
        <v>0</v>
      </c>
      <c r="I589" s="154">
        <f t="shared" si="212"/>
        <v>2069.444309564778</v>
      </c>
      <c r="J589" s="149"/>
      <c r="K589" s="169" t="s">
        <v>139</v>
      </c>
      <c r="L589" s="156">
        <v>1706.7273128229317</v>
      </c>
      <c r="M589" s="156">
        <v>268.95766769286496</v>
      </c>
      <c r="N589" s="156">
        <v>52.455135942606255</v>
      </c>
      <c r="O589" s="156">
        <v>41.304193106375315</v>
      </c>
      <c r="P589" s="156">
        <v>213.97386124800002</v>
      </c>
      <c r="Q589" s="156">
        <v>0</v>
      </c>
      <c r="R589" s="157">
        <v>0</v>
      </c>
      <c r="S589" s="158">
        <f t="shared" si="213"/>
        <v>2283.418170812778</v>
      </c>
    </row>
    <row r="590" spans="1:19" ht="15">
      <c r="A590" s="159" t="s">
        <v>25</v>
      </c>
      <c r="B590" s="160">
        <v>1335.3058878726902</v>
      </c>
      <c r="C590" s="160">
        <v>0</v>
      </c>
      <c r="D590" s="160">
        <v>2945.0566264652298</v>
      </c>
      <c r="E590" s="160">
        <v>648.98273168150456</v>
      </c>
      <c r="F590" s="348"/>
      <c r="G590" s="160">
        <v>2017.6975091977561</v>
      </c>
      <c r="H590" s="161">
        <v>0.52527334255601787</v>
      </c>
      <c r="I590" s="162">
        <f t="shared" si="212"/>
        <v>6947.5680285597364</v>
      </c>
      <c r="J590" s="149"/>
      <c r="K590" s="163" t="s">
        <v>25</v>
      </c>
      <c r="L590" s="164">
        <v>1335.3058878726902</v>
      </c>
      <c r="M590" s="164">
        <v>0</v>
      </c>
      <c r="N590" s="164">
        <v>2945.0566264652298</v>
      </c>
      <c r="O590" s="164">
        <v>648.98273168150456</v>
      </c>
      <c r="P590" s="164">
        <v>1844.935984703355</v>
      </c>
      <c r="Q590" s="164">
        <v>2017.6975091977561</v>
      </c>
      <c r="R590" s="165">
        <v>0.52527334255601787</v>
      </c>
      <c r="S590" s="166">
        <f t="shared" si="213"/>
        <v>8792.5040132630911</v>
      </c>
    </row>
    <row r="591" spans="1:19" ht="15">
      <c r="A591" s="167" t="s">
        <v>24</v>
      </c>
      <c r="B591" s="156">
        <v>3069.8772058303252</v>
      </c>
      <c r="C591" s="156">
        <v>19.462473652479741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12"/>
        <v>3089.339679482805</v>
      </c>
      <c r="J591" s="149"/>
      <c r="K591" s="169" t="s">
        <v>24</v>
      </c>
      <c r="L591" s="156">
        <v>3069.8772058303252</v>
      </c>
      <c r="M591" s="156">
        <v>19.462473652479741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3"/>
        <v>3089.339679482805</v>
      </c>
    </row>
    <row r="592" spans="1:19" ht="15">
      <c r="A592" s="159" t="s">
        <v>59</v>
      </c>
      <c r="B592" s="160">
        <v>37.677013105191961</v>
      </c>
      <c r="C592" s="160">
        <v>0</v>
      </c>
      <c r="D592" s="160">
        <v>6.6978634229678926</v>
      </c>
      <c r="E592" s="160">
        <v>0</v>
      </c>
      <c r="F592" s="348"/>
      <c r="G592" s="160">
        <v>0</v>
      </c>
      <c r="H592" s="161">
        <v>0</v>
      </c>
      <c r="I592" s="162">
        <f t="shared" si="212"/>
        <v>44.374876528159852</v>
      </c>
      <c r="J592" s="149"/>
      <c r="K592" s="163" t="s">
        <v>59</v>
      </c>
      <c r="L592" s="164">
        <v>37.677013105191961</v>
      </c>
      <c r="M592" s="164">
        <v>0</v>
      </c>
      <c r="N592" s="164">
        <v>6.6978634229678926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3"/>
        <v>44.374876528159852</v>
      </c>
    </row>
    <row r="593" spans="1:85" ht="15">
      <c r="A593" s="167" t="s">
        <v>22</v>
      </c>
      <c r="B593" s="156">
        <v>386.20476438977397</v>
      </c>
      <c r="C593" s="156">
        <v>0</v>
      </c>
      <c r="D593" s="156">
        <v>23.820807923436547</v>
      </c>
      <c r="E593" s="156">
        <v>0</v>
      </c>
      <c r="F593" s="348"/>
      <c r="G593" s="156">
        <v>0</v>
      </c>
      <c r="H593" s="168">
        <v>0</v>
      </c>
      <c r="I593" s="154">
        <f t="shared" si="212"/>
        <v>410.02557231321055</v>
      </c>
      <c r="J593" s="149"/>
      <c r="K593" s="169" t="s">
        <v>22</v>
      </c>
      <c r="L593" s="156">
        <v>386.20476438977397</v>
      </c>
      <c r="M593" s="156">
        <v>0</v>
      </c>
      <c r="N593" s="156">
        <v>23.820807923436547</v>
      </c>
      <c r="O593" s="156">
        <v>0</v>
      </c>
      <c r="P593" s="156">
        <v>326.18069460273267</v>
      </c>
      <c r="Q593" s="156">
        <v>0</v>
      </c>
      <c r="R593" s="157">
        <v>0</v>
      </c>
      <c r="S593" s="158">
        <f t="shared" si="213"/>
        <v>736.20626691594316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12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3"/>
        <v>0</v>
      </c>
    </row>
    <row r="595" spans="1:85" ht="15">
      <c r="A595" s="170" t="s">
        <v>63</v>
      </c>
      <c r="B595" s="156">
        <v>1850.0630390540732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12"/>
        <v>1850.0630390540732</v>
      </c>
      <c r="J595" s="149"/>
      <c r="K595" s="171" t="s">
        <v>63</v>
      </c>
      <c r="L595" s="156">
        <v>1850.0630390540732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3"/>
        <v>1850.0630390540732</v>
      </c>
    </row>
    <row r="596" spans="1:85">
      <c r="A596" s="172" t="s">
        <v>23</v>
      </c>
      <c r="B596" s="173">
        <v>1850.0630390540732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12"/>
        <v>1850.0630390540732</v>
      </c>
      <c r="J596" s="149"/>
      <c r="K596" s="176" t="s">
        <v>23</v>
      </c>
      <c r="L596" s="177">
        <v>1850.0630390540732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3"/>
        <v>1850.0630390540732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12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3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12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3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12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3"/>
        <v>0</v>
      </c>
    </row>
    <row r="600" spans="1:85" ht="15">
      <c r="A600" s="194" t="s">
        <v>26</v>
      </c>
      <c r="B600" s="195">
        <f>SUM(B579:B595)</f>
        <v>9116.0928678420623</v>
      </c>
      <c r="C600" s="195">
        <f t="shared" ref="C600:I600" si="214">SUM(C579:C595)</f>
        <v>304.9622108664642</v>
      </c>
      <c r="D600" s="195">
        <f t="shared" si="214"/>
        <v>3044.5157819021883</v>
      </c>
      <c r="E600" s="195">
        <f t="shared" si="214"/>
        <v>730.93838104441534</v>
      </c>
      <c r="F600" s="195">
        <f t="shared" si="214"/>
        <v>0</v>
      </c>
      <c r="G600" s="195">
        <f t="shared" si="214"/>
        <v>2017.6975091977561</v>
      </c>
      <c r="H600" s="197">
        <f t="shared" si="214"/>
        <v>0.52527334255601787</v>
      </c>
      <c r="I600" s="154">
        <f t="shared" si="214"/>
        <v>15214.732024195442</v>
      </c>
      <c r="J600" s="149"/>
      <c r="K600" s="196" t="s">
        <v>26</v>
      </c>
      <c r="L600" s="195">
        <f>SUM(L579:L595)</f>
        <v>9116.0928678420623</v>
      </c>
      <c r="M600" s="195">
        <f t="shared" ref="M600:S600" si="215">SUM(M579:M595)</f>
        <v>304.9622108664642</v>
      </c>
      <c r="N600" s="195">
        <f t="shared" si="215"/>
        <v>3044.5157819021883</v>
      </c>
      <c r="O600" s="195">
        <f t="shared" si="215"/>
        <v>730.93838104441534</v>
      </c>
      <c r="P600" s="195">
        <f t="shared" si="215"/>
        <v>8688.6998769468537</v>
      </c>
      <c r="Q600" s="195">
        <f t="shared" si="215"/>
        <v>2017.6975091977561</v>
      </c>
      <c r="R600" s="197">
        <f t="shared" si="215"/>
        <v>0.52527334255601787</v>
      </c>
      <c r="S600" s="198">
        <f t="shared" si="215"/>
        <v>23903.431901142292</v>
      </c>
    </row>
    <row r="601" spans="1:85" s="24" customFormat="1" ht="15" thickBot="1">
      <c r="A601" s="61" t="s">
        <v>86</v>
      </c>
      <c r="B601" s="49">
        <f>IF($I600=0,"-",B600/$I600)</f>
        <v>0.59916223653134781</v>
      </c>
      <c r="C601" s="49">
        <f t="shared" ref="C601:H601" si="216">IF($I600=0,"-",C600/$I600)</f>
        <v>2.0043876578403994E-2</v>
      </c>
      <c r="D601" s="49">
        <f t="shared" si="216"/>
        <v>0.2001031485181996</v>
      </c>
      <c r="E601" s="49">
        <f t="shared" si="216"/>
        <v>4.8041488991198152E-2</v>
      </c>
      <c r="F601" s="49">
        <f t="shared" si="216"/>
        <v>0</v>
      </c>
      <c r="G601" s="49">
        <f t="shared" si="216"/>
        <v>0.13261472538517827</v>
      </c>
      <c r="H601" s="72">
        <f t="shared" si="216"/>
        <v>3.452399567213504E-5</v>
      </c>
      <c r="I601" s="50">
        <f>SUM(B601:H601)</f>
        <v>1</v>
      </c>
      <c r="K601" s="84" t="s">
        <v>86</v>
      </c>
      <c r="L601" s="101">
        <f t="shared" ref="L601:R601" si="217">IF($S600=0,"-",L600/$S600)</f>
        <v>0.38137171706320649</v>
      </c>
      <c r="M601" s="101">
        <f t="shared" si="217"/>
        <v>1.2758093152803332E-2</v>
      </c>
      <c r="N601" s="101">
        <f t="shared" si="217"/>
        <v>0.12736730836364538</v>
      </c>
      <c r="O601" s="101">
        <f t="shared" si="217"/>
        <v>3.0578804920873535E-2</v>
      </c>
      <c r="P601" s="101">
        <f t="shared" si="217"/>
        <v>0.36349173260479134</v>
      </c>
      <c r="Q601" s="101">
        <f t="shared" si="217"/>
        <v>8.4410369086011239E-2</v>
      </c>
      <c r="R601" s="102">
        <f t="shared" si="217"/>
        <v>2.1974808668830361E-5</v>
      </c>
      <c r="S601" s="103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3.4191980241754472</v>
      </c>
      <c r="C605" s="152">
        <v>0</v>
      </c>
      <c r="D605" s="152">
        <v>0.52012902046747433</v>
      </c>
      <c r="E605" s="152">
        <v>0</v>
      </c>
      <c r="F605" s="347"/>
      <c r="G605" s="152">
        <v>0</v>
      </c>
      <c r="H605" s="153">
        <v>0</v>
      </c>
      <c r="I605" s="154">
        <f>SUM(B605:H605)</f>
        <v>3.9393270446429214</v>
      </c>
      <c r="J605" s="149"/>
      <c r="K605" s="203" t="s">
        <v>7</v>
      </c>
      <c r="L605" s="152">
        <v>3.4191980241754472</v>
      </c>
      <c r="M605" s="152">
        <v>0</v>
      </c>
      <c r="N605" s="152">
        <v>0.52012902046747433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3.9393270446429214</v>
      </c>
      <c r="U605" s="106" t="s">
        <v>7</v>
      </c>
      <c r="V605" s="207">
        <v>3.4191980241754472</v>
      </c>
      <c r="W605" s="207">
        <v>0.52012902046747433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18">+P605</f>
        <v>0</v>
      </c>
      <c r="AF605" s="210">
        <f t="shared" ref="AF605:AF625" si="219">SUM(V605:AE605)</f>
        <v>3.9393270446429214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40.726584086794063</v>
      </c>
      <c r="C606" s="160">
        <v>0</v>
      </c>
      <c r="D606" s="160">
        <v>2.1548756972807812</v>
      </c>
      <c r="E606" s="160">
        <v>0</v>
      </c>
      <c r="F606" s="348"/>
      <c r="G606" s="160">
        <v>0</v>
      </c>
      <c r="H606" s="161">
        <v>0</v>
      </c>
      <c r="I606" s="162">
        <f t="shared" ref="I606:I625" si="220">SUM(B606:H606)</f>
        <v>42.881459784074842</v>
      </c>
      <c r="J606" s="149"/>
      <c r="K606" s="163" t="s">
        <v>8</v>
      </c>
      <c r="L606" s="164">
        <v>40.726584086794063</v>
      </c>
      <c r="M606" s="164">
        <v>0</v>
      </c>
      <c r="N606" s="164">
        <v>2.1548756972807812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1">SUM(L606:R606)</f>
        <v>42.881459784074842</v>
      </c>
      <c r="U606" s="107" t="s">
        <v>8</v>
      </c>
      <c r="V606" s="212">
        <v>40.726584086794063</v>
      </c>
      <c r="W606" s="212">
        <v>1.9820955612894169</v>
      </c>
      <c r="X606" s="212">
        <v>0.17278013599136438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18"/>
        <v>0</v>
      </c>
      <c r="AF606" s="214">
        <f t="shared" si="219"/>
        <v>42.881459784074849</v>
      </c>
      <c r="AG606" s="244" t="str">
        <f t="shared" ref="AG606:AG626" si="222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183.13419300312142</v>
      </c>
      <c r="C607" s="156">
        <v>0</v>
      </c>
      <c r="D607" s="156">
        <v>11.827130052745778</v>
      </c>
      <c r="E607" s="156">
        <v>0</v>
      </c>
      <c r="F607" s="348"/>
      <c r="G607" s="156">
        <v>0</v>
      </c>
      <c r="H607" s="168">
        <v>0</v>
      </c>
      <c r="I607" s="154">
        <f t="shared" si="220"/>
        <v>194.96132305586721</v>
      </c>
      <c r="J607" s="149"/>
      <c r="K607" s="169" t="s">
        <v>10</v>
      </c>
      <c r="L607" s="156">
        <v>183.13419300312142</v>
      </c>
      <c r="M607" s="156">
        <v>0</v>
      </c>
      <c r="N607" s="156">
        <v>11.827130052745778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1"/>
        <v>194.96132305586721</v>
      </c>
      <c r="U607" s="274" t="s">
        <v>10</v>
      </c>
      <c r="V607" s="207">
        <v>183.13419300312142</v>
      </c>
      <c r="W607" s="207">
        <v>11.322998787259559</v>
      </c>
      <c r="X607" s="207">
        <v>0.50413126548621812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18"/>
        <v>0</v>
      </c>
      <c r="AF607" s="210">
        <f t="shared" si="219"/>
        <v>194.96132305586721</v>
      </c>
      <c r="AG607" s="244" t="str">
        <f t="shared" si="222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20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1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18"/>
        <v>0</v>
      </c>
      <c r="AF608" s="214">
        <f t="shared" si="219"/>
        <v>0</v>
      </c>
      <c r="AG608" s="244" t="str">
        <f t="shared" si="222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27.998491934411369</v>
      </c>
      <c r="C609" s="156">
        <v>0</v>
      </c>
      <c r="D609" s="156">
        <v>3.6295779526325838</v>
      </c>
      <c r="E609" s="156">
        <v>0</v>
      </c>
      <c r="F609" s="348"/>
      <c r="G609" s="156">
        <v>0</v>
      </c>
      <c r="H609" s="168">
        <v>0</v>
      </c>
      <c r="I609" s="154">
        <f t="shared" si="220"/>
        <v>31.628069887043953</v>
      </c>
      <c r="J609" s="149"/>
      <c r="K609" s="169" t="s">
        <v>16</v>
      </c>
      <c r="L609" s="156">
        <v>27.998491934411369</v>
      </c>
      <c r="M609" s="156">
        <v>0</v>
      </c>
      <c r="N609" s="156">
        <v>3.6295779526325838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1"/>
        <v>31.628069887043953</v>
      </c>
      <c r="U609" s="274" t="s">
        <v>16</v>
      </c>
      <c r="V609" s="207">
        <v>27.998491934411369</v>
      </c>
      <c r="W609" s="207">
        <v>3.6295779526325838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18"/>
        <v>0</v>
      </c>
      <c r="AF609" s="210">
        <f t="shared" si="219"/>
        <v>31.628069887043953</v>
      </c>
      <c r="AG609" s="244" t="str">
        <f t="shared" si="222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6494.9724600640211</v>
      </c>
      <c r="C610" s="160">
        <v>0</v>
      </c>
      <c r="D610" s="160">
        <v>841.97423558483513</v>
      </c>
      <c r="E610" s="160">
        <v>0</v>
      </c>
      <c r="F610" s="348"/>
      <c r="G610" s="160">
        <v>0</v>
      </c>
      <c r="H610" s="161">
        <v>0</v>
      </c>
      <c r="I610" s="162">
        <f t="shared" si="220"/>
        <v>7336.9466956488559</v>
      </c>
      <c r="J610" s="149"/>
      <c r="K610" s="163" t="s">
        <v>15</v>
      </c>
      <c r="L610" s="164">
        <v>6494.9724600640211</v>
      </c>
      <c r="M610" s="164">
        <v>0</v>
      </c>
      <c r="N610" s="164">
        <v>841.97423558483513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1"/>
        <v>7336.9466956488559</v>
      </c>
      <c r="U610" s="107" t="s">
        <v>15</v>
      </c>
      <c r="V610" s="212">
        <v>6494.9724600640211</v>
      </c>
      <c r="W610" s="212">
        <v>841.97423558483513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18"/>
        <v>0</v>
      </c>
      <c r="AF610" s="214">
        <f t="shared" si="219"/>
        <v>7336.9466956488559</v>
      </c>
      <c r="AG610" s="244" t="str">
        <f t="shared" si="222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20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14487.375374028668</v>
      </c>
      <c r="Q611" s="156">
        <v>0</v>
      </c>
      <c r="R611" s="157">
        <v>0</v>
      </c>
      <c r="S611" s="158">
        <f t="shared" si="221"/>
        <v>14487.375374028668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14487.375374028668</v>
      </c>
      <c r="AF611" s="247">
        <f t="shared" si="219"/>
        <v>14487.375374028668</v>
      </c>
      <c r="AG611" s="244" t="str">
        <f t="shared" si="222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2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6493.9279984036857</v>
      </c>
      <c r="Q612" s="164">
        <v>0</v>
      </c>
      <c r="R612" s="165">
        <v>0</v>
      </c>
      <c r="S612" s="166">
        <f t="shared" si="221"/>
        <v>6493.9279984036857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23">+P612</f>
        <v>6493.9279984036857</v>
      </c>
      <c r="AF612" s="214">
        <f t="shared" si="219"/>
        <v>6493.9279984036857</v>
      </c>
      <c r="AG612" s="244" t="str">
        <f t="shared" si="222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20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1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23"/>
        <v>0</v>
      </c>
      <c r="AF613" s="247">
        <f t="shared" si="219"/>
        <v>0</v>
      </c>
      <c r="AG613" s="244" t="str">
        <f t="shared" si="222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318.49096536629492</v>
      </c>
      <c r="C614" s="160">
        <v>0</v>
      </c>
      <c r="D614" s="160">
        <v>55.554327272815733</v>
      </c>
      <c r="E614" s="160">
        <v>0</v>
      </c>
      <c r="F614" s="348"/>
      <c r="G614" s="160">
        <v>0</v>
      </c>
      <c r="H614" s="161">
        <v>0</v>
      </c>
      <c r="I614" s="162">
        <f t="shared" si="220"/>
        <v>374.04529263911064</v>
      </c>
      <c r="J614" s="149"/>
      <c r="K614" s="163" t="s">
        <v>17</v>
      </c>
      <c r="L614" s="164">
        <v>318.49096536629492</v>
      </c>
      <c r="M614" s="164">
        <v>0</v>
      </c>
      <c r="N614" s="164">
        <v>55.554327272815733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1"/>
        <v>374.04529263911064</v>
      </c>
      <c r="U614" s="107" t="s">
        <v>17</v>
      </c>
      <c r="V614" s="212">
        <v>318.49096536629492</v>
      </c>
      <c r="W614" s="212">
        <v>54.925461562210273</v>
      </c>
      <c r="X614" s="212">
        <v>0.62886571060546259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23"/>
        <v>0</v>
      </c>
      <c r="AF614" s="214">
        <f t="shared" si="219"/>
        <v>374.04529263911064</v>
      </c>
      <c r="AG614" s="244" t="str">
        <f t="shared" si="222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7650.1538531684419</v>
      </c>
      <c r="C615" s="156">
        <v>0</v>
      </c>
      <c r="D615" s="156">
        <v>937.97396412782018</v>
      </c>
      <c r="E615" s="156">
        <v>0</v>
      </c>
      <c r="F615" s="348"/>
      <c r="G615" s="156">
        <v>0</v>
      </c>
      <c r="H615" s="168">
        <v>0</v>
      </c>
      <c r="I615" s="154">
        <f t="shared" si="220"/>
        <v>8588.1278172962629</v>
      </c>
      <c r="J615" s="149"/>
      <c r="K615" s="169" t="s">
        <v>139</v>
      </c>
      <c r="L615" s="156">
        <v>7650.1538531684419</v>
      </c>
      <c r="M615" s="156">
        <v>0</v>
      </c>
      <c r="N615" s="156">
        <v>937.97396412782018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1"/>
        <v>8588.1278172962629</v>
      </c>
      <c r="U615" s="108" t="s">
        <v>139</v>
      </c>
      <c r="V615" s="207">
        <v>7650.1538531684419</v>
      </c>
      <c r="W615" s="207">
        <v>926.48161713542345</v>
      </c>
      <c r="X615" s="207">
        <v>11.492346992396683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23"/>
        <v>0</v>
      </c>
      <c r="AF615" s="247">
        <f t="shared" si="219"/>
        <v>8588.1278172962611</v>
      </c>
      <c r="AG615" s="244" t="str">
        <f t="shared" si="222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1424.9252929187057</v>
      </c>
      <c r="C616" s="160">
        <v>0</v>
      </c>
      <c r="D616" s="160">
        <v>2738.8517145618821</v>
      </c>
      <c r="E616" s="160">
        <v>4372.5419958906959</v>
      </c>
      <c r="F616" s="348"/>
      <c r="G616" s="160">
        <v>1704.7067876958317</v>
      </c>
      <c r="H616" s="161">
        <v>0</v>
      </c>
      <c r="I616" s="162">
        <f t="shared" si="220"/>
        <v>10241.025791067115</v>
      </c>
      <c r="J616" s="149"/>
      <c r="K616" s="163" t="s">
        <v>25</v>
      </c>
      <c r="L616" s="164">
        <v>1424.9252929187057</v>
      </c>
      <c r="M616" s="164">
        <v>0</v>
      </c>
      <c r="N616" s="164">
        <v>2738.8517145618821</v>
      </c>
      <c r="O616" s="164">
        <v>4372.5419958906959</v>
      </c>
      <c r="P616" s="164">
        <v>0</v>
      </c>
      <c r="Q616" s="164">
        <v>1704.7067876958317</v>
      </c>
      <c r="R616" s="165">
        <v>0</v>
      </c>
      <c r="S616" s="166">
        <f t="shared" si="221"/>
        <v>10241.025791067115</v>
      </c>
      <c r="U616" s="107" t="s">
        <v>25</v>
      </c>
      <c r="V616" s="212">
        <v>1424.9252929187057</v>
      </c>
      <c r="W616" s="212">
        <v>1698.8796288486803</v>
      </c>
      <c r="X616" s="212">
        <v>1039.9720857132017</v>
      </c>
      <c r="Y616" s="212">
        <v>1235.5669228531642</v>
      </c>
      <c r="Z616" s="212">
        <v>1301.3390610596205</v>
      </c>
      <c r="AA616" s="212">
        <v>401.66292918256789</v>
      </c>
      <c r="AB616" s="212">
        <v>972.0389288297655</v>
      </c>
      <c r="AC616" s="212">
        <v>732.66785886606635</v>
      </c>
      <c r="AD616" s="212">
        <v>1433.9730827953435</v>
      </c>
      <c r="AE616" s="245">
        <f t="shared" si="223"/>
        <v>0</v>
      </c>
      <c r="AF616" s="214">
        <f t="shared" si="219"/>
        <v>10241.025791067117</v>
      </c>
      <c r="AG616" s="244" t="str">
        <f t="shared" si="222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4842.2273250595999</v>
      </c>
      <c r="C617" s="156">
        <v>0</v>
      </c>
      <c r="D617" s="156">
        <v>561.28890906266963</v>
      </c>
      <c r="E617" s="156">
        <v>0</v>
      </c>
      <c r="F617" s="348"/>
      <c r="G617" s="156">
        <v>0</v>
      </c>
      <c r="H617" s="168">
        <v>0</v>
      </c>
      <c r="I617" s="154">
        <f t="shared" si="220"/>
        <v>5403.5162341222695</v>
      </c>
      <c r="J617" s="149"/>
      <c r="K617" s="169" t="s">
        <v>24</v>
      </c>
      <c r="L617" s="156">
        <v>4842.2273250595999</v>
      </c>
      <c r="M617" s="156">
        <v>0</v>
      </c>
      <c r="N617" s="156">
        <v>561.28890906266963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1"/>
        <v>5403.5162341222695</v>
      </c>
      <c r="U617" s="276" t="s">
        <v>24</v>
      </c>
      <c r="V617" s="207">
        <v>4842.2273250595999</v>
      </c>
      <c r="W617" s="207">
        <v>561.28890906266963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23"/>
        <v>0</v>
      </c>
      <c r="AF617" s="247">
        <f t="shared" si="219"/>
        <v>5403.5162341222695</v>
      </c>
      <c r="AG617" s="244" t="str">
        <f t="shared" si="222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11031.159674933788</v>
      </c>
      <c r="C618" s="160">
        <v>0</v>
      </c>
      <c r="D618" s="160">
        <v>1050.2319789079038</v>
      </c>
      <c r="E618" s="160">
        <v>0</v>
      </c>
      <c r="F618" s="348"/>
      <c r="G618" s="160">
        <v>0</v>
      </c>
      <c r="H618" s="161">
        <v>0</v>
      </c>
      <c r="I618" s="162">
        <f t="shared" si="220"/>
        <v>12081.391653841692</v>
      </c>
      <c r="J618" s="149"/>
      <c r="K618" s="163" t="s">
        <v>59</v>
      </c>
      <c r="L618" s="164">
        <v>11031.159674933788</v>
      </c>
      <c r="M618" s="164">
        <v>0</v>
      </c>
      <c r="N618" s="164">
        <v>1050.2319789079038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1"/>
        <v>12081.391653841692</v>
      </c>
      <c r="U618" s="107" t="s">
        <v>59</v>
      </c>
      <c r="V618" s="212">
        <v>11031.159674933788</v>
      </c>
      <c r="W618" s="212">
        <v>957.55020369198417</v>
      </c>
      <c r="X618" s="212">
        <v>92.6817752159197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23"/>
        <v>0</v>
      </c>
      <c r="AF618" s="214">
        <f t="shared" si="219"/>
        <v>12081.391653841692</v>
      </c>
      <c r="AG618" s="244" t="str">
        <f t="shared" si="222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3436.1802111248307</v>
      </c>
      <c r="C619" s="156">
        <v>0</v>
      </c>
      <c r="D619" s="156">
        <v>643.00785998448328</v>
      </c>
      <c r="E619" s="156">
        <v>0</v>
      </c>
      <c r="F619" s="348"/>
      <c r="G619" s="156">
        <v>0</v>
      </c>
      <c r="H619" s="168">
        <v>0</v>
      </c>
      <c r="I619" s="154">
        <f t="shared" si="220"/>
        <v>4079.188071109314</v>
      </c>
      <c r="J619" s="149"/>
      <c r="K619" s="169" t="s">
        <v>22</v>
      </c>
      <c r="L619" s="156">
        <v>3436.1802111248307</v>
      </c>
      <c r="M619" s="156">
        <v>0</v>
      </c>
      <c r="N619" s="156">
        <v>643.00785998448328</v>
      </c>
      <c r="O619" s="156">
        <v>0</v>
      </c>
      <c r="P619" s="156">
        <v>1209.673158714048</v>
      </c>
      <c r="Q619" s="156">
        <v>0</v>
      </c>
      <c r="R619" s="157">
        <v>0</v>
      </c>
      <c r="S619" s="158">
        <f t="shared" si="221"/>
        <v>5288.861229823362</v>
      </c>
      <c r="U619" s="276" t="s">
        <v>22</v>
      </c>
      <c r="V619" s="207">
        <v>3436.1802111248307</v>
      </c>
      <c r="W619" s="207">
        <v>640.90527438994411</v>
      </c>
      <c r="X619" s="207">
        <v>2.1025855945391538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23"/>
        <v>1209.673158714048</v>
      </c>
      <c r="AF619" s="247">
        <f t="shared" si="219"/>
        <v>5288.861229823362</v>
      </c>
      <c r="AG619" s="244" t="str">
        <f t="shared" si="222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2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1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23"/>
        <v>0</v>
      </c>
      <c r="AF620" s="214">
        <f t="shared" si="219"/>
        <v>0</v>
      </c>
      <c r="AG620" s="244" t="str">
        <f t="shared" si="222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1348.0666505991398</v>
      </c>
      <c r="C621" s="156">
        <v>0</v>
      </c>
      <c r="D621" s="156">
        <v>969.00211067475527</v>
      </c>
      <c r="E621" s="156">
        <v>0</v>
      </c>
      <c r="F621" s="348"/>
      <c r="G621" s="156">
        <v>0</v>
      </c>
      <c r="H621" s="168">
        <v>0</v>
      </c>
      <c r="I621" s="154">
        <f t="shared" si="220"/>
        <v>2317.0687612738952</v>
      </c>
      <c r="J621" s="149"/>
      <c r="K621" s="171" t="s">
        <v>63</v>
      </c>
      <c r="L621" s="156">
        <v>1348.0666505991398</v>
      </c>
      <c r="M621" s="156">
        <v>0</v>
      </c>
      <c r="N621" s="156">
        <v>969.00211067475527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1"/>
        <v>2317.0687612738952</v>
      </c>
      <c r="U621" s="277" t="s">
        <v>63</v>
      </c>
      <c r="V621" s="207">
        <v>1348.0666505991398</v>
      </c>
      <c r="W621" s="207">
        <v>969.00211067475527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23"/>
        <v>0</v>
      </c>
      <c r="AF621" s="210">
        <f t="shared" si="219"/>
        <v>2317.0687612738952</v>
      </c>
      <c r="AG621" s="244" t="str">
        <f t="shared" si="222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1343.6666505991398</v>
      </c>
      <c r="C622" s="173">
        <v>0</v>
      </c>
      <c r="D622" s="173">
        <v>969.00211067475527</v>
      </c>
      <c r="E622" s="173">
        <v>0</v>
      </c>
      <c r="F622" s="348"/>
      <c r="G622" s="173">
        <v>0</v>
      </c>
      <c r="H622" s="174">
        <v>0</v>
      </c>
      <c r="I622" s="175">
        <f t="shared" si="220"/>
        <v>2312.6687612738951</v>
      </c>
      <c r="J622" s="149"/>
      <c r="K622" s="176" t="s">
        <v>23</v>
      </c>
      <c r="L622" s="177">
        <v>1343.6666505991398</v>
      </c>
      <c r="M622" s="177">
        <v>0</v>
      </c>
      <c r="N622" s="177">
        <v>969.00211067475527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1"/>
        <v>2312.6687612738951</v>
      </c>
      <c r="U622" s="278" t="s">
        <v>134</v>
      </c>
      <c r="V622" s="212">
        <v>1343.6666505991398</v>
      </c>
      <c r="W622" s="212">
        <v>969.00211067475527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23"/>
        <v>0</v>
      </c>
      <c r="AF622" s="214">
        <f t="shared" si="219"/>
        <v>2312.6687612738951</v>
      </c>
      <c r="AG622" s="248" t="str">
        <f t="shared" si="222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2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1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23"/>
        <v>0</v>
      </c>
      <c r="AF623" s="247">
        <f t="shared" si="219"/>
        <v>0</v>
      </c>
      <c r="AG623" s="248" t="str">
        <f t="shared" si="222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2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1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23"/>
        <v>0</v>
      </c>
      <c r="AF624" s="214">
        <f t="shared" si="219"/>
        <v>0</v>
      </c>
      <c r="AG624" s="248" t="str">
        <f t="shared" si="222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20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1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19"/>
        <v>4.4000000000000004</v>
      </c>
      <c r="AG625" s="248" t="str">
        <f t="shared" si="222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36801.454900283323</v>
      </c>
      <c r="C626" s="195">
        <f t="shared" ref="C626:I626" si="224">SUM(C605:C621)</f>
        <v>0</v>
      </c>
      <c r="D626" s="195">
        <f t="shared" si="224"/>
        <v>7816.0168129002923</v>
      </c>
      <c r="E626" s="195">
        <f t="shared" si="224"/>
        <v>4372.5419958906959</v>
      </c>
      <c r="F626" s="195">
        <f t="shared" si="224"/>
        <v>0</v>
      </c>
      <c r="G626" s="195">
        <f t="shared" si="224"/>
        <v>1704.7067876958317</v>
      </c>
      <c r="H626" s="197">
        <f t="shared" si="224"/>
        <v>0</v>
      </c>
      <c r="I626" s="154">
        <f t="shared" si="224"/>
        <v>50694.72049677014</v>
      </c>
      <c r="J626" s="149"/>
      <c r="K626" s="196" t="s">
        <v>26</v>
      </c>
      <c r="L626" s="195">
        <f>SUM(L605:L621)</f>
        <v>36801.454900283323</v>
      </c>
      <c r="M626" s="195">
        <f t="shared" ref="M626:S626" si="225">SUM(M605:M621)</f>
        <v>0</v>
      </c>
      <c r="N626" s="195">
        <f t="shared" si="225"/>
        <v>7816.0168129002923</v>
      </c>
      <c r="O626" s="195">
        <f t="shared" si="225"/>
        <v>4372.5419958906959</v>
      </c>
      <c r="P626" s="195">
        <f t="shared" si="225"/>
        <v>22190.976531146403</v>
      </c>
      <c r="Q626" s="195">
        <f t="shared" si="225"/>
        <v>1704.7067876958317</v>
      </c>
      <c r="R626" s="197">
        <f t="shared" si="225"/>
        <v>0</v>
      </c>
      <c r="S626" s="198">
        <f t="shared" si="225"/>
        <v>72885.697027916554</v>
      </c>
      <c r="U626" s="224" t="s">
        <v>62</v>
      </c>
      <c r="V626" s="225">
        <f>SUM(V605:V621)</f>
        <v>36801.454900283323</v>
      </c>
      <c r="W626" s="225">
        <f t="shared" ref="W626:AE626" si="226">SUM(W605:W621)</f>
        <v>6668.4622422721513</v>
      </c>
      <c r="X626" s="225">
        <f t="shared" si="226"/>
        <v>1147.5545706281403</v>
      </c>
      <c r="Y626" s="225">
        <f t="shared" si="226"/>
        <v>1235.5669228531642</v>
      </c>
      <c r="Z626" s="225">
        <f t="shared" si="226"/>
        <v>1301.3390610596205</v>
      </c>
      <c r="AA626" s="225">
        <f t="shared" si="226"/>
        <v>401.66292918256789</v>
      </c>
      <c r="AB626" s="225">
        <f t="shared" si="226"/>
        <v>972.0389288297655</v>
      </c>
      <c r="AC626" s="225">
        <f t="shared" si="226"/>
        <v>732.66785886606635</v>
      </c>
      <c r="AD626" s="225">
        <f t="shared" si="226"/>
        <v>1433.9730827953435</v>
      </c>
      <c r="AE626" s="249">
        <f t="shared" si="226"/>
        <v>22190.976531146403</v>
      </c>
      <c r="AF626" s="250">
        <f>SUM(AF605:AF621)</f>
        <v>72885.69702791654</v>
      </c>
      <c r="AG626" s="251" t="str">
        <f t="shared" si="222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0.72594255456301438</v>
      </c>
      <c r="C627" s="49">
        <f t="shared" ref="C627:H627" si="227">IF($I626=0,"-",C626/$I626)</f>
        <v>0</v>
      </c>
      <c r="D627" s="49">
        <f t="shared" si="227"/>
        <v>0.15417812222474461</v>
      </c>
      <c r="E627" s="49">
        <f t="shared" si="227"/>
        <v>8.6252413526360774E-2</v>
      </c>
      <c r="F627" s="49">
        <f t="shared" si="227"/>
        <v>0</v>
      </c>
      <c r="G627" s="49">
        <f t="shared" si="227"/>
        <v>3.3626909685880245E-2</v>
      </c>
      <c r="H627" s="72">
        <f t="shared" si="227"/>
        <v>0</v>
      </c>
      <c r="I627" s="50">
        <f>SUM(B627:H627)</f>
        <v>1</v>
      </c>
      <c r="K627" s="84" t="s">
        <v>86</v>
      </c>
      <c r="L627" s="101">
        <f t="shared" ref="L627:R627" si="228">IF($S626=0,"-",L626/$S626)</f>
        <v>0.50492012014631205</v>
      </c>
      <c r="M627" s="101">
        <f t="shared" si="228"/>
        <v>0</v>
      </c>
      <c r="N627" s="101">
        <f t="shared" si="228"/>
        <v>0.10723663395723053</v>
      </c>
      <c r="O627" s="101">
        <f t="shared" si="228"/>
        <v>5.9991770322453425E-2</v>
      </c>
      <c r="P627" s="101">
        <f t="shared" si="228"/>
        <v>0.30446270579873652</v>
      </c>
      <c r="Q627" s="101">
        <f t="shared" si="228"/>
        <v>2.3388769775267403E-2</v>
      </c>
      <c r="R627" s="102">
        <f t="shared" si="228"/>
        <v>0</v>
      </c>
      <c r="S627" s="103">
        <f>SUM(L627:R627)</f>
        <v>0.99999999999999989</v>
      </c>
      <c r="U627" s="113" t="s">
        <v>86</v>
      </c>
      <c r="V627" s="135">
        <f>V626/$AF626</f>
        <v>0.50492012014631216</v>
      </c>
      <c r="W627" s="135">
        <f t="shared" ref="W627:AF627" si="229">W626/$AF626</f>
        <v>9.1492055563631505E-2</v>
      </c>
      <c r="X627" s="135">
        <f t="shared" si="229"/>
        <v>1.5744578393599037E-2</v>
      </c>
      <c r="Y627" s="135">
        <f t="shared" si="229"/>
        <v>1.6952117812359259E-2</v>
      </c>
      <c r="Z627" s="135">
        <f t="shared" si="229"/>
        <v>1.7854518981429018E-2</v>
      </c>
      <c r="AA627" s="135">
        <f t="shared" si="229"/>
        <v>5.5108607801160727E-3</v>
      </c>
      <c r="AB627" s="135">
        <f t="shared" si="229"/>
        <v>1.3336483953188471E-2</v>
      </c>
      <c r="AC627" s="135">
        <f t="shared" si="229"/>
        <v>1.0052285822078937E-2</v>
      </c>
      <c r="AD627" s="252">
        <f t="shared" si="229"/>
        <v>1.9674272748549087E-2</v>
      </c>
      <c r="AE627" s="252">
        <f t="shared" si="229"/>
        <v>0.30446270579873658</v>
      </c>
      <c r="AF627" s="253">
        <f t="shared" si="22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2.6716864984633982E-2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2.6716864984633982E-2</v>
      </c>
      <c r="J631" s="149"/>
      <c r="K631" s="203" t="s">
        <v>7</v>
      </c>
      <c r="L631" s="152">
        <v>2.6716864984633982E-2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2.6716864984633982E-2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1.844363426333834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0">SUM(B632:H632)</f>
        <v>1.844363426333834</v>
      </c>
      <c r="J632" s="149"/>
      <c r="K632" s="163" t="s">
        <v>8</v>
      </c>
      <c r="L632" s="164">
        <v>1.844363426333834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1">SUM(L632:R632)</f>
        <v>1.844363426333834</v>
      </c>
    </row>
    <row r="633" spans="1:85" ht="15">
      <c r="A633" s="167" t="s">
        <v>10</v>
      </c>
      <c r="B633" s="156">
        <v>4.4894113017386692</v>
      </c>
      <c r="C633" s="156">
        <v>0</v>
      </c>
      <c r="D633" s="156">
        <v>1.4381584159451484E-2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0"/>
        <v>4.5037928858981209</v>
      </c>
      <c r="J633" s="149"/>
      <c r="K633" s="169" t="s">
        <v>10</v>
      </c>
      <c r="L633" s="156">
        <v>4.4894113017386692</v>
      </c>
      <c r="M633" s="156">
        <v>0</v>
      </c>
      <c r="N633" s="156">
        <v>1.4381584159451484E-2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1"/>
        <v>4.5037928858981209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1"/>
        <v>0</v>
      </c>
    </row>
    <row r="635" spans="1:85" ht="15">
      <c r="A635" s="167" t="s">
        <v>16</v>
      </c>
      <c r="B635" s="156">
        <v>52.830419085953999</v>
      </c>
      <c r="C635" s="156">
        <v>0.22833638258258226</v>
      </c>
      <c r="D635" s="156">
        <v>4.2570608963350942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0"/>
        <v>57.315816364871679</v>
      </c>
      <c r="J635" s="149"/>
      <c r="K635" s="169" t="s">
        <v>16</v>
      </c>
      <c r="L635" s="156">
        <v>52.830419085953999</v>
      </c>
      <c r="M635" s="156">
        <v>0.22833638258258226</v>
      </c>
      <c r="N635" s="156">
        <v>4.2570608963350942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1"/>
        <v>57.315816364871679</v>
      </c>
    </row>
    <row r="636" spans="1:85" ht="15">
      <c r="A636" s="159" t="s">
        <v>15</v>
      </c>
      <c r="B636" s="160">
        <v>6.8262239502238744</v>
      </c>
      <c r="C636" s="160">
        <v>0.15405290042554201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0"/>
        <v>6.9802768506494166</v>
      </c>
      <c r="J636" s="149"/>
      <c r="K636" s="163" t="s">
        <v>15</v>
      </c>
      <c r="L636" s="164">
        <v>6.8262239502238744</v>
      </c>
      <c r="M636" s="164">
        <v>0.15405290042554201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1"/>
        <v>6.9802768506494166</v>
      </c>
    </row>
    <row r="637" spans="1:85" ht="15">
      <c r="A637" s="167" t="s">
        <v>57</v>
      </c>
      <c r="B637" s="156">
        <v>0</v>
      </c>
      <c r="C637" s="156">
        <v>0.96808984252082841</v>
      </c>
      <c r="D637" s="156">
        <v>0</v>
      </c>
      <c r="E637" s="156">
        <v>46.986880145548824</v>
      </c>
      <c r="F637" s="156">
        <v>1855.6425040269726</v>
      </c>
      <c r="G637" s="156">
        <v>0</v>
      </c>
      <c r="H637" s="168">
        <v>0</v>
      </c>
      <c r="I637" s="154">
        <f t="shared" si="230"/>
        <v>1903.5974740150423</v>
      </c>
      <c r="J637" s="149"/>
      <c r="K637" s="169" t="s">
        <v>57</v>
      </c>
      <c r="L637" s="156">
        <v>0</v>
      </c>
      <c r="M637" s="156">
        <v>0.96808984252082841</v>
      </c>
      <c r="N637" s="156">
        <v>0</v>
      </c>
      <c r="O637" s="156">
        <v>46.986880145548824</v>
      </c>
      <c r="P637" s="156">
        <v>1855.6425040269726</v>
      </c>
      <c r="Q637" s="156">
        <v>0</v>
      </c>
      <c r="R637" s="157">
        <v>0</v>
      </c>
      <c r="S637" s="158">
        <f t="shared" si="231"/>
        <v>1903.5974740150423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29.554748409189582</v>
      </c>
      <c r="F638" s="160">
        <v>0</v>
      </c>
      <c r="G638" s="160">
        <v>0</v>
      </c>
      <c r="H638" s="161">
        <v>0</v>
      </c>
      <c r="I638" s="162">
        <f t="shared" si="230"/>
        <v>29.554748409189582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29.554748409189582</v>
      </c>
      <c r="P638" s="164">
        <v>0</v>
      </c>
      <c r="Q638" s="164">
        <v>0</v>
      </c>
      <c r="R638" s="165">
        <v>0</v>
      </c>
      <c r="S638" s="166">
        <f t="shared" si="231"/>
        <v>29.554748409189582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1"/>
        <v>0</v>
      </c>
    </row>
    <row r="640" spans="1:85" ht="15">
      <c r="A640" s="159" t="s">
        <v>17</v>
      </c>
      <c r="B640" s="160">
        <v>37.002599359910739</v>
      </c>
      <c r="C640" s="160">
        <v>0</v>
      </c>
      <c r="D640" s="160">
        <v>0.17913816073690642</v>
      </c>
      <c r="E640" s="160">
        <v>1.0900043366782828</v>
      </c>
      <c r="F640" s="160">
        <v>0</v>
      </c>
      <c r="G640" s="160">
        <v>0</v>
      </c>
      <c r="H640" s="161">
        <v>0</v>
      </c>
      <c r="I640" s="162">
        <f t="shared" si="230"/>
        <v>38.271741857325928</v>
      </c>
      <c r="J640" s="149"/>
      <c r="K640" s="163" t="s">
        <v>17</v>
      </c>
      <c r="L640" s="164">
        <v>37.002599359910739</v>
      </c>
      <c r="M640" s="164">
        <v>0</v>
      </c>
      <c r="N640" s="164">
        <v>0.17913816073690642</v>
      </c>
      <c r="O640" s="164">
        <v>1.0900043366782828</v>
      </c>
      <c r="P640" s="164">
        <v>0</v>
      </c>
      <c r="Q640" s="164">
        <v>0</v>
      </c>
      <c r="R640" s="165">
        <v>0</v>
      </c>
      <c r="S640" s="166">
        <f t="shared" si="231"/>
        <v>38.271741857325928</v>
      </c>
    </row>
    <row r="641" spans="1:70" ht="15">
      <c r="A641" s="167" t="s">
        <v>139</v>
      </c>
      <c r="B641" s="156">
        <v>59.514953014958479</v>
      </c>
      <c r="C641" s="156">
        <v>0</v>
      </c>
      <c r="D641" s="156">
        <v>15.382016749529519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0"/>
        <v>74.896969764488006</v>
      </c>
      <c r="J641" s="149"/>
      <c r="K641" s="169" t="s">
        <v>139</v>
      </c>
      <c r="L641" s="156">
        <v>59.514953014958479</v>
      </c>
      <c r="M641" s="156">
        <v>0</v>
      </c>
      <c r="N641" s="156">
        <v>15.382016749529519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1"/>
        <v>74.896969764488006</v>
      </c>
    </row>
    <row r="642" spans="1:70" ht="15">
      <c r="A642" s="159" t="s">
        <v>25</v>
      </c>
      <c r="B642" s="160">
        <v>286.76988025233675</v>
      </c>
      <c r="C642" s="160">
        <v>0.372606835245201</v>
      </c>
      <c r="D642" s="160">
        <v>5.9316345831113795</v>
      </c>
      <c r="E642" s="160">
        <v>476.5217457522462</v>
      </c>
      <c r="F642" s="160">
        <v>0</v>
      </c>
      <c r="G642" s="160">
        <v>160.69278386977308</v>
      </c>
      <c r="H642" s="161">
        <v>2.2545183397986577</v>
      </c>
      <c r="I642" s="162">
        <f t="shared" si="230"/>
        <v>932.54316963251131</v>
      </c>
      <c r="J642" s="149"/>
      <c r="K642" s="163" t="s">
        <v>25</v>
      </c>
      <c r="L642" s="164">
        <v>286.76988025233675</v>
      </c>
      <c r="M642" s="164">
        <v>0.372606835245201</v>
      </c>
      <c r="N642" s="164">
        <v>5.9316345831113795</v>
      </c>
      <c r="O642" s="164">
        <v>476.5217457522462</v>
      </c>
      <c r="P642" s="164">
        <v>0</v>
      </c>
      <c r="Q642" s="164">
        <v>160.69278386977308</v>
      </c>
      <c r="R642" s="165">
        <v>2.2545183397986577</v>
      </c>
      <c r="S642" s="166">
        <f t="shared" si="231"/>
        <v>932.54316963251131</v>
      </c>
    </row>
    <row r="643" spans="1:70" ht="15">
      <c r="A643" s="167" t="s">
        <v>24</v>
      </c>
      <c r="B643" s="156">
        <v>76.38488317182177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0"/>
        <v>76.38488317182177</v>
      </c>
      <c r="J643" s="149"/>
      <c r="K643" s="169" t="s">
        <v>24</v>
      </c>
      <c r="L643" s="156">
        <v>76.38488317182177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1"/>
        <v>76.38488317182177</v>
      </c>
    </row>
    <row r="644" spans="1:70" ht="15">
      <c r="A644" s="159" t="s">
        <v>59</v>
      </c>
      <c r="B644" s="160">
        <v>471.66949249920941</v>
      </c>
      <c r="C644" s="160">
        <v>21.365027177486496</v>
      </c>
      <c r="D644" s="160">
        <v>268.57219226030674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0"/>
        <v>761.60671193700273</v>
      </c>
      <c r="J644" s="149"/>
      <c r="K644" s="163" t="s">
        <v>59</v>
      </c>
      <c r="L644" s="164">
        <v>471.66949249920941</v>
      </c>
      <c r="M644" s="164">
        <v>21.365027177486496</v>
      </c>
      <c r="N644" s="164">
        <v>268.57219226030674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1"/>
        <v>761.60671193700273</v>
      </c>
    </row>
    <row r="645" spans="1:70" ht="15">
      <c r="A645" s="167" t="s">
        <v>22</v>
      </c>
      <c r="B645" s="156">
        <v>1114.6478667734532</v>
      </c>
      <c r="C645" s="156">
        <v>0</v>
      </c>
      <c r="D645" s="156">
        <v>0</v>
      </c>
      <c r="E645" s="156">
        <v>3.0388844362621619</v>
      </c>
      <c r="F645" s="156">
        <v>126.07583187886321</v>
      </c>
      <c r="G645" s="156">
        <v>0</v>
      </c>
      <c r="H645" s="168">
        <v>0</v>
      </c>
      <c r="I645" s="154">
        <f t="shared" si="230"/>
        <v>1243.7625830885786</v>
      </c>
      <c r="J645" s="149"/>
      <c r="K645" s="169" t="s">
        <v>22</v>
      </c>
      <c r="L645" s="156">
        <v>1114.6478667734532</v>
      </c>
      <c r="M645" s="156">
        <v>0</v>
      </c>
      <c r="N645" s="156">
        <v>0</v>
      </c>
      <c r="O645" s="156">
        <v>3.0388844362621619</v>
      </c>
      <c r="P645" s="156">
        <v>126.07583187886321</v>
      </c>
      <c r="Q645" s="156">
        <v>0</v>
      </c>
      <c r="R645" s="157">
        <v>0</v>
      </c>
      <c r="S645" s="158">
        <f t="shared" si="231"/>
        <v>1243.7625830885786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1"/>
        <v>0</v>
      </c>
    </row>
    <row r="647" spans="1:70" ht="15">
      <c r="A647" s="170" t="s">
        <v>63</v>
      </c>
      <c r="B647" s="156">
        <v>31.227476007879055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0"/>
        <v>31.227476007879055</v>
      </c>
      <c r="J647" s="149"/>
      <c r="K647" s="171" t="s">
        <v>63</v>
      </c>
      <c r="L647" s="156">
        <v>31.227476007879055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1"/>
        <v>31.227476007879055</v>
      </c>
    </row>
    <row r="648" spans="1:70">
      <c r="A648" s="172" t="s">
        <v>23</v>
      </c>
      <c r="B648" s="173">
        <v>31.227476007879055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0"/>
        <v>31.227476007879055</v>
      </c>
      <c r="J648" s="149"/>
      <c r="K648" s="176" t="s">
        <v>23</v>
      </c>
      <c r="L648" s="177">
        <v>31.227476007879055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1"/>
        <v>31.227476007879055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1"/>
        <v>0</v>
      </c>
    </row>
    <row r="652" spans="1:70" ht="15">
      <c r="A652" s="194" t="s">
        <v>26</v>
      </c>
      <c r="B652" s="195">
        <f>SUM(B631:B647)</f>
        <v>2143.2342857088042</v>
      </c>
      <c r="C652" s="195">
        <f t="shared" ref="C652:I652" si="232">SUM(C631:C647)</f>
        <v>23.088113138260649</v>
      </c>
      <c r="D652" s="195">
        <f t="shared" si="232"/>
        <v>294.33642423417911</v>
      </c>
      <c r="E652" s="195">
        <f t="shared" si="232"/>
        <v>557.19226307992506</v>
      </c>
      <c r="F652" s="195">
        <f t="shared" si="232"/>
        <v>1981.7183359058358</v>
      </c>
      <c r="G652" s="195">
        <f t="shared" si="232"/>
        <v>160.69278386977308</v>
      </c>
      <c r="H652" s="197">
        <f t="shared" si="232"/>
        <v>2.2545183397986577</v>
      </c>
      <c r="I652" s="154">
        <f t="shared" si="232"/>
        <v>5162.5167242765774</v>
      </c>
      <c r="J652" s="149"/>
      <c r="K652" s="196" t="s">
        <v>26</v>
      </c>
      <c r="L652" s="195">
        <f>SUM(L631:L647)</f>
        <v>2143.2342857088042</v>
      </c>
      <c r="M652" s="195">
        <f t="shared" ref="M652:S652" si="233">SUM(M631:M647)</f>
        <v>23.088113138260649</v>
      </c>
      <c r="N652" s="195">
        <f t="shared" si="233"/>
        <v>294.33642423417911</v>
      </c>
      <c r="O652" s="195">
        <f t="shared" si="233"/>
        <v>557.19226307992506</v>
      </c>
      <c r="P652" s="195">
        <f t="shared" si="233"/>
        <v>1981.7183359058358</v>
      </c>
      <c r="Q652" s="195">
        <f t="shared" si="233"/>
        <v>160.69278386977308</v>
      </c>
      <c r="R652" s="197">
        <f t="shared" si="233"/>
        <v>2.2545183397986577</v>
      </c>
      <c r="S652" s="198">
        <f t="shared" si="233"/>
        <v>5162.5167242765774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0.41515299614048906</v>
      </c>
      <c r="C653" s="49">
        <f t="shared" ref="C653:H653" si="234">IF($I652=0,"-",C652/$I652)</f>
        <v>4.4722592431884044E-3</v>
      </c>
      <c r="D653" s="49">
        <f t="shared" si="234"/>
        <v>5.7014134763006395E-2</v>
      </c>
      <c r="E653" s="49">
        <f t="shared" si="234"/>
        <v>0.10793035506495223</v>
      </c>
      <c r="F653" s="49">
        <f t="shared" si="234"/>
        <v>0.38386671496614544</v>
      </c>
      <c r="G653" s="49">
        <f t="shared" si="234"/>
        <v>3.1126830662672755E-2</v>
      </c>
      <c r="H653" s="72">
        <f t="shared" si="234"/>
        <v>4.3670915954554759E-4</v>
      </c>
      <c r="I653" s="50">
        <f>SUM(B653:H653)</f>
        <v>0.99999999999999978</v>
      </c>
      <c r="K653" s="84" t="s">
        <v>86</v>
      </c>
      <c r="L653" s="101">
        <f t="shared" ref="L653:R653" si="235">IF($S652=0,"-",L652/$S652)</f>
        <v>0.41515299614048906</v>
      </c>
      <c r="M653" s="101">
        <f t="shared" si="235"/>
        <v>4.4722592431884044E-3</v>
      </c>
      <c r="N653" s="101">
        <f t="shared" si="235"/>
        <v>5.7014134763006395E-2</v>
      </c>
      <c r="O653" s="101">
        <f t="shared" si="235"/>
        <v>0.10793035506495223</v>
      </c>
      <c r="P653" s="101">
        <f t="shared" si="235"/>
        <v>0.38386671496614544</v>
      </c>
      <c r="Q653" s="101">
        <f t="shared" si="235"/>
        <v>3.1126830662672755E-2</v>
      </c>
      <c r="R653" s="102">
        <f t="shared" si="235"/>
        <v>4.3670915954554759E-4</v>
      </c>
      <c r="S653" s="103">
        <f>SUM(L653:R653)</f>
        <v>0.99999999999999978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136</v>
      </c>
      <c r="B1" s="313"/>
      <c r="C1" s="313"/>
      <c r="D1" s="313"/>
      <c r="E1" s="313"/>
      <c r="F1" s="313"/>
      <c r="G1" s="313"/>
      <c r="H1" s="313"/>
      <c r="I1" s="314"/>
      <c r="K1" s="321" t="s">
        <v>137</v>
      </c>
      <c r="L1" s="322"/>
      <c r="M1" s="322"/>
      <c r="N1" s="322"/>
      <c r="O1" s="322"/>
      <c r="P1" s="322"/>
      <c r="Q1" s="322"/>
      <c r="R1" s="322"/>
      <c r="S1" s="323"/>
      <c r="U1" s="330" t="s">
        <v>138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511.76747749323783</v>
      </c>
      <c r="C7" s="38">
        <f>C33+C85</f>
        <v>512.11213959161478</v>
      </c>
      <c r="D7" s="38">
        <f>D33+D85</f>
        <v>1.006618571054462</v>
      </c>
      <c r="E7" s="38">
        <f>E33+E85</f>
        <v>0</v>
      </c>
      <c r="F7" s="38">
        <f>F59+F85</f>
        <v>0.10815637849248851</v>
      </c>
      <c r="G7" s="38">
        <f>G33+G85</f>
        <v>0</v>
      </c>
      <c r="H7" s="38">
        <f>H33+H85</f>
        <v>0</v>
      </c>
      <c r="I7" s="154">
        <f>SUM(B7:H7)</f>
        <v>1024.9943920343997</v>
      </c>
      <c r="J7" s="149"/>
      <c r="K7" s="155" t="s">
        <v>7</v>
      </c>
      <c r="L7" s="38">
        <f>L33+L85</f>
        <v>511.76747749323783</v>
      </c>
      <c r="M7" s="38">
        <f t="shared" ref="M7:N7" si="0">M33+M85</f>
        <v>512.11213959161478</v>
      </c>
      <c r="N7" s="38">
        <f t="shared" si="0"/>
        <v>1.006618571054462</v>
      </c>
      <c r="O7" s="38">
        <f>O33+O85</f>
        <v>0</v>
      </c>
      <c r="P7" s="44">
        <f>P59+P85+P33</f>
        <v>0.10815637849248851</v>
      </c>
      <c r="Q7" s="38">
        <f>Q33+Q85</f>
        <v>0</v>
      </c>
      <c r="R7" s="38">
        <f>R33+R85</f>
        <v>0</v>
      </c>
      <c r="S7" s="158">
        <f>SUM(L7:R7)</f>
        <v>1024.9943920343997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C27" si="1">B34+B86</f>
        <v>122.51893678318351</v>
      </c>
      <c r="C8" s="41">
        <f t="shared" si="1"/>
        <v>0</v>
      </c>
      <c r="D8" s="41">
        <f t="shared" ref="D8:E8" si="2">D34+D86</f>
        <v>214.50866367884669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162">
        <f t="shared" ref="I8:I27" si="5">SUM(B8:H8)</f>
        <v>337.02760046203019</v>
      </c>
      <c r="J8" s="149"/>
      <c r="K8" s="163" t="s">
        <v>8</v>
      </c>
      <c r="L8" s="90">
        <f t="shared" ref="L8:N27" si="6">L34+L86</f>
        <v>122.51893678318351</v>
      </c>
      <c r="M8" s="90">
        <f t="shared" si="6"/>
        <v>0</v>
      </c>
      <c r="N8" s="90">
        <f t="shared" si="6"/>
        <v>214.50866367884669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166">
        <f t="shared" ref="S8:S27" si="10">SUM(L8:R8)</f>
        <v>337.02760046203019</v>
      </c>
      <c r="T8" s="149" t="str">
        <f t="shared" ref="T8:T24" si="11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198.87214319693888</v>
      </c>
      <c r="C9" s="44">
        <f t="shared" si="1"/>
        <v>0</v>
      </c>
      <c r="D9" s="44">
        <f t="shared" ref="D9:E9" si="12">D35+D87</f>
        <v>3088.2749244613287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154">
        <f t="shared" si="5"/>
        <v>3287.1470676582676</v>
      </c>
      <c r="J9" s="149"/>
      <c r="K9" s="155" t="s">
        <v>10</v>
      </c>
      <c r="L9" s="44">
        <f t="shared" si="6"/>
        <v>198.87214319693888</v>
      </c>
      <c r="M9" s="44">
        <f t="shared" si="6"/>
        <v>0</v>
      </c>
      <c r="N9" s="44">
        <f t="shared" si="6"/>
        <v>3088.2749244613287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158">
        <f t="shared" si="10"/>
        <v>3287.1470676582676</v>
      </c>
      <c r="T9" s="149" t="str">
        <f t="shared" si="11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61.842599999999997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162">
        <f t="shared" si="5"/>
        <v>61.842599999999997</v>
      </c>
      <c r="J10" s="149"/>
      <c r="K10" s="163" t="s">
        <v>55</v>
      </c>
      <c r="L10" s="90">
        <f t="shared" si="6"/>
        <v>0</v>
      </c>
      <c r="M10" s="90">
        <f t="shared" si="6"/>
        <v>0</v>
      </c>
      <c r="N10" s="90">
        <f t="shared" si="6"/>
        <v>61.842599999999997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166">
        <f t="shared" si="10"/>
        <v>61.842599999999997</v>
      </c>
      <c r="T10" s="149" t="str">
        <f t="shared" si="11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1201.6110144488318</v>
      </c>
      <c r="C11" s="44">
        <f t="shared" si="1"/>
        <v>307.57281799885016</v>
      </c>
      <c r="D11" s="44">
        <f t="shared" ref="D11:E11" si="18">D37+D89</f>
        <v>199.74692855963244</v>
      </c>
      <c r="E11" s="44">
        <f t="shared" si="18"/>
        <v>28.989155012100476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154">
        <f t="shared" si="5"/>
        <v>1737.919916019415</v>
      </c>
      <c r="J11" s="149"/>
      <c r="K11" s="155" t="s">
        <v>16</v>
      </c>
      <c r="L11" s="44">
        <f t="shared" si="6"/>
        <v>1201.6110144488318</v>
      </c>
      <c r="M11" s="44">
        <f t="shared" si="6"/>
        <v>307.57281799885016</v>
      </c>
      <c r="N11" s="44">
        <f t="shared" si="6"/>
        <v>199.74692855963244</v>
      </c>
      <c r="O11" s="44">
        <f t="shared" ref="O11:Q11" si="19">O37+O89</f>
        <v>28.989155012100476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158">
        <f t="shared" si="10"/>
        <v>1737.919916019415</v>
      </c>
      <c r="T11" s="149" t="str">
        <f t="shared" si="11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7420.7675711729416</v>
      </c>
      <c r="C12" s="41">
        <f t="shared" si="1"/>
        <v>185.69518037676511</v>
      </c>
      <c r="D12" s="41">
        <f t="shared" ref="D12:E12" si="21">D38+D90</f>
        <v>867.24392451678818</v>
      </c>
      <c r="E12" s="41">
        <f t="shared" si="21"/>
        <v>19.681846082699732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162">
        <f t="shared" si="5"/>
        <v>8493.3885221491946</v>
      </c>
      <c r="J12" s="149"/>
      <c r="K12" s="163" t="s">
        <v>15</v>
      </c>
      <c r="L12" s="90">
        <f t="shared" si="6"/>
        <v>7420.7675711729416</v>
      </c>
      <c r="M12" s="90">
        <f t="shared" si="6"/>
        <v>185.69518037676511</v>
      </c>
      <c r="N12" s="90">
        <f t="shared" si="6"/>
        <v>867.24392451678818</v>
      </c>
      <c r="O12" s="90">
        <f t="shared" ref="O12:Q12" si="22">O38+O90</f>
        <v>19.681846082699732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166">
        <f t="shared" si="10"/>
        <v>8493.3885221491946</v>
      </c>
      <c r="T12" s="149" t="str">
        <f t="shared" si="11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0.95815761923793685</v>
      </c>
      <c r="D13" s="44">
        <f t="shared" ref="D13:E13" si="24">D39+D91</f>
        <v>5.4969745171947353E-2</v>
      </c>
      <c r="E13" s="44">
        <f t="shared" si="24"/>
        <v>2917.7064975470444</v>
      </c>
      <c r="F13" s="44">
        <f t="shared" si="3"/>
        <v>43055.172464740026</v>
      </c>
      <c r="G13" s="44">
        <f t="shared" si="4"/>
        <v>0</v>
      </c>
      <c r="H13" s="44">
        <f t="shared" si="4"/>
        <v>0</v>
      </c>
      <c r="I13" s="154">
        <f t="shared" si="5"/>
        <v>45973.892089651483</v>
      </c>
      <c r="J13" s="149"/>
      <c r="K13" s="169" t="s">
        <v>57</v>
      </c>
      <c r="L13" s="44">
        <f t="shared" si="6"/>
        <v>0</v>
      </c>
      <c r="M13" s="44">
        <f t="shared" si="6"/>
        <v>0.95815761923793685</v>
      </c>
      <c r="N13" s="44">
        <f t="shared" si="6"/>
        <v>5.4969745171947353E-2</v>
      </c>
      <c r="O13" s="44">
        <f t="shared" ref="O13:Q13" si="25">O39+O91</f>
        <v>2917.7064975470444</v>
      </c>
      <c r="P13" s="44">
        <f t="shared" si="8"/>
        <v>43055.172464740026</v>
      </c>
      <c r="Q13" s="44">
        <f t="shared" si="25"/>
        <v>0</v>
      </c>
      <c r="R13" s="44">
        <f t="shared" ref="R13" si="26">R39+R91</f>
        <v>0</v>
      </c>
      <c r="S13" s="158">
        <f t="shared" si="10"/>
        <v>45973.892089651483</v>
      </c>
      <c r="T13" s="149" t="str">
        <f t="shared" si="11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ref="D14:E14" si="27">D40+D92</f>
        <v>0.32385882719097725</v>
      </c>
      <c r="E14" s="41">
        <f t="shared" si="27"/>
        <v>72.166647861159944</v>
      </c>
      <c r="F14" s="41">
        <f t="shared" si="3"/>
        <v>12023.585941301551</v>
      </c>
      <c r="G14" s="41">
        <f t="shared" si="4"/>
        <v>0</v>
      </c>
      <c r="H14" s="41">
        <f t="shared" si="4"/>
        <v>0</v>
      </c>
      <c r="I14" s="162">
        <f t="shared" si="5"/>
        <v>12096.076447989903</v>
      </c>
      <c r="J14" s="149"/>
      <c r="K14" s="163" t="s">
        <v>12</v>
      </c>
      <c r="L14" s="90">
        <f t="shared" si="6"/>
        <v>0</v>
      </c>
      <c r="M14" s="90">
        <f t="shared" si="6"/>
        <v>0</v>
      </c>
      <c r="N14" s="90">
        <f t="shared" si="6"/>
        <v>0.32385882719097725</v>
      </c>
      <c r="O14" s="90">
        <f t="shared" ref="O14:Q14" si="28">O40+O92</f>
        <v>72.166647861159944</v>
      </c>
      <c r="P14" s="90">
        <f t="shared" si="8"/>
        <v>12023.585941301551</v>
      </c>
      <c r="Q14" s="90">
        <f t="shared" si="28"/>
        <v>0</v>
      </c>
      <c r="R14" s="90">
        <f t="shared" ref="R14" si="29">R40+R92</f>
        <v>0</v>
      </c>
      <c r="S14" s="166">
        <f t="shared" si="10"/>
        <v>12096.076447989903</v>
      </c>
      <c r="T14" s="149" t="str">
        <f t="shared" si="11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ref="D15:E15" si="30">D41+D93</f>
        <v>0.25597480679696538</v>
      </c>
      <c r="E15" s="44">
        <f t="shared" si="30"/>
        <v>1.0397015127323899E-2</v>
      </c>
      <c r="F15" s="44">
        <f t="shared" si="3"/>
        <v>1220.8325349667959</v>
      </c>
      <c r="G15" s="44">
        <f t="shared" si="4"/>
        <v>0</v>
      </c>
      <c r="H15" s="44">
        <f t="shared" si="4"/>
        <v>0</v>
      </c>
      <c r="I15" s="154">
        <f t="shared" si="5"/>
        <v>1221.0989067887203</v>
      </c>
      <c r="J15" s="149"/>
      <c r="K15" s="169" t="s">
        <v>58</v>
      </c>
      <c r="L15" s="44">
        <f t="shared" si="6"/>
        <v>0</v>
      </c>
      <c r="M15" s="44">
        <f t="shared" si="6"/>
        <v>0</v>
      </c>
      <c r="N15" s="44">
        <f t="shared" si="6"/>
        <v>0.25597480679696538</v>
      </c>
      <c r="O15" s="44">
        <f t="shared" ref="O15:Q15" si="31">O41+O93</f>
        <v>1.0397015127323899E-2</v>
      </c>
      <c r="P15" s="44">
        <f t="shared" si="8"/>
        <v>1220.8325349667959</v>
      </c>
      <c r="Q15" s="44">
        <f t="shared" si="31"/>
        <v>0</v>
      </c>
      <c r="R15" s="44">
        <f t="shared" ref="R15" si="32">R41+R93</f>
        <v>0</v>
      </c>
      <c r="S15" s="158">
        <f t="shared" si="10"/>
        <v>1221.0989067887203</v>
      </c>
      <c r="T15" s="149" t="str">
        <f t="shared" si="11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501.8034902342846</v>
      </c>
      <c r="C16" s="41">
        <f t="shared" si="1"/>
        <v>5.3343289552049615</v>
      </c>
      <c r="D16" s="41">
        <f t="shared" ref="D16:E16" si="33">D42+D94</f>
        <v>269.82889062514329</v>
      </c>
      <c r="E16" s="41">
        <f t="shared" si="33"/>
        <v>78.73150328092872</v>
      </c>
      <c r="F16" s="41">
        <f t="shared" si="3"/>
        <v>36.969557794526118</v>
      </c>
      <c r="G16" s="41">
        <f t="shared" si="4"/>
        <v>0</v>
      </c>
      <c r="H16" s="41">
        <f t="shared" si="4"/>
        <v>0</v>
      </c>
      <c r="I16" s="162">
        <f t="shared" si="5"/>
        <v>892.6677708900877</v>
      </c>
      <c r="J16" s="149"/>
      <c r="K16" s="163" t="s">
        <v>17</v>
      </c>
      <c r="L16" s="90">
        <f t="shared" si="6"/>
        <v>501.8034902342846</v>
      </c>
      <c r="M16" s="90">
        <f t="shared" si="6"/>
        <v>5.3343289552049615</v>
      </c>
      <c r="N16" s="90">
        <f t="shared" si="6"/>
        <v>269.82889062514329</v>
      </c>
      <c r="O16" s="90">
        <f t="shared" ref="O16:Q16" si="34">O42+O94</f>
        <v>78.73150328092872</v>
      </c>
      <c r="P16" s="90">
        <f t="shared" si="8"/>
        <v>36.969557794526182</v>
      </c>
      <c r="Q16" s="90">
        <f t="shared" si="34"/>
        <v>0</v>
      </c>
      <c r="R16" s="90">
        <f t="shared" ref="R16" si="35">R42+R94</f>
        <v>0</v>
      </c>
      <c r="S16" s="166">
        <f t="shared" si="10"/>
        <v>892.6677708900877</v>
      </c>
      <c r="T16" s="149" t="str">
        <f t="shared" si="11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15442.307809041311</v>
      </c>
      <c r="C17" s="44">
        <f t="shared" si="1"/>
        <v>12641.766943985567</v>
      </c>
      <c r="D17" s="44">
        <f t="shared" ref="D17:E17" si="36">D43+D95</f>
        <v>16226.114610517996</v>
      </c>
      <c r="E17" s="44">
        <f t="shared" si="36"/>
        <v>1713.1036324668123</v>
      </c>
      <c r="F17" s="44">
        <f t="shared" si="3"/>
        <v>604.57912574030206</v>
      </c>
      <c r="G17" s="44">
        <f t="shared" si="4"/>
        <v>0</v>
      </c>
      <c r="H17" s="44">
        <f t="shared" si="4"/>
        <v>0</v>
      </c>
      <c r="I17" s="154">
        <f t="shared" si="5"/>
        <v>46627.872121751985</v>
      </c>
      <c r="J17" s="149"/>
      <c r="K17" s="169" t="s">
        <v>139</v>
      </c>
      <c r="L17" s="44">
        <f t="shared" si="6"/>
        <v>15442.307809041311</v>
      </c>
      <c r="M17" s="44">
        <f t="shared" si="6"/>
        <v>12641.766943985567</v>
      </c>
      <c r="N17" s="44">
        <f t="shared" si="6"/>
        <v>16226.114610517996</v>
      </c>
      <c r="O17" s="44">
        <f t="shared" ref="O17:Q17" si="37">O43+O95</f>
        <v>1713.1036324668123</v>
      </c>
      <c r="P17" s="44">
        <f t="shared" si="8"/>
        <v>604.57912574030206</v>
      </c>
      <c r="Q17" s="44">
        <f t="shared" si="37"/>
        <v>0</v>
      </c>
      <c r="R17" s="44">
        <f t="shared" ref="R17" si="38">R43+R95</f>
        <v>0</v>
      </c>
      <c r="S17" s="158">
        <f t="shared" si="10"/>
        <v>46627.872121751985</v>
      </c>
      <c r="T17" s="149" t="str">
        <f t="shared" si="11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4513.0806268451615</v>
      </c>
      <c r="C18" s="41">
        <f t="shared" si="1"/>
        <v>299.4655348659029</v>
      </c>
      <c r="D18" s="41">
        <f t="shared" ref="D18:E18" si="39">D44+D96</f>
        <v>8787.5018286700597</v>
      </c>
      <c r="E18" s="41">
        <f t="shared" si="39"/>
        <v>27673.736015323171</v>
      </c>
      <c r="F18" s="41">
        <f t="shared" si="3"/>
        <v>1858.7126867428603</v>
      </c>
      <c r="G18" s="41">
        <f t="shared" si="4"/>
        <v>6088.1779315027034</v>
      </c>
      <c r="H18" s="41">
        <f t="shared" si="4"/>
        <v>95.467346169083399</v>
      </c>
      <c r="I18" s="162">
        <f t="shared" si="5"/>
        <v>49316.141970118937</v>
      </c>
      <c r="J18" s="149"/>
      <c r="K18" s="163" t="s">
        <v>25</v>
      </c>
      <c r="L18" s="90">
        <f t="shared" si="6"/>
        <v>4513.0806268451615</v>
      </c>
      <c r="M18" s="90">
        <f t="shared" si="6"/>
        <v>299.4655348659029</v>
      </c>
      <c r="N18" s="90">
        <f t="shared" si="6"/>
        <v>8787.5018286700597</v>
      </c>
      <c r="O18" s="90">
        <f t="shared" ref="O18:Q18" si="40">O44+O96</f>
        <v>27673.736015323171</v>
      </c>
      <c r="P18" s="90">
        <f t="shared" si="8"/>
        <v>1858.7126867428603</v>
      </c>
      <c r="Q18" s="90">
        <f t="shared" si="40"/>
        <v>6088.1779315027034</v>
      </c>
      <c r="R18" s="90">
        <f t="shared" ref="R18" si="41">R44+R96</f>
        <v>95.467346169083399</v>
      </c>
      <c r="S18" s="166">
        <f t="shared" si="10"/>
        <v>49316.141970118937</v>
      </c>
      <c r="T18" s="149" t="str">
        <f t="shared" si="11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9139.4894311644312</v>
      </c>
      <c r="C19" s="44">
        <f t="shared" si="1"/>
        <v>558.37488338562014</v>
      </c>
      <c r="D19" s="44">
        <f t="shared" ref="D19:E19" si="42">D45+D97</f>
        <v>1219.4446422682349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154">
        <f t="shared" si="5"/>
        <v>10917.308956818288</v>
      </c>
      <c r="J19" s="149"/>
      <c r="K19" s="169" t="s">
        <v>24</v>
      </c>
      <c r="L19" s="44">
        <f t="shared" si="6"/>
        <v>9139.4894311644312</v>
      </c>
      <c r="M19" s="44">
        <f t="shared" si="6"/>
        <v>558.37488338562014</v>
      </c>
      <c r="N19" s="44">
        <f t="shared" si="6"/>
        <v>1219.4446422682349</v>
      </c>
      <c r="O19" s="44">
        <f t="shared" ref="O19:Q19" si="43">O45+O97</f>
        <v>0</v>
      </c>
      <c r="P19" s="44">
        <f t="shared" si="8"/>
        <v>0</v>
      </c>
      <c r="Q19" s="44">
        <f t="shared" si="43"/>
        <v>0</v>
      </c>
      <c r="R19" s="44">
        <f t="shared" ref="R19" si="44">R45+R97</f>
        <v>0</v>
      </c>
      <c r="S19" s="158">
        <f t="shared" si="10"/>
        <v>10917.308956818288</v>
      </c>
      <c r="T19" s="149" t="str">
        <f t="shared" si="11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11426.142885091209</v>
      </c>
      <c r="C20" s="41">
        <f t="shared" si="1"/>
        <v>37.770834782112914</v>
      </c>
      <c r="D20" s="41">
        <f t="shared" ref="D20:E20" si="45">D46+D98</f>
        <v>1402.7934753956592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162">
        <f t="shared" si="5"/>
        <v>12866.707195268982</v>
      </c>
      <c r="J20" s="149"/>
      <c r="K20" s="163" t="s">
        <v>59</v>
      </c>
      <c r="L20" s="90">
        <f t="shared" si="6"/>
        <v>11426.142885091209</v>
      </c>
      <c r="M20" s="90">
        <f t="shared" si="6"/>
        <v>37.770834782112914</v>
      </c>
      <c r="N20" s="90">
        <f t="shared" si="6"/>
        <v>1402.7934753956592</v>
      </c>
      <c r="O20" s="90">
        <f t="shared" ref="O20:Q20" si="46">O46+O98</f>
        <v>0</v>
      </c>
      <c r="P20" s="90">
        <f t="shared" si="8"/>
        <v>0</v>
      </c>
      <c r="Q20" s="90">
        <f t="shared" si="46"/>
        <v>0</v>
      </c>
      <c r="R20" s="90">
        <f t="shared" ref="R20" si="47">R46+R98</f>
        <v>0</v>
      </c>
      <c r="S20" s="166">
        <f t="shared" si="10"/>
        <v>12866.707195268982</v>
      </c>
      <c r="T20" s="149" t="str">
        <f t="shared" si="11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7218.8060176704239</v>
      </c>
      <c r="C21" s="44">
        <f t="shared" si="1"/>
        <v>8490.3567645624735</v>
      </c>
      <c r="D21" s="44">
        <f t="shared" ref="D21:E21" si="48">D47+D99</f>
        <v>2006.4377806124874</v>
      </c>
      <c r="E21" s="44">
        <f t="shared" si="48"/>
        <v>414.93374778541056</v>
      </c>
      <c r="F21" s="44">
        <f t="shared" si="3"/>
        <v>3979.239171205827</v>
      </c>
      <c r="G21" s="44">
        <f t="shared" si="4"/>
        <v>0</v>
      </c>
      <c r="H21" s="44">
        <f t="shared" si="4"/>
        <v>0</v>
      </c>
      <c r="I21" s="154">
        <f t="shared" si="5"/>
        <v>22109.773481836623</v>
      </c>
      <c r="J21" s="149"/>
      <c r="K21" s="169" t="s">
        <v>22</v>
      </c>
      <c r="L21" s="44">
        <f t="shared" si="6"/>
        <v>7218.8060176704239</v>
      </c>
      <c r="M21" s="44">
        <f t="shared" si="6"/>
        <v>8490.3567645624735</v>
      </c>
      <c r="N21" s="44">
        <f t="shared" si="6"/>
        <v>2006.4377806124874</v>
      </c>
      <c r="O21" s="44">
        <f t="shared" ref="O21:Q21" si="49">O47+O99</f>
        <v>414.93374778541056</v>
      </c>
      <c r="P21" s="44">
        <f t="shared" si="8"/>
        <v>3979.239171205827</v>
      </c>
      <c r="Q21" s="44">
        <f t="shared" si="49"/>
        <v>0</v>
      </c>
      <c r="R21" s="44">
        <f t="shared" ref="R21" si="50">R47+R99</f>
        <v>0</v>
      </c>
      <c r="S21" s="158">
        <f t="shared" si="10"/>
        <v>22109.773481836623</v>
      </c>
      <c r="T21" s="149" t="str">
        <f t="shared" si="11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15.219597256828171</v>
      </c>
      <c r="C22" s="41">
        <f t="shared" si="1"/>
        <v>2748.8395020973912</v>
      </c>
      <c r="D22" s="41">
        <f t="shared" ref="D22:E22" si="51">D48+D100</f>
        <v>1449.0190844058131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162">
        <f t="shared" si="5"/>
        <v>4213.0781837600325</v>
      </c>
      <c r="J22" s="149"/>
      <c r="K22" s="163" t="s">
        <v>21</v>
      </c>
      <c r="L22" s="90">
        <f t="shared" si="6"/>
        <v>15.219597256828171</v>
      </c>
      <c r="M22" s="90">
        <f t="shared" si="6"/>
        <v>2748.8395020973912</v>
      </c>
      <c r="N22" s="90">
        <f t="shared" si="6"/>
        <v>1449.0190844058131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166">
        <f t="shared" si="10"/>
        <v>4213.0781837600325</v>
      </c>
      <c r="T22" s="149" t="str">
        <f t="shared" si="11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3039.9022775483331</v>
      </c>
      <c r="C23" s="44">
        <f t="shared" si="1"/>
        <v>9.084753137036655</v>
      </c>
      <c r="D23" s="44">
        <f t="shared" ref="D23:E23" si="54">D49+D101</f>
        <v>4958.4520373054702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154">
        <f t="shared" si="5"/>
        <v>8007.4390679908402</v>
      </c>
      <c r="J23" s="149"/>
      <c r="K23" s="171" t="s">
        <v>63</v>
      </c>
      <c r="L23" s="44">
        <f t="shared" si="6"/>
        <v>3039.9022775483331</v>
      </c>
      <c r="M23" s="44">
        <f t="shared" si="6"/>
        <v>9.084753137036655</v>
      </c>
      <c r="N23" s="44">
        <f t="shared" si="6"/>
        <v>4958.4520373054702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158">
        <f t="shared" si="10"/>
        <v>8007.4390679908402</v>
      </c>
      <c r="T23" s="149" t="str">
        <f t="shared" si="11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si="1"/>
        <v>3035.5022775483326</v>
      </c>
      <c r="C24" s="62">
        <f t="shared" si="1"/>
        <v>0</v>
      </c>
      <c r="D24" s="62">
        <f t="shared" ref="D24:E24" si="57">D50+D102</f>
        <v>990.89813443347748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175">
        <f t="shared" si="5"/>
        <v>4026.4004119818101</v>
      </c>
      <c r="J24" s="149"/>
      <c r="K24" s="176" t="s">
        <v>23</v>
      </c>
      <c r="L24" s="93">
        <f t="shared" si="6"/>
        <v>3035.5022775483326</v>
      </c>
      <c r="M24" s="93">
        <f t="shared" si="6"/>
        <v>0</v>
      </c>
      <c r="N24" s="93">
        <f t="shared" si="6"/>
        <v>990.89813443347748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179">
        <f t="shared" si="10"/>
        <v>4026.4004119818101</v>
      </c>
      <c r="T24" s="149" t="str">
        <f t="shared" si="11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1"/>
        <v>0</v>
      </c>
      <c r="C25" s="65">
        <f t="shared" si="1"/>
        <v>2.5169054558715809</v>
      </c>
      <c r="D25" s="65">
        <f t="shared" ref="D25:E25" si="60">D51+D103</f>
        <v>1099.199715608388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183">
        <f t="shared" si="5"/>
        <v>1101.7166210642597</v>
      </c>
      <c r="J25" s="149"/>
      <c r="K25" s="184" t="s">
        <v>19</v>
      </c>
      <c r="L25" s="65">
        <f t="shared" si="6"/>
        <v>0</v>
      </c>
      <c r="M25" s="65">
        <f t="shared" si="6"/>
        <v>2.5169054558715809</v>
      </c>
      <c r="N25" s="65">
        <f t="shared" si="6"/>
        <v>1099.199715608388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186">
        <f t="shared" si="10"/>
        <v>1101.7166210642597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1"/>
        <v>0</v>
      </c>
      <c r="C26" s="62">
        <f t="shared" si="1"/>
        <v>6.5678476811650741</v>
      </c>
      <c r="D26" s="62">
        <f t="shared" ref="D26:E26" si="63">D52+D104</f>
        <v>2868.3541872636047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175">
        <f t="shared" si="5"/>
        <v>2874.9220349447696</v>
      </c>
      <c r="J26" s="149"/>
      <c r="K26" s="176" t="s">
        <v>20</v>
      </c>
      <c r="L26" s="93">
        <f t="shared" si="6"/>
        <v>0</v>
      </c>
      <c r="M26" s="93">
        <f t="shared" si="6"/>
        <v>6.5678476811650741</v>
      </c>
      <c r="N26" s="93">
        <f t="shared" si="6"/>
        <v>2868.3541872636047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179">
        <f t="shared" si="10"/>
        <v>2874.9220349447696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190">
        <f t="shared" si="5"/>
        <v>4.4000000000000004</v>
      </c>
      <c r="J27" s="149"/>
      <c r="K27" s="191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193">
        <f t="shared" si="10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60752.289277947122</v>
      </c>
      <c r="C28" s="195">
        <f t="shared" ref="C28:I28" si="69">SUM(C7:C23)</f>
        <v>25797.33184135778</v>
      </c>
      <c r="D28" s="195">
        <f t="shared" si="69"/>
        <v>40752.85081296767</v>
      </c>
      <c r="E28" s="195">
        <f t="shared" si="69"/>
        <v>32919.059442374455</v>
      </c>
      <c r="F28" s="195">
        <f t="shared" si="69"/>
        <v>62779.19963887037</v>
      </c>
      <c r="G28" s="195">
        <f t="shared" si="69"/>
        <v>6088.1779315027034</v>
      </c>
      <c r="H28" s="195">
        <f t="shared" si="69"/>
        <v>95.467346169083399</v>
      </c>
      <c r="I28" s="154">
        <f t="shared" si="69"/>
        <v>229184.37629118917</v>
      </c>
      <c r="J28" s="237"/>
      <c r="K28" s="196" t="s">
        <v>26</v>
      </c>
      <c r="L28" s="195">
        <f>SUM(L7:L23)</f>
        <v>60752.289277947122</v>
      </c>
      <c r="M28" s="195">
        <f t="shared" ref="M28:S28" si="70">SUM(M7:M23)</f>
        <v>25797.33184135778</v>
      </c>
      <c r="N28" s="195">
        <f t="shared" si="70"/>
        <v>40752.85081296767</v>
      </c>
      <c r="O28" s="195">
        <f t="shared" si="70"/>
        <v>32919.059442374455</v>
      </c>
      <c r="P28" s="195">
        <f t="shared" si="70"/>
        <v>62779.19963887037</v>
      </c>
      <c r="Q28" s="195">
        <f t="shared" si="70"/>
        <v>6088.1779315027034</v>
      </c>
      <c r="R28" s="195">
        <f t="shared" si="70"/>
        <v>95.467346169083399</v>
      </c>
      <c r="S28" s="195">
        <f t="shared" si="70"/>
        <v>229184.37629118917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0.26508041368735613</v>
      </c>
      <c r="C29" s="55">
        <f t="shared" ref="C29:H29" si="71">IF($I28=0,"-",C28/$I28)</f>
        <v>0.11256147674124652</v>
      </c>
      <c r="D29" s="55">
        <f t="shared" si="71"/>
        <v>0.17781688033214499</v>
      </c>
      <c r="E29" s="55">
        <f t="shared" si="71"/>
        <v>0.14363570490751645</v>
      </c>
      <c r="F29" s="55">
        <f t="shared" si="71"/>
        <v>0.27392442999302247</v>
      </c>
      <c r="G29" s="55">
        <f t="shared" si="71"/>
        <v>2.6564541745932091E-2</v>
      </c>
      <c r="H29" s="55">
        <f t="shared" si="71"/>
        <v>4.165525927814023E-4</v>
      </c>
      <c r="I29" s="56">
        <f>SUM(B29:H29)</f>
        <v>1.0000000000000002</v>
      </c>
      <c r="K29" s="84" t="s">
        <v>86</v>
      </c>
      <c r="L29" s="101">
        <f>IF($I28=0,"-",L28/$I28)</f>
        <v>0.26508041368735613</v>
      </c>
      <c r="M29" s="101">
        <f t="shared" ref="M29:R29" si="72">IF($I28=0,"-",M28/$I28)</f>
        <v>0.11256147674124652</v>
      </c>
      <c r="N29" s="101">
        <f t="shared" si="72"/>
        <v>0.17781688033214499</v>
      </c>
      <c r="O29" s="101">
        <f t="shared" si="72"/>
        <v>0.14363570490751645</v>
      </c>
      <c r="P29" s="101">
        <f t="shared" si="72"/>
        <v>0.27392442999302247</v>
      </c>
      <c r="Q29" s="101">
        <f t="shared" si="72"/>
        <v>2.6564541745932091E-2</v>
      </c>
      <c r="R29" s="102">
        <f t="shared" si="72"/>
        <v>4.165525927814023E-4</v>
      </c>
      <c r="S29" s="103">
        <f>SUM(L29:R29)</f>
        <v>1.0000000000000002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497.40419491087368</v>
      </c>
      <c r="C33" s="38">
        <f t="shared" ref="C33:E33" si="73">C111+C137+C163+C189+C215+C241+C267+C293+C319+C345+C371+C397+C423</f>
        <v>512.11213959161478</v>
      </c>
      <c r="D33" s="38">
        <f t="shared" si="73"/>
        <v>0</v>
      </c>
      <c r="E33" s="38">
        <f t="shared" si="73"/>
        <v>0</v>
      </c>
      <c r="F33" s="347">
        <v>0</v>
      </c>
      <c r="G33" s="38">
        <f t="shared" ref="G33:H48" si="74">G111+G137+G163+G189+G215+G241+G267+G293+G319+G345+G371+G397+G423</f>
        <v>0</v>
      </c>
      <c r="H33" s="38">
        <f t="shared" si="74"/>
        <v>0</v>
      </c>
      <c r="I33" s="154">
        <f>SUM(B33:H33)</f>
        <v>1009.5163345024885</v>
      </c>
      <c r="J33" s="149"/>
      <c r="K33" s="203" t="s">
        <v>7</v>
      </c>
      <c r="L33" s="38">
        <f t="shared" ref="L33:R48" si="75">L111+L137+L163+L189+L215+L241+L267+L293+L319+L345+L371+L397+L423</f>
        <v>497.40419491087368</v>
      </c>
      <c r="M33" s="38">
        <f t="shared" si="75"/>
        <v>512.11213959161478</v>
      </c>
      <c r="N33" s="38">
        <f t="shared" si="75"/>
        <v>0</v>
      </c>
      <c r="O33" s="38">
        <f t="shared" si="75"/>
        <v>0</v>
      </c>
      <c r="P33" s="38">
        <f t="shared" si="75"/>
        <v>0</v>
      </c>
      <c r="Q33" s="38">
        <f t="shared" si="75"/>
        <v>0</v>
      </c>
      <c r="R33" s="38">
        <f t="shared" si="75"/>
        <v>0</v>
      </c>
      <c r="S33" s="205">
        <f>SUM(L33:R33)</f>
        <v>1009.5163345024885</v>
      </c>
      <c r="T33" s="149"/>
      <c r="U33" s="206" t="s">
        <v>7</v>
      </c>
      <c r="V33" s="119">
        <f t="shared" ref="V33:AH48" si="76">V111+V137+V163+V189+V215+V241+V267+V293+V319+V345+V371+V397+V423</f>
        <v>497.40419491087368</v>
      </c>
      <c r="W33" s="119">
        <f t="shared" si="76"/>
        <v>0</v>
      </c>
      <c r="X33" s="119">
        <f t="shared" si="76"/>
        <v>0</v>
      </c>
      <c r="Y33" s="119">
        <f t="shared" si="76"/>
        <v>512.11213959161478</v>
      </c>
      <c r="Z33" s="119">
        <f t="shared" si="76"/>
        <v>0</v>
      </c>
      <c r="AA33" s="119">
        <f t="shared" si="76"/>
        <v>0</v>
      </c>
      <c r="AB33" s="119">
        <f t="shared" si="76"/>
        <v>0</v>
      </c>
      <c r="AC33" s="120">
        <f t="shared" si="76"/>
        <v>0</v>
      </c>
      <c r="AD33" s="119">
        <f t="shared" si="76"/>
        <v>0</v>
      </c>
      <c r="AE33" s="119">
        <f t="shared" si="76"/>
        <v>0</v>
      </c>
      <c r="AF33" s="119">
        <f t="shared" si="76"/>
        <v>0</v>
      </c>
      <c r="AG33" s="119">
        <f t="shared" si="76"/>
        <v>0</v>
      </c>
      <c r="AH33" s="119">
        <f t="shared" si="76"/>
        <v>0</v>
      </c>
      <c r="AI33" s="210">
        <f>SUM(V33:AC33)</f>
        <v>1009.5163345024885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77">B112+B138+B164+B190+B216+B242+B268+B294+B320+B346+B372+B398+B424</f>
        <v>0</v>
      </c>
      <c r="C34" s="41">
        <f t="shared" si="77"/>
        <v>0</v>
      </c>
      <c r="D34" s="41">
        <f t="shared" si="77"/>
        <v>212.11269120000003</v>
      </c>
      <c r="E34" s="41">
        <f t="shared" si="77"/>
        <v>0</v>
      </c>
      <c r="F34" s="348">
        <v>0</v>
      </c>
      <c r="G34" s="41">
        <f t="shared" si="74"/>
        <v>0</v>
      </c>
      <c r="H34" s="41">
        <f t="shared" si="74"/>
        <v>0</v>
      </c>
      <c r="I34" s="162">
        <f t="shared" ref="I34:I53" si="78">SUM(B34:H34)</f>
        <v>212.11269120000003</v>
      </c>
      <c r="J34" s="149"/>
      <c r="K34" s="163" t="s">
        <v>8</v>
      </c>
      <c r="L34" s="90">
        <f t="shared" si="75"/>
        <v>0</v>
      </c>
      <c r="M34" s="90">
        <f t="shared" si="75"/>
        <v>0</v>
      </c>
      <c r="N34" s="90">
        <f t="shared" si="75"/>
        <v>212.11269120000003</v>
      </c>
      <c r="O34" s="90">
        <f t="shared" si="75"/>
        <v>0</v>
      </c>
      <c r="P34" s="90">
        <f t="shared" si="75"/>
        <v>0</v>
      </c>
      <c r="Q34" s="90">
        <f t="shared" si="75"/>
        <v>0</v>
      </c>
      <c r="R34" s="90">
        <f t="shared" si="75"/>
        <v>0</v>
      </c>
      <c r="S34" s="166">
        <f t="shared" ref="S34:S53" si="79">SUM(L34:R34)</f>
        <v>212.11269120000003</v>
      </c>
      <c r="T34" s="149"/>
      <c r="U34" s="211" t="s">
        <v>8</v>
      </c>
      <c r="V34" s="123">
        <f t="shared" si="76"/>
        <v>0</v>
      </c>
      <c r="W34" s="123">
        <f t="shared" si="76"/>
        <v>0</v>
      </c>
      <c r="X34" s="123">
        <f t="shared" si="76"/>
        <v>0</v>
      </c>
      <c r="Y34" s="123">
        <f t="shared" si="76"/>
        <v>0</v>
      </c>
      <c r="Z34" s="123">
        <f t="shared" si="76"/>
        <v>212.11269120000003</v>
      </c>
      <c r="AA34" s="123">
        <f t="shared" si="76"/>
        <v>0</v>
      </c>
      <c r="AB34" s="123">
        <f t="shared" si="76"/>
        <v>0</v>
      </c>
      <c r="AC34" s="124">
        <f t="shared" si="76"/>
        <v>0</v>
      </c>
      <c r="AD34" s="123">
        <f t="shared" si="76"/>
        <v>0</v>
      </c>
      <c r="AE34" s="123">
        <f t="shared" si="76"/>
        <v>0</v>
      </c>
      <c r="AF34" s="123">
        <f t="shared" si="76"/>
        <v>0</v>
      </c>
      <c r="AG34" s="123">
        <f t="shared" si="76"/>
        <v>0</v>
      </c>
      <c r="AH34" s="123">
        <f t="shared" si="76"/>
        <v>0</v>
      </c>
      <c r="AI34" s="214">
        <f t="shared" ref="AI34:AI53" si="80">SUM(V34:AC34)</f>
        <v>212.11269120000003</v>
      </c>
      <c r="AJ34" s="141" t="str">
        <f t="shared" ref="AJ34:AJ55" si="81">IF(ABS(S34-AI34)&gt;0.001,S34-AI34,"")</f>
        <v/>
      </c>
    </row>
    <row r="35" spans="1:36" ht="15">
      <c r="A35" s="167" t="s">
        <v>10</v>
      </c>
      <c r="B35" s="44">
        <f t="shared" si="77"/>
        <v>0</v>
      </c>
      <c r="C35" s="44">
        <f t="shared" si="77"/>
        <v>0</v>
      </c>
      <c r="D35" s="44">
        <f t="shared" si="77"/>
        <v>3068.2651416112335</v>
      </c>
      <c r="E35" s="44">
        <f t="shared" si="77"/>
        <v>0</v>
      </c>
      <c r="F35" s="348">
        <v>0</v>
      </c>
      <c r="G35" s="44">
        <f t="shared" si="74"/>
        <v>0</v>
      </c>
      <c r="H35" s="44">
        <f t="shared" si="74"/>
        <v>0</v>
      </c>
      <c r="I35" s="154">
        <f t="shared" si="78"/>
        <v>3068.2651416112335</v>
      </c>
      <c r="J35" s="149"/>
      <c r="K35" s="169" t="s">
        <v>10</v>
      </c>
      <c r="L35" s="44">
        <f t="shared" si="75"/>
        <v>0</v>
      </c>
      <c r="M35" s="44">
        <f t="shared" si="75"/>
        <v>0</v>
      </c>
      <c r="N35" s="44">
        <f t="shared" si="75"/>
        <v>3068.2651416112335</v>
      </c>
      <c r="O35" s="44">
        <f t="shared" si="75"/>
        <v>0</v>
      </c>
      <c r="P35" s="44">
        <f t="shared" si="75"/>
        <v>0</v>
      </c>
      <c r="Q35" s="44">
        <f t="shared" si="75"/>
        <v>0</v>
      </c>
      <c r="R35" s="44">
        <f t="shared" si="75"/>
        <v>0</v>
      </c>
      <c r="S35" s="158">
        <f t="shared" si="79"/>
        <v>3068.2651416112335</v>
      </c>
      <c r="T35" s="149"/>
      <c r="U35" s="215" t="s">
        <v>10</v>
      </c>
      <c r="V35" s="119">
        <f t="shared" si="76"/>
        <v>0</v>
      </c>
      <c r="W35" s="119">
        <f t="shared" si="76"/>
        <v>0</v>
      </c>
      <c r="X35" s="119">
        <f t="shared" si="76"/>
        <v>0</v>
      </c>
      <c r="Y35" s="119">
        <f t="shared" si="76"/>
        <v>0</v>
      </c>
      <c r="Z35" s="119">
        <f t="shared" si="76"/>
        <v>3068.2651416112335</v>
      </c>
      <c r="AA35" s="119">
        <f t="shared" si="76"/>
        <v>0</v>
      </c>
      <c r="AB35" s="119">
        <f t="shared" si="76"/>
        <v>0</v>
      </c>
      <c r="AC35" s="120">
        <f t="shared" si="76"/>
        <v>0</v>
      </c>
      <c r="AD35" s="119">
        <f t="shared" si="76"/>
        <v>0</v>
      </c>
      <c r="AE35" s="119">
        <f t="shared" si="76"/>
        <v>0</v>
      </c>
      <c r="AF35" s="119">
        <f t="shared" si="76"/>
        <v>0</v>
      </c>
      <c r="AG35" s="119">
        <f t="shared" si="76"/>
        <v>0</v>
      </c>
      <c r="AH35" s="119">
        <f t="shared" si="76"/>
        <v>0</v>
      </c>
      <c r="AI35" s="210">
        <f t="shared" si="80"/>
        <v>3068.2651416112335</v>
      </c>
      <c r="AJ35" s="141" t="str">
        <f t="shared" si="81"/>
        <v/>
      </c>
    </row>
    <row r="36" spans="1:36" ht="15">
      <c r="A36" s="159" t="s">
        <v>55</v>
      </c>
      <c r="B36" s="41">
        <f t="shared" si="77"/>
        <v>0</v>
      </c>
      <c r="C36" s="41">
        <f t="shared" si="77"/>
        <v>0</v>
      </c>
      <c r="D36" s="41">
        <f t="shared" si="77"/>
        <v>61.842599999999997</v>
      </c>
      <c r="E36" s="41">
        <f t="shared" si="77"/>
        <v>0</v>
      </c>
      <c r="F36" s="348">
        <v>0</v>
      </c>
      <c r="G36" s="41">
        <f t="shared" si="74"/>
        <v>0</v>
      </c>
      <c r="H36" s="41">
        <f t="shared" si="74"/>
        <v>0</v>
      </c>
      <c r="I36" s="162">
        <f t="shared" si="78"/>
        <v>61.842599999999997</v>
      </c>
      <c r="J36" s="149"/>
      <c r="K36" s="163" t="s">
        <v>55</v>
      </c>
      <c r="L36" s="90">
        <f t="shared" si="75"/>
        <v>0</v>
      </c>
      <c r="M36" s="90">
        <f t="shared" si="75"/>
        <v>0</v>
      </c>
      <c r="N36" s="90">
        <f t="shared" si="75"/>
        <v>61.842599999999997</v>
      </c>
      <c r="O36" s="90">
        <f t="shared" si="75"/>
        <v>0</v>
      </c>
      <c r="P36" s="90">
        <f t="shared" si="75"/>
        <v>0</v>
      </c>
      <c r="Q36" s="90">
        <f t="shared" si="75"/>
        <v>0</v>
      </c>
      <c r="R36" s="90">
        <f t="shared" si="75"/>
        <v>0</v>
      </c>
      <c r="S36" s="166">
        <f t="shared" si="79"/>
        <v>61.842599999999997</v>
      </c>
      <c r="T36" s="149"/>
      <c r="U36" s="211" t="s">
        <v>55</v>
      </c>
      <c r="V36" s="123">
        <f t="shared" si="76"/>
        <v>0</v>
      </c>
      <c r="W36" s="123">
        <f t="shared" si="76"/>
        <v>0</v>
      </c>
      <c r="X36" s="123">
        <f t="shared" si="76"/>
        <v>0</v>
      </c>
      <c r="Y36" s="123">
        <f t="shared" si="76"/>
        <v>0</v>
      </c>
      <c r="Z36" s="123">
        <f t="shared" si="76"/>
        <v>61.842599999999997</v>
      </c>
      <c r="AA36" s="123">
        <f t="shared" si="76"/>
        <v>0</v>
      </c>
      <c r="AB36" s="123">
        <f t="shared" si="76"/>
        <v>0</v>
      </c>
      <c r="AC36" s="124">
        <f t="shared" si="76"/>
        <v>0</v>
      </c>
      <c r="AD36" s="123">
        <f t="shared" si="76"/>
        <v>0</v>
      </c>
      <c r="AE36" s="123">
        <f t="shared" si="76"/>
        <v>0</v>
      </c>
      <c r="AF36" s="123">
        <f t="shared" si="76"/>
        <v>0</v>
      </c>
      <c r="AG36" s="123">
        <f t="shared" si="76"/>
        <v>0</v>
      </c>
      <c r="AH36" s="123">
        <f t="shared" si="76"/>
        <v>0</v>
      </c>
      <c r="AI36" s="214">
        <f t="shared" si="80"/>
        <v>61.842599999999997</v>
      </c>
      <c r="AJ36" s="141" t="str">
        <f t="shared" si="81"/>
        <v/>
      </c>
    </row>
    <row r="37" spans="1:36" ht="15">
      <c r="A37" s="167" t="s">
        <v>16</v>
      </c>
      <c r="B37" s="44">
        <f t="shared" si="77"/>
        <v>1070.7803413054078</v>
      </c>
      <c r="C37" s="44">
        <f t="shared" si="77"/>
        <v>301.56221775240402</v>
      </c>
      <c r="D37" s="44">
        <f t="shared" si="77"/>
        <v>190.61590180080279</v>
      </c>
      <c r="E37" s="44">
        <f t="shared" si="77"/>
        <v>26.183490684896498</v>
      </c>
      <c r="F37" s="348">
        <v>0</v>
      </c>
      <c r="G37" s="44">
        <f t="shared" si="74"/>
        <v>0</v>
      </c>
      <c r="H37" s="44">
        <f t="shared" si="74"/>
        <v>0</v>
      </c>
      <c r="I37" s="154">
        <f t="shared" si="78"/>
        <v>1589.1419515435109</v>
      </c>
      <c r="J37" s="149"/>
      <c r="K37" s="169" t="s">
        <v>16</v>
      </c>
      <c r="L37" s="44">
        <f t="shared" si="75"/>
        <v>1070.7803413054078</v>
      </c>
      <c r="M37" s="44">
        <f t="shared" si="75"/>
        <v>301.56221775240402</v>
      </c>
      <c r="N37" s="44">
        <f t="shared" si="75"/>
        <v>190.61590180080279</v>
      </c>
      <c r="O37" s="44">
        <f t="shared" si="75"/>
        <v>26.183490684896498</v>
      </c>
      <c r="P37" s="44">
        <f t="shared" si="75"/>
        <v>0</v>
      </c>
      <c r="Q37" s="44">
        <f t="shared" si="75"/>
        <v>0</v>
      </c>
      <c r="R37" s="44">
        <f t="shared" si="75"/>
        <v>0</v>
      </c>
      <c r="S37" s="158">
        <f t="shared" si="79"/>
        <v>1589.1419515435109</v>
      </c>
      <c r="T37" s="149"/>
      <c r="U37" s="215" t="s">
        <v>16</v>
      </c>
      <c r="V37" s="119">
        <f t="shared" si="76"/>
        <v>1070.5336110641058</v>
      </c>
      <c r="W37" s="119">
        <f t="shared" si="76"/>
        <v>0</v>
      </c>
      <c r="X37" s="119">
        <f t="shared" si="76"/>
        <v>0</v>
      </c>
      <c r="Y37" s="119">
        <f t="shared" si="76"/>
        <v>301.56221775240402</v>
      </c>
      <c r="Z37" s="119">
        <f t="shared" si="76"/>
        <v>190.61590180080279</v>
      </c>
      <c r="AA37" s="119">
        <f t="shared" si="76"/>
        <v>26.183490684896498</v>
      </c>
      <c r="AB37" s="119">
        <f t="shared" si="76"/>
        <v>0</v>
      </c>
      <c r="AC37" s="120">
        <f t="shared" si="76"/>
        <v>0.24673024130208296</v>
      </c>
      <c r="AD37" s="119">
        <f t="shared" si="76"/>
        <v>0.24673024130208296</v>
      </c>
      <c r="AE37" s="119">
        <f t="shared" si="76"/>
        <v>0</v>
      </c>
      <c r="AF37" s="119">
        <f t="shared" si="76"/>
        <v>0</v>
      </c>
      <c r="AG37" s="119">
        <f t="shared" si="76"/>
        <v>0</v>
      </c>
      <c r="AH37" s="119">
        <f t="shared" si="76"/>
        <v>0</v>
      </c>
      <c r="AI37" s="210">
        <f t="shared" si="80"/>
        <v>1589.1419515435109</v>
      </c>
      <c r="AJ37" s="141" t="str">
        <f t="shared" si="81"/>
        <v/>
      </c>
    </row>
    <row r="38" spans="1:36" ht="15">
      <c r="A38" s="159" t="s">
        <v>15</v>
      </c>
      <c r="B38" s="41">
        <f t="shared" si="77"/>
        <v>602.5014945439134</v>
      </c>
      <c r="C38" s="41">
        <f t="shared" si="77"/>
        <v>175.36464950699008</v>
      </c>
      <c r="D38" s="41">
        <f t="shared" si="77"/>
        <v>182.53390548965626</v>
      </c>
      <c r="E38" s="41">
        <f t="shared" si="77"/>
        <v>19.681846082699732</v>
      </c>
      <c r="F38" s="348">
        <v>0</v>
      </c>
      <c r="G38" s="41">
        <f t="shared" si="74"/>
        <v>0</v>
      </c>
      <c r="H38" s="41">
        <f t="shared" si="74"/>
        <v>0</v>
      </c>
      <c r="I38" s="162">
        <f t="shared" si="78"/>
        <v>980.08189562325947</v>
      </c>
      <c r="J38" s="149"/>
      <c r="K38" s="163" t="s">
        <v>15</v>
      </c>
      <c r="L38" s="90">
        <f t="shared" si="75"/>
        <v>602.5014945439134</v>
      </c>
      <c r="M38" s="90">
        <f t="shared" si="75"/>
        <v>175.36464950699008</v>
      </c>
      <c r="N38" s="90">
        <f t="shared" si="75"/>
        <v>182.53390548965626</v>
      </c>
      <c r="O38" s="90">
        <f t="shared" si="75"/>
        <v>19.681846082699732</v>
      </c>
      <c r="P38" s="90">
        <f t="shared" si="75"/>
        <v>0</v>
      </c>
      <c r="Q38" s="90">
        <f t="shared" si="75"/>
        <v>0</v>
      </c>
      <c r="R38" s="90">
        <f t="shared" si="75"/>
        <v>0</v>
      </c>
      <c r="S38" s="166">
        <f t="shared" si="79"/>
        <v>980.08189562325947</v>
      </c>
      <c r="T38" s="149"/>
      <c r="U38" s="211" t="s">
        <v>56</v>
      </c>
      <c r="V38" s="123">
        <f t="shared" si="76"/>
        <v>580.29764133787853</v>
      </c>
      <c r="W38" s="123">
        <f t="shared" si="76"/>
        <v>0</v>
      </c>
      <c r="X38" s="123">
        <f t="shared" si="76"/>
        <v>0</v>
      </c>
      <c r="Y38" s="123">
        <f t="shared" si="76"/>
        <v>175.36464950699008</v>
      </c>
      <c r="Z38" s="123">
        <f t="shared" si="76"/>
        <v>154.59740214516341</v>
      </c>
      <c r="AA38" s="123">
        <f t="shared" si="76"/>
        <v>16.887856977661322</v>
      </c>
      <c r="AB38" s="123">
        <f t="shared" si="76"/>
        <v>0</v>
      </c>
      <c r="AC38" s="124">
        <f t="shared" si="76"/>
        <v>52.934345655566112</v>
      </c>
      <c r="AD38" s="123">
        <f t="shared" si="76"/>
        <v>22.203853206034864</v>
      </c>
      <c r="AE38" s="123">
        <f t="shared" si="76"/>
        <v>0</v>
      </c>
      <c r="AF38" s="123">
        <f t="shared" si="76"/>
        <v>0</v>
      </c>
      <c r="AG38" s="123">
        <f t="shared" si="76"/>
        <v>27.936503344492841</v>
      </c>
      <c r="AH38" s="123">
        <f t="shared" si="76"/>
        <v>2.7939891050384107</v>
      </c>
      <c r="AI38" s="214">
        <f t="shared" si="80"/>
        <v>980.08189562325936</v>
      </c>
      <c r="AJ38" s="141" t="str">
        <f t="shared" si="81"/>
        <v/>
      </c>
    </row>
    <row r="39" spans="1:36" ht="15">
      <c r="A39" s="167" t="s">
        <v>57</v>
      </c>
      <c r="B39" s="44">
        <f t="shared" si="77"/>
        <v>0</v>
      </c>
      <c r="C39" s="44">
        <f t="shared" si="77"/>
        <v>0</v>
      </c>
      <c r="D39" s="44">
        <f t="shared" si="77"/>
        <v>0</v>
      </c>
      <c r="E39" s="44">
        <f t="shared" si="77"/>
        <v>2845.5591418191411</v>
      </c>
      <c r="F39" s="348">
        <v>0</v>
      </c>
      <c r="G39" s="44">
        <f t="shared" si="74"/>
        <v>0</v>
      </c>
      <c r="H39" s="44">
        <f t="shared" si="74"/>
        <v>0</v>
      </c>
      <c r="I39" s="154">
        <f t="shared" si="78"/>
        <v>2845.5591418191411</v>
      </c>
      <c r="J39" s="149"/>
      <c r="K39" s="169" t="s">
        <v>57</v>
      </c>
      <c r="L39" s="44">
        <f t="shared" si="75"/>
        <v>0</v>
      </c>
      <c r="M39" s="44">
        <f t="shared" si="75"/>
        <v>0</v>
      </c>
      <c r="N39" s="44">
        <f t="shared" si="75"/>
        <v>0</v>
      </c>
      <c r="O39" s="44">
        <f t="shared" si="75"/>
        <v>2845.5591418191411</v>
      </c>
      <c r="P39" s="44">
        <f t="shared" si="75"/>
        <v>6329.3265727452772</v>
      </c>
      <c r="Q39" s="44">
        <f t="shared" si="75"/>
        <v>0</v>
      </c>
      <c r="R39" s="44">
        <f t="shared" si="75"/>
        <v>0</v>
      </c>
      <c r="S39" s="158">
        <f t="shared" si="79"/>
        <v>9174.8857145644179</v>
      </c>
      <c r="T39" s="149"/>
      <c r="U39" s="215" t="s">
        <v>57</v>
      </c>
      <c r="V39" s="119">
        <f t="shared" si="76"/>
        <v>0</v>
      </c>
      <c r="W39" s="119">
        <f t="shared" si="76"/>
        <v>0</v>
      </c>
      <c r="X39" s="119">
        <f t="shared" si="76"/>
        <v>0</v>
      </c>
      <c r="Y39" s="119">
        <f t="shared" si="76"/>
        <v>0</v>
      </c>
      <c r="Z39" s="119">
        <f t="shared" si="76"/>
        <v>0</v>
      </c>
      <c r="AA39" s="119">
        <f t="shared" si="76"/>
        <v>1403.1967071286388</v>
      </c>
      <c r="AB39" s="119">
        <f t="shared" si="76"/>
        <v>6329.3265727452772</v>
      </c>
      <c r="AC39" s="120">
        <f t="shared" si="76"/>
        <v>1442.3624346905021</v>
      </c>
      <c r="AD39" s="119">
        <f t="shared" si="76"/>
        <v>0</v>
      </c>
      <c r="AE39" s="119">
        <f t="shared" si="76"/>
        <v>0</v>
      </c>
      <c r="AF39" s="119">
        <f t="shared" si="76"/>
        <v>0</v>
      </c>
      <c r="AG39" s="119">
        <f t="shared" si="76"/>
        <v>0</v>
      </c>
      <c r="AH39" s="119">
        <f t="shared" si="76"/>
        <v>1442.3624346905021</v>
      </c>
      <c r="AI39" s="210">
        <f t="shared" si="80"/>
        <v>9174.8857145644179</v>
      </c>
      <c r="AJ39" s="141" t="str">
        <f t="shared" si="81"/>
        <v/>
      </c>
    </row>
    <row r="40" spans="1:36" ht="15">
      <c r="A40" s="159" t="s">
        <v>12</v>
      </c>
      <c r="B40" s="41">
        <f t="shared" si="77"/>
        <v>0</v>
      </c>
      <c r="C40" s="41">
        <f t="shared" si="77"/>
        <v>0</v>
      </c>
      <c r="D40" s="41">
        <f t="shared" si="77"/>
        <v>0</v>
      </c>
      <c r="E40" s="41">
        <f t="shared" si="77"/>
        <v>36.375358227950287</v>
      </c>
      <c r="F40" s="348">
        <v>0</v>
      </c>
      <c r="G40" s="41">
        <f t="shared" si="74"/>
        <v>0</v>
      </c>
      <c r="H40" s="41">
        <f t="shared" si="74"/>
        <v>0</v>
      </c>
      <c r="I40" s="162">
        <f t="shared" si="78"/>
        <v>36.375358227950287</v>
      </c>
      <c r="J40" s="149"/>
      <c r="K40" s="163" t="s">
        <v>12</v>
      </c>
      <c r="L40" s="90">
        <f t="shared" si="75"/>
        <v>0</v>
      </c>
      <c r="M40" s="90">
        <f t="shared" si="75"/>
        <v>0</v>
      </c>
      <c r="N40" s="90">
        <f t="shared" si="75"/>
        <v>0</v>
      </c>
      <c r="O40" s="90">
        <f t="shared" si="75"/>
        <v>36.375358227950287</v>
      </c>
      <c r="P40" s="90">
        <f t="shared" si="75"/>
        <v>410.07080674978226</v>
      </c>
      <c r="Q40" s="90">
        <f t="shared" si="75"/>
        <v>0</v>
      </c>
      <c r="R40" s="90">
        <f t="shared" si="75"/>
        <v>0</v>
      </c>
      <c r="S40" s="166">
        <f t="shared" si="79"/>
        <v>446.44616497773256</v>
      </c>
      <c r="T40" s="149"/>
      <c r="U40" s="211" t="s">
        <v>12</v>
      </c>
      <c r="V40" s="123">
        <f t="shared" si="76"/>
        <v>0</v>
      </c>
      <c r="W40" s="123">
        <f t="shared" si="76"/>
        <v>0</v>
      </c>
      <c r="X40" s="123">
        <f t="shared" si="76"/>
        <v>0</v>
      </c>
      <c r="Y40" s="123">
        <f t="shared" si="76"/>
        <v>0</v>
      </c>
      <c r="Z40" s="123">
        <f t="shared" si="76"/>
        <v>0</v>
      </c>
      <c r="AA40" s="123">
        <f t="shared" si="76"/>
        <v>29.227402848776968</v>
      </c>
      <c r="AB40" s="123">
        <f t="shared" si="76"/>
        <v>410.07080674978226</v>
      </c>
      <c r="AC40" s="124">
        <f t="shared" si="76"/>
        <v>7.1479553791733252</v>
      </c>
      <c r="AD40" s="123">
        <f t="shared" si="76"/>
        <v>0</v>
      </c>
      <c r="AE40" s="123">
        <f t="shared" si="76"/>
        <v>0</v>
      </c>
      <c r="AF40" s="123">
        <f t="shared" si="76"/>
        <v>0</v>
      </c>
      <c r="AG40" s="123">
        <f t="shared" si="76"/>
        <v>0</v>
      </c>
      <c r="AH40" s="123">
        <f t="shared" si="76"/>
        <v>7.1479553791733252</v>
      </c>
      <c r="AI40" s="214">
        <f t="shared" si="80"/>
        <v>446.44616497773256</v>
      </c>
      <c r="AJ40" s="141" t="str">
        <f t="shared" si="81"/>
        <v/>
      </c>
    </row>
    <row r="41" spans="1:36" ht="15">
      <c r="A41" s="167" t="s">
        <v>58</v>
      </c>
      <c r="B41" s="44">
        <f t="shared" si="77"/>
        <v>0</v>
      </c>
      <c r="C41" s="44">
        <f t="shared" si="77"/>
        <v>0</v>
      </c>
      <c r="D41" s="44">
        <f t="shared" si="77"/>
        <v>0.25597480679696538</v>
      </c>
      <c r="E41" s="44">
        <f t="shared" si="77"/>
        <v>1.0397015127323899E-2</v>
      </c>
      <c r="F41" s="348">
        <v>0</v>
      </c>
      <c r="G41" s="44">
        <f t="shared" si="74"/>
        <v>0</v>
      </c>
      <c r="H41" s="44">
        <f t="shared" si="74"/>
        <v>0</v>
      </c>
      <c r="I41" s="154">
        <f t="shared" si="78"/>
        <v>0.26637182192428926</v>
      </c>
      <c r="J41" s="149"/>
      <c r="K41" s="169" t="s">
        <v>58</v>
      </c>
      <c r="L41" s="44">
        <f t="shared" si="75"/>
        <v>0</v>
      </c>
      <c r="M41" s="44">
        <f t="shared" si="75"/>
        <v>0</v>
      </c>
      <c r="N41" s="44">
        <f t="shared" si="75"/>
        <v>0.25597480679696538</v>
      </c>
      <c r="O41" s="44">
        <f t="shared" si="75"/>
        <v>1.0397015127323899E-2</v>
      </c>
      <c r="P41" s="44">
        <f t="shared" si="75"/>
        <v>0</v>
      </c>
      <c r="Q41" s="44">
        <f t="shared" si="75"/>
        <v>0</v>
      </c>
      <c r="R41" s="44">
        <f t="shared" si="75"/>
        <v>0</v>
      </c>
      <c r="S41" s="158">
        <f t="shared" si="79"/>
        <v>0.26637182192428926</v>
      </c>
      <c r="T41" s="149"/>
      <c r="U41" s="215" t="s">
        <v>58</v>
      </c>
      <c r="V41" s="119">
        <f t="shared" si="76"/>
        <v>0</v>
      </c>
      <c r="W41" s="119">
        <f t="shared" si="76"/>
        <v>0</v>
      </c>
      <c r="X41" s="119">
        <f t="shared" si="76"/>
        <v>0</v>
      </c>
      <c r="Y41" s="119">
        <f t="shared" si="76"/>
        <v>0</v>
      </c>
      <c r="Z41" s="119">
        <f t="shared" si="76"/>
        <v>0.25597480679696538</v>
      </c>
      <c r="AA41" s="119">
        <f t="shared" si="76"/>
        <v>0</v>
      </c>
      <c r="AB41" s="119">
        <f t="shared" si="76"/>
        <v>0</v>
      </c>
      <c r="AC41" s="120">
        <f t="shared" si="76"/>
        <v>1.0397015127323899E-2</v>
      </c>
      <c r="AD41" s="119">
        <f t="shared" si="76"/>
        <v>0</v>
      </c>
      <c r="AE41" s="119">
        <f t="shared" si="76"/>
        <v>0</v>
      </c>
      <c r="AF41" s="119">
        <f t="shared" si="76"/>
        <v>0</v>
      </c>
      <c r="AG41" s="119">
        <f t="shared" si="76"/>
        <v>0</v>
      </c>
      <c r="AH41" s="119">
        <f t="shared" si="76"/>
        <v>1.0397015127323899E-2</v>
      </c>
      <c r="AI41" s="210">
        <f t="shared" si="80"/>
        <v>0.26637182192428926</v>
      </c>
      <c r="AJ41" s="141" t="str">
        <f t="shared" si="81"/>
        <v/>
      </c>
    </row>
    <row r="42" spans="1:36" ht="15">
      <c r="A42" s="159" t="s">
        <v>17</v>
      </c>
      <c r="B42" s="41">
        <f t="shared" si="77"/>
        <v>113.0380931578964</v>
      </c>
      <c r="C42" s="41">
        <f t="shared" si="77"/>
        <v>5.1483125514127721</v>
      </c>
      <c r="D42" s="41">
        <f t="shared" si="77"/>
        <v>207.61973467066019</v>
      </c>
      <c r="E42" s="41">
        <f t="shared" si="77"/>
        <v>77.04473117734166</v>
      </c>
      <c r="F42" s="348">
        <v>0</v>
      </c>
      <c r="G42" s="41">
        <f t="shared" si="74"/>
        <v>0</v>
      </c>
      <c r="H42" s="41">
        <f t="shared" si="74"/>
        <v>0</v>
      </c>
      <c r="I42" s="162">
        <f t="shared" si="78"/>
        <v>402.850871557311</v>
      </c>
      <c r="J42" s="149"/>
      <c r="K42" s="163" t="s">
        <v>17</v>
      </c>
      <c r="L42" s="90">
        <f t="shared" si="75"/>
        <v>113.0380931578964</v>
      </c>
      <c r="M42" s="90">
        <f t="shared" si="75"/>
        <v>5.1483125514127721</v>
      </c>
      <c r="N42" s="90">
        <f t="shared" si="75"/>
        <v>207.61973467066019</v>
      </c>
      <c r="O42" s="90">
        <f t="shared" si="75"/>
        <v>77.04473117734166</v>
      </c>
      <c r="P42" s="90">
        <f t="shared" si="75"/>
        <v>11.621105800687761</v>
      </c>
      <c r="Q42" s="90">
        <f t="shared" si="75"/>
        <v>0</v>
      </c>
      <c r="R42" s="90">
        <f t="shared" si="75"/>
        <v>0</v>
      </c>
      <c r="S42" s="166">
        <f t="shared" si="79"/>
        <v>414.47197735799875</v>
      </c>
      <c r="T42" s="149"/>
      <c r="U42" s="211" t="s">
        <v>17</v>
      </c>
      <c r="V42" s="123">
        <f t="shared" si="76"/>
        <v>112.83103058811767</v>
      </c>
      <c r="W42" s="123">
        <f t="shared" si="76"/>
        <v>0</v>
      </c>
      <c r="X42" s="123">
        <f t="shared" si="76"/>
        <v>0</v>
      </c>
      <c r="Y42" s="123">
        <f t="shared" si="76"/>
        <v>5.1483125514127721</v>
      </c>
      <c r="Z42" s="123">
        <f t="shared" si="76"/>
        <v>207.60829321769728</v>
      </c>
      <c r="AA42" s="123">
        <f t="shared" si="76"/>
        <v>0.90599269982351693</v>
      </c>
      <c r="AB42" s="123">
        <f t="shared" si="76"/>
        <v>11.621105800687761</v>
      </c>
      <c r="AC42" s="124">
        <f t="shared" si="76"/>
        <v>76.357242500259773</v>
      </c>
      <c r="AD42" s="123">
        <f t="shared" si="76"/>
        <v>0.20706256977872434</v>
      </c>
      <c r="AE42" s="123">
        <f t="shared" si="76"/>
        <v>0</v>
      </c>
      <c r="AF42" s="123">
        <f t="shared" si="76"/>
        <v>0</v>
      </c>
      <c r="AG42" s="123">
        <f t="shared" si="76"/>
        <v>1.1441452962903815E-2</v>
      </c>
      <c r="AH42" s="123">
        <f t="shared" si="76"/>
        <v>76.138738477518146</v>
      </c>
      <c r="AI42" s="214">
        <f t="shared" si="80"/>
        <v>414.47197735799875</v>
      </c>
      <c r="AJ42" s="141" t="str">
        <f t="shared" si="81"/>
        <v/>
      </c>
    </row>
    <row r="43" spans="1:36" ht="15">
      <c r="A43" s="167" t="s">
        <v>139</v>
      </c>
      <c r="B43" s="44">
        <f t="shared" si="77"/>
        <v>6219.5486605802362</v>
      </c>
      <c r="C43" s="44">
        <f t="shared" si="77"/>
        <v>12381.221285032883</v>
      </c>
      <c r="D43" s="44">
        <f t="shared" si="77"/>
        <v>15106.087560525089</v>
      </c>
      <c r="E43" s="44">
        <f t="shared" si="77"/>
        <v>1673.0912829297147</v>
      </c>
      <c r="F43" s="348">
        <v>0</v>
      </c>
      <c r="G43" s="44">
        <f t="shared" si="74"/>
        <v>0</v>
      </c>
      <c r="H43" s="44">
        <f t="shared" si="74"/>
        <v>0</v>
      </c>
      <c r="I43" s="154">
        <f t="shared" si="78"/>
        <v>35379.948789067923</v>
      </c>
      <c r="J43" s="149"/>
      <c r="K43" s="169" t="s">
        <v>139</v>
      </c>
      <c r="L43" s="44">
        <f t="shared" si="75"/>
        <v>6219.5486605802362</v>
      </c>
      <c r="M43" s="44">
        <f t="shared" si="75"/>
        <v>12381.221285032883</v>
      </c>
      <c r="N43" s="44">
        <f t="shared" si="75"/>
        <v>15106.087560525089</v>
      </c>
      <c r="O43" s="44">
        <f t="shared" si="75"/>
        <v>1673.0912829297147</v>
      </c>
      <c r="P43" s="44">
        <f t="shared" si="75"/>
        <v>30.449761769313209</v>
      </c>
      <c r="Q43" s="44">
        <f t="shared" si="75"/>
        <v>0</v>
      </c>
      <c r="R43" s="44">
        <f t="shared" si="75"/>
        <v>0</v>
      </c>
      <c r="S43" s="158">
        <f t="shared" si="79"/>
        <v>35410.398550837235</v>
      </c>
      <c r="T43" s="149"/>
      <c r="U43" s="215" t="s">
        <v>139</v>
      </c>
      <c r="V43" s="119">
        <f t="shared" si="76"/>
        <v>6016.9587704764645</v>
      </c>
      <c r="W43" s="119">
        <f t="shared" si="76"/>
        <v>0</v>
      </c>
      <c r="X43" s="119">
        <f t="shared" si="76"/>
        <v>0</v>
      </c>
      <c r="Y43" s="119">
        <f t="shared" si="76"/>
        <v>12381.221285032883</v>
      </c>
      <c r="Z43" s="119">
        <f t="shared" si="76"/>
        <v>14272.91202979338</v>
      </c>
      <c r="AA43" s="119">
        <f t="shared" si="76"/>
        <v>1402.5119636138709</v>
      </c>
      <c r="AB43" s="119">
        <f t="shared" si="76"/>
        <v>30.449761769313209</v>
      </c>
      <c r="AC43" s="120">
        <f t="shared" si="76"/>
        <v>1306.3447401513199</v>
      </c>
      <c r="AD43" s="119">
        <f t="shared" si="76"/>
        <v>202.58989010377093</v>
      </c>
      <c r="AE43" s="119">
        <f t="shared" si="76"/>
        <v>37.977588727033904</v>
      </c>
      <c r="AF43" s="119">
        <f t="shared" si="76"/>
        <v>0</v>
      </c>
      <c r="AG43" s="119">
        <f t="shared" si="76"/>
        <v>833.17553073170484</v>
      </c>
      <c r="AH43" s="119">
        <f t="shared" si="76"/>
        <v>232.60173058881011</v>
      </c>
      <c r="AI43" s="210">
        <f t="shared" si="80"/>
        <v>35410.398550837228</v>
      </c>
      <c r="AJ43" s="141" t="str">
        <f t="shared" si="81"/>
        <v/>
      </c>
    </row>
    <row r="44" spans="1:36" ht="15">
      <c r="A44" s="159" t="s">
        <v>25</v>
      </c>
      <c r="B44" s="41">
        <f t="shared" si="77"/>
        <v>1160.7655224483944</v>
      </c>
      <c r="C44" s="41">
        <f t="shared" si="77"/>
        <v>299.0959572494034</v>
      </c>
      <c r="D44" s="41">
        <f t="shared" si="77"/>
        <v>3211.4478082606242</v>
      </c>
      <c r="E44" s="41">
        <f t="shared" si="77"/>
        <v>22658.643657419983</v>
      </c>
      <c r="F44" s="348">
        <v>0</v>
      </c>
      <c r="G44" s="41">
        <f t="shared" si="74"/>
        <v>2044.4902351178225</v>
      </c>
      <c r="H44" s="41">
        <f t="shared" si="74"/>
        <v>92.724789332079126</v>
      </c>
      <c r="I44" s="162">
        <f t="shared" si="78"/>
        <v>29467.167969828308</v>
      </c>
      <c r="J44" s="149"/>
      <c r="K44" s="163" t="s">
        <v>25</v>
      </c>
      <c r="L44" s="90">
        <f t="shared" si="75"/>
        <v>1160.7655224483944</v>
      </c>
      <c r="M44" s="90">
        <f t="shared" si="75"/>
        <v>299.0959572494034</v>
      </c>
      <c r="N44" s="90">
        <f t="shared" si="75"/>
        <v>3211.4478082606242</v>
      </c>
      <c r="O44" s="90">
        <f t="shared" si="75"/>
        <v>22658.643657419983</v>
      </c>
      <c r="P44" s="90">
        <f t="shared" si="75"/>
        <v>13.763170317640723</v>
      </c>
      <c r="Q44" s="90">
        <f t="shared" si="75"/>
        <v>2044.4902351178225</v>
      </c>
      <c r="R44" s="90">
        <f t="shared" si="75"/>
        <v>92.724789332079126</v>
      </c>
      <c r="S44" s="166">
        <f t="shared" si="79"/>
        <v>29480.931140145945</v>
      </c>
      <c r="T44" s="149"/>
      <c r="U44" s="211" t="s">
        <v>25</v>
      </c>
      <c r="V44" s="123">
        <f t="shared" si="76"/>
        <v>518.07485507166587</v>
      </c>
      <c r="W44" s="123">
        <f t="shared" si="76"/>
        <v>625.63627476261581</v>
      </c>
      <c r="X44" s="123">
        <f t="shared" si="76"/>
        <v>2044.4902351178225</v>
      </c>
      <c r="Y44" s="123">
        <f t="shared" si="76"/>
        <v>299.0959572494034</v>
      </c>
      <c r="Z44" s="123">
        <f t="shared" si="76"/>
        <v>3199.9388879776334</v>
      </c>
      <c r="AA44" s="123">
        <f t="shared" si="76"/>
        <v>22088.202792021075</v>
      </c>
      <c r="AB44" s="123">
        <f t="shared" si="76"/>
        <v>13.763170317640723</v>
      </c>
      <c r="AC44" s="124">
        <f t="shared" si="76"/>
        <v>691.72896762809523</v>
      </c>
      <c r="AD44" s="123">
        <f t="shared" si="76"/>
        <v>17.054392614112764</v>
      </c>
      <c r="AE44" s="123">
        <f t="shared" si="76"/>
        <v>385.51882214596662</v>
      </c>
      <c r="AF44" s="123">
        <f t="shared" si="76"/>
        <v>92.724789332079126</v>
      </c>
      <c r="AG44" s="123">
        <f t="shared" si="76"/>
        <v>11.508920282990688</v>
      </c>
      <c r="AH44" s="123">
        <f t="shared" si="76"/>
        <v>184.92204325294608</v>
      </c>
      <c r="AI44" s="214">
        <f t="shared" si="80"/>
        <v>29480.931140145953</v>
      </c>
      <c r="AJ44" s="141" t="str">
        <f t="shared" si="81"/>
        <v/>
      </c>
    </row>
    <row r="45" spans="1:36" ht="15">
      <c r="A45" s="167" t="s">
        <v>24</v>
      </c>
      <c r="B45" s="44">
        <f t="shared" si="77"/>
        <v>1366.8301614097468</v>
      </c>
      <c r="C45" s="44">
        <f t="shared" si="77"/>
        <v>536.56633591213813</v>
      </c>
      <c r="D45" s="44">
        <f t="shared" si="77"/>
        <v>573.20359006882165</v>
      </c>
      <c r="E45" s="44">
        <f t="shared" si="77"/>
        <v>0</v>
      </c>
      <c r="F45" s="348">
        <v>0</v>
      </c>
      <c r="G45" s="44">
        <f t="shared" si="74"/>
        <v>0</v>
      </c>
      <c r="H45" s="44">
        <f t="shared" si="74"/>
        <v>0</v>
      </c>
      <c r="I45" s="154">
        <f t="shared" si="78"/>
        <v>2476.6000873907064</v>
      </c>
      <c r="J45" s="149"/>
      <c r="K45" s="169" t="s">
        <v>24</v>
      </c>
      <c r="L45" s="44">
        <f t="shared" si="75"/>
        <v>1366.8301614097468</v>
      </c>
      <c r="M45" s="44">
        <f t="shared" si="75"/>
        <v>536.56633591213813</v>
      </c>
      <c r="N45" s="44">
        <f t="shared" si="75"/>
        <v>573.20359006882165</v>
      </c>
      <c r="O45" s="44">
        <f t="shared" si="75"/>
        <v>0</v>
      </c>
      <c r="P45" s="44">
        <f t="shared" si="75"/>
        <v>0</v>
      </c>
      <c r="Q45" s="44">
        <f t="shared" si="75"/>
        <v>0</v>
      </c>
      <c r="R45" s="44">
        <f t="shared" si="75"/>
        <v>0</v>
      </c>
      <c r="S45" s="158">
        <f t="shared" si="79"/>
        <v>2476.6000873907064</v>
      </c>
      <c r="T45" s="149"/>
      <c r="U45" s="215" t="s">
        <v>24</v>
      </c>
      <c r="V45" s="119">
        <f t="shared" si="76"/>
        <v>1336.7483416866214</v>
      </c>
      <c r="W45" s="119">
        <f t="shared" si="76"/>
        <v>24.668888455184081</v>
      </c>
      <c r="X45" s="119">
        <f t="shared" si="76"/>
        <v>0</v>
      </c>
      <c r="Y45" s="119">
        <f t="shared" si="76"/>
        <v>536.56633591213813</v>
      </c>
      <c r="Z45" s="119">
        <f t="shared" si="76"/>
        <v>324.45006106554695</v>
      </c>
      <c r="AA45" s="119">
        <f t="shared" si="76"/>
        <v>0</v>
      </c>
      <c r="AB45" s="119">
        <f t="shared" si="76"/>
        <v>0</v>
      </c>
      <c r="AC45" s="120">
        <f t="shared" si="76"/>
        <v>254.16646027121618</v>
      </c>
      <c r="AD45" s="119">
        <f t="shared" si="76"/>
        <v>5.4129312679414756</v>
      </c>
      <c r="AE45" s="119">
        <f t="shared" si="76"/>
        <v>0</v>
      </c>
      <c r="AF45" s="119">
        <f t="shared" si="76"/>
        <v>0</v>
      </c>
      <c r="AG45" s="119">
        <f t="shared" si="76"/>
        <v>248.75352900327474</v>
      </c>
      <c r="AH45" s="119">
        <f t="shared" si="76"/>
        <v>0</v>
      </c>
      <c r="AI45" s="210">
        <f t="shared" si="80"/>
        <v>2476.6000873907069</v>
      </c>
      <c r="AJ45" s="141" t="str">
        <f t="shared" si="81"/>
        <v/>
      </c>
    </row>
    <row r="46" spans="1:36" ht="15">
      <c r="A46" s="159" t="s">
        <v>59</v>
      </c>
      <c r="B46" s="41">
        <f t="shared" si="77"/>
        <v>59.543514612031458</v>
      </c>
      <c r="C46" s="41">
        <f t="shared" si="77"/>
        <v>16.639814825335581</v>
      </c>
      <c r="D46" s="41">
        <f t="shared" si="77"/>
        <v>36.297845652328576</v>
      </c>
      <c r="E46" s="41">
        <f t="shared" si="77"/>
        <v>0</v>
      </c>
      <c r="F46" s="348">
        <v>0</v>
      </c>
      <c r="G46" s="41">
        <f t="shared" si="74"/>
        <v>0</v>
      </c>
      <c r="H46" s="41">
        <f t="shared" si="74"/>
        <v>0</v>
      </c>
      <c r="I46" s="162">
        <f t="shared" si="78"/>
        <v>112.48117508969561</v>
      </c>
      <c r="J46" s="149"/>
      <c r="K46" s="163" t="s">
        <v>59</v>
      </c>
      <c r="L46" s="90">
        <f t="shared" si="75"/>
        <v>59.543514612031458</v>
      </c>
      <c r="M46" s="90">
        <f t="shared" si="75"/>
        <v>16.639814825335581</v>
      </c>
      <c r="N46" s="90">
        <f t="shared" si="75"/>
        <v>36.297845652328576</v>
      </c>
      <c r="O46" s="90">
        <f t="shared" si="75"/>
        <v>0</v>
      </c>
      <c r="P46" s="90">
        <f t="shared" si="75"/>
        <v>0</v>
      </c>
      <c r="Q46" s="90">
        <f t="shared" si="75"/>
        <v>0</v>
      </c>
      <c r="R46" s="90">
        <f t="shared" si="75"/>
        <v>0</v>
      </c>
      <c r="S46" s="166">
        <f t="shared" si="79"/>
        <v>112.48117508969561</v>
      </c>
      <c r="T46" s="149"/>
      <c r="U46" s="211" t="s">
        <v>59</v>
      </c>
      <c r="V46" s="123">
        <f t="shared" si="76"/>
        <v>58.857169274849667</v>
      </c>
      <c r="W46" s="123">
        <f t="shared" si="76"/>
        <v>0</v>
      </c>
      <c r="X46" s="123">
        <f t="shared" si="76"/>
        <v>0</v>
      </c>
      <c r="Y46" s="123">
        <f t="shared" si="76"/>
        <v>16.639814825335581</v>
      </c>
      <c r="Z46" s="123">
        <f t="shared" si="76"/>
        <v>36.297845652328576</v>
      </c>
      <c r="AA46" s="123">
        <f t="shared" si="76"/>
        <v>0</v>
      </c>
      <c r="AB46" s="123">
        <f t="shared" si="76"/>
        <v>0</v>
      </c>
      <c r="AC46" s="124">
        <f t="shared" si="76"/>
        <v>0.68634533718179602</v>
      </c>
      <c r="AD46" s="123">
        <f t="shared" si="76"/>
        <v>0.68634533718179602</v>
      </c>
      <c r="AE46" s="123">
        <f t="shared" si="76"/>
        <v>0</v>
      </c>
      <c r="AF46" s="123">
        <f t="shared" si="76"/>
        <v>0</v>
      </c>
      <c r="AG46" s="123">
        <f t="shared" si="76"/>
        <v>0</v>
      </c>
      <c r="AH46" s="123">
        <f t="shared" si="76"/>
        <v>0</v>
      </c>
      <c r="AI46" s="214">
        <f t="shared" si="80"/>
        <v>112.48117508969561</v>
      </c>
      <c r="AJ46" s="141" t="str">
        <f t="shared" si="81"/>
        <v/>
      </c>
    </row>
    <row r="47" spans="1:36" ht="15">
      <c r="A47" s="167" t="s">
        <v>22</v>
      </c>
      <c r="B47" s="44">
        <f t="shared" si="77"/>
        <v>2698.0974041101913</v>
      </c>
      <c r="C47" s="44">
        <f t="shared" si="77"/>
        <v>8490.3567645624735</v>
      </c>
      <c r="D47" s="44">
        <f t="shared" si="77"/>
        <v>1280.7968857056985</v>
      </c>
      <c r="E47" s="44">
        <f t="shared" si="77"/>
        <v>411.80705939533891</v>
      </c>
      <c r="F47" s="348">
        <v>0</v>
      </c>
      <c r="G47" s="44">
        <f t="shared" si="74"/>
        <v>0</v>
      </c>
      <c r="H47" s="44">
        <f t="shared" si="74"/>
        <v>0</v>
      </c>
      <c r="I47" s="154">
        <f t="shared" si="78"/>
        <v>12881.058113773703</v>
      </c>
      <c r="J47" s="149"/>
      <c r="K47" s="169" t="s">
        <v>22</v>
      </c>
      <c r="L47" s="44">
        <f t="shared" si="75"/>
        <v>2698.0974041101913</v>
      </c>
      <c r="M47" s="44">
        <f t="shared" si="75"/>
        <v>8490.3567645624735</v>
      </c>
      <c r="N47" s="44">
        <f t="shared" si="75"/>
        <v>1280.7968857056985</v>
      </c>
      <c r="O47" s="44">
        <f t="shared" si="75"/>
        <v>411.80705939533891</v>
      </c>
      <c r="P47" s="44">
        <f t="shared" si="75"/>
        <v>558.44024932902926</v>
      </c>
      <c r="Q47" s="44">
        <f t="shared" si="75"/>
        <v>0</v>
      </c>
      <c r="R47" s="44">
        <f t="shared" si="75"/>
        <v>0</v>
      </c>
      <c r="S47" s="158">
        <f t="shared" si="79"/>
        <v>13439.498363102732</v>
      </c>
      <c r="T47" s="149"/>
      <c r="U47" s="215" t="s">
        <v>22</v>
      </c>
      <c r="V47" s="119">
        <f t="shared" si="76"/>
        <v>2689.7658667596902</v>
      </c>
      <c r="W47" s="119">
        <f t="shared" si="76"/>
        <v>0</v>
      </c>
      <c r="X47" s="119">
        <f t="shared" si="76"/>
        <v>0</v>
      </c>
      <c r="Y47" s="119">
        <f t="shared" si="76"/>
        <v>8490.3567645624735</v>
      </c>
      <c r="Z47" s="119">
        <f t="shared" si="76"/>
        <v>1091.2054738642366</v>
      </c>
      <c r="AA47" s="119">
        <f t="shared" si="76"/>
        <v>0</v>
      </c>
      <c r="AB47" s="119">
        <f t="shared" si="76"/>
        <v>558.44024932902926</v>
      </c>
      <c r="AC47" s="120">
        <f t="shared" si="76"/>
        <v>609.73000858730143</v>
      </c>
      <c r="AD47" s="119">
        <f t="shared" si="76"/>
        <v>8.3315373505007919</v>
      </c>
      <c r="AE47" s="119">
        <f t="shared" si="76"/>
        <v>0</v>
      </c>
      <c r="AF47" s="119">
        <f t="shared" si="76"/>
        <v>0</v>
      </c>
      <c r="AG47" s="119">
        <f t="shared" si="76"/>
        <v>189.59141184146179</v>
      </c>
      <c r="AH47" s="119">
        <f t="shared" si="76"/>
        <v>411.80705939533891</v>
      </c>
      <c r="AI47" s="210">
        <f t="shared" si="80"/>
        <v>13439.49836310273</v>
      </c>
      <c r="AJ47" s="141" t="str">
        <f t="shared" si="81"/>
        <v/>
      </c>
    </row>
    <row r="48" spans="1:36" ht="15">
      <c r="A48" s="159" t="s">
        <v>21</v>
      </c>
      <c r="B48" s="41">
        <f t="shared" si="77"/>
        <v>15.219597256828171</v>
      </c>
      <c r="C48" s="41">
        <f t="shared" si="77"/>
        <v>2748.8395020973912</v>
      </c>
      <c r="D48" s="41">
        <f t="shared" si="77"/>
        <v>1449.0190844058131</v>
      </c>
      <c r="E48" s="41">
        <f t="shared" si="77"/>
        <v>0</v>
      </c>
      <c r="F48" s="348">
        <v>0</v>
      </c>
      <c r="G48" s="41">
        <f t="shared" si="74"/>
        <v>0</v>
      </c>
      <c r="H48" s="41">
        <f t="shared" si="74"/>
        <v>0</v>
      </c>
      <c r="I48" s="162">
        <f t="shared" si="78"/>
        <v>4213.0781837600325</v>
      </c>
      <c r="J48" s="149"/>
      <c r="K48" s="163" t="s">
        <v>21</v>
      </c>
      <c r="L48" s="90">
        <f t="shared" si="75"/>
        <v>15.219597256828171</v>
      </c>
      <c r="M48" s="90">
        <f t="shared" si="75"/>
        <v>2748.8395020973912</v>
      </c>
      <c r="N48" s="90">
        <f t="shared" si="75"/>
        <v>1449.0190844058131</v>
      </c>
      <c r="O48" s="90">
        <f t="shared" si="75"/>
        <v>0</v>
      </c>
      <c r="P48" s="90">
        <f t="shared" si="75"/>
        <v>0</v>
      </c>
      <c r="Q48" s="90">
        <f t="shared" si="75"/>
        <v>0</v>
      </c>
      <c r="R48" s="90">
        <f t="shared" si="75"/>
        <v>0</v>
      </c>
      <c r="S48" s="166">
        <f t="shared" si="79"/>
        <v>4213.0781837600325</v>
      </c>
      <c r="T48" s="149"/>
      <c r="U48" s="211" t="s">
        <v>60</v>
      </c>
      <c r="V48" s="123">
        <f t="shared" si="76"/>
        <v>15.219597256828171</v>
      </c>
      <c r="W48" s="123">
        <f t="shared" si="76"/>
        <v>0</v>
      </c>
      <c r="X48" s="123">
        <f t="shared" si="76"/>
        <v>0</v>
      </c>
      <c r="Y48" s="123">
        <f t="shared" si="76"/>
        <v>2748.8395020973912</v>
      </c>
      <c r="Z48" s="123">
        <f t="shared" si="76"/>
        <v>1449.0190844058131</v>
      </c>
      <c r="AA48" s="123">
        <f t="shared" si="76"/>
        <v>0</v>
      </c>
      <c r="AB48" s="123">
        <f t="shared" si="76"/>
        <v>0</v>
      </c>
      <c r="AC48" s="124">
        <f t="shared" si="76"/>
        <v>0</v>
      </c>
      <c r="AD48" s="123">
        <f t="shared" si="76"/>
        <v>0</v>
      </c>
      <c r="AE48" s="123">
        <f t="shared" si="76"/>
        <v>0</v>
      </c>
      <c r="AF48" s="123">
        <f t="shared" si="76"/>
        <v>0</v>
      </c>
      <c r="AG48" s="123">
        <f t="shared" si="76"/>
        <v>0</v>
      </c>
      <c r="AH48" s="123">
        <f t="shared" si="76"/>
        <v>0</v>
      </c>
      <c r="AI48" s="214">
        <f t="shared" si="80"/>
        <v>4213.0781837600325</v>
      </c>
      <c r="AJ48" s="141" t="str">
        <f t="shared" si="81"/>
        <v/>
      </c>
    </row>
    <row r="49" spans="1:36" ht="15">
      <c r="A49" s="170" t="s">
        <v>63</v>
      </c>
      <c r="B49" s="44">
        <f t="shared" si="77"/>
        <v>65.588399999999993</v>
      </c>
      <c r="C49" s="44">
        <f t="shared" si="77"/>
        <v>9.084753137036655</v>
      </c>
      <c r="D49" s="44">
        <f t="shared" si="77"/>
        <v>3967.5539028719927</v>
      </c>
      <c r="E49" s="44">
        <f t="shared" si="77"/>
        <v>0</v>
      </c>
      <c r="F49" s="348">
        <v>0</v>
      </c>
      <c r="G49" s="44">
        <f t="shared" ref="G49:H53" si="82">G127+G153+G179+G205+G231+G257+G283+G309+G335+G361+G387+G413+G439</f>
        <v>0</v>
      </c>
      <c r="H49" s="44">
        <f t="shared" si="82"/>
        <v>0</v>
      </c>
      <c r="I49" s="154">
        <f t="shared" si="78"/>
        <v>4042.2270560090292</v>
      </c>
      <c r="J49" s="149"/>
      <c r="K49" s="171" t="s">
        <v>63</v>
      </c>
      <c r="L49" s="44">
        <f t="shared" ref="L49:R53" si="83">L127+L153+L179+L205+L231+L257+L283+L309+L335+L361+L387+L413+L439</f>
        <v>65.588399999999993</v>
      </c>
      <c r="M49" s="44">
        <f t="shared" si="83"/>
        <v>9.084753137036655</v>
      </c>
      <c r="N49" s="44">
        <f t="shared" si="83"/>
        <v>3967.5539028719927</v>
      </c>
      <c r="O49" s="44">
        <f t="shared" si="83"/>
        <v>0</v>
      </c>
      <c r="P49" s="44">
        <f t="shared" si="83"/>
        <v>0</v>
      </c>
      <c r="Q49" s="44">
        <f t="shared" si="83"/>
        <v>0</v>
      </c>
      <c r="R49" s="44">
        <f t="shared" si="83"/>
        <v>0</v>
      </c>
      <c r="S49" s="158">
        <f t="shared" si="79"/>
        <v>4042.2270560090292</v>
      </c>
      <c r="T49" s="149"/>
      <c r="U49" s="216" t="s">
        <v>61</v>
      </c>
      <c r="V49" s="119">
        <f t="shared" ref="V49:AH53" si="84">V127+V153+V179+V205+V231+V257+V283+V309+V335+V361+V387+V413+V439</f>
        <v>65.588399999999993</v>
      </c>
      <c r="W49" s="119">
        <f t="shared" si="84"/>
        <v>0</v>
      </c>
      <c r="X49" s="119">
        <f t="shared" si="84"/>
        <v>0</v>
      </c>
      <c r="Y49" s="119">
        <f t="shared" si="84"/>
        <v>9.084753137036655</v>
      </c>
      <c r="Z49" s="119">
        <f t="shared" si="84"/>
        <v>3967.5539028719927</v>
      </c>
      <c r="AA49" s="119">
        <f t="shared" si="84"/>
        <v>0</v>
      </c>
      <c r="AB49" s="119">
        <f t="shared" si="84"/>
        <v>0</v>
      </c>
      <c r="AC49" s="120">
        <f t="shared" si="84"/>
        <v>0</v>
      </c>
      <c r="AD49" s="119">
        <f t="shared" si="84"/>
        <v>0</v>
      </c>
      <c r="AE49" s="119">
        <f t="shared" si="84"/>
        <v>0</v>
      </c>
      <c r="AF49" s="119">
        <f t="shared" si="84"/>
        <v>0</v>
      </c>
      <c r="AG49" s="119">
        <f t="shared" si="84"/>
        <v>0</v>
      </c>
      <c r="AH49" s="119">
        <f t="shared" si="84"/>
        <v>0</v>
      </c>
      <c r="AI49" s="210">
        <f t="shared" si="80"/>
        <v>4042.2270560090292</v>
      </c>
      <c r="AJ49" s="141" t="str">
        <f t="shared" si="81"/>
        <v/>
      </c>
    </row>
    <row r="50" spans="1:36">
      <c r="A50" s="172" t="s">
        <v>23</v>
      </c>
      <c r="B50" s="62">
        <f t="shared" ref="B50:E53" si="85">B128+B154+B180+B206+B232+B258+B284+B310+B336+B362+B388+B414+B440</f>
        <v>65.588399999999993</v>
      </c>
      <c r="C50" s="62">
        <f t="shared" si="85"/>
        <v>0</v>
      </c>
      <c r="D50" s="62">
        <f t="shared" si="85"/>
        <v>0</v>
      </c>
      <c r="E50" s="62">
        <f t="shared" si="85"/>
        <v>0</v>
      </c>
      <c r="F50" s="348">
        <v>0</v>
      </c>
      <c r="G50" s="62">
        <f t="shared" si="82"/>
        <v>0</v>
      </c>
      <c r="H50" s="62">
        <f t="shared" si="82"/>
        <v>0</v>
      </c>
      <c r="I50" s="175">
        <f t="shared" si="78"/>
        <v>65.588399999999993</v>
      </c>
      <c r="J50" s="149"/>
      <c r="K50" s="176" t="s">
        <v>23</v>
      </c>
      <c r="L50" s="93">
        <f t="shared" si="83"/>
        <v>65.588399999999993</v>
      </c>
      <c r="M50" s="93">
        <f t="shared" si="83"/>
        <v>0</v>
      </c>
      <c r="N50" s="93">
        <f t="shared" si="83"/>
        <v>0</v>
      </c>
      <c r="O50" s="93">
        <f t="shared" si="83"/>
        <v>0</v>
      </c>
      <c r="P50" s="93">
        <f t="shared" si="83"/>
        <v>0</v>
      </c>
      <c r="Q50" s="93">
        <f t="shared" si="83"/>
        <v>0</v>
      </c>
      <c r="R50" s="93">
        <f t="shared" si="83"/>
        <v>0</v>
      </c>
      <c r="S50" s="179">
        <f t="shared" si="79"/>
        <v>65.588399999999993</v>
      </c>
      <c r="T50" s="149"/>
      <c r="U50" s="217" t="s">
        <v>64</v>
      </c>
      <c r="V50" s="126">
        <f t="shared" si="84"/>
        <v>65.552399999999992</v>
      </c>
      <c r="W50" s="126">
        <f t="shared" si="84"/>
        <v>0</v>
      </c>
      <c r="X50" s="126">
        <f t="shared" si="84"/>
        <v>0</v>
      </c>
      <c r="Y50" s="126">
        <f t="shared" si="84"/>
        <v>0</v>
      </c>
      <c r="Z50" s="126">
        <f t="shared" si="84"/>
        <v>0</v>
      </c>
      <c r="AA50" s="126">
        <f t="shared" si="84"/>
        <v>0</v>
      </c>
      <c r="AB50" s="126">
        <f t="shared" si="84"/>
        <v>0</v>
      </c>
      <c r="AC50" s="285">
        <f t="shared" si="84"/>
        <v>0</v>
      </c>
      <c r="AD50" s="126">
        <f t="shared" si="84"/>
        <v>0</v>
      </c>
      <c r="AE50" s="126">
        <f t="shared" si="84"/>
        <v>0</v>
      </c>
      <c r="AF50" s="126">
        <f t="shared" si="84"/>
        <v>0</v>
      </c>
      <c r="AG50" s="126">
        <f t="shared" si="84"/>
        <v>0</v>
      </c>
      <c r="AH50" s="126">
        <f t="shared" si="84"/>
        <v>0</v>
      </c>
      <c r="AI50" s="219">
        <f t="shared" si="80"/>
        <v>65.552399999999992</v>
      </c>
      <c r="AJ50" s="141">
        <f t="shared" si="81"/>
        <v>3.6000000000001364E-2</v>
      </c>
    </row>
    <row r="51" spans="1:36">
      <c r="A51" s="180" t="s">
        <v>19</v>
      </c>
      <c r="B51" s="65">
        <f t="shared" si="85"/>
        <v>0</v>
      </c>
      <c r="C51" s="65">
        <f t="shared" si="85"/>
        <v>2.5169054558715809</v>
      </c>
      <c r="D51" s="65">
        <f t="shared" si="85"/>
        <v>1099.199715608388</v>
      </c>
      <c r="E51" s="65">
        <f t="shared" si="85"/>
        <v>0</v>
      </c>
      <c r="F51" s="348">
        <v>0</v>
      </c>
      <c r="G51" s="65">
        <f t="shared" si="82"/>
        <v>0</v>
      </c>
      <c r="H51" s="65">
        <f t="shared" si="82"/>
        <v>0</v>
      </c>
      <c r="I51" s="183">
        <f t="shared" si="78"/>
        <v>1101.7166210642597</v>
      </c>
      <c r="J51" s="149"/>
      <c r="K51" s="184" t="s">
        <v>19</v>
      </c>
      <c r="L51" s="65">
        <f t="shared" si="83"/>
        <v>0</v>
      </c>
      <c r="M51" s="65">
        <f t="shared" si="83"/>
        <v>2.5169054558715809</v>
      </c>
      <c r="N51" s="65">
        <f t="shared" si="83"/>
        <v>1099.199715608388</v>
      </c>
      <c r="O51" s="65">
        <f t="shared" si="83"/>
        <v>0</v>
      </c>
      <c r="P51" s="65">
        <f t="shared" si="83"/>
        <v>0</v>
      </c>
      <c r="Q51" s="65">
        <f t="shared" si="83"/>
        <v>0</v>
      </c>
      <c r="R51" s="65">
        <f t="shared" si="83"/>
        <v>0</v>
      </c>
      <c r="S51" s="186">
        <f t="shared" si="79"/>
        <v>1101.7166210642597</v>
      </c>
      <c r="T51" s="149"/>
      <c r="U51" s="220" t="s">
        <v>19</v>
      </c>
      <c r="V51" s="129">
        <f t="shared" si="84"/>
        <v>0</v>
      </c>
      <c r="W51" s="129">
        <f t="shared" si="84"/>
        <v>0</v>
      </c>
      <c r="X51" s="129">
        <f t="shared" si="84"/>
        <v>0</v>
      </c>
      <c r="Y51" s="129">
        <f t="shared" si="84"/>
        <v>2.5169054558715809</v>
      </c>
      <c r="Z51" s="129">
        <f t="shared" si="84"/>
        <v>1099.199715608388</v>
      </c>
      <c r="AA51" s="129">
        <f t="shared" si="84"/>
        <v>0</v>
      </c>
      <c r="AB51" s="129">
        <f t="shared" si="84"/>
        <v>0</v>
      </c>
      <c r="AC51" s="286">
        <f t="shared" si="84"/>
        <v>0</v>
      </c>
      <c r="AD51" s="129">
        <f t="shared" si="84"/>
        <v>0</v>
      </c>
      <c r="AE51" s="129">
        <f t="shared" si="84"/>
        <v>0</v>
      </c>
      <c r="AF51" s="129">
        <f t="shared" si="84"/>
        <v>0</v>
      </c>
      <c r="AG51" s="129">
        <f t="shared" si="84"/>
        <v>0</v>
      </c>
      <c r="AH51" s="129">
        <f t="shared" si="84"/>
        <v>0</v>
      </c>
      <c r="AI51" s="223">
        <f t="shared" si="80"/>
        <v>1101.7166210642597</v>
      </c>
      <c r="AJ51" s="141" t="str">
        <f t="shared" si="81"/>
        <v/>
      </c>
    </row>
    <row r="52" spans="1:36">
      <c r="A52" s="172" t="s">
        <v>20</v>
      </c>
      <c r="B52" s="62">
        <f t="shared" si="85"/>
        <v>0</v>
      </c>
      <c r="C52" s="62">
        <f t="shared" si="85"/>
        <v>6.5678476811650741</v>
      </c>
      <c r="D52" s="62">
        <f t="shared" si="85"/>
        <v>2868.3541872636047</v>
      </c>
      <c r="E52" s="62">
        <f t="shared" si="85"/>
        <v>0</v>
      </c>
      <c r="F52" s="348">
        <v>0</v>
      </c>
      <c r="G52" s="62">
        <f t="shared" si="82"/>
        <v>0</v>
      </c>
      <c r="H52" s="62">
        <f t="shared" si="82"/>
        <v>0</v>
      </c>
      <c r="I52" s="175">
        <f t="shared" si="78"/>
        <v>2874.9220349447696</v>
      </c>
      <c r="J52" s="149"/>
      <c r="K52" s="176" t="s">
        <v>20</v>
      </c>
      <c r="L52" s="93">
        <f t="shared" si="83"/>
        <v>0</v>
      </c>
      <c r="M52" s="93">
        <f t="shared" si="83"/>
        <v>6.5678476811650741</v>
      </c>
      <c r="N52" s="93">
        <f t="shared" si="83"/>
        <v>2868.3541872636047</v>
      </c>
      <c r="O52" s="93">
        <f t="shared" si="83"/>
        <v>0</v>
      </c>
      <c r="P52" s="93">
        <f t="shared" si="83"/>
        <v>0</v>
      </c>
      <c r="Q52" s="93">
        <f t="shared" si="83"/>
        <v>0</v>
      </c>
      <c r="R52" s="93">
        <f t="shared" si="83"/>
        <v>0</v>
      </c>
      <c r="S52" s="179">
        <f t="shared" si="79"/>
        <v>2874.9220349447696</v>
      </c>
      <c r="T52" s="149"/>
      <c r="U52" s="217" t="s">
        <v>20</v>
      </c>
      <c r="V52" s="126">
        <f t="shared" si="84"/>
        <v>0</v>
      </c>
      <c r="W52" s="126">
        <f t="shared" si="84"/>
        <v>0</v>
      </c>
      <c r="X52" s="126">
        <f t="shared" si="84"/>
        <v>0</v>
      </c>
      <c r="Y52" s="126">
        <f t="shared" si="84"/>
        <v>6.5678476811650741</v>
      </c>
      <c r="Z52" s="126">
        <f t="shared" si="84"/>
        <v>2868.3541872636047</v>
      </c>
      <c r="AA52" s="126">
        <f t="shared" si="84"/>
        <v>0</v>
      </c>
      <c r="AB52" s="126">
        <f t="shared" si="84"/>
        <v>0</v>
      </c>
      <c r="AC52" s="285">
        <f t="shared" si="84"/>
        <v>0</v>
      </c>
      <c r="AD52" s="126">
        <f t="shared" si="84"/>
        <v>0</v>
      </c>
      <c r="AE52" s="126">
        <f t="shared" si="84"/>
        <v>0</v>
      </c>
      <c r="AF52" s="126">
        <f t="shared" si="84"/>
        <v>0</v>
      </c>
      <c r="AG52" s="126">
        <f t="shared" si="84"/>
        <v>0</v>
      </c>
      <c r="AH52" s="126">
        <f t="shared" si="84"/>
        <v>0</v>
      </c>
      <c r="AI52" s="219">
        <f t="shared" si="80"/>
        <v>2874.9220349447696</v>
      </c>
      <c r="AJ52" s="141" t="str">
        <f t="shared" si="81"/>
        <v/>
      </c>
    </row>
    <row r="53" spans="1:36" ht="15" thickBot="1">
      <c r="A53" s="187" t="s">
        <v>11</v>
      </c>
      <c r="B53" s="54">
        <f t="shared" si="85"/>
        <v>0</v>
      </c>
      <c r="C53" s="54">
        <f t="shared" si="85"/>
        <v>0</v>
      </c>
      <c r="D53" s="54">
        <f t="shared" si="85"/>
        <v>0</v>
      </c>
      <c r="E53" s="54">
        <f t="shared" si="85"/>
        <v>0</v>
      </c>
      <c r="F53" s="349">
        <v>0</v>
      </c>
      <c r="G53" s="54">
        <f t="shared" si="82"/>
        <v>0</v>
      </c>
      <c r="H53" s="54">
        <f t="shared" si="82"/>
        <v>0</v>
      </c>
      <c r="I53" s="190">
        <f t="shared" si="78"/>
        <v>0</v>
      </c>
      <c r="J53" s="149"/>
      <c r="K53" s="191" t="s">
        <v>11</v>
      </c>
      <c r="L53" s="54">
        <f t="shared" si="83"/>
        <v>0</v>
      </c>
      <c r="M53" s="54">
        <f t="shared" si="83"/>
        <v>0</v>
      </c>
      <c r="N53" s="54">
        <f t="shared" si="83"/>
        <v>0</v>
      </c>
      <c r="O53" s="54">
        <f t="shared" si="83"/>
        <v>0</v>
      </c>
      <c r="P53" s="54">
        <f t="shared" si="83"/>
        <v>0</v>
      </c>
      <c r="Q53" s="54">
        <f t="shared" si="83"/>
        <v>0</v>
      </c>
      <c r="R53" s="54">
        <f t="shared" si="83"/>
        <v>0</v>
      </c>
      <c r="S53" s="193">
        <f t="shared" si="79"/>
        <v>0</v>
      </c>
      <c r="T53" s="149"/>
      <c r="U53" s="220" t="s">
        <v>11</v>
      </c>
      <c r="V53" s="129">
        <f t="shared" si="84"/>
        <v>0</v>
      </c>
      <c r="W53" s="129">
        <f t="shared" si="84"/>
        <v>0</v>
      </c>
      <c r="X53" s="129">
        <f t="shared" si="84"/>
        <v>0</v>
      </c>
      <c r="Y53" s="129">
        <f t="shared" si="84"/>
        <v>0</v>
      </c>
      <c r="Z53" s="129">
        <f t="shared" si="84"/>
        <v>0</v>
      </c>
      <c r="AA53" s="129">
        <f t="shared" si="84"/>
        <v>0</v>
      </c>
      <c r="AB53" s="129">
        <f t="shared" si="84"/>
        <v>0</v>
      </c>
      <c r="AC53" s="286">
        <f t="shared" si="84"/>
        <v>0</v>
      </c>
      <c r="AD53" s="129">
        <f t="shared" si="84"/>
        <v>0</v>
      </c>
      <c r="AE53" s="129">
        <f t="shared" si="84"/>
        <v>0</v>
      </c>
      <c r="AF53" s="129">
        <f t="shared" si="84"/>
        <v>0</v>
      </c>
      <c r="AG53" s="129">
        <f t="shared" si="84"/>
        <v>0</v>
      </c>
      <c r="AH53" s="129">
        <f t="shared" si="84"/>
        <v>0</v>
      </c>
      <c r="AI53" s="223">
        <f t="shared" si="80"/>
        <v>0</v>
      </c>
      <c r="AJ53" s="141" t="str">
        <f t="shared" si="81"/>
        <v/>
      </c>
    </row>
    <row r="54" spans="1:36" ht="15">
      <c r="A54" s="194" t="s">
        <v>26</v>
      </c>
      <c r="B54" s="195">
        <f>SUM(B33:B49)</f>
        <v>13869.31738433552</v>
      </c>
      <c r="C54" s="195">
        <f t="shared" ref="C54:I54" si="86">SUM(C33:C49)</f>
        <v>25475.991732219081</v>
      </c>
      <c r="D54" s="195">
        <f t="shared" si="86"/>
        <v>29547.652627069518</v>
      </c>
      <c r="E54" s="195">
        <f t="shared" si="86"/>
        <v>27748.396964752192</v>
      </c>
      <c r="F54" s="195">
        <f t="shared" si="86"/>
        <v>0</v>
      </c>
      <c r="G54" s="195">
        <f t="shared" si="86"/>
        <v>2044.4902351178225</v>
      </c>
      <c r="H54" s="195">
        <f t="shared" si="86"/>
        <v>92.724789332079126</v>
      </c>
      <c r="I54" s="154">
        <f t="shared" si="86"/>
        <v>98778.573732826204</v>
      </c>
      <c r="J54" s="149"/>
      <c r="K54" s="196" t="s">
        <v>26</v>
      </c>
      <c r="L54" s="195">
        <f>SUM(L33:L49)</f>
        <v>13869.31738433552</v>
      </c>
      <c r="M54" s="195">
        <f t="shared" ref="M54:S54" si="87">SUM(M33:M49)</f>
        <v>25475.991732219081</v>
      </c>
      <c r="N54" s="195">
        <f t="shared" si="87"/>
        <v>29547.652627069518</v>
      </c>
      <c r="O54" s="195">
        <f t="shared" si="87"/>
        <v>27748.396964752192</v>
      </c>
      <c r="P54" s="195">
        <f t="shared" si="87"/>
        <v>7353.6716667117298</v>
      </c>
      <c r="Q54" s="195">
        <f t="shared" si="87"/>
        <v>2044.4902351178225</v>
      </c>
      <c r="R54" s="197">
        <f t="shared" si="87"/>
        <v>92.724789332079126</v>
      </c>
      <c r="S54" s="198">
        <f t="shared" si="87"/>
        <v>106132.24539953793</v>
      </c>
      <c r="T54" s="149" t="str">
        <f>IF(ABS(S54-AI54)&gt;0.01,S54-AI54,"")</f>
        <v/>
      </c>
      <c r="U54" s="224" t="s">
        <v>62</v>
      </c>
      <c r="V54" s="225">
        <f>SUM(V33:V49)</f>
        <v>12962.279478427095</v>
      </c>
      <c r="W54" s="225">
        <f t="shared" ref="W54:AH54" si="88">SUM(W33:W49)</f>
        <v>650.30516321779987</v>
      </c>
      <c r="X54" s="225">
        <f t="shared" si="88"/>
        <v>2044.4902351178225</v>
      </c>
      <c r="Y54" s="225">
        <f t="shared" si="88"/>
        <v>25475.991732219081</v>
      </c>
      <c r="Z54" s="225">
        <f t="shared" si="88"/>
        <v>28236.675290412626</v>
      </c>
      <c r="AA54" s="225">
        <f t="shared" si="88"/>
        <v>24967.116205974744</v>
      </c>
      <c r="AB54" s="225">
        <f t="shared" si="88"/>
        <v>7353.6716667117298</v>
      </c>
      <c r="AC54" s="225">
        <f t="shared" si="88"/>
        <v>4441.7156274570452</v>
      </c>
      <c r="AD54" s="226">
        <f t="shared" si="88"/>
        <v>256.73274269062341</v>
      </c>
      <c r="AE54" s="226">
        <f t="shared" si="88"/>
        <v>423.49641087300051</v>
      </c>
      <c r="AF54" s="226">
        <f t="shared" si="88"/>
        <v>92.724789332079126</v>
      </c>
      <c r="AG54" s="226">
        <f t="shared" si="88"/>
        <v>1310.9773366568879</v>
      </c>
      <c r="AH54" s="226">
        <f t="shared" si="88"/>
        <v>2357.7843479044545</v>
      </c>
      <c r="AI54" s="227">
        <f>SUM(V54:AC54)</f>
        <v>106132.24539953795</v>
      </c>
      <c r="AJ54" s="141" t="str">
        <f t="shared" si="81"/>
        <v/>
      </c>
    </row>
    <row r="55" spans="1:36" ht="15" thickBot="1">
      <c r="A55" s="31" t="s">
        <v>86</v>
      </c>
      <c r="B55" s="49">
        <f>IF($I54=0,"-",B54/$I54)</f>
        <v>0.14040815594127629</v>
      </c>
      <c r="C55" s="49">
        <f t="shared" ref="C55:H55" si="89">IF($I54=0,"-",C54/$I54)</f>
        <v>0.25791009901728185</v>
      </c>
      <c r="D55" s="49">
        <f t="shared" si="89"/>
        <v>0.29913018087292154</v>
      </c>
      <c r="E55" s="49">
        <f t="shared" si="89"/>
        <v>0.28091514096777054</v>
      </c>
      <c r="F55" s="49">
        <f t="shared" si="89"/>
        <v>0</v>
      </c>
      <c r="G55" s="49">
        <f t="shared" si="89"/>
        <v>2.0697709613095933E-2</v>
      </c>
      <c r="H55" s="72">
        <f t="shared" si="89"/>
        <v>9.3871358765392583E-4</v>
      </c>
      <c r="I55" s="50">
        <f>SUM(B55:H55)</f>
        <v>1</v>
      </c>
      <c r="K55" s="84" t="s">
        <v>86</v>
      </c>
      <c r="L55" s="101">
        <f>IF($S54=0,"-",L54/$S54)</f>
        <v>0.13067958123494014</v>
      </c>
      <c r="M55" s="101">
        <f t="shared" ref="M55:R55" si="90">IF($S54=0,"-",M54/$S54)</f>
        <v>0.24004007110481804</v>
      </c>
      <c r="N55" s="101">
        <f t="shared" si="90"/>
        <v>0.27840410344506061</v>
      </c>
      <c r="O55" s="101">
        <f t="shared" si="90"/>
        <v>0.26145114390346252</v>
      </c>
      <c r="P55" s="101">
        <f t="shared" si="90"/>
        <v>6.9287817656440029E-2</v>
      </c>
      <c r="Q55" s="101">
        <f t="shared" si="90"/>
        <v>1.9263610483517799E-2</v>
      </c>
      <c r="R55" s="102">
        <f t="shared" si="90"/>
        <v>8.7367217176093797E-4</v>
      </c>
      <c r="S55" s="103">
        <f>SUM(L55:R55)</f>
        <v>1.0000000000000002</v>
      </c>
      <c r="U55" s="113" t="s">
        <v>86</v>
      </c>
      <c r="V55" s="135">
        <f>+V54/$AI54</f>
        <v>0.12213328220495302</v>
      </c>
      <c r="W55" s="135">
        <f t="shared" ref="W55:AH55" si="91">+W54/$AI54</f>
        <v>6.1273099496737026E-3</v>
      </c>
      <c r="X55" s="135">
        <f t="shared" si="91"/>
        <v>1.9263610483517796E-2</v>
      </c>
      <c r="Y55" s="135">
        <f t="shared" si="91"/>
        <v>0.24004007110481798</v>
      </c>
      <c r="Z55" s="135">
        <f t="shared" si="91"/>
        <v>0.26605180342802354</v>
      </c>
      <c r="AA55" s="135">
        <f t="shared" si="91"/>
        <v>0.23524534048992654</v>
      </c>
      <c r="AB55" s="135">
        <f t="shared" si="91"/>
        <v>6.9287817656440015E-2</v>
      </c>
      <c r="AC55" s="135">
        <f t="shared" si="91"/>
        <v>4.1850764682647361E-2</v>
      </c>
      <c r="AD55" s="135">
        <f t="shared" si="91"/>
        <v>2.4189890803133908E-3</v>
      </c>
      <c r="AE55" s="135">
        <f t="shared" si="91"/>
        <v>3.9902709047446973E-3</v>
      </c>
      <c r="AF55" s="135">
        <f t="shared" si="91"/>
        <v>8.7367217176093786E-4</v>
      </c>
      <c r="AG55" s="135">
        <f t="shared" si="91"/>
        <v>1.2352300017037002E-2</v>
      </c>
      <c r="AH55" s="135">
        <f t="shared" si="91"/>
        <v>2.2215532508791332E-2</v>
      </c>
      <c r="AI55" s="136">
        <f>SUM(V55:AC55)</f>
        <v>0.99999999999999989</v>
      </c>
      <c r="AJ55" s="141" t="str">
        <f t="shared" si="81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0.10815637849248851</v>
      </c>
      <c r="G59" s="354"/>
      <c r="H59" s="356"/>
      <c r="I59" s="154">
        <f>SUM(B59:H59)</f>
        <v>0.10815637849248851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92">F450+F476+F502+F528+F554</f>
        <v>0</v>
      </c>
      <c r="G60" s="357"/>
      <c r="H60" s="359"/>
      <c r="I60" s="162">
        <f t="shared" ref="I60:I79" si="93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94">P450+P476+P502+P528+P554</f>
        <v>0</v>
      </c>
      <c r="Q60" s="357"/>
      <c r="R60" s="364"/>
      <c r="S60" s="166">
        <f t="shared" ref="S60:S79" si="95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92"/>
        <v>0</v>
      </c>
      <c r="G61" s="357"/>
      <c r="H61" s="359"/>
      <c r="I61" s="154">
        <f t="shared" si="93"/>
        <v>0</v>
      </c>
      <c r="J61" s="149"/>
      <c r="K61" s="169" t="s">
        <v>10</v>
      </c>
      <c r="L61" s="357"/>
      <c r="M61" s="358"/>
      <c r="N61" s="358"/>
      <c r="O61" s="359"/>
      <c r="P61" s="44">
        <f t="shared" si="94"/>
        <v>0</v>
      </c>
      <c r="Q61" s="357"/>
      <c r="R61" s="364"/>
      <c r="S61" s="158">
        <f t="shared" si="95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92"/>
        <v>0</v>
      </c>
      <c r="G62" s="357"/>
      <c r="H62" s="359"/>
      <c r="I62" s="162">
        <f t="shared" si="93"/>
        <v>0</v>
      </c>
      <c r="J62" s="149"/>
      <c r="K62" s="163" t="s">
        <v>55</v>
      </c>
      <c r="L62" s="357"/>
      <c r="M62" s="358"/>
      <c r="N62" s="358"/>
      <c r="O62" s="359"/>
      <c r="P62" s="90">
        <f t="shared" si="94"/>
        <v>0</v>
      </c>
      <c r="Q62" s="357"/>
      <c r="R62" s="364"/>
      <c r="S62" s="166">
        <f t="shared" si="95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92"/>
        <v>0</v>
      </c>
      <c r="G63" s="357"/>
      <c r="H63" s="359"/>
      <c r="I63" s="154">
        <f t="shared" si="93"/>
        <v>0</v>
      </c>
      <c r="J63" s="149"/>
      <c r="K63" s="169" t="s">
        <v>16</v>
      </c>
      <c r="L63" s="357"/>
      <c r="M63" s="358"/>
      <c r="N63" s="358"/>
      <c r="O63" s="359"/>
      <c r="P63" s="44">
        <f t="shared" si="94"/>
        <v>0</v>
      </c>
      <c r="Q63" s="357"/>
      <c r="R63" s="364"/>
      <c r="S63" s="158">
        <f t="shared" si="95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92"/>
        <v>0</v>
      </c>
      <c r="G64" s="357"/>
      <c r="H64" s="359"/>
      <c r="I64" s="162">
        <f t="shared" si="93"/>
        <v>0</v>
      </c>
      <c r="J64" s="149"/>
      <c r="K64" s="163" t="s">
        <v>15</v>
      </c>
      <c r="L64" s="357"/>
      <c r="M64" s="358"/>
      <c r="N64" s="358"/>
      <c r="O64" s="359"/>
      <c r="P64" s="90">
        <f t="shared" si="94"/>
        <v>0</v>
      </c>
      <c r="Q64" s="357"/>
      <c r="R64" s="364"/>
      <c r="S64" s="166">
        <f t="shared" si="95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92"/>
        <v>41218.568127289851</v>
      </c>
      <c r="G65" s="357"/>
      <c r="H65" s="359"/>
      <c r="I65" s="154">
        <f t="shared" si="93"/>
        <v>41218.568127289851</v>
      </c>
      <c r="J65" s="149"/>
      <c r="K65" s="169" t="s">
        <v>57</v>
      </c>
      <c r="L65" s="357"/>
      <c r="M65" s="358"/>
      <c r="N65" s="358"/>
      <c r="O65" s="359"/>
      <c r="P65" s="44">
        <f t="shared" si="94"/>
        <v>11747.60881209517</v>
      </c>
      <c r="Q65" s="357"/>
      <c r="R65" s="364"/>
      <c r="S65" s="158">
        <f t="shared" si="95"/>
        <v>11747.60881209517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92"/>
        <v>12023.585941301551</v>
      </c>
      <c r="G66" s="357"/>
      <c r="H66" s="359"/>
      <c r="I66" s="162">
        <f t="shared" si="93"/>
        <v>12023.585941301551</v>
      </c>
      <c r="J66" s="149"/>
      <c r="K66" s="163" t="s">
        <v>12</v>
      </c>
      <c r="L66" s="357"/>
      <c r="M66" s="358"/>
      <c r="N66" s="358"/>
      <c r="O66" s="359"/>
      <c r="P66" s="90">
        <f t="shared" si="94"/>
        <v>4863.8273751201186</v>
      </c>
      <c r="Q66" s="357"/>
      <c r="R66" s="364"/>
      <c r="S66" s="166">
        <f t="shared" si="95"/>
        <v>4863.8273751201186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92"/>
        <v>1220.8325349667959</v>
      </c>
      <c r="G67" s="357"/>
      <c r="H67" s="359"/>
      <c r="I67" s="154">
        <f t="shared" si="93"/>
        <v>1220.8325349667959</v>
      </c>
      <c r="J67" s="149"/>
      <c r="K67" s="169" t="s">
        <v>58</v>
      </c>
      <c r="L67" s="357"/>
      <c r="M67" s="358"/>
      <c r="N67" s="358"/>
      <c r="O67" s="359"/>
      <c r="P67" s="44">
        <f t="shared" si="94"/>
        <v>0</v>
      </c>
      <c r="Q67" s="357"/>
      <c r="R67" s="364"/>
      <c r="S67" s="158">
        <f t="shared" si="95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92"/>
        <v>36.969557794526118</v>
      </c>
      <c r="G68" s="357"/>
      <c r="H68" s="359"/>
      <c r="I68" s="162">
        <f t="shared" si="93"/>
        <v>36.969557794526118</v>
      </c>
      <c r="J68" s="149"/>
      <c r="K68" s="163" t="s">
        <v>17</v>
      </c>
      <c r="L68" s="357"/>
      <c r="M68" s="358"/>
      <c r="N68" s="358"/>
      <c r="O68" s="359"/>
      <c r="P68" s="90">
        <f t="shared" si="94"/>
        <v>25.348451993838424</v>
      </c>
      <c r="Q68" s="357"/>
      <c r="R68" s="364"/>
      <c r="S68" s="166">
        <f t="shared" si="95"/>
        <v>25.348451993838424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92"/>
        <v>604.57912574030206</v>
      </c>
      <c r="G69" s="357"/>
      <c r="H69" s="359"/>
      <c r="I69" s="154">
        <f t="shared" si="93"/>
        <v>604.57912574030206</v>
      </c>
      <c r="J69" s="149"/>
      <c r="K69" s="169" t="s">
        <v>139</v>
      </c>
      <c r="L69" s="357"/>
      <c r="M69" s="358"/>
      <c r="N69" s="358"/>
      <c r="O69" s="359"/>
      <c r="P69" s="44">
        <f t="shared" si="94"/>
        <v>81.423011090988922</v>
      </c>
      <c r="Q69" s="357"/>
      <c r="R69" s="364"/>
      <c r="S69" s="158">
        <f t="shared" si="95"/>
        <v>81.423011090988922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92"/>
        <v>1858.7126867428603</v>
      </c>
      <c r="G70" s="357"/>
      <c r="H70" s="359"/>
      <c r="I70" s="162">
        <f t="shared" si="93"/>
        <v>1858.7126867428603</v>
      </c>
      <c r="J70" s="149"/>
      <c r="K70" s="163" t="s">
        <v>25</v>
      </c>
      <c r="L70" s="357"/>
      <c r="M70" s="358"/>
      <c r="N70" s="358"/>
      <c r="O70" s="359"/>
      <c r="P70" s="90">
        <f t="shared" si="94"/>
        <v>2.4691360067663481E-13</v>
      </c>
      <c r="Q70" s="357"/>
      <c r="R70" s="364"/>
      <c r="S70" s="166">
        <f t="shared" si="95"/>
        <v>2.4691360067663481E-13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92"/>
        <v>0</v>
      </c>
      <c r="G71" s="357"/>
      <c r="H71" s="359"/>
      <c r="I71" s="154">
        <f t="shared" si="93"/>
        <v>0</v>
      </c>
      <c r="J71" s="149"/>
      <c r="K71" s="169" t="s">
        <v>24</v>
      </c>
      <c r="L71" s="357"/>
      <c r="M71" s="358"/>
      <c r="N71" s="358"/>
      <c r="O71" s="359"/>
      <c r="P71" s="44">
        <f t="shared" si="94"/>
        <v>0</v>
      </c>
      <c r="Q71" s="357"/>
      <c r="R71" s="364"/>
      <c r="S71" s="158">
        <f t="shared" si="95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92"/>
        <v>0</v>
      </c>
      <c r="G72" s="357"/>
      <c r="H72" s="359"/>
      <c r="I72" s="162">
        <f t="shared" si="93"/>
        <v>0</v>
      </c>
      <c r="J72" s="149"/>
      <c r="K72" s="163" t="s">
        <v>59</v>
      </c>
      <c r="L72" s="357"/>
      <c r="M72" s="358"/>
      <c r="N72" s="358"/>
      <c r="O72" s="359"/>
      <c r="P72" s="90">
        <f t="shared" si="94"/>
        <v>0</v>
      </c>
      <c r="Q72" s="357"/>
      <c r="R72" s="364"/>
      <c r="S72" s="166">
        <f t="shared" si="95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92"/>
        <v>3850.9837488349726</v>
      </c>
      <c r="G73" s="357"/>
      <c r="H73" s="359"/>
      <c r="I73" s="154">
        <f t="shared" si="93"/>
        <v>3850.9837488349726</v>
      </c>
      <c r="J73" s="149"/>
      <c r="K73" s="169" t="s">
        <v>22</v>
      </c>
      <c r="L73" s="357"/>
      <c r="M73" s="358"/>
      <c r="N73" s="358"/>
      <c r="O73" s="359"/>
      <c r="P73" s="44">
        <f t="shared" si="94"/>
        <v>1414.4039005715688</v>
      </c>
      <c r="Q73" s="357"/>
      <c r="R73" s="364"/>
      <c r="S73" s="158">
        <f t="shared" si="95"/>
        <v>1414.4039005715688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92"/>
        <v>0</v>
      </c>
      <c r="G74" s="357"/>
      <c r="H74" s="359"/>
      <c r="I74" s="162">
        <f t="shared" si="93"/>
        <v>0</v>
      </c>
      <c r="J74" s="149"/>
      <c r="K74" s="163" t="s">
        <v>21</v>
      </c>
      <c r="L74" s="357"/>
      <c r="M74" s="358"/>
      <c r="N74" s="358"/>
      <c r="O74" s="359"/>
      <c r="P74" s="90">
        <f t="shared" si="94"/>
        <v>0</v>
      </c>
      <c r="Q74" s="357"/>
      <c r="R74" s="364"/>
      <c r="S74" s="166">
        <f t="shared" si="95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92"/>
        <v>0</v>
      </c>
      <c r="G75" s="357"/>
      <c r="H75" s="359"/>
      <c r="I75" s="154">
        <f t="shared" si="93"/>
        <v>0</v>
      </c>
      <c r="J75" s="149"/>
      <c r="K75" s="171" t="s">
        <v>63</v>
      </c>
      <c r="L75" s="357"/>
      <c r="M75" s="358"/>
      <c r="N75" s="358"/>
      <c r="O75" s="359"/>
      <c r="P75" s="44">
        <f t="shared" si="94"/>
        <v>0</v>
      </c>
      <c r="Q75" s="357"/>
      <c r="R75" s="364"/>
      <c r="S75" s="158">
        <f t="shared" si="95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92"/>
        <v>0</v>
      </c>
      <c r="G76" s="357"/>
      <c r="H76" s="359"/>
      <c r="I76" s="175">
        <f t="shared" si="93"/>
        <v>0</v>
      </c>
      <c r="J76" s="149"/>
      <c r="K76" s="176" t="s">
        <v>23</v>
      </c>
      <c r="L76" s="357"/>
      <c r="M76" s="358"/>
      <c r="N76" s="358"/>
      <c r="O76" s="359"/>
      <c r="P76" s="93">
        <f t="shared" si="94"/>
        <v>0</v>
      </c>
      <c r="Q76" s="357"/>
      <c r="R76" s="364"/>
      <c r="S76" s="179">
        <f t="shared" si="95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92"/>
        <v>0</v>
      </c>
      <c r="G77" s="357"/>
      <c r="H77" s="359"/>
      <c r="I77" s="183">
        <f t="shared" si="93"/>
        <v>0</v>
      </c>
      <c r="J77" s="149"/>
      <c r="K77" s="184" t="s">
        <v>19</v>
      </c>
      <c r="L77" s="357"/>
      <c r="M77" s="358"/>
      <c r="N77" s="358"/>
      <c r="O77" s="359"/>
      <c r="P77" s="65">
        <f t="shared" si="94"/>
        <v>0</v>
      </c>
      <c r="Q77" s="357"/>
      <c r="R77" s="364"/>
      <c r="S77" s="186">
        <f t="shared" si="95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92"/>
        <v>0</v>
      </c>
      <c r="G78" s="357"/>
      <c r="H78" s="359"/>
      <c r="I78" s="175">
        <f t="shared" si="93"/>
        <v>0</v>
      </c>
      <c r="J78" s="149"/>
      <c r="K78" s="176" t="s">
        <v>20</v>
      </c>
      <c r="L78" s="357"/>
      <c r="M78" s="358"/>
      <c r="N78" s="358"/>
      <c r="O78" s="359"/>
      <c r="P78" s="93">
        <f t="shared" si="94"/>
        <v>0</v>
      </c>
      <c r="Q78" s="357"/>
      <c r="R78" s="364"/>
      <c r="S78" s="179">
        <f t="shared" si="95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92"/>
        <v>0</v>
      </c>
      <c r="G79" s="360"/>
      <c r="H79" s="362"/>
      <c r="I79" s="190">
        <f t="shared" si="93"/>
        <v>0</v>
      </c>
      <c r="J79" s="149"/>
      <c r="K79" s="191" t="s">
        <v>11</v>
      </c>
      <c r="L79" s="360"/>
      <c r="M79" s="361"/>
      <c r="N79" s="361"/>
      <c r="O79" s="362"/>
      <c r="P79" s="54">
        <f t="shared" si="94"/>
        <v>0</v>
      </c>
      <c r="Q79" s="360"/>
      <c r="R79" s="365"/>
      <c r="S79" s="193">
        <f t="shared" si="95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96">SUM(C59:C75)</f>
        <v>0</v>
      </c>
      <c r="D80" s="195">
        <f t="shared" si="96"/>
        <v>0</v>
      </c>
      <c r="E80" s="195">
        <f t="shared" si="96"/>
        <v>0</v>
      </c>
      <c r="F80" s="195">
        <f t="shared" si="96"/>
        <v>60814.339879049345</v>
      </c>
      <c r="G80" s="195">
        <f t="shared" si="96"/>
        <v>0</v>
      </c>
      <c r="H80" s="197">
        <f t="shared" si="96"/>
        <v>0</v>
      </c>
      <c r="I80" s="154">
        <f t="shared" si="96"/>
        <v>60814.339879049345</v>
      </c>
      <c r="J80" s="149"/>
      <c r="K80" s="196" t="s">
        <v>26</v>
      </c>
      <c r="L80" s="195">
        <f>SUM(L59:L75)</f>
        <v>0</v>
      </c>
      <c r="M80" s="195">
        <f t="shared" ref="M80:S80" si="97">SUM(M59:M75)</f>
        <v>0</v>
      </c>
      <c r="N80" s="195">
        <f t="shared" si="97"/>
        <v>0</v>
      </c>
      <c r="O80" s="195">
        <f t="shared" si="97"/>
        <v>0</v>
      </c>
      <c r="P80" s="195">
        <f t="shared" si="97"/>
        <v>18132.611550871683</v>
      </c>
      <c r="Q80" s="195">
        <f t="shared" si="97"/>
        <v>0</v>
      </c>
      <c r="R80" s="197">
        <f t="shared" si="97"/>
        <v>0</v>
      </c>
      <c r="S80" s="198">
        <f t="shared" si="97"/>
        <v>18132.611550871683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98">IF($I80=0,"-",C80/$I80)</f>
        <v>0</v>
      </c>
      <c r="D81" s="49">
        <f t="shared" si="98"/>
        <v>0</v>
      </c>
      <c r="E81" s="49">
        <f t="shared" si="98"/>
        <v>0</v>
      </c>
      <c r="F81" s="49">
        <f t="shared" si="98"/>
        <v>1</v>
      </c>
      <c r="G81" s="49">
        <f t="shared" si="98"/>
        <v>0</v>
      </c>
      <c r="H81" s="49">
        <f t="shared" si="98"/>
        <v>0</v>
      </c>
      <c r="I81" s="50">
        <f>SUM(B81:H81)</f>
        <v>1</v>
      </c>
      <c r="K81" s="84" t="s">
        <v>86</v>
      </c>
      <c r="L81" s="101">
        <f t="shared" ref="L81:R81" si="99">IF($S80=0,"-",L80/$S80)</f>
        <v>0</v>
      </c>
      <c r="M81" s="101">
        <f t="shared" si="99"/>
        <v>0</v>
      </c>
      <c r="N81" s="101">
        <f t="shared" si="99"/>
        <v>0</v>
      </c>
      <c r="O81" s="101">
        <f t="shared" si="99"/>
        <v>0</v>
      </c>
      <c r="P81" s="101">
        <f t="shared" si="99"/>
        <v>1</v>
      </c>
      <c r="Q81" s="101">
        <f t="shared" si="99"/>
        <v>0</v>
      </c>
      <c r="R81" s="102">
        <f t="shared" si="99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5" si="100">B579+B605+B631</f>
        <v>14.363282582364139</v>
      </c>
      <c r="C85" s="38">
        <f t="shared" si="100"/>
        <v>0</v>
      </c>
      <c r="D85" s="38">
        <f t="shared" si="100"/>
        <v>1.006618571054462</v>
      </c>
      <c r="E85" s="38">
        <f t="shared" si="100"/>
        <v>0</v>
      </c>
      <c r="F85" s="38">
        <f t="shared" si="100"/>
        <v>0</v>
      </c>
      <c r="G85" s="38">
        <f t="shared" si="100"/>
        <v>0</v>
      </c>
      <c r="H85" s="38">
        <f t="shared" si="100"/>
        <v>0</v>
      </c>
      <c r="I85" s="154">
        <f>SUM(B85:H85)</f>
        <v>15.369901153418601</v>
      </c>
      <c r="J85" s="149"/>
      <c r="K85" s="203" t="s">
        <v>7</v>
      </c>
      <c r="L85" s="38">
        <f t="shared" ref="L85:R105" si="101">L579+L605+L631</f>
        <v>14.363282582364139</v>
      </c>
      <c r="M85" s="38">
        <f t="shared" si="101"/>
        <v>0</v>
      </c>
      <c r="N85" s="38">
        <f t="shared" si="101"/>
        <v>1.006618571054462</v>
      </c>
      <c r="O85" s="38">
        <f t="shared" si="101"/>
        <v>0</v>
      </c>
      <c r="P85" s="38">
        <f t="shared" si="101"/>
        <v>0.10815637849248851</v>
      </c>
      <c r="Q85" s="38">
        <f t="shared" si="101"/>
        <v>0</v>
      </c>
      <c r="R85" s="38">
        <f t="shared" si="101"/>
        <v>0</v>
      </c>
      <c r="S85" s="205">
        <f>SUM(L85:R85)</f>
        <v>15.478057531911089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100"/>
        <v>122.51893678318351</v>
      </c>
      <c r="C86" s="41">
        <f t="shared" si="100"/>
        <v>0</v>
      </c>
      <c r="D86" s="41">
        <f t="shared" si="100"/>
        <v>2.3959724788466703</v>
      </c>
      <c r="E86" s="41">
        <f t="shared" si="100"/>
        <v>0</v>
      </c>
      <c r="F86" s="41">
        <f t="shared" si="100"/>
        <v>0</v>
      </c>
      <c r="G86" s="41">
        <f t="shared" si="100"/>
        <v>0</v>
      </c>
      <c r="H86" s="41">
        <f t="shared" si="100"/>
        <v>0</v>
      </c>
      <c r="I86" s="162">
        <f t="shared" ref="I86:I105" si="102">SUM(B86:H86)</f>
        <v>124.91490926203018</v>
      </c>
      <c r="J86" s="149"/>
      <c r="K86" s="163" t="s">
        <v>8</v>
      </c>
      <c r="L86" s="90">
        <f t="shared" si="101"/>
        <v>122.51893678318351</v>
      </c>
      <c r="M86" s="90">
        <f t="shared" si="101"/>
        <v>0</v>
      </c>
      <c r="N86" s="90">
        <f t="shared" si="101"/>
        <v>2.3959724788466703</v>
      </c>
      <c r="O86" s="90">
        <f t="shared" si="101"/>
        <v>0</v>
      </c>
      <c r="P86" s="90">
        <f t="shared" si="101"/>
        <v>0</v>
      </c>
      <c r="Q86" s="90">
        <f t="shared" si="101"/>
        <v>0</v>
      </c>
      <c r="R86" s="90">
        <f t="shared" si="101"/>
        <v>0</v>
      </c>
      <c r="S86" s="166">
        <f t="shared" ref="S86:S105" si="103">SUM(L86:R86)</f>
        <v>124.91490926203018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100"/>
        <v>198.87214319693888</v>
      </c>
      <c r="C87" s="44">
        <f t="shared" si="100"/>
        <v>0</v>
      </c>
      <c r="D87" s="44">
        <f t="shared" si="100"/>
        <v>20.009782850095164</v>
      </c>
      <c r="E87" s="44">
        <f t="shared" si="100"/>
        <v>0</v>
      </c>
      <c r="F87" s="44">
        <f t="shared" si="100"/>
        <v>0</v>
      </c>
      <c r="G87" s="44">
        <f t="shared" si="100"/>
        <v>0</v>
      </c>
      <c r="H87" s="44">
        <f t="shared" si="100"/>
        <v>0</v>
      </c>
      <c r="I87" s="154">
        <f t="shared" si="102"/>
        <v>218.88192604703403</v>
      </c>
      <c r="J87" s="149"/>
      <c r="K87" s="169" t="s">
        <v>10</v>
      </c>
      <c r="L87" s="44">
        <f t="shared" si="101"/>
        <v>198.87214319693888</v>
      </c>
      <c r="M87" s="44">
        <f t="shared" si="101"/>
        <v>0</v>
      </c>
      <c r="N87" s="44">
        <f t="shared" si="101"/>
        <v>20.009782850095164</v>
      </c>
      <c r="O87" s="44">
        <f t="shared" si="101"/>
        <v>0</v>
      </c>
      <c r="P87" s="44">
        <f t="shared" si="101"/>
        <v>0</v>
      </c>
      <c r="Q87" s="44">
        <f t="shared" si="101"/>
        <v>0</v>
      </c>
      <c r="R87" s="44">
        <f t="shared" si="101"/>
        <v>0</v>
      </c>
      <c r="S87" s="158">
        <f t="shared" si="103"/>
        <v>218.88192604703403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100"/>
        <v>0</v>
      </c>
      <c r="C88" s="41">
        <f t="shared" si="100"/>
        <v>0</v>
      </c>
      <c r="D88" s="41">
        <f t="shared" si="100"/>
        <v>0</v>
      </c>
      <c r="E88" s="41">
        <f t="shared" si="100"/>
        <v>0</v>
      </c>
      <c r="F88" s="41">
        <f t="shared" si="100"/>
        <v>0</v>
      </c>
      <c r="G88" s="41">
        <f t="shared" si="100"/>
        <v>0</v>
      </c>
      <c r="H88" s="41">
        <f t="shared" si="100"/>
        <v>0</v>
      </c>
      <c r="I88" s="162">
        <f t="shared" si="102"/>
        <v>0</v>
      </c>
      <c r="J88" s="149"/>
      <c r="K88" s="163" t="s">
        <v>55</v>
      </c>
      <c r="L88" s="90">
        <f t="shared" si="101"/>
        <v>0</v>
      </c>
      <c r="M88" s="90">
        <f t="shared" si="101"/>
        <v>0</v>
      </c>
      <c r="N88" s="90">
        <f t="shared" si="101"/>
        <v>0</v>
      </c>
      <c r="O88" s="90">
        <f t="shared" si="101"/>
        <v>0</v>
      </c>
      <c r="P88" s="90">
        <f t="shared" si="101"/>
        <v>0</v>
      </c>
      <c r="Q88" s="90">
        <f t="shared" si="101"/>
        <v>0</v>
      </c>
      <c r="R88" s="90">
        <f t="shared" si="101"/>
        <v>0</v>
      </c>
      <c r="S88" s="166">
        <f t="shared" si="103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100"/>
        <v>130.83067314342404</v>
      </c>
      <c r="C89" s="44">
        <f t="shared" si="100"/>
        <v>6.0106002464461046</v>
      </c>
      <c r="D89" s="44">
        <f t="shared" si="100"/>
        <v>9.1310267588296483</v>
      </c>
      <c r="E89" s="44">
        <f t="shared" si="100"/>
        <v>2.805664327203977</v>
      </c>
      <c r="F89" s="44">
        <f t="shared" si="100"/>
        <v>0</v>
      </c>
      <c r="G89" s="44">
        <f t="shared" si="100"/>
        <v>0</v>
      </c>
      <c r="H89" s="44">
        <f t="shared" si="100"/>
        <v>0</v>
      </c>
      <c r="I89" s="154">
        <f t="shared" si="102"/>
        <v>148.77796447590376</v>
      </c>
      <c r="J89" s="149"/>
      <c r="K89" s="169" t="s">
        <v>16</v>
      </c>
      <c r="L89" s="44">
        <f t="shared" si="101"/>
        <v>130.83067314342404</v>
      </c>
      <c r="M89" s="44">
        <f t="shared" si="101"/>
        <v>6.0106002464461046</v>
      </c>
      <c r="N89" s="44">
        <f t="shared" si="101"/>
        <v>9.1310267588296483</v>
      </c>
      <c r="O89" s="44">
        <f t="shared" si="101"/>
        <v>2.805664327203977</v>
      </c>
      <c r="P89" s="44">
        <f t="shared" si="101"/>
        <v>0</v>
      </c>
      <c r="Q89" s="44">
        <f t="shared" si="101"/>
        <v>0</v>
      </c>
      <c r="R89" s="44">
        <f t="shared" si="101"/>
        <v>0</v>
      </c>
      <c r="S89" s="158">
        <f t="shared" si="103"/>
        <v>148.77796447590376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100"/>
        <v>6818.2660766290282</v>
      </c>
      <c r="C90" s="41">
        <f t="shared" si="100"/>
        <v>10.330530869775023</v>
      </c>
      <c r="D90" s="41">
        <f t="shared" si="100"/>
        <v>684.71001902713192</v>
      </c>
      <c r="E90" s="41">
        <f t="shared" si="100"/>
        <v>0</v>
      </c>
      <c r="F90" s="41">
        <f t="shared" si="100"/>
        <v>0</v>
      </c>
      <c r="G90" s="41">
        <f t="shared" si="100"/>
        <v>0</v>
      </c>
      <c r="H90" s="41">
        <f t="shared" si="100"/>
        <v>0</v>
      </c>
      <c r="I90" s="162">
        <f t="shared" si="102"/>
        <v>7513.3066265259358</v>
      </c>
      <c r="J90" s="149"/>
      <c r="K90" s="163" t="s">
        <v>15</v>
      </c>
      <c r="L90" s="90">
        <f t="shared" si="101"/>
        <v>6818.2660766290282</v>
      </c>
      <c r="M90" s="90">
        <f t="shared" si="101"/>
        <v>10.330530869775023</v>
      </c>
      <c r="N90" s="90">
        <f t="shared" si="101"/>
        <v>684.71001902713192</v>
      </c>
      <c r="O90" s="90">
        <f t="shared" si="101"/>
        <v>0</v>
      </c>
      <c r="P90" s="90">
        <f t="shared" si="101"/>
        <v>0</v>
      </c>
      <c r="Q90" s="90">
        <f t="shared" si="101"/>
        <v>0</v>
      </c>
      <c r="R90" s="90">
        <f t="shared" si="101"/>
        <v>0</v>
      </c>
      <c r="S90" s="166">
        <f t="shared" si="103"/>
        <v>7513.3066265259358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100"/>
        <v>0</v>
      </c>
      <c r="C91" s="44">
        <f t="shared" si="100"/>
        <v>0.95815761923793685</v>
      </c>
      <c r="D91" s="44">
        <f t="shared" si="100"/>
        <v>5.4969745171947353E-2</v>
      </c>
      <c r="E91" s="44">
        <f t="shared" si="100"/>
        <v>72.147355727903388</v>
      </c>
      <c r="F91" s="44">
        <f t="shared" si="100"/>
        <v>1836.6043374501721</v>
      </c>
      <c r="G91" s="44">
        <f t="shared" si="100"/>
        <v>0</v>
      </c>
      <c r="H91" s="44">
        <f t="shared" si="100"/>
        <v>0</v>
      </c>
      <c r="I91" s="154">
        <f t="shared" si="102"/>
        <v>1909.7648205424855</v>
      </c>
      <c r="J91" s="149"/>
      <c r="K91" s="169" t="s">
        <v>57</v>
      </c>
      <c r="L91" s="44">
        <f t="shared" si="101"/>
        <v>0</v>
      </c>
      <c r="M91" s="44">
        <f t="shared" si="101"/>
        <v>0.95815761923793685</v>
      </c>
      <c r="N91" s="44">
        <f t="shared" si="101"/>
        <v>5.4969745171947353E-2</v>
      </c>
      <c r="O91" s="44">
        <f t="shared" si="101"/>
        <v>72.147355727903388</v>
      </c>
      <c r="P91" s="44">
        <f t="shared" si="101"/>
        <v>24978.237079899583</v>
      </c>
      <c r="Q91" s="44">
        <f t="shared" si="101"/>
        <v>0</v>
      </c>
      <c r="R91" s="44">
        <f t="shared" si="101"/>
        <v>0</v>
      </c>
      <c r="S91" s="158">
        <f t="shared" si="103"/>
        <v>25051.397562991897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100"/>
        <v>0</v>
      </c>
      <c r="C92" s="41">
        <f t="shared" si="100"/>
        <v>0</v>
      </c>
      <c r="D92" s="41">
        <f t="shared" si="100"/>
        <v>0.32385882719097725</v>
      </c>
      <c r="E92" s="41">
        <f t="shared" si="100"/>
        <v>35.791289633209658</v>
      </c>
      <c r="F92" s="41">
        <f t="shared" si="100"/>
        <v>0</v>
      </c>
      <c r="G92" s="41">
        <f t="shared" si="100"/>
        <v>0</v>
      </c>
      <c r="H92" s="41">
        <f t="shared" si="100"/>
        <v>0</v>
      </c>
      <c r="I92" s="162">
        <f t="shared" si="102"/>
        <v>36.115148460400633</v>
      </c>
      <c r="J92" s="149"/>
      <c r="K92" s="163" t="s">
        <v>12</v>
      </c>
      <c r="L92" s="90">
        <f t="shared" si="101"/>
        <v>0</v>
      </c>
      <c r="M92" s="90">
        <f t="shared" si="101"/>
        <v>0</v>
      </c>
      <c r="N92" s="90">
        <f t="shared" si="101"/>
        <v>0.32385882719097725</v>
      </c>
      <c r="O92" s="90">
        <f t="shared" si="101"/>
        <v>35.791289633209658</v>
      </c>
      <c r="P92" s="90">
        <f t="shared" si="101"/>
        <v>6749.6877594316502</v>
      </c>
      <c r="Q92" s="90">
        <f t="shared" si="101"/>
        <v>0</v>
      </c>
      <c r="R92" s="90">
        <f t="shared" si="101"/>
        <v>0</v>
      </c>
      <c r="S92" s="166">
        <f t="shared" si="103"/>
        <v>6785.8029078920508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100"/>
        <v>0</v>
      </c>
      <c r="C93" s="44">
        <f t="shared" si="100"/>
        <v>0</v>
      </c>
      <c r="D93" s="44">
        <f t="shared" si="100"/>
        <v>0</v>
      </c>
      <c r="E93" s="44">
        <f t="shared" si="100"/>
        <v>0</v>
      </c>
      <c r="F93" s="44">
        <f t="shared" si="100"/>
        <v>0</v>
      </c>
      <c r="G93" s="44">
        <f t="shared" si="100"/>
        <v>0</v>
      </c>
      <c r="H93" s="44">
        <f t="shared" si="100"/>
        <v>0</v>
      </c>
      <c r="I93" s="154">
        <f t="shared" si="102"/>
        <v>0</v>
      </c>
      <c r="J93" s="149"/>
      <c r="K93" s="169" t="s">
        <v>58</v>
      </c>
      <c r="L93" s="44">
        <f t="shared" si="101"/>
        <v>0</v>
      </c>
      <c r="M93" s="44">
        <f t="shared" si="101"/>
        <v>0</v>
      </c>
      <c r="N93" s="44">
        <f t="shared" si="101"/>
        <v>0</v>
      </c>
      <c r="O93" s="44">
        <f t="shared" si="101"/>
        <v>0</v>
      </c>
      <c r="P93" s="44">
        <f t="shared" si="101"/>
        <v>1220.8325349667959</v>
      </c>
      <c r="Q93" s="44">
        <f t="shared" si="101"/>
        <v>0</v>
      </c>
      <c r="R93" s="44">
        <f t="shared" si="101"/>
        <v>0</v>
      </c>
      <c r="S93" s="158">
        <f t="shared" si="103"/>
        <v>1220.8325349667959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100"/>
        <v>388.76539707638818</v>
      </c>
      <c r="C94" s="41">
        <f t="shared" si="100"/>
        <v>0.18601640379218959</v>
      </c>
      <c r="D94" s="41">
        <f t="shared" si="100"/>
        <v>62.209155954483073</v>
      </c>
      <c r="E94" s="41">
        <f t="shared" si="100"/>
        <v>1.6867721035870651</v>
      </c>
      <c r="F94" s="41">
        <f t="shared" si="100"/>
        <v>0</v>
      </c>
      <c r="G94" s="41">
        <f t="shared" si="100"/>
        <v>0</v>
      </c>
      <c r="H94" s="41">
        <f t="shared" si="100"/>
        <v>0</v>
      </c>
      <c r="I94" s="162">
        <f t="shared" si="102"/>
        <v>452.84734153825053</v>
      </c>
      <c r="J94" s="149"/>
      <c r="K94" s="163" t="s">
        <v>17</v>
      </c>
      <c r="L94" s="90">
        <f t="shared" si="101"/>
        <v>388.76539707638818</v>
      </c>
      <c r="M94" s="90">
        <f t="shared" si="101"/>
        <v>0.18601640379218959</v>
      </c>
      <c r="N94" s="90">
        <f t="shared" si="101"/>
        <v>62.209155954483073</v>
      </c>
      <c r="O94" s="90">
        <f t="shared" si="101"/>
        <v>1.6867721035870651</v>
      </c>
      <c r="P94" s="90">
        <f t="shared" si="101"/>
        <v>0</v>
      </c>
      <c r="Q94" s="90">
        <f t="shared" si="101"/>
        <v>0</v>
      </c>
      <c r="R94" s="90">
        <f t="shared" si="101"/>
        <v>0</v>
      </c>
      <c r="S94" s="166">
        <f t="shared" si="103"/>
        <v>452.84734153825053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100"/>
        <v>9222.7591484610748</v>
      </c>
      <c r="C95" s="44">
        <f t="shared" si="100"/>
        <v>260.54565895268377</v>
      </c>
      <c r="D95" s="44">
        <f t="shared" si="100"/>
        <v>1120.0270499929072</v>
      </c>
      <c r="E95" s="44">
        <f t="shared" si="100"/>
        <v>40.012349537097599</v>
      </c>
      <c r="F95" s="44">
        <f t="shared" si="100"/>
        <v>0</v>
      </c>
      <c r="G95" s="44">
        <f t="shared" si="100"/>
        <v>0</v>
      </c>
      <c r="H95" s="44">
        <f t="shared" si="100"/>
        <v>0</v>
      </c>
      <c r="I95" s="154">
        <f t="shared" si="102"/>
        <v>10643.344206943762</v>
      </c>
      <c r="J95" s="149"/>
      <c r="K95" s="169" t="s">
        <v>139</v>
      </c>
      <c r="L95" s="44">
        <f t="shared" si="101"/>
        <v>9222.7591484610748</v>
      </c>
      <c r="M95" s="44">
        <f t="shared" si="101"/>
        <v>260.54565895268377</v>
      </c>
      <c r="N95" s="44">
        <f t="shared" si="101"/>
        <v>1120.0270499929072</v>
      </c>
      <c r="O95" s="44">
        <f t="shared" si="101"/>
        <v>40.012349537097599</v>
      </c>
      <c r="P95" s="44">
        <f t="shared" si="101"/>
        <v>492.70635287999994</v>
      </c>
      <c r="Q95" s="44">
        <f t="shared" si="101"/>
        <v>0</v>
      </c>
      <c r="R95" s="44">
        <f t="shared" si="101"/>
        <v>0</v>
      </c>
      <c r="S95" s="158">
        <f t="shared" si="103"/>
        <v>11136.050559823761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100"/>
        <v>3352.3151043967673</v>
      </c>
      <c r="C96" s="41">
        <f t="shared" si="100"/>
        <v>0.36957761649948823</v>
      </c>
      <c r="D96" s="41">
        <f t="shared" si="100"/>
        <v>5576.054020409435</v>
      </c>
      <c r="E96" s="41">
        <f t="shared" si="100"/>
        <v>5015.0923579031896</v>
      </c>
      <c r="F96" s="41">
        <f t="shared" si="100"/>
        <v>0</v>
      </c>
      <c r="G96" s="41">
        <f t="shared" si="100"/>
        <v>4043.6876963848808</v>
      </c>
      <c r="H96" s="41">
        <f t="shared" si="100"/>
        <v>2.742556837004269</v>
      </c>
      <c r="I96" s="162">
        <f t="shared" si="102"/>
        <v>17990.261313547777</v>
      </c>
      <c r="J96" s="149"/>
      <c r="K96" s="163" t="s">
        <v>25</v>
      </c>
      <c r="L96" s="90">
        <f t="shared" si="101"/>
        <v>3352.3151043967673</v>
      </c>
      <c r="M96" s="90">
        <f t="shared" si="101"/>
        <v>0.36957761649948823</v>
      </c>
      <c r="N96" s="90">
        <f t="shared" si="101"/>
        <v>5576.054020409435</v>
      </c>
      <c r="O96" s="90">
        <f t="shared" si="101"/>
        <v>5015.0923579031896</v>
      </c>
      <c r="P96" s="90">
        <f t="shared" si="101"/>
        <v>1844.9495164252194</v>
      </c>
      <c r="Q96" s="90">
        <f t="shared" si="101"/>
        <v>4043.6876963848808</v>
      </c>
      <c r="R96" s="90">
        <f t="shared" si="101"/>
        <v>2.742556837004269</v>
      </c>
      <c r="S96" s="166">
        <f t="shared" si="103"/>
        <v>19835.210829972999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100"/>
        <v>7772.6592697546848</v>
      </c>
      <c r="C97" s="44">
        <f t="shared" si="100"/>
        <v>21.808547473482033</v>
      </c>
      <c r="D97" s="44">
        <f t="shared" si="100"/>
        <v>646.24105219941316</v>
      </c>
      <c r="E97" s="44">
        <f t="shared" si="100"/>
        <v>0</v>
      </c>
      <c r="F97" s="44">
        <f t="shared" si="100"/>
        <v>0</v>
      </c>
      <c r="G97" s="44">
        <f t="shared" si="100"/>
        <v>0</v>
      </c>
      <c r="H97" s="44">
        <f t="shared" si="100"/>
        <v>0</v>
      </c>
      <c r="I97" s="154">
        <f t="shared" si="102"/>
        <v>8440.708869427579</v>
      </c>
      <c r="J97" s="149"/>
      <c r="K97" s="169" t="s">
        <v>24</v>
      </c>
      <c r="L97" s="44">
        <f t="shared" si="101"/>
        <v>7772.6592697546848</v>
      </c>
      <c r="M97" s="44">
        <f t="shared" si="101"/>
        <v>21.808547473482033</v>
      </c>
      <c r="N97" s="44">
        <f t="shared" si="101"/>
        <v>646.24105219941316</v>
      </c>
      <c r="O97" s="44">
        <f t="shared" si="101"/>
        <v>0</v>
      </c>
      <c r="P97" s="44">
        <f t="shared" si="101"/>
        <v>0</v>
      </c>
      <c r="Q97" s="44">
        <f t="shared" si="101"/>
        <v>0</v>
      </c>
      <c r="R97" s="44">
        <f t="shared" si="101"/>
        <v>0</v>
      </c>
      <c r="S97" s="158">
        <f t="shared" si="103"/>
        <v>8440.708869427579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100"/>
        <v>11366.599370479178</v>
      </c>
      <c r="C98" s="41">
        <f t="shared" si="100"/>
        <v>21.13101995677733</v>
      </c>
      <c r="D98" s="41">
        <f t="shared" si="100"/>
        <v>1366.4956297433307</v>
      </c>
      <c r="E98" s="41">
        <f t="shared" si="100"/>
        <v>0</v>
      </c>
      <c r="F98" s="41">
        <f t="shared" si="100"/>
        <v>0</v>
      </c>
      <c r="G98" s="41">
        <f t="shared" si="100"/>
        <v>0</v>
      </c>
      <c r="H98" s="41">
        <f t="shared" si="100"/>
        <v>0</v>
      </c>
      <c r="I98" s="162">
        <f t="shared" si="102"/>
        <v>12754.226020179287</v>
      </c>
      <c r="J98" s="149"/>
      <c r="K98" s="163" t="s">
        <v>59</v>
      </c>
      <c r="L98" s="90">
        <f t="shared" si="101"/>
        <v>11366.599370479178</v>
      </c>
      <c r="M98" s="90">
        <f t="shared" si="101"/>
        <v>21.13101995677733</v>
      </c>
      <c r="N98" s="90">
        <f t="shared" si="101"/>
        <v>1366.4956297433307</v>
      </c>
      <c r="O98" s="90">
        <f t="shared" si="101"/>
        <v>0</v>
      </c>
      <c r="P98" s="90">
        <f t="shared" si="101"/>
        <v>0</v>
      </c>
      <c r="Q98" s="90">
        <f t="shared" si="101"/>
        <v>0</v>
      </c>
      <c r="R98" s="90">
        <f t="shared" si="101"/>
        <v>0</v>
      </c>
      <c r="S98" s="166">
        <f t="shared" si="103"/>
        <v>12754.226020179287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100"/>
        <v>4520.7086135602322</v>
      </c>
      <c r="C99" s="44">
        <f t="shared" si="100"/>
        <v>0</v>
      </c>
      <c r="D99" s="44">
        <f t="shared" si="100"/>
        <v>725.64089490678884</v>
      </c>
      <c r="E99" s="44">
        <f t="shared" si="100"/>
        <v>3.1266883900716658</v>
      </c>
      <c r="F99" s="44">
        <f t="shared" si="100"/>
        <v>128.25542237085432</v>
      </c>
      <c r="G99" s="44">
        <f t="shared" si="100"/>
        <v>0</v>
      </c>
      <c r="H99" s="44">
        <f t="shared" si="100"/>
        <v>0</v>
      </c>
      <c r="I99" s="154">
        <f t="shared" si="102"/>
        <v>5377.7316192279468</v>
      </c>
      <c r="J99" s="149"/>
      <c r="K99" s="169" t="s">
        <v>22</v>
      </c>
      <c r="L99" s="44">
        <f t="shared" si="101"/>
        <v>4520.7086135602322</v>
      </c>
      <c r="M99" s="44">
        <f t="shared" si="101"/>
        <v>0</v>
      </c>
      <c r="N99" s="44">
        <f t="shared" si="101"/>
        <v>725.64089490678884</v>
      </c>
      <c r="O99" s="44">
        <f t="shared" si="101"/>
        <v>3.1266883900716658</v>
      </c>
      <c r="P99" s="44">
        <f t="shared" si="101"/>
        <v>2006.3950213052294</v>
      </c>
      <c r="Q99" s="44">
        <f t="shared" si="101"/>
        <v>0</v>
      </c>
      <c r="R99" s="44">
        <f t="shared" si="101"/>
        <v>0</v>
      </c>
      <c r="S99" s="158">
        <f t="shared" si="103"/>
        <v>7255.8712181623223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100"/>
        <v>0</v>
      </c>
      <c r="C100" s="41">
        <f t="shared" si="100"/>
        <v>0</v>
      </c>
      <c r="D100" s="41">
        <f t="shared" si="100"/>
        <v>0</v>
      </c>
      <c r="E100" s="41">
        <f t="shared" si="100"/>
        <v>0</v>
      </c>
      <c r="F100" s="41">
        <f t="shared" si="100"/>
        <v>0</v>
      </c>
      <c r="G100" s="41">
        <f t="shared" si="100"/>
        <v>0</v>
      </c>
      <c r="H100" s="41">
        <f t="shared" si="100"/>
        <v>0</v>
      </c>
      <c r="I100" s="162">
        <f t="shared" si="102"/>
        <v>0</v>
      </c>
      <c r="J100" s="149"/>
      <c r="K100" s="163" t="s">
        <v>21</v>
      </c>
      <c r="L100" s="90">
        <f t="shared" si="101"/>
        <v>0</v>
      </c>
      <c r="M100" s="90">
        <f t="shared" si="101"/>
        <v>0</v>
      </c>
      <c r="N100" s="90">
        <f t="shared" si="101"/>
        <v>0</v>
      </c>
      <c r="O100" s="90">
        <f t="shared" si="101"/>
        <v>0</v>
      </c>
      <c r="P100" s="90">
        <f t="shared" si="101"/>
        <v>0</v>
      </c>
      <c r="Q100" s="90">
        <f t="shared" si="101"/>
        <v>0</v>
      </c>
      <c r="R100" s="90">
        <f t="shared" si="101"/>
        <v>0</v>
      </c>
      <c r="S100" s="166">
        <f t="shared" si="103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si="100"/>
        <v>2974.313877548333</v>
      </c>
      <c r="C101" s="44">
        <f t="shared" si="100"/>
        <v>0</v>
      </c>
      <c r="D101" s="44">
        <f t="shared" si="100"/>
        <v>990.89813443347748</v>
      </c>
      <c r="E101" s="44">
        <f t="shared" si="100"/>
        <v>0</v>
      </c>
      <c r="F101" s="44">
        <f t="shared" si="100"/>
        <v>0</v>
      </c>
      <c r="G101" s="44">
        <f t="shared" si="100"/>
        <v>0</v>
      </c>
      <c r="H101" s="44">
        <f t="shared" si="100"/>
        <v>0</v>
      </c>
      <c r="I101" s="154">
        <f t="shared" si="102"/>
        <v>3965.2120119818105</v>
      </c>
      <c r="J101" s="149"/>
      <c r="K101" s="171" t="s">
        <v>63</v>
      </c>
      <c r="L101" s="44">
        <f t="shared" si="101"/>
        <v>2974.313877548333</v>
      </c>
      <c r="M101" s="44">
        <f t="shared" si="101"/>
        <v>0</v>
      </c>
      <c r="N101" s="44">
        <f t="shared" si="101"/>
        <v>990.89813443347748</v>
      </c>
      <c r="O101" s="44">
        <f t="shared" si="101"/>
        <v>0</v>
      </c>
      <c r="P101" s="44">
        <f t="shared" si="101"/>
        <v>0</v>
      </c>
      <c r="Q101" s="44">
        <f t="shared" si="101"/>
        <v>0</v>
      </c>
      <c r="R101" s="44">
        <f t="shared" si="101"/>
        <v>0</v>
      </c>
      <c r="S101" s="158">
        <f t="shared" si="103"/>
        <v>3965.2120119818105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100"/>
        <v>2969.9138775483325</v>
      </c>
      <c r="C102" s="62">
        <f t="shared" si="100"/>
        <v>0</v>
      </c>
      <c r="D102" s="62">
        <f t="shared" si="100"/>
        <v>990.89813443347748</v>
      </c>
      <c r="E102" s="62">
        <f t="shared" si="100"/>
        <v>0</v>
      </c>
      <c r="F102" s="62">
        <f t="shared" si="100"/>
        <v>0</v>
      </c>
      <c r="G102" s="62">
        <f t="shared" si="100"/>
        <v>0</v>
      </c>
      <c r="H102" s="62">
        <f t="shared" si="100"/>
        <v>0</v>
      </c>
      <c r="I102" s="175">
        <f t="shared" si="102"/>
        <v>3960.81201198181</v>
      </c>
      <c r="J102" s="149"/>
      <c r="K102" s="176" t="s">
        <v>23</v>
      </c>
      <c r="L102" s="93">
        <f t="shared" si="101"/>
        <v>2969.9138775483325</v>
      </c>
      <c r="M102" s="93">
        <f t="shared" si="101"/>
        <v>0</v>
      </c>
      <c r="N102" s="93">
        <f t="shared" si="101"/>
        <v>990.89813443347748</v>
      </c>
      <c r="O102" s="93">
        <f t="shared" si="101"/>
        <v>0</v>
      </c>
      <c r="P102" s="93">
        <f t="shared" si="101"/>
        <v>0</v>
      </c>
      <c r="Q102" s="93">
        <f t="shared" si="101"/>
        <v>0</v>
      </c>
      <c r="R102" s="93">
        <f t="shared" si="101"/>
        <v>0</v>
      </c>
      <c r="S102" s="179">
        <f t="shared" si="103"/>
        <v>3960.81201198181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100"/>
        <v>0</v>
      </c>
      <c r="C103" s="65">
        <f t="shared" si="100"/>
        <v>0</v>
      </c>
      <c r="D103" s="65">
        <f t="shared" si="100"/>
        <v>0</v>
      </c>
      <c r="E103" s="65">
        <f t="shared" si="100"/>
        <v>0</v>
      </c>
      <c r="F103" s="65">
        <f t="shared" si="100"/>
        <v>0</v>
      </c>
      <c r="G103" s="65">
        <f t="shared" si="100"/>
        <v>0</v>
      </c>
      <c r="H103" s="65">
        <f t="shared" si="100"/>
        <v>0</v>
      </c>
      <c r="I103" s="183">
        <f t="shared" si="102"/>
        <v>0</v>
      </c>
      <c r="J103" s="149"/>
      <c r="K103" s="184" t="s">
        <v>19</v>
      </c>
      <c r="L103" s="65">
        <f t="shared" si="101"/>
        <v>0</v>
      </c>
      <c r="M103" s="65">
        <f t="shared" si="101"/>
        <v>0</v>
      </c>
      <c r="N103" s="65">
        <f t="shared" si="101"/>
        <v>0</v>
      </c>
      <c r="O103" s="65">
        <f t="shared" si="101"/>
        <v>0</v>
      </c>
      <c r="P103" s="65">
        <f t="shared" si="101"/>
        <v>0</v>
      </c>
      <c r="Q103" s="65">
        <f t="shared" si="101"/>
        <v>0</v>
      </c>
      <c r="R103" s="65">
        <f t="shared" si="101"/>
        <v>0</v>
      </c>
      <c r="S103" s="186">
        <f t="shared" si="103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100"/>
        <v>0</v>
      </c>
      <c r="C104" s="62">
        <f t="shared" si="100"/>
        <v>0</v>
      </c>
      <c r="D104" s="62">
        <f t="shared" si="100"/>
        <v>0</v>
      </c>
      <c r="E104" s="62">
        <f t="shared" si="100"/>
        <v>0</v>
      </c>
      <c r="F104" s="62">
        <f t="shared" si="100"/>
        <v>0</v>
      </c>
      <c r="G104" s="62">
        <f t="shared" si="100"/>
        <v>0</v>
      </c>
      <c r="H104" s="62">
        <f t="shared" si="100"/>
        <v>0</v>
      </c>
      <c r="I104" s="175">
        <f t="shared" si="102"/>
        <v>0</v>
      </c>
      <c r="J104" s="149"/>
      <c r="K104" s="176" t="s">
        <v>20</v>
      </c>
      <c r="L104" s="93">
        <f t="shared" si="101"/>
        <v>0</v>
      </c>
      <c r="M104" s="93">
        <f t="shared" si="101"/>
        <v>0</v>
      </c>
      <c r="N104" s="93">
        <f t="shared" si="101"/>
        <v>0</v>
      </c>
      <c r="O104" s="93">
        <f t="shared" si="101"/>
        <v>0</v>
      </c>
      <c r="P104" s="93">
        <f t="shared" si="101"/>
        <v>0</v>
      </c>
      <c r="Q104" s="93">
        <f t="shared" si="101"/>
        <v>0</v>
      </c>
      <c r="R104" s="93">
        <f t="shared" si="101"/>
        <v>0</v>
      </c>
      <c r="S104" s="179">
        <f t="shared" si="103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100"/>
        <v>4.4000000000000004</v>
      </c>
      <c r="C105" s="54">
        <f t="shared" si="100"/>
        <v>0</v>
      </c>
      <c r="D105" s="54">
        <f t="shared" si="100"/>
        <v>0</v>
      </c>
      <c r="E105" s="54">
        <f t="shared" si="100"/>
        <v>0</v>
      </c>
      <c r="F105" s="54">
        <f t="shared" si="100"/>
        <v>0</v>
      </c>
      <c r="G105" s="54">
        <f t="shared" si="100"/>
        <v>0</v>
      </c>
      <c r="H105" s="54">
        <f t="shared" si="100"/>
        <v>0</v>
      </c>
      <c r="I105" s="190">
        <f t="shared" si="102"/>
        <v>4.4000000000000004</v>
      </c>
      <c r="J105" s="149"/>
      <c r="K105" s="191" t="s">
        <v>11</v>
      </c>
      <c r="L105" s="54">
        <f t="shared" si="101"/>
        <v>4.4000000000000004</v>
      </c>
      <c r="M105" s="54">
        <f t="shared" si="101"/>
        <v>0</v>
      </c>
      <c r="N105" s="54">
        <f t="shared" si="101"/>
        <v>0</v>
      </c>
      <c r="O105" s="54">
        <f t="shared" si="101"/>
        <v>0</v>
      </c>
      <c r="P105" s="54">
        <f t="shared" si="101"/>
        <v>0</v>
      </c>
      <c r="Q105" s="54">
        <f t="shared" si="101"/>
        <v>0</v>
      </c>
      <c r="R105" s="54">
        <f t="shared" si="101"/>
        <v>0</v>
      </c>
      <c r="S105" s="193">
        <f t="shared" si="103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46882.97189361159</v>
      </c>
      <c r="C106" s="195">
        <f t="shared" ref="C106:I106" si="104">SUM(C85:C101)</f>
        <v>321.34010913869383</v>
      </c>
      <c r="D106" s="195">
        <f t="shared" si="104"/>
        <v>11205.198185898156</v>
      </c>
      <c r="E106" s="195">
        <f t="shared" si="104"/>
        <v>5170.6624776222634</v>
      </c>
      <c r="F106" s="195">
        <f t="shared" si="104"/>
        <v>1964.8597598210265</v>
      </c>
      <c r="G106" s="195">
        <f t="shared" si="104"/>
        <v>4043.6876963848808</v>
      </c>
      <c r="H106" s="195">
        <f t="shared" si="104"/>
        <v>2.742556837004269</v>
      </c>
      <c r="I106" s="154">
        <f t="shared" si="104"/>
        <v>69591.462679313627</v>
      </c>
      <c r="J106" s="149"/>
      <c r="K106" s="196" t="s">
        <v>26</v>
      </c>
      <c r="L106" s="195">
        <f>SUM(L85:L101)</f>
        <v>46882.97189361159</v>
      </c>
      <c r="M106" s="195">
        <f t="shared" ref="M106:S106" si="105">SUM(M85:M101)</f>
        <v>321.34010913869383</v>
      </c>
      <c r="N106" s="195">
        <f t="shared" si="105"/>
        <v>11205.198185898156</v>
      </c>
      <c r="O106" s="195">
        <f t="shared" si="105"/>
        <v>5170.6624776222634</v>
      </c>
      <c r="P106" s="195">
        <f t="shared" si="105"/>
        <v>37292.916421286973</v>
      </c>
      <c r="Q106" s="195">
        <f t="shared" si="105"/>
        <v>4043.6876963848808</v>
      </c>
      <c r="R106" s="197">
        <f t="shared" si="105"/>
        <v>2.742556837004269</v>
      </c>
      <c r="S106" s="198">
        <f t="shared" si="105"/>
        <v>104919.51934077957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0.67368855443740749</v>
      </c>
      <c r="C107" s="49">
        <f t="shared" ref="C107:H107" si="106">IF($I106=0,"-",C106/$I106)</f>
        <v>4.6175219885730839E-3</v>
      </c>
      <c r="D107" s="49">
        <f t="shared" si="106"/>
        <v>0.16101397721058322</v>
      </c>
      <c r="E107" s="49">
        <f t="shared" si="106"/>
        <v>7.430024141681485E-2</v>
      </c>
      <c r="F107" s="49">
        <f t="shared" si="106"/>
        <v>2.8234206958335565E-2</v>
      </c>
      <c r="G107" s="49">
        <f t="shared" si="106"/>
        <v>5.8106088601969925E-2</v>
      </c>
      <c r="H107" s="72">
        <f t="shared" si="106"/>
        <v>3.9409386315708327E-5</v>
      </c>
      <c r="I107" s="50">
        <f>SUM(B107:H107)</f>
        <v>1</v>
      </c>
      <c r="K107" s="84" t="s">
        <v>86</v>
      </c>
      <c r="L107" s="101">
        <f t="shared" ref="L107:R107" si="107">IF($S106=0,"-",L106/$S106)</f>
        <v>0.44684699461246347</v>
      </c>
      <c r="M107" s="101">
        <f t="shared" si="107"/>
        <v>3.0627295202809513E-3</v>
      </c>
      <c r="N107" s="101">
        <f t="shared" si="107"/>
        <v>0.10679803201827077</v>
      </c>
      <c r="O107" s="101">
        <f t="shared" si="107"/>
        <v>4.9282178474606843E-2</v>
      </c>
      <c r="P107" s="101">
        <f t="shared" si="107"/>
        <v>0.35544307346814308</v>
      </c>
      <c r="Q107" s="101">
        <f t="shared" si="107"/>
        <v>3.854085228174698E-2</v>
      </c>
      <c r="R107" s="102">
        <f t="shared" si="107"/>
        <v>2.6139624487760174E-5</v>
      </c>
      <c r="S107" s="103">
        <f>SUM(L107:R107)</f>
        <v>0.99999999999999978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108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09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10">SUM(V112:AC112)</f>
        <v>0</v>
      </c>
      <c r="AJ112" s="141" t="str">
        <f t="shared" ref="AJ112:AJ133" si="111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3066.3930102562099</v>
      </c>
      <c r="E113" s="156">
        <v>0</v>
      </c>
      <c r="F113" s="348"/>
      <c r="G113" s="156">
        <v>0</v>
      </c>
      <c r="H113" s="168">
        <v>0</v>
      </c>
      <c r="I113" s="154">
        <f t="shared" si="108"/>
        <v>3066.3930102562099</v>
      </c>
      <c r="J113" s="149"/>
      <c r="K113" s="169" t="s">
        <v>10</v>
      </c>
      <c r="L113" s="156">
        <v>0</v>
      </c>
      <c r="M113" s="156">
        <v>0</v>
      </c>
      <c r="N113" s="156">
        <v>3066.3930102562099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09"/>
        <v>3066.3930102562099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3066.3930102562099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10"/>
        <v>3066.3930102562099</v>
      </c>
      <c r="AJ113" s="141" t="str">
        <f t="shared" si="111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108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09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10"/>
        <v>0</v>
      </c>
      <c r="AJ114" s="141" t="str">
        <f t="shared" si="111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48"/>
      <c r="G115" s="156">
        <v>0</v>
      </c>
      <c r="H115" s="168">
        <v>0</v>
      </c>
      <c r="I115" s="154">
        <f t="shared" si="108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09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110"/>
        <v>0</v>
      </c>
      <c r="AJ115" s="141" t="str">
        <f t="shared" si="111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48"/>
      <c r="G116" s="160">
        <v>0</v>
      </c>
      <c r="H116" s="161">
        <v>0</v>
      </c>
      <c r="I116" s="162">
        <f t="shared" si="108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109"/>
        <v>0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10"/>
        <v>0</v>
      </c>
      <c r="AJ116" s="141" t="str">
        <f t="shared" si="111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4.2895766523955956</v>
      </c>
      <c r="F117" s="348"/>
      <c r="G117" s="156">
        <v>0</v>
      </c>
      <c r="H117" s="168">
        <v>0</v>
      </c>
      <c r="I117" s="154">
        <f t="shared" si="108"/>
        <v>4.2895766523955956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4.2895766523955956</v>
      </c>
      <c r="P117" s="156">
        <v>344.03938198496485</v>
      </c>
      <c r="Q117" s="156">
        <v>0</v>
      </c>
      <c r="R117" s="157">
        <v>0</v>
      </c>
      <c r="S117" s="158">
        <f t="shared" si="109"/>
        <v>348.32895863736042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0.21447883261977979</v>
      </c>
      <c r="AB117" s="207">
        <v>344.03938198496485</v>
      </c>
      <c r="AC117" s="208">
        <v>4.0750978197758156</v>
      </c>
      <c r="AD117" s="207">
        <v>0</v>
      </c>
      <c r="AE117" s="207">
        <v>0</v>
      </c>
      <c r="AF117" s="207">
        <v>0</v>
      </c>
      <c r="AG117" s="207">
        <v>0</v>
      </c>
      <c r="AH117" s="207">
        <v>4.0750978197758156</v>
      </c>
      <c r="AI117" s="210">
        <f t="shared" si="110"/>
        <v>348.32895863736042</v>
      </c>
      <c r="AJ117" s="141" t="str">
        <f t="shared" si="111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108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0.75758235130462426</v>
      </c>
      <c r="Q118" s="164">
        <v>0</v>
      </c>
      <c r="R118" s="165">
        <v>0</v>
      </c>
      <c r="S118" s="166">
        <f t="shared" si="109"/>
        <v>0.75758235130462426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0.75758235130462426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10"/>
        <v>0.75758235130462426</v>
      </c>
      <c r="AJ118" s="141" t="str">
        <f t="shared" si="111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108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09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10"/>
        <v>0</v>
      </c>
      <c r="AJ119" s="141" t="str">
        <f t="shared" si="111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48"/>
      <c r="G120" s="160">
        <v>0</v>
      </c>
      <c r="H120" s="161">
        <v>0</v>
      </c>
      <c r="I120" s="162">
        <f t="shared" si="108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0.48673151999999997</v>
      </c>
      <c r="Q120" s="164">
        <v>0</v>
      </c>
      <c r="R120" s="165">
        <v>0</v>
      </c>
      <c r="S120" s="166">
        <f t="shared" si="109"/>
        <v>0.48673151999999997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0.48673151999999997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10"/>
        <v>0.48673151999999997</v>
      </c>
      <c r="AJ120" s="141" t="str">
        <f t="shared" si="111"/>
        <v/>
      </c>
      <c r="BA120" s="141"/>
      <c r="BR120" s="141"/>
      <c r="CG120" s="141"/>
    </row>
    <row r="121" spans="1:85" ht="15">
      <c r="A121" s="167" t="s">
        <v>139</v>
      </c>
      <c r="B121" s="156">
        <v>2423.6113689532585</v>
      </c>
      <c r="C121" s="156">
        <v>630.53486493859862</v>
      </c>
      <c r="D121" s="156">
        <v>3185.7871470072228</v>
      </c>
      <c r="E121" s="156">
        <v>1318.6922698483249</v>
      </c>
      <c r="F121" s="348"/>
      <c r="G121" s="156">
        <v>0</v>
      </c>
      <c r="H121" s="168">
        <v>0</v>
      </c>
      <c r="I121" s="154">
        <f t="shared" si="108"/>
        <v>7558.6256507474045</v>
      </c>
      <c r="J121" s="149"/>
      <c r="K121" s="169" t="s">
        <v>139</v>
      </c>
      <c r="L121" s="156">
        <v>2423.6113689532585</v>
      </c>
      <c r="M121" s="156">
        <v>630.53486493859862</v>
      </c>
      <c r="N121" s="156">
        <v>3185.7871470072228</v>
      </c>
      <c r="O121" s="156">
        <v>1318.6922698483249</v>
      </c>
      <c r="P121" s="156">
        <v>0</v>
      </c>
      <c r="Q121" s="156">
        <v>0</v>
      </c>
      <c r="R121" s="157">
        <v>0</v>
      </c>
      <c r="S121" s="158">
        <f t="shared" si="109"/>
        <v>7558.6256507474045</v>
      </c>
      <c r="U121" s="215" t="s">
        <v>139</v>
      </c>
      <c r="V121" s="207">
        <v>2298.5941766012952</v>
      </c>
      <c r="W121" s="207">
        <v>0</v>
      </c>
      <c r="X121" s="207">
        <v>0</v>
      </c>
      <c r="Y121" s="207">
        <v>630.53486493859862</v>
      </c>
      <c r="Z121" s="207">
        <v>3185.7871470072228</v>
      </c>
      <c r="AA121" s="207">
        <v>1299.8335225491023</v>
      </c>
      <c r="AB121" s="207">
        <v>0</v>
      </c>
      <c r="AC121" s="208">
        <v>143.87593965118606</v>
      </c>
      <c r="AD121" s="207">
        <v>125.01719235196342</v>
      </c>
      <c r="AE121" s="207">
        <v>0</v>
      </c>
      <c r="AF121" s="207">
        <v>0</v>
      </c>
      <c r="AG121" s="207">
        <v>0</v>
      </c>
      <c r="AH121" s="207">
        <v>18.858747299222642</v>
      </c>
      <c r="AI121" s="210">
        <f t="shared" si="110"/>
        <v>7558.6256507474054</v>
      </c>
      <c r="AJ121" s="141" t="str">
        <f t="shared" si="111"/>
        <v/>
      </c>
      <c r="BA121" s="141"/>
      <c r="BR121" s="141"/>
      <c r="CG121" s="141"/>
    </row>
    <row r="122" spans="1:85" ht="15">
      <c r="A122" s="159" t="s">
        <v>25</v>
      </c>
      <c r="B122" s="160">
        <v>369.92514886989835</v>
      </c>
      <c r="C122" s="160">
        <v>4.2874595264494895</v>
      </c>
      <c r="D122" s="160">
        <v>543.60730757975716</v>
      </c>
      <c r="E122" s="160">
        <v>2471.1607437704847</v>
      </c>
      <c r="F122" s="348"/>
      <c r="G122" s="160">
        <v>238.82786498772566</v>
      </c>
      <c r="H122" s="161">
        <v>0</v>
      </c>
      <c r="I122" s="162">
        <f t="shared" si="108"/>
        <v>3627.8085247343151</v>
      </c>
      <c r="J122" s="149"/>
      <c r="K122" s="163" t="s">
        <v>25</v>
      </c>
      <c r="L122" s="164">
        <v>369.92514886989835</v>
      </c>
      <c r="M122" s="164">
        <v>4.2874595264494895</v>
      </c>
      <c r="N122" s="164">
        <v>543.60730757975716</v>
      </c>
      <c r="O122" s="164">
        <v>2471.1607437704847</v>
      </c>
      <c r="P122" s="164">
        <v>3.501026009181512</v>
      </c>
      <c r="Q122" s="164">
        <v>238.82786498772566</v>
      </c>
      <c r="R122" s="165">
        <v>0</v>
      </c>
      <c r="S122" s="166">
        <f t="shared" si="109"/>
        <v>3631.3095507434969</v>
      </c>
      <c r="U122" s="211" t="s">
        <v>25</v>
      </c>
      <c r="V122" s="212">
        <v>331.31200462890661</v>
      </c>
      <c r="W122" s="212">
        <v>35.117360942085817</v>
      </c>
      <c r="X122" s="212">
        <v>238.82786498772566</v>
      </c>
      <c r="Y122" s="212">
        <v>4.2874595264494895</v>
      </c>
      <c r="Z122" s="212">
        <v>543.60730757975716</v>
      </c>
      <c r="AA122" s="212">
        <v>2437.157639557985</v>
      </c>
      <c r="AB122" s="212">
        <v>3.501026009181512</v>
      </c>
      <c r="AC122" s="213">
        <v>37.498887511405812</v>
      </c>
      <c r="AD122" s="212">
        <v>3.4957832989059106</v>
      </c>
      <c r="AE122" s="212">
        <v>0</v>
      </c>
      <c r="AF122" s="212">
        <v>0</v>
      </c>
      <c r="AG122" s="212">
        <v>0</v>
      </c>
      <c r="AH122" s="212">
        <v>34.003104212499899</v>
      </c>
      <c r="AI122" s="214">
        <f t="shared" si="110"/>
        <v>3631.3095507434973</v>
      </c>
      <c r="AJ122" s="141" t="str">
        <f t="shared" si="111"/>
        <v/>
      </c>
      <c r="BA122" s="141"/>
      <c r="BR122" s="141"/>
      <c r="CG122" s="141"/>
    </row>
    <row r="123" spans="1:85" ht="15">
      <c r="A123" s="167" t="s">
        <v>24</v>
      </c>
      <c r="B123" s="156">
        <v>12.903145738852748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108"/>
        <v>12.903145738852748</v>
      </c>
      <c r="J123" s="149"/>
      <c r="K123" s="169" t="s">
        <v>24</v>
      </c>
      <c r="L123" s="156">
        <v>12.903145738852748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09"/>
        <v>12.903145738852748</v>
      </c>
      <c r="U123" s="215" t="s">
        <v>24</v>
      </c>
      <c r="V123" s="207">
        <v>12.903145738852748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10"/>
        <v>12.903145738852748</v>
      </c>
      <c r="AJ123" s="141" t="str">
        <f t="shared" si="111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108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09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10"/>
        <v>0</v>
      </c>
      <c r="AJ124" s="141" t="str">
        <f t="shared" si="111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13.486934276513237</v>
      </c>
      <c r="D125" s="156">
        <v>0</v>
      </c>
      <c r="E125" s="156">
        <v>0</v>
      </c>
      <c r="F125" s="348"/>
      <c r="G125" s="156">
        <v>0</v>
      </c>
      <c r="H125" s="168">
        <v>0</v>
      </c>
      <c r="I125" s="154">
        <f t="shared" si="108"/>
        <v>13.486934276513237</v>
      </c>
      <c r="J125" s="149"/>
      <c r="K125" s="169" t="s">
        <v>22</v>
      </c>
      <c r="L125" s="156">
        <v>0</v>
      </c>
      <c r="M125" s="156">
        <v>13.486934276513237</v>
      </c>
      <c r="N125" s="156">
        <v>0</v>
      </c>
      <c r="O125" s="156">
        <v>0</v>
      </c>
      <c r="P125" s="156">
        <v>21.489501602072927</v>
      </c>
      <c r="Q125" s="156">
        <v>0</v>
      </c>
      <c r="R125" s="157">
        <v>0</v>
      </c>
      <c r="S125" s="158">
        <f t="shared" si="109"/>
        <v>34.976435878586166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13.486934276513237</v>
      </c>
      <c r="Z125" s="207">
        <v>0</v>
      </c>
      <c r="AA125" s="207">
        <v>0</v>
      </c>
      <c r="AB125" s="207">
        <v>21.489501602072927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10"/>
        <v>34.976435878586166</v>
      </c>
      <c r="AJ125" s="141" t="str">
        <f t="shared" si="111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108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09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10"/>
        <v>0</v>
      </c>
      <c r="AJ126" s="141" t="str">
        <f t="shared" si="111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9.084753137036655</v>
      </c>
      <c r="D127" s="156">
        <v>3967.5539028719927</v>
      </c>
      <c r="E127" s="156">
        <v>0</v>
      </c>
      <c r="F127" s="348"/>
      <c r="G127" s="156">
        <v>0</v>
      </c>
      <c r="H127" s="168">
        <v>0</v>
      </c>
      <c r="I127" s="154">
        <f t="shared" si="108"/>
        <v>3976.6386560090295</v>
      </c>
      <c r="J127" s="149"/>
      <c r="K127" s="171" t="s">
        <v>63</v>
      </c>
      <c r="L127" s="156">
        <v>0</v>
      </c>
      <c r="M127" s="156">
        <v>9.084753137036655</v>
      </c>
      <c r="N127" s="156">
        <v>3967.5539028719927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09"/>
        <v>3976.6386560090295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9.084753137036655</v>
      </c>
      <c r="Z127" s="207">
        <v>3967.5539028719927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10"/>
        <v>3976.6386560090295</v>
      </c>
      <c r="AJ127" s="141" t="str">
        <f t="shared" si="111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108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09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110"/>
        <v>0</v>
      </c>
      <c r="AJ128" s="141" t="str">
        <f t="shared" si="111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2.5169054558715809</v>
      </c>
      <c r="D129" s="181">
        <v>1099.199715608388</v>
      </c>
      <c r="E129" s="181">
        <v>0</v>
      </c>
      <c r="F129" s="348"/>
      <c r="G129" s="181">
        <v>0</v>
      </c>
      <c r="H129" s="182">
        <v>0</v>
      </c>
      <c r="I129" s="183">
        <f t="shared" si="108"/>
        <v>1101.7166210642597</v>
      </c>
      <c r="J129" s="149"/>
      <c r="K129" s="184" t="s">
        <v>19</v>
      </c>
      <c r="L129" s="181">
        <v>0</v>
      </c>
      <c r="M129" s="181">
        <v>2.5169054558715809</v>
      </c>
      <c r="N129" s="181">
        <v>1099.199715608388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09"/>
        <v>1101.7166210642597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2.5169054558715809</v>
      </c>
      <c r="Z129" s="221">
        <v>1099.199715608388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10"/>
        <v>1101.7166210642597</v>
      </c>
      <c r="AJ129" s="141" t="str">
        <f t="shared" si="111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6.5678476811650741</v>
      </c>
      <c r="D130" s="173">
        <v>2868.3541872636047</v>
      </c>
      <c r="E130" s="173">
        <v>0</v>
      </c>
      <c r="F130" s="348"/>
      <c r="G130" s="173">
        <v>0</v>
      </c>
      <c r="H130" s="174">
        <v>0</v>
      </c>
      <c r="I130" s="175">
        <f t="shared" si="108"/>
        <v>2874.9220349447696</v>
      </c>
      <c r="J130" s="149"/>
      <c r="K130" s="176" t="s">
        <v>20</v>
      </c>
      <c r="L130" s="177">
        <v>0</v>
      </c>
      <c r="M130" s="177">
        <v>6.5678476811650741</v>
      </c>
      <c r="N130" s="177">
        <v>2868.3541872636047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09"/>
        <v>2874.9220349447696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6.5678476811650741</v>
      </c>
      <c r="Z130" s="218">
        <v>2868.3541872636047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110"/>
        <v>2874.9220349447696</v>
      </c>
      <c r="AJ130" s="141" t="str">
        <f t="shared" si="111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108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09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10"/>
        <v>0</v>
      </c>
      <c r="AJ131" s="141" t="str">
        <f t="shared" si="111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2806.4396635620096</v>
      </c>
      <c r="C132" s="195">
        <f t="shared" ref="C132:I132" si="112">SUM(C111:C127)</f>
        <v>657.39401187859801</v>
      </c>
      <c r="D132" s="195">
        <f t="shared" si="112"/>
        <v>10763.341367715182</v>
      </c>
      <c r="E132" s="195">
        <f t="shared" si="112"/>
        <v>3794.1425902712053</v>
      </c>
      <c r="F132" s="195">
        <f t="shared" si="112"/>
        <v>0</v>
      </c>
      <c r="G132" s="195">
        <f t="shared" si="112"/>
        <v>238.82786498772566</v>
      </c>
      <c r="H132" s="197">
        <f t="shared" si="112"/>
        <v>0</v>
      </c>
      <c r="I132" s="154">
        <f t="shared" si="112"/>
        <v>18260.14549841472</v>
      </c>
      <c r="J132" s="149"/>
      <c r="K132" s="196" t="s">
        <v>26</v>
      </c>
      <c r="L132" s="195">
        <f>SUM(L111:L127)</f>
        <v>2806.4396635620096</v>
      </c>
      <c r="M132" s="195">
        <f t="shared" ref="M132:S132" si="113">SUM(M111:M127)</f>
        <v>657.39401187859801</v>
      </c>
      <c r="N132" s="195">
        <f t="shared" si="113"/>
        <v>10763.341367715182</v>
      </c>
      <c r="O132" s="195">
        <f t="shared" si="113"/>
        <v>3794.1425902712053</v>
      </c>
      <c r="P132" s="195">
        <f t="shared" si="113"/>
        <v>370.27422346752388</v>
      </c>
      <c r="Q132" s="195">
        <f t="shared" si="113"/>
        <v>238.82786498772566</v>
      </c>
      <c r="R132" s="197">
        <f t="shared" si="113"/>
        <v>0</v>
      </c>
      <c r="S132" s="198">
        <f t="shared" si="113"/>
        <v>18630.419721882245</v>
      </c>
      <c r="T132" s="141" t="str">
        <f>IF(ABS(S132-AI132)&gt;0.01,S132-AI132,"")</f>
        <v/>
      </c>
      <c r="U132" s="224" t="s">
        <v>62</v>
      </c>
      <c r="V132" s="225">
        <f>SUM(V111:V127)</f>
        <v>2642.8093269690544</v>
      </c>
      <c r="W132" s="225">
        <f t="shared" ref="W132:AH132" si="114">SUM(W111:W127)</f>
        <v>35.117360942085817</v>
      </c>
      <c r="X132" s="225">
        <f t="shared" si="114"/>
        <v>238.82786498772566</v>
      </c>
      <c r="Y132" s="225">
        <f t="shared" si="114"/>
        <v>657.39401187859801</v>
      </c>
      <c r="Z132" s="225">
        <f t="shared" si="114"/>
        <v>10763.341367715182</v>
      </c>
      <c r="AA132" s="225">
        <f t="shared" si="114"/>
        <v>3737.2056409397073</v>
      </c>
      <c r="AB132" s="225">
        <f t="shared" si="114"/>
        <v>370.27422346752388</v>
      </c>
      <c r="AC132" s="225">
        <f t="shared" si="114"/>
        <v>185.44992498236769</v>
      </c>
      <c r="AD132" s="226">
        <f t="shared" si="114"/>
        <v>128.51297565086932</v>
      </c>
      <c r="AE132" s="226">
        <f t="shared" si="114"/>
        <v>0</v>
      </c>
      <c r="AF132" s="226">
        <f t="shared" si="114"/>
        <v>0</v>
      </c>
      <c r="AG132" s="226">
        <f t="shared" si="114"/>
        <v>0</v>
      </c>
      <c r="AH132" s="226">
        <f t="shared" si="114"/>
        <v>56.936949331498354</v>
      </c>
      <c r="AI132" s="227">
        <f>SUM(V132:AC132)</f>
        <v>18630.419721882245</v>
      </c>
      <c r="AJ132" s="141" t="str">
        <f t="shared" si="111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0.15369207566312407</v>
      </c>
      <c r="C133" s="49">
        <f t="shared" ref="C133:H133" si="115">IF($I132=0,"-",C132/$I132)</f>
        <v>3.6001575778006292E-2</v>
      </c>
      <c r="D133" s="49">
        <f t="shared" si="115"/>
        <v>0.58944444712390798</v>
      </c>
      <c r="E133" s="49">
        <f t="shared" si="115"/>
        <v>0.20778271403152834</v>
      </c>
      <c r="F133" s="49">
        <f t="shared" si="115"/>
        <v>0</v>
      </c>
      <c r="G133" s="49">
        <f t="shared" si="115"/>
        <v>1.3079187403433331E-2</v>
      </c>
      <c r="H133" s="72">
        <f t="shared" si="115"/>
        <v>0</v>
      </c>
      <c r="I133" s="50">
        <f>SUM(B133:H133)</f>
        <v>1</v>
      </c>
      <c r="J133" s="141"/>
      <c r="K133" s="84" t="s">
        <v>86</v>
      </c>
      <c r="L133" s="101">
        <f t="shared" ref="L133:R133" si="116">IF($S132=0,"-",L132/$S132)</f>
        <v>0.15063748994692391</v>
      </c>
      <c r="M133" s="101">
        <f t="shared" si="116"/>
        <v>3.5286054833561259E-2</v>
      </c>
      <c r="N133" s="101">
        <f t="shared" si="116"/>
        <v>0.57772940859046595</v>
      </c>
      <c r="O133" s="101">
        <f t="shared" si="116"/>
        <v>0.20365309246440746</v>
      </c>
      <c r="P133" s="101">
        <f t="shared" si="116"/>
        <v>1.9874711841978556E-2</v>
      </c>
      <c r="Q133" s="101">
        <f t="shared" si="116"/>
        <v>1.2819242322662858E-2</v>
      </c>
      <c r="R133" s="102">
        <f t="shared" si="116"/>
        <v>0</v>
      </c>
      <c r="S133" s="103">
        <f>SUM(L133:R133)</f>
        <v>0.99999999999999989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  <c r="AJ133" s="24">
        <f t="shared" si="111"/>
        <v>0.99999999999999989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512.11213959161478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512.11213959161478</v>
      </c>
      <c r="J137" s="149"/>
      <c r="K137" s="203" t="s">
        <v>7</v>
      </c>
      <c r="L137" s="152">
        <v>0</v>
      </c>
      <c r="M137" s="152">
        <v>512.11213959161478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512.11213959161478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512.11213959161478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512.11213959161478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117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18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19">SUM(V138:AC138)</f>
        <v>0</v>
      </c>
      <c r="AJ138" s="141" t="str">
        <f t="shared" ref="AJ138:AJ159" si="120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117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18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19"/>
        <v>0</v>
      </c>
      <c r="AJ139" s="141" t="str">
        <f t="shared" si="120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117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18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19"/>
        <v>0</v>
      </c>
      <c r="AJ140" s="141" t="str">
        <f t="shared" si="120"/>
        <v/>
      </c>
      <c r="BA140" s="141"/>
      <c r="BR140" s="141"/>
      <c r="CG140" s="141"/>
    </row>
    <row r="141" spans="1:85" ht="15">
      <c r="A141" s="167" t="s">
        <v>16</v>
      </c>
      <c r="B141" s="156">
        <v>99.453067862558569</v>
      </c>
      <c r="C141" s="156">
        <v>17.044617559144516</v>
      </c>
      <c r="D141" s="156">
        <v>0</v>
      </c>
      <c r="E141" s="156">
        <v>0</v>
      </c>
      <c r="F141" s="348"/>
      <c r="G141" s="156">
        <v>0</v>
      </c>
      <c r="H141" s="168">
        <v>0</v>
      </c>
      <c r="I141" s="154">
        <f t="shared" si="117"/>
        <v>116.49768542170308</v>
      </c>
      <c r="J141" s="149"/>
      <c r="K141" s="169" t="s">
        <v>16</v>
      </c>
      <c r="L141" s="156">
        <v>99.453067862558569</v>
      </c>
      <c r="M141" s="156">
        <v>17.044617559144516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18"/>
        <v>116.49768542170308</v>
      </c>
      <c r="U141" s="215" t="s">
        <v>16</v>
      </c>
      <c r="V141" s="207">
        <v>99.453067862558569</v>
      </c>
      <c r="W141" s="207">
        <v>0</v>
      </c>
      <c r="X141" s="207">
        <v>0</v>
      </c>
      <c r="Y141" s="207">
        <v>17.044617559144516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119"/>
        <v>116.49768542170308</v>
      </c>
      <c r="AJ141" s="141" t="str">
        <f t="shared" si="120"/>
        <v/>
      </c>
      <c r="BA141" s="141"/>
      <c r="BR141" s="141"/>
      <c r="CG141" s="141"/>
    </row>
    <row r="142" spans="1:85" ht="15">
      <c r="A142" s="159" t="s">
        <v>15</v>
      </c>
      <c r="B142" s="160">
        <v>7.9823663774600044</v>
      </c>
      <c r="C142" s="160">
        <v>42.830389089314629</v>
      </c>
      <c r="D142" s="160">
        <v>1.3581651285761298</v>
      </c>
      <c r="E142" s="160">
        <v>0.80373006455968066</v>
      </c>
      <c r="F142" s="348"/>
      <c r="G142" s="160">
        <v>0</v>
      </c>
      <c r="H142" s="161">
        <v>0</v>
      </c>
      <c r="I142" s="162">
        <f t="shared" si="117"/>
        <v>52.974650659910445</v>
      </c>
      <c r="J142" s="149"/>
      <c r="K142" s="163" t="s">
        <v>15</v>
      </c>
      <c r="L142" s="164">
        <v>7.9823663774600044</v>
      </c>
      <c r="M142" s="164">
        <v>42.830389089314629</v>
      </c>
      <c r="N142" s="164">
        <v>1.3581651285761298</v>
      </c>
      <c r="O142" s="164">
        <v>0.80373006455968066</v>
      </c>
      <c r="P142" s="164">
        <v>0</v>
      </c>
      <c r="Q142" s="164">
        <v>0</v>
      </c>
      <c r="R142" s="165">
        <v>0</v>
      </c>
      <c r="S142" s="166">
        <f t="shared" si="118"/>
        <v>52.974650659910445</v>
      </c>
      <c r="U142" s="211" t="s">
        <v>56</v>
      </c>
      <c r="V142" s="212">
        <v>7.9823663774600044</v>
      </c>
      <c r="W142" s="212">
        <v>0</v>
      </c>
      <c r="X142" s="212">
        <v>0</v>
      </c>
      <c r="Y142" s="212">
        <v>42.830389089314629</v>
      </c>
      <c r="Z142" s="212">
        <v>1.3581651285761298</v>
      </c>
      <c r="AA142" s="212">
        <v>0</v>
      </c>
      <c r="AB142" s="212">
        <v>0</v>
      </c>
      <c r="AC142" s="213">
        <v>0.80373006455968066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0.80373006455968066</v>
      </c>
      <c r="AI142" s="214">
        <f t="shared" si="119"/>
        <v>52.974650659910445</v>
      </c>
      <c r="AJ142" s="141" t="str">
        <f t="shared" si="120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</v>
      </c>
      <c r="F143" s="348"/>
      <c r="G143" s="156">
        <v>0</v>
      </c>
      <c r="H143" s="168">
        <v>0</v>
      </c>
      <c r="I143" s="154">
        <f t="shared" si="117"/>
        <v>0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</v>
      </c>
      <c r="P143" s="156">
        <v>102.48186630274766</v>
      </c>
      <c r="Q143" s="156">
        <v>0</v>
      </c>
      <c r="R143" s="157">
        <v>0</v>
      </c>
      <c r="S143" s="158">
        <f t="shared" si="118"/>
        <v>102.48186630274766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102.48186630274766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19"/>
        <v>102.48186630274766</v>
      </c>
      <c r="AJ143" s="141" t="str">
        <f t="shared" si="120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117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14.139899528097791</v>
      </c>
      <c r="Q144" s="164">
        <v>0</v>
      </c>
      <c r="R144" s="165">
        <v>0</v>
      </c>
      <c r="S144" s="166">
        <f t="shared" si="118"/>
        <v>14.139899528097791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14.139899528097791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19"/>
        <v>14.139899528097791</v>
      </c>
      <c r="AJ144" s="141" t="str">
        <f t="shared" si="120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117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18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19"/>
        <v>0</v>
      </c>
      <c r="AJ145" s="141" t="str">
        <f t="shared" si="120"/>
        <v/>
      </c>
      <c r="BA145" s="141"/>
      <c r="BR145" s="141"/>
      <c r="CG145" s="141"/>
    </row>
    <row r="146" spans="1:85" ht="15">
      <c r="A146" s="159" t="s">
        <v>17</v>
      </c>
      <c r="B146" s="160">
        <v>3.4439640701938848E-4</v>
      </c>
      <c r="C146" s="160">
        <v>1.851554613998847</v>
      </c>
      <c r="D146" s="160">
        <v>1.8546541816620217</v>
      </c>
      <c r="E146" s="160">
        <v>0</v>
      </c>
      <c r="F146" s="348"/>
      <c r="G146" s="160">
        <v>0</v>
      </c>
      <c r="H146" s="161">
        <v>0</v>
      </c>
      <c r="I146" s="162">
        <f t="shared" si="117"/>
        <v>3.7065531920678882</v>
      </c>
      <c r="J146" s="149"/>
      <c r="K146" s="163" t="s">
        <v>17</v>
      </c>
      <c r="L146" s="164">
        <v>3.4439640701938848E-4</v>
      </c>
      <c r="M146" s="164">
        <v>1.851554613998847</v>
      </c>
      <c r="N146" s="164">
        <v>1.8546541816620217</v>
      </c>
      <c r="O146" s="164">
        <v>0</v>
      </c>
      <c r="P146" s="164">
        <v>1.542109112181663E-4</v>
      </c>
      <c r="Q146" s="164">
        <v>0</v>
      </c>
      <c r="R146" s="165">
        <v>0</v>
      </c>
      <c r="S146" s="166">
        <f t="shared" si="118"/>
        <v>3.7067074029791063</v>
      </c>
      <c r="U146" s="211" t="s">
        <v>17</v>
      </c>
      <c r="V146" s="212">
        <v>3.4439640701938848E-4</v>
      </c>
      <c r="W146" s="212">
        <v>0</v>
      </c>
      <c r="X146" s="212">
        <v>0</v>
      </c>
      <c r="Y146" s="212">
        <v>1.851554613998847</v>
      </c>
      <c r="Z146" s="212">
        <v>1.8546541816620217</v>
      </c>
      <c r="AA146" s="212">
        <v>0</v>
      </c>
      <c r="AB146" s="212">
        <v>1.542109112181663E-4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19"/>
        <v>3.7067074029791063</v>
      </c>
      <c r="AJ146" s="141" t="str">
        <f t="shared" si="120"/>
        <v/>
      </c>
      <c r="BA146" s="141"/>
      <c r="BR146" s="141"/>
      <c r="CG146" s="141"/>
    </row>
    <row r="147" spans="1:85" ht="15">
      <c r="A147" s="167" t="s">
        <v>139</v>
      </c>
      <c r="B147" s="156">
        <v>165.80744860785606</v>
      </c>
      <c r="C147" s="156">
        <v>2023.2443639783489</v>
      </c>
      <c r="D147" s="156">
        <v>5321.6305129668044</v>
      </c>
      <c r="E147" s="156">
        <v>40.053754484643363</v>
      </c>
      <c r="F147" s="348"/>
      <c r="G147" s="156">
        <v>0</v>
      </c>
      <c r="H147" s="168">
        <v>0</v>
      </c>
      <c r="I147" s="154">
        <f t="shared" si="117"/>
        <v>7550.7360800376518</v>
      </c>
      <c r="J147" s="149"/>
      <c r="K147" s="169" t="s">
        <v>139</v>
      </c>
      <c r="L147" s="156">
        <v>165.80744860785606</v>
      </c>
      <c r="M147" s="156">
        <v>2023.2443639783489</v>
      </c>
      <c r="N147" s="156">
        <v>5321.6305129668044</v>
      </c>
      <c r="O147" s="156">
        <v>40.053754484643363</v>
      </c>
      <c r="P147" s="156">
        <v>0</v>
      </c>
      <c r="Q147" s="156">
        <v>0</v>
      </c>
      <c r="R147" s="157">
        <v>0</v>
      </c>
      <c r="S147" s="158">
        <f t="shared" si="118"/>
        <v>7550.7360800376518</v>
      </c>
      <c r="U147" s="215" t="s">
        <v>139</v>
      </c>
      <c r="V147" s="207">
        <v>164.5605144190682</v>
      </c>
      <c r="W147" s="207">
        <v>0</v>
      </c>
      <c r="X147" s="207">
        <v>0</v>
      </c>
      <c r="Y147" s="207">
        <v>2023.2443639783489</v>
      </c>
      <c r="Z147" s="207">
        <v>5314.2642836254572</v>
      </c>
      <c r="AA147" s="207">
        <v>0</v>
      </c>
      <c r="AB147" s="207">
        <v>0</v>
      </c>
      <c r="AC147" s="208">
        <v>48.666918014778261</v>
      </c>
      <c r="AD147" s="207">
        <v>1.2469341887878547</v>
      </c>
      <c r="AE147" s="207">
        <v>0</v>
      </c>
      <c r="AF147" s="207">
        <v>0</v>
      </c>
      <c r="AG147" s="207">
        <v>7.3662293413470401</v>
      </c>
      <c r="AH147" s="207">
        <v>40.053754484643363</v>
      </c>
      <c r="AI147" s="210">
        <f t="shared" si="119"/>
        <v>7550.7360800376528</v>
      </c>
      <c r="AJ147" s="141" t="str">
        <f t="shared" si="120"/>
        <v/>
      </c>
      <c r="BA147" s="141"/>
      <c r="BR147" s="141"/>
      <c r="CG147" s="141"/>
    </row>
    <row r="148" spans="1:85" ht="15">
      <c r="A148" s="159" t="s">
        <v>25</v>
      </c>
      <c r="B148" s="160">
        <v>155.84368056596168</v>
      </c>
      <c r="C148" s="160">
        <v>115.28557235478389</v>
      </c>
      <c r="D148" s="160">
        <v>45.909489221775921</v>
      </c>
      <c r="E148" s="160">
        <v>6011.3714320323306</v>
      </c>
      <c r="F148" s="348"/>
      <c r="G148" s="160">
        <v>168.32872253805925</v>
      </c>
      <c r="H148" s="161">
        <v>0</v>
      </c>
      <c r="I148" s="162">
        <f t="shared" si="117"/>
        <v>6496.7388967129109</v>
      </c>
      <c r="J148" s="149"/>
      <c r="K148" s="163" t="s">
        <v>25</v>
      </c>
      <c r="L148" s="164">
        <v>155.84368056596168</v>
      </c>
      <c r="M148" s="164">
        <v>115.28557235478389</v>
      </c>
      <c r="N148" s="164">
        <v>45.909489221775921</v>
      </c>
      <c r="O148" s="164">
        <v>6011.3714320323306</v>
      </c>
      <c r="P148" s="164">
        <v>0.11556721854986975</v>
      </c>
      <c r="Q148" s="164">
        <v>168.32872253805925</v>
      </c>
      <c r="R148" s="165">
        <v>0</v>
      </c>
      <c r="S148" s="166">
        <f t="shared" si="118"/>
        <v>6496.8544639314605</v>
      </c>
      <c r="U148" s="211" t="s">
        <v>25</v>
      </c>
      <c r="V148" s="212">
        <v>29.430512594218655</v>
      </c>
      <c r="W148" s="212">
        <v>126.41316797174304</v>
      </c>
      <c r="X148" s="212">
        <v>168.32872253805925</v>
      </c>
      <c r="Y148" s="212">
        <v>115.28557235478389</v>
      </c>
      <c r="Z148" s="212">
        <v>45.909489221775921</v>
      </c>
      <c r="AA148" s="212">
        <v>5973.9269161733073</v>
      </c>
      <c r="AB148" s="212">
        <v>0.11556721854986975</v>
      </c>
      <c r="AC148" s="213">
        <v>37.444515859022658</v>
      </c>
      <c r="AD148" s="212">
        <v>0</v>
      </c>
      <c r="AE148" s="212">
        <v>0.44887529091798339</v>
      </c>
      <c r="AF148" s="212">
        <v>0</v>
      </c>
      <c r="AG148" s="212">
        <v>0</v>
      </c>
      <c r="AH148" s="212">
        <v>36.995640568104669</v>
      </c>
      <c r="AI148" s="214">
        <f t="shared" si="119"/>
        <v>6496.8544639314596</v>
      </c>
      <c r="AJ148" s="141" t="str">
        <f t="shared" si="120"/>
        <v/>
      </c>
      <c r="BA148" s="141"/>
      <c r="BR148" s="141"/>
      <c r="CG148" s="141"/>
    </row>
    <row r="149" spans="1:85" ht="15">
      <c r="A149" s="167" t="s">
        <v>24</v>
      </c>
      <c r="B149" s="156">
        <v>53.815304245207848</v>
      </c>
      <c r="C149" s="156">
        <v>532.47142571131008</v>
      </c>
      <c r="D149" s="156">
        <v>29.070931675082285</v>
      </c>
      <c r="E149" s="156">
        <v>0</v>
      </c>
      <c r="F149" s="348"/>
      <c r="G149" s="156">
        <v>0</v>
      </c>
      <c r="H149" s="168">
        <v>0</v>
      </c>
      <c r="I149" s="154">
        <f t="shared" si="117"/>
        <v>615.35766163160019</v>
      </c>
      <c r="J149" s="149"/>
      <c r="K149" s="169" t="s">
        <v>24</v>
      </c>
      <c r="L149" s="156">
        <v>53.815304245207848</v>
      </c>
      <c r="M149" s="156">
        <v>532.47142571131008</v>
      </c>
      <c r="N149" s="156">
        <v>29.070931675082285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18"/>
        <v>615.35766163160019</v>
      </c>
      <c r="U149" s="215" t="s">
        <v>24</v>
      </c>
      <c r="V149" s="207">
        <v>48.10738450838835</v>
      </c>
      <c r="W149" s="207">
        <v>4.2293898609157941</v>
      </c>
      <c r="X149" s="207">
        <v>0</v>
      </c>
      <c r="Y149" s="207">
        <v>532.47142571131008</v>
      </c>
      <c r="Z149" s="207">
        <v>29.070931675082285</v>
      </c>
      <c r="AA149" s="207">
        <v>0</v>
      </c>
      <c r="AB149" s="207">
        <v>0</v>
      </c>
      <c r="AC149" s="208">
        <v>1.4785298759037049</v>
      </c>
      <c r="AD149" s="207">
        <v>1.4785298759037049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19"/>
        <v>615.35766163160031</v>
      </c>
      <c r="AJ149" s="141" t="str">
        <f t="shared" si="120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117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18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19"/>
        <v>0</v>
      </c>
      <c r="AJ150" s="141" t="str">
        <f t="shared" si="120"/>
        <v/>
      </c>
      <c r="BA150" s="141"/>
      <c r="BR150" s="141"/>
      <c r="CG150" s="141"/>
    </row>
    <row r="151" spans="1:85" ht="15">
      <c r="A151" s="167" t="s">
        <v>22</v>
      </c>
      <c r="B151" s="156">
        <v>103.7952116030725</v>
      </c>
      <c r="C151" s="156">
        <v>1972.1090204583772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117"/>
        <v>2075.9042320614499</v>
      </c>
      <c r="J151" s="149"/>
      <c r="K151" s="169" t="s">
        <v>22</v>
      </c>
      <c r="L151" s="156">
        <v>103.7952116030725</v>
      </c>
      <c r="M151" s="156">
        <v>1972.1090204583772</v>
      </c>
      <c r="N151" s="156">
        <v>0</v>
      </c>
      <c r="O151" s="156">
        <v>0</v>
      </c>
      <c r="P151" s="156">
        <v>6.3316630216517655</v>
      </c>
      <c r="Q151" s="156">
        <v>0</v>
      </c>
      <c r="R151" s="157">
        <v>0</v>
      </c>
      <c r="S151" s="158">
        <f t="shared" si="118"/>
        <v>2082.2358950831017</v>
      </c>
      <c r="U151" s="215" t="s">
        <v>22</v>
      </c>
      <c r="V151" s="207">
        <v>103.7952116030725</v>
      </c>
      <c r="W151" s="207">
        <v>0</v>
      </c>
      <c r="X151" s="207">
        <v>0</v>
      </c>
      <c r="Y151" s="207">
        <v>1972.1090204583772</v>
      </c>
      <c r="Z151" s="207">
        <v>0</v>
      </c>
      <c r="AA151" s="207">
        <v>0</v>
      </c>
      <c r="AB151" s="207">
        <v>6.3316630216517655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19"/>
        <v>2082.2358950831017</v>
      </c>
      <c r="AJ151" s="141" t="str">
        <f t="shared" si="120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2747.6887079074959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117"/>
        <v>2747.6887079074959</v>
      </c>
      <c r="J152" s="149"/>
      <c r="K152" s="163" t="s">
        <v>21</v>
      </c>
      <c r="L152" s="164">
        <v>0</v>
      </c>
      <c r="M152" s="164">
        <v>2747.6887079074959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18"/>
        <v>2747.6887079074959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2747.6887079074959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19"/>
        <v>2747.6887079074959</v>
      </c>
      <c r="AJ152" s="141" t="str">
        <f t="shared" si="120"/>
        <v/>
      </c>
      <c r="BA152" s="141"/>
      <c r="BR152" s="141"/>
      <c r="CG152" s="141"/>
    </row>
    <row r="153" spans="1:85" ht="15">
      <c r="A153" s="170" t="s">
        <v>63</v>
      </c>
      <c r="B153" s="156">
        <v>0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117"/>
        <v>0</v>
      </c>
      <c r="J153" s="149"/>
      <c r="K153" s="171" t="s">
        <v>63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18"/>
        <v>0</v>
      </c>
      <c r="U153" s="216" t="s">
        <v>61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19"/>
        <v>0</v>
      </c>
      <c r="AJ153" s="141" t="str">
        <f t="shared" si="120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117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18"/>
        <v>0</v>
      </c>
      <c r="U154" s="217" t="s">
        <v>64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119"/>
        <v>0</v>
      </c>
      <c r="AJ154" s="141" t="str">
        <f t="shared" si="120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117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18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19"/>
        <v>0</v>
      </c>
      <c r="AJ155" s="141" t="str">
        <f t="shared" si="120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117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18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119"/>
        <v>0</v>
      </c>
      <c r="AJ156" s="141" t="str">
        <f t="shared" si="120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117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18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19"/>
        <v>0</v>
      </c>
      <c r="AJ157" s="141" t="str">
        <f t="shared" si="120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586.69742365852369</v>
      </c>
      <c r="C158" s="195">
        <f t="shared" ref="C158:I158" si="121">SUM(C137:C153)</f>
        <v>7964.6377912643893</v>
      </c>
      <c r="D158" s="195">
        <f t="shared" si="121"/>
        <v>5399.8237531739014</v>
      </c>
      <c r="E158" s="195">
        <f t="shared" si="121"/>
        <v>6052.2289165815337</v>
      </c>
      <c r="F158" s="195">
        <f t="shared" si="121"/>
        <v>0</v>
      </c>
      <c r="G158" s="195">
        <f t="shared" si="121"/>
        <v>168.32872253805925</v>
      </c>
      <c r="H158" s="197">
        <f t="shared" si="121"/>
        <v>0</v>
      </c>
      <c r="I158" s="154">
        <f t="shared" si="121"/>
        <v>20171.716607216404</v>
      </c>
      <c r="J158" s="149"/>
      <c r="K158" s="196" t="s">
        <v>26</v>
      </c>
      <c r="L158" s="195">
        <f>SUM(L137:L153)</f>
        <v>586.69742365852369</v>
      </c>
      <c r="M158" s="195">
        <f t="shared" ref="M158:S158" si="122">SUM(M137:M153)</f>
        <v>7964.6377912643893</v>
      </c>
      <c r="N158" s="195">
        <f t="shared" si="122"/>
        <v>5399.8237531739014</v>
      </c>
      <c r="O158" s="195">
        <f t="shared" si="122"/>
        <v>6052.2289165815337</v>
      </c>
      <c r="P158" s="195">
        <f t="shared" si="122"/>
        <v>123.0691502819583</v>
      </c>
      <c r="Q158" s="195">
        <f t="shared" si="122"/>
        <v>168.32872253805925</v>
      </c>
      <c r="R158" s="197">
        <f t="shared" si="122"/>
        <v>0</v>
      </c>
      <c r="S158" s="198">
        <f t="shared" si="122"/>
        <v>20294.785757498361</v>
      </c>
      <c r="T158" s="141" t="str">
        <f>IF(ABS(S158-AI158)&gt;0.01,S158-AI158,"")</f>
        <v/>
      </c>
      <c r="U158" s="224" t="s">
        <v>62</v>
      </c>
      <c r="V158" s="225">
        <f>SUM(V137:V153)</f>
        <v>453.3294017611733</v>
      </c>
      <c r="W158" s="225">
        <f t="shared" ref="W158:AH158" si="123">SUM(W137:W153)</f>
        <v>130.64255783265884</v>
      </c>
      <c r="X158" s="225">
        <f t="shared" si="123"/>
        <v>168.32872253805925</v>
      </c>
      <c r="Y158" s="225">
        <f t="shared" si="123"/>
        <v>7964.6377912643893</v>
      </c>
      <c r="Z158" s="225">
        <f t="shared" si="123"/>
        <v>5392.4575238325542</v>
      </c>
      <c r="AA158" s="225">
        <f t="shared" si="123"/>
        <v>5973.9269161733073</v>
      </c>
      <c r="AB158" s="225">
        <f t="shared" si="123"/>
        <v>123.0691502819583</v>
      </c>
      <c r="AC158" s="225">
        <f t="shared" si="123"/>
        <v>88.393693814264296</v>
      </c>
      <c r="AD158" s="226">
        <f t="shared" si="123"/>
        <v>2.7254640646915593</v>
      </c>
      <c r="AE158" s="226">
        <f t="shared" si="123"/>
        <v>0.44887529091798339</v>
      </c>
      <c r="AF158" s="226">
        <f t="shared" si="123"/>
        <v>0</v>
      </c>
      <c r="AG158" s="226">
        <f t="shared" si="123"/>
        <v>7.3662293413470401</v>
      </c>
      <c r="AH158" s="226">
        <f t="shared" si="123"/>
        <v>77.853125117307712</v>
      </c>
      <c r="AI158" s="227">
        <f>SUM(V158:AC158)</f>
        <v>20294.785757498365</v>
      </c>
      <c r="AJ158" s="141" t="str">
        <f t="shared" si="120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2.9085151010332631E-2</v>
      </c>
      <c r="C159" s="49">
        <f t="shared" ref="C159:H159" si="124">IF($I158=0,"-",C158/$I158)</f>
        <v>0.39484184446727016</v>
      </c>
      <c r="D159" s="49">
        <f t="shared" si="124"/>
        <v>0.26769282249593584</v>
      </c>
      <c r="E159" s="49">
        <f t="shared" si="124"/>
        <v>0.30003539284387709</v>
      </c>
      <c r="F159" s="49">
        <f t="shared" si="124"/>
        <v>0</v>
      </c>
      <c r="G159" s="49">
        <f t="shared" si="124"/>
        <v>8.3447891825844858E-3</v>
      </c>
      <c r="H159" s="72">
        <f t="shared" si="124"/>
        <v>0</v>
      </c>
      <c r="I159" s="50">
        <f>SUM(B159:H159)</f>
        <v>1.0000000000000002</v>
      </c>
      <c r="J159" s="141"/>
      <c r="K159" s="84" t="s">
        <v>86</v>
      </c>
      <c r="L159" s="101">
        <f t="shared" ref="L159:R159" si="125">IF($S158=0,"-",L158/$S158)</f>
        <v>2.8908776405375713E-2</v>
      </c>
      <c r="M159" s="101">
        <f t="shared" si="125"/>
        <v>0.39244749298827541</v>
      </c>
      <c r="N159" s="101">
        <f t="shared" si="125"/>
        <v>0.26606951251893929</v>
      </c>
      <c r="O159" s="101">
        <f t="shared" si="125"/>
        <v>0.29821595501915571</v>
      </c>
      <c r="P159" s="101">
        <f t="shared" si="125"/>
        <v>6.0640773325970031E-3</v>
      </c>
      <c r="Q159" s="101">
        <f t="shared" si="125"/>
        <v>8.2941857356570742E-3</v>
      </c>
      <c r="R159" s="102">
        <f t="shared" si="125"/>
        <v>0</v>
      </c>
      <c r="S159" s="103">
        <f>SUM(L159:R159)</f>
        <v>1</v>
      </c>
      <c r="U159" s="113" t="s">
        <v>86</v>
      </c>
      <c r="V159" s="135">
        <f>+V158/$AI158</f>
        <v>2.2337235148869733E-2</v>
      </c>
      <c r="W159" s="135">
        <f t="shared" ref="W159:AH159" si="126">+W158/$AI158</f>
        <v>6.4372474483693435E-3</v>
      </c>
      <c r="X159" s="135">
        <f t="shared" si="126"/>
        <v>8.2941857356570725E-3</v>
      </c>
      <c r="Y159" s="135">
        <f t="shared" si="126"/>
        <v>0.3924474929882753</v>
      </c>
      <c r="Z159" s="135">
        <f t="shared" si="126"/>
        <v>0.26570655084842121</v>
      </c>
      <c r="AA159" s="135">
        <f t="shared" si="126"/>
        <v>0.29435772259710136</v>
      </c>
      <c r="AB159" s="135">
        <f t="shared" si="126"/>
        <v>6.0640773325970013E-3</v>
      </c>
      <c r="AC159" s="135">
        <f t="shared" si="126"/>
        <v>4.3554879007089422E-3</v>
      </c>
      <c r="AD159" s="135">
        <f t="shared" si="126"/>
        <v>1.3429380813663309E-4</v>
      </c>
      <c r="AE159" s="135">
        <f t="shared" si="126"/>
        <v>2.211776444854247E-5</v>
      </c>
      <c r="AF159" s="135">
        <f t="shared" si="126"/>
        <v>0</v>
      </c>
      <c r="AG159" s="135">
        <f t="shared" si="126"/>
        <v>3.6296167051802562E-4</v>
      </c>
      <c r="AH159" s="135">
        <f t="shared" si="126"/>
        <v>3.8361146576057414E-3</v>
      </c>
      <c r="AI159" s="136">
        <f>SUM(V159:AC159)</f>
        <v>0.99999999999999989</v>
      </c>
      <c r="AJ159" s="24" t="str">
        <f t="shared" si="120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7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127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28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29">SUM(V164:AC164)</f>
        <v>0</v>
      </c>
      <c r="AJ164" s="141" t="str">
        <f t="shared" ref="AJ164:AJ185" si="130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127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28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29"/>
        <v>0</v>
      </c>
      <c r="AJ165" s="141" t="str">
        <f t="shared" si="130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127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28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29"/>
        <v>0</v>
      </c>
      <c r="AJ166" s="141" t="str">
        <f t="shared" si="130"/>
        <v/>
      </c>
      <c r="BA166" s="141"/>
      <c r="BR166" s="141"/>
      <c r="CG166" s="141"/>
    </row>
    <row r="167" spans="1:85" ht="15">
      <c r="A167" s="167" t="s">
        <v>16</v>
      </c>
      <c r="B167" s="156">
        <v>9.551022123686689</v>
      </c>
      <c r="C167" s="156">
        <v>0</v>
      </c>
      <c r="D167" s="156">
        <v>0</v>
      </c>
      <c r="E167" s="156">
        <v>0</v>
      </c>
      <c r="F167" s="348"/>
      <c r="G167" s="156">
        <v>0</v>
      </c>
      <c r="H167" s="168">
        <v>0</v>
      </c>
      <c r="I167" s="154">
        <f t="shared" si="127"/>
        <v>9.551022123686689</v>
      </c>
      <c r="J167" s="149"/>
      <c r="K167" s="169" t="s">
        <v>16</v>
      </c>
      <c r="L167" s="156">
        <v>9.551022123686689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28"/>
        <v>9.551022123686689</v>
      </c>
      <c r="U167" s="215" t="s">
        <v>16</v>
      </c>
      <c r="V167" s="207">
        <v>9.551022123686689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29"/>
        <v>9.551022123686689</v>
      </c>
      <c r="AJ167" s="141" t="str">
        <f t="shared" si="130"/>
        <v/>
      </c>
      <c r="BA167" s="141"/>
      <c r="BR167" s="141"/>
      <c r="CG167" s="141"/>
    </row>
    <row r="168" spans="1:85" ht="15">
      <c r="A168" s="159" t="s">
        <v>15</v>
      </c>
      <c r="B168" s="160">
        <v>0.27834451462665816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127"/>
        <v>0.27834451462665816</v>
      </c>
      <c r="J168" s="149"/>
      <c r="K168" s="163" t="s">
        <v>15</v>
      </c>
      <c r="L168" s="164">
        <v>0.27834451462665816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28"/>
        <v>0.27834451462665816</v>
      </c>
      <c r="U168" s="211" t="s">
        <v>56</v>
      </c>
      <c r="V168" s="212">
        <v>0.27834451462665816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29"/>
        <v>0.27834451462665816</v>
      </c>
      <c r="AJ168" s="141" t="str">
        <f t="shared" si="130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2.1932385215704842</v>
      </c>
      <c r="F169" s="348"/>
      <c r="G169" s="156">
        <v>0</v>
      </c>
      <c r="H169" s="168">
        <v>0</v>
      </c>
      <c r="I169" s="154">
        <f t="shared" si="127"/>
        <v>2.1932385215704842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2.1932385215704842</v>
      </c>
      <c r="P169" s="156">
        <v>32.284431226549742</v>
      </c>
      <c r="Q169" s="156">
        <v>0</v>
      </c>
      <c r="R169" s="157">
        <v>0</v>
      </c>
      <c r="S169" s="158">
        <f t="shared" si="128"/>
        <v>34.477669748120228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1.0966192607852421</v>
      </c>
      <c r="AB169" s="207">
        <v>32.284431226549742</v>
      </c>
      <c r="AC169" s="208">
        <v>1.0966192607852421</v>
      </c>
      <c r="AD169" s="207">
        <v>0</v>
      </c>
      <c r="AE169" s="207">
        <v>0</v>
      </c>
      <c r="AF169" s="207">
        <v>0</v>
      </c>
      <c r="AG169" s="207">
        <v>0</v>
      </c>
      <c r="AH169" s="207">
        <v>1.0966192607852421</v>
      </c>
      <c r="AI169" s="210">
        <f t="shared" si="129"/>
        <v>34.477669748120221</v>
      </c>
      <c r="AJ169" s="141" t="str">
        <f t="shared" si="130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127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0.78481983766890984</v>
      </c>
      <c r="Q170" s="164">
        <v>0</v>
      </c>
      <c r="R170" s="165">
        <v>0</v>
      </c>
      <c r="S170" s="166">
        <f t="shared" si="128"/>
        <v>0.78481983766890984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0.78481983766890984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29"/>
        <v>0.78481983766890984</v>
      </c>
      <c r="AJ170" s="141" t="str">
        <f t="shared" si="130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127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28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29"/>
        <v>0</v>
      </c>
      <c r="AJ171" s="141" t="str">
        <f t="shared" si="130"/>
        <v/>
      </c>
      <c r="BA171" s="141"/>
      <c r="BR171" s="141"/>
      <c r="CG171" s="141"/>
    </row>
    <row r="172" spans="1:85" ht="15">
      <c r="A172" s="159" t="s">
        <v>17</v>
      </c>
      <c r="B172" s="160">
        <v>5.8000333659671659</v>
      </c>
      <c r="C172" s="160">
        <v>0</v>
      </c>
      <c r="D172" s="160">
        <v>8.0094253830721325</v>
      </c>
      <c r="E172" s="160">
        <v>0</v>
      </c>
      <c r="F172" s="348"/>
      <c r="G172" s="160">
        <v>0</v>
      </c>
      <c r="H172" s="161">
        <v>0</v>
      </c>
      <c r="I172" s="162">
        <f t="shared" si="127"/>
        <v>13.809458749039297</v>
      </c>
      <c r="J172" s="149"/>
      <c r="K172" s="163" t="s">
        <v>17</v>
      </c>
      <c r="L172" s="164">
        <v>5.8000333659671659</v>
      </c>
      <c r="M172" s="164">
        <v>0</v>
      </c>
      <c r="N172" s="164">
        <v>8.0094253830721325</v>
      </c>
      <c r="O172" s="164">
        <v>0</v>
      </c>
      <c r="P172" s="164">
        <v>4.0519569892473245E-3</v>
      </c>
      <c r="Q172" s="164">
        <v>0</v>
      </c>
      <c r="R172" s="165">
        <v>0</v>
      </c>
      <c r="S172" s="166">
        <f t="shared" si="128"/>
        <v>13.813510706028545</v>
      </c>
      <c r="U172" s="211" t="s">
        <v>17</v>
      </c>
      <c r="V172" s="212">
        <v>5.8000333659671659</v>
      </c>
      <c r="W172" s="212">
        <v>0</v>
      </c>
      <c r="X172" s="212">
        <v>0</v>
      </c>
      <c r="Y172" s="212">
        <v>0</v>
      </c>
      <c r="Z172" s="212">
        <v>8.0094253830721325</v>
      </c>
      <c r="AA172" s="212">
        <v>0</v>
      </c>
      <c r="AB172" s="212">
        <v>4.0519569892473245E-3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129"/>
        <v>13.813510706028545</v>
      </c>
      <c r="AJ172" s="141" t="str">
        <f t="shared" si="130"/>
        <v/>
      </c>
      <c r="BA172" s="141"/>
      <c r="BR172" s="141"/>
      <c r="CG172" s="141"/>
    </row>
    <row r="173" spans="1:85" ht="15">
      <c r="A173" s="167" t="s">
        <v>139</v>
      </c>
      <c r="B173" s="156">
        <v>445.36522610643448</v>
      </c>
      <c r="C173" s="156">
        <v>0</v>
      </c>
      <c r="D173" s="156">
        <v>1199.8512330372257</v>
      </c>
      <c r="E173" s="156">
        <v>0</v>
      </c>
      <c r="F173" s="348"/>
      <c r="G173" s="156">
        <v>0</v>
      </c>
      <c r="H173" s="168">
        <v>0</v>
      </c>
      <c r="I173" s="154">
        <f t="shared" si="127"/>
        <v>1645.2164591436601</v>
      </c>
      <c r="J173" s="149"/>
      <c r="K173" s="169" t="s">
        <v>139</v>
      </c>
      <c r="L173" s="156">
        <v>445.36522610643448</v>
      </c>
      <c r="M173" s="156">
        <v>0</v>
      </c>
      <c r="N173" s="156">
        <v>1199.8512330372257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28"/>
        <v>1645.2164591436601</v>
      </c>
      <c r="U173" s="215" t="s">
        <v>139</v>
      </c>
      <c r="V173" s="207">
        <v>445.36522610643448</v>
      </c>
      <c r="W173" s="207">
        <v>0</v>
      </c>
      <c r="X173" s="207">
        <v>0</v>
      </c>
      <c r="Y173" s="207">
        <v>0</v>
      </c>
      <c r="Z173" s="207">
        <v>1199.8512330372257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29"/>
        <v>1645.2164591436601</v>
      </c>
      <c r="AJ173" s="141" t="str">
        <f t="shared" si="130"/>
        <v/>
      </c>
      <c r="BA173" s="141"/>
      <c r="BR173" s="141"/>
      <c r="CG173" s="141"/>
    </row>
    <row r="174" spans="1:85" ht="15">
      <c r="A174" s="159" t="s">
        <v>25</v>
      </c>
      <c r="B174" s="160">
        <v>6.9926966950809142</v>
      </c>
      <c r="C174" s="160">
        <v>6.1485731332803892</v>
      </c>
      <c r="D174" s="160">
        <v>601.06961370790827</v>
      </c>
      <c r="E174" s="160">
        <v>319.38636243604583</v>
      </c>
      <c r="F174" s="348"/>
      <c r="G174" s="160">
        <v>32.516664953269839</v>
      </c>
      <c r="H174" s="161">
        <v>0</v>
      </c>
      <c r="I174" s="162">
        <f t="shared" si="127"/>
        <v>966.11391092558517</v>
      </c>
      <c r="J174" s="149"/>
      <c r="K174" s="163" t="s">
        <v>25</v>
      </c>
      <c r="L174" s="164">
        <v>6.9926966950809142</v>
      </c>
      <c r="M174" s="164">
        <v>6.1485731332803892</v>
      </c>
      <c r="N174" s="164">
        <v>601.06961370790827</v>
      </c>
      <c r="O174" s="164">
        <v>319.38636243604583</v>
      </c>
      <c r="P174" s="164">
        <v>0</v>
      </c>
      <c r="Q174" s="164">
        <v>32.516664953269839</v>
      </c>
      <c r="R174" s="165">
        <v>0</v>
      </c>
      <c r="S174" s="166">
        <f t="shared" si="128"/>
        <v>966.11391092558517</v>
      </c>
      <c r="U174" s="211" t="s">
        <v>25</v>
      </c>
      <c r="V174" s="212">
        <v>6.6266793419042269</v>
      </c>
      <c r="W174" s="212">
        <v>0.15686457993286626</v>
      </c>
      <c r="X174" s="212">
        <v>32.516664953269839</v>
      </c>
      <c r="Y174" s="212">
        <v>6.1485731332803892</v>
      </c>
      <c r="Z174" s="212">
        <v>601.06961370790827</v>
      </c>
      <c r="AA174" s="212">
        <v>319.38636243604583</v>
      </c>
      <c r="AB174" s="212">
        <v>0</v>
      </c>
      <c r="AC174" s="213">
        <v>0.2091527732438217</v>
      </c>
      <c r="AD174" s="212">
        <v>0.2091527732438217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129"/>
        <v>966.11391092558517</v>
      </c>
      <c r="AJ174" s="141" t="str">
        <f t="shared" si="130"/>
        <v/>
      </c>
      <c r="BA174" s="141"/>
      <c r="BR174" s="141"/>
      <c r="CG174" s="141"/>
    </row>
    <row r="175" spans="1:85" ht="15">
      <c r="A175" s="167" t="s">
        <v>24</v>
      </c>
      <c r="B175" s="156">
        <v>141.72316588358268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127"/>
        <v>141.72316588358268</v>
      </c>
      <c r="J175" s="149"/>
      <c r="K175" s="169" t="s">
        <v>24</v>
      </c>
      <c r="L175" s="156">
        <v>141.72316588358268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28"/>
        <v>141.72316588358268</v>
      </c>
      <c r="U175" s="215" t="s">
        <v>24</v>
      </c>
      <c r="V175" s="207">
        <v>141.72316588358268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29"/>
        <v>141.72316588358268</v>
      </c>
      <c r="AJ175" s="141" t="str">
        <f t="shared" si="130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127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28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29"/>
        <v>0</v>
      </c>
      <c r="AJ176" s="141" t="str">
        <f t="shared" si="130"/>
        <v/>
      </c>
      <c r="BA176" s="141"/>
      <c r="BR176" s="141"/>
      <c r="CG176" s="141"/>
    </row>
    <row r="177" spans="1:85" ht="15">
      <c r="A177" s="167" t="s">
        <v>22</v>
      </c>
      <c r="B177" s="156">
        <v>2.987533781276178</v>
      </c>
      <c r="C177" s="156">
        <v>0</v>
      </c>
      <c r="D177" s="156">
        <v>0</v>
      </c>
      <c r="E177" s="156">
        <v>0</v>
      </c>
      <c r="F177" s="348"/>
      <c r="G177" s="156">
        <v>0</v>
      </c>
      <c r="H177" s="168">
        <v>0</v>
      </c>
      <c r="I177" s="154">
        <f t="shared" si="127"/>
        <v>2.987533781276178</v>
      </c>
      <c r="J177" s="149"/>
      <c r="K177" s="169" t="s">
        <v>22</v>
      </c>
      <c r="L177" s="156">
        <v>2.987533781276178</v>
      </c>
      <c r="M177" s="156">
        <v>0</v>
      </c>
      <c r="N177" s="156">
        <v>0</v>
      </c>
      <c r="O177" s="156">
        <v>0</v>
      </c>
      <c r="P177" s="156">
        <v>1.9853606410742255</v>
      </c>
      <c r="Q177" s="156">
        <v>0</v>
      </c>
      <c r="R177" s="157">
        <v>0</v>
      </c>
      <c r="S177" s="158">
        <f t="shared" si="128"/>
        <v>4.9728944223504037</v>
      </c>
      <c r="U177" s="215" t="s">
        <v>22</v>
      </c>
      <c r="V177" s="207">
        <v>2.987533781276178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1.9853606410742255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29"/>
        <v>4.9728944223504037</v>
      </c>
      <c r="AJ177" s="141" t="str">
        <f t="shared" si="130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127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28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29"/>
        <v>0</v>
      </c>
      <c r="AJ178" s="141" t="str">
        <f t="shared" si="130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127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28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29"/>
        <v>0</v>
      </c>
      <c r="AJ179" s="141" t="str">
        <f t="shared" si="130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127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28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129"/>
        <v>0</v>
      </c>
      <c r="AJ180" s="141" t="str">
        <f t="shared" si="130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127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28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29"/>
        <v>0</v>
      </c>
      <c r="AJ181" s="141" t="str">
        <f t="shared" si="130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127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28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129"/>
        <v>0</v>
      </c>
      <c r="AJ182" s="141" t="str">
        <f t="shared" si="130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127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28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29"/>
        <v>0</v>
      </c>
      <c r="AJ183" s="141" t="str">
        <f t="shared" si="130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612.69802247065468</v>
      </c>
      <c r="C184" s="195">
        <f t="shared" ref="C184:I184" si="131">SUM(C163:C179)</f>
        <v>6.1485731332803892</v>
      </c>
      <c r="D184" s="195">
        <f t="shared" si="131"/>
        <v>1808.9302721282061</v>
      </c>
      <c r="E184" s="195">
        <f t="shared" si="131"/>
        <v>321.57960095761632</v>
      </c>
      <c r="F184" s="195">
        <f t="shared" si="131"/>
        <v>0</v>
      </c>
      <c r="G184" s="195">
        <f t="shared" si="131"/>
        <v>32.516664953269839</v>
      </c>
      <c r="H184" s="197">
        <f t="shared" si="131"/>
        <v>0</v>
      </c>
      <c r="I184" s="154">
        <f t="shared" si="131"/>
        <v>2781.8731336430274</v>
      </c>
      <c r="J184" s="149"/>
      <c r="K184" s="196" t="s">
        <v>26</v>
      </c>
      <c r="L184" s="195">
        <f>SUM(L163:L179)</f>
        <v>612.69802247065468</v>
      </c>
      <c r="M184" s="195">
        <f t="shared" ref="M184:S184" si="132">SUM(M163:M179)</f>
        <v>6.1485731332803892</v>
      </c>
      <c r="N184" s="195">
        <f t="shared" si="132"/>
        <v>1808.9302721282061</v>
      </c>
      <c r="O184" s="195">
        <f t="shared" si="132"/>
        <v>321.57960095761632</v>
      </c>
      <c r="P184" s="195">
        <f t="shared" si="132"/>
        <v>35.058663662282122</v>
      </c>
      <c r="Q184" s="195">
        <f t="shared" si="132"/>
        <v>32.516664953269839</v>
      </c>
      <c r="R184" s="197">
        <f t="shared" si="132"/>
        <v>0</v>
      </c>
      <c r="S184" s="198">
        <f t="shared" si="132"/>
        <v>2816.9317973053094</v>
      </c>
      <c r="T184" s="141" t="str">
        <f>IF(ABS(S184-AI184)&gt;0.01,S184-AI184,"")</f>
        <v/>
      </c>
      <c r="U184" s="224" t="s">
        <v>62</v>
      </c>
      <c r="V184" s="225">
        <f>SUM(V163:V179)</f>
        <v>612.33200511747805</v>
      </c>
      <c r="W184" s="225">
        <f t="shared" ref="W184:AH184" si="133">SUM(W163:W179)</f>
        <v>0.15686457993286626</v>
      </c>
      <c r="X184" s="225">
        <f t="shared" si="133"/>
        <v>32.516664953269839</v>
      </c>
      <c r="Y184" s="225">
        <f t="shared" si="133"/>
        <v>6.1485731332803892</v>
      </c>
      <c r="Z184" s="225">
        <f t="shared" si="133"/>
        <v>1808.9302721282061</v>
      </c>
      <c r="AA184" s="225">
        <f t="shared" si="133"/>
        <v>320.48298169683108</v>
      </c>
      <c r="AB184" s="225">
        <f t="shared" si="133"/>
        <v>35.058663662282122</v>
      </c>
      <c r="AC184" s="225">
        <f t="shared" si="133"/>
        <v>1.3057720340290637</v>
      </c>
      <c r="AD184" s="226">
        <f t="shared" si="133"/>
        <v>0.2091527732438217</v>
      </c>
      <c r="AE184" s="226">
        <f t="shared" si="133"/>
        <v>0</v>
      </c>
      <c r="AF184" s="226">
        <f t="shared" si="133"/>
        <v>0</v>
      </c>
      <c r="AG184" s="226">
        <f t="shared" si="133"/>
        <v>0</v>
      </c>
      <c r="AH184" s="226">
        <f t="shared" si="133"/>
        <v>1.0966192607852421</v>
      </c>
      <c r="AI184" s="227">
        <f>SUM(V184:AC184)</f>
        <v>2816.9317973053089</v>
      </c>
      <c r="AJ184" s="141" t="str">
        <f t="shared" si="130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0.22024657237632198</v>
      </c>
      <c r="C185" s="49">
        <f t="shared" ref="C185:H185" si="134">IF($I184=0,"-",C184/$I184)</f>
        <v>2.2102277271100674E-3</v>
      </c>
      <c r="D185" s="49">
        <f t="shared" si="134"/>
        <v>0.65025620696056152</v>
      </c>
      <c r="E185" s="49">
        <f t="shared" si="134"/>
        <v>0.11559822662958351</v>
      </c>
      <c r="F185" s="49">
        <f t="shared" si="134"/>
        <v>0</v>
      </c>
      <c r="G185" s="49">
        <f t="shared" si="134"/>
        <v>1.1688766306422948E-2</v>
      </c>
      <c r="H185" s="72">
        <f t="shared" si="134"/>
        <v>0</v>
      </c>
      <c r="I185" s="50">
        <f>SUM(B185:H185)</f>
        <v>1</v>
      </c>
      <c r="J185" s="141"/>
      <c r="K185" s="84" t="s">
        <v>86</v>
      </c>
      <c r="L185" s="101">
        <f t="shared" ref="L185:R185" si="135">IF($S184=0,"-",L184/$S184)</f>
        <v>0.21750545151883499</v>
      </c>
      <c r="M185" s="101">
        <f t="shared" si="135"/>
        <v>2.1827199150373979E-3</v>
      </c>
      <c r="N185" s="101">
        <f t="shared" si="135"/>
        <v>0.64216331891976852</v>
      </c>
      <c r="O185" s="101">
        <f t="shared" si="135"/>
        <v>0.11415952678202608</v>
      </c>
      <c r="P185" s="101">
        <f t="shared" si="135"/>
        <v>1.2445691335452072E-2</v>
      </c>
      <c r="Q185" s="101">
        <f t="shared" si="135"/>
        <v>1.1543291528880976E-2</v>
      </c>
      <c r="R185" s="102">
        <f t="shared" si="135"/>
        <v>0</v>
      </c>
      <c r="S185" s="103">
        <f>SUM(L185:R185)</f>
        <v>1</v>
      </c>
      <c r="U185" s="113" t="s">
        <v>86</v>
      </c>
      <c r="V185" s="135">
        <f>+V184/$AI184</f>
        <v>0.21737551676019914</v>
      </c>
      <c r="W185" s="135">
        <f t="shared" ref="W185:AH185" si="136">+W184/$AI184</f>
        <v>5.5686325129676093E-5</v>
      </c>
      <c r="X185" s="135">
        <f t="shared" si="136"/>
        <v>1.1543291528880978E-2</v>
      </c>
      <c r="Y185" s="135">
        <f t="shared" si="136"/>
        <v>2.1827199150373983E-3</v>
      </c>
      <c r="Z185" s="135">
        <f t="shared" si="136"/>
        <v>0.64216331891976863</v>
      </c>
      <c r="AA185" s="135">
        <f t="shared" si="136"/>
        <v>0.11377023114418557</v>
      </c>
      <c r="AB185" s="135">
        <f t="shared" si="136"/>
        <v>1.2445691335452074E-2</v>
      </c>
      <c r="AC185" s="135">
        <f t="shared" si="136"/>
        <v>4.6354407134676523E-4</v>
      </c>
      <c r="AD185" s="135">
        <f t="shared" si="136"/>
        <v>7.42484335062348E-5</v>
      </c>
      <c r="AE185" s="135">
        <f t="shared" si="136"/>
        <v>0</v>
      </c>
      <c r="AF185" s="135">
        <f t="shared" si="136"/>
        <v>0</v>
      </c>
      <c r="AG185" s="135">
        <f t="shared" si="136"/>
        <v>0</v>
      </c>
      <c r="AH185" s="135">
        <f t="shared" si="136"/>
        <v>3.8929563784053045E-4</v>
      </c>
      <c r="AI185" s="136">
        <f>SUM(V185:AC185)</f>
        <v>1.0000000000000002</v>
      </c>
      <c r="AJ185" s="24" t="str">
        <f t="shared" si="130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497.38990134167688</v>
      </c>
      <c r="C189" s="152">
        <v>0</v>
      </c>
      <c r="D189" s="152">
        <v>0</v>
      </c>
      <c r="E189" s="152">
        <v>0</v>
      </c>
      <c r="F189" s="347"/>
      <c r="G189" s="152">
        <v>0</v>
      </c>
      <c r="H189" s="153">
        <v>0</v>
      </c>
      <c r="I189" s="154">
        <f>SUM(B189:H189)</f>
        <v>497.38990134167688</v>
      </c>
      <c r="J189" s="149"/>
      <c r="K189" s="203" t="s">
        <v>7</v>
      </c>
      <c r="L189" s="152">
        <v>497.38990134167688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497.38990134167688</v>
      </c>
      <c r="U189" s="206" t="s">
        <v>7</v>
      </c>
      <c r="V189" s="207">
        <v>497.38990134167688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497.38990134167688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212.11269120000003</v>
      </c>
      <c r="E190" s="160">
        <v>0</v>
      </c>
      <c r="F190" s="348"/>
      <c r="G190" s="160">
        <v>0</v>
      </c>
      <c r="H190" s="161">
        <v>0</v>
      </c>
      <c r="I190" s="162">
        <f t="shared" ref="I190:I209" si="137">SUM(B190:H190)</f>
        <v>212.11269120000003</v>
      </c>
      <c r="J190" s="149"/>
      <c r="K190" s="163" t="s">
        <v>8</v>
      </c>
      <c r="L190" s="164">
        <v>0</v>
      </c>
      <c r="M190" s="164">
        <v>0</v>
      </c>
      <c r="N190" s="164">
        <v>212.11269120000003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38">SUM(L190:R190)</f>
        <v>212.11269120000003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212.11269120000003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39">SUM(V190:AC190)</f>
        <v>212.11269120000003</v>
      </c>
      <c r="AJ190" s="141" t="str">
        <f t="shared" ref="AJ190:AJ211" si="140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0.72237966245297247</v>
      </c>
      <c r="E191" s="156">
        <v>0</v>
      </c>
      <c r="F191" s="348"/>
      <c r="G191" s="156">
        <v>0</v>
      </c>
      <c r="H191" s="168">
        <v>0</v>
      </c>
      <c r="I191" s="154">
        <f t="shared" si="137"/>
        <v>0.72237966245297247</v>
      </c>
      <c r="J191" s="149"/>
      <c r="K191" s="169" t="s">
        <v>10</v>
      </c>
      <c r="L191" s="156">
        <v>0</v>
      </c>
      <c r="M191" s="156">
        <v>0</v>
      </c>
      <c r="N191" s="156">
        <v>0.72237966245297247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38"/>
        <v>0.72237966245297247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0.72237966245297247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39"/>
        <v>0.72237966245297247</v>
      </c>
      <c r="AJ191" s="141" t="str">
        <f t="shared" si="140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61.842599999999997</v>
      </c>
      <c r="E192" s="160">
        <v>0</v>
      </c>
      <c r="F192" s="348"/>
      <c r="G192" s="160">
        <v>0</v>
      </c>
      <c r="H192" s="161">
        <v>0</v>
      </c>
      <c r="I192" s="162">
        <f t="shared" si="137"/>
        <v>61.842599999999997</v>
      </c>
      <c r="J192" s="149"/>
      <c r="K192" s="163" t="s">
        <v>55</v>
      </c>
      <c r="L192" s="164">
        <v>0</v>
      </c>
      <c r="M192" s="164">
        <v>0</v>
      </c>
      <c r="N192" s="164">
        <v>61.842599999999997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38"/>
        <v>61.842599999999997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61.842599999999997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139"/>
        <v>61.842599999999997</v>
      </c>
      <c r="AJ192" s="141" t="str">
        <f t="shared" si="140"/>
        <v/>
      </c>
      <c r="BA192" s="141"/>
      <c r="BR192" s="141"/>
      <c r="CG192" s="141"/>
    </row>
    <row r="193" spans="1:85" ht="15">
      <c r="A193" s="167" t="s">
        <v>16</v>
      </c>
      <c r="B193" s="156">
        <v>1.3162411620195205</v>
      </c>
      <c r="C193" s="156">
        <v>0</v>
      </c>
      <c r="D193" s="156">
        <v>59.662740994575124</v>
      </c>
      <c r="E193" s="156">
        <v>0</v>
      </c>
      <c r="F193" s="348"/>
      <c r="G193" s="156">
        <v>0</v>
      </c>
      <c r="H193" s="168">
        <v>0</v>
      </c>
      <c r="I193" s="154">
        <f t="shared" si="137"/>
        <v>60.978982156594647</v>
      </c>
      <c r="J193" s="149"/>
      <c r="K193" s="169" t="s">
        <v>16</v>
      </c>
      <c r="L193" s="156">
        <v>1.3162411620195205</v>
      </c>
      <c r="M193" s="156">
        <v>0</v>
      </c>
      <c r="N193" s="156">
        <v>59.662740994575124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38"/>
        <v>60.978982156594647</v>
      </c>
      <c r="U193" s="215" t="s">
        <v>16</v>
      </c>
      <c r="V193" s="207">
        <v>1.3162411620195205</v>
      </c>
      <c r="W193" s="207">
        <v>0</v>
      </c>
      <c r="X193" s="207">
        <v>0</v>
      </c>
      <c r="Y193" s="207">
        <v>0</v>
      </c>
      <c r="Z193" s="207">
        <v>59.662740994575124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39"/>
        <v>60.978982156594647</v>
      </c>
      <c r="AJ193" s="141" t="str">
        <f t="shared" si="140"/>
        <v/>
      </c>
      <c r="BA193" s="141"/>
      <c r="BR193" s="141"/>
      <c r="CG193" s="141"/>
    </row>
    <row r="194" spans="1:85" ht="15">
      <c r="A194" s="159" t="s">
        <v>15</v>
      </c>
      <c r="B194" s="160">
        <v>20.338463819183907</v>
      </c>
      <c r="C194" s="160">
        <v>1.2380466362597686</v>
      </c>
      <c r="D194" s="160">
        <v>20.419578197080451</v>
      </c>
      <c r="E194" s="160">
        <v>4.7689487330929001</v>
      </c>
      <c r="F194" s="348"/>
      <c r="G194" s="160">
        <v>0</v>
      </c>
      <c r="H194" s="161">
        <v>0</v>
      </c>
      <c r="I194" s="162">
        <f t="shared" si="137"/>
        <v>46.765037385617021</v>
      </c>
      <c r="J194" s="149"/>
      <c r="K194" s="163" t="s">
        <v>15</v>
      </c>
      <c r="L194" s="164">
        <v>20.338463819183907</v>
      </c>
      <c r="M194" s="164">
        <v>1.2380466362597686</v>
      </c>
      <c r="N194" s="164">
        <v>20.419578197080451</v>
      </c>
      <c r="O194" s="164">
        <v>4.7689487330929001</v>
      </c>
      <c r="P194" s="164">
        <v>0</v>
      </c>
      <c r="Q194" s="164">
        <v>0</v>
      </c>
      <c r="R194" s="165">
        <v>0</v>
      </c>
      <c r="S194" s="166">
        <f t="shared" si="138"/>
        <v>46.765037385617021</v>
      </c>
      <c r="U194" s="211" t="s">
        <v>56</v>
      </c>
      <c r="V194" s="212">
        <v>14.178925513743916</v>
      </c>
      <c r="W194" s="212">
        <v>0</v>
      </c>
      <c r="X194" s="212">
        <v>0</v>
      </c>
      <c r="Y194" s="212">
        <v>1.2380466362597686</v>
      </c>
      <c r="Z194" s="212">
        <v>19.700419873237244</v>
      </c>
      <c r="AA194" s="212">
        <v>3.2602730976158125</v>
      </c>
      <c r="AB194" s="212">
        <v>0</v>
      </c>
      <c r="AC194" s="213">
        <v>8.3873722647602857</v>
      </c>
      <c r="AD194" s="212">
        <v>6.1595383054399901</v>
      </c>
      <c r="AE194" s="212">
        <v>0</v>
      </c>
      <c r="AF194" s="212">
        <v>0</v>
      </c>
      <c r="AG194" s="212">
        <v>0.7191583238432071</v>
      </c>
      <c r="AH194" s="212">
        <v>1.5086756354770874</v>
      </c>
      <c r="AI194" s="214">
        <f t="shared" si="139"/>
        <v>46.765037385617035</v>
      </c>
      <c r="AJ194" s="141" t="str">
        <f t="shared" si="140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8.3850740171905471</v>
      </c>
      <c r="F195" s="348"/>
      <c r="G195" s="156">
        <v>0</v>
      </c>
      <c r="H195" s="168">
        <v>0</v>
      </c>
      <c r="I195" s="154">
        <f t="shared" si="137"/>
        <v>8.3850740171905471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8.3850740171905471</v>
      </c>
      <c r="P195" s="156">
        <v>1277.0938148837474</v>
      </c>
      <c r="Q195" s="156">
        <v>0</v>
      </c>
      <c r="R195" s="157">
        <v>0</v>
      </c>
      <c r="S195" s="158">
        <f t="shared" si="138"/>
        <v>1285.478888900938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1.257761102578582</v>
      </c>
      <c r="AB195" s="207">
        <v>1277.0938148837474</v>
      </c>
      <c r="AC195" s="208">
        <v>7.1273129146119647</v>
      </c>
      <c r="AD195" s="207">
        <v>0</v>
      </c>
      <c r="AE195" s="207">
        <v>0</v>
      </c>
      <c r="AF195" s="207">
        <v>0</v>
      </c>
      <c r="AG195" s="207">
        <v>0</v>
      </c>
      <c r="AH195" s="207">
        <v>7.1273129146119647</v>
      </c>
      <c r="AI195" s="210">
        <f t="shared" si="139"/>
        <v>1285.478888900938</v>
      </c>
      <c r="AJ195" s="141" t="str">
        <f t="shared" si="140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137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3.4932365579240261</v>
      </c>
      <c r="Q196" s="164">
        <v>0</v>
      </c>
      <c r="R196" s="165">
        <v>0</v>
      </c>
      <c r="S196" s="166">
        <f t="shared" si="138"/>
        <v>3.4932365579240261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3.4932365579240261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39"/>
        <v>3.4932365579240261</v>
      </c>
      <c r="AJ196" s="141" t="str">
        <f t="shared" si="140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137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38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39"/>
        <v>0</v>
      </c>
      <c r="AJ197" s="141" t="str">
        <f t="shared" si="140"/>
        <v/>
      </c>
      <c r="BA197" s="141"/>
      <c r="BR197" s="141"/>
      <c r="CG197" s="141"/>
    </row>
    <row r="198" spans="1:85" ht="15">
      <c r="A198" s="159" t="s">
        <v>17</v>
      </c>
      <c r="B198" s="160">
        <v>83.338334231178266</v>
      </c>
      <c r="C198" s="160">
        <v>0</v>
      </c>
      <c r="D198" s="160">
        <v>15.451860605072302</v>
      </c>
      <c r="E198" s="160">
        <v>0.75190893116003898</v>
      </c>
      <c r="F198" s="348"/>
      <c r="G198" s="160">
        <v>0</v>
      </c>
      <c r="H198" s="161">
        <v>0</v>
      </c>
      <c r="I198" s="162">
        <f t="shared" si="137"/>
        <v>99.542103767410609</v>
      </c>
      <c r="J198" s="149"/>
      <c r="K198" s="163" t="s">
        <v>17</v>
      </c>
      <c r="L198" s="164">
        <v>83.338334231178266</v>
      </c>
      <c r="M198" s="164">
        <v>0</v>
      </c>
      <c r="N198" s="164">
        <v>15.451860605072302</v>
      </c>
      <c r="O198" s="164">
        <v>0.75190893116003898</v>
      </c>
      <c r="P198" s="164">
        <v>2.0421839832285137E-2</v>
      </c>
      <c r="Q198" s="164">
        <v>0</v>
      </c>
      <c r="R198" s="165">
        <v>0</v>
      </c>
      <c r="S198" s="166">
        <f t="shared" si="138"/>
        <v>99.56252560724289</v>
      </c>
      <c r="U198" s="211" t="s">
        <v>17</v>
      </c>
      <c r="V198" s="212">
        <v>83.338334231178266</v>
      </c>
      <c r="W198" s="212">
        <v>0</v>
      </c>
      <c r="X198" s="212">
        <v>0</v>
      </c>
      <c r="Y198" s="212">
        <v>0</v>
      </c>
      <c r="Z198" s="212">
        <v>15.451860605072302</v>
      </c>
      <c r="AA198" s="212">
        <v>0.12936737032388665</v>
      </c>
      <c r="AB198" s="212">
        <v>2.0421839832285137E-2</v>
      </c>
      <c r="AC198" s="213">
        <v>0.62254156083615231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0.62254156083615231</v>
      </c>
      <c r="AI198" s="214">
        <f t="shared" si="139"/>
        <v>99.56252560724289</v>
      </c>
      <c r="AJ198" s="141" t="str">
        <f t="shared" si="140"/>
        <v/>
      </c>
      <c r="BA198" s="141"/>
      <c r="BR198" s="141"/>
      <c r="CG198" s="141"/>
    </row>
    <row r="199" spans="1:85" ht="15">
      <c r="A199" s="167" t="s">
        <v>139</v>
      </c>
      <c r="B199" s="156">
        <v>183.16128987062416</v>
      </c>
      <c r="C199" s="156">
        <v>140.21096794257269</v>
      </c>
      <c r="D199" s="156">
        <v>3736.047529768769</v>
      </c>
      <c r="E199" s="156">
        <v>0</v>
      </c>
      <c r="F199" s="348"/>
      <c r="G199" s="156">
        <v>0</v>
      </c>
      <c r="H199" s="168">
        <v>0</v>
      </c>
      <c r="I199" s="154">
        <f t="shared" si="137"/>
        <v>4059.4197875819659</v>
      </c>
      <c r="J199" s="149"/>
      <c r="K199" s="169" t="s">
        <v>139</v>
      </c>
      <c r="L199" s="156">
        <v>183.16128987062416</v>
      </c>
      <c r="M199" s="156">
        <v>140.21096794257269</v>
      </c>
      <c r="N199" s="156">
        <v>3736.047529768769</v>
      </c>
      <c r="O199" s="156">
        <v>0</v>
      </c>
      <c r="P199" s="156">
        <v>26.923453108242299</v>
      </c>
      <c r="Q199" s="156">
        <v>0</v>
      </c>
      <c r="R199" s="157">
        <v>0</v>
      </c>
      <c r="S199" s="158">
        <f t="shared" si="138"/>
        <v>4086.3432406902084</v>
      </c>
      <c r="U199" s="215" t="s">
        <v>139</v>
      </c>
      <c r="V199" s="207">
        <v>180.95023467741359</v>
      </c>
      <c r="W199" s="207">
        <v>0</v>
      </c>
      <c r="X199" s="207">
        <v>0</v>
      </c>
      <c r="Y199" s="207">
        <v>140.21096794257269</v>
      </c>
      <c r="Z199" s="207">
        <v>3012.006152334242</v>
      </c>
      <c r="AA199" s="207">
        <v>0</v>
      </c>
      <c r="AB199" s="207">
        <v>26.923453108242299</v>
      </c>
      <c r="AC199" s="208">
        <v>726.25243262773779</v>
      </c>
      <c r="AD199" s="207">
        <v>2.2110551932105804</v>
      </c>
      <c r="AE199" s="207">
        <v>0</v>
      </c>
      <c r="AF199" s="207">
        <v>0</v>
      </c>
      <c r="AG199" s="207">
        <v>724.04137743452713</v>
      </c>
      <c r="AH199" s="207">
        <v>0</v>
      </c>
      <c r="AI199" s="210">
        <f t="shared" si="139"/>
        <v>4086.3432406902084</v>
      </c>
      <c r="AJ199" s="141" t="str">
        <f t="shared" si="140"/>
        <v/>
      </c>
      <c r="BA199" s="141"/>
      <c r="BR199" s="141"/>
      <c r="CG199" s="141"/>
    </row>
    <row r="200" spans="1:85" ht="15">
      <c r="A200" s="159" t="s">
        <v>25</v>
      </c>
      <c r="B200" s="160">
        <v>25.265341635248809</v>
      </c>
      <c r="C200" s="160">
        <v>13.781095437408442</v>
      </c>
      <c r="D200" s="160">
        <v>376.6832752891641</v>
      </c>
      <c r="E200" s="160">
        <v>724.65593508372729</v>
      </c>
      <c r="F200" s="348"/>
      <c r="G200" s="160">
        <v>8.038972338488259</v>
      </c>
      <c r="H200" s="161">
        <v>0</v>
      </c>
      <c r="I200" s="162">
        <f t="shared" si="137"/>
        <v>1148.4246197840371</v>
      </c>
      <c r="J200" s="149"/>
      <c r="K200" s="163" t="s">
        <v>25</v>
      </c>
      <c r="L200" s="164">
        <v>25.265341635248809</v>
      </c>
      <c r="M200" s="164">
        <v>13.781095437408442</v>
      </c>
      <c r="N200" s="164">
        <v>376.6832752891641</v>
      </c>
      <c r="O200" s="164">
        <v>724.65593508372729</v>
      </c>
      <c r="P200" s="164">
        <v>0</v>
      </c>
      <c r="Q200" s="164">
        <v>8.038972338488259</v>
      </c>
      <c r="R200" s="165">
        <v>0</v>
      </c>
      <c r="S200" s="166">
        <f t="shared" si="138"/>
        <v>1148.4246197840371</v>
      </c>
      <c r="U200" s="211" t="s">
        <v>25</v>
      </c>
      <c r="V200" s="212">
        <v>2.2968492395680737</v>
      </c>
      <c r="W200" s="212">
        <v>22.968492395680737</v>
      </c>
      <c r="X200" s="212">
        <v>8.038972338488259</v>
      </c>
      <c r="Y200" s="212">
        <v>13.781095437408442</v>
      </c>
      <c r="Z200" s="212">
        <v>376.6832752891641</v>
      </c>
      <c r="AA200" s="212">
        <v>720.06223660459113</v>
      </c>
      <c r="AB200" s="212">
        <v>0</v>
      </c>
      <c r="AC200" s="213">
        <v>4.5936984791361475</v>
      </c>
      <c r="AD200" s="212">
        <v>0</v>
      </c>
      <c r="AE200" s="212">
        <v>3.4452738593521106</v>
      </c>
      <c r="AF200" s="212">
        <v>0</v>
      </c>
      <c r="AG200" s="212">
        <v>0</v>
      </c>
      <c r="AH200" s="212">
        <v>1.1484246197840369</v>
      </c>
      <c r="AI200" s="214">
        <f t="shared" si="139"/>
        <v>1148.4246197840368</v>
      </c>
      <c r="AJ200" s="141" t="str">
        <f t="shared" si="140"/>
        <v/>
      </c>
      <c r="BA200" s="141"/>
      <c r="BR200" s="141"/>
      <c r="CG200" s="141"/>
    </row>
    <row r="201" spans="1:85" ht="15">
      <c r="A201" s="167" t="s">
        <v>24</v>
      </c>
      <c r="B201" s="156">
        <v>8.045080834434323</v>
      </c>
      <c r="C201" s="156">
        <v>0</v>
      </c>
      <c r="D201" s="156">
        <v>0.87661126027853142</v>
      </c>
      <c r="E201" s="156">
        <v>0</v>
      </c>
      <c r="F201" s="348"/>
      <c r="G201" s="156">
        <v>0</v>
      </c>
      <c r="H201" s="168">
        <v>0</v>
      </c>
      <c r="I201" s="154">
        <f t="shared" si="137"/>
        <v>8.9216920947128546</v>
      </c>
      <c r="J201" s="149"/>
      <c r="K201" s="169" t="s">
        <v>24</v>
      </c>
      <c r="L201" s="156">
        <v>8.045080834434323</v>
      </c>
      <c r="M201" s="156">
        <v>0</v>
      </c>
      <c r="N201" s="156">
        <v>0.87661126027853142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38"/>
        <v>8.9216920947128546</v>
      </c>
      <c r="U201" s="215" t="s">
        <v>24</v>
      </c>
      <c r="V201" s="207">
        <v>8.045080834434323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0.87661126027853142</v>
      </c>
      <c r="AD201" s="207">
        <v>0</v>
      </c>
      <c r="AE201" s="207">
        <v>0</v>
      </c>
      <c r="AF201" s="207">
        <v>0</v>
      </c>
      <c r="AG201" s="207">
        <v>0.87661126027853142</v>
      </c>
      <c r="AH201" s="207">
        <v>0</v>
      </c>
      <c r="AI201" s="210">
        <f t="shared" si="139"/>
        <v>8.9216920947128546</v>
      </c>
      <c r="AJ201" s="141" t="str">
        <f t="shared" si="140"/>
        <v/>
      </c>
      <c r="BA201" s="141"/>
      <c r="BR201" s="141"/>
      <c r="CG201" s="141"/>
    </row>
    <row r="202" spans="1:85" ht="15">
      <c r="A202" s="159" t="s">
        <v>59</v>
      </c>
      <c r="B202" s="160">
        <v>2.5517089309187026E-2</v>
      </c>
      <c r="C202" s="160">
        <v>4.3273826715064592E-2</v>
      </c>
      <c r="D202" s="160">
        <v>7.8918832915011408E-2</v>
      </c>
      <c r="E202" s="160">
        <v>0</v>
      </c>
      <c r="F202" s="348"/>
      <c r="G202" s="160">
        <v>0</v>
      </c>
      <c r="H202" s="161">
        <v>0</v>
      </c>
      <c r="I202" s="162">
        <f t="shared" si="137"/>
        <v>0.14770974893926303</v>
      </c>
      <c r="J202" s="149"/>
      <c r="K202" s="163" t="s">
        <v>59</v>
      </c>
      <c r="L202" s="164">
        <v>2.5517089309187026E-2</v>
      </c>
      <c r="M202" s="164">
        <v>4.3273826715064592E-2</v>
      </c>
      <c r="N202" s="164">
        <v>7.8918832915011408E-2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38"/>
        <v>0.14770974893926303</v>
      </c>
      <c r="U202" s="211" t="s">
        <v>59</v>
      </c>
      <c r="V202" s="212">
        <v>2.5517089309187026E-2</v>
      </c>
      <c r="W202" s="212">
        <v>0</v>
      </c>
      <c r="X202" s="212">
        <v>0</v>
      </c>
      <c r="Y202" s="212">
        <v>4.3273826715064592E-2</v>
      </c>
      <c r="Z202" s="212">
        <v>7.8918832915011408E-2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39"/>
        <v>0.14770974893926303</v>
      </c>
      <c r="AJ202" s="141" t="str">
        <f t="shared" si="140"/>
        <v/>
      </c>
      <c r="BA202" s="141"/>
      <c r="BR202" s="141"/>
      <c r="CG202" s="141"/>
    </row>
    <row r="203" spans="1:85" ht="15">
      <c r="A203" s="167" t="s">
        <v>22</v>
      </c>
      <c r="B203" s="156">
        <v>54.427326393803959</v>
      </c>
      <c r="C203" s="156">
        <v>0</v>
      </c>
      <c r="D203" s="156">
        <v>723.88721122344941</v>
      </c>
      <c r="E203" s="156">
        <v>0</v>
      </c>
      <c r="F203" s="348"/>
      <c r="G203" s="156">
        <v>0</v>
      </c>
      <c r="H203" s="168">
        <v>0</v>
      </c>
      <c r="I203" s="154">
        <f t="shared" si="137"/>
        <v>778.31453761725334</v>
      </c>
      <c r="J203" s="149"/>
      <c r="K203" s="169" t="s">
        <v>22</v>
      </c>
      <c r="L203" s="156">
        <v>54.427326393803959</v>
      </c>
      <c r="M203" s="156">
        <v>0</v>
      </c>
      <c r="N203" s="156">
        <v>723.88721122344941</v>
      </c>
      <c r="O203" s="156">
        <v>0</v>
      </c>
      <c r="P203" s="156">
        <v>78.867544099433132</v>
      </c>
      <c r="Q203" s="156">
        <v>0</v>
      </c>
      <c r="R203" s="157">
        <v>0</v>
      </c>
      <c r="S203" s="158">
        <f t="shared" si="138"/>
        <v>857.18208171668653</v>
      </c>
      <c r="U203" s="215" t="s">
        <v>22</v>
      </c>
      <c r="V203" s="207">
        <v>54.427326393803959</v>
      </c>
      <c r="W203" s="207">
        <v>0</v>
      </c>
      <c r="X203" s="207">
        <v>0</v>
      </c>
      <c r="Y203" s="207">
        <v>0</v>
      </c>
      <c r="Z203" s="207">
        <v>723.88721122344941</v>
      </c>
      <c r="AA203" s="207">
        <v>0</v>
      </c>
      <c r="AB203" s="207">
        <v>78.867544099433132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39"/>
        <v>857.18208171668653</v>
      </c>
      <c r="AJ203" s="141" t="str">
        <f t="shared" si="140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1441.1552553107451</v>
      </c>
      <c r="E204" s="160">
        <v>0</v>
      </c>
      <c r="F204" s="348"/>
      <c r="G204" s="160">
        <v>0</v>
      </c>
      <c r="H204" s="161">
        <v>0</v>
      </c>
      <c r="I204" s="162">
        <f t="shared" si="137"/>
        <v>1441.1552553107451</v>
      </c>
      <c r="J204" s="149"/>
      <c r="K204" s="163" t="s">
        <v>21</v>
      </c>
      <c r="L204" s="164">
        <v>0</v>
      </c>
      <c r="M204" s="164">
        <v>0</v>
      </c>
      <c r="N204" s="164">
        <v>1441.1552553107451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38"/>
        <v>1441.1552553107451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1441.1552553107451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39"/>
        <v>1441.1552553107451</v>
      </c>
      <c r="AJ204" s="141" t="str">
        <f t="shared" si="140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137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38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39"/>
        <v>0</v>
      </c>
      <c r="AJ205" s="141" t="str">
        <f t="shared" si="140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137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38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139"/>
        <v>0</v>
      </c>
      <c r="AJ206" s="141" t="str">
        <f t="shared" si="140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137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38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39"/>
        <v>0</v>
      </c>
      <c r="AJ207" s="141" t="str">
        <f t="shared" si="140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137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38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139"/>
        <v>0</v>
      </c>
      <c r="AJ208" s="141" t="str">
        <f t="shared" si="140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137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38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39"/>
        <v>0</v>
      </c>
      <c r="AJ209" s="141" t="str">
        <f t="shared" si="140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873.30749637747897</v>
      </c>
      <c r="C210" s="195">
        <f t="shared" ref="C210:I210" si="141">SUM(C189:C205)</f>
        <v>155.27338384295598</v>
      </c>
      <c r="D210" s="195">
        <f t="shared" si="141"/>
        <v>6648.9406523445023</v>
      </c>
      <c r="E210" s="195">
        <f t="shared" si="141"/>
        <v>738.56186676517075</v>
      </c>
      <c r="F210" s="195">
        <f t="shared" si="141"/>
        <v>0</v>
      </c>
      <c r="G210" s="195">
        <f t="shared" si="141"/>
        <v>8.038972338488259</v>
      </c>
      <c r="H210" s="197">
        <f t="shared" si="141"/>
        <v>0</v>
      </c>
      <c r="I210" s="154">
        <f t="shared" si="141"/>
        <v>8424.1223716685963</v>
      </c>
      <c r="J210" s="149"/>
      <c r="K210" s="196" t="s">
        <v>26</v>
      </c>
      <c r="L210" s="195">
        <f>SUM(L189:L205)</f>
        <v>873.30749637747897</v>
      </c>
      <c r="M210" s="195">
        <f t="shared" ref="M210:S210" si="142">SUM(M189:M205)</f>
        <v>155.27338384295598</v>
      </c>
      <c r="N210" s="195">
        <f t="shared" si="142"/>
        <v>6648.9406523445023</v>
      </c>
      <c r="O210" s="195">
        <f t="shared" si="142"/>
        <v>738.56186676517075</v>
      </c>
      <c r="P210" s="195">
        <f t="shared" si="142"/>
        <v>1386.3984704891793</v>
      </c>
      <c r="Q210" s="195">
        <f t="shared" si="142"/>
        <v>8.038972338488259</v>
      </c>
      <c r="R210" s="197">
        <f t="shared" si="142"/>
        <v>0</v>
      </c>
      <c r="S210" s="198">
        <f t="shared" si="142"/>
        <v>9810.5208421577772</v>
      </c>
      <c r="T210" s="141" t="str">
        <f>IF(ABS(S210-AI210)&gt;0.01,S210-AI210,"")</f>
        <v/>
      </c>
      <c r="U210" s="224" t="s">
        <v>62</v>
      </c>
      <c r="V210" s="225">
        <f>SUM(V189:V205)</f>
        <v>841.96841048314764</v>
      </c>
      <c r="W210" s="225">
        <f t="shared" ref="W210:AH210" si="143">SUM(W189:W205)</f>
        <v>22.968492395680737</v>
      </c>
      <c r="X210" s="225">
        <f t="shared" si="143"/>
        <v>8.038972338488259</v>
      </c>
      <c r="Y210" s="225">
        <f t="shared" si="143"/>
        <v>155.27338384295598</v>
      </c>
      <c r="Z210" s="225">
        <f t="shared" si="143"/>
        <v>5923.3035053258536</v>
      </c>
      <c r="AA210" s="225">
        <f t="shared" si="143"/>
        <v>724.70963817510938</v>
      </c>
      <c r="AB210" s="225">
        <f t="shared" si="143"/>
        <v>1386.3984704891793</v>
      </c>
      <c r="AC210" s="225">
        <f t="shared" si="143"/>
        <v>747.85996910736083</v>
      </c>
      <c r="AD210" s="226">
        <f t="shared" si="143"/>
        <v>8.370593498650571</v>
      </c>
      <c r="AE210" s="226">
        <f t="shared" si="143"/>
        <v>3.4452738593521106</v>
      </c>
      <c r="AF210" s="226">
        <f t="shared" si="143"/>
        <v>0</v>
      </c>
      <c r="AG210" s="226">
        <f t="shared" si="143"/>
        <v>725.63714701864888</v>
      </c>
      <c r="AH210" s="226">
        <f t="shared" si="143"/>
        <v>10.406954730709241</v>
      </c>
      <c r="AI210" s="227">
        <f>SUM(V210:AC210)</f>
        <v>9810.5208421577754</v>
      </c>
      <c r="AJ210" s="141" t="str">
        <f t="shared" si="140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0.10366747512055666</v>
      </c>
      <c r="C211" s="49">
        <f t="shared" ref="C211:H211" si="144">IF($I210=0,"-",C210/$I210)</f>
        <v>1.8431995285961216E-2</v>
      </c>
      <c r="D211" s="49">
        <f t="shared" si="144"/>
        <v>0.78927398712840902</v>
      </c>
      <c r="E211" s="49">
        <f t="shared" si="144"/>
        <v>8.7672262365163289E-2</v>
      </c>
      <c r="F211" s="49">
        <f t="shared" si="144"/>
        <v>0</v>
      </c>
      <c r="G211" s="49">
        <f t="shared" si="144"/>
        <v>9.5428009990979642E-4</v>
      </c>
      <c r="H211" s="72">
        <f t="shared" si="144"/>
        <v>0</v>
      </c>
      <c r="I211" s="50">
        <f>SUM(B211:H211)</f>
        <v>1</v>
      </c>
      <c r="J211" s="141"/>
      <c r="K211" s="84" t="s">
        <v>86</v>
      </c>
      <c r="L211" s="101">
        <f t="shared" ref="L211:R211" si="145">IF($S210=0,"-",L210/$S210)</f>
        <v>8.9017444682926661E-2</v>
      </c>
      <c r="M211" s="101">
        <f t="shared" si="145"/>
        <v>1.5827231432577471E-2</v>
      </c>
      <c r="N211" s="101">
        <f t="shared" si="145"/>
        <v>0.6777357450557232</v>
      </c>
      <c r="O211" s="101">
        <f t="shared" si="145"/>
        <v>7.528263571811826E-2</v>
      </c>
      <c r="P211" s="101">
        <f t="shared" si="145"/>
        <v>0.14131751950737895</v>
      </c>
      <c r="Q211" s="101">
        <f t="shared" si="145"/>
        <v>8.1942360327529008E-4</v>
      </c>
      <c r="R211" s="102">
        <f t="shared" si="145"/>
        <v>0</v>
      </c>
      <c r="S211" s="103">
        <f>SUM(L211:R211)</f>
        <v>0.99999999999999967</v>
      </c>
      <c r="U211" s="113" t="s">
        <v>86</v>
      </c>
      <c r="V211" s="135">
        <f>+V210/$AI210</f>
        <v>8.5823008179651439E-2</v>
      </c>
      <c r="W211" s="135">
        <f t="shared" ref="W211:AH211" si="146">+W210/$AI210</f>
        <v>2.3412102950722577E-3</v>
      </c>
      <c r="X211" s="135">
        <f t="shared" si="146"/>
        <v>8.1942360327529019E-4</v>
      </c>
      <c r="Y211" s="135">
        <f t="shared" si="146"/>
        <v>1.5827231432577474E-2</v>
      </c>
      <c r="Z211" s="135">
        <f t="shared" si="146"/>
        <v>0.60377054395238938</v>
      </c>
      <c r="AA211" s="135">
        <f t="shared" si="146"/>
        <v>7.3870658840138922E-2</v>
      </c>
      <c r="AB211" s="135">
        <f t="shared" si="146"/>
        <v>0.14131751950737897</v>
      </c>
      <c r="AC211" s="135">
        <f t="shared" si="146"/>
        <v>7.6230404189516279E-2</v>
      </c>
      <c r="AD211" s="135">
        <f t="shared" si="146"/>
        <v>8.5322620820297863E-4</v>
      </c>
      <c r="AE211" s="135">
        <f t="shared" si="146"/>
        <v>3.511815442608386E-4</v>
      </c>
      <c r="AF211" s="135">
        <f t="shared" si="146"/>
        <v>0</v>
      </c>
      <c r="AG211" s="135">
        <f t="shared" si="146"/>
        <v>7.3965201103333933E-2</v>
      </c>
      <c r="AH211" s="135">
        <f t="shared" si="146"/>
        <v>1.0607953337185188E-3</v>
      </c>
      <c r="AI211" s="136">
        <f>SUM(V211:AC211)</f>
        <v>1</v>
      </c>
      <c r="AJ211" s="24" t="str">
        <f t="shared" si="140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147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48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49">SUM(V216:AC216)</f>
        <v>0</v>
      </c>
      <c r="AJ216" s="141" t="str">
        <f t="shared" ref="AJ216:AJ237" si="150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147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48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49"/>
        <v>0</v>
      </c>
      <c r="AJ217" s="141" t="str">
        <f t="shared" si="150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147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48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49"/>
        <v>0</v>
      </c>
      <c r="AJ218" s="141" t="str">
        <f t="shared" si="150"/>
        <v/>
      </c>
      <c r="BA218" s="141"/>
      <c r="BR218" s="141"/>
      <c r="CG218" s="141"/>
    </row>
    <row r="219" spans="1:85" ht="15">
      <c r="A219" s="167" t="s">
        <v>16</v>
      </c>
      <c r="B219" s="156">
        <v>30.985199571643573</v>
      </c>
      <c r="C219" s="156">
        <v>0</v>
      </c>
      <c r="D219" s="156">
        <v>0</v>
      </c>
      <c r="E219" s="156">
        <v>0</v>
      </c>
      <c r="F219" s="348"/>
      <c r="G219" s="156">
        <v>0</v>
      </c>
      <c r="H219" s="168">
        <v>0</v>
      </c>
      <c r="I219" s="154">
        <f t="shared" si="147"/>
        <v>30.985199571643573</v>
      </c>
      <c r="J219" s="149"/>
      <c r="K219" s="169" t="s">
        <v>16</v>
      </c>
      <c r="L219" s="156">
        <v>30.985199571643573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48"/>
        <v>30.985199571643573</v>
      </c>
      <c r="U219" s="215" t="s">
        <v>16</v>
      </c>
      <c r="V219" s="207">
        <v>30.985199571643573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149"/>
        <v>30.985199571643573</v>
      </c>
      <c r="AJ219" s="141" t="str">
        <f t="shared" si="150"/>
        <v/>
      </c>
      <c r="BA219" s="141"/>
      <c r="BR219" s="141"/>
      <c r="CG219" s="141"/>
    </row>
    <row r="220" spans="1:85" ht="15">
      <c r="A220" s="159" t="s">
        <v>15</v>
      </c>
      <c r="B220" s="160">
        <v>17.891508416826916</v>
      </c>
      <c r="C220" s="160">
        <v>0</v>
      </c>
      <c r="D220" s="160">
        <v>0</v>
      </c>
      <c r="E220" s="160">
        <v>0</v>
      </c>
      <c r="F220" s="348"/>
      <c r="G220" s="160">
        <v>0</v>
      </c>
      <c r="H220" s="161">
        <v>0</v>
      </c>
      <c r="I220" s="162">
        <f t="shared" si="147"/>
        <v>17.891508416826916</v>
      </c>
      <c r="J220" s="149"/>
      <c r="K220" s="163" t="s">
        <v>15</v>
      </c>
      <c r="L220" s="164">
        <v>17.891508416826916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48"/>
        <v>17.891508416826916</v>
      </c>
      <c r="U220" s="211" t="s">
        <v>56</v>
      </c>
      <c r="V220" s="212">
        <v>17.891508416826916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49"/>
        <v>17.891508416826916</v>
      </c>
      <c r="AJ220" s="141" t="str">
        <f t="shared" si="150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0.13493911547717582</v>
      </c>
      <c r="F221" s="348"/>
      <c r="G221" s="156">
        <v>0</v>
      </c>
      <c r="H221" s="168">
        <v>0</v>
      </c>
      <c r="I221" s="154">
        <f t="shared" si="147"/>
        <v>0.13493911547717582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0.13493911547717582</v>
      </c>
      <c r="P221" s="156">
        <v>201.72374827066076</v>
      </c>
      <c r="Q221" s="156">
        <v>0</v>
      </c>
      <c r="R221" s="157">
        <v>0</v>
      </c>
      <c r="S221" s="158">
        <f t="shared" si="148"/>
        <v>201.85868738613794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201.72374827066076</v>
      </c>
      <c r="AC221" s="208">
        <v>0.13493911547717582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0.13493911547717582</v>
      </c>
      <c r="AI221" s="210">
        <f t="shared" si="149"/>
        <v>201.85868738613794</v>
      </c>
      <c r="AJ221" s="141" t="str">
        <f t="shared" si="150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1.8379400299085543E-17</v>
      </c>
      <c r="F222" s="348"/>
      <c r="G222" s="160">
        <v>0</v>
      </c>
      <c r="H222" s="161">
        <v>0</v>
      </c>
      <c r="I222" s="162">
        <f t="shared" si="147"/>
        <v>1.8379400299085543E-17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1.8379400299085543E-17</v>
      </c>
      <c r="P222" s="164">
        <v>32.34324208655071</v>
      </c>
      <c r="Q222" s="164">
        <v>0</v>
      </c>
      <c r="R222" s="165">
        <v>0</v>
      </c>
      <c r="S222" s="166">
        <f t="shared" si="148"/>
        <v>32.34324208655071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32.34324208655071</v>
      </c>
      <c r="AC222" s="213">
        <v>1.8379400299085543E-17</v>
      </c>
      <c r="AD222" s="212">
        <v>0</v>
      </c>
      <c r="AE222" s="212">
        <v>0</v>
      </c>
      <c r="AF222" s="212">
        <v>0</v>
      </c>
      <c r="AG222" s="212">
        <v>0</v>
      </c>
      <c r="AH222" s="212">
        <v>1.8379400299085543E-17</v>
      </c>
      <c r="AI222" s="214">
        <f t="shared" si="149"/>
        <v>32.34324208655071</v>
      </c>
      <c r="AJ222" s="141" t="str">
        <f t="shared" si="150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147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48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49"/>
        <v>0</v>
      </c>
      <c r="AJ223" s="141" t="str">
        <f t="shared" si="150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19.175448867378726</v>
      </c>
      <c r="F224" s="348"/>
      <c r="G224" s="160">
        <v>0</v>
      </c>
      <c r="H224" s="161">
        <v>0</v>
      </c>
      <c r="I224" s="162">
        <f t="shared" si="147"/>
        <v>19.175448867378726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19.175448867378726</v>
      </c>
      <c r="P224" s="164">
        <v>0</v>
      </c>
      <c r="Q224" s="164">
        <v>0</v>
      </c>
      <c r="R224" s="165">
        <v>0</v>
      </c>
      <c r="S224" s="166">
        <f t="shared" si="148"/>
        <v>19.175448867378726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19.175448867378726</v>
      </c>
      <c r="AD224" s="212">
        <v>0</v>
      </c>
      <c r="AE224" s="212">
        <v>0</v>
      </c>
      <c r="AF224" s="212">
        <v>0</v>
      </c>
      <c r="AG224" s="212">
        <v>0</v>
      </c>
      <c r="AH224" s="212">
        <v>19.175448867378726</v>
      </c>
      <c r="AI224" s="214">
        <f t="shared" si="149"/>
        <v>19.175448867378726</v>
      </c>
      <c r="AJ224" s="141" t="str">
        <f t="shared" si="150"/>
        <v/>
      </c>
      <c r="BA224" s="141"/>
      <c r="BR224" s="141"/>
      <c r="CG224" s="141"/>
    </row>
    <row r="225" spans="1:85" ht="15">
      <c r="A225" s="167" t="s">
        <v>139</v>
      </c>
      <c r="B225" s="156">
        <v>977.27180479877097</v>
      </c>
      <c r="C225" s="156">
        <v>0</v>
      </c>
      <c r="D225" s="156">
        <v>13.816544248466043</v>
      </c>
      <c r="E225" s="156">
        <v>32.19801758061589</v>
      </c>
      <c r="F225" s="348"/>
      <c r="G225" s="156">
        <v>0</v>
      </c>
      <c r="H225" s="168">
        <v>0</v>
      </c>
      <c r="I225" s="154">
        <f t="shared" si="147"/>
        <v>1023.2863666278529</v>
      </c>
      <c r="J225" s="149"/>
      <c r="K225" s="169" t="s">
        <v>139</v>
      </c>
      <c r="L225" s="156">
        <v>977.27180479877097</v>
      </c>
      <c r="M225" s="156">
        <v>0</v>
      </c>
      <c r="N225" s="156">
        <v>13.816544248466043</v>
      </c>
      <c r="O225" s="156">
        <v>32.19801758061589</v>
      </c>
      <c r="P225" s="156">
        <v>0</v>
      </c>
      <c r="Q225" s="156">
        <v>0</v>
      </c>
      <c r="R225" s="157">
        <v>0</v>
      </c>
      <c r="S225" s="158">
        <f t="shared" si="148"/>
        <v>1023.2863666278529</v>
      </c>
      <c r="U225" s="215" t="s">
        <v>139</v>
      </c>
      <c r="V225" s="207">
        <v>970.89905890025523</v>
      </c>
      <c r="W225" s="207">
        <v>0</v>
      </c>
      <c r="X225" s="207">
        <v>0</v>
      </c>
      <c r="Y225" s="207">
        <v>0</v>
      </c>
      <c r="Z225" s="207">
        <v>13.816544248466043</v>
      </c>
      <c r="AA225" s="207">
        <v>0</v>
      </c>
      <c r="AB225" s="207">
        <v>0</v>
      </c>
      <c r="AC225" s="208">
        <v>38.570763479131621</v>
      </c>
      <c r="AD225" s="207">
        <v>6.372745898515741</v>
      </c>
      <c r="AE225" s="207">
        <v>0</v>
      </c>
      <c r="AF225" s="207">
        <v>0</v>
      </c>
      <c r="AG225" s="207">
        <v>0</v>
      </c>
      <c r="AH225" s="207">
        <v>32.19801758061589</v>
      </c>
      <c r="AI225" s="210">
        <f t="shared" si="149"/>
        <v>1023.2863666278529</v>
      </c>
      <c r="AJ225" s="141" t="str">
        <f t="shared" si="150"/>
        <v/>
      </c>
      <c r="BA225" s="141"/>
      <c r="BR225" s="141"/>
      <c r="CG225" s="141"/>
    </row>
    <row r="226" spans="1:85" ht="15">
      <c r="A226" s="159" t="s">
        <v>25</v>
      </c>
      <c r="B226" s="160">
        <v>73.235041181608239</v>
      </c>
      <c r="C226" s="160">
        <v>0</v>
      </c>
      <c r="D226" s="160">
        <v>227.80028244901973</v>
      </c>
      <c r="E226" s="160">
        <v>890.78196419418646</v>
      </c>
      <c r="F226" s="348"/>
      <c r="G226" s="160">
        <v>174.90106755480895</v>
      </c>
      <c r="H226" s="161">
        <v>0</v>
      </c>
      <c r="I226" s="162">
        <f t="shared" si="147"/>
        <v>1366.7183553796235</v>
      </c>
      <c r="J226" s="149"/>
      <c r="K226" s="163" t="s">
        <v>25</v>
      </c>
      <c r="L226" s="164">
        <v>73.235041181608239</v>
      </c>
      <c r="M226" s="164">
        <v>0</v>
      </c>
      <c r="N226" s="164">
        <v>227.80028244901973</v>
      </c>
      <c r="O226" s="164">
        <v>890.78196419418646</v>
      </c>
      <c r="P226" s="164">
        <v>0</v>
      </c>
      <c r="Q226" s="164">
        <v>174.90106755480895</v>
      </c>
      <c r="R226" s="165">
        <v>0</v>
      </c>
      <c r="S226" s="166">
        <f t="shared" si="148"/>
        <v>1366.7183553796235</v>
      </c>
      <c r="U226" s="211" t="s">
        <v>25</v>
      </c>
      <c r="V226" s="212">
        <v>20.190659263913144</v>
      </c>
      <c r="W226" s="212">
        <v>53.044381917695091</v>
      </c>
      <c r="X226" s="212">
        <v>174.90106755480895</v>
      </c>
      <c r="Y226" s="212">
        <v>0</v>
      </c>
      <c r="Z226" s="212">
        <v>227.80028244901973</v>
      </c>
      <c r="AA226" s="212">
        <v>866.94566127617156</v>
      </c>
      <c r="AB226" s="212">
        <v>0</v>
      </c>
      <c r="AC226" s="213">
        <v>23.836302918014844</v>
      </c>
      <c r="AD226" s="212">
        <v>0</v>
      </c>
      <c r="AE226" s="212">
        <v>9.7830914041646668</v>
      </c>
      <c r="AF226" s="212">
        <v>0</v>
      </c>
      <c r="AG226" s="212">
        <v>0</v>
      </c>
      <c r="AH226" s="212">
        <v>14.053211513850176</v>
      </c>
      <c r="AI226" s="214">
        <f t="shared" si="149"/>
        <v>1366.7183553796233</v>
      </c>
      <c r="AJ226" s="141" t="str">
        <f t="shared" si="150"/>
        <v/>
      </c>
      <c r="BA226" s="141"/>
      <c r="BR226" s="141"/>
      <c r="CG226" s="141"/>
    </row>
    <row r="227" spans="1:85" ht="15">
      <c r="A227" s="167" t="s">
        <v>24</v>
      </c>
      <c r="B227" s="156">
        <v>295.57518954663254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147"/>
        <v>295.57518954663254</v>
      </c>
      <c r="J227" s="149"/>
      <c r="K227" s="169" t="s">
        <v>24</v>
      </c>
      <c r="L227" s="156">
        <v>295.57518954663254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48"/>
        <v>295.57518954663254</v>
      </c>
      <c r="U227" s="215" t="s">
        <v>24</v>
      </c>
      <c r="V227" s="207">
        <v>288.61043605952619</v>
      </c>
      <c r="W227" s="207">
        <v>6.9647534871063765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149"/>
        <v>295.57518954663254</v>
      </c>
      <c r="AJ227" s="141" t="str">
        <f t="shared" si="150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147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48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49"/>
        <v>0</v>
      </c>
      <c r="AJ228" s="141" t="str">
        <f t="shared" si="150"/>
        <v/>
      </c>
      <c r="BA228" s="141"/>
      <c r="BR228" s="141"/>
      <c r="CG228" s="141"/>
    </row>
    <row r="229" spans="1:85" ht="15">
      <c r="A229" s="167" t="s">
        <v>22</v>
      </c>
      <c r="B229" s="156">
        <v>53.402793852817091</v>
      </c>
      <c r="C229" s="156">
        <v>0</v>
      </c>
      <c r="D229" s="156">
        <v>0</v>
      </c>
      <c r="E229" s="156">
        <v>0</v>
      </c>
      <c r="F229" s="348"/>
      <c r="G229" s="156">
        <v>0</v>
      </c>
      <c r="H229" s="168">
        <v>0</v>
      </c>
      <c r="I229" s="154">
        <f t="shared" si="147"/>
        <v>53.402793852817091</v>
      </c>
      <c r="J229" s="149"/>
      <c r="K229" s="169" t="s">
        <v>22</v>
      </c>
      <c r="L229" s="156">
        <v>53.402793852817091</v>
      </c>
      <c r="M229" s="156">
        <v>0</v>
      </c>
      <c r="N229" s="156">
        <v>0</v>
      </c>
      <c r="O229" s="156">
        <v>0</v>
      </c>
      <c r="P229" s="156">
        <v>12.462578534387227</v>
      </c>
      <c r="Q229" s="156">
        <v>0</v>
      </c>
      <c r="R229" s="157">
        <v>0</v>
      </c>
      <c r="S229" s="158">
        <f t="shared" si="148"/>
        <v>65.865372387204317</v>
      </c>
      <c r="U229" s="215" t="s">
        <v>22</v>
      </c>
      <c r="V229" s="207">
        <v>53.402793852817091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12.462578534387227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49"/>
        <v>65.865372387204317</v>
      </c>
      <c r="AJ229" s="141" t="str">
        <f t="shared" si="150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147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48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49"/>
        <v>0</v>
      </c>
      <c r="AJ230" s="141" t="str">
        <f t="shared" si="150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147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48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49"/>
        <v>0</v>
      </c>
      <c r="AJ231" s="141" t="str">
        <f t="shared" si="150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147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48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149"/>
        <v>0</v>
      </c>
      <c r="AJ232" s="141" t="str">
        <f t="shared" si="150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147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48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49"/>
        <v>0</v>
      </c>
      <c r="AJ233" s="141" t="str">
        <f t="shared" si="150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147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48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149"/>
        <v>0</v>
      </c>
      <c r="AJ234" s="141" t="str">
        <f t="shared" si="150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147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48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49"/>
        <v>0</v>
      </c>
      <c r="AJ235" s="141" t="str">
        <f t="shared" si="150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1448.3615373682994</v>
      </c>
      <c r="C236" s="195">
        <f t="shared" ref="C236:I236" si="151">SUM(C215:C231)</f>
        <v>0</v>
      </c>
      <c r="D236" s="195">
        <f t="shared" si="151"/>
        <v>241.61682669748578</v>
      </c>
      <c r="E236" s="195">
        <f t="shared" si="151"/>
        <v>942.29036975765825</v>
      </c>
      <c r="F236" s="195">
        <f t="shared" si="151"/>
        <v>0</v>
      </c>
      <c r="G236" s="195">
        <f t="shared" si="151"/>
        <v>174.90106755480895</v>
      </c>
      <c r="H236" s="197">
        <f t="shared" si="151"/>
        <v>0</v>
      </c>
      <c r="I236" s="154">
        <f t="shared" si="151"/>
        <v>2807.169801378252</v>
      </c>
      <c r="J236" s="149"/>
      <c r="K236" s="196" t="s">
        <v>26</v>
      </c>
      <c r="L236" s="195">
        <f>SUM(L215:L231)</f>
        <v>1448.3615373682994</v>
      </c>
      <c r="M236" s="195">
        <f t="shared" ref="M236:S236" si="152">SUM(M215:M231)</f>
        <v>0</v>
      </c>
      <c r="N236" s="195">
        <f t="shared" si="152"/>
        <v>241.61682669748578</v>
      </c>
      <c r="O236" s="195">
        <f t="shared" si="152"/>
        <v>942.29036975765825</v>
      </c>
      <c r="P236" s="195">
        <f t="shared" si="152"/>
        <v>246.5295688915987</v>
      </c>
      <c r="Q236" s="195">
        <f t="shared" si="152"/>
        <v>174.90106755480895</v>
      </c>
      <c r="R236" s="197">
        <f t="shared" si="152"/>
        <v>0</v>
      </c>
      <c r="S236" s="198">
        <f t="shared" si="152"/>
        <v>3053.699370269851</v>
      </c>
      <c r="T236" s="141" t="str">
        <f>IF(ABS(S236-AI236)&gt;0.01,S236-AI236,"")</f>
        <v/>
      </c>
      <c r="U236" s="224" t="s">
        <v>62</v>
      </c>
      <c r="V236" s="225">
        <f>SUM(V215:V231)</f>
        <v>1381.979656064982</v>
      </c>
      <c r="W236" s="225">
        <f t="shared" ref="W236:AH236" si="153">SUM(W215:W231)</f>
        <v>60.009135404801469</v>
      </c>
      <c r="X236" s="225">
        <f t="shared" si="153"/>
        <v>174.90106755480895</v>
      </c>
      <c r="Y236" s="225">
        <f t="shared" si="153"/>
        <v>0</v>
      </c>
      <c r="Z236" s="225">
        <f t="shared" si="153"/>
        <v>241.61682669748578</v>
      </c>
      <c r="AA236" s="225">
        <f t="shared" si="153"/>
        <v>866.94566127617156</v>
      </c>
      <c r="AB236" s="225">
        <f t="shared" si="153"/>
        <v>246.5295688915987</v>
      </c>
      <c r="AC236" s="225">
        <f t="shared" si="153"/>
        <v>81.71745438000238</v>
      </c>
      <c r="AD236" s="226">
        <f t="shared" si="153"/>
        <v>6.372745898515741</v>
      </c>
      <c r="AE236" s="226">
        <f t="shared" si="153"/>
        <v>9.7830914041646668</v>
      </c>
      <c r="AF236" s="226">
        <f t="shared" si="153"/>
        <v>0</v>
      </c>
      <c r="AG236" s="226">
        <f t="shared" si="153"/>
        <v>0</v>
      </c>
      <c r="AH236" s="226">
        <f t="shared" si="153"/>
        <v>65.561617077321969</v>
      </c>
      <c r="AI236" s="227">
        <f>SUM(V236:AC236)</f>
        <v>3053.699370269851</v>
      </c>
      <c r="AJ236" s="141" t="str">
        <f t="shared" si="150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0.51595081161716305</v>
      </c>
      <c r="C237" s="49">
        <f t="shared" ref="C237:H237" si="154">IF($I236=0,"-",C236/$I236)</f>
        <v>0</v>
      </c>
      <c r="D237" s="49">
        <f t="shared" si="154"/>
        <v>8.6071325852414698E-2</v>
      </c>
      <c r="E237" s="49">
        <f t="shared" si="154"/>
        <v>0.3356727367525173</v>
      </c>
      <c r="F237" s="49">
        <f t="shared" si="154"/>
        <v>0</v>
      </c>
      <c r="G237" s="49">
        <f t="shared" si="154"/>
        <v>6.2305125777905125E-2</v>
      </c>
      <c r="H237" s="72">
        <f t="shared" si="154"/>
        <v>0</v>
      </c>
      <c r="I237" s="50">
        <f>SUM(B237:H237)</f>
        <v>1.0000000000000002</v>
      </c>
      <c r="J237" s="141"/>
      <c r="K237" s="84" t="s">
        <v>86</v>
      </c>
      <c r="L237" s="101">
        <f t="shared" ref="L237:R237" si="155">IF($S236=0,"-",L236/$S236)</f>
        <v>0.47429735600996958</v>
      </c>
      <c r="M237" s="101">
        <f t="shared" si="155"/>
        <v>0</v>
      </c>
      <c r="N237" s="101">
        <f t="shared" si="155"/>
        <v>7.9122663170387478E-2</v>
      </c>
      <c r="O237" s="101">
        <f t="shared" si="155"/>
        <v>0.30857339099309877</v>
      </c>
      <c r="P237" s="101">
        <f t="shared" si="155"/>
        <v>8.0731447008751636E-2</v>
      </c>
      <c r="Q237" s="101">
        <f t="shared" si="155"/>
        <v>5.7275142817792571E-2</v>
      </c>
      <c r="R237" s="102">
        <f t="shared" si="155"/>
        <v>0</v>
      </c>
      <c r="S237" s="103">
        <f>SUM(L237:R237)</f>
        <v>1.0000000000000002</v>
      </c>
      <c r="U237" s="113" t="s">
        <v>86</v>
      </c>
      <c r="V237" s="135">
        <f>+V236/$AI236</f>
        <v>0.45255917118745664</v>
      </c>
      <c r="W237" s="135">
        <f t="shared" ref="W237:AH237" si="156">+W236/$AI236</f>
        <v>1.9651291148381298E-2</v>
      </c>
      <c r="X237" s="135">
        <f t="shared" si="156"/>
        <v>5.7275142817792571E-2</v>
      </c>
      <c r="Y237" s="135">
        <f t="shared" si="156"/>
        <v>0</v>
      </c>
      <c r="Z237" s="135">
        <f t="shared" si="156"/>
        <v>7.9122663170387478E-2</v>
      </c>
      <c r="AA237" s="135">
        <f t="shared" si="156"/>
        <v>0.28390013428190242</v>
      </c>
      <c r="AB237" s="135">
        <f t="shared" si="156"/>
        <v>8.0731447008751636E-2</v>
      </c>
      <c r="AC237" s="135">
        <f t="shared" si="156"/>
        <v>2.6760150385327919E-2</v>
      </c>
      <c r="AD237" s="135">
        <f t="shared" si="156"/>
        <v>2.0868936741315798E-3</v>
      </c>
      <c r="AE237" s="135">
        <f t="shared" si="156"/>
        <v>3.2036851758921341E-3</v>
      </c>
      <c r="AF237" s="135">
        <f t="shared" si="156"/>
        <v>0</v>
      </c>
      <c r="AG237" s="135">
        <f t="shared" si="156"/>
        <v>0</v>
      </c>
      <c r="AH237" s="135">
        <f t="shared" si="156"/>
        <v>2.1469571535304204E-2</v>
      </c>
      <c r="AI237" s="136">
        <f>SUM(V237:AC237)</f>
        <v>1</v>
      </c>
      <c r="AJ237" s="24" t="str">
        <f t="shared" si="150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57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58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59">SUM(V242:AC242)</f>
        <v>0</v>
      </c>
      <c r="AJ242" s="141" t="str">
        <f t="shared" ref="AJ242:AJ263" si="160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1.1497516925708113</v>
      </c>
      <c r="E243" s="156">
        <v>0</v>
      </c>
      <c r="F243" s="348"/>
      <c r="G243" s="156">
        <v>0</v>
      </c>
      <c r="H243" s="168">
        <v>0</v>
      </c>
      <c r="I243" s="154">
        <f t="shared" si="157"/>
        <v>1.1497516925708113</v>
      </c>
      <c r="J243" s="149"/>
      <c r="K243" s="169" t="s">
        <v>10</v>
      </c>
      <c r="L243" s="156">
        <v>0</v>
      </c>
      <c r="M243" s="156">
        <v>0</v>
      </c>
      <c r="N243" s="156">
        <v>1.1497516925708113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58"/>
        <v>1.1497516925708113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1.1497516925708113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59"/>
        <v>1.1497516925708113</v>
      </c>
      <c r="AJ243" s="141" t="str">
        <f t="shared" si="160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57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58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59"/>
        <v>0</v>
      </c>
      <c r="AJ244" s="141" t="str">
        <f t="shared" si="160"/>
        <v/>
      </c>
      <c r="BA244" s="141"/>
      <c r="BR244" s="141"/>
      <c r="CG244" s="141"/>
    </row>
    <row r="245" spans="1:85" ht="15">
      <c r="A245" s="167" t="s">
        <v>16</v>
      </c>
      <c r="B245" s="156">
        <v>462.94610197976482</v>
      </c>
      <c r="C245" s="156">
        <v>0</v>
      </c>
      <c r="D245" s="156">
        <v>72.702928348610754</v>
      </c>
      <c r="E245" s="156">
        <v>0</v>
      </c>
      <c r="F245" s="348"/>
      <c r="G245" s="156">
        <v>0</v>
      </c>
      <c r="H245" s="168">
        <v>0</v>
      </c>
      <c r="I245" s="154">
        <f t="shared" si="157"/>
        <v>535.6490303283756</v>
      </c>
      <c r="J245" s="149"/>
      <c r="K245" s="169" t="s">
        <v>16</v>
      </c>
      <c r="L245" s="156">
        <v>462.94610197976482</v>
      </c>
      <c r="M245" s="156">
        <v>0</v>
      </c>
      <c r="N245" s="156">
        <v>72.702928348610754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58"/>
        <v>535.6490303283756</v>
      </c>
      <c r="U245" s="215" t="s">
        <v>16</v>
      </c>
      <c r="V245" s="207">
        <v>462.94610197976482</v>
      </c>
      <c r="W245" s="207">
        <v>0</v>
      </c>
      <c r="X245" s="207">
        <v>0</v>
      </c>
      <c r="Y245" s="207">
        <v>0</v>
      </c>
      <c r="Z245" s="207">
        <v>72.702928348610754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59"/>
        <v>535.6490303283756</v>
      </c>
      <c r="AJ245" s="141" t="str">
        <f t="shared" si="160"/>
        <v/>
      </c>
      <c r="BA245" s="141"/>
      <c r="BR245" s="141"/>
      <c r="CG245" s="141"/>
    </row>
    <row r="246" spans="1:85" ht="15">
      <c r="A246" s="159" t="s">
        <v>15</v>
      </c>
      <c r="B246" s="160">
        <v>228.96297316418844</v>
      </c>
      <c r="C246" s="160">
        <v>2.8729298521691811</v>
      </c>
      <c r="D246" s="160">
        <v>57.072626982482333</v>
      </c>
      <c r="E246" s="160">
        <v>2.1544213968785835</v>
      </c>
      <c r="F246" s="348"/>
      <c r="G246" s="160">
        <v>0</v>
      </c>
      <c r="H246" s="161">
        <v>0</v>
      </c>
      <c r="I246" s="162">
        <f t="shared" si="157"/>
        <v>291.06295139571858</v>
      </c>
      <c r="J246" s="149"/>
      <c r="K246" s="163" t="s">
        <v>15</v>
      </c>
      <c r="L246" s="164">
        <v>228.96297316418844</v>
      </c>
      <c r="M246" s="164">
        <v>2.8729298521691811</v>
      </c>
      <c r="N246" s="164">
        <v>57.072626982482333</v>
      </c>
      <c r="O246" s="164">
        <v>2.1544213968785835</v>
      </c>
      <c r="P246" s="164">
        <v>0</v>
      </c>
      <c r="Q246" s="164">
        <v>0</v>
      </c>
      <c r="R246" s="165">
        <v>0</v>
      </c>
      <c r="S246" s="166">
        <f t="shared" si="158"/>
        <v>291.06295139571858</v>
      </c>
      <c r="U246" s="211" t="s">
        <v>56</v>
      </c>
      <c r="V246" s="212">
        <v>224.57710314379511</v>
      </c>
      <c r="W246" s="212">
        <v>0</v>
      </c>
      <c r="X246" s="212">
        <v>0</v>
      </c>
      <c r="Y246" s="212">
        <v>2.8729298521691811</v>
      </c>
      <c r="Z246" s="212">
        <v>57.072626982482333</v>
      </c>
      <c r="AA246" s="212">
        <v>1.846646911610214</v>
      </c>
      <c r="AB246" s="212">
        <v>0</v>
      </c>
      <c r="AC246" s="213">
        <v>4.693644505661684</v>
      </c>
      <c r="AD246" s="212">
        <v>4.3858700203933152</v>
      </c>
      <c r="AE246" s="212">
        <v>0</v>
      </c>
      <c r="AF246" s="212">
        <v>0</v>
      </c>
      <c r="AG246" s="212">
        <v>0</v>
      </c>
      <c r="AH246" s="212">
        <v>0.30777448526836937</v>
      </c>
      <c r="AI246" s="214">
        <f t="shared" si="159"/>
        <v>291.06295139571853</v>
      </c>
      <c r="AJ246" s="141" t="str">
        <f t="shared" si="160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4.1287548109695678</v>
      </c>
      <c r="F247" s="348"/>
      <c r="G247" s="156">
        <v>0</v>
      </c>
      <c r="H247" s="168">
        <v>0</v>
      </c>
      <c r="I247" s="154">
        <f t="shared" si="157"/>
        <v>4.1287548109695678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4.1287548109695678</v>
      </c>
      <c r="P247" s="156">
        <v>769.51892171593875</v>
      </c>
      <c r="Q247" s="156">
        <v>0</v>
      </c>
      <c r="R247" s="157">
        <v>0</v>
      </c>
      <c r="S247" s="158">
        <f t="shared" si="158"/>
        <v>773.6476765269083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0.28901283676786971</v>
      </c>
      <c r="AB247" s="207">
        <v>769.51892171593875</v>
      </c>
      <c r="AC247" s="208">
        <v>3.8397419742016976</v>
      </c>
      <c r="AD247" s="207">
        <v>0</v>
      </c>
      <c r="AE247" s="207">
        <v>0</v>
      </c>
      <c r="AF247" s="207">
        <v>0</v>
      </c>
      <c r="AG247" s="207">
        <v>0</v>
      </c>
      <c r="AH247" s="207">
        <v>3.8397419742016976</v>
      </c>
      <c r="AI247" s="210">
        <f t="shared" si="159"/>
        <v>773.6476765269083</v>
      </c>
      <c r="AJ247" s="141" t="str">
        <f t="shared" si="160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0.69831279069690122</v>
      </c>
      <c r="F248" s="348"/>
      <c r="G248" s="160">
        <v>0</v>
      </c>
      <c r="H248" s="161">
        <v>0</v>
      </c>
      <c r="I248" s="162">
        <f t="shared" si="157"/>
        <v>0.69831279069690122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0.69831279069690122</v>
      </c>
      <c r="P248" s="164">
        <v>175.05113027664143</v>
      </c>
      <c r="Q248" s="164">
        <v>0</v>
      </c>
      <c r="R248" s="165">
        <v>0</v>
      </c>
      <c r="S248" s="166">
        <f t="shared" si="158"/>
        <v>175.74944306733832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0.69132966278993224</v>
      </c>
      <c r="AB248" s="212">
        <v>175.05113027664143</v>
      </c>
      <c r="AC248" s="213">
        <v>6.9831279069690125E-3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6.9831279069690125E-3</v>
      </c>
      <c r="AI248" s="214">
        <f t="shared" si="159"/>
        <v>175.74944306733835</v>
      </c>
      <c r="AJ248" s="141" t="str">
        <f t="shared" si="160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0.25597480679696538</v>
      </c>
      <c r="E249" s="156">
        <v>0</v>
      </c>
      <c r="F249" s="348"/>
      <c r="G249" s="156">
        <v>0</v>
      </c>
      <c r="H249" s="168">
        <v>0</v>
      </c>
      <c r="I249" s="154">
        <f t="shared" si="157"/>
        <v>0.25597480679696538</v>
      </c>
      <c r="J249" s="149"/>
      <c r="K249" s="169" t="s">
        <v>58</v>
      </c>
      <c r="L249" s="156">
        <v>0</v>
      </c>
      <c r="M249" s="156">
        <v>0</v>
      </c>
      <c r="N249" s="156">
        <v>0.25597480679696538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58"/>
        <v>0.25597480679696538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0.25597480679696538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59"/>
        <v>0.25597480679696538</v>
      </c>
      <c r="AJ249" s="141" t="str">
        <f t="shared" si="160"/>
        <v/>
      </c>
      <c r="BA249" s="141"/>
      <c r="BR249" s="141"/>
      <c r="CG249" s="141"/>
    </row>
    <row r="250" spans="1:85" ht="15">
      <c r="A250" s="159" t="s">
        <v>17</v>
      </c>
      <c r="B250" s="160">
        <v>13.199536301891884</v>
      </c>
      <c r="C250" s="160">
        <v>0</v>
      </c>
      <c r="D250" s="160">
        <v>18.717812887285149</v>
      </c>
      <c r="E250" s="160">
        <v>37.024090968317701</v>
      </c>
      <c r="F250" s="348"/>
      <c r="G250" s="160">
        <v>0</v>
      </c>
      <c r="H250" s="161">
        <v>0</v>
      </c>
      <c r="I250" s="162">
        <f t="shared" si="157"/>
        <v>68.941440157494725</v>
      </c>
      <c r="J250" s="149"/>
      <c r="K250" s="163" t="s">
        <v>17</v>
      </c>
      <c r="L250" s="164">
        <v>13.199536301891884</v>
      </c>
      <c r="M250" s="164">
        <v>0</v>
      </c>
      <c r="N250" s="164">
        <v>18.717812887285149</v>
      </c>
      <c r="O250" s="164">
        <v>37.024090968317701</v>
      </c>
      <c r="P250" s="164">
        <v>0.11940926866030135</v>
      </c>
      <c r="Q250" s="164">
        <v>0</v>
      </c>
      <c r="R250" s="165">
        <v>0</v>
      </c>
      <c r="S250" s="166">
        <f t="shared" si="158"/>
        <v>69.060849426155031</v>
      </c>
      <c r="U250" s="211" t="s">
        <v>17</v>
      </c>
      <c r="V250" s="212">
        <v>13.199536301891884</v>
      </c>
      <c r="W250" s="212">
        <v>0</v>
      </c>
      <c r="X250" s="212">
        <v>0</v>
      </c>
      <c r="Y250" s="212">
        <v>0</v>
      </c>
      <c r="Z250" s="212">
        <v>18.717812887285149</v>
      </c>
      <c r="AA250" s="212">
        <v>0.18723810375821362</v>
      </c>
      <c r="AB250" s="212">
        <v>0.11940926866030135</v>
      </c>
      <c r="AC250" s="213">
        <v>36.836852864559489</v>
      </c>
      <c r="AD250" s="212">
        <v>0</v>
      </c>
      <c r="AE250" s="212">
        <v>0</v>
      </c>
      <c r="AF250" s="212">
        <v>0</v>
      </c>
      <c r="AG250" s="212">
        <v>0</v>
      </c>
      <c r="AH250" s="212">
        <v>36.836852864559489</v>
      </c>
      <c r="AI250" s="214">
        <f t="shared" si="159"/>
        <v>69.060849426155031</v>
      </c>
      <c r="AJ250" s="141" t="str">
        <f t="shared" si="160"/>
        <v/>
      </c>
      <c r="BA250" s="141"/>
      <c r="BR250" s="141"/>
      <c r="CG250" s="141"/>
    </row>
    <row r="251" spans="1:85" ht="15">
      <c r="A251" s="167" t="s">
        <v>139</v>
      </c>
      <c r="B251" s="156">
        <v>1156.3623095016908</v>
      </c>
      <c r="C251" s="156">
        <v>38.594120490893118</v>
      </c>
      <c r="D251" s="156">
        <v>497.45064460875244</v>
      </c>
      <c r="E251" s="156">
        <v>106.28061077032662</v>
      </c>
      <c r="F251" s="348"/>
      <c r="G251" s="156">
        <v>0</v>
      </c>
      <c r="H251" s="168">
        <v>0</v>
      </c>
      <c r="I251" s="154">
        <f t="shared" si="157"/>
        <v>1798.6876853716628</v>
      </c>
      <c r="J251" s="149"/>
      <c r="K251" s="169" t="s">
        <v>139</v>
      </c>
      <c r="L251" s="156">
        <v>1156.3623095016908</v>
      </c>
      <c r="M251" s="156">
        <v>38.594120490893118</v>
      </c>
      <c r="N251" s="156">
        <v>497.45064460875244</v>
      </c>
      <c r="O251" s="156">
        <v>106.28061077032662</v>
      </c>
      <c r="P251" s="156">
        <v>0.19747018045534959</v>
      </c>
      <c r="Q251" s="156">
        <v>0</v>
      </c>
      <c r="R251" s="157">
        <v>0</v>
      </c>
      <c r="S251" s="158">
        <f t="shared" si="158"/>
        <v>1798.8851555521182</v>
      </c>
      <c r="U251" s="215" t="s">
        <v>139</v>
      </c>
      <c r="V251" s="207">
        <v>1141.0265285250794</v>
      </c>
      <c r="W251" s="207">
        <v>0</v>
      </c>
      <c r="X251" s="207">
        <v>0</v>
      </c>
      <c r="Y251" s="207">
        <v>38.594120490893118</v>
      </c>
      <c r="Z251" s="207">
        <v>497.45064460875244</v>
      </c>
      <c r="AA251" s="207">
        <v>12.380098496145148</v>
      </c>
      <c r="AB251" s="207">
        <v>0.19747018045534959</v>
      </c>
      <c r="AC251" s="208">
        <v>109.2362932507929</v>
      </c>
      <c r="AD251" s="207">
        <v>15.335780976611437</v>
      </c>
      <c r="AE251" s="207">
        <v>37.977588727033904</v>
      </c>
      <c r="AF251" s="207">
        <v>0</v>
      </c>
      <c r="AG251" s="207">
        <v>0</v>
      </c>
      <c r="AH251" s="207">
        <v>55.922923547147562</v>
      </c>
      <c r="AI251" s="210">
        <f t="shared" si="159"/>
        <v>1798.8851555521185</v>
      </c>
      <c r="AJ251" s="141" t="str">
        <f t="shared" si="160"/>
        <v/>
      </c>
      <c r="BA251" s="141"/>
      <c r="BR251" s="141"/>
      <c r="CG251" s="141"/>
    </row>
    <row r="252" spans="1:85" ht="15">
      <c r="A252" s="159" t="s">
        <v>25</v>
      </c>
      <c r="B252" s="160">
        <v>148.33971248831543</v>
      </c>
      <c r="C252" s="160">
        <v>1.3568788495224122</v>
      </c>
      <c r="D252" s="160">
        <v>992.06138616050623</v>
      </c>
      <c r="E252" s="160">
        <v>1808.2554986415112</v>
      </c>
      <c r="F252" s="348"/>
      <c r="G252" s="160">
        <v>358.57175269670563</v>
      </c>
      <c r="H252" s="161">
        <v>92.724789332079126</v>
      </c>
      <c r="I252" s="162">
        <f t="shared" si="157"/>
        <v>3401.31001816864</v>
      </c>
      <c r="J252" s="149"/>
      <c r="K252" s="163" t="s">
        <v>25</v>
      </c>
      <c r="L252" s="164">
        <v>148.33971248831543</v>
      </c>
      <c r="M252" s="164">
        <v>1.3568788495224122</v>
      </c>
      <c r="N252" s="164">
        <v>992.06138616050623</v>
      </c>
      <c r="O252" s="164">
        <v>1808.2554986415112</v>
      </c>
      <c r="P252" s="164">
        <v>3.2847121138541842</v>
      </c>
      <c r="Q252" s="164">
        <v>358.57175269670563</v>
      </c>
      <c r="R252" s="165">
        <v>92.724789332079126</v>
      </c>
      <c r="S252" s="166">
        <f t="shared" si="158"/>
        <v>3404.5947302824943</v>
      </c>
      <c r="U252" s="211" t="s">
        <v>25</v>
      </c>
      <c r="V252" s="212">
        <v>30.466561129034709</v>
      </c>
      <c r="W252" s="212">
        <v>116.03199639067839</v>
      </c>
      <c r="X252" s="212">
        <v>358.57175269670563</v>
      </c>
      <c r="Y252" s="212">
        <v>1.3568788495224122</v>
      </c>
      <c r="Z252" s="212">
        <v>992.06138616050623</v>
      </c>
      <c r="AA252" s="212">
        <v>1780.0063158239554</v>
      </c>
      <c r="AB252" s="212">
        <v>3.2847121138541842</v>
      </c>
      <c r="AC252" s="213">
        <v>122.81512711823721</v>
      </c>
      <c r="AD252" s="212">
        <v>1.8411549686023121</v>
      </c>
      <c r="AE252" s="212">
        <v>4.4320732387030333</v>
      </c>
      <c r="AF252" s="212">
        <v>92.724789332079126</v>
      </c>
      <c r="AG252" s="212">
        <v>0</v>
      </c>
      <c r="AH252" s="212">
        <v>23.817109578852726</v>
      </c>
      <c r="AI252" s="214">
        <f t="shared" si="159"/>
        <v>3404.5947302824943</v>
      </c>
      <c r="AJ252" s="141" t="str">
        <f t="shared" si="160"/>
        <v/>
      </c>
      <c r="BA252" s="141"/>
      <c r="BR252" s="141"/>
      <c r="CG252" s="141"/>
    </row>
    <row r="253" spans="1:85" ht="15">
      <c r="A253" s="167" t="s">
        <v>24</v>
      </c>
      <c r="B253" s="156">
        <v>413.64379244752104</v>
      </c>
      <c r="C253" s="156">
        <v>0</v>
      </c>
      <c r="D253" s="156">
        <v>6.0155234815621483</v>
      </c>
      <c r="E253" s="156">
        <v>0</v>
      </c>
      <c r="F253" s="348"/>
      <c r="G253" s="156">
        <v>0</v>
      </c>
      <c r="H253" s="168">
        <v>0</v>
      </c>
      <c r="I253" s="154">
        <f t="shared" si="157"/>
        <v>419.65931592908316</v>
      </c>
      <c r="J253" s="149"/>
      <c r="K253" s="169" t="s">
        <v>24</v>
      </c>
      <c r="L253" s="156">
        <v>413.64379244752104</v>
      </c>
      <c r="M253" s="156">
        <v>0</v>
      </c>
      <c r="N253" s="156">
        <v>6.0155234815621483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58"/>
        <v>419.65931592908316</v>
      </c>
      <c r="U253" s="215" t="s">
        <v>24</v>
      </c>
      <c r="V253" s="207">
        <v>413.46903341779193</v>
      </c>
      <c r="W253" s="207">
        <v>0</v>
      </c>
      <c r="X253" s="207">
        <v>0</v>
      </c>
      <c r="Y253" s="207">
        <v>0</v>
      </c>
      <c r="Z253" s="207">
        <v>6.0155234815621483</v>
      </c>
      <c r="AA253" s="207">
        <v>0</v>
      </c>
      <c r="AB253" s="207">
        <v>0</v>
      </c>
      <c r="AC253" s="208">
        <v>0.17475902972912374</v>
      </c>
      <c r="AD253" s="207">
        <v>0.17475902972912374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59"/>
        <v>419.65931592908316</v>
      </c>
      <c r="AJ253" s="141" t="str">
        <f t="shared" si="160"/>
        <v/>
      </c>
      <c r="BA253" s="141"/>
      <c r="BR253" s="141"/>
      <c r="CG253" s="141"/>
    </row>
    <row r="254" spans="1:85" ht="15">
      <c r="A254" s="159" t="s">
        <v>59</v>
      </c>
      <c r="B254" s="160">
        <v>25.231749205725517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57"/>
        <v>25.231749205725517</v>
      </c>
      <c r="J254" s="149"/>
      <c r="K254" s="163" t="s">
        <v>59</v>
      </c>
      <c r="L254" s="164">
        <v>25.231749205725517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58"/>
        <v>25.231749205725517</v>
      </c>
      <c r="U254" s="211" t="s">
        <v>59</v>
      </c>
      <c r="V254" s="212">
        <v>25.231749205725517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59"/>
        <v>25.231749205725517</v>
      </c>
      <c r="AJ254" s="141" t="str">
        <f t="shared" si="160"/>
        <v/>
      </c>
      <c r="BA254" s="141"/>
      <c r="BR254" s="141"/>
      <c r="CG254" s="141"/>
    </row>
    <row r="255" spans="1:85" ht="15">
      <c r="A255" s="167" t="s">
        <v>22</v>
      </c>
      <c r="B255" s="156">
        <v>333.88580296734978</v>
      </c>
      <c r="C255" s="156">
        <v>0</v>
      </c>
      <c r="D255" s="156">
        <v>0</v>
      </c>
      <c r="E255" s="156">
        <v>8.5611744350602503</v>
      </c>
      <c r="F255" s="348"/>
      <c r="G255" s="156">
        <v>0</v>
      </c>
      <c r="H255" s="168">
        <v>0</v>
      </c>
      <c r="I255" s="154">
        <f t="shared" si="157"/>
        <v>342.44697740241003</v>
      </c>
      <c r="J255" s="149"/>
      <c r="K255" s="169" t="s">
        <v>22</v>
      </c>
      <c r="L255" s="156">
        <v>333.88580296734978</v>
      </c>
      <c r="M255" s="156">
        <v>0</v>
      </c>
      <c r="N255" s="156">
        <v>0</v>
      </c>
      <c r="O255" s="156">
        <v>8.5611744350602503</v>
      </c>
      <c r="P255" s="156">
        <v>47.525918850298972</v>
      </c>
      <c r="Q255" s="156">
        <v>0</v>
      </c>
      <c r="R255" s="157">
        <v>0</v>
      </c>
      <c r="S255" s="158">
        <f t="shared" si="158"/>
        <v>389.97289625270901</v>
      </c>
      <c r="U255" s="215" t="s">
        <v>22</v>
      </c>
      <c r="V255" s="207">
        <v>332.1735680803377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47.525918850298972</v>
      </c>
      <c r="AC255" s="208">
        <v>10.2734093220723</v>
      </c>
      <c r="AD255" s="207">
        <v>1.7122348870120501</v>
      </c>
      <c r="AE255" s="207">
        <v>0</v>
      </c>
      <c r="AF255" s="207">
        <v>0</v>
      </c>
      <c r="AG255" s="207">
        <v>0</v>
      </c>
      <c r="AH255" s="207">
        <v>8.5611744350602503</v>
      </c>
      <c r="AI255" s="210">
        <f t="shared" si="159"/>
        <v>389.97289625270901</v>
      </c>
      <c r="AJ255" s="141" t="str">
        <f t="shared" si="160"/>
        <v/>
      </c>
      <c r="BA255" s="141"/>
      <c r="BR255" s="141"/>
      <c r="CG255" s="141"/>
    </row>
    <row r="256" spans="1:85" ht="15">
      <c r="A256" s="159" t="s">
        <v>21</v>
      </c>
      <c r="B256" s="160">
        <v>2.4187366300173228</v>
      </c>
      <c r="C256" s="160">
        <v>0</v>
      </c>
      <c r="D256" s="160">
        <v>0.60468415750433069</v>
      </c>
      <c r="E256" s="160">
        <v>0</v>
      </c>
      <c r="F256" s="348"/>
      <c r="G256" s="160">
        <v>0</v>
      </c>
      <c r="H256" s="161">
        <v>0</v>
      </c>
      <c r="I256" s="162">
        <f t="shared" si="157"/>
        <v>3.0234207875216534</v>
      </c>
      <c r="J256" s="149"/>
      <c r="K256" s="163" t="s">
        <v>21</v>
      </c>
      <c r="L256" s="164">
        <v>2.4187366300173228</v>
      </c>
      <c r="M256" s="164">
        <v>0</v>
      </c>
      <c r="N256" s="164">
        <v>0.60468415750433069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58"/>
        <v>3.0234207875216534</v>
      </c>
      <c r="U256" s="211" t="s">
        <v>60</v>
      </c>
      <c r="V256" s="212">
        <v>2.4187366300173228</v>
      </c>
      <c r="W256" s="212">
        <v>0</v>
      </c>
      <c r="X256" s="212">
        <v>0</v>
      </c>
      <c r="Y256" s="212">
        <v>0</v>
      </c>
      <c r="Z256" s="212">
        <v>0.60468415750433069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59"/>
        <v>3.0234207875216534</v>
      </c>
      <c r="AJ256" s="141" t="str">
        <f t="shared" si="160"/>
        <v/>
      </c>
      <c r="BA256" s="141"/>
      <c r="BR256" s="141"/>
      <c r="CG256" s="141"/>
    </row>
    <row r="257" spans="1:85" ht="15">
      <c r="A257" s="170" t="s">
        <v>63</v>
      </c>
      <c r="B257" s="156">
        <v>37.260000000000005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57"/>
        <v>37.260000000000005</v>
      </c>
      <c r="J257" s="149"/>
      <c r="K257" s="171" t="s">
        <v>63</v>
      </c>
      <c r="L257" s="156">
        <v>37.260000000000005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58"/>
        <v>37.260000000000005</v>
      </c>
      <c r="U257" s="216" t="s">
        <v>61</v>
      </c>
      <c r="V257" s="207">
        <v>37.260000000000005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59"/>
        <v>37.260000000000005</v>
      </c>
      <c r="AJ257" s="141" t="str">
        <f t="shared" si="160"/>
        <v/>
      </c>
      <c r="BA257" s="141"/>
      <c r="BR257" s="141"/>
      <c r="CG257" s="141"/>
    </row>
    <row r="258" spans="1:85">
      <c r="A258" s="172" t="s">
        <v>23</v>
      </c>
      <c r="B258" s="173">
        <v>37.260000000000005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57"/>
        <v>37.260000000000005</v>
      </c>
      <c r="J258" s="149"/>
      <c r="K258" s="176" t="s">
        <v>23</v>
      </c>
      <c r="L258" s="177">
        <v>37.260000000000005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58"/>
        <v>37.260000000000005</v>
      </c>
      <c r="U258" s="217" t="s">
        <v>64</v>
      </c>
      <c r="V258" s="218">
        <v>37.260000000000005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59"/>
        <v>37.260000000000005</v>
      </c>
      <c r="AJ258" s="141" t="str">
        <f t="shared" si="160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57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58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59"/>
        <v>0</v>
      </c>
      <c r="AJ259" s="141" t="str">
        <f t="shared" si="160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57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58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59"/>
        <v>0</v>
      </c>
      <c r="AJ260" s="141" t="str">
        <f t="shared" si="160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57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58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59"/>
        <v>0</v>
      </c>
      <c r="AJ261" s="141" t="str">
        <f t="shared" si="160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2822.250714686465</v>
      </c>
      <c r="C262" s="195">
        <f t="shared" ref="C262:I262" si="161">SUM(C241:C257)</f>
        <v>42.823929192584707</v>
      </c>
      <c r="D262" s="195">
        <f t="shared" si="161"/>
        <v>1646.0313331260711</v>
      </c>
      <c r="E262" s="195">
        <f t="shared" si="161"/>
        <v>1967.1028638137607</v>
      </c>
      <c r="F262" s="195">
        <f t="shared" si="161"/>
        <v>0</v>
      </c>
      <c r="G262" s="195">
        <f t="shared" si="161"/>
        <v>358.57175269670563</v>
      </c>
      <c r="H262" s="197">
        <f t="shared" si="161"/>
        <v>92.724789332079126</v>
      </c>
      <c r="I262" s="154">
        <f t="shared" si="161"/>
        <v>6929.5053828476675</v>
      </c>
      <c r="J262" s="149"/>
      <c r="K262" s="196" t="s">
        <v>26</v>
      </c>
      <c r="L262" s="195">
        <f>SUM(L241:L257)</f>
        <v>2822.250714686465</v>
      </c>
      <c r="M262" s="195">
        <f t="shared" ref="M262:S262" si="162">SUM(M241:M257)</f>
        <v>42.823929192584707</v>
      </c>
      <c r="N262" s="195">
        <f t="shared" si="162"/>
        <v>1646.0313331260711</v>
      </c>
      <c r="O262" s="195">
        <f t="shared" si="162"/>
        <v>1967.1028638137607</v>
      </c>
      <c r="P262" s="195">
        <f t="shared" si="162"/>
        <v>995.69756240584888</v>
      </c>
      <c r="Q262" s="195">
        <f t="shared" si="162"/>
        <v>358.57175269670563</v>
      </c>
      <c r="R262" s="197">
        <f t="shared" si="162"/>
        <v>92.724789332079126</v>
      </c>
      <c r="S262" s="198">
        <f t="shared" si="162"/>
        <v>7925.2029452535162</v>
      </c>
      <c r="T262" s="141" t="str">
        <f>IF(ABS(S262-AI262)&gt;0.01,S262-AI262,"")</f>
        <v/>
      </c>
      <c r="U262" s="224" t="s">
        <v>62</v>
      </c>
      <c r="V262" s="225">
        <f>SUM(V241:V257)</f>
        <v>2682.7689184134388</v>
      </c>
      <c r="W262" s="225">
        <f t="shared" ref="W262:AH262" si="163">SUM(W241:W257)</f>
        <v>116.03199639067839</v>
      </c>
      <c r="X262" s="225">
        <f t="shared" si="163"/>
        <v>358.57175269670563</v>
      </c>
      <c r="Y262" s="225">
        <f t="shared" si="163"/>
        <v>42.823929192584707</v>
      </c>
      <c r="Z262" s="225">
        <f t="shared" si="163"/>
        <v>1646.0313331260711</v>
      </c>
      <c r="AA262" s="225">
        <f t="shared" si="163"/>
        <v>1795.4006418350268</v>
      </c>
      <c r="AB262" s="225">
        <f t="shared" si="163"/>
        <v>995.69756240584888</v>
      </c>
      <c r="AC262" s="225">
        <f t="shared" si="163"/>
        <v>287.87681119316136</v>
      </c>
      <c r="AD262" s="226">
        <f t="shared" si="163"/>
        <v>23.449799882348238</v>
      </c>
      <c r="AE262" s="226">
        <f t="shared" si="163"/>
        <v>42.409661965736937</v>
      </c>
      <c r="AF262" s="226">
        <f t="shared" si="163"/>
        <v>92.724789332079126</v>
      </c>
      <c r="AG262" s="226">
        <f t="shared" si="163"/>
        <v>0</v>
      </c>
      <c r="AH262" s="226">
        <f t="shared" si="163"/>
        <v>129.29256001299706</v>
      </c>
      <c r="AI262" s="227">
        <f>SUM(V262:AC262)</f>
        <v>7925.2029452535162</v>
      </c>
      <c r="AJ262" s="141" t="str">
        <f t="shared" si="160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0.407280254326993</v>
      </c>
      <c r="C263" s="49">
        <f t="shared" ref="C263:H263" si="164">IF($I262=0,"-",C262/$I262)</f>
        <v>6.1799402448817053E-3</v>
      </c>
      <c r="D263" s="49">
        <f t="shared" si="164"/>
        <v>0.23753951287784952</v>
      </c>
      <c r="E263" s="49">
        <f t="shared" si="164"/>
        <v>0.28387348809669061</v>
      </c>
      <c r="F263" s="49">
        <f t="shared" si="164"/>
        <v>0</v>
      </c>
      <c r="G263" s="49">
        <f t="shared" si="164"/>
        <v>5.1745648915182921E-2</v>
      </c>
      <c r="H263" s="72">
        <f t="shared" si="164"/>
        <v>1.3381155538402086E-2</v>
      </c>
      <c r="I263" s="50">
        <f>SUM(B263:H263)</f>
        <v>1</v>
      </c>
      <c r="J263" s="141"/>
      <c r="K263" s="84" t="s">
        <v>86</v>
      </c>
      <c r="L263" s="101">
        <f t="shared" ref="L263:R263" si="165">IF($S262=0,"-",L262/$S262)</f>
        <v>0.3561108446284949</v>
      </c>
      <c r="M263" s="101">
        <f t="shared" si="165"/>
        <v>5.4035119969050617E-3</v>
      </c>
      <c r="N263" s="101">
        <f t="shared" si="165"/>
        <v>0.2076957958675236</v>
      </c>
      <c r="O263" s="101">
        <f t="shared" si="165"/>
        <v>0.24820851622378684</v>
      </c>
      <c r="P263" s="101">
        <f t="shared" si="165"/>
        <v>0.12563685362810578</v>
      </c>
      <c r="Q263" s="101">
        <f t="shared" si="165"/>
        <v>4.5244488396534735E-2</v>
      </c>
      <c r="R263" s="102">
        <f t="shared" si="165"/>
        <v>1.1699989258648945E-2</v>
      </c>
      <c r="S263" s="103">
        <f>SUM(L263:R263)</f>
        <v>0.99999999999999989</v>
      </c>
      <c r="U263" s="113" t="s">
        <v>86</v>
      </c>
      <c r="V263" s="135">
        <f>+V262/$AI262</f>
        <v>0.33851106866861702</v>
      </c>
      <c r="W263" s="135">
        <f t="shared" ref="W263:AH263" si="166">+W262/$AI262</f>
        <v>1.4640886446973717E-2</v>
      </c>
      <c r="X263" s="135">
        <f t="shared" si="166"/>
        <v>4.5244488396534735E-2</v>
      </c>
      <c r="Y263" s="135">
        <f t="shared" si="166"/>
        <v>5.4035119969050617E-3</v>
      </c>
      <c r="Z263" s="135">
        <f t="shared" si="166"/>
        <v>0.2076957958675236</v>
      </c>
      <c r="AA263" s="135">
        <f t="shared" si="166"/>
        <v>0.22654317551707751</v>
      </c>
      <c r="AB263" s="135">
        <f t="shared" si="166"/>
        <v>0.12563685362810578</v>
      </c>
      <c r="AC263" s="135">
        <f t="shared" si="166"/>
        <v>3.6324219478262532E-2</v>
      </c>
      <c r="AD263" s="135">
        <f t="shared" si="166"/>
        <v>2.9588895129042162E-3</v>
      </c>
      <c r="AE263" s="135">
        <f t="shared" si="166"/>
        <v>5.3512398683918262E-3</v>
      </c>
      <c r="AF263" s="135">
        <f t="shared" si="166"/>
        <v>1.1699989258648945E-2</v>
      </c>
      <c r="AG263" s="135">
        <f t="shared" si="166"/>
        <v>0</v>
      </c>
      <c r="AH263" s="135">
        <f t="shared" si="166"/>
        <v>1.6314100838317545E-2</v>
      </c>
      <c r="AI263" s="136">
        <f>SUM(V263:AC263)</f>
        <v>0.99999999999999978</v>
      </c>
      <c r="AJ263" s="24" t="str">
        <f t="shared" si="160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1.4293569196792999E-2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1.4293569196792999E-2</v>
      </c>
      <c r="J267" s="149"/>
      <c r="K267" s="203" t="s">
        <v>7</v>
      </c>
      <c r="L267" s="152">
        <v>1.4293569196792999E-2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1.4293569196792999E-2</v>
      </c>
      <c r="U267" s="206" t="s">
        <v>7</v>
      </c>
      <c r="V267" s="207">
        <v>1.4293569196792999E-2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1.4293569196792999E-2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67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68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69">SUM(V268:AC268)</f>
        <v>0</v>
      </c>
      <c r="AJ268" s="141" t="str">
        <f t="shared" ref="AJ268:AJ289" si="170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67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68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69"/>
        <v>0</v>
      </c>
      <c r="AJ269" s="141" t="str">
        <f t="shared" si="170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67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68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69"/>
        <v>0</v>
      </c>
      <c r="AJ270" s="141" t="str">
        <f t="shared" si="170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25.554712599718371</v>
      </c>
      <c r="F271" s="348"/>
      <c r="G271" s="156">
        <v>0</v>
      </c>
      <c r="H271" s="168">
        <v>0</v>
      </c>
      <c r="I271" s="154">
        <f t="shared" si="167"/>
        <v>25.554712599718371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25.554712599718371</v>
      </c>
      <c r="P271" s="156">
        <v>0</v>
      </c>
      <c r="Q271" s="156">
        <v>0</v>
      </c>
      <c r="R271" s="157">
        <v>0</v>
      </c>
      <c r="S271" s="158">
        <f t="shared" si="168"/>
        <v>25.554712599718371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25.554712599718371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69"/>
        <v>25.554712599718371</v>
      </c>
      <c r="AJ271" s="141" t="str">
        <f t="shared" si="170"/>
        <v/>
      </c>
      <c r="BA271" s="141"/>
      <c r="BR271" s="141"/>
      <c r="CG271" s="141"/>
    </row>
    <row r="272" spans="1:85" ht="15">
      <c r="A272" s="159" t="s">
        <v>15</v>
      </c>
      <c r="B272" s="160">
        <v>9.3117928308346922</v>
      </c>
      <c r="C272" s="160">
        <v>0.24778118530569887</v>
      </c>
      <c r="D272" s="160">
        <v>6.3064365453784745</v>
      </c>
      <c r="E272" s="160">
        <v>3.6027871195702943</v>
      </c>
      <c r="F272" s="348"/>
      <c r="G272" s="160">
        <v>0</v>
      </c>
      <c r="H272" s="161">
        <v>0</v>
      </c>
      <c r="I272" s="162">
        <f t="shared" si="167"/>
        <v>19.468797681089161</v>
      </c>
      <c r="J272" s="149"/>
      <c r="K272" s="163" t="s">
        <v>15</v>
      </c>
      <c r="L272" s="164">
        <v>9.3117928308346922</v>
      </c>
      <c r="M272" s="164">
        <v>0.24778118530569887</v>
      </c>
      <c r="N272" s="164">
        <v>6.3064365453784745</v>
      </c>
      <c r="O272" s="164">
        <v>3.6027871195702943</v>
      </c>
      <c r="P272" s="164">
        <v>0</v>
      </c>
      <c r="Q272" s="164">
        <v>0</v>
      </c>
      <c r="R272" s="165">
        <v>0</v>
      </c>
      <c r="S272" s="166">
        <f t="shared" si="168"/>
        <v>19.468797681089161</v>
      </c>
      <c r="U272" s="211" t="s">
        <v>56</v>
      </c>
      <c r="V272" s="212">
        <v>8.9743160657992025</v>
      </c>
      <c r="W272" s="212">
        <v>0</v>
      </c>
      <c r="X272" s="212">
        <v>0</v>
      </c>
      <c r="Y272" s="212">
        <v>0.24778118530569887</v>
      </c>
      <c r="Z272" s="212">
        <v>4.7493355960347285</v>
      </c>
      <c r="AA272" s="212">
        <v>3.6027871195702943</v>
      </c>
      <c r="AB272" s="212">
        <v>0</v>
      </c>
      <c r="AC272" s="213">
        <v>1.8945777143792362</v>
      </c>
      <c r="AD272" s="212">
        <v>0.33747676503548979</v>
      </c>
      <c r="AE272" s="212">
        <v>0</v>
      </c>
      <c r="AF272" s="212">
        <v>0</v>
      </c>
      <c r="AG272" s="212">
        <v>1.5571009493437464</v>
      </c>
      <c r="AH272" s="212">
        <v>0</v>
      </c>
      <c r="AI272" s="214">
        <f t="shared" si="169"/>
        <v>19.468797681089161</v>
      </c>
      <c r="AJ272" s="141" t="str">
        <f t="shared" si="170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22.148689784852881</v>
      </c>
      <c r="F273" s="348"/>
      <c r="G273" s="156">
        <v>0</v>
      </c>
      <c r="H273" s="168">
        <v>0</v>
      </c>
      <c r="I273" s="154">
        <f t="shared" si="167"/>
        <v>22.148689784852881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22.148689784852881</v>
      </c>
      <c r="P273" s="156">
        <v>303.56949480937232</v>
      </c>
      <c r="Q273" s="156">
        <v>0</v>
      </c>
      <c r="R273" s="157">
        <v>0</v>
      </c>
      <c r="S273" s="158">
        <f t="shared" si="168"/>
        <v>325.71818459422519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3.3223034677279322</v>
      </c>
      <c r="AB273" s="207">
        <v>303.56949480937232</v>
      </c>
      <c r="AC273" s="208">
        <v>18.82638631712495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18.82638631712495</v>
      </c>
      <c r="AI273" s="210">
        <f t="shared" si="169"/>
        <v>325.71818459422519</v>
      </c>
      <c r="AJ273" s="141" t="str">
        <f t="shared" si="170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6.9539547695973928E-3</v>
      </c>
      <c r="F274" s="348"/>
      <c r="G274" s="160">
        <v>0</v>
      </c>
      <c r="H274" s="161">
        <v>0</v>
      </c>
      <c r="I274" s="162">
        <f t="shared" si="167"/>
        <v>6.9539547695973928E-3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6.9539547695973928E-3</v>
      </c>
      <c r="P274" s="164">
        <v>9.2947576138323509E-2</v>
      </c>
      <c r="Q274" s="164">
        <v>0</v>
      </c>
      <c r="R274" s="165">
        <v>0</v>
      </c>
      <c r="S274" s="166">
        <f t="shared" si="168"/>
        <v>9.9901530907920907E-2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9.2947576138323509E-2</v>
      </c>
      <c r="AC274" s="213">
        <v>6.9539547695973928E-3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6.9539547695973928E-3</v>
      </c>
      <c r="AI274" s="214">
        <f t="shared" si="169"/>
        <v>9.9901530907920907E-2</v>
      </c>
      <c r="AJ274" s="141" t="str">
        <f t="shared" si="170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67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68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69"/>
        <v>0</v>
      </c>
      <c r="AJ275" s="141" t="str">
        <f t="shared" si="170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0.7989850466169629</v>
      </c>
      <c r="E276" s="160">
        <v>7.2314150910666938E-2</v>
      </c>
      <c r="F276" s="348"/>
      <c r="G276" s="160">
        <v>0</v>
      </c>
      <c r="H276" s="161">
        <v>0</v>
      </c>
      <c r="I276" s="162">
        <f t="shared" si="167"/>
        <v>0.87129919752762985</v>
      </c>
      <c r="J276" s="149"/>
      <c r="K276" s="163" t="s">
        <v>17</v>
      </c>
      <c r="L276" s="164">
        <v>0</v>
      </c>
      <c r="M276" s="164">
        <v>0</v>
      </c>
      <c r="N276" s="164">
        <v>0.7989850466169629</v>
      </c>
      <c r="O276" s="164">
        <v>7.2314150910666938E-2</v>
      </c>
      <c r="P276" s="164">
        <v>1.0699796791443803</v>
      </c>
      <c r="Q276" s="164">
        <v>0</v>
      </c>
      <c r="R276" s="165">
        <v>0</v>
      </c>
      <c r="S276" s="166">
        <f t="shared" si="168"/>
        <v>1.9412788766720102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0.7989850466169629</v>
      </c>
      <c r="AA276" s="212">
        <v>0</v>
      </c>
      <c r="AB276" s="212">
        <v>1.0699796791443803</v>
      </c>
      <c r="AC276" s="213">
        <v>7.2314150910666938E-2</v>
      </c>
      <c r="AD276" s="212">
        <v>0</v>
      </c>
      <c r="AE276" s="212">
        <v>0</v>
      </c>
      <c r="AF276" s="212">
        <v>0</v>
      </c>
      <c r="AG276" s="212">
        <v>0</v>
      </c>
      <c r="AH276" s="212">
        <v>7.2314150910666938E-2</v>
      </c>
      <c r="AI276" s="214">
        <f t="shared" si="169"/>
        <v>1.9412788766720099</v>
      </c>
      <c r="AJ276" s="141" t="str">
        <f t="shared" si="170"/>
        <v/>
      </c>
      <c r="BA276" s="141"/>
      <c r="BR276" s="141"/>
      <c r="CG276" s="141"/>
    </row>
    <row r="277" spans="1:85" ht="15">
      <c r="A277" s="167" t="s">
        <v>139</v>
      </c>
      <c r="B277" s="156">
        <v>7.4232307974184488</v>
      </c>
      <c r="C277" s="156">
        <v>260.35818356020224</v>
      </c>
      <c r="D277" s="156">
        <v>16.003905484816009</v>
      </c>
      <c r="E277" s="156">
        <v>19.958779796547645</v>
      </c>
      <c r="F277" s="348"/>
      <c r="G277" s="156">
        <v>0</v>
      </c>
      <c r="H277" s="168">
        <v>0</v>
      </c>
      <c r="I277" s="154">
        <f t="shared" si="167"/>
        <v>303.74409963898438</v>
      </c>
      <c r="J277" s="149"/>
      <c r="K277" s="169" t="s">
        <v>139</v>
      </c>
      <c r="L277" s="156">
        <v>7.4232307974184488</v>
      </c>
      <c r="M277" s="156">
        <v>260.35818356020224</v>
      </c>
      <c r="N277" s="156">
        <v>16.003905484816009</v>
      </c>
      <c r="O277" s="156">
        <v>19.958779796547645</v>
      </c>
      <c r="P277" s="156">
        <v>0</v>
      </c>
      <c r="Q277" s="156">
        <v>0</v>
      </c>
      <c r="R277" s="157">
        <v>0</v>
      </c>
      <c r="S277" s="158">
        <f t="shared" si="168"/>
        <v>303.74409963898438</v>
      </c>
      <c r="U277" s="215" t="s">
        <v>139</v>
      </c>
      <c r="V277" s="207">
        <v>7.4232307974184488</v>
      </c>
      <c r="W277" s="207">
        <v>0</v>
      </c>
      <c r="X277" s="207">
        <v>0</v>
      </c>
      <c r="Y277" s="207">
        <v>260.35818356020224</v>
      </c>
      <c r="Z277" s="207">
        <v>0</v>
      </c>
      <c r="AA277" s="207">
        <v>0</v>
      </c>
      <c r="AB277" s="207">
        <v>0</v>
      </c>
      <c r="AC277" s="208">
        <v>35.962685281363655</v>
      </c>
      <c r="AD277" s="207">
        <v>0</v>
      </c>
      <c r="AE277" s="207">
        <v>0</v>
      </c>
      <c r="AF277" s="207">
        <v>0</v>
      </c>
      <c r="AG277" s="207">
        <v>16.003905484816009</v>
      </c>
      <c r="AH277" s="207">
        <v>19.958779796547645</v>
      </c>
      <c r="AI277" s="210">
        <f t="shared" si="169"/>
        <v>303.74409963898432</v>
      </c>
      <c r="AJ277" s="141" t="str">
        <f t="shared" si="170"/>
        <v/>
      </c>
      <c r="BA277" s="141"/>
      <c r="BR277" s="141"/>
      <c r="CG277" s="141"/>
    </row>
    <row r="278" spans="1:85" ht="15">
      <c r="A278" s="159" t="s">
        <v>25</v>
      </c>
      <c r="B278" s="160">
        <v>10.177083862169464</v>
      </c>
      <c r="C278" s="160">
        <v>0.35348390192910456</v>
      </c>
      <c r="D278" s="160">
        <v>185.5626167793603</v>
      </c>
      <c r="E278" s="160">
        <v>631.07129555450388</v>
      </c>
      <c r="F278" s="348"/>
      <c r="G278" s="160">
        <v>10.238785316601957</v>
      </c>
      <c r="H278" s="161">
        <v>0</v>
      </c>
      <c r="I278" s="162">
        <f t="shared" si="167"/>
        <v>837.40326541456466</v>
      </c>
      <c r="J278" s="149"/>
      <c r="K278" s="163" t="s">
        <v>25</v>
      </c>
      <c r="L278" s="164">
        <v>10.177083862169464</v>
      </c>
      <c r="M278" s="164">
        <v>0.35348390192910456</v>
      </c>
      <c r="N278" s="164">
        <v>185.5626167793603</v>
      </c>
      <c r="O278" s="164">
        <v>631.07129555450388</v>
      </c>
      <c r="P278" s="164">
        <v>0</v>
      </c>
      <c r="Q278" s="164">
        <v>10.238785316601957</v>
      </c>
      <c r="R278" s="165">
        <v>0</v>
      </c>
      <c r="S278" s="166">
        <f t="shared" si="168"/>
        <v>837.40326541456466</v>
      </c>
      <c r="U278" s="211" t="s">
        <v>25</v>
      </c>
      <c r="V278" s="212">
        <v>5.5763899984622043</v>
      </c>
      <c r="W278" s="212">
        <v>4.6006938637072601</v>
      </c>
      <c r="X278" s="212">
        <v>10.238785316601957</v>
      </c>
      <c r="Y278" s="212">
        <v>0.35348390192910456</v>
      </c>
      <c r="Z278" s="212">
        <v>185.5626167793603</v>
      </c>
      <c r="AA278" s="212">
        <v>630.96171327167644</v>
      </c>
      <c r="AB278" s="212">
        <v>0</v>
      </c>
      <c r="AC278" s="213">
        <v>0.1095822828274599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0.1095822828274599</v>
      </c>
      <c r="AI278" s="214">
        <f t="shared" si="169"/>
        <v>837.40326541456466</v>
      </c>
      <c r="AJ278" s="141" t="str">
        <f t="shared" si="170"/>
        <v/>
      </c>
      <c r="BA278" s="141"/>
      <c r="BR278" s="141"/>
      <c r="CG278" s="141"/>
    </row>
    <row r="279" spans="1:85" ht="15">
      <c r="A279" s="167" t="s">
        <v>24</v>
      </c>
      <c r="B279" s="156">
        <v>0.58203963189127872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67"/>
        <v>0.58203963189127872</v>
      </c>
      <c r="J279" s="149"/>
      <c r="K279" s="169" t="s">
        <v>24</v>
      </c>
      <c r="L279" s="156">
        <v>0.58203963189127872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68"/>
        <v>0.58203963189127872</v>
      </c>
      <c r="U279" s="215" t="s">
        <v>24</v>
      </c>
      <c r="V279" s="207">
        <v>0.58203963189127872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69"/>
        <v>0.58203963189127872</v>
      </c>
      <c r="AJ279" s="141" t="str">
        <f t="shared" si="170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67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68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69"/>
        <v>0</v>
      </c>
      <c r="AJ280" s="141" t="str">
        <f t="shared" si="170"/>
        <v/>
      </c>
      <c r="BA280" s="141"/>
      <c r="BR280" s="141"/>
      <c r="CG280" s="141"/>
    </row>
    <row r="281" spans="1:85" ht="15">
      <c r="A281" s="167" t="s">
        <v>22</v>
      </c>
      <c r="B281" s="156">
        <v>8.6261996659599571</v>
      </c>
      <c r="C281" s="156">
        <v>0</v>
      </c>
      <c r="D281" s="156">
        <v>0</v>
      </c>
      <c r="E281" s="156">
        <v>0</v>
      </c>
      <c r="F281" s="348"/>
      <c r="G281" s="156">
        <v>0</v>
      </c>
      <c r="H281" s="168">
        <v>0</v>
      </c>
      <c r="I281" s="154">
        <f t="shared" si="167"/>
        <v>8.6261996659599571</v>
      </c>
      <c r="J281" s="149"/>
      <c r="K281" s="169" t="s">
        <v>22</v>
      </c>
      <c r="L281" s="156">
        <v>8.6261996659599571</v>
      </c>
      <c r="M281" s="156">
        <v>0</v>
      </c>
      <c r="N281" s="156">
        <v>0</v>
      </c>
      <c r="O281" s="156">
        <v>0</v>
      </c>
      <c r="P281" s="156">
        <v>18.661830614977724</v>
      </c>
      <c r="Q281" s="156">
        <v>0</v>
      </c>
      <c r="R281" s="157">
        <v>0</v>
      </c>
      <c r="S281" s="158">
        <f t="shared" si="168"/>
        <v>27.288030280937683</v>
      </c>
      <c r="U281" s="215" t="s">
        <v>22</v>
      </c>
      <c r="V281" s="207">
        <v>8.6261996659599571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18.661830614977724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69"/>
        <v>27.288030280937683</v>
      </c>
      <c r="AJ281" s="141" t="str">
        <f t="shared" si="170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67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68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69"/>
        <v>0</v>
      </c>
      <c r="AJ282" s="141" t="str">
        <f t="shared" si="170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67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68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69"/>
        <v>0</v>
      </c>
      <c r="AJ283" s="141" t="str">
        <f t="shared" si="170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67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68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69"/>
        <v>0</v>
      </c>
      <c r="AJ284" s="141" t="str">
        <f t="shared" si="170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67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68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69"/>
        <v>0</v>
      </c>
      <c r="AJ285" s="141" t="str">
        <f t="shared" si="170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67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68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69"/>
        <v>0</v>
      </c>
      <c r="AJ286" s="141" t="str">
        <f t="shared" si="170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67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68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69"/>
        <v>0</v>
      </c>
      <c r="AJ287" s="141" t="str">
        <f t="shared" si="170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36.13464035747063</v>
      </c>
      <c r="C288" s="195">
        <f t="shared" ref="C288:I288" si="171">SUM(C267:C283)</f>
        <v>260.95944864743706</v>
      </c>
      <c r="D288" s="195">
        <f t="shared" si="171"/>
        <v>208.67194385617174</v>
      </c>
      <c r="E288" s="195">
        <f t="shared" si="171"/>
        <v>702.41553296087329</v>
      </c>
      <c r="F288" s="195">
        <f t="shared" si="171"/>
        <v>0</v>
      </c>
      <c r="G288" s="195">
        <f t="shared" si="171"/>
        <v>10.238785316601957</v>
      </c>
      <c r="H288" s="197">
        <f t="shared" si="171"/>
        <v>0</v>
      </c>
      <c r="I288" s="154">
        <f t="shared" si="171"/>
        <v>1218.4203511385549</v>
      </c>
      <c r="J288" s="149"/>
      <c r="K288" s="196" t="s">
        <v>26</v>
      </c>
      <c r="L288" s="195">
        <f>SUM(L267:L283)</f>
        <v>36.13464035747063</v>
      </c>
      <c r="M288" s="195">
        <f t="shared" ref="M288:S288" si="172">SUM(M267:M283)</f>
        <v>260.95944864743706</v>
      </c>
      <c r="N288" s="195">
        <f t="shared" si="172"/>
        <v>208.67194385617174</v>
      </c>
      <c r="O288" s="195">
        <f t="shared" si="172"/>
        <v>702.41553296087329</v>
      </c>
      <c r="P288" s="195">
        <f t="shared" si="172"/>
        <v>323.3942526796327</v>
      </c>
      <c r="Q288" s="195">
        <f t="shared" si="172"/>
        <v>10.238785316601957</v>
      </c>
      <c r="R288" s="197">
        <f t="shared" si="172"/>
        <v>0</v>
      </c>
      <c r="S288" s="198">
        <f t="shared" si="172"/>
        <v>1541.8146038181874</v>
      </c>
      <c r="T288" s="141" t="str">
        <f>IF(ABS(S288-AI288)&gt;0.01,S288-AI288,"")</f>
        <v/>
      </c>
      <c r="U288" s="224" t="s">
        <v>62</v>
      </c>
      <c r="V288" s="225">
        <f>SUM(V267:V283)</f>
        <v>31.196469728727884</v>
      </c>
      <c r="W288" s="225">
        <f t="shared" ref="W288:AH288" si="173">SUM(W267:W283)</f>
        <v>4.6006938637072601</v>
      </c>
      <c r="X288" s="225">
        <f t="shared" si="173"/>
        <v>10.238785316601957</v>
      </c>
      <c r="Y288" s="225">
        <f t="shared" si="173"/>
        <v>260.95944864743706</v>
      </c>
      <c r="Z288" s="225">
        <f t="shared" si="173"/>
        <v>191.110937422012</v>
      </c>
      <c r="AA288" s="225">
        <f t="shared" si="173"/>
        <v>663.44151645869306</v>
      </c>
      <c r="AB288" s="225">
        <f t="shared" si="173"/>
        <v>323.3942526796327</v>
      </c>
      <c r="AC288" s="225">
        <f t="shared" si="173"/>
        <v>56.87249970137556</v>
      </c>
      <c r="AD288" s="226">
        <f t="shared" si="173"/>
        <v>0.33747676503548979</v>
      </c>
      <c r="AE288" s="226">
        <f t="shared" si="173"/>
        <v>0</v>
      </c>
      <c r="AF288" s="226">
        <f t="shared" si="173"/>
        <v>0</v>
      </c>
      <c r="AG288" s="226">
        <f t="shared" si="173"/>
        <v>17.561006434159754</v>
      </c>
      <c r="AH288" s="226">
        <f t="shared" si="173"/>
        <v>38.974016502180319</v>
      </c>
      <c r="AI288" s="227">
        <f>SUM(V288:AC288)</f>
        <v>1541.8146038181874</v>
      </c>
      <c r="AJ288" s="141" t="str">
        <f t="shared" si="170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2.9656957324871138E-2</v>
      </c>
      <c r="C289" s="49">
        <f t="shared" ref="C289:H289" si="174">IF($I288=0,"-",C288/$I288)</f>
        <v>0.21417850449032888</v>
      </c>
      <c r="D289" s="49">
        <f t="shared" si="174"/>
        <v>0.17126432898234004</v>
      </c>
      <c r="E289" s="49">
        <f t="shared" si="174"/>
        <v>0.57649688164228374</v>
      </c>
      <c r="F289" s="49">
        <f t="shared" si="174"/>
        <v>0</v>
      </c>
      <c r="G289" s="49">
        <f t="shared" si="174"/>
        <v>8.4033275601760153E-3</v>
      </c>
      <c r="H289" s="72">
        <f t="shared" si="174"/>
        <v>0</v>
      </c>
      <c r="I289" s="50">
        <f>SUM(B289:H289)</f>
        <v>0.99999999999999978</v>
      </c>
      <c r="J289" s="141"/>
      <c r="K289" s="84" t="s">
        <v>86</v>
      </c>
      <c r="L289" s="101">
        <f t="shared" ref="L289:R289" si="175">IF($S288=0,"-",L288/$S288)</f>
        <v>2.3436436694778948E-2</v>
      </c>
      <c r="M289" s="101">
        <f t="shared" si="175"/>
        <v>0.16925475216098659</v>
      </c>
      <c r="N289" s="101">
        <f t="shared" si="175"/>
        <v>0.13534178709905292</v>
      </c>
      <c r="O289" s="101">
        <f t="shared" si="175"/>
        <v>0.45557716940895115</v>
      </c>
      <c r="P289" s="101">
        <f t="shared" si="175"/>
        <v>0.20974911761684659</v>
      </c>
      <c r="Q289" s="101">
        <f t="shared" si="175"/>
        <v>6.6407370193837696E-3</v>
      </c>
      <c r="R289" s="102">
        <f t="shared" si="175"/>
        <v>0</v>
      </c>
      <c r="S289" s="103">
        <f>SUM(L289:R289)</f>
        <v>0.99999999999999989</v>
      </c>
      <c r="U289" s="113" t="s">
        <v>86</v>
      </c>
      <c r="V289" s="135">
        <f>+V288/$AI288</f>
        <v>2.0233606330795014E-2</v>
      </c>
      <c r="W289" s="135">
        <f t="shared" ref="W289:AH289" si="176">+W288/$AI288</f>
        <v>2.9839475202232419E-3</v>
      </c>
      <c r="X289" s="135">
        <f t="shared" si="176"/>
        <v>6.6407370193837696E-3</v>
      </c>
      <c r="Y289" s="135">
        <f t="shared" si="176"/>
        <v>0.16925475216098659</v>
      </c>
      <c r="Z289" s="135">
        <f t="shared" si="176"/>
        <v>0.12395195696599332</v>
      </c>
      <c r="AA289" s="135">
        <f t="shared" si="176"/>
        <v>0.4302991519315813</v>
      </c>
      <c r="AB289" s="135">
        <f t="shared" si="176"/>
        <v>0.20974911761684659</v>
      </c>
      <c r="AC289" s="135">
        <f t="shared" si="176"/>
        <v>3.688673045419022E-2</v>
      </c>
      <c r="AD289" s="135">
        <f t="shared" si="176"/>
        <v>2.1888284376069217E-4</v>
      </c>
      <c r="AE289" s="135">
        <f t="shared" si="176"/>
        <v>0</v>
      </c>
      <c r="AF289" s="135">
        <f t="shared" si="176"/>
        <v>0</v>
      </c>
      <c r="AG289" s="135">
        <f t="shared" si="176"/>
        <v>1.138983013305961E-2</v>
      </c>
      <c r="AH289" s="135">
        <f t="shared" si="176"/>
        <v>2.5278017477369921E-2</v>
      </c>
      <c r="AI289" s="136">
        <f>SUM(V289:AC289)</f>
        <v>1</v>
      </c>
      <c r="AJ289" s="24" t="str">
        <f t="shared" si="170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77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78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79">SUM(V294:AC294)</f>
        <v>0</v>
      </c>
      <c r="AJ294" s="141" t="str">
        <f t="shared" ref="AJ294:AJ315" si="180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77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78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79"/>
        <v>0</v>
      </c>
      <c r="AJ295" s="141" t="str">
        <f t="shared" si="180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77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78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79"/>
        <v>0</v>
      </c>
      <c r="AJ296" s="141" t="str">
        <f t="shared" si="180"/>
        <v/>
      </c>
      <c r="BA296" s="141"/>
      <c r="BR296" s="141"/>
      <c r="CG296" s="141"/>
    </row>
    <row r="297" spans="1:85" ht="15">
      <c r="A297" s="167" t="s">
        <v>16</v>
      </c>
      <c r="B297" s="156">
        <v>27.599564351886844</v>
      </c>
      <c r="C297" s="156">
        <v>208.60945267968131</v>
      </c>
      <c r="D297" s="156">
        <v>34.551648637777674</v>
      </c>
      <c r="E297" s="156">
        <v>0.62877808517812461</v>
      </c>
      <c r="F297" s="348"/>
      <c r="G297" s="156">
        <v>0</v>
      </c>
      <c r="H297" s="168">
        <v>0</v>
      </c>
      <c r="I297" s="154">
        <f t="shared" si="177"/>
        <v>271.38944375452394</v>
      </c>
      <c r="J297" s="149"/>
      <c r="K297" s="169" t="s">
        <v>16</v>
      </c>
      <c r="L297" s="156">
        <v>27.599564351886844</v>
      </c>
      <c r="M297" s="156">
        <v>208.60945267968131</v>
      </c>
      <c r="N297" s="156">
        <v>34.551648637777674</v>
      </c>
      <c r="O297" s="156">
        <v>0.62877808517812461</v>
      </c>
      <c r="P297" s="156">
        <v>0</v>
      </c>
      <c r="Q297" s="156">
        <v>0</v>
      </c>
      <c r="R297" s="157">
        <v>0</v>
      </c>
      <c r="S297" s="158">
        <f t="shared" si="178"/>
        <v>271.38944375452394</v>
      </c>
      <c r="U297" s="215" t="s">
        <v>16</v>
      </c>
      <c r="V297" s="207">
        <v>27.599564351886844</v>
      </c>
      <c r="W297" s="207">
        <v>0</v>
      </c>
      <c r="X297" s="207">
        <v>0</v>
      </c>
      <c r="Y297" s="207">
        <v>208.60945267968131</v>
      </c>
      <c r="Z297" s="207">
        <v>34.551648637777674</v>
      </c>
      <c r="AA297" s="207">
        <v>0.62877808517812461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79"/>
        <v>271.38944375452394</v>
      </c>
      <c r="AJ297" s="141" t="str">
        <f t="shared" si="180"/>
        <v/>
      </c>
      <c r="BA297" s="141"/>
      <c r="BR297" s="141"/>
      <c r="CG297" s="141"/>
    </row>
    <row r="298" spans="1:85" ht="15">
      <c r="A298" s="159" t="s">
        <v>15</v>
      </c>
      <c r="B298" s="160">
        <v>66.337605709834008</v>
      </c>
      <c r="C298" s="160">
        <v>114.64668108536769</v>
      </c>
      <c r="D298" s="160">
        <v>47.240218734442585</v>
      </c>
      <c r="E298" s="160">
        <v>0.8452158403997756</v>
      </c>
      <c r="F298" s="348"/>
      <c r="G298" s="160">
        <v>0</v>
      </c>
      <c r="H298" s="161">
        <v>0</v>
      </c>
      <c r="I298" s="162">
        <f t="shared" si="177"/>
        <v>229.06972137004405</v>
      </c>
      <c r="J298" s="149"/>
      <c r="K298" s="163" t="s">
        <v>15</v>
      </c>
      <c r="L298" s="164">
        <v>66.337605709834008</v>
      </c>
      <c r="M298" s="164">
        <v>114.64668108536769</v>
      </c>
      <c r="N298" s="164">
        <v>47.240218734442585</v>
      </c>
      <c r="O298" s="164">
        <v>0.8452158403997756</v>
      </c>
      <c r="P298" s="164">
        <v>0</v>
      </c>
      <c r="Q298" s="164">
        <v>0</v>
      </c>
      <c r="R298" s="165">
        <v>0</v>
      </c>
      <c r="S298" s="166">
        <f t="shared" si="178"/>
        <v>229.06972137004405</v>
      </c>
      <c r="U298" s="211" t="s">
        <v>56</v>
      </c>
      <c r="V298" s="212">
        <v>56.963925489568801</v>
      </c>
      <c r="W298" s="212">
        <v>0</v>
      </c>
      <c r="X298" s="212">
        <v>0</v>
      </c>
      <c r="Y298" s="212">
        <v>114.64668108536769</v>
      </c>
      <c r="Z298" s="212">
        <v>47.240218734442585</v>
      </c>
      <c r="AA298" s="212">
        <v>0.8452158403997756</v>
      </c>
      <c r="AB298" s="212">
        <v>0</v>
      </c>
      <c r="AC298" s="213">
        <v>9.3736802202652107</v>
      </c>
      <c r="AD298" s="212">
        <v>9.3736802202652107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79"/>
        <v>229.06972137004408</v>
      </c>
      <c r="AJ298" s="141" t="str">
        <f t="shared" si="180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1.8546146423688035</v>
      </c>
      <c r="F299" s="348"/>
      <c r="G299" s="156">
        <v>0</v>
      </c>
      <c r="H299" s="168">
        <v>0</v>
      </c>
      <c r="I299" s="154">
        <f t="shared" si="177"/>
        <v>1.8546146423688035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1.8546146423688035</v>
      </c>
      <c r="P299" s="156">
        <v>693.30563715370033</v>
      </c>
      <c r="Q299" s="156">
        <v>0</v>
      </c>
      <c r="R299" s="157">
        <v>0</v>
      </c>
      <c r="S299" s="158">
        <f t="shared" si="178"/>
        <v>695.16025179606913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1.8546146423688035</v>
      </c>
      <c r="AB299" s="207">
        <v>693.30563715370033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79"/>
        <v>695.16025179606913</v>
      </c>
      <c r="AJ299" s="141" t="str">
        <f t="shared" si="180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77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8.7538833208531823</v>
      </c>
      <c r="Q300" s="164">
        <v>0</v>
      </c>
      <c r="R300" s="165">
        <v>0</v>
      </c>
      <c r="S300" s="166">
        <f t="shared" si="178"/>
        <v>8.7538833208531823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8.7538833208531823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79"/>
        <v>8.7538833208531823</v>
      </c>
      <c r="AJ300" s="141" t="str">
        <f t="shared" si="180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77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78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79"/>
        <v>0</v>
      </c>
      <c r="AJ301" s="141" t="str">
        <f t="shared" si="180"/>
        <v/>
      </c>
      <c r="BA301" s="141"/>
      <c r="BR301" s="141"/>
      <c r="CG301" s="141"/>
    </row>
    <row r="302" spans="1:85" ht="15">
      <c r="A302" s="159" t="s">
        <v>17</v>
      </c>
      <c r="B302" s="160">
        <v>0.20706256977872434</v>
      </c>
      <c r="C302" s="160">
        <v>0</v>
      </c>
      <c r="D302" s="160">
        <v>90.711950455498524</v>
      </c>
      <c r="E302" s="160">
        <v>1.2843861897192204</v>
      </c>
      <c r="F302" s="348"/>
      <c r="G302" s="160">
        <v>0</v>
      </c>
      <c r="H302" s="161">
        <v>0</v>
      </c>
      <c r="I302" s="162">
        <f t="shared" si="177"/>
        <v>92.203399214996466</v>
      </c>
      <c r="J302" s="149"/>
      <c r="K302" s="163" t="s">
        <v>17</v>
      </c>
      <c r="L302" s="164">
        <v>0.20706256977872434</v>
      </c>
      <c r="M302" s="164">
        <v>0</v>
      </c>
      <c r="N302" s="164">
        <v>90.711950455498524</v>
      </c>
      <c r="O302" s="164">
        <v>1.2843861897192204</v>
      </c>
      <c r="P302" s="164">
        <v>3.1506276476815631</v>
      </c>
      <c r="Q302" s="164">
        <v>0</v>
      </c>
      <c r="R302" s="165">
        <v>0</v>
      </c>
      <c r="S302" s="166">
        <f t="shared" si="178"/>
        <v>95.354026862678026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90.711950455498524</v>
      </c>
      <c r="AA302" s="212">
        <v>0.58938722574141666</v>
      </c>
      <c r="AB302" s="212">
        <v>3.1506276476815631</v>
      </c>
      <c r="AC302" s="213">
        <v>0.9020615337565282</v>
      </c>
      <c r="AD302" s="212">
        <v>0.20706256977872434</v>
      </c>
      <c r="AE302" s="212">
        <v>0</v>
      </c>
      <c r="AF302" s="212">
        <v>0</v>
      </c>
      <c r="AG302" s="212">
        <v>0</v>
      </c>
      <c r="AH302" s="212">
        <v>0.69499896397780381</v>
      </c>
      <c r="AI302" s="214">
        <f t="shared" si="179"/>
        <v>95.354026862678026</v>
      </c>
      <c r="AJ302" s="141" t="str">
        <f t="shared" si="180"/>
        <v/>
      </c>
      <c r="BA302" s="141"/>
      <c r="BR302" s="141"/>
      <c r="CG302" s="141"/>
    </row>
    <row r="303" spans="1:85" ht="15">
      <c r="A303" s="167" t="s">
        <v>139</v>
      </c>
      <c r="B303" s="156">
        <v>291.23381135063528</v>
      </c>
      <c r="C303" s="156">
        <v>1709.7903129905735</v>
      </c>
      <c r="D303" s="156">
        <v>606.20228382601135</v>
      </c>
      <c r="E303" s="156">
        <v>98.704208473744785</v>
      </c>
      <c r="F303" s="348"/>
      <c r="G303" s="156">
        <v>0</v>
      </c>
      <c r="H303" s="168">
        <v>0</v>
      </c>
      <c r="I303" s="154">
        <f t="shared" si="177"/>
        <v>2705.9306166409651</v>
      </c>
      <c r="J303" s="149"/>
      <c r="K303" s="169" t="s">
        <v>139</v>
      </c>
      <c r="L303" s="156">
        <v>291.23381135063528</v>
      </c>
      <c r="M303" s="156">
        <v>1709.7903129905735</v>
      </c>
      <c r="N303" s="156">
        <v>606.20228382601135</v>
      </c>
      <c r="O303" s="156">
        <v>98.704208473744785</v>
      </c>
      <c r="P303" s="156">
        <v>2.8794868661295459</v>
      </c>
      <c r="Q303" s="156">
        <v>0</v>
      </c>
      <c r="R303" s="157">
        <v>0</v>
      </c>
      <c r="S303" s="158">
        <f t="shared" si="178"/>
        <v>2708.8101035070945</v>
      </c>
      <c r="U303" s="215" t="s">
        <v>139</v>
      </c>
      <c r="V303" s="207">
        <v>240.07266928499649</v>
      </c>
      <c r="W303" s="207">
        <v>0</v>
      </c>
      <c r="X303" s="207">
        <v>0</v>
      </c>
      <c r="Y303" s="207">
        <v>1709.7903129905735</v>
      </c>
      <c r="Z303" s="207">
        <v>606.20228382601135</v>
      </c>
      <c r="AA303" s="207">
        <v>89.981360799518299</v>
      </c>
      <c r="AB303" s="207">
        <v>2.8794868661295459</v>
      </c>
      <c r="AC303" s="208">
        <v>59.883989739865292</v>
      </c>
      <c r="AD303" s="207">
        <v>51.161142065638799</v>
      </c>
      <c r="AE303" s="207">
        <v>0</v>
      </c>
      <c r="AF303" s="207">
        <v>0</v>
      </c>
      <c r="AG303" s="207">
        <v>0</v>
      </c>
      <c r="AH303" s="207">
        <v>8.7228476742264931</v>
      </c>
      <c r="AI303" s="210">
        <f t="shared" si="179"/>
        <v>2708.810103507094</v>
      </c>
      <c r="AJ303" s="141" t="str">
        <f t="shared" si="180"/>
        <v/>
      </c>
      <c r="BA303" s="141"/>
      <c r="BR303" s="141"/>
      <c r="CG303" s="141"/>
    </row>
    <row r="304" spans="1:85" ht="15">
      <c r="A304" s="159" t="s">
        <v>25</v>
      </c>
      <c r="B304" s="160">
        <v>107.6355726627324</v>
      </c>
      <c r="C304" s="160">
        <v>16.800916719237321</v>
      </c>
      <c r="D304" s="160">
        <v>84.325017814734153</v>
      </c>
      <c r="E304" s="160">
        <v>1380.7470442267336</v>
      </c>
      <c r="F304" s="348"/>
      <c r="G304" s="160">
        <v>135.18881123796405</v>
      </c>
      <c r="H304" s="161">
        <v>0</v>
      </c>
      <c r="I304" s="162">
        <f t="shared" si="177"/>
        <v>1724.6973626614015</v>
      </c>
      <c r="J304" s="149"/>
      <c r="K304" s="163" t="s">
        <v>25</v>
      </c>
      <c r="L304" s="164">
        <v>107.6355726627324</v>
      </c>
      <c r="M304" s="164">
        <v>16.800916719237321</v>
      </c>
      <c r="N304" s="164">
        <v>84.325017814734153</v>
      </c>
      <c r="O304" s="164">
        <v>1380.7470442267336</v>
      </c>
      <c r="P304" s="164">
        <v>1.1178182600028135</v>
      </c>
      <c r="Q304" s="164">
        <v>135.18881123796405</v>
      </c>
      <c r="R304" s="165">
        <v>0</v>
      </c>
      <c r="S304" s="166">
        <f t="shared" si="178"/>
        <v>1725.8151809214044</v>
      </c>
      <c r="U304" s="211" t="s">
        <v>25</v>
      </c>
      <c r="V304" s="212">
        <v>10.127642405551509</v>
      </c>
      <c r="W304" s="212">
        <v>93.373895993847356</v>
      </c>
      <c r="X304" s="212">
        <v>135.18881123796405</v>
      </c>
      <c r="Y304" s="212">
        <v>16.800916719237321</v>
      </c>
      <c r="Z304" s="212">
        <v>84.325017814734153</v>
      </c>
      <c r="AA304" s="212">
        <v>996.52657279907464</v>
      </c>
      <c r="AB304" s="212">
        <v>1.1178182600028135</v>
      </c>
      <c r="AC304" s="213">
        <v>388.35450569099248</v>
      </c>
      <c r="AD304" s="212">
        <v>4.1340342633335379</v>
      </c>
      <c r="AE304" s="212">
        <v>361.3088155818906</v>
      </c>
      <c r="AF304" s="212">
        <v>0</v>
      </c>
      <c r="AG304" s="212">
        <v>0</v>
      </c>
      <c r="AH304" s="212">
        <v>22.911655845768347</v>
      </c>
      <c r="AI304" s="214">
        <f t="shared" si="179"/>
        <v>1725.8151809214044</v>
      </c>
      <c r="AJ304" s="141" t="str">
        <f t="shared" si="180"/>
        <v/>
      </c>
      <c r="BA304" s="141"/>
      <c r="BR304" s="141"/>
      <c r="CG304" s="141"/>
    </row>
    <row r="305" spans="1:85" ht="15">
      <c r="A305" s="167" t="s">
        <v>24</v>
      </c>
      <c r="B305" s="156">
        <v>40.265529856135188</v>
      </c>
      <c r="C305" s="156">
        <v>4.0949102008279965</v>
      </c>
      <c r="D305" s="156">
        <v>260.83328455197199</v>
      </c>
      <c r="E305" s="156">
        <v>0</v>
      </c>
      <c r="F305" s="348"/>
      <c r="G305" s="156">
        <v>0</v>
      </c>
      <c r="H305" s="168">
        <v>0</v>
      </c>
      <c r="I305" s="154">
        <f t="shared" si="177"/>
        <v>305.19372460893516</v>
      </c>
      <c r="J305" s="149"/>
      <c r="K305" s="169" t="s">
        <v>24</v>
      </c>
      <c r="L305" s="156">
        <v>40.265529856135188</v>
      </c>
      <c r="M305" s="156">
        <v>4.0949102008279965</v>
      </c>
      <c r="N305" s="156">
        <v>260.83328455197199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78"/>
        <v>305.19372460893516</v>
      </c>
      <c r="U305" s="215" t="s">
        <v>24</v>
      </c>
      <c r="V305" s="207">
        <v>37.499522284583335</v>
      </c>
      <c r="W305" s="207">
        <v>0.63079263247925998</v>
      </c>
      <c r="X305" s="207">
        <v>0</v>
      </c>
      <c r="Y305" s="207">
        <v>4.0949102008279965</v>
      </c>
      <c r="Z305" s="207">
        <v>260.83328455197199</v>
      </c>
      <c r="AA305" s="207">
        <v>0</v>
      </c>
      <c r="AB305" s="207">
        <v>0</v>
      </c>
      <c r="AC305" s="208">
        <v>2.1352149390725921</v>
      </c>
      <c r="AD305" s="207">
        <v>2.1352149390725921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179"/>
        <v>305.19372460893516</v>
      </c>
      <c r="AJ305" s="141" t="str">
        <f t="shared" si="180"/>
        <v/>
      </c>
      <c r="BA305" s="141"/>
      <c r="BR305" s="141"/>
      <c r="CG305" s="141"/>
    </row>
    <row r="306" spans="1:85" ht="15">
      <c r="A306" s="159" t="s">
        <v>59</v>
      </c>
      <c r="B306" s="160">
        <v>5.7623943218481228</v>
      </c>
      <c r="C306" s="160">
        <v>0.16953325702248476</v>
      </c>
      <c r="D306" s="160">
        <v>6.2608579897514938</v>
      </c>
      <c r="E306" s="160">
        <v>0</v>
      </c>
      <c r="F306" s="348"/>
      <c r="G306" s="160">
        <v>0</v>
      </c>
      <c r="H306" s="161">
        <v>0</v>
      </c>
      <c r="I306" s="162">
        <f t="shared" si="177"/>
        <v>12.192785568622101</v>
      </c>
      <c r="J306" s="149"/>
      <c r="K306" s="163" t="s">
        <v>59</v>
      </c>
      <c r="L306" s="164">
        <v>5.7623943218481228</v>
      </c>
      <c r="M306" s="164">
        <v>0.16953325702248476</v>
      </c>
      <c r="N306" s="164">
        <v>6.2608579897514938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78"/>
        <v>12.192785568622101</v>
      </c>
      <c r="U306" s="211" t="s">
        <v>59</v>
      </c>
      <c r="V306" s="212">
        <v>5.4209137288770224</v>
      </c>
      <c r="W306" s="212">
        <v>0</v>
      </c>
      <c r="X306" s="212">
        <v>0</v>
      </c>
      <c r="Y306" s="212">
        <v>0.16953325702248476</v>
      </c>
      <c r="Z306" s="212">
        <v>6.2608579897514938</v>
      </c>
      <c r="AA306" s="212">
        <v>0</v>
      </c>
      <c r="AB306" s="212">
        <v>0</v>
      </c>
      <c r="AC306" s="213">
        <v>0.34148059297110067</v>
      </c>
      <c r="AD306" s="212">
        <v>0.34148059297110067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79"/>
        <v>12.192785568622101</v>
      </c>
      <c r="AJ306" s="141" t="str">
        <f t="shared" si="180"/>
        <v/>
      </c>
      <c r="BA306" s="141"/>
      <c r="BR306" s="141"/>
      <c r="CG306" s="141"/>
    </row>
    <row r="307" spans="1:85" ht="15">
      <c r="A307" s="167" t="s">
        <v>22</v>
      </c>
      <c r="B307" s="156">
        <v>65.424793630672966</v>
      </c>
      <c r="C307" s="156">
        <v>30.031052814079395</v>
      </c>
      <c r="D307" s="156">
        <v>11.797913605531191</v>
      </c>
      <c r="E307" s="156">
        <v>0</v>
      </c>
      <c r="F307" s="348"/>
      <c r="G307" s="156">
        <v>0</v>
      </c>
      <c r="H307" s="168">
        <v>0</v>
      </c>
      <c r="I307" s="154">
        <f t="shared" si="177"/>
        <v>107.25376005028355</v>
      </c>
      <c r="J307" s="149"/>
      <c r="K307" s="169" t="s">
        <v>22</v>
      </c>
      <c r="L307" s="156">
        <v>65.424793630672966</v>
      </c>
      <c r="M307" s="156">
        <v>30.031052814079395</v>
      </c>
      <c r="N307" s="156">
        <v>11.797913605531191</v>
      </c>
      <c r="O307" s="156">
        <v>0</v>
      </c>
      <c r="P307" s="156">
        <v>42.82683295362267</v>
      </c>
      <c r="Q307" s="156">
        <v>0</v>
      </c>
      <c r="R307" s="157">
        <v>0</v>
      </c>
      <c r="S307" s="158">
        <f t="shared" si="178"/>
        <v>150.08059300390622</v>
      </c>
      <c r="U307" s="215" t="s">
        <v>22</v>
      </c>
      <c r="V307" s="207">
        <v>63.279718429667291</v>
      </c>
      <c r="W307" s="207">
        <v>0</v>
      </c>
      <c r="X307" s="207">
        <v>0</v>
      </c>
      <c r="Y307" s="207">
        <v>30.031052814079395</v>
      </c>
      <c r="Z307" s="207">
        <v>11.797913605531191</v>
      </c>
      <c r="AA307" s="207">
        <v>0</v>
      </c>
      <c r="AB307" s="207">
        <v>42.82683295362267</v>
      </c>
      <c r="AC307" s="208">
        <v>2.1450752010056711</v>
      </c>
      <c r="AD307" s="207">
        <v>2.1450752010056711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79"/>
        <v>150.08059300390624</v>
      </c>
      <c r="AJ307" s="141" t="str">
        <f t="shared" si="180"/>
        <v/>
      </c>
      <c r="BA307" s="141"/>
      <c r="BR307" s="141"/>
      <c r="CG307" s="141"/>
    </row>
    <row r="308" spans="1:85" ht="15">
      <c r="A308" s="159" t="s">
        <v>21</v>
      </c>
      <c r="B308" s="160">
        <v>0.67269914996519498</v>
      </c>
      <c r="C308" s="160">
        <v>1.0090487249477924</v>
      </c>
      <c r="D308" s="160">
        <v>0</v>
      </c>
      <c r="E308" s="160">
        <v>0</v>
      </c>
      <c r="F308" s="348"/>
      <c r="G308" s="160">
        <v>0</v>
      </c>
      <c r="H308" s="161">
        <v>0</v>
      </c>
      <c r="I308" s="162">
        <f t="shared" si="177"/>
        <v>1.6817478749129875</v>
      </c>
      <c r="J308" s="149"/>
      <c r="K308" s="163" t="s">
        <v>21</v>
      </c>
      <c r="L308" s="164">
        <v>0.67269914996519498</v>
      </c>
      <c r="M308" s="164">
        <v>1.0090487249477924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78"/>
        <v>1.6817478749129875</v>
      </c>
      <c r="U308" s="211" t="s">
        <v>60</v>
      </c>
      <c r="V308" s="212">
        <v>0.67269914996519498</v>
      </c>
      <c r="W308" s="212">
        <v>0</v>
      </c>
      <c r="X308" s="212">
        <v>0</v>
      </c>
      <c r="Y308" s="212">
        <v>1.0090487249477924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79"/>
        <v>1.6817478749129875</v>
      </c>
      <c r="AJ308" s="141" t="str">
        <f t="shared" si="180"/>
        <v/>
      </c>
      <c r="BA308" s="141"/>
      <c r="BR308" s="141"/>
      <c r="CG308" s="141"/>
    </row>
    <row r="309" spans="1:85" ht="15">
      <c r="A309" s="170" t="s">
        <v>63</v>
      </c>
      <c r="B309" s="156">
        <v>27.446400000000001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77"/>
        <v>27.446400000000001</v>
      </c>
      <c r="J309" s="149"/>
      <c r="K309" s="171" t="s">
        <v>63</v>
      </c>
      <c r="L309" s="156">
        <v>27.446400000000001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78"/>
        <v>27.446400000000001</v>
      </c>
      <c r="U309" s="216" t="s">
        <v>61</v>
      </c>
      <c r="V309" s="207">
        <v>27.446400000000001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79"/>
        <v>27.446400000000001</v>
      </c>
      <c r="AJ309" s="141" t="str">
        <f t="shared" si="180"/>
        <v/>
      </c>
      <c r="BA309" s="141"/>
      <c r="BR309" s="141"/>
      <c r="CG309" s="141"/>
    </row>
    <row r="310" spans="1:85">
      <c r="A310" s="172" t="s">
        <v>23</v>
      </c>
      <c r="B310" s="173">
        <v>27.446400000000001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77"/>
        <v>27.446400000000001</v>
      </c>
      <c r="J310" s="149"/>
      <c r="K310" s="176" t="s">
        <v>23</v>
      </c>
      <c r="L310" s="177">
        <v>27.446400000000001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78"/>
        <v>27.446400000000001</v>
      </c>
      <c r="U310" s="217" t="s">
        <v>64</v>
      </c>
      <c r="V310" s="218">
        <v>27.446400000000001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79"/>
        <v>27.446400000000001</v>
      </c>
      <c r="AJ310" s="141" t="str">
        <f t="shared" si="180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77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78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79"/>
        <v>0</v>
      </c>
      <c r="AJ311" s="141" t="str">
        <f t="shared" si="180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77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78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79"/>
        <v>0</v>
      </c>
      <c r="AJ312" s="141" t="str">
        <f t="shared" si="180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77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78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79"/>
        <v>0</v>
      </c>
      <c r="AJ313" s="141" t="str">
        <f t="shared" si="180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632.5854336034887</v>
      </c>
      <c r="C314" s="195">
        <f t="shared" ref="C314:I314" si="181">SUM(C293:C309)</f>
        <v>2085.1519084717374</v>
      </c>
      <c r="D314" s="195">
        <f t="shared" si="181"/>
        <v>1141.9231756157189</v>
      </c>
      <c r="E314" s="195">
        <f t="shared" si="181"/>
        <v>1484.0642474581443</v>
      </c>
      <c r="F314" s="195">
        <f t="shared" si="181"/>
        <v>0</v>
      </c>
      <c r="G314" s="195">
        <f t="shared" si="181"/>
        <v>135.18881123796405</v>
      </c>
      <c r="H314" s="197">
        <f t="shared" si="181"/>
        <v>0</v>
      </c>
      <c r="I314" s="154">
        <f t="shared" si="181"/>
        <v>5478.9135763870536</v>
      </c>
      <c r="J314" s="149"/>
      <c r="K314" s="196" t="s">
        <v>26</v>
      </c>
      <c r="L314" s="195">
        <f>SUM(L293:L309)</f>
        <v>632.5854336034887</v>
      </c>
      <c r="M314" s="195">
        <f t="shared" ref="M314:S314" si="182">SUM(M293:M309)</f>
        <v>2085.1519084717374</v>
      </c>
      <c r="N314" s="195">
        <f t="shared" si="182"/>
        <v>1141.9231756157189</v>
      </c>
      <c r="O314" s="195">
        <f t="shared" si="182"/>
        <v>1484.0642474581443</v>
      </c>
      <c r="P314" s="195">
        <f t="shared" si="182"/>
        <v>752.03428620199008</v>
      </c>
      <c r="Q314" s="195">
        <f t="shared" si="182"/>
        <v>135.18881123796405</v>
      </c>
      <c r="R314" s="197">
        <f t="shared" si="182"/>
        <v>0</v>
      </c>
      <c r="S314" s="198">
        <f t="shared" si="182"/>
        <v>6230.9478625890424</v>
      </c>
      <c r="T314" s="141" t="str">
        <f>IF(ABS(S314-AI314)&gt;0.01,S314-AI314,"")</f>
        <v/>
      </c>
      <c r="U314" s="224" t="s">
        <v>62</v>
      </c>
      <c r="V314" s="225">
        <f>SUM(V293:V309)</f>
        <v>469.08305512509645</v>
      </c>
      <c r="W314" s="225">
        <f t="shared" ref="W314:AH314" si="183">SUM(W293:W309)</f>
        <v>94.004688626326612</v>
      </c>
      <c r="X314" s="225">
        <f t="shared" si="183"/>
        <v>135.18881123796405</v>
      </c>
      <c r="Y314" s="225">
        <f t="shared" si="183"/>
        <v>2085.1519084717374</v>
      </c>
      <c r="Z314" s="225">
        <f t="shared" si="183"/>
        <v>1141.9231756157189</v>
      </c>
      <c r="AA314" s="225">
        <f t="shared" si="183"/>
        <v>1090.425929392281</v>
      </c>
      <c r="AB314" s="225">
        <f t="shared" si="183"/>
        <v>752.03428620199008</v>
      </c>
      <c r="AC314" s="225">
        <f t="shared" si="183"/>
        <v>463.13600791792885</v>
      </c>
      <c r="AD314" s="226">
        <f t="shared" si="183"/>
        <v>69.497689852065633</v>
      </c>
      <c r="AE314" s="226">
        <f t="shared" si="183"/>
        <v>361.3088155818906</v>
      </c>
      <c r="AF314" s="226">
        <f t="shared" si="183"/>
        <v>0</v>
      </c>
      <c r="AG314" s="226">
        <f t="shared" si="183"/>
        <v>0</v>
      </c>
      <c r="AH314" s="226">
        <f t="shared" si="183"/>
        <v>32.329502483972647</v>
      </c>
      <c r="AI314" s="227">
        <f>SUM(V314:AC314)</f>
        <v>6230.9478625890424</v>
      </c>
      <c r="AJ314" s="141" t="str">
        <f t="shared" si="180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0.11545818797540386</v>
      </c>
      <c r="C315" s="49">
        <f t="shared" ref="C315:H315" si="184">IF($I314=0,"-",C314/$I314)</f>
        <v>0.38057762353804897</v>
      </c>
      <c r="D315" s="49">
        <f t="shared" si="184"/>
        <v>0.2084214616082217</v>
      </c>
      <c r="E315" s="49">
        <f t="shared" si="184"/>
        <v>0.27086834401881132</v>
      </c>
      <c r="F315" s="49">
        <f t="shared" si="184"/>
        <v>0</v>
      </c>
      <c r="G315" s="49">
        <f t="shared" si="184"/>
        <v>2.4674382859514142E-2</v>
      </c>
      <c r="H315" s="72">
        <f t="shared" si="184"/>
        <v>0</v>
      </c>
      <c r="I315" s="50">
        <f>SUM(B315:H315)</f>
        <v>1</v>
      </c>
      <c r="J315" s="141"/>
      <c r="K315" s="84" t="s">
        <v>86</v>
      </c>
      <c r="L315" s="101">
        <f t="shared" ref="L315:R315" si="185">IF($S314=0,"-",L314/$S314)</f>
        <v>0.10152314664700805</v>
      </c>
      <c r="M315" s="101">
        <f t="shared" si="185"/>
        <v>0.33464441597900463</v>
      </c>
      <c r="N315" s="101">
        <f t="shared" si="185"/>
        <v>0.18326636665857682</v>
      </c>
      <c r="O315" s="101">
        <f t="shared" si="185"/>
        <v>0.23817632247712239</v>
      </c>
      <c r="P315" s="101">
        <f t="shared" si="185"/>
        <v>0.12069340055262631</v>
      </c>
      <c r="Q315" s="101">
        <f t="shared" si="185"/>
        <v>2.1696347685661949E-2</v>
      </c>
      <c r="R315" s="102">
        <f t="shared" si="185"/>
        <v>0</v>
      </c>
      <c r="S315" s="103">
        <f>SUM(L315:R315)</f>
        <v>1.0000000000000002</v>
      </c>
      <c r="U315" s="113" t="s">
        <v>86</v>
      </c>
      <c r="V315" s="135">
        <f>+V314/$AI314</f>
        <v>7.5282776468327914E-2</v>
      </c>
      <c r="W315" s="135">
        <f t="shared" ref="W315:AH315" si="186">+W314/$AI314</f>
        <v>1.5086739722335986E-2</v>
      </c>
      <c r="X315" s="135">
        <f t="shared" si="186"/>
        <v>2.1696347685661949E-2</v>
      </c>
      <c r="Y315" s="135">
        <f t="shared" si="186"/>
        <v>0.33464441597900463</v>
      </c>
      <c r="Z315" s="135">
        <f t="shared" si="186"/>
        <v>0.18326636665857682</v>
      </c>
      <c r="AA315" s="135">
        <f t="shared" si="186"/>
        <v>0.17500161346867607</v>
      </c>
      <c r="AB315" s="135">
        <f t="shared" si="186"/>
        <v>0.12069340055262631</v>
      </c>
      <c r="AC315" s="135">
        <f t="shared" si="186"/>
        <v>7.4328339464790449E-2</v>
      </c>
      <c r="AD315" s="135">
        <f t="shared" si="186"/>
        <v>1.1153630456344151E-2</v>
      </c>
      <c r="AE315" s="135">
        <f t="shared" si="186"/>
        <v>5.798617217634075E-2</v>
      </c>
      <c r="AF315" s="135">
        <f t="shared" si="186"/>
        <v>0</v>
      </c>
      <c r="AG315" s="135">
        <f t="shared" si="186"/>
        <v>0</v>
      </c>
      <c r="AH315" s="135">
        <f t="shared" si="186"/>
        <v>5.1885368321055577E-3</v>
      </c>
      <c r="AI315" s="136">
        <f>SUM(V315:AC315)</f>
        <v>1</v>
      </c>
      <c r="AJ315" s="24" t="str">
        <f t="shared" si="180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187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88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89">SUM(V320:AC320)</f>
        <v>0</v>
      </c>
      <c r="AJ320" s="141" t="str">
        <f t="shared" ref="AJ320:AJ341" si="190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187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88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89"/>
        <v>0</v>
      </c>
      <c r="AJ321" s="141" t="str">
        <f t="shared" si="190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187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88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89"/>
        <v>0</v>
      </c>
      <c r="AJ322" s="141" t="str">
        <f t="shared" si="190"/>
        <v/>
      </c>
      <c r="BA322" s="141"/>
      <c r="BR322" s="141"/>
      <c r="CG322" s="141"/>
    </row>
    <row r="323" spans="1:85" ht="15">
      <c r="A323" s="167" t="s">
        <v>16</v>
      </c>
      <c r="B323" s="156">
        <v>2.7989626666015579</v>
      </c>
      <c r="C323" s="156">
        <v>28.792602679031777</v>
      </c>
      <c r="D323" s="156">
        <v>0</v>
      </c>
      <c r="E323" s="156">
        <v>0</v>
      </c>
      <c r="F323" s="348"/>
      <c r="G323" s="156">
        <v>0</v>
      </c>
      <c r="H323" s="168">
        <v>0</v>
      </c>
      <c r="I323" s="154">
        <f t="shared" si="187"/>
        <v>31.591565345633335</v>
      </c>
      <c r="J323" s="149"/>
      <c r="K323" s="169" t="s">
        <v>16</v>
      </c>
      <c r="L323" s="156">
        <v>2.7989626666015579</v>
      </c>
      <c r="M323" s="156">
        <v>28.792602679031777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88"/>
        <v>31.591565345633335</v>
      </c>
      <c r="U323" s="215" t="s">
        <v>16</v>
      </c>
      <c r="V323" s="207">
        <v>2.7989626666015579</v>
      </c>
      <c r="W323" s="207">
        <v>0</v>
      </c>
      <c r="X323" s="207">
        <v>0</v>
      </c>
      <c r="Y323" s="207">
        <v>28.792602679031777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89"/>
        <v>31.591565345633335</v>
      </c>
      <c r="AJ323" s="141" t="str">
        <f t="shared" si="190"/>
        <v/>
      </c>
      <c r="BA323" s="141"/>
      <c r="BR323" s="141"/>
      <c r="CG323" s="141"/>
    </row>
    <row r="324" spans="1:85" ht="15">
      <c r="A324" s="159" t="s">
        <v>15</v>
      </c>
      <c r="B324" s="160">
        <v>4.0901432624935774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187"/>
        <v>4.0901432624935774</v>
      </c>
      <c r="J324" s="149"/>
      <c r="K324" s="163" t="s">
        <v>15</v>
      </c>
      <c r="L324" s="164">
        <v>4.0901432624935774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88"/>
        <v>4.0901432624935774</v>
      </c>
      <c r="U324" s="211" t="s">
        <v>56</v>
      </c>
      <c r="V324" s="212">
        <v>4.0901432624935774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89"/>
        <v>4.0901432624935774</v>
      </c>
      <c r="AJ324" s="141" t="str">
        <f t="shared" si="190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3.6997117971611413</v>
      </c>
      <c r="F325" s="348"/>
      <c r="G325" s="156">
        <v>0</v>
      </c>
      <c r="H325" s="168">
        <v>0</v>
      </c>
      <c r="I325" s="154">
        <f t="shared" si="187"/>
        <v>3.6997117971611413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3.6997117971611413</v>
      </c>
      <c r="P325" s="156">
        <v>57.780943626947639</v>
      </c>
      <c r="Q325" s="156">
        <v>0</v>
      </c>
      <c r="R325" s="157">
        <v>0</v>
      </c>
      <c r="S325" s="158">
        <f t="shared" si="188"/>
        <v>61.480655424108782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57.780943626947639</v>
      </c>
      <c r="AC325" s="208">
        <v>3.6997117971611413</v>
      </c>
      <c r="AD325" s="207">
        <v>0</v>
      </c>
      <c r="AE325" s="207">
        <v>0</v>
      </c>
      <c r="AF325" s="207">
        <v>0</v>
      </c>
      <c r="AG325" s="207">
        <v>0</v>
      </c>
      <c r="AH325" s="207">
        <v>3.6997117971611413</v>
      </c>
      <c r="AI325" s="210">
        <f t="shared" si="189"/>
        <v>61.480655424108782</v>
      </c>
      <c r="AJ325" s="141" t="str">
        <f t="shared" si="190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187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4.7607501558039225</v>
      </c>
      <c r="Q326" s="164">
        <v>0</v>
      </c>
      <c r="R326" s="165">
        <v>0</v>
      </c>
      <c r="S326" s="166">
        <f t="shared" si="188"/>
        <v>4.7607501558039225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4.7607501558039225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89"/>
        <v>4.7607501558039225</v>
      </c>
      <c r="AJ326" s="141" t="str">
        <f t="shared" si="190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187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88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89"/>
        <v>0</v>
      </c>
      <c r="AJ327" s="141" t="str">
        <f t="shared" si="190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0.99635650498406603</v>
      </c>
      <c r="E328" s="160">
        <v>2.8138247385382467E-2</v>
      </c>
      <c r="F328" s="348"/>
      <c r="G328" s="160">
        <v>0</v>
      </c>
      <c r="H328" s="161">
        <v>0</v>
      </c>
      <c r="I328" s="162">
        <f t="shared" si="187"/>
        <v>1.0244947523694485</v>
      </c>
      <c r="J328" s="149"/>
      <c r="K328" s="163" t="s">
        <v>17</v>
      </c>
      <c r="L328" s="164">
        <v>0</v>
      </c>
      <c r="M328" s="164">
        <v>0</v>
      </c>
      <c r="N328" s="164">
        <v>0.99635650498406603</v>
      </c>
      <c r="O328" s="164">
        <v>2.8138247385382467E-2</v>
      </c>
      <c r="P328" s="164">
        <v>1.7970943718715669E-4</v>
      </c>
      <c r="Q328" s="164">
        <v>0</v>
      </c>
      <c r="R328" s="165">
        <v>0</v>
      </c>
      <c r="S328" s="166">
        <f t="shared" si="188"/>
        <v>1.0246744618066357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0.99635650498406603</v>
      </c>
      <c r="AA328" s="212">
        <v>0</v>
      </c>
      <c r="AB328" s="212">
        <v>1.7970943718715669E-4</v>
      </c>
      <c r="AC328" s="213">
        <v>2.8138247385382467E-2</v>
      </c>
      <c r="AD328" s="212">
        <v>0</v>
      </c>
      <c r="AE328" s="212">
        <v>0</v>
      </c>
      <c r="AF328" s="212">
        <v>0</v>
      </c>
      <c r="AG328" s="212">
        <v>0</v>
      </c>
      <c r="AH328" s="212">
        <v>2.8138247385382467E-2</v>
      </c>
      <c r="AI328" s="214">
        <f t="shared" si="189"/>
        <v>1.0246744618066357</v>
      </c>
      <c r="AJ328" s="141" t="str">
        <f t="shared" si="190"/>
        <v/>
      </c>
      <c r="BA328" s="141"/>
      <c r="BR328" s="141"/>
      <c r="CG328" s="141"/>
    </row>
    <row r="329" spans="1:85" ht="15">
      <c r="A329" s="167" t="s">
        <v>139</v>
      </c>
      <c r="B329" s="156">
        <v>208.84541041867763</v>
      </c>
      <c r="C329" s="156">
        <v>7358.9993999548687</v>
      </c>
      <c r="D329" s="156">
        <v>219.74127962530028</v>
      </c>
      <c r="E329" s="156">
        <v>0</v>
      </c>
      <c r="F329" s="348"/>
      <c r="G329" s="156">
        <v>0</v>
      </c>
      <c r="H329" s="168">
        <v>0</v>
      </c>
      <c r="I329" s="154">
        <f t="shared" si="187"/>
        <v>7787.5860899988465</v>
      </c>
      <c r="J329" s="149"/>
      <c r="K329" s="169" t="s">
        <v>139</v>
      </c>
      <c r="L329" s="156">
        <v>208.84541041867763</v>
      </c>
      <c r="M329" s="156">
        <v>7358.9993999548687</v>
      </c>
      <c r="N329" s="156">
        <v>219.74127962530028</v>
      </c>
      <c r="O329" s="156">
        <v>0</v>
      </c>
      <c r="P329" s="156">
        <v>5.8816437479806097E-2</v>
      </c>
      <c r="Q329" s="156">
        <v>0</v>
      </c>
      <c r="R329" s="157">
        <v>0</v>
      </c>
      <c r="S329" s="158">
        <f t="shared" si="188"/>
        <v>7787.644906436326</v>
      </c>
      <c r="U329" s="215" t="s">
        <v>139</v>
      </c>
      <c r="V329" s="207">
        <v>208.77640471032828</v>
      </c>
      <c r="W329" s="207">
        <v>0</v>
      </c>
      <c r="X329" s="207">
        <v>0</v>
      </c>
      <c r="Y329" s="207">
        <v>7358.9993999548687</v>
      </c>
      <c r="Z329" s="207">
        <v>133.97726115428566</v>
      </c>
      <c r="AA329" s="207">
        <v>0</v>
      </c>
      <c r="AB329" s="207">
        <v>5.8816437479806097E-2</v>
      </c>
      <c r="AC329" s="208">
        <v>85.833024179363989</v>
      </c>
      <c r="AD329" s="207">
        <v>6.9005708349352657E-2</v>
      </c>
      <c r="AE329" s="207">
        <v>0</v>
      </c>
      <c r="AF329" s="207">
        <v>0</v>
      </c>
      <c r="AG329" s="207">
        <v>85.764018471014623</v>
      </c>
      <c r="AH329" s="207">
        <v>0</v>
      </c>
      <c r="AI329" s="210">
        <f t="shared" si="189"/>
        <v>7787.644906436326</v>
      </c>
      <c r="AJ329" s="141" t="str">
        <f t="shared" si="190"/>
        <v/>
      </c>
      <c r="BA329" s="141"/>
      <c r="BR329" s="141"/>
      <c r="CG329" s="141"/>
    </row>
    <row r="330" spans="1:85" ht="15">
      <c r="A330" s="159" t="s">
        <v>25</v>
      </c>
      <c r="B330" s="160">
        <v>42.897496588457372</v>
      </c>
      <c r="C330" s="160">
        <v>86.40339106903933</v>
      </c>
      <c r="D330" s="160">
        <v>33.45654033986272</v>
      </c>
      <c r="E330" s="160">
        <v>5851.4802445085879</v>
      </c>
      <c r="F330" s="348"/>
      <c r="G330" s="160">
        <v>515.61870313275756</v>
      </c>
      <c r="H330" s="161">
        <v>0</v>
      </c>
      <c r="I330" s="162">
        <f t="shared" si="187"/>
        <v>6529.8563756387048</v>
      </c>
      <c r="J330" s="149"/>
      <c r="K330" s="163" t="s">
        <v>25</v>
      </c>
      <c r="L330" s="164">
        <v>42.897496588457372</v>
      </c>
      <c r="M330" s="164">
        <v>86.40339106903933</v>
      </c>
      <c r="N330" s="164">
        <v>33.45654033986272</v>
      </c>
      <c r="O330" s="164">
        <v>5851.4802445085879</v>
      </c>
      <c r="P330" s="164">
        <v>0</v>
      </c>
      <c r="Q330" s="164">
        <v>515.61870313275756</v>
      </c>
      <c r="R330" s="165">
        <v>0</v>
      </c>
      <c r="S330" s="166">
        <f t="shared" si="188"/>
        <v>6529.8563756387048</v>
      </c>
      <c r="U330" s="211" t="s">
        <v>25</v>
      </c>
      <c r="V330" s="212">
        <v>4.6175651898607493</v>
      </c>
      <c r="W330" s="212">
        <v>37.794011105381323</v>
      </c>
      <c r="X330" s="212">
        <v>515.61870313275756</v>
      </c>
      <c r="Y330" s="212">
        <v>86.40339106903933</v>
      </c>
      <c r="Z330" s="212">
        <v>25.912800865627073</v>
      </c>
      <c r="AA330" s="212">
        <v>5849.1581999078471</v>
      </c>
      <c r="AB330" s="212">
        <v>0</v>
      </c>
      <c r="AC330" s="213">
        <v>10.351704368191344</v>
      </c>
      <c r="AD330" s="212">
        <v>0.48592029321529867</v>
      </c>
      <c r="AE330" s="212">
        <v>2.3220446007404014</v>
      </c>
      <c r="AF330" s="212">
        <v>0</v>
      </c>
      <c r="AG330" s="212">
        <v>7.5437394742356441</v>
      </c>
      <c r="AH330" s="212">
        <v>0</v>
      </c>
      <c r="AI330" s="214">
        <f t="shared" si="189"/>
        <v>6529.8563756387048</v>
      </c>
      <c r="AJ330" s="141" t="str">
        <f t="shared" si="190"/>
        <v/>
      </c>
      <c r="BA330" s="141"/>
      <c r="BR330" s="141"/>
      <c r="CG330" s="141"/>
    </row>
    <row r="331" spans="1:85" ht="15">
      <c r="A331" s="167" t="s">
        <v>24</v>
      </c>
      <c r="B331" s="156">
        <v>93.542392990855049</v>
      </c>
      <c r="C331" s="156">
        <v>0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187"/>
        <v>93.542392990855049</v>
      </c>
      <c r="J331" s="149"/>
      <c r="K331" s="169" t="s">
        <v>24</v>
      </c>
      <c r="L331" s="156">
        <v>93.542392990855049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88"/>
        <v>93.542392990855049</v>
      </c>
      <c r="U331" s="215" t="s">
        <v>24</v>
      </c>
      <c r="V331" s="207">
        <v>93.278224774434065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0.26416821642098443</v>
      </c>
      <c r="AD331" s="207">
        <v>0.26416821642098443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89"/>
        <v>93.542392990855049</v>
      </c>
      <c r="AJ331" s="141" t="str">
        <f t="shared" si="190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187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88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89"/>
        <v>0</v>
      </c>
      <c r="AJ332" s="141" t="str">
        <f t="shared" si="190"/>
        <v/>
      </c>
      <c r="BA332" s="141"/>
      <c r="BR332" s="141"/>
      <c r="CG332" s="141"/>
    </row>
    <row r="333" spans="1:85" ht="15">
      <c r="A333" s="167" t="s">
        <v>22</v>
      </c>
      <c r="B333" s="156">
        <v>1171.8330136337688</v>
      </c>
      <c r="C333" s="156">
        <v>5625.4528454763331</v>
      </c>
      <c r="D333" s="156">
        <v>0</v>
      </c>
      <c r="E333" s="156">
        <v>390.6110045445896</v>
      </c>
      <c r="F333" s="348"/>
      <c r="G333" s="156">
        <v>0</v>
      </c>
      <c r="H333" s="168">
        <v>0</v>
      </c>
      <c r="I333" s="154">
        <f t="shared" si="187"/>
        <v>7187.8968636546915</v>
      </c>
      <c r="J333" s="149"/>
      <c r="K333" s="169" t="s">
        <v>22</v>
      </c>
      <c r="L333" s="156">
        <v>1171.8330136337688</v>
      </c>
      <c r="M333" s="156">
        <v>5625.4528454763331</v>
      </c>
      <c r="N333" s="156">
        <v>0</v>
      </c>
      <c r="O333" s="156">
        <v>390.6110045445896</v>
      </c>
      <c r="P333" s="156">
        <v>3.5542463227371197</v>
      </c>
      <c r="Q333" s="156">
        <v>0</v>
      </c>
      <c r="R333" s="157">
        <v>0</v>
      </c>
      <c r="S333" s="158">
        <f t="shared" si="188"/>
        <v>7191.451109977429</v>
      </c>
      <c r="U333" s="215" t="s">
        <v>22</v>
      </c>
      <c r="V333" s="207">
        <v>1171.8330136337688</v>
      </c>
      <c r="W333" s="207">
        <v>0</v>
      </c>
      <c r="X333" s="207">
        <v>0</v>
      </c>
      <c r="Y333" s="207">
        <v>5625.4528454763331</v>
      </c>
      <c r="Z333" s="207">
        <v>0</v>
      </c>
      <c r="AA333" s="207">
        <v>0</v>
      </c>
      <c r="AB333" s="207">
        <v>3.5542463227371197</v>
      </c>
      <c r="AC333" s="208">
        <v>390.6110045445896</v>
      </c>
      <c r="AD333" s="207">
        <v>0</v>
      </c>
      <c r="AE333" s="207">
        <v>0</v>
      </c>
      <c r="AF333" s="207">
        <v>0</v>
      </c>
      <c r="AG333" s="207">
        <v>0</v>
      </c>
      <c r="AH333" s="207">
        <v>390.6110045445896</v>
      </c>
      <c r="AI333" s="210">
        <f t="shared" si="189"/>
        <v>7191.451109977429</v>
      </c>
      <c r="AJ333" s="141" t="str">
        <f t="shared" si="190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48"/>
      <c r="G334" s="160">
        <v>0</v>
      </c>
      <c r="H334" s="161">
        <v>0</v>
      </c>
      <c r="I334" s="162">
        <f t="shared" si="187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88"/>
        <v>0</v>
      </c>
      <c r="U334" s="211" t="s">
        <v>60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89"/>
        <v>0</v>
      </c>
      <c r="AJ334" s="141" t="str">
        <f t="shared" si="190"/>
        <v/>
      </c>
      <c r="BA334" s="141"/>
      <c r="BR334" s="141"/>
      <c r="CG334" s="141"/>
    </row>
    <row r="335" spans="1:85" ht="15">
      <c r="A335" s="170" t="s">
        <v>63</v>
      </c>
      <c r="B335" s="156">
        <v>0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187"/>
        <v>0</v>
      </c>
      <c r="J335" s="149"/>
      <c r="K335" s="171" t="s">
        <v>63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88"/>
        <v>0</v>
      </c>
      <c r="U335" s="216" t="s">
        <v>61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89"/>
        <v>0</v>
      </c>
      <c r="AJ335" s="141" t="str">
        <f t="shared" si="190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187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88"/>
        <v>0</v>
      </c>
      <c r="U336" s="217" t="s">
        <v>64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189"/>
        <v>0</v>
      </c>
      <c r="AJ336" s="141" t="str">
        <f t="shared" si="190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187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88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89"/>
        <v>0</v>
      </c>
      <c r="AJ337" s="141" t="str">
        <f t="shared" si="190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187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88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189"/>
        <v>0</v>
      </c>
      <c r="AJ338" s="141" t="str">
        <f t="shared" si="190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187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88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89"/>
        <v>0</v>
      </c>
      <c r="AJ339" s="141" t="str">
        <f t="shared" si="190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1524.007419560854</v>
      </c>
      <c r="C340" s="195">
        <f t="shared" ref="C340:I340" si="191">SUM(C319:C335)</f>
        <v>13099.648239179274</v>
      </c>
      <c r="D340" s="195">
        <f t="shared" si="191"/>
        <v>254.19417647014708</v>
      </c>
      <c r="E340" s="195">
        <f t="shared" si="191"/>
        <v>6245.8190990977237</v>
      </c>
      <c r="F340" s="195">
        <f t="shared" si="191"/>
        <v>0</v>
      </c>
      <c r="G340" s="195">
        <f t="shared" si="191"/>
        <v>515.61870313275756</v>
      </c>
      <c r="H340" s="197">
        <f t="shared" si="191"/>
        <v>0</v>
      </c>
      <c r="I340" s="154">
        <f t="shared" si="191"/>
        <v>21639.287637440757</v>
      </c>
      <c r="J340" s="149"/>
      <c r="K340" s="196" t="s">
        <v>26</v>
      </c>
      <c r="L340" s="195">
        <f>SUM(L319:L335)</f>
        <v>1524.007419560854</v>
      </c>
      <c r="M340" s="195">
        <f t="shared" ref="M340:S340" si="192">SUM(M319:M335)</f>
        <v>13099.648239179274</v>
      </c>
      <c r="N340" s="195">
        <f t="shared" si="192"/>
        <v>254.19417647014708</v>
      </c>
      <c r="O340" s="195">
        <f t="shared" si="192"/>
        <v>6245.8190990977237</v>
      </c>
      <c r="P340" s="195">
        <f t="shared" si="192"/>
        <v>66.154936252405676</v>
      </c>
      <c r="Q340" s="195">
        <f t="shared" si="192"/>
        <v>515.61870313275756</v>
      </c>
      <c r="R340" s="197">
        <f t="shared" si="192"/>
        <v>0</v>
      </c>
      <c r="S340" s="198">
        <f t="shared" si="192"/>
        <v>21705.442573693163</v>
      </c>
      <c r="T340" s="141" t="str">
        <f>IF(ABS(S340-AI340)&gt;0.01,S340-AI340,"")</f>
        <v/>
      </c>
      <c r="U340" s="224" t="s">
        <v>62</v>
      </c>
      <c r="V340" s="225">
        <f>SUM(V319:V335)</f>
        <v>1485.3943142374869</v>
      </c>
      <c r="W340" s="225">
        <f t="shared" ref="W340:AH340" si="193">SUM(W319:W335)</f>
        <v>37.794011105381323</v>
      </c>
      <c r="X340" s="225">
        <f t="shared" si="193"/>
        <v>515.61870313275756</v>
      </c>
      <c r="Y340" s="225">
        <f t="shared" si="193"/>
        <v>13099.648239179274</v>
      </c>
      <c r="Z340" s="225">
        <f t="shared" si="193"/>
        <v>160.88641852489681</v>
      </c>
      <c r="AA340" s="225">
        <f t="shared" si="193"/>
        <v>5849.1581999078471</v>
      </c>
      <c r="AB340" s="225">
        <f t="shared" si="193"/>
        <v>66.154936252405676</v>
      </c>
      <c r="AC340" s="225">
        <f t="shared" si="193"/>
        <v>490.78775135311247</v>
      </c>
      <c r="AD340" s="226">
        <f t="shared" si="193"/>
        <v>0.81909421798563575</v>
      </c>
      <c r="AE340" s="226">
        <f t="shared" si="193"/>
        <v>2.3220446007404014</v>
      </c>
      <c r="AF340" s="226">
        <f t="shared" si="193"/>
        <v>0</v>
      </c>
      <c r="AG340" s="226">
        <f t="shared" si="193"/>
        <v>93.307757945250273</v>
      </c>
      <c r="AH340" s="226">
        <f t="shared" si="193"/>
        <v>394.33885458913613</v>
      </c>
      <c r="AI340" s="227">
        <f>SUM(V340:AC340)</f>
        <v>21705.442573693163</v>
      </c>
      <c r="AJ340" s="141" t="str">
        <f t="shared" si="190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7.0427799893189827E-2</v>
      </c>
      <c r="C341" s="49">
        <f t="shared" ref="C341:H341" si="194">IF($I340=0,"-",C340/$I340)</f>
        <v>0.60536411635445819</v>
      </c>
      <c r="D341" s="49">
        <f t="shared" si="194"/>
        <v>1.1746882833163828E-2</v>
      </c>
      <c r="E341" s="49">
        <f t="shared" si="194"/>
        <v>0.28863330455902225</v>
      </c>
      <c r="F341" s="49">
        <f t="shared" si="194"/>
        <v>0</v>
      </c>
      <c r="G341" s="49">
        <f t="shared" si="194"/>
        <v>2.3827896360165898E-2</v>
      </c>
      <c r="H341" s="72">
        <f t="shared" si="194"/>
        <v>0</v>
      </c>
      <c r="I341" s="50">
        <f>SUM(B341:H341)</f>
        <v>1</v>
      </c>
      <c r="J341" s="141"/>
      <c r="K341" s="84" t="s">
        <v>86</v>
      </c>
      <c r="L341" s="101">
        <f t="shared" ref="L341:R341" si="195">IF($S340=0,"-",L340/$S340)</f>
        <v>7.0213146513213226E-2</v>
      </c>
      <c r="M341" s="101">
        <f t="shared" si="195"/>
        <v>0.60351905724585186</v>
      </c>
      <c r="N341" s="101">
        <f t="shared" si="195"/>
        <v>1.1711080094640806E-2</v>
      </c>
      <c r="O341" s="101">
        <f t="shared" si="195"/>
        <v>0.28775359350044355</v>
      </c>
      <c r="P341" s="101">
        <f t="shared" si="195"/>
        <v>3.0478501430136686E-3</v>
      </c>
      <c r="Q341" s="101">
        <f t="shared" si="195"/>
        <v>2.3755272502836853E-2</v>
      </c>
      <c r="R341" s="102">
        <f t="shared" si="195"/>
        <v>0</v>
      </c>
      <c r="S341" s="103">
        <f>SUM(L341:R341)</f>
        <v>1</v>
      </c>
      <c r="U341" s="113" t="s">
        <v>86</v>
      </c>
      <c r="V341" s="135">
        <f>+V340/$AI340</f>
        <v>6.8434186918527706E-2</v>
      </c>
      <c r="W341" s="135">
        <f t="shared" ref="W341:AH341" si="196">+W340/$AI340</f>
        <v>1.7412227821231984E-3</v>
      </c>
      <c r="X341" s="135">
        <f t="shared" si="196"/>
        <v>2.3755272502836853E-2</v>
      </c>
      <c r="Y341" s="135">
        <f t="shared" si="196"/>
        <v>0.60351905724585186</v>
      </c>
      <c r="Z341" s="135">
        <f t="shared" si="196"/>
        <v>7.4122616011474459E-3</v>
      </c>
      <c r="AA341" s="135">
        <f t="shared" si="196"/>
        <v>0.26947887287020739</v>
      </c>
      <c r="AB341" s="135">
        <f t="shared" si="196"/>
        <v>3.0478501430136686E-3</v>
      </c>
      <c r="AC341" s="135">
        <f t="shared" si="196"/>
        <v>2.2611275936291832E-2</v>
      </c>
      <c r="AD341" s="135">
        <f t="shared" si="196"/>
        <v>3.7736812562318909E-5</v>
      </c>
      <c r="AE341" s="135">
        <f t="shared" si="196"/>
        <v>1.069798320332202E-4</v>
      </c>
      <c r="AF341" s="135">
        <f t="shared" si="196"/>
        <v>0</v>
      </c>
      <c r="AG341" s="135">
        <f t="shared" si="196"/>
        <v>4.2988184934933593E-3</v>
      </c>
      <c r="AH341" s="135">
        <f t="shared" si="196"/>
        <v>1.8167740798202933E-2</v>
      </c>
      <c r="AI341" s="136">
        <f>SUM(V341:AC341)</f>
        <v>1</v>
      </c>
      <c r="AJ341" s="24" t="str">
        <f t="shared" si="190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197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98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99">SUM(V346:AC346)</f>
        <v>0</v>
      </c>
      <c r="AJ346" s="141" t="str">
        <f t="shared" ref="AJ346:AJ367" si="200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197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98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99"/>
        <v>0</v>
      </c>
      <c r="AJ347" s="141" t="str">
        <f t="shared" si="200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197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98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99"/>
        <v>0</v>
      </c>
      <c r="AJ348" s="141" t="str">
        <f t="shared" si="200"/>
        <v/>
      </c>
      <c r="BA348" s="141"/>
      <c r="BR348" s="141"/>
      <c r="CG348" s="141"/>
    </row>
    <row r="349" spans="1:85" ht="15">
      <c r="A349" s="167" t="s">
        <v>16</v>
      </c>
      <c r="B349" s="156">
        <v>20.727859313469825</v>
      </c>
      <c r="C349" s="156">
        <v>31.803975887206839</v>
      </c>
      <c r="D349" s="156">
        <v>0</v>
      </c>
      <c r="E349" s="156">
        <v>0</v>
      </c>
      <c r="F349" s="348"/>
      <c r="G349" s="156">
        <v>0</v>
      </c>
      <c r="H349" s="168">
        <v>0</v>
      </c>
      <c r="I349" s="154">
        <f t="shared" si="197"/>
        <v>52.531835200676667</v>
      </c>
      <c r="J349" s="149"/>
      <c r="K349" s="169" t="s">
        <v>16</v>
      </c>
      <c r="L349" s="156">
        <v>20.727859313469825</v>
      </c>
      <c r="M349" s="156">
        <v>31.803975887206839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98"/>
        <v>52.531835200676667</v>
      </c>
      <c r="U349" s="215" t="s">
        <v>16</v>
      </c>
      <c r="V349" s="207">
        <v>20.727859313469825</v>
      </c>
      <c r="W349" s="207">
        <v>0</v>
      </c>
      <c r="X349" s="207">
        <v>0</v>
      </c>
      <c r="Y349" s="207">
        <v>31.803975887206839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99"/>
        <v>52.531835200676667</v>
      </c>
      <c r="AJ349" s="141" t="str">
        <f t="shared" si="200"/>
        <v/>
      </c>
      <c r="BA349" s="141"/>
      <c r="BR349" s="141"/>
      <c r="CG349" s="141"/>
    </row>
    <row r="350" spans="1:85" ht="15">
      <c r="A350" s="159" t="s">
        <v>15</v>
      </c>
      <c r="B350" s="160">
        <v>5.3477480679162133</v>
      </c>
      <c r="C350" s="160">
        <v>0</v>
      </c>
      <c r="D350" s="160">
        <v>25.660244071305886</v>
      </c>
      <c r="E350" s="160">
        <v>2.1822110560299248</v>
      </c>
      <c r="F350" s="348"/>
      <c r="G350" s="160">
        <v>0</v>
      </c>
      <c r="H350" s="161">
        <v>0</v>
      </c>
      <c r="I350" s="162">
        <f t="shared" si="197"/>
        <v>33.190203195252025</v>
      </c>
      <c r="J350" s="149"/>
      <c r="K350" s="163" t="s">
        <v>15</v>
      </c>
      <c r="L350" s="164">
        <v>5.3477480679162133</v>
      </c>
      <c r="M350" s="164">
        <v>0</v>
      </c>
      <c r="N350" s="164">
        <v>25.660244071305886</v>
      </c>
      <c r="O350" s="164">
        <v>2.1822110560299248</v>
      </c>
      <c r="P350" s="164">
        <v>0</v>
      </c>
      <c r="Q350" s="164">
        <v>0</v>
      </c>
      <c r="R350" s="165">
        <v>0</v>
      </c>
      <c r="S350" s="166">
        <f t="shared" si="198"/>
        <v>33.190203195252025</v>
      </c>
      <c r="U350" s="211" t="s">
        <v>56</v>
      </c>
      <c r="V350" s="212">
        <v>5.2265248806889533</v>
      </c>
      <c r="W350" s="212">
        <v>0</v>
      </c>
      <c r="X350" s="212">
        <v>0</v>
      </c>
      <c r="Y350" s="212">
        <v>0</v>
      </c>
      <c r="Z350" s="212">
        <v>0</v>
      </c>
      <c r="AA350" s="212">
        <v>2.0084021362966515</v>
      </c>
      <c r="AB350" s="212">
        <v>0</v>
      </c>
      <c r="AC350" s="213">
        <v>25.955276178266416</v>
      </c>
      <c r="AD350" s="212">
        <v>0.12122318722725976</v>
      </c>
      <c r="AE350" s="212">
        <v>0</v>
      </c>
      <c r="AF350" s="212">
        <v>0</v>
      </c>
      <c r="AG350" s="212">
        <v>25.660244071305886</v>
      </c>
      <c r="AH350" s="212">
        <v>0.17380891973327342</v>
      </c>
      <c r="AI350" s="214">
        <f t="shared" si="199"/>
        <v>33.190203195252025</v>
      </c>
      <c r="AJ350" s="141" t="str">
        <f t="shared" si="200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8.4234099146922521</v>
      </c>
      <c r="F351" s="348"/>
      <c r="G351" s="156">
        <v>0</v>
      </c>
      <c r="H351" s="168">
        <v>0</v>
      </c>
      <c r="I351" s="154">
        <f t="shared" si="197"/>
        <v>8.4234099146922521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8.4234099146922521</v>
      </c>
      <c r="P351" s="156">
        <v>489.62094116875824</v>
      </c>
      <c r="Q351" s="156">
        <v>0</v>
      </c>
      <c r="R351" s="157">
        <v>0</v>
      </c>
      <c r="S351" s="158">
        <f t="shared" si="198"/>
        <v>498.04435108345047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489.62094116875824</v>
      </c>
      <c r="AC351" s="208">
        <v>8.4234099146922521</v>
      </c>
      <c r="AD351" s="207">
        <v>0</v>
      </c>
      <c r="AE351" s="207">
        <v>0</v>
      </c>
      <c r="AF351" s="207">
        <v>0</v>
      </c>
      <c r="AG351" s="207">
        <v>0</v>
      </c>
      <c r="AH351" s="207">
        <v>8.4234099146922521</v>
      </c>
      <c r="AI351" s="210">
        <f t="shared" si="199"/>
        <v>498.04435108345047</v>
      </c>
      <c r="AJ351" s="141" t="str">
        <f t="shared" si="200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197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13.691485074370815</v>
      </c>
      <c r="Q352" s="164">
        <v>0</v>
      </c>
      <c r="R352" s="165">
        <v>0</v>
      </c>
      <c r="S352" s="166">
        <f t="shared" si="198"/>
        <v>13.691485074370815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13.691485074370815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99"/>
        <v>13.691485074370815</v>
      </c>
      <c r="AJ352" s="141" t="str">
        <f t="shared" si="200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197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98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99"/>
        <v>0</v>
      </c>
      <c r="AJ353" s="141" t="str">
        <f t="shared" si="200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0.19112188695551333</v>
      </c>
      <c r="D354" s="160">
        <v>0</v>
      </c>
      <c r="E354" s="160">
        <v>0</v>
      </c>
      <c r="F354" s="348"/>
      <c r="G354" s="160">
        <v>0</v>
      </c>
      <c r="H354" s="161">
        <v>0</v>
      </c>
      <c r="I354" s="162">
        <f t="shared" si="197"/>
        <v>0.19112188695551333</v>
      </c>
      <c r="J354" s="149"/>
      <c r="K354" s="163" t="s">
        <v>17</v>
      </c>
      <c r="L354" s="164">
        <v>0</v>
      </c>
      <c r="M354" s="164">
        <v>0.19112188695551333</v>
      </c>
      <c r="N354" s="164">
        <v>0</v>
      </c>
      <c r="O354" s="164">
        <v>0</v>
      </c>
      <c r="P354" s="164">
        <v>2.4185775985952911</v>
      </c>
      <c r="Q354" s="164">
        <v>0</v>
      </c>
      <c r="R354" s="165">
        <v>0</v>
      </c>
      <c r="S354" s="166">
        <f t="shared" si="198"/>
        <v>2.6096994855508044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0.19112188695551333</v>
      </c>
      <c r="Z354" s="212">
        <v>0</v>
      </c>
      <c r="AA354" s="212">
        <v>0</v>
      </c>
      <c r="AB354" s="212">
        <v>2.4185775985952911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99"/>
        <v>2.6096994855508044</v>
      </c>
      <c r="AJ354" s="141" t="str">
        <f t="shared" si="200"/>
        <v/>
      </c>
      <c r="BA354" s="141"/>
      <c r="BR354" s="141"/>
      <c r="CG354" s="141"/>
    </row>
    <row r="355" spans="1:85" ht="15">
      <c r="A355" s="167" t="s">
        <v>139</v>
      </c>
      <c r="B355" s="156">
        <v>3.5316564493366132</v>
      </c>
      <c r="C355" s="156">
        <v>0</v>
      </c>
      <c r="D355" s="156">
        <v>69.019331634846296</v>
      </c>
      <c r="E355" s="156">
        <v>0</v>
      </c>
      <c r="F355" s="348"/>
      <c r="G355" s="156">
        <v>0</v>
      </c>
      <c r="H355" s="168">
        <v>0</v>
      </c>
      <c r="I355" s="154">
        <f t="shared" si="197"/>
        <v>72.550988084182904</v>
      </c>
      <c r="J355" s="149"/>
      <c r="K355" s="169" t="s">
        <v>139</v>
      </c>
      <c r="L355" s="156">
        <v>3.5316564493366132</v>
      </c>
      <c r="M355" s="156">
        <v>0</v>
      </c>
      <c r="N355" s="156">
        <v>69.019331634846296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98"/>
        <v>72.550988084182904</v>
      </c>
      <c r="U355" s="215" t="s">
        <v>139</v>
      </c>
      <c r="V355" s="207">
        <v>3.5316564493366132</v>
      </c>
      <c r="W355" s="207">
        <v>0</v>
      </c>
      <c r="X355" s="207">
        <v>0</v>
      </c>
      <c r="Y355" s="207">
        <v>0</v>
      </c>
      <c r="Z355" s="207">
        <v>69.019331634846296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99"/>
        <v>72.550988084182904</v>
      </c>
      <c r="AJ355" s="141" t="str">
        <f t="shared" si="200"/>
        <v/>
      </c>
      <c r="BA355" s="141"/>
      <c r="BR355" s="141"/>
      <c r="CG355" s="141"/>
    </row>
    <row r="356" spans="1:85" ht="15">
      <c r="A356" s="159" t="s">
        <v>25</v>
      </c>
      <c r="B356" s="160">
        <v>14.143355142021163</v>
      </c>
      <c r="C356" s="160">
        <v>7.0190516299782839</v>
      </c>
      <c r="D356" s="160">
        <v>4.8554126201962511</v>
      </c>
      <c r="E356" s="160">
        <v>623.12994696331646</v>
      </c>
      <c r="F356" s="348"/>
      <c r="G356" s="160">
        <v>21.594151264951563</v>
      </c>
      <c r="H356" s="161">
        <v>0</v>
      </c>
      <c r="I356" s="162">
        <f t="shared" si="197"/>
        <v>670.74191762046371</v>
      </c>
      <c r="J356" s="149"/>
      <c r="K356" s="163" t="s">
        <v>25</v>
      </c>
      <c r="L356" s="164">
        <v>14.143355142021163</v>
      </c>
      <c r="M356" s="164">
        <v>7.0190516299782839</v>
      </c>
      <c r="N356" s="164">
        <v>4.8554126201962511</v>
      </c>
      <c r="O356" s="164">
        <v>623.12994696331646</v>
      </c>
      <c r="P356" s="164">
        <v>2.3185916663529897</v>
      </c>
      <c r="Q356" s="164">
        <v>21.594151264951563</v>
      </c>
      <c r="R356" s="165">
        <v>0</v>
      </c>
      <c r="S356" s="166">
        <f t="shared" si="198"/>
        <v>673.0605092868168</v>
      </c>
      <c r="U356" s="211" t="s">
        <v>25</v>
      </c>
      <c r="V356" s="212">
        <v>3.4175695102820005</v>
      </c>
      <c r="W356" s="212">
        <v>10.701908457542896</v>
      </c>
      <c r="X356" s="212">
        <v>21.594151264951563</v>
      </c>
      <c r="Y356" s="212">
        <v>7.0190516299782839</v>
      </c>
      <c r="Z356" s="212">
        <v>2.4607762028439195</v>
      </c>
      <c r="AA356" s="212">
        <v>621.75510241069753</v>
      </c>
      <c r="AB356" s="212">
        <v>2.3185916663529897</v>
      </c>
      <c r="AC356" s="213">
        <v>3.7933581441675739</v>
      </c>
      <c r="AD356" s="212">
        <v>2.3877174196267271E-2</v>
      </c>
      <c r="AE356" s="212">
        <v>7.6570951965800656E-3</v>
      </c>
      <c r="AF356" s="212">
        <v>0</v>
      </c>
      <c r="AG356" s="212">
        <v>2.3946364173523311</v>
      </c>
      <c r="AH356" s="212">
        <v>1.3671874574223954</v>
      </c>
      <c r="AI356" s="214">
        <f t="shared" si="199"/>
        <v>673.06050928681668</v>
      </c>
      <c r="AJ356" s="141" t="str">
        <f t="shared" si="200"/>
        <v/>
      </c>
      <c r="BA356" s="141"/>
      <c r="BR356" s="141"/>
      <c r="CG356" s="141"/>
    </row>
    <row r="357" spans="1:85" ht="15">
      <c r="A357" s="167" t="s">
        <v>24</v>
      </c>
      <c r="B357" s="156">
        <v>16.971520436003374</v>
      </c>
      <c r="C357" s="156">
        <v>0</v>
      </c>
      <c r="D357" s="156">
        <v>254.97675263413859</v>
      </c>
      <c r="E357" s="156">
        <v>0</v>
      </c>
      <c r="F357" s="348"/>
      <c r="G357" s="156">
        <v>0</v>
      </c>
      <c r="H357" s="168">
        <v>0</v>
      </c>
      <c r="I357" s="154">
        <f t="shared" si="197"/>
        <v>271.94827307014197</v>
      </c>
      <c r="J357" s="149"/>
      <c r="K357" s="169" t="s">
        <v>24</v>
      </c>
      <c r="L357" s="156">
        <v>16.971520436003374</v>
      </c>
      <c r="M357" s="156">
        <v>0</v>
      </c>
      <c r="N357" s="156">
        <v>254.97675263413859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98"/>
        <v>271.94827307014197</v>
      </c>
      <c r="U357" s="215" t="s">
        <v>24</v>
      </c>
      <c r="V357" s="207">
        <v>16.971520436003374</v>
      </c>
      <c r="W357" s="207">
        <v>0</v>
      </c>
      <c r="X357" s="207">
        <v>0</v>
      </c>
      <c r="Y357" s="207">
        <v>0</v>
      </c>
      <c r="Z357" s="207">
        <v>7.0998348911423976</v>
      </c>
      <c r="AA357" s="207">
        <v>0</v>
      </c>
      <c r="AB357" s="207">
        <v>0</v>
      </c>
      <c r="AC357" s="208">
        <v>247.8769177429962</v>
      </c>
      <c r="AD357" s="207">
        <v>0</v>
      </c>
      <c r="AE357" s="207">
        <v>0</v>
      </c>
      <c r="AF357" s="207">
        <v>0</v>
      </c>
      <c r="AG357" s="207">
        <v>247.8769177429962</v>
      </c>
      <c r="AH357" s="207">
        <v>0</v>
      </c>
      <c r="AI357" s="210">
        <f t="shared" si="199"/>
        <v>271.94827307014197</v>
      </c>
      <c r="AJ357" s="141" t="str">
        <f t="shared" si="200"/>
        <v/>
      </c>
      <c r="BA357" s="141"/>
      <c r="BR357" s="141"/>
      <c r="CG357" s="141"/>
    </row>
    <row r="358" spans="1:85" ht="15">
      <c r="A358" s="159" t="s">
        <v>59</v>
      </c>
      <c r="B358" s="160">
        <v>9.686442254924069</v>
      </c>
      <c r="C358" s="160">
        <v>16.427007741598032</v>
      </c>
      <c r="D358" s="160">
        <v>29.958068829662068</v>
      </c>
      <c r="E358" s="160">
        <v>0</v>
      </c>
      <c r="F358" s="348"/>
      <c r="G358" s="160">
        <v>0</v>
      </c>
      <c r="H358" s="161">
        <v>0</v>
      </c>
      <c r="I358" s="162">
        <f t="shared" si="197"/>
        <v>56.071518826184167</v>
      </c>
      <c r="J358" s="149"/>
      <c r="K358" s="163" t="s">
        <v>59</v>
      </c>
      <c r="L358" s="164">
        <v>9.686442254924069</v>
      </c>
      <c r="M358" s="164">
        <v>16.427007741598032</v>
      </c>
      <c r="N358" s="164">
        <v>29.958068829662068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98"/>
        <v>56.071518826184167</v>
      </c>
      <c r="U358" s="211" t="s">
        <v>59</v>
      </c>
      <c r="V358" s="212">
        <v>9.686442254924069</v>
      </c>
      <c r="W358" s="212">
        <v>0</v>
      </c>
      <c r="X358" s="212">
        <v>0</v>
      </c>
      <c r="Y358" s="212">
        <v>16.427007741598032</v>
      </c>
      <c r="Z358" s="212">
        <v>29.958068829662068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99"/>
        <v>56.071518826184167</v>
      </c>
      <c r="AJ358" s="141" t="str">
        <f t="shared" si="200"/>
        <v/>
      </c>
      <c r="BA358" s="141"/>
      <c r="BR358" s="141"/>
      <c r="CG358" s="141"/>
    </row>
    <row r="359" spans="1:85" ht="15">
      <c r="A359" s="167" t="s">
        <v>22</v>
      </c>
      <c r="B359" s="156">
        <v>171.76324056472839</v>
      </c>
      <c r="C359" s="156">
        <v>849.27691153716989</v>
      </c>
      <c r="D359" s="156">
        <v>484.25303963191794</v>
      </c>
      <c r="E359" s="156">
        <v>12.634880415689029</v>
      </c>
      <c r="F359" s="348"/>
      <c r="G359" s="156">
        <v>0</v>
      </c>
      <c r="H359" s="168">
        <v>0</v>
      </c>
      <c r="I359" s="154">
        <f t="shared" si="197"/>
        <v>1517.9280721495052</v>
      </c>
      <c r="J359" s="149"/>
      <c r="K359" s="169" t="s">
        <v>22</v>
      </c>
      <c r="L359" s="156">
        <v>171.76324056472839</v>
      </c>
      <c r="M359" s="156">
        <v>849.27691153716989</v>
      </c>
      <c r="N359" s="156">
        <v>484.25303963191794</v>
      </c>
      <c r="O359" s="156">
        <v>12.634880415689029</v>
      </c>
      <c r="P359" s="156">
        <v>30.214746566393025</v>
      </c>
      <c r="Q359" s="156">
        <v>0</v>
      </c>
      <c r="R359" s="157">
        <v>0</v>
      </c>
      <c r="S359" s="158">
        <f t="shared" si="198"/>
        <v>1548.1428187158981</v>
      </c>
      <c r="U359" s="215" t="s">
        <v>22</v>
      </c>
      <c r="V359" s="207">
        <v>171.76324056472839</v>
      </c>
      <c r="W359" s="207">
        <v>0</v>
      </c>
      <c r="X359" s="207">
        <v>0</v>
      </c>
      <c r="Y359" s="207">
        <v>849.27691153716989</v>
      </c>
      <c r="Z359" s="207">
        <v>350.75604134159113</v>
      </c>
      <c r="AA359" s="207">
        <v>0</v>
      </c>
      <c r="AB359" s="207">
        <v>30.214746566393025</v>
      </c>
      <c r="AC359" s="208">
        <v>146.13187870601584</v>
      </c>
      <c r="AD359" s="207">
        <v>0</v>
      </c>
      <c r="AE359" s="207">
        <v>0</v>
      </c>
      <c r="AF359" s="207">
        <v>0</v>
      </c>
      <c r="AG359" s="207">
        <v>133.49699829032681</v>
      </c>
      <c r="AH359" s="207">
        <v>12.634880415689029</v>
      </c>
      <c r="AI359" s="210">
        <f t="shared" si="199"/>
        <v>1548.1428187158981</v>
      </c>
      <c r="AJ359" s="141" t="str">
        <f t="shared" si="200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48"/>
      <c r="G360" s="160">
        <v>0</v>
      </c>
      <c r="H360" s="161">
        <v>0</v>
      </c>
      <c r="I360" s="162">
        <f t="shared" si="197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98"/>
        <v>0</v>
      </c>
      <c r="U360" s="211" t="s">
        <v>60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99"/>
        <v>0</v>
      </c>
      <c r="AJ360" s="141" t="str">
        <f t="shared" si="200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197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98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99"/>
        <v>0</v>
      </c>
      <c r="AJ361" s="141" t="str">
        <f t="shared" si="200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197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98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199"/>
        <v>0</v>
      </c>
      <c r="AJ362" s="141" t="str">
        <f t="shared" si="200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197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98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99"/>
        <v>0</v>
      </c>
      <c r="AJ363" s="141" t="str">
        <f t="shared" si="200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197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98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199"/>
        <v>0</v>
      </c>
      <c r="AJ364" s="141" t="str">
        <f t="shared" si="200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197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98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99"/>
        <v>0</v>
      </c>
      <c r="AJ365" s="141" t="str">
        <f t="shared" si="200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242.17182222839966</v>
      </c>
      <c r="C366" s="195">
        <f t="shared" ref="C366:I366" si="201">SUM(C345:C361)</f>
        <v>904.71806868290855</v>
      </c>
      <c r="D366" s="195">
        <f t="shared" si="201"/>
        <v>868.72284942206704</v>
      </c>
      <c r="E366" s="195">
        <f t="shared" si="201"/>
        <v>646.37044834972767</v>
      </c>
      <c r="F366" s="195">
        <f t="shared" si="201"/>
        <v>0</v>
      </c>
      <c r="G366" s="195">
        <f t="shared" si="201"/>
        <v>21.594151264951563</v>
      </c>
      <c r="H366" s="197">
        <f t="shared" si="201"/>
        <v>0</v>
      </c>
      <c r="I366" s="154">
        <f t="shared" si="201"/>
        <v>2683.5773399480545</v>
      </c>
      <c r="J366" s="149"/>
      <c r="K366" s="196" t="s">
        <v>26</v>
      </c>
      <c r="L366" s="195">
        <f>SUM(L345:L361)</f>
        <v>242.17182222839966</v>
      </c>
      <c r="M366" s="195">
        <f t="shared" ref="M366:S366" si="202">SUM(M345:M361)</f>
        <v>904.71806868290855</v>
      </c>
      <c r="N366" s="195">
        <f t="shared" si="202"/>
        <v>868.72284942206704</v>
      </c>
      <c r="O366" s="195">
        <f t="shared" si="202"/>
        <v>646.37044834972767</v>
      </c>
      <c r="P366" s="195">
        <f t="shared" si="202"/>
        <v>538.26434207447028</v>
      </c>
      <c r="Q366" s="195">
        <f t="shared" si="202"/>
        <v>21.594151264951563</v>
      </c>
      <c r="R366" s="197">
        <f t="shared" si="202"/>
        <v>0</v>
      </c>
      <c r="S366" s="198">
        <f t="shared" si="202"/>
        <v>3221.8416820225248</v>
      </c>
      <c r="T366" s="141" t="str">
        <f>IF(ABS(S366-AI366)&gt;0.01,S366-AI366,"")</f>
        <v/>
      </c>
      <c r="U366" s="224" t="s">
        <v>62</v>
      </c>
      <c r="V366" s="225">
        <f>SUM(V345:V361)</f>
        <v>231.32481340943323</v>
      </c>
      <c r="W366" s="225">
        <f t="shared" ref="W366:AH366" si="203">SUM(W345:W361)</f>
        <v>10.701908457542896</v>
      </c>
      <c r="X366" s="225">
        <f t="shared" si="203"/>
        <v>21.594151264951563</v>
      </c>
      <c r="Y366" s="225">
        <f t="shared" si="203"/>
        <v>904.71806868290855</v>
      </c>
      <c r="Z366" s="225">
        <f t="shared" si="203"/>
        <v>459.29405290008583</v>
      </c>
      <c r="AA366" s="225">
        <f t="shared" si="203"/>
        <v>623.76350454699423</v>
      </c>
      <c r="AB366" s="225">
        <f t="shared" si="203"/>
        <v>538.26434207447028</v>
      </c>
      <c r="AC366" s="225">
        <f t="shared" si="203"/>
        <v>432.18084068613825</v>
      </c>
      <c r="AD366" s="226">
        <f t="shared" si="203"/>
        <v>0.14510036142352703</v>
      </c>
      <c r="AE366" s="226">
        <f t="shared" si="203"/>
        <v>7.6570951965800656E-3</v>
      </c>
      <c r="AF366" s="226">
        <f t="shared" si="203"/>
        <v>0</v>
      </c>
      <c r="AG366" s="226">
        <f t="shared" si="203"/>
        <v>409.42879652198121</v>
      </c>
      <c r="AH366" s="226">
        <f t="shared" si="203"/>
        <v>22.599286707536951</v>
      </c>
      <c r="AI366" s="227">
        <f>SUM(V366:AC366)</f>
        <v>3221.8416820225248</v>
      </c>
      <c r="AJ366" s="141" t="str">
        <f t="shared" si="200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9.0242162438697343E-2</v>
      </c>
      <c r="C367" s="49">
        <f t="shared" ref="C367:H367" si="204">IF($I366=0,"-",C366/$I366)</f>
        <v>0.33713135642307257</v>
      </c>
      <c r="D367" s="49">
        <f t="shared" si="204"/>
        <v>0.3237182087097526</v>
      </c>
      <c r="E367" s="49">
        <f t="shared" si="204"/>
        <v>0.2408614943671567</v>
      </c>
      <c r="F367" s="49">
        <f t="shared" si="204"/>
        <v>0</v>
      </c>
      <c r="G367" s="49">
        <f t="shared" si="204"/>
        <v>8.0467780613207723E-3</v>
      </c>
      <c r="H367" s="72">
        <f t="shared" si="204"/>
        <v>0</v>
      </c>
      <c r="I367" s="50">
        <f>SUM(B367:H367)</f>
        <v>1</v>
      </c>
      <c r="J367" s="141"/>
      <c r="K367" s="84" t="s">
        <v>86</v>
      </c>
      <c r="L367" s="101">
        <f t="shared" ref="L367:R367" si="205">IF($S366=0,"-",L366/$S366)</f>
        <v>7.5165649379883639E-2</v>
      </c>
      <c r="M367" s="101">
        <f t="shared" si="205"/>
        <v>0.2808077360632345</v>
      </c>
      <c r="N367" s="101">
        <f t="shared" si="205"/>
        <v>0.26963548651984742</v>
      </c>
      <c r="O367" s="101">
        <f t="shared" si="205"/>
        <v>0.20062141847515172</v>
      </c>
      <c r="P367" s="101">
        <f t="shared" si="205"/>
        <v>0.16706728486316327</v>
      </c>
      <c r="Q367" s="101">
        <f t="shared" si="205"/>
        <v>6.7024246987194428E-3</v>
      </c>
      <c r="R367" s="102">
        <f t="shared" si="205"/>
        <v>0</v>
      </c>
      <c r="S367" s="103">
        <f>SUM(L367:R367)</f>
        <v>0.99999999999999989</v>
      </c>
      <c r="U367" s="113" t="s">
        <v>86</v>
      </c>
      <c r="V367" s="135">
        <f>+V366/$AI366</f>
        <v>7.1798938694038528E-2</v>
      </c>
      <c r="W367" s="135">
        <f t="shared" ref="W367:AH367" si="206">+W366/$AI366</f>
        <v>3.3216742204491959E-3</v>
      </c>
      <c r="X367" s="135">
        <f t="shared" si="206"/>
        <v>6.7024246987194428E-3</v>
      </c>
      <c r="Y367" s="135">
        <f t="shared" si="206"/>
        <v>0.2808077360632345</v>
      </c>
      <c r="Z367" s="135">
        <f t="shared" si="206"/>
        <v>0.14255636937807634</v>
      </c>
      <c r="AA367" s="135">
        <f t="shared" si="206"/>
        <v>0.19360464172635075</v>
      </c>
      <c r="AB367" s="135">
        <f t="shared" si="206"/>
        <v>0.16706728486316327</v>
      </c>
      <c r="AC367" s="135">
        <f t="shared" si="206"/>
        <v>0.134140930355968</v>
      </c>
      <c r="AD367" s="135">
        <f t="shared" si="206"/>
        <v>4.5036465395915938E-5</v>
      </c>
      <c r="AE367" s="135">
        <f t="shared" si="206"/>
        <v>2.3766205643516575E-6</v>
      </c>
      <c r="AF367" s="135">
        <f t="shared" si="206"/>
        <v>0</v>
      </c>
      <c r="AG367" s="135">
        <f t="shared" si="206"/>
        <v>0.12707911714177109</v>
      </c>
      <c r="AH367" s="135">
        <f t="shared" si="206"/>
        <v>7.0144001282366406E-3</v>
      </c>
      <c r="AI367" s="136">
        <f>SUM(V367:AC367)</f>
        <v>1</v>
      </c>
      <c r="AJ367" s="24" t="str">
        <f t="shared" si="200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207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08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09">SUM(V372:AC372)</f>
        <v>0</v>
      </c>
      <c r="AJ372" s="141" t="str">
        <f t="shared" ref="AJ372:AJ393" si="210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207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08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09"/>
        <v>0</v>
      </c>
      <c r="AJ373" s="141" t="str">
        <f t="shared" si="210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207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08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09"/>
        <v>0</v>
      </c>
      <c r="AJ374" s="141" t="str">
        <f t="shared" si="210"/>
        <v/>
      </c>
      <c r="BA374" s="141"/>
      <c r="BR374" s="141"/>
      <c r="CG374" s="141"/>
    </row>
    <row r="375" spans="1:85" ht="15">
      <c r="A375" s="167" t="s">
        <v>16</v>
      </c>
      <c r="B375" s="156">
        <v>316.94264002850747</v>
      </c>
      <c r="C375" s="156">
        <v>0</v>
      </c>
      <c r="D375" s="156">
        <v>0</v>
      </c>
      <c r="E375" s="156">
        <v>0</v>
      </c>
      <c r="F375" s="348"/>
      <c r="G375" s="156">
        <v>0</v>
      </c>
      <c r="H375" s="168">
        <v>0</v>
      </c>
      <c r="I375" s="154">
        <f t="shared" si="207"/>
        <v>316.94264002850747</v>
      </c>
      <c r="J375" s="149"/>
      <c r="K375" s="169" t="s">
        <v>16</v>
      </c>
      <c r="L375" s="156">
        <v>316.94264002850747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08"/>
        <v>316.94264002850747</v>
      </c>
      <c r="U375" s="215" t="s">
        <v>16</v>
      </c>
      <c r="V375" s="207">
        <v>316.94264002850747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09"/>
        <v>316.94264002850747</v>
      </c>
      <c r="AJ375" s="141" t="str">
        <f t="shared" si="210"/>
        <v/>
      </c>
      <c r="BA375" s="141"/>
      <c r="BR375" s="141"/>
      <c r="CG375" s="141"/>
    </row>
    <row r="376" spans="1:85" ht="15">
      <c r="A376" s="159" t="s">
        <v>15</v>
      </c>
      <c r="B376" s="160">
        <v>176.89224260544461</v>
      </c>
      <c r="C376" s="160">
        <v>0</v>
      </c>
      <c r="D376" s="160">
        <v>8.9790826054221569</v>
      </c>
      <c r="E376" s="160">
        <v>5.3098264106196993</v>
      </c>
      <c r="F376" s="348"/>
      <c r="G376" s="160">
        <v>0</v>
      </c>
      <c r="H376" s="161">
        <v>0</v>
      </c>
      <c r="I376" s="162">
        <f t="shared" si="207"/>
        <v>191.18115162148646</v>
      </c>
      <c r="J376" s="149"/>
      <c r="K376" s="163" t="s">
        <v>15</v>
      </c>
      <c r="L376" s="164">
        <v>176.89224260544461</v>
      </c>
      <c r="M376" s="164">
        <v>0</v>
      </c>
      <c r="N376" s="164">
        <v>8.9790826054221569</v>
      </c>
      <c r="O376" s="164">
        <v>5.3098264106196993</v>
      </c>
      <c r="P376" s="164">
        <v>0</v>
      </c>
      <c r="Q376" s="164">
        <v>0</v>
      </c>
      <c r="R376" s="165">
        <v>0</v>
      </c>
      <c r="S376" s="166">
        <f t="shared" si="208"/>
        <v>191.18115162148646</v>
      </c>
      <c r="U376" s="211" t="s">
        <v>56</v>
      </c>
      <c r="V376" s="212">
        <v>176.37866241513743</v>
      </c>
      <c r="W376" s="212">
        <v>0</v>
      </c>
      <c r="X376" s="212">
        <v>0</v>
      </c>
      <c r="Y376" s="212">
        <v>0</v>
      </c>
      <c r="Z376" s="212">
        <v>8.9790826054221569</v>
      </c>
      <c r="AA376" s="212">
        <v>5.3098264106196993</v>
      </c>
      <c r="AB376" s="212">
        <v>0</v>
      </c>
      <c r="AC376" s="213">
        <v>0.51358019030718893</v>
      </c>
      <c r="AD376" s="212">
        <v>0.51358019030718893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209"/>
        <v>191.18115162148646</v>
      </c>
      <c r="AJ376" s="141" t="str">
        <f t="shared" si="210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2790.2783344497534</v>
      </c>
      <c r="F377" s="348"/>
      <c r="G377" s="156">
        <v>0</v>
      </c>
      <c r="H377" s="168">
        <v>0</v>
      </c>
      <c r="I377" s="154">
        <f t="shared" si="207"/>
        <v>2790.2783344497534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2790.2783344497534</v>
      </c>
      <c r="P377" s="156">
        <v>1762.3140858941429</v>
      </c>
      <c r="Q377" s="156">
        <v>0</v>
      </c>
      <c r="R377" s="157">
        <v>0</v>
      </c>
      <c r="S377" s="158">
        <f t="shared" si="208"/>
        <v>4552.5924203438963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1395.1391672248767</v>
      </c>
      <c r="AB377" s="207">
        <v>1762.3140858941429</v>
      </c>
      <c r="AC377" s="208">
        <v>1395.1391672248767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1395.1391672248767</v>
      </c>
      <c r="AI377" s="210">
        <f t="shared" si="209"/>
        <v>4552.5924203438963</v>
      </c>
      <c r="AJ377" s="141" t="str">
        <f t="shared" si="210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35.539789253427536</v>
      </c>
      <c r="F378" s="348"/>
      <c r="G378" s="160">
        <v>0</v>
      </c>
      <c r="H378" s="161">
        <v>0</v>
      </c>
      <c r="I378" s="162">
        <f t="shared" si="207"/>
        <v>35.539789253427536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35.539789253427536</v>
      </c>
      <c r="P378" s="164">
        <v>136.54583155710512</v>
      </c>
      <c r="Q378" s="164">
        <v>0</v>
      </c>
      <c r="R378" s="165">
        <v>0</v>
      </c>
      <c r="S378" s="166">
        <f t="shared" si="208"/>
        <v>172.08562081053265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28.431831402742031</v>
      </c>
      <c r="AB378" s="212">
        <v>136.54583155710512</v>
      </c>
      <c r="AC378" s="213">
        <v>7.1079578506855077</v>
      </c>
      <c r="AD378" s="212">
        <v>0</v>
      </c>
      <c r="AE378" s="212">
        <v>0</v>
      </c>
      <c r="AF378" s="212">
        <v>0</v>
      </c>
      <c r="AG378" s="212">
        <v>0</v>
      </c>
      <c r="AH378" s="212">
        <v>7.1079578506855077</v>
      </c>
      <c r="AI378" s="214">
        <f t="shared" si="209"/>
        <v>172.08562081053265</v>
      </c>
      <c r="AJ378" s="141" t="str">
        <f t="shared" si="210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1.0397015127323899E-2</v>
      </c>
      <c r="F379" s="348"/>
      <c r="G379" s="156">
        <v>0</v>
      </c>
      <c r="H379" s="168">
        <v>0</v>
      </c>
      <c r="I379" s="154">
        <f t="shared" si="207"/>
        <v>1.0397015127323899E-2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1.0397015127323899E-2</v>
      </c>
      <c r="P379" s="156">
        <v>0</v>
      </c>
      <c r="Q379" s="156">
        <v>0</v>
      </c>
      <c r="R379" s="157">
        <v>0</v>
      </c>
      <c r="S379" s="158">
        <f t="shared" si="208"/>
        <v>1.0397015127323899E-2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1.0397015127323899E-2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1.0397015127323899E-2</v>
      </c>
      <c r="AI379" s="210">
        <f t="shared" si="209"/>
        <v>1.0397015127323899E-2</v>
      </c>
      <c r="AJ379" s="141" t="str">
        <f t="shared" si="210"/>
        <v/>
      </c>
      <c r="BA379" s="141"/>
      <c r="BR379" s="141"/>
      <c r="CG379" s="141"/>
    </row>
    <row r="380" spans="1:85" ht="15">
      <c r="A380" s="159" t="s">
        <v>17</v>
      </c>
      <c r="B380" s="160">
        <v>2.5105124195662256</v>
      </c>
      <c r="C380" s="160">
        <v>0</v>
      </c>
      <c r="D380" s="160">
        <v>68.74368483716016</v>
      </c>
      <c r="E380" s="160">
        <v>15.577983402261331</v>
      </c>
      <c r="F380" s="348"/>
      <c r="G380" s="160">
        <v>0</v>
      </c>
      <c r="H380" s="161">
        <v>0</v>
      </c>
      <c r="I380" s="162">
        <f t="shared" si="207"/>
        <v>86.83218065898771</v>
      </c>
      <c r="J380" s="149"/>
      <c r="K380" s="163" t="s">
        <v>17</v>
      </c>
      <c r="L380" s="164">
        <v>2.5105124195662256</v>
      </c>
      <c r="M380" s="164">
        <v>0</v>
      </c>
      <c r="N380" s="164">
        <v>68.74368483716016</v>
      </c>
      <c r="O380" s="164">
        <v>15.577983402261331</v>
      </c>
      <c r="P380" s="164">
        <v>3.7928978457332012</v>
      </c>
      <c r="Q380" s="164">
        <v>0</v>
      </c>
      <c r="R380" s="165">
        <v>0</v>
      </c>
      <c r="S380" s="166">
        <f t="shared" si="208"/>
        <v>90.625078504720918</v>
      </c>
      <c r="U380" s="211" t="s">
        <v>17</v>
      </c>
      <c r="V380" s="212">
        <v>2.5105124195662256</v>
      </c>
      <c r="W380" s="212">
        <v>0</v>
      </c>
      <c r="X380" s="212">
        <v>0</v>
      </c>
      <c r="Y380" s="212">
        <v>0</v>
      </c>
      <c r="Z380" s="212">
        <v>68.732243384197261</v>
      </c>
      <c r="AA380" s="212">
        <v>0</v>
      </c>
      <c r="AB380" s="212">
        <v>3.7928978457332012</v>
      </c>
      <c r="AC380" s="213">
        <v>15.589424855224232</v>
      </c>
      <c r="AD380" s="212">
        <v>0</v>
      </c>
      <c r="AE380" s="212">
        <v>0</v>
      </c>
      <c r="AF380" s="212">
        <v>0</v>
      </c>
      <c r="AG380" s="212">
        <v>1.1441452962903815E-2</v>
      </c>
      <c r="AH380" s="212">
        <v>15.577983402261331</v>
      </c>
      <c r="AI380" s="214">
        <f t="shared" si="209"/>
        <v>90.625078504720932</v>
      </c>
      <c r="AJ380" s="141" t="str">
        <f t="shared" si="210"/>
        <v/>
      </c>
      <c r="BA380" s="141"/>
      <c r="BR380" s="141"/>
      <c r="CG380" s="141"/>
    </row>
    <row r="381" spans="1:85" ht="15">
      <c r="A381" s="167" t="s">
        <v>139</v>
      </c>
      <c r="B381" s="156">
        <v>177.26125829493313</v>
      </c>
      <c r="C381" s="156">
        <v>4.9480826936800044</v>
      </c>
      <c r="D381" s="156">
        <v>144.133965855702</v>
      </c>
      <c r="E381" s="156">
        <v>0.20175319948361214</v>
      </c>
      <c r="F381" s="348"/>
      <c r="G381" s="156">
        <v>0</v>
      </c>
      <c r="H381" s="168">
        <v>0</v>
      </c>
      <c r="I381" s="154">
        <f t="shared" si="207"/>
        <v>326.54506004379874</v>
      </c>
      <c r="J381" s="149"/>
      <c r="K381" s="169" t="s">
        <v>139</v>
      </c>
      <c r="L381" s="156">
        <v>177.26125829493313</v>
      </c>
      <c r="M381" s="156">
        <v>4.9480826936800044</v>
      </c>
      <c r="N381" s="156">
        <v>144.133965855702</v>
      </c>
      <c r="O381" s="156">
        <v>0.20175319948361214</v>
      </c>
      <c r="P381" s="156">
        <v>0.39053517700620527</v>
      </c>
      <c r="Q381" s="156">
        <v>0</v>
      </c>
      <c r="R381" s="157">
        <v>0</v>
      </c>
      <c r="S381" s="158">
        <f t="shared" si="208"/>
        <v>326.93559522080494</v>
      </c>
      <c r="U381" s="215" t="s">
        <v>139</v>
      </c>
      <c r="V381" s="207">
        <v>176.13724257538541</v>
      </c>
      <c r="W381" s="207">
        <v>0</v>
      </c>
      <c r="X381" s="207">
        <v>0</v>
      </c>
      <c r="Y381" s="207">
        <v>4.9480826936800044</v>
      </c>
      <c r="Z381" s="207">
        <v>144.133965855702</v>
      </c>
      <c r="AA381" s="207">
        <v>0.20175319948361214</v>
      </c>
      <c r="AB381" s="207">
        <v>0.39053517700620527</v>
      </c>
      <c r="AC381" s="208">
        <v>1.1240157195477178</v>
      </c>
      <c r="AD381" s="207">
        <v>1.1240157195477178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09"/>
        <v>326.935595220805</v>
      </c>
      <c r="AJ381" s="141" t="str">
        <f t="shared" si="210"/>
        <v/>
      </c>
      <c r="BA381" s="141"/>
      <c r="BR381" s="141"/>
      <c r="CG381" s="141"/>
    </row>
    <row r="382" spans="1:85" ht="15">
      <c r="A382" s="159" t="s">
        <v>25</v>
      </c>
      <c r="B382" s="160">
        <v>53.764999547350236</v>
      </c>
      <c r="C382" s="160">
        <v>4.377907090909801</v>
      </c>
      <c r="D382" s="160">
        <v>32.060784561933893</v>
      </c>
      <c r="E382" s="160">
        <v>223.30966040046823</v>
      </c>
      <c r="F382" s="348"/>
      <c r="G382" s="160">
        <v>153.22689191715355</v>
      </c>
      <c r="H382" s="161">
        <v>0</v>
      </c>
      <c r="I382" s="162">
        <f t="shared" si="207"/>
        <v>466.74024351781577</v>
      </c>
      <c r="J382" s="149"/>
      <c r="K382" s="163" t="s">
        <v>25</v>
      </c>
      <c r="L382" s="164">
        <v>53.764999547350236</v>
      </c>
      <c r="M382" s="164">
        <v>4.377907090909801</v>
      </c>
      <c r="N382" s="164">
        <v>32.060784561933893</v>
      </c>
      <c r="O382" s="164">
        <v>223.30966040046823</v>
      </c>
      <c r="P382" s="164">
        <v>0</v>
      </c>
      <c r="Q382" s="164">
        <v>153.22689191715355</v>
      </c>
      <c r="R382" s="165">
        <v>0</v>
      </c>
      <c r="S382" s="166">
        <f t="shared" si="208"/>
        <v>466.74024351781577</v>
      </c>
      <c r="U382" s="211" t="s">
        <v>25</v>
      </c>
      <c r="V382" s="212">
        <v>36.278629836549328</v>
      </c>
      <c r="W382" s="212">
        <v>14.180451942781056</v>
      </c>
      <c r="X382" s="212">
        <v>153.22689191715355</v>
      </c>
      <c r="Y382" s="212">
        <v>4.377907090909801</v>
      </c>
      <c r="Z382" s="212">
        <v>32.060784561933893</v>
      </c>
      <c r="AA382" s="212">
        <v>178.25522510679087</v>
      </c>
      <c r="AB382" s="212">
        <v>0</v>
      </c>
      <c r="AC382" s="213">
        <v>48.360353061697197</v>
      </c>
      <c r="AD382" s="212">
        <v>3.3059177680198508</v>
      </c>
      <c r="AE382" s="212">
        <v>2.529335987099298E-2</v>
      </c>
      <c r="AF382" s="212">
        <v>0</v>
      </c>
      <c r="AG382" s="212">
        <v>0</v>
      </c>
      <c r="AH382" s="212">
        <v>45.029141933806365</v>
      </c>
      <c r="AI382" s="214">
        <f t="shared" si="209"/>
        <v>466.74024351781566</v>
      </c>
      <c r="AJ382" s="141" t="str">
        <f t="shared" si="210"/>
        <v/>
      </c>
      <c r="BA382" s="141"/>
      <c r="BR382" s="141"/>
      <c r="CG382" s="141"/>
    </row>
    <row r="383" spans="1:85" ht="15">
      <c r="A383" s="167" t="s">
        <v>24</v>
      </c>
      <c r="B383" s="156">
        <v>54.920669731948223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207"/>
        <v>54.920669731948223</v>
      </c>
      <c r="J383" s="149"/>
      <c r="K383" s="169" t="s">
        <v>24</v>
      </c>
      <c r="L383" s="156">
        <v>54.920669731948223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08"/>
        <v>54.920669731948223</v>
      </c>
      <c r="U383" s="215" t="s">
        <v>24</v>
      </c>
      <c r="V383" s="207">
        <v>54.920669731948223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09"/>
        <v>54.920669731948223</v>
      </c>
      <c r="AJ383" s="141" t="str">
        <f t="shared" si="210"/>
        <v/>
      </c>
      <c r="BA383" s="141"/>
      <c r="BR383" s="141"/>
      <c r="CG383" s="141"/>
    </row>
    <row r="384" spans="1:85" ht="15">
      <c r="A384" s="159" t="s">
        <v>59</v>
      </c>
      <c r="B384" s="160">
        <v>12.977696254585178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207"/>
        <v>12.977696254585178</v>
      </c>
      <c r="J384" s="149"/>
      <c r="K384" s="163" t="s">
        <v>59</v>
      </c>
      <c r="L384" s="164">
        <v>12.977696254585178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08"/>
        <v>12.977696254585178</v>
      </c>
      <c r="U384" s="211" t="s">
        <v>59</v>
      </c>
      <c r="V384" s="212">
        <v>12.977696254585178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09"/>
        <v>12.977696254585178</v>
      </c>
      <c r="AJ384" s="141" t="str">
        <f t="shared" si="210"/>
        <v/>
      </c>
      <c r="BA384" s="141"/>
      <c r="BR384" s="141"/>
      <c r="CG384" s="141"/>
    </row>
    <row r="385" spans="1:85" ht="15">
      <c r="A385" s="167" t="s">
        <v>22</v>
      </c>
      <c r="B385" s="156">
        <v>350.66351897798239</v>
      </c>
      <c r="C385" s="156">
        <v>0</v>
      </c>
      <c r="D385" s="156">
        <v>37.141775407661385</v>
      </c>
      <c r="E385" s="156">
        <v>0</v>
      </c>
      <c r="F385" s="348"/>
      <c r="G385" s="156">
        <v>0</v>
      </c>
      <c r="H385" s="168">
        <v>0</v>
      </c>
      <c r="I385" s="154">
        <f t="shared" si="207"/>
        <v>387.80529438564378</v>
      </c>
      <c r="J385" s="149"/>
      <c r="K385" s="169" t="s">
        <v>22</v>
      </c>
      <c r="L385" s="156">
        <v>350.66351897798239</v>
      </c>
      <c r="M385" s="156">
        <v>0</v>
      </c>
      <c r="N385" s="156">
        <v>37.141775407661385</v>
      </c>
      <c r="O385" s="156">
        <v>0</v>
      </c>
      <c r="P385" s="156">
        <v>276.25740670777458</v>
      </c>
      <c r="Q385" s="156">
        <v>0</v>
      </c>
      <c r="R385" s="157">
        <v>0</v>
      </c>
      <c r="S385" s="158">
        <f t="shared" si="208"/>
        <v>664.06270109341835</v>
      </c>
      <c r="U385" s="215" t="s">
        <v>22</v>
      </c>
      <c r="V385" s="207">
        <v>348.12805521704865</v>
      </c>
      <c r="W385" s="207">
        <v>0</v>
      </c>
      <c r="X385" s="207">
        <v>0</v>
      </c>
      <c r="Y385" s="207">
        <v>0</v>
      </c>
      <c r="Z385" s="207">
        <v>4.3321173239114881</v>
      </c>
      <c r="AA385" s="207">
        <v>0</v>
      </c>
      <c r="AB385" s="207">
        <v>276.25740670777458</v>
      </c>
      <c r="AC385" s="208">
        <v>35.345121844683653</v>
      </c>
      <c r="AD385" s="207">
        <v>2.5354637609337569</v>
      </c>
      <c r="AE385" s="207">
        <v>0</v>
      </c>
      <c r="AF385" s="207">
        <v>0</v>
      </c>
      <c r="AG385" s="207">
        <v>32.809658083749895</v>
      </c>
      <c r="AH385" s="207">
        <v>0</v>
      </c>
      <c r="AI385" s="210">
        <f t="shared" si="209"/>
        <v>664.06270109341824</v>
      </c>
      <c r="AJ385" s="141" t="str">
        <f t="shared" si="210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207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08"/>
        <v>0</v>
      </c>
      <c r="U386" s="211" t="s">
        <v>60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09"/>
        <v>0</v>
      </c>
      <c r="AJ386" s="141" t="str">
        <f t="shared" si="210"/>
        <v/>
      </c>
      <c r="BA386" s="141"/>
      <c r="BR386" s="141"/>
      <c r="CG386" s="141"/>
    </row>
    <row r="387" spans="1:85" ht="15">
      <c r="A387" s="170" t="s">
        <v>63</v>
      </c>
      <c r="B387" s="156">
        <v>0.252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207"/>
        <v>0.252</v>
      </c>
      <c r="J387" s="149"/>
      <c r="K387" s="171" t="s">
        <v>63</v>
      </c>
      <c r="L387" s="156">
        <v>0.252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08"/>
        <v>0.252</v>
      </c>
      <c r="U387" s="216" t="s">
        <v>61</v>
      </c>
      <c r="V387" s="207">
        <v>0.252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09"/>
        <v>0.252</v>
      </c>
      <c r="AJ387" s="141" t="str">
        <f t="shared" si="210"/>
        <v/>
      </c>
      <c r="BA387" s="141"/>
      <c r="BR387" s="141"/>
      <c r="CG387" s="141"/>
    </row>
    <row r="388" spans="1:85">
      <c r="A388" s="172" t="s">
        <v>23</v>
      </c>
      <c r="B388" s="173">
        <v>0.252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207"/>
        <v>0.252</v>
      </c>
      <c r="J388" s="149"/>
      <c r="K388" s="176" t="s">
        <v>23</v>
      </c>
      <c r="L388" s="177">
        <v>0.252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08"/>
        <v>0.252</v>
      </c>
      <c r="U388" s="217" t="s">
        <v>64</v>
      </c>
      <c r="V388" s="218">
        <v>0.252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209"/>
        <v>0.252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207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08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09"/>
        <v>0</v>
      </c>
      <c r="AJ389" s="141" t="str">
        <f t="shared" si="210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207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08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209"/>
        <v>0</v>
      </c>
      <c r="AJ390" s="141" t="str">
        <f t="shared" si="210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207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08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09"/>
        <v>0</v>
      </c>
      <c r="AJ391" s="141" t="str">
        <f t="shared" si="210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1146.1855378603175</v>
      </c>
      <c r="C392" s="195">
        <f t="shared" ref="C392:I392" si="211">SUM(C371:C387)</f>
        <v>9.3259897845898045</v>
      </c>
      <c r="D392" s="195">
        <f t="shared" si="211"/>
        <v>291.05929326787964</v>
      </c>
      <c r="E392" s="195">
        <f t="shared" si="211"/>
        <v>3070.2277441311408</v>
      </c>
      <c r="F392" s="195">
        <f t="shared" si="211"/>
        <v>0</v>
      </c>
      <c r="G392" s="195">
        <f t="shared" si="211"/>
        <v>153.22689191715355</v>
      </c>
      <c r="H392" s="197">
        <f t="shared" si="211"/>
        <v>0</v>
      </c>
      <c r="I392" s="154">
        <f t="shared" si="211"/>
        <v>4670.0254569610815</v>
      </c>
      <c r="J392" s="149"/>
      <c r="K392" s="196" t="s">
        <v>26</v>
      </c>
      <c r="L392" s="195">
        <f>SUM(L371:L387)</f>
        <v>1146.1855378603175</v>
      </c>
      <c r="M392" s="195">
        <f t="shared" ref="M392:S392" si="212">SUM(M371:M387)</f>
        <v>9.3259897845898045</v>
      </c>
      <c r="N392" s="195">
        <f t="shared" si="212"/>
        <v>291.05929326787964</v>
      </c>
      <c r="O392" s="195">
        <f t="shared" si="212"/>
        <v>3070.2277441311408</v>
      </c>
      <c r="P392" s="195">
        <f t="shared" si="212"/>
        <v>2179.300757181762</v>
      </c>
      <c r="Q392" s="195">
        <f t="shared" si="212"/>
        <v>153.22689191715355</v>
      </c>
      <c r="R392" s="197">
        <f t="shared" si="212"/>
        <v>0</v>
      </c>
      <c r="S392" s="198">
        <f t="shared" si="212"/>
        <v>6849.3262141428431</v>
      </c>
      <c r="T392" s="141" t="str">
        <f>IF(ABS(S392-AI392)&gt;0.01,S392-AI392,"")</f>
        <v/>
      </c>
      <c r="U392" s="224" t="s">
        <v>62</v>
      </c>
      <c r="V392" s="225">
        <f>SUM(V371:V387)</f>
        <v>1124.526108478728</v>
      </c>
      <c r="W392" s="225">
        <f t="shared" ref="W392:AH392" si="213">SUM(W371:W387)</f>
        <v>14.180451942781056</v>
      </c>
      <c r="X392" s="225">
        <f t="shared" si="213"/>
        <v>153.22689191715355</v>
      </c>
      <c r="Y392" s="225">
        <f t="shared" si="213"/>
        <v>9.3259897845898045</v>
      </c>
      <c r="Z392" s="225">
        <f t="shared" si="213"/>
        <v>258.2381937311668</v>
      </c>
      <c r="AA392" s="225">
        <f t="shared" si="213"/>
        <v>1607.3378033445131</v>
      </c>
      <c r="AB392" s="225">
        <f t="shared" si="213"/>
        <v>2179.300757181762</v>
      </c>
      <c r="AC392" s="225">
        <f t="shared" si="213"/>
        <v>1503.1900177621499</v>
      </c>
      <c r="AD392" s="226">
        <f t="shared" si="213"/>
        <v>7.4789774388085144</v>
      </c>
      <c r="AE392" s="226">
        <f t="shared" si="213"/>
        <v>2.529335987099298E-2</v>
      </c>
      <c r="AF392" s="226">
        <f t="shared" si="213"/>
        <v>0</v>
      </c>
      <c r="AG392" s="226">
        <f t="shared" si="213"/>
        <v>32.821099536712801</v>
      </c>
      <c r="AH392" s="226">
        <f t="shared" si="213"/>
        <v>1462.8646474267573</v>
      </c>
      <c r="AI392" s="227">
        <f>SUM(V392:AC392)</f>
        <v>6849.326214142844</v>
      </c>
      <c r="AJ392" s="141" t="str">
        <f t="shared" si="210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0.24543453743958241</v>
      </c>
      <c r="C393" s="49">
        <f t="shared" ref="C393:H393" si="214">IF($I392=0,"-",C392/$I392)</f>
        <v>1.9969890679479275E-3</v>
      </c>
      <c r="D393" s="49">
        <f t="shared" si="214"/>
        <v>6.2324990720132006E-2</v>
      </c>
      <c r="E393" s="49">
        <f t="shared" si="214"/>
        <v>0.6574327640023242</v>
      </c>
      <c r="F393" s="49">
        <f t="shared" si="214"/>
        <v>0</v>
      </c>
      <c r="G393" s="49">
        <f t="shared" si="214"/>
        <v>3.2810718770013438E-2</v>
      </c>
      <c r="H393" s="72">
        <f t="shared" si="214"/>
        <v>0</v>
      </c>
      <c r="I393" s="50">
        <f>SUM(B393:H393)</f>
        <v>0.99999999999999989</v>
      </c>
      <c r="J393" s="141"/>
      <c r="K393" s="84" t="s">
        <v>86</v>
      </c>
      <c r="L393" s="101">
        <f t="shared" ref="L393:R393" si="215">IF($S392=0,"-",L392/$S392)</f>
        <v>0.16734281621652278</v>
      </c>
      <c r="M393" s="101">
        <f t="shared" si="215"/>
        <v>1.3615922928788262E-3</v>
      </c>
      <c r="N393" s="101">
        <f t="shared" si="215"/>
        <v>4.2494587667161382E-2</v>
      </c>
      <c r="O393" s="101">
        <f t="shared" si="215"/>
        <v>0.44825252121757259</v>
      </c>
      <c r="P393" s="101">
        <f t="shared" si="215"/>
        <v>0.31817739278964829</v>
      </c>
      <c r="Q393" s="101">
        <f t="shared" si="215"/>
        <v>2.2371089816216192E-2</v>
      </c>
      <c r="R393" s="102">
        <f t="shared" si="215"/>
        <v>0</v>
      </c>
      <c r="S393" s="103">
        <f>SUM(L393:R393)</f>
        <v>1</v>
      </c>
      <c r="U393" s="113" t="s">
        <v>86</v>
      </c>
      <c r="V393" s="135">
        <f>+V392/$AI392</f>
        <v>0.16418054467266402</v>
      </c>
      <c r="W393" s="135">
        <f t="shared" ref="W393:AH393" si="216">+W392/$AI392</f>
        <v>2.0703426146502593E-3</v>
      </c>
      <c r="X393" s="135">
        <f t="shared" si="216"/>
        <v>2.2371089816216189E-2</v>
      </c>
      <c r="Y393" s="135">
        <f t="shared" si="216"/>
        <v>1.361592292878826E-3</v>
      </c>
      <c r="Z393" s="135">
        <f t="shared" si="216"/>
        <v>3.7702714932447395E-2</v>
      </c>
      <c r="AA393" s="135">
        <f t="shared" si="216"/>
        <v>0.23467093741652992</v>
      </c>
      <c r="AB393" s="135">
        <f t="shared" si="216"/>
        <v>0.31817739278964824</v>
      </c>
      <c r="AC393" s="135">
        <f t="shared" si="216"/>
        <v>0.21946538546496516</v>
      </c>
      <c r="AD393" s="135">
        <f t="shared" si="216"/>
        <v>1.0919289292084721E-3</v>
      </c>
      <c r="AE393" s="135">
        <f t="shared" si="216"/>
        <v>3.6928245319613978E-6</v>
      </c>
      <c r="AF393" s="135">
        <f t="shared" si="216"/>
        <v>0</v>
      </c>
      <c r="AG393" s="135">
        <f t="shared" si="216"/>
        <v>4.7918727347139771E-3</v>
      </c>
      <c r="AH393" s="135">
        <f t="shared" si="216"/>
        <v>0.21357789097651073</v>
      </c>
      <c r="AI393" s="136">
        <f>SUM(V393:AC393)</f>
        <v>1</v>
      </c>
      <c r="AJ393" s="24" t="str">
        <f t="shared" si="210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217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18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19">SUM(V398:AC398)</f>
        <v>0</v>
      </c>
      <c r="AJ398" s="141" t="str">
        <f t="shared" ref="AJ398:AJ419" si="220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217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18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19"/>
        <v>0</v>
      </c>
      <c r="AJ399" s="141" t="str">
        <f t="shared" si="220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217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18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19"/>
        <v>0</v>
      </c>
      <c r="AJ400" s="141" t="str">
        <f t="shared" si="220"/>
        <v/>
      </c>
      <c r="BA400" s="141"/>
      <c r="BR400" s="141"/>
      <c r="CG400" s="141"/>
    </row>
    <row r="401" spans="1:85" ht="15">
      <c r="A401" s="167" t="s">
        <v>16</v>
      </c>
      <c r="B401" s="156">
        <v>34.951946620667471</v>
      </c>
      <c r="C401" s="156">
        <v>0</v>
      </c>
      <c r="D401" s="156">
        <v>23.698583819839236</v>
      </c>
      <c r="E401" s="156">
        <v>0</v>
      </c>
      <c r="F401" s="348"/>
      <c r="G401" s="156">
        <v>0</v>
      </c>
      <c r="H401" s="168">
        <v>0</v>
      </c>
      <c r="I401" s="154">
        <f t="shared" si="217"/>
        <v>58.650530440506706</v>
      </c>
      <c r="J401" s="149"/>
      <c r="K401" s="169" t="s">
        <v>16</v>
      </c>
      <c r="L401" s="156">
        <v>34.951946620667471</v>
      </c>
      <c r="M401" s="156">
        <v>0</v>
      </c>
      <c r="N401" s="156">
        <v>23.698583819839236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18"/>
        <v>58.650530440506706</v>
      </c>
      <c r="U401" s="215" t="s">
        <v>16</v>
      </c>
      <c r="V401" s="207">
        <v>34.951946620667471</v>
      </c>
      <c r="W401" s="207">
        <v>0</v>
      </c>
      <c r="X401" s="207">
        <v>0</v>
      </c>
      <c r="Y401" s="207">
        <v>0</v>
      </c>
      <c r="Z401" s="207">
        <v>23.698583819839236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19"/>
        <v>58.650530440506706</v>
      </c>
      <c r="AJ401" s="141" t="str">
        <f t="shared" si="220"/>
        <v/>
      </c>
      <c r="BA401" s="141"/>
      <c r="BR401" s="141"/>
      <c r="CG401" s="141"/>
    </row>
    <row r="402" spans="1:85" ht="15">
      <c r="A402" s="159" t="s">
        <v>15</v>
      </c>
      <c r="B402" s="160">
        <v>19.385866992181324</v>
      </c>
      <c r="C402" s="160">
        <v>13.528821658573113</v>
      </c>
      <c r="D402" s="160">
        <v>9.0608971897965421E-2</v>
      </c>
      <c r="E402" s="160">
        <v>0</v>
      </c>
      <c r="F402" s="348"/>
      <c r="G402" s="160">
        <v>0</v>
      </c>
      <c r="H402" s="161">
        <v>0</v>
      </c>
      <c r="I402" s="162">
        <f t="shared" si="217"/>
        <v>33.0052976226524</v>
      </c>
      <c r="J402" s="149"/>
      <c r="K402" s="163" t="s">
        <v>15</v>
      </c>
      <c r="L402" s="164">
        <v>19.385866992181324</v>
      </c>
      <c r="M402" s="164">
        <v>13.528821658573113</v>
      </c>
      <c r="N402" s="164">
        <v>9.0608971897965421E-2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18"/>
        <v>33.0052976226524</v>
      </c>
      <c r="U402" s="211" t="s">
        <v>56</v>
      </c>
      <c r="V402" s="212">
        <v>19.385866992181324</v>
      </c>
      <c r="W402" s="212">
        <v>0</v>
      </c>
      <c r="X402" s="212">
        <v>0</v>
      </c>
      <c r="Y402" s="212">
        <v>13.528821658573113</v>
      </c>
      <c r="Z402" s="212">
        <v>9.0608971897965421E-2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19"/>
        <v>33.0052976226524</v>
      </c>
      <c r="AJ402" s="141" t="str">
        <f t="shared" si="220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</v>
      </c>
      <c r="F403" s="348"/>
      <c r="G403" s="156">
        <v>0</v>
      </c>
      <c r="H403" s="168">
        <v>0</v>
      </c>
      <c r="I403" s="154">
        <f t="shared" si="217"/>
        <v>0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</v>
      </c>
      <c r="P403" s="156">
        <v>31.902467255761099</v>
      </c>
      <c r="Q403" s="156">
        <v>0</v>
      </c>
      <c r="R403" s="157">
        <v>0</v>
      </c>
      <c r="S403" s="158">
        <f t="shared" si="218"/>
        <v>31.902467255761099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31.902467255761099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19"/>
        <v>31.902467255761099</v>
      </c>
      <c r="AJ403" s="141" t="str">
        <f t="shared" si="220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0.13030222905625422</v>
      </c>
      <c r="F404" s="348"/>
      <c r="G404" s="160">
        <v>0</v>
      </c>
      <c r="H404" s="161">
        <v>0</v>
      </c>
      <c r="I404" s="162">
        <f t="shared" si="217"/>
        <v>0.13030222905625422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0.13030222905625422</v>
      </c>
      <c r="P404" s="164">
        <v>3.0662245347075898</v>
      </c>
      <c r="Q404" s="164">
        <v>0</v>
      </c>
      <c r="R404" s="165">
        <v>0</v>
      </c>
      <c r="S404" s="166">
        <f t="shared" si="218"/>
        <v>3.1965267637638441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0.10424178324500338</v>
      </c>
      <c r="AB404" s="212">
        <v>3.0662245347075898</v>
      </c>
      <c r="AC404" s="213">
        <v>2.6060445811250846E-2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2.6060445811250846E-2</v>
      </c>
      <c r="AI404" s="214">
        <f t="shared" si="219"/>
        <v>3.1965267637638441</v>
      </c>
      <c r="AJ404" s="141" t="str">
        <f t="shared" si="220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217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18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19"/>
        <v>0</v>
      </c>
      <c r="AJ405" s="141" t="str">
        <f t="shared" si="220"/>
        <v/>
      </c>
      <c r="BA405" s="141"/>
      <c r="BR405" s="141"/>
      <c r="CG405" s="141"/>
    </row>
    <row r="406" spans="1:85" ht="15">
      <c r="A406" s="159" t="s">
        <v>17</v>
      </c>
      <c r="B406" s="160">
        <v>0.34507067227315691</v>
      </c>
      <c r="C406" s="160">
        <v>3.1056360504584117</v>
      </c>
      <c r="D406" s="160">
        <v>0</v>
      </c>
      <c r="E406" s="160">
        <v>0</v>
      </c>
      <c r="F406" s="348"/>
      <c r="G406" s="160">
        <v>0</v>
      </c>
      <c r="H406" s="161">
        <v>0</v>
      </c>
      <c r="I406" s="162">
        <f t="shared" si="217"/>
        <v>3.4507067227315686</v>
      </c>
      <c r="J406" s="149"/>
      <c r="K406" s="163" t="s">
        <v>17</v>
      </c>
      <c r="L406" s="164">
        <v>0.34507067227315691</v>
      </c>
      <c r="M406" s="164">
        <v>3.1056360504584117</v>
      </c>
      <c r="N406" s="164">
        <v>0</v>
      </c>
      <c r="O406" s="164">
        <v>0</v>
      </c>
      <c r="P406" s="164">
        <v>7.6794398563734545E-2</v>
      </c>
      <c r="Q406" s="164">
        <v>0</v>
      </c>
      <c r="R406" s="165">
        <v>0</v>
      </c>
      <c r="S406" s="166">
        <f t="shared" si="218"/>
        <v>3.5275011212953031</v>
      </c>
      <c r="U406" s="211" t="s">
        <v>17</v>
      </c>
      <c r="V406" s="212">
        <v>0.34507067227315691</v>
      </c>
      <c r="W406" s="212">
        <v>0</v>
      </c>
      <c r="X406" s="212">
        <v>0</v>
      </c>
      <c r="Y406" s="212">
        <v>3.1056360504584117</v>
      </c>
      <c r="Z406" s="212">
        <v>0</v>
      </c>
      <c r="AA406" s="212">
        <v>0</v>
      </c>
      <c r="AB406" s="212">
        <v>7.6794398563734545E-2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19"/>
        <v>3.5275011212953031</v>
      </c>
      <c r="AJ406" s="141" t="str">
        <f t="shared" si="220"/>
        <v/>
      </c>
      <c r="BA406" s="141"/>
      <c r="BR406" s="141"/>
      <c r="CG406" s="141"/>
    </row>
    <row r="407" spans="1:85" ht="15">
      <c r="A407" s="167" t="s">
        <v>139</v>
      </c>
      <c r="B407" s="156">
        <v>19.606261860156184</v>
      </c>
      <c r="C407" s="156">
        <v>88.117416577437567</v>
      </c>
      <c r="D407" s="156">
        <v>46.617151279431695</v>
      </c>
      <c r="E407" s="156">
        <v>7.1993006223205622</v>
      </c>
      <c r="F407" s="348"/>
      <c r="G407" s="156">
        <v>0</v>
      </c>
      <c r="H407" s="168">
        <v>0</v>
      </c>
      <c r="I407" s="154">
        <f t="shared" si="217"/>
        <v>161.54013033934598</v>
      </c>
      <c r="J407" s="149"/>
      <c r="K407" s="169" t="s">
        <v>139</v>
      </c>
      <c r="L407" s="156">
        <v>19.606261860156184</v>
      </c>
      <c r="M407" s="156">
        <v>88.117416577437567</v>
      </c>
      <c r="N407" s="156">
        <v>46.617151279431695</v>
      </c>
      <c r="O407" s="156">
        <v>7.1993006223205622</v>
      </c>
      <c r="P407" s="156">
        <v>0</v>
      </c>
      <c r="Q407" s="156">
        <v>0</v>
      </c>
      <c r="R407" s="157">
        <v>0</v>
      </c>
      <c r="S407" s="158">
        <f t="shared" si="218"/>
        <v>161.54013033934598</v>
      </c>
      <c r="U407" s="215" t="s">
        <v>139</v>
      </c>
      <c r="V407" s="207">
        <v>19.606261860156184</v>
      </c>
      <c r="W407" s="207">
        <v>0</v>
      </c>
      <c r="X407" s="207">
        <v>0</v>
      </c>
      <c r="Y407" s="207">
        <v>88.117416577437567</v>
      </c>
      <c r="Z407" s="207">
        <v>46.617151279431695</v>
      </c>
      <c r="AA407" s="207">
        <v>0.11522856962132778</v>
      </c>
      <c r="AB407" s="207">
        <v>0</v>
      </c>
      <c r="AC407" s="208">
        <v>7.0840720526992342</v>
      </c>
      <c r="AD407" s="207">
        <v>0</v>
      </c>
      <c r="AE407" s="207">
        <v>0</v>
      </c>
      <c r="AF407" s="207">
        <v>0</v>
      </c>
      <c r="AG407" s="207">
        <v>0</v>
      </c>
      <c r="AH407" s="207">
        <v>7.0840720526992342</v>
      </c>
      <c r="AI407" s="210">
        <f t="shared" si="219"/>
        <v>161.54013033934601</v>
      </c>
      <c r="AJ407" s="141" t="str">
        <f t="shared" si="220"/>
        <v/>
      </c>
      <c r="BA407" s="141"/>
      <c r="BR407" s="141"/>
      <c r="CG407" s="141"/>
    </row>
    <row r="408" spans="1:85" ht="15">
      <c r="A408" s="159" t="s">
        <v>25</v>
      </c>
      <c r="B408" s="160">
        <v>19.491754118776146</v>
      </c>
      <c r="C408" s="160">
        <v>8.2468774143252261</v>
      </c>
      <c r="D408" s="160">
        <v>4.2843411700636853</v>
      </c>
      <c r="E408" s="160">
        <v>270.38424327219661</v>
      </c>
      <c r="F408" s="348"/>
      <c r="G408" s="160">
        <v>36.344326879144674</v>
      </c>
      <c r="H408" s="161">
        <v>0</v>
      </c>
      <c r="I408" s="162">
        <f t="shared" si="217"/>
        <v>338.75154285450634</v>
      </c>
      <c r="J408" s="149"/>
      <c r="K408" s="163" t="s">
        <v>25</v>
      </c>
      <c r="L408" s="164">
        <v>19.491754118776146</v>
      </c>
      <c r="M408" s="164">
        <v>8.2468774143252261</v>
      </c>
      <c r="N408" s="164">
        <v>4.2843411700636853</v>
      </c>
      <c r="O408" s="164">
        <v>270.38424327219661</v>
      </c>
      <c r="P408" s="164">
        <v>0</v>
      </c>
      <c r="Q408" s="164">
        <v>36.344326879144674</v>
      </c>
      <c r="R408" s="165">
        <v>0</v>
      </c>
      <c r="S408" s="166">
        <f t="shared" si="218"/>
        <v>338.75154285450634</v>
      </c>
      <c r="U408" s="211" t="s">
        <v>25</v>
      </c>
      <c r="V408" s="212">
        <v>5.4457281029244378</v>
      </c>
      <c r="W408" s="212">
        <v>13.017261044853996</v>
      </c>
      <c r="X408" s="212">
        <v>36.344326879144674</v>
      </c>
      <c r="Y408" s="212">
        <v>8.2468774143252261</v>
      </c>
      <c r="Z408" s="212">
        <v>4.2843411700636853</v>
      </c>
      <c r="AA408" s="212">
        <v>267.99091813298861</v>
      </c>
      <c r="AB408" s="212">
        <v>0</v>
      </c>
      <c r="AC408" s="213">
        <v>3.4220901102057293</v>
      </c>
      <c r="AD408" s="212">
        <v>1.0287649709977134</v>
      </c>
      <c r="AE408" s="212">
        <v>0</v>
      </c>
      <c r="AF408" s="212">
        <v>0</v>
      </c>
      <c r="AG408" s="212">
        <v>0</v>
      </c>
      <c r="AH408" s="212">
        <v>2.3933251392080162</v>
      </c>
      <c r="AI408" s="214">
        <f t="shared" si="219"/>
        <v>338.75154285450634</v>
      </c>
      <c r="AJ408" s="141" t="str">
        <f t="shared" si="220"/>
        <v/>
      </c>
      <c r="BA408" s="141"/>
      <c r="BR408" s="141"/>
      <c r="CG408" s="141"/>
    </row>
    <row r="409" spans="1:85" ht="15">
      <c r="A409" s="167" t="s">
        <v>24</v>
      </c>
      <c r="B409" s="156">
        <v>7.3582569597847884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217"/>
        <v>7.3582569597847884</v>
      </c>
      <c r="J409" s="149"/>
      <c r="K409" s="169" t="s">
        <v>24</v>
      </c>
      <c r="L409" s="156">
        <v>7.3582569597847884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18"/>
        <v>7.3582569597847884</v>
      </c>
      <c r="U409" s="215" t="s">
        <v>24</v>
      </c>
      <c r="V409" s="207">
        <v>7.0636721240882201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0.29458483569656801</v>
      </c>
      <c r="AD409" s="207">
        <v>0.29458483569656801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19"/>
        <v>7.3582569597847884</v>
      </c>
      <c r="AJ409" s="141" t="str">
        <f t="shared" si="220"/>
        <v/>
      </c>
      <c r="BA409" s="141"/>
      <c r="BR409" s="141"/>
      <c r="CG409" s="141"/>
    </row>
    <row r="410" spans="1:85" ht="15">
      <c r="A410" s="159" t="s">
        <v>59</v>
      </c>
      <c r="B410" s="160">
        <v>0.9928430073026886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217"/>
        <v>0.9928430073026886</v>
      </c>
      <c r="J410" s="149"/>
      <c r="K410" s="163" t="s">
        <v>59</v>
      </c>
      <c r="L410" s="164">
        <v>0.9928430073026886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18"/>
        <v>0.9928430073026886</v>
      </c>
      <c r="U410" s="211" t="s">
        <v>59</v>
      </c>
      <c r="V410" s="212">
        <v>0.9928430073026886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19"/>
        <v>0.9928430073026886</v>
      </c>
      <c r="AJ410" s="141" t="str">
        <f t="shared" si="220"/>
        <v/>
      </c>
      <c r="BA410" s="141"/>
      <c r="BR410" s="141"/>
      <c r="CG410" s="141"/>
    </row>
    <row r="411" spans="1:85" ht="15">
      <c r="A411" s="167" t="s">
        <v>22</v>
      </c>
      <c r="B411" s="156">
        <v>4.6258501097016991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217"/>
        <v>4.6258501097016991</v>
      </c>
      <c r="J411" s="149"/>
      <c r="K411" s="169" t="s">
        <v>22</v>
      </c>
      <c r="L411" s="156">
        <v>4.6258501097016991</v>
      </c>
      <c r="M411" s="156">
        <v>0</v>
      </c>
      <c r="N411" s="156">
        <v>0</v>
      </c>
      <c r="O411" s="156">
        <v>0</v>
      </c>
      <c r="P411" s="156">
        <v>1.9710381895859663</v>
      </c>
      <c r="Q411" s="156">
        <v>0</v>
      </c>
      <c r="R411" s="157">
        <v>0</v>
      </c>
      <c r="S411" s="158">
        <f t="shared" si="218"/>
        <v>6.5968882992876656</v>
      </c>
      <c r="U411" s="215" t="s">
        <v>22</v>
      </c>
      <c r="V411" s="207">
        <v>4.3945576042166143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1.9710381895859663</v>
      </c>
      <c r="AC411" s="208">
        <v>0.23129250548508501</v>
      </c>
      <c r="AD411" s="207">
        <v>0.23129250548508501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19"/>
        <v>6.5968882992876656</v>
      </c>
      <c r="AJ411" s="141" t="str">
        <f t="shared" si="220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217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18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19"/>
        <v>0</v>
      </c>
      <c r="AJ412" s="141" t="str">
        <f t="shared" si="220"/>
        <v/>
      </c>
      <c r="BA412" s="141"/>
      <c r="BR412" s="141"/>
      <c r="CG412" s="141"/>
    </row>
    <row r="413" spans="1:85" ht="15">
      <c r="A413" s="170" t="s">
        <v>63</v>
      </c>
      <c r="B413" s="156">
        <v>0.59399999999999997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217"/>
        <v>0.59399999999999997</v>
      </c>
      <c r="J413" s="149"/>
      <c r="K413" s="171" t="s">
        <v>63</v>
      </c>
      <c r="L413" s="156">
        <v>0.59399999999999997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18"/>
        <v>0.59399999999999997</v>
      </c>
      <c r="U413" s="216" t="s">
        <v>61</v>
      </c>
      <c r="V413" s="207">
        <v>0.59399999999999997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19"/>
        <v>0.59399999999999997</v>
      </c>
      <c r="AJ413" s="141" t="str">
        <f t="shared" si="220"/>
        <v/>
      </c>
      <c r="BA413" s="141"/>
      <c r="BR413" s="141"/>
      <c r="CG413" s="141"/>
    </row>
    <row r="414" spans="1:85">
      <c r="A414" s="172" t="s">
        <v>23</v>
      </c>
      <c r="B414" s="173">
        <v>0.59399999999999997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217"/>
        <v>0.59399999999999997</v>
      </c>
      <c r="J414" s="149"/>
      <c r="K414" s="176" t="s">
        <v>23</v>
      </c>
      <c r="L414" s="177">
        <v>0.59399999999999997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18"/>
        <v>0.59399999999999997</v>
      </c>
      <c r="U414" s="217" t="s">
        <v>64</v>
      </c>
      <c r="V414" s="218">
        <v>0.59399999999999997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219"/>
        <v>0.59399999999999997</v>
      </c>
      <c r="AJ414" s="141" t="str">
        <f t="shared" si="220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217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18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19"/>
        <v>0</v>
      </c>
      <c r="AJ415" s="141" t="str">
        <f t="shared" si="220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217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18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219"/>
        <v>0</v>
      </c>
      <c r="AJ416" s="141" t="str">
        <f t="shared" si="220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217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18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19"/>
        <v>0</v>
      </c>
      <c r="AJ417" s="141" t="str">
        <f t="shared" si="220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107.35185034084344</v>
      </c>
      <c r="C418" s="195">
        <f t="shared" ref="C418:I418" si="221">SUM(C397:C413)</f>
        <v>112.99875170079432</v>
      </c>
      <c r="D418" s="195">
        <f t="shared" si="221"/>
        <v>74.690685241232572</v>
      </c>
      <c r="E418" s="195">
        <f t="shared" si="221"/>
        <v>277.71384612357343</v>
      </c>
      <c r="F418" s="195">
        <f t="shared" si="221"/>
        <v>0</v>
      </c>
      <c r="G418" s="195">
        <f t="shared" si="221"/>
        <v>36.344326879144674</v>
      </c>
      <c r="H418" s="197">
        <f t="shared" si="221"/>
        <v>0</v>
      </c>
      <c r="I418" s="154">
        <f t="shared" si="221"/>
        <v>609.09946028558829</v>
      </c>
      <c r="J418" s="149"/>
      <c r="K418" s="196" t="s">
        <v>26</v>
      </c>
      <c r="L418" s="195">
        <f>SUM(L397:L413)</f>
        <v>107.35185034084344</v>
      </c>
      <c r="M418" s="195">
        <f t="shared" ref="M418:S418" si="222">SUM(M397:M413)</f>
        <v>112.99875170079432</v>
      </c>
      <c r="N418" s="195">
        <f t="shared" si="222"/>
        <v>74.690685241232572</v>
      </c>
      <c r="O418" s="195">
        <f t="shared" si="222"/>
        <v>277.71384612357343</v>
      </c>
      <c r="P418" s="195">
        <f t="shared" si="222"/>
        <v>37.016524378618392</v>
      </c>
      <c r="Q418" s="195">
        <f t="shared" si="222"/>
        <v>36.344326879144674</v>
      </c>
      <c r="R418" s="197">
        <f t="shared" si="222"/>
        <v>0</v>
      </c>
      <c r="S418" s="198">
        <f t="shared" si="222"/>
        <v>646.11598466420685</v>
      </c>
      <c r="T418" s="141" t="str">
        <f>IF(ABS(S418-AI418)&gt;0.01,S418-AI418,"")</f>
        <v/>
      </c>
      <c r="U418" s="224" t="s">
        <v>62</v>
      </c>
      <c r="V418" s="225">
        <f>SUM(V397:V413)</f>
        <v>92.779946983810078</v>
      </c>
      <c r="W418" s="225">
        <f t="shared" ref="W418:AH418" si="223">SUM(W397:W413)</f>
        <v>13.017261044853996</v>
      </c>
      <c r="X418" s="225">
        <f t="shared" si="223"/>
        <v>36.344326879144674</v>
      </c>
      <c r="Y418" s="225">
        <f t="shared" si="223"/>
        <v>112.99875170079432</v>
      </c>
      <c r="Z418" s="225">
        <f t="shared" si="223"/>
        <v>74.690685241232572</v>
      </c>
      <c r="AA418" s="225">
        <f t="shared" si="223"/>
        <v>268.21038848585493</v>
      </c>
      <c r="AB418" s="225">
        <f t="shared" si="223"/>
        <v>37.016524378618392</v>
      </c>
      <c r="AC418" s="225">
        <f t="shared" si="223"/>
        <v>11.058099949897867</v>
      </c>
      <c r="AD418" s="226">
        <f t="shared" si="223"/>
        <v>1.5546423121793664</v>
      </c>
      <c r="AE418" s="226">
        <f t="shared" si="223"/>
        <v>0</v>
      </c>
      <c r="AF418" s="226">
        <f t="shared" si="223"/>
        <v>0</v>
      </c>
      <c r="AG418" s="226">
        <f t="shared" si="223"/>
        <v>0</v>
      </c>
      <c r="AH418" s="226">
        <f t="shared" si="223"/>
        <v>9.5034576377185012</v>
      </c>
      <c r="AI418" s="227">
        <f>SUM(V418:AC418)</f>
        <v>646.11598466420685</v>
      </c>
      <c r="AJ418" s="141" t="str">
        <f t="shared" si="220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0.17624683215202555</v>
      </c>
      <c r="C419" s="49">
        <f t="shared" ref="C419:H419" si="224">IF($I418=0,"-",C418/$I418)</f>
        <v>0.18551773407878677</v>
      </c>
      <c r="D419" s="49">
        <f t="shared" si="224"/>
        <v>0.12262477659430591</v>
      </c>
      <c r="E419" s="49">
        <f t="shared" si="224"/>
        <v>0.45594170448511284</v>
      </c>
      <c r="F419" s="49">
        <f t="shared" si="224"/>
        <v>0</v>
      </c>
      <c r="G419" s="49">
        <f t="shared" si="224"/>
        <v>5.9668952689769121E-2</v>
      </c>
      <c r="H419" s="72">
        <f t="shared" si="224"/>
        <v>0</v>
      </c>
      <c r="I419" s="50">
        <f>SUM(B419:H419)</f>
        <v>1.0000000000000002</v>
      </c>
      <c r="J419" s="141"/>
      <c r="K419" s="84" t="s">
        <v>86</v>
      </c>
      <c r="L419" s="101">
        <f t="shared" ref="L419:R419" si="225">IF($S418=0,"-",L418/$S418)</f>
        <v>0.16614950394182756</v>
      </c>
      <c r="M419" s="101">
        <f t="shared" si="225"/>
        <v>0.17488926815441802</v>
      </c>
      <c r="N419" s="101">
        <f t="shared" si="225"/>
        <v>0.11559950073058492</v>
      </c>
      <c r="O419" s="101">
        <f t="shared" si="225"/>
        <v>0.429820423445961</v>
      </c>
      <c r="P419" s="101">
        <f t="shared" si="225"/>
        <v>5.729083517080337E-2</v>
      </c>
      <c r="Q419" s="101">
        <f t="shared" si="225"/>
        <v>5.625046855640508E-2</v>
      </c>
      <c r="R419" s="102">
        <f t="shared" si="225"/>
        <v>0</v>
      </c>
      <c r="S419" s="103">
        <f>SUM(L419:R419)</f>
        <v>0.99999999999999978</v>
      </c>
      <c r="U419" s="113" t="s">
        <v>86</v>
      </c>
      <c r="V419" s="135">
        <f>+V418/$AI418</f>
        <v>0.14359642724522406</v>
      </c>
      <c r="W419" s="135">
        <f t="shared" ref="W419:AH419" si="226">+W418/$AI418</f>
        <v>2.014694165416632E-2</v>
      </c>
      <c r="X419" s="135">
        <f t="shared" si="226"/>
        <v>5.625046855640508E-2</v>
      </c>
      <c r="Y419" s="135">
        <f t="shared" si="226"/>
        <v>0.17488926815441802</v>
      </c>
      <c r="Z419" s="135">
        <f t="shared" si="226"/>
        <v>0.11559950073058492</v>
      </c>
      <c r="AA419" s="135">
        <f t="shared" si="226"/>
        <v>0.41511182953513626</v>
      </c>
      <c r="AB419" s="135">
        <f t="shared" si="226"/>
        <v>5.729083517080337E-2</v>
      </c>
      <c r="AC419" s="135">
        <f t="shared" si="226"/>
        <v>1.7114728953261969E-2</v>
      </c>
      <c r="AD419" s="135">
        <f t="shared" si="226"/>
        <v>2.4061350424372028E-3</v>
      </c>
      <c r="AE419" s="135">
        <f t="shared" si="226"/>
        <v>0</v>
      </c>
      <c r="AF419" s="135">
        <f t="shared" si="226"/>
        <v>0</v>
      </c>
      <c r="AG419" s="135">
        <f t="shared" si="226"/>
        <v>0</v>
      </c>
      <c r="AH419" s="135">
        <f t="shared" si="226"/>
        <v>1.4708593910824767E-2</v>
      </c>
      <c r="AI419" s="136">
        <f>SUM(V419:AC419)</f>
        <v>1</v>
      </c>
      <c r="AJ419" s="24" t="str">
        <f t="shared" si="220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227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28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29">SUM(V424:AC424)</f>
        <v>0</v>
      </c>
      <c r="AJ424" s="141" t="str">
        <f t="shared" ref="AJ424:AJ445" si="230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227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28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29"/>
        <v>0</v>
      </c>
      <c r="AJ425" s="141" t="str">
        <f t="shared" si="230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227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28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29"/>
        <v>0</v>
      </c>
      <c r="AJ426" s="141" t="str">
        <f t="shared" si="230"/>
        <v/>
      </c>
      <c r="BA426" s="141"/>
      <c r="BR426" s="141"/>
      <c r="CG426" s="141"/>
    </row>
    <row r="427" spans="1:85" ht="15">
      <c r="A427" s="167" t="s">
        <v>16</v>
      </c>
      <c r="B427" s="156">
        <v>63.50773562460131</v>
      </c>
      <c r="C427" s="156">
        <v>15.311568947339591</v>
      </c>
      <c r="D427" s="156">
        <v>0</v>
      </c>
      <c r="E427" s="156">
        <v>0</v>
      </c>
      <c r="F427" s="348"/>
      <c r="G427" s="156">
        <v>0</v>
      </c>
      <c r="H427" s="168">
        <v>0</v>
      </c>
      <c r="I427" s="154">
        <f t="shared" si="227"/>
        <v>78.819304571940904</v>
      </c>
      <c r="J427" s="149"/>
      <c r="K427" s="169" t="s">
        <v>16</v>
      </c>
      <c r="L427" s="156">
        <v>63.50773562460131</v>
      </c>
      <c r="M427" s="156">
        <v>15.311568947339591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28"/>
        <v>78.819304571940904</v>
      </c>
      <c r="U427" s="215" t="s">
        <v>16</v>
      </c>
      <c r="V427" s="207">
        <v>63.261005383299228</v>
      </c>
      <c r="W427" s="207">
        <v>0</v>
      </c>
      <c r="X427" s="207">
        <v>0</v>
      </c>
      <c r="Y427" s="207">
        <v>15.311568947339591</v>
      </c>
      <c r="Z427" s="207">
        <v>0</v>
      </c>
      <c r="AA427" s="207">
        <v>0</v>
      </c>
      <c r="AB427" s="207">
        <v>0</v>
      </c>
      <c r="AC427" s="208">
        <v>0.24673024130208296</v>
      </c>
      <c r="AD427" s="209">
        <v>0.24673024130208296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229"/>
        <v>78.819304571940904</v>
      </c>
      <c r="AJ427" s="141" t="str">
        <f t="shared" si="230"/>
        <v/>
      </c>
      <c r="BA427" s="141"/>
      <c r="BR427" s="141"/>
      <c r="CG427" s="141"/>
    </row>
    <row r="428" spans="1:85" ht="15">
      <c r="A428" s="159" t="s">
        <v>15</v>
      </c>
      <c r="B428" s="160">
        <v>45.682438782922986</v>
      </c>
      <c r="C428" s="160">
        <v>0</v>
      </c>
      <c r="D428" s="160">
        <v>15.406944253070279</v>
      </c>
      <c r="E428" s="160">
        <v>1.4705461548874157E-2</v>
      </c>
      <c r="F428" s="348"/>
      <c r="G428" s="160">
        <v>0</v>
      </c>
      <c r="H428" s="161">
        <v>0</v>
      </c>
      <c r="I428" s="162">
        <f t="shared" si="227"/>
        <v>61.104088497542136</v>
      </c>
      <c r="J428" s="149"/>
      <c r="K428" s="163" t="s">
        <v>15</v>
      </c>
      <c r="L428" s="164">
        <v>45.682438782922986</v>
      </c>
      <c r="M428" s="164">
        <v>0</v>
      </c>
      <c r="N428" s="164">
        <v>15.406944253070279</v>
      </c>
      <c r="O428" s="164">
        <v>1.4705461548874157E-2</v>
      </c>
      <c r="P428" s="164">
        <v>0</v>
      </c>
      <c r="Q428" s="164">
        <v>0</v>
      </c>
      <c r="R428" s="165">
        <v>0</v>
      </c>
      <c r="S428" s="166">
        <f t="shared" si="228"/>
        <v>61.104088497542136</v>
      </c>
      <c r="U428" s="211" t="s">
        <v>56</v>
      </c>
      <c r="V428" s="212">
        <v>44.369954265556572</v>
      </c>
      <c r="W428" s="212">
        <v>0</v>
      </c>
      <c r="X428" s="212">
        <v>0</v>
      </c>
      <c r="Y428" s="212">
        <v>0</v>
      </c>
      <c r="Z428" s="212">
        <v>15.406944253070279</v>
      </c>
      <c r="AA428" s="212">
        <v>1.4705461548874157E-2</v>
      </c>
      <c r="AB428" s="212">
        <v>0</v>
      </c>
      <c r="AC428" s="213">
        <v>1.3124845173664128</v>
      </c>
      <c r="AD428" s="212">
        <v>1.3124845173664128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29"/>
        <v>61.104088497542136</v>
      </c>
      <c r="AJ428" s="141" t="str">
        <f t="shared" si="230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2.2798112708984967E-2</v>
      </c>
      <c r="F429" s="348"/>
      <c r="G429" s="156">
        <v>0</v>
      </c>
      <c r="H429" s="168">
        <v>0</v>
      </c>
      <c r="I429" s="154">
        <f t="shared" si="227"/>
        <v>2.2798112708984967E-2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2.2798112708984967E-2</v>
      </c>
      <c r="P429" s="156">
        <v>263.69083845198588</v>
      </c>
      <c r="Q429" s="156">
        <v>0</v>
      </c>
      <c r="R429" s="157">
        <v>0</v>
      </c>
      <c r="S429" s="158">
        <f t="shared" si="228"/>
        <v>263.71363656469487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2.27497609138828E-2</v>
      </c>
      <c r="AB429" s="207">
        <v>263.69083845198588</v>
      </c>
      <c r="AC429" s="208">
        <v>4.8351795102168091E-5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4.8351795102168091E-5</v>
      </c>
      <c r="AI429" s="210">
        <f t="shared" si="229"/>
        <v>263.71363656469487</v>
      </c>
      <c r="AJ429" s="141" t="str">
        <f t="shared" si="230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227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16.589773892615796</v>
      </c>
      <c r="Q430" s="164">
        <v>0</v>
      </c>
      <c r="R430" s="165">
        <v>0</v>
      </c>
      <c r="S430" s="166">
        <f t="shared" si="228"/>
        <v>16.589773892615796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16.589773892615796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29"/>
        <v>16.589773892615796</v>
      </c>
      <c r="AJ430" s="141" t="str">
        <f t="shared" si="230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227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28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29"/>
        <v>0</v>
      </c>
      <c r="AJ431" s="141" t="str">
        <f t="shared" si="230"/>
        <v/>
      </c>
      <c r="BA431" s="141"/>
      <c r="BR431" s="141"/>
      <c r="CG431" s="141"/>
    </row>
    <row r="432" spans="1:85" ht="15">
      <c r="A432" s="159" t="s">
        <v>17</v>
      </c>
      <c r="B432" s="160">
        <v>7.6371992008339662</v>
      </c>
      <c r="C432" s="160">
        <v>0</v>
      </c>
      <c r="D432" s="160">
        <v>2.3350047693088576</v>
      </c>
      <c r="E432" s="160">
        <v>3.1304604202085859</v>
      </c>
      <c r="F432" s="348"/>
      <c r="G432" s="160">
        <v>0</v>
      </c>
      <c r="H432" s="161">
        <v>0</v>
      </c>
      <c r="I432" s="162">
        <f t="shared" si="227"/>
        <v>13.102664390351409</v>
      </c>
      <c r="J432" s="149"/>
      <c r="K432" s="163" t="s">
        <v>17</v>
      </c>
      <c r="L432" s="164">
        <v>7.6371992008339662</v>
      </c>
      <c r="M432" s="164">
        <v>0</v>
      </c>
      <c r="N432" s="164">
        <v>2.3350047693088576</v>
      </c>
      <c r="O432" s="164">
        <v>3.1304604202085859</v>
      </c>
      <c r="P432" s="164">
        <v>0.4812801251393537</v>
      </c>
      <c r="Q432" s="164">
        <v>0</v>
      </c>
      <c r="R432" s="165">
        <v>0</v>
      </c>
      <c r="S432" s="166">
        <f t="shared" si="228"/>
        <v>13.583944515490762</v>
      </c>
      <c r="U432" s="211" t="s">
        <v>17</v>
      </c>
      <c r="V432" s="212">
        <v>7.6371992008339662</v>
      </c>
      <c r="W432" s="212">
        <v>0</v>
      </c>
      <c r="X432" s="212">
        <v>0</v>
      </c>
      <c r="Y432" s="212">
        <v>0</v>
      </c>
      <c r="Z432" s="212">
        <v>2.3350047693088576</v>
      </c>
      <c r="AA432" s="212">
        <v>0</v>
      </c>
      <c r="AB432" s="212">
        <v>0.4812801251393537</v>
      </c>
      <c r="AC432" s="213">
        <v>3.1304604202085859</v>
      </c>
      <c r="AD432" s="212">
        <v>0</v>
      </c>
      <c r="AE432" s="212">
        <v>0</v>
      </c>
      <c r="AF432" s="212">
        <v>0</v>
      </c>
      <c r="AG432" s="212">
        <v>0</v>
      </c>
      <c r="AH432" s="212">
        <v>3.1304604202085859</v>
      </c>
      <c r="AI432" s="214">
        <f t="shared" si="229"/>
        <v>13.583944515490762</v>
      </c>
      <c r="AJ432" s="141" t="str">
        <f t="shared" si="230"/>
        <v/>
      </c>
      <c r="BA432" s="141"/>
      <c r="BR432" s="141"/>
      <c r="CG432" s="141"/>
    </row>
    <row r="433" spans="1:85" ht="15">
      <c r="A433" s="167" t="s">
        <v>139</v>
      </c>
      <c r="B433" s="156">
        <v>160.06758357044373</v>
      </c>
      <c r="C433" s="156">
        <v>126.42357190570944</v>
      </c>
      <c r="D433" s="156">
        <v>49.786031181738579</v>
      </c>
      <c r="E433" s="156">
        <v>49.802588153707283</v>
      </c>
      <c r="F433" s="348"/>
      <c r="G433" s="156">
        <v>0</v>
      </c>
      <c r="H433" s="168">
        <v>0</v>
      </c>
      <c r="I433" s="154">
        <f t="shared" si="227"/>
        <v>386.07977481159901</v>
      </c>
      <c r="J433" s="149"/>
      <c r="K433" s="169" t="s">
        <v>139</v>
      </c>
      <c r="L433" s="156">
        <v>160.06758357044373</v>
      </c>
      <c r="M433" s="156">
        <v>126.42357190570944</v>
      </c>
      <c r="N433" s="156">
        <v>49.786031181738579</v>
      </c>
      <c r="O433" s="156">
        <v>49.802588153707283</v>
      </c>
      <c r="P433" s="156">
        <v>0</v>
      </c>
      <c r="Q433" s="156">
        <v>0</v>
      </c>
      <c r="R433" s="157">
        <v>0</v>
      </c>
      <c r="S433" s="158">
        <f t="shared" si="228"/>
        <v>386.07977481159901</v>
      </c>
      <c r="U433" s="215" t="s">
        <v>139</v>
      </c>
      <c r="V433" s="207">
        <v>160.01556556929768</v>
      </c>
      <c r="W433" s="207">
        <v>0</v>
      </c>
      <c r="X433" s="207">
        <v>0</v>
      </c>
      <c r="Y433" s="207">
        <v>126.42357190570944</v>
      </c>
      <c r="Z433" s="207">
        <v>49.786031181738579</v>
      </c>
      <c r="AA433" s="207">
        <v>0</v>
      </c>
      <c r="AB433" s="207">
        <v>0</v>
      </c>
      <c r="AC433" s="208">
        <v>49.85460615485335</v>
      </c>
      <c r="AD433" s="207">
        <v>5.2018001146062393E-2</v>
      </c>
      <c r="AE433" s="207">
        <v>0</v>
      </c>
      <c r="AF433" s="207">
        <v>0</v>
      </c>
      <c r="AG433" s="207">
        <v>0</v>
      </c>
      <c r="AH433" s="207">
        <v>49.802588153707283</v>
      </c>
      <c r="AI433" s="210">
        <f t="shared" si="229"/>
        <v>386.07977481159901</v>
      </c>
      <c r="AJ433" s="141" t="str">
        <f t="shared" si="230"/>
        <v/>
      </c>
      <c r="BA433" s="141"/>
      <c r="BR433" s="141"/>
      <c r="CG433" s="141"/>
    </row>
    <row r="434" spans="1:85" ht="15">
      <c r="A434" s="159" t="s">
        <v>25</v>
      </c>
      <c r="B434" s="160">
        <v>133.05363909077437</v>
      </c>
      <c r="C434" s="160">
        <v>35.034750122539599</v>
      </c>
      <c r="D434" s="160">
        <v>79.771740566341407</v>
      </c>
      <c r="E434" s="160">
        <v>1452.9092863358921</v>
      </c>
      <c r="F434" s="348"/>
      <c r="G434" s="160">
        <v>191.09352030019164</v>
      </c>
      <c r="H434" s="161">
        <v>0</v>
      </c>
      <c r="I434" s="162">
        <f t="shared" si="227"/>
        <v>1891.8629364157391</v>
      </c>
      <c r="J434" s="149"/>
      <c r="K434" s="163" t="s">
        <v>25</v>
      </c>
      <c r="L434" s="164">
        <v>133.05363909077437</v>
      </c>
      <c r="M434" s="164">
        <v>35.034750122539599</v>
      </c>
      <c r="N434" s="164">
        <v>79.771740566341407</v>
      </c>
      <c r="O434" s="164">
        <v>1452.9092863358921</v>
      </c>
      <c r="P434" s="164">
        <v>3.425455049699353</v>
      </c>
      <c r="Q434" s="164">
        <v>191.09352030019164</v>
      </c>
      <c r="R434" s="165">
        <v>0</v>
      </c>
      <c r="S434" s="166">
        <f t="shared" si="228"/>
        <v>1895.2883914654385</v>
      </c>
      <c r="U434" s="211" t="s">
        <v>25</v>
      </c>
      <c r="V434" s="212">
        <v>32.288063830490323</v>
      </c>
      <c r="W434" s="212">
        <v>98.235788156685999</v>
      </c>
      <c r="X434" s="212">
        <v>191.09352030019164</v>
      </c>
      <c r="Y434" s="212">
        <v>35.034750122539599</v>
      </c>
      <c r="Z434" s="212">
        <v>78.201196174938687</v>
      </c>
      <c r="AA434" s="212">
        <v>1446.0699285199398</v>
      </c>
      <c r="AB434" s="212">
        <v>3.425455049699353</v>
      </c>
      <c r="AC434" s="213">
        <v>10.939689310953016</v>
      </c>
      <c r="AD434" s="212">
        <v>2.5297871035980521</v>
      </c>
      <c r="AE434" s="212">
        <v>3.7456977151302553</v>
      </c>
      <c r="AF434" s="212">
        <v>0</v>
      </c>
      <c r="AG434" s="212">
        <v>1.5705443914027135</v>
      </c>
      <c r="AH434" s="212">
        <v>3.0936601008219928</v>
      </c>
      <c r="AI434" s="214">
        <f t="shared" si="229"/>
        <v>1895.2883914654385</v>
      </c>
      <c r="AJ434" s="141" t="str">
        <f t="shared" si="230"/>
        <v/>
      </c>
      <c r="BA434" s="141"/>
      <c r="BR434" s="141"/>
      <c r="CG434" s="141"/>
    </row>
    <row r="435" spans="1:85" ht="15">
      <c r="A435" s="167" t="s">
        <v>24</v>
      </c>
      <c r="B435" s="156">
        <v>227.48407310689774</v>
      </c>
      <c r="C435" s="156">
        <v>0</v>
      </c>
      <c r="D435" s="156">
        <v>21.430486465788135</v>
      </c>
      <c r="E435" s="156">
        <v>0</v>
      </c>
      <c r="F435" s="348"/>
      <c r="G435" s="156">
        <v>0</v>
      </c>
      <c r="H435" s="168">
        <v>0</v>
      </c>
      <c r="I435" s="154">
        <f t="shared" si="227"/>
        <v>248.91455957268587</v>
      </c>
      <c r="J435" s="149"/>
      <c r="K435" s="169" t="s">
        <v>24</v>
      </c>
      <c r="L435" s="156">
        <v>227.48407310689774</v>
      </c>
      <c r="M435" s="156">
        <v>0</v>
      </c>
      <c r="N435" s="156">
        <v>21.430486465788135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28"/>
        <v>248.91455957268587</v>
      </c>
      <c r="U435" s="215" t="s">
        <v>24</v>
      </c>
      <c r="V435" s="207">
        <v>213.5744462610966</v>
      </c>
      <c r="W435" s="207">
        <v>12.84395247468265</v>
      </c>
      <c r="X435" s="207">
        <v>0</v>
      </c>
      <c r="Y435" s="207">
        <v>0</v>
      </c>
      <c r="Z435" s="207">
        <v>21.430486465788135</v>
      </c>
      <c r="AA435" s="207">
        <v>0</v>
      </c>
      <c r="AB435" s="207">
        <v>0</v>
      </c>
      <c r="AC435" s="208">
        <v>1.0656743711185026</v>
      </c>
      <c r="AD435" s="207">
        <v>1.0656743711185026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29"/>
        <v>248.91455957268587</v>
      </c>
      <c r="AJ435" s="141" t="str">
        <f t="shared" si="230"/>
        <v/>
      </c>
      <c r="BA435" s="141"/>
      <c r="BR435" s="141"/>
      <c r="CG435" s="141"/>
    </row>
    <row r="436" spans="1:85" ht="15">
      <c r="A436" s="159" t="s">
        <v>59</v>
      </c>
      <c r="B436" s="160">
        <v>4.866872478336699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227"/>
        <v>4.866872478336699</v>
      </c>
      <c r="J436" s="149"/>
      <c r="K436" s="163" t="s">
        <v>59</v>
      </c>
      <c r="L436" s="164">
        <v>4.866872478336699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28"/>
        <v>4.866872478336699</v>
      </c>
      <c r="U436" s="211" t="s">
        <v>59</v>
      </c>
      <c r="V436" s="212">
        <v>4.5220077341260039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0.34486474421069535</v>
      </c>
      <c r="AD436" s="212">
        <v>0.34486474421069535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29"/>
        <v>4.866872478336699</v>
      </c>
      <c r="AJ436" s="141" t="str">
        <f t="shared" si="230"/>
        <v/>
      </c>
      <c r="BA436" s="141"/>
      <c r="BR436" s="141"/>
      <c r="CG436" s="141"/>
    </row>
    <row r="437" spans="1:85" ht="15">
      <c r="A437" s="167" t="s">
        <v>22</v>
      </c>
      <c r="B437" s="156">
        <v>376.6621189290575</v>
      </c>
      <c r="C437" s="156">
        <v>0</v>
      </c>
      <c r="D437" s="156">
        <v>23.716945837138521</v>
      </c>
      <c r="E437" s="156">
        <v>0</v>
      </c>
      <c r="F437" s="348"/>
      <c r="G437" s="156">
        <v>0</v>
      </c>
      <c r="H437" s="168">
        <v>0</v>
      </c>
      <c r="I437" s="154">
        <f t="shared" si="227"/>
        <v>400.379064766196</v>
      </c>
      <c r="J437" s="149"/>
      <c r="K437" s="169" t="s">
        <v>22</v>
      </c>
      <c r="L437" s="156">
        <v>376.6621189290575</v>
      </c>
      <c r="M437" s="156">
        <v>0</v>
      </c>
      <c r="N437" s="156">
        <v>23.716945837138521</v>
      </c>
      <c r="O437" s="156">
        <v>0</v>
      </c>
      <c r="P437" s="156">
        <v>16.291581225019886</v>
      </c>
      <c r="Q437" s="156">
        <v>0</v>
      </c>
      <c r="R437" s="157">
        <v>0</v>
      </c>
      <c r="S437" s="158">
        <f t="shared" si="228"/>
        <v>416.67064599121591</v>
      </c>
      <c r="U437" s="215" t="s">
        <v>22</v>
      </c>
      <c r="V437" s="207">
        <v>374.95464793299328</v>
      </c>
      <c r="W437" s="207">
        <v>0</v>
      </c>
      <c r="X437" s="207">
        <v>0</v>
      </c>
      <c r="Y437" s="207">
        <v>0</v>
      </c>
      <c r="Z437" s="207">
        <v>0.43219036975344582</v>
      </c>
      <c r="AA437" s="207">
        <v>0</v>
      </c>
      <c r="AB437" s="207">
        <v>16.291581225019886</v>
      </c>
      <c r="AC437" s="208">
        <v>24.992226463449299</v>
      </c>
      <c r="AD437" s="207">
        <v>1.7074709960642287</v>
      </c>
      <c r="AE437" s="207">
        <v>0</v>
      </c>
      <c r="AF437" s="207">
        <v>0</v>
      </c>
      <c r="AG437" s="207">
        <v>23.284755467385075</v>
      </c>
      <c r="AH437" s="207">
        <v>0</v>
      </c>
      <c r="AI437" s="210">
        <f t="shared" si="229"/>
        <v>416.67064599121596</v>
      </c>
      <c r="AJ437" s="141" t="str">
        <f t="shared" si="230"/>
        <v/>
      </c>
      <c r="BA437" s="141"/>
      <c r="BR437" s="141"/>
      <c r="CG437" s="141"/>
    </row>
    <row r="438" spans="1:85" ht="15">
      <c r="A438" s="159" t="s">
        <v>21</v>
      </c>
      <c r="B438" s="160">
        <v>12.128161476845653</v>
      </c>
      <c r="C438" s="160">
        <v>0.14174546494768522</v>
      </c>
      <c r="D438" s="160">
        <v>7.2591449375635335</v>
      </c>
      <c r="E438" s="160">
        <v>0</v>
      </c>
      <c r="F438" s="348"/>
      <c r="G438" s="160">
        <v>0</v>
      </c>
      <c r="H438" s="161">
        <v>0</v>
      </c>
      <c r="I438" s="162">
        <f t="shared" si="227"/>
        <v>19.529051879356871</v>
      </c>
      <c r="J438" s="149"/>
      <c r="K438" s="163" t="s">
        <v>21</v>
      </c>
      <c r="L438" s="164">
        <v>12.128161476845653</v>
      </c>
      <c r="M438" s="164">
        <v>0.14174546494768522</v>
      </c>
      <c r="N438" s="164">
        <v>7.2591449375635335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28"/>
        <v>19.529051879356871</v>
      </c>
      <c r="U438" s="211" t="s">
        <v>60</v>
      </c>
      <c r="V438" s="212">
        <v>12.128161476845653</v>
      </c>
      <c r="W438" s="212">
        <v>0</v>
      </c>
      <c r="X438" s="212">
        <v>0</v>
      </c>
      <c r="Y438" s="212">
        <v>0.14174546494768522</v>
      </c>
      <c r="Z438" s="212">
        <v>7.2591449375635335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29"/>
        <v>19.529051879356871</v>
      </c>
      <c r="AJ438" s="141" t="str">
        <f t="shared" si="230"/>
        <v/>
      </c>
      <c r="BA438" s="141"/>
      <c r="BR438" s="141"/>
      <c r="CG438" s="141"/>
    </row>
    <row r="439" spans="1:85" ht="15">
      <c r="A439" s="170" t="s">
        <v>63</v>
      </c>
      <c r="B439" s="156">
        <v>3.5999999999999997E-2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227"/>
        <v>3.5999999999999997E-2</v>
      </c>
      <c r="J439" s="149"/>
      <c r="K439" s="171" t="s">
        <v>63</v>
      </c>
      <c r="L439" s="156">
        <v>3.5999999999999997E-2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28"/>
        <v>3.5999999999999997E-2</v>
      </c>
      <c r="U439" s="216" t="s">
        <v>61</v>
      </c>
      <c r="V439" s="207">
        <v>3.5999999999999997E-2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29"/>
        <v>3.5999999999999997E-2</v>
      </c>
      <c r="AJ439" s="141" t="str">
        <f t="shared" si="230"/>
        <v/>
      </c>
      <c r="BA439" s="141"/>
      <c r="BR439" s="141"/>
      <c r="CG439" s="141"/>
    </row>
    <row r="440" spans="1:85">
      <c r="A440" s="172" t="s">
        <v>23</v>
      </c>
      <c r="B440" s="173">
        <v>3.5999999999999997E-2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227"/>
        <v>3.5999999999999997E-2</v>
      </c>
      <c r="J440" s="149"/>
      <c r="K440" s="176" t="s">
        <v>23</v>
      </c>
      <c r="L440" s="177">
        <v>3.5999999999999997E-2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28"/>
        <v>3.5999999999999997E-2</v>
      </c>
      <c r="U440" s="217" t="s">
        <v>64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229"/>
        <v>0</v>
      </c>
      <c r="AJ440" s="141">
        <f t="shared" si="230"/>
        <v>3.5999999999999997E-2</v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227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28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29"/>
        <v>0</v>
      </c>
      <c r="AJ441" s="141" t="str">
        <f t="shared" si="230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227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28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229"/>
        <v>0</v>
      </c>
      <c r="AJ442" s="141" t="str">
        <f t="shared" si="230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227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28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29"/>
        <v>0</v>
      </c>
      <c r="AJ443" s="150" t="str">
        <f t="shared" si="230"/>
        <v/>
      </c>
    </row>
    <row r="444" spans="1:85" ht="15">
      <c r="A444" s="194" t="s">
        <v>26</v>
      </c>
      <c r="B444" s="195">
        <f>SUM(B423:B439)</f>
        <v>1031.1258222607141</v>
      </c>
      <c r="C444" s="195">
        <f t="shared" ref="C444:I444" si="231">SUM(C423:C439)</f>
        <v>176.91163644053631</v>
      </c>
      <c r="D444" s="195">
        <f t="shared" si="231"/>
        <v>199.7062980109493</v>
      </c>
      <c r="E444" s="195">
        <f t="shared" si="231"/>
        <v>1505.8798384840659</v>
      </c>
      <c r="F444" s="195">
        <f t="shared" si="231"/>
        <v>0</v>
      </c>
      <c r="G444" s="195">
        <f t="shared" si="231"/>
        <v>191.09352030019164</v>
      </c>
      <c r="H444" s="197">
        <f t="shared" si="231"/>
        <v>0</v>
      </c>
      <c r="I444" s="154">
        <f t="shared" si="231"/>
        <v>3104.7171154964567</v>
      </c>
      <c r="J444" s="149"/>
      <c r="K444" s="196" t="s">
        <v>26</v>
      </c>
      <c r="L444" s="195">
        <f>SUM(L423:L439)</f>
        <v>1031.1258222607141</v>
      </c>
      <c r="M444" s="195">
        <f t="shared" ref="M444:S444" si="232">SUM(M423:M439)</f>
        <v>176.91163644053631</v>
      </c>
      <c r="N444" s="195">
        <f t="shared" si="232"/>
        <v>199.7062980109493</v>
      </c>
      <c r="O444" s="195">
        <f t="shared" si="232"/>
        <v>1505.8798384840659</v>
      </c>
      <c r="P444" s="195">
        <f t="shared" si="232"/>
        <v>300.47892874446023</v>
      </c>
      <c r="Q444" s="195">
        <f t="shared" si="232"/>
        <v>191.09352030019164</v>
      </c>
      <c r="R444" s="197">
        <f t="shared" si="232"/>
        <v>0</v>
      </c>
      <c r="S444" s="198">
        <f t="shared" si="232"/>
        <v>3405.1960442409168</v>
      </c>
      <c r="T444" s="141" t="str">
        <f>IF(ABS(S444-AI444)&gt;0.01,S444-AI444,"")</f>
        <v/>
      </c>
      <c r="U444" s="224" t="s">
        <v>62</v>
      </c>
      <c r="V444" s="225">
        <f>SUM(V423:V439)</f>
        <v>912.78705165453914</v>
      </c>
      <c r="W444" s="225">
        <f t="shared" ref="W444:AH444" si="233">SUM(W423:W439)</f>
        <v>111.07974063136865</v>
      </c>
      <c r="X444" s="225">
        <f t="shared" si="233"/>
        <v>191.09352030019164</v>
      </c>
      <c r="Y444" s="225">
        <f t="shared" si="233"/>
        <v>176.91163644053631</v>
      </c>
      <c r="Z444" s="225">
        <f t="shared" si="233"/>
        <v>174.85099815216154</v>
      </c>
      <c r="AA444" s="225">
        <f t="shared" si="233"/>
        <v>1446.1073837424026</v>
      </c>
      <c r="AB444" s="225">
        <f t="shared" si="233"/>
        <v>300.47892874446023</v>
      </c>
      <c r="AC444" s="225">
        <f t="shared" si="233"/>
        <v>91.886784575257053</v>
      </c>
      <c r="AD444" s="226">
        <f t="shared" si="233"/>
        <v>7.2590299748060367</v>
      </c>
      <c r="AE444" s="226">
        <f t="shared" si="233"/>
        <v>3.7456977151302553</v>
      </c>
      <c r="AF444" s="226">
        <f t="shared" si="233"/>
        <v>0</v>
      </c>
      <c r="AG444" s="226">
        <f t="shared" si="233"/>
        <v>24.855299858787788</v>
      </c>
      <c r="AH444" s="226">
        <f t="shared" si="233"/>
        <v>56.026757026532962</v>
      </c>
      <c r="AI444" s="227">
        <f>SUM(V444:AC444)</f>
        <v>3405.1960442409168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0.33211586882234617</v>
      </c>
      <c r="C445" s="49">
        <f t="shared" ref="C445:H445" si="234">IF($I444=0,"-",C444/$I444)</f>
        <v>5.698156381382509E-2</v>
      </c>
      <c r="D445" s="49">
        <f t="shared" si="234"/>
        <v>6.4323508578015956E-2</v>
      </c>
      <c r="E445" s="49">
        <f t="shared" si="234"/>
        <v>0.48502964439749602</v>
      </c>
      <c r="F445" s="49">
        <f t="shared" si="234"/>
        <v>0</v>
      </c>
      <c r="G445" s="49">
        <f t="shared" si="234"/>
        <v>6.1549414388316993E-2</v>
      </c>
      <c r="H445" s="72">
        <f t="shared" si="234"/>
        <v>0</v>
      </c>
      <c r="I445" s="50">
        <f>SUM(B445:H445)</f>
        <v>1.0000000000000002</v>
      </c>
      <c r="J445" s="141"/>
      <c r="K445" s="84" t="s">
        <v>86</v>
      </c>
      <c r="L445" s="101">
        <f t="shared" ref="L445:R445" si="235">IF($S444=0,"-",L444/$S444)</f>
        <v>0.30280953250977116</v>
      </c>
      <c r="M445" s="101">
        <f t="shared" si="235"/>
        <v>5.1953436495892936E-2</v>
      </c>
      <c r="N445" s="101">
        <f t="shared" si="235"/>
        <v>5.8647518502996397E-2</v>
      </c>
      <c r="O445" s="101">
        <f t="shared" si="235"/>
        <v>0.44222999760348752</v>
      </c>
      <c r="P445" s="101">
        <f t="shared" si="235"/>
        <v>8.8241300894451952E-2</v>
      </c>
      <c r="Q445" s="101">
        <f t="shared" si="235"/>
        <v>5.6118213993400209E-2</v>
      </c>
      <c r="R445" s="102">
        <f t="shared" si="235"/>
        <v>0</v>
      </c>
      <c r="S445" s="103">
        <f>SUM(L445:R445)</f>
        <v>1</v>
      </c>
      <c r="U445" s="113" t="s">
        <v>86</v>
      </c>
      <c r="V445" s="135">
        <f>+V444/$AI444</f>
        <v>0.26805712205566035</v>
      </c>
      <c r="W445" s="135">
        <f t="shared" ref="W445:AH445" si="236">+W444/$AI444</f>
        <v>3.2620659482802392E-2</v>
      </c>
      <c r="X445" s="135">
        <f t="shared" si="236"/>
        <v>5.6118213993400209E-2</v>
      </c>
      <c r="Y445" s="135">
        <f t="shared" si="236"/>
        <v>5.1953436495892936E-2</v>
      </c>
      <c r="Z445" s="135">
        <f t="shared" si="236"/>
        <v>5.1348291223314621E-2</v>
      </c>
      <c r="AA445" s="135">
        <f t="shared" si="236"/>
        <v>0.42467668966905769</v>
      </c>
      <c r="AB445" s="135">
        <f t="shared" si="236"/>
        <v>8.8241300894451952E-2</v>
      </c>
      <c r="AC445" s="135">
        <f t="shared" si="236"/>
        <v>2.6984286185420016E-2</v>
      </c>
      <c r="AD445" s="135">
        <f t="shared" si="236"/>
        <v>2.1317509713083826E-3</v>
      </c>
      <c r="AE445" s="135">
        <f t="shared" si="236"/>
        <v>1.0999947334795061E-3</v>
      </c>
      <c r="AF445" s="135">
        <f t="shared" si="236"/>
        <v>0</v>
      </c>
      <c r="AG445" s="135">
        <f t="shared" si="236"/>
        <v>7.2992272796817805E-3</v>
      </c>
      <c r="AH445" s="135">
        <f t="shared" si="236"/>
        <v>1.6453313200950344E-2</v>
      </c>
      <c r="AI445" s="136">
        <f>SUM(V445:AC445)</f>
        <v>1.0000000000000002</v>
      </c>
      <c r="AJ445" s="141" t="str">
        <f t="shared" si="230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0.10815637849248851</v>
      </c>
      <c r="G449" s="354"/>
      <c r="H449" s="356"/>
      <c r="I449" s="154">
        <f>SUM(B449:H449)</f>
        <v>0.10815637849248851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237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238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237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238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237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238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237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238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237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238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254.75810178777897</v>
      </c>
      <c r="G455" s="357"/>
      <c r="H455" s="359"/>
      <c r="I455" s="154">
        <f t="shared" si="237"/>
        <v>254.75810178777897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238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237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238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237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238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237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238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237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238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887.76712609190895</v>
      </c>
      <c r="G460" s="357"/>
      <c r="H460" s="359"/>
      <c r="I460" s="162">
        <f t="shared" si="237"/>
        <v>887.76712609190895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238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237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238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237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238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17.119606640739562</v>
      </c>
      <c r="G463" s="357"/>
      <c r="H463" s="359"/>
      <c r="I463" s="154">
        <f t="shared" si="237"/>
        <v>17.119606640739562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238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237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238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237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238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237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238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237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238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237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238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237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238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239">SUM(C449:C465)</f>
        <v>0</v>
      </c>
      <c r="D470" s="195">
        <f t="shared" si="239"/>
        <v>0</v>
      </c>
      <c r="E470" s="195">
        <f t="shared" si="239"/>
        <v>0</v>
      </c>
      <c r="F470" s="195">
        <f t="shared" si="239"/>
        <v>1159.75299089892</v>
      </c>
      <c r="G470" s="195">
        <f t="shared" si="239"/>
        <v>0</v>
      </c>
      <c r="H470" s="197">
        <f t="shared" si="239"/>
        <v>0</v>
      </c>
      <c r="I470" s="154">
        <f t="shared" si="239"/>
        <v>1159.75299089892</v>
      </c>
      <c r="J470" s="149"/>
      <c r="K470" s="196" t="s">
        <v>26</v>
      </c>
      <c r="L470" s="195">
        <f>SUM(L449:L465)</f>
        <v>0</v>
      </c>
      <c r="M470" s="195">
        <f t="shared" ref="M470:S470" si="240">SUM(M449:M465)</f>
        <v>0</v>
      </c>
      <c r="N470" s="195">
        <f t="shared" si="240"/>
        <v>0</v>
      </c>
      <c r="O470" s="195">
        <f t="shared" si="240"/>
        <v>0</v>
      </c>
      <c r="P470" s="195">
        <f t="shared" si="240"/>
        <v>0</v>
      </c>
      <c r="Q470" s="195">
        <f t="shared" si="240"/>
        <v>0</v>
      </c>
      <c r="R470" s="197">
        <f t="shared" si="240"/>
        <v>0</v>
      </c>
      <c r="S470" s="198">
        <f t="shared" si="240"/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241">IF($I470=0,"-",C470/$I470)</f>
        <v>0</v>
      </c>
      <c r="D471" s="49">
        <f t="shared" si="241"/>
        <v>0</v>
      </c>
      <c r="E471" s="49">
        <f t="shared" si="241"/>
        <v>0</v>
      </c>
      <c r="F471" s="49">
        <f t="shared" si="241"/>
        <v>1</v>
      </c>
      <c r="G471" s="49">
        <f t="shared" si="241"/>
        <v>0</v>
      </c>
      <c r="H471" s="72">
        <f t="shared" si="241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242">IF($S470=0,"-",L470/$S470)</f>
        <v>-</v>
      </c>
      <c r="M471" s="101" t="str">
        <f t="shared" si="242"/>
        <v>-</v>
      </c>
      <c r="N471" s="101" t="str">
        <f t="shared" si="242"/>
        <v>-</v>
      </c>
      <c r="O471" s="101" t="str">
        <f t="shared" si="242"/>
        <v>-</v>
      </c>
      <c r="P471" s="101" t="str">
        <f t="shared" si="242"/>
        <v>-</v>
      </c>
      <c r="Q471" s="101" t="str">
        <f t="shared" si="242"/>
        <v>-</v>
      </c>
      <c r="R471" s="102" t="str">
        <f t="shared" si="242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243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244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243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244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243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244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243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244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243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244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40578.412982404385</v>
      </c>
      <c r="G481" s="357"/>
      <c r="H481" s="359"/>
      <c r="I481" s="154">
        <f t="shared" si="243"/>
        <v>40578.412982404385</v>
      </c>
      <c r="J481" s="149"/>
      <c r="K481" s="169" t="s">
        <v>57</v>
      </c>
      <c r="L481" s="357"/>
      <c r="M481" s="358"/>
      <c r="N481" s="358"/>
      <c r="O481" s="359"/>
      <c r="P481" s="156">
        <v>11747.60881209517</v>
      </c>
      <c r="Q481" s="357"/>
      <c r="R481" s="364"/>
      <c r="S481" s="158">
        <f t="shared" si="244"/>
        <v>11747.60881209517</v>
      </c>
    </row>
    <row r="482" spans="1:19" ht="15">
      <c r="A482" s="159" t="s">
        <v>12</v>
      </c>
      <c r="B482" s="357"/>
      <c r="C482" s="358"/>
      <c r="D482" s="358"/>
      <c r="E482" s="359"/>
      <c r="F482" s="160">
        <v>11964.259856000028</v>
      </c>
      <c r="G482" s="357"/>
      <c r="H482" s="359"/>
      <c r="I482" s="162">
        <f t="shared" si="243"/>
        <v>11964.259856000028</v>
      </c>
      <c r="J482" s="149"/>
      <c r="K482" s="163" t="s">
        <v>12</v>
      </c>
      <c r="L482" s="357"/>
      <c r="M482" s="358"/>
      <c r="N482" s="358"/>
      <c r="O482" s="359"/>
      <c r="P482" s="164">
        <v>4863.8273751201186</v>
      </c>
      <c r="Q482" s="357"/>
      <c r="R482" s="364"/>
      <c r="S482" s="166">
        <f t="shared" si="244"/>
        <v>4863.8273751201186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243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244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36.969557794526118</v>
      </c>
      <c r="G484" s="357"/>
      <c r="H484" s="359"/>
      <c r="I484" s="162">
        <f t="shared" si="243"/>
        <v>36.969557794526118</v>
      </c>
      <c r="J484" s="149"/>
      <c r="K484" s="163" t="s">
        <v>17</v>
      </c>
      <c r="L484" s="357"/>
      <c r="M484" s="358"/>
      <c r="N484" s="358"/>
      <c r="O484" s="359"/>
      <c r="P484" s="164">
        <v>25.348451993838424</v>
      </c>
      <c r="Q484" s="357"/>
      <c r="R484" s="364"/>
      <c r="S484" s="166">
        <f t="shared" si="244"/>
        <v>25.348451993838424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111.87277286030216</v>
      </c>
      <c r="G485" s="357"/>
      <c r="H485" s="359"/>
      <c r="I485" s="154">
        <f t="shared" si="243"/>
        <v>111.87277286030216</v>
      </c>
      <c r="J485" s="149"/>
      <c r="K485" s="169" t="s">
        <v>139</v>
      </c>
      <c r="L485" s="357"/>
      <c r="M485" s="358"/>
      <c r="N485" s="358"/>
      <c r="O485" s="359"/>
      <c r="P485" s="156">
        <v>81.423011090988922</v>
      </c>
      <c r="Q485" s="357"/>
      <c r="R485" s="364"/>
      <c r="S485" s="158">
        <f t="shared" si="244"/>
        <v>81.423011090988922</v>
      </c>
    </row>
    <row r="486" spans="1:19" ht="15">
      <c r="A486" s="159" t="s">
        <v>25</v>
      </c>
      <c r="B486" s="357"/>
      <c r="C486" s="358"/>
      <c r="D486" s="358"/>
      <c r="E486" s="359"/>
      <c r="F486" s="160">
        <v>926.59356065095119</v>
      </c>
      <c r="G486" s="357"/>
      <c r="H486" s="359"/>
      <c r="I486" s="162">
        <f t="shared" si="243"/>
        <v>926.59356065095119</v>
      </c>
      <c r="J486" s="149"/>
      <c r="K486" s="163" t="s">
        <v>25</v>
      </c>
      <c r="L486" s="357"/>
      <c r="M486" s="358"/>
      <c r="N486" s="358"/>
      <c r="O486" s="359"/>
      <c r="P486" s="164">
        <v>2.4691360067663481E-13</v>
      </c>
      <c r="Q486" s="357"/>
      <c r="R486" s="364"/>
      <c r="S486" s="166">
        <f t="shared" si="244"/>
        <v>2.4691360067663481E-13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243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244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243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244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3833.864142194233</v>
      </c>
      <c r="G489" s="357"/>
      <c r="H489" s="359"/>
      <c r="I489" s="154">
        <f t="shared" si="243"/>
        <v>3833.864142194233</v>
      </c>
      <c r="J489" s="149"/>
      <c r="K489" s="169" t="s">
        <v>22</v>
      </c>
      <c r="L489" s="357"/>
      <c r="M489" s="358"/>
      <c r="N489" s="358"/>
      <c r="O489" s="359"/>
      <c r="P489" s="156">
        <v>1414.4039005715688</v>
      </c>
      <c r="Q489" s="357"/>
      <c r="R489" s="364"/>
      <c r="S489" s="158">
        <f t="shared" si="244"/>
        <v>1414.4039005715688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243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244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243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244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243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244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243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244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243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244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243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244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245">SUM(C475:C491)</f>
        <v>0</v>
      </c>
      <c r="D496" s="195">
        <f t="shared" si="245"/>
        <v>0</v>
      </c>
      <c r="E496" s="195">
        <f t="shared" si="245"/>
        <v>0</v>
      </c>
      <c r="F496" s="195">
        <f t="shared" si="245"/>
        <v>57451.972871904421</v>
      </c>
      <c r="G496" s="195">
        <f t="shared" si="245"/>
        <v>0</v>
      </c>
      <c r="H496" s="197">
        <f t="shared" si="245"/>
        <v>0</v>
      </c>
      <c r="I496" s="154">
        <f t="shared" si="245"/>
        <v>57451.972871904421</v>
      </c>
      <c r="J496" s="149"/>
      <c r="K496" s="196" t="s">
        <v>26</v>
      </c>
      <c r="L496" s="195">
        <f>SUM(L475:L491)</f>
        <v>0</v>
      </c>
      <c r="M496" s="195">
        <f t="shared" ref="M496:S496" si="246">SUM(M475:M491)</f>
        <v>0</v>
      </c>
      <c r="N496" s="195">
        <f t="shared" si="246"/>
        <v>0</v>
      </c>
      <c r="O496" s="195">
        <f t="shared" si="246"/>
        <v>0</v>
      </c>
      <c r="P496" s="195">
        <f t="shared" si="246"/>
        <v>18132.611550871683</v>
      </c>
      <c r="Q496" s="195">
        <f t="shared" si="246"/>
        <v>0</v>
      </c>
      <c r="R496" s="197">
        <f t="shared" si="246"/>
        <v>0</v>
      </c>
      <c r="S496" s="198">
        <f t="shared" si="246"/>
        <v>18132.611550871683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247">IF($I496=0,"-",C496/$I496)</f>
        <v>0</v>
      </c>
      <c r="D497" s="49">
        <f t="shared" si="247"/>
        <v>0</v>
      </c>
      <c r="E497" s="49">
        <f t="shared" si="247"/>
        <v>0</v>
      </c>
      <c r="F497" s="49">
        <f t="shared" si="247"/>
        <v>1</v>
      </c>
      <c r="G497" s="49">
        <f t="shared" si="247"/>
        <v>0</v>
      </c>
      <c r="H497" s="72">
        <f t="shared" si="247"/>
        <v>0</v>
      </c>
      <c r="I497" s="50">
        <f>SUM(B497:H497)</f>
        <v>1</v>
      </c>
      <c r="J497" s="24"/>
      <c r="K497" s="84" t="s">
        <v>86</v>
      </c>
      <c r="L497" s="101">
        <f t="shared" ref="L497:R497" si="248">IF($S496=0,"-",L496/$S496)</f>
        <v>0</v>
      </c>
      <c r="M497" s="101">
        <f t="shared" si="248"/>
        <v>0</v>
      </c>
      <c r="N497" s="101">
        <f t="shared" si="248"/>
        <v>0</v>
      </c>
      <c r="O497" s="101">
        <f t="shared" si="248"/>
        <v>0</v>
      </c>
      <c r="P497" s="101">
        <f t="shared" si="248"/>
        <v>1</v>
      </c>
      <c r="Q497" s="101">
        <f t="shared" si="248"/>
        <v>0</v>
      </c>
      <c r="R497" s="102">
        <f t="shared" si="248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249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250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249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250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249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250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249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250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249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250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249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250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249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250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249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250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249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250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492.70635287999994</v>
      </c>
      <c r="G511" s="357"/>
      <c r="H511" s="359"/>
      <c r="I511" s="154">
        <f t="shared" si="249"/>
        <v>492.70635287999994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250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44.35199999999999</v>
      </c>
      <c r="G512" s="357"/>
      <c r="H512" s="359"/>
      <c r="I512" s="162">
        <f t="shared" si="249"/>
        <v>44.35199999999999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250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249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250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249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250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249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250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249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250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249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250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249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250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249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250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249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250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249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250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251">SUM(C501:C517)</f>
        <v>0</v>
      </c>
      <c r="D522" s="195">
        <f t="shared" si="251"/>
        <v>0</v>
      </c>
      <c r="E522" s="195">
        <f t="shared" si="251"/>
        <v>0</v>
      </c>
      <c r="F522" s="195">
        <f t="shared" si="251"/>
        <v>537.05835287999992</v>
      </c>
      <c r="G522" s="195">
        <f t="shared" si="251"/>
        <v>0</v>
      </c>
      <c r="H522" s="197">
        <f t="shared" si="251"/>
        <v>0</v>
      </c>
      <c r="I522" s="154">
        <f t="shared" si="251"/>
        <v>537.05835287999992</v>
      </c>
      <c r="J522" s="149"/>
      <c r="K522" s="196" t="s">
        <v>26</v>
      </c>
      <c r="L522" s="195">
        <f>SUM(L501:L517)</f>
        <v>0</v>
      </c>
      <c r="M522" s="195">
        <f t="shared" ref="M522:S522" si="252">SUM(M501:M517)</f>
        <v>0</v>
      </c>
      <c r="N522" s="195">
        <f t="shared" si="252"/>
        <v>0</v>
      </c>
      <c r="O522" s="195">
        <f t="shared" si="252"/>
        <v>0</v>
      </c>
      <c r="P522" s="195">
        <f t="shared" si="252"/>
        <v>0</v>
      </c>
      <c r="Q522" s="195">
        <f t="shared" si="252"/>
        <v>0</v>
      </c>
      <c r="R522" s="197">
        <f t="shared" si="252"/>
        <v>0</v>
      </c>
      <c r="S522" s="198">
        <f t="shared" si="252"/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253">IF($I522=0,"-",C522/$I522)</f>
        <v>0</v>
      </c>
      <c r="D523" s="49">
        <f t="shared" si="253"/>
        <v>0</v>
      </c>
      <c r="E523" s="49">
        <f t="shared" si="253"/>
        <v>0</v>
      </c>
      <c r="F523" s="49">
        <f t="shared" si="253"/>
        <v>1</v>
      </c>
      <c r="G523" s="49">
        <f t="shared" si="253"/>
        <v>0</v>
      </c>
      <c r="H523" s="72">
        <f t="shared" si="253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254">IF($S522=0,"-",L522/$S522)</f>
        <v>-</v>
      </c>
      <c r="M523" s="101" t="str">
        <f t="shared" si="254"/>
        <v>-</v>
      </c>
      <c r="N523" s="101" t="str">
        <f t="shared" si="254"/>
        <v>-</v>
      </c>
      <c r="O523" s="101" t="str">
        <f t="shared" si="254"/>
        <v>-</v>
      </c>
      <c r="P523" s="101" t="str">
        <f t="shared" si="254"/>
        <v>-</v>
      </c>
      <c r="Q523" s="101" t="str">
        <f t="shared" si="254"/>
        <v>-</v>
      </c>
      <c r="R523" s="102" t="str">
        <f t="shared" si="254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55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56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55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56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55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56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55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56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55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56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385.39704309768757</v>
      </c>
      <c r="G533" s="357"/>
      <c r="H533" s="359"/>
      <c r="I533" s="154">
        <f t="shared" si="255"/>
        <v>385.39704309768757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56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41.399701807122938</v>
      </c>
      <c r="G534" s="357"/>
      <c r="H534" s="359"/>
      <c r="I534" s="162">
        <f t="shared" si="255"/>
        <v>41.399701807122938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56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55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56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55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56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55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56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55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56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55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56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55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56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55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56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55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56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55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56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55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56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55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56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55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56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55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56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57">SUM(C527:C543)</f>
        <v>0</v>
      </c>
      <c r="D548" s="195">
        <f t="shared" si="257"/>
        <v>0</v>
      </c>
      <c r="E548" s="195">
        <f t="shared" si="257"/>
        <v>0</v>
      </c>
      <c r="F548" s="195">
        <f t="shared" si="257"/>
        <v>426.79674490481051</v>
      </c>
      <c r="G548" s="195">
        <f t="shared" si="257"/>
        <v>0</v>
      </c>
      <c r="H548" s="197">
        <f t="shared" si="257"/>
        <v>0</v>
      </c>
      <c r="I548" s="154">
        <f t="shared" si="257"/>
        <v>426.79674490481051</v>
      </c>
      <c r="J548" s="149"/>
      <c r="K548" s="196" t="s">
        <v>26</v>
      </c>
      <c r="L548" s="195">
        <f>SUM(L527:L543)</f>
        <v>0</v>
      </c>
      <c r="M548" s="195">
        <f t="shared" ref="M548:S548" si="258">SUM(M527:M543)</f>
        <v>0</v>
      </c>
      <c r="N548" s="195">
        <f t="shared" si="258"/>
        <v>0</v>
      </c>
      <c r="O548" s="195">
        <f t="shared" si="258"/>
        <v>0</v>
      </c>
      <c r="P548" s="195">
        <f t="shared" si="258"/>
        <v>0</v>
      </c>
      <c r="Q548" s="195">
        <f t="shared" si="258"/>
        <v>0</v>
      </c>
      <c r="R548" s="197">
        <f t="shared" si="258"/>
        <v>0</v>
      </c>
      <c r="S548" s="198">
        <f t="shared" si="258"/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59">IF($I548=0,"-",C548/$I548)</f>
        <v>0</v>
      </c>
      <c r="D549" s="49">
        <f t="shared" si="259"/>
        <v>0</v>
      </c>
      <c r="E549" s="49">
        <f t="shared" si="259"/>
        <v>0</v>
      </c>
      <c r="F549" s="49">
        <f t="shared" si="259"/>
        <v>1</v>
      </c>
      <c r="G549" s="49">
        <f t="shared" si="259"/>
        <v>0</v>
      </c>
      <c r="H549" s="72">
        <f t="shared" si="259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260">IF($S548=0,"-",L548/$S548)</f>
        <v>-</v>
      </c>
      <c r="M549" s="101" t="str">
        <f t="shared" si="260"/>
        <v>-</v>
      </c>
      <c r="N549" s="101" t="str">
        <f t="shared" si="260"/>
        <v>-</v>
      </c>
      <c r="O549" s="101" t="str">
        <f t="shared" si="260"/>
        <v>-</v>
      </c>
      <c r="P549" s="101" t="str">
        <f t="shared" si="260"/>
        <v>-</v>
      </c>
      <c r="Q549" s="101" t="str">
        <f t="shared" si="260"/>
        <v>-</v>
      </c>
      <c r="R549" s="102" t="str">
        <f t="shared" si="260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61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62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61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62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61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62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61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62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61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62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61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62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17.926383494401762</v>
      </c>
      <c r="G560" s="357"/>
      <c r="H560" s="359"/>
      <c r="I560" s="162">
        <f t="shared" si="261"/>
        <v>17.926383494401762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62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1220.8325349667959</v>
      </c>
      <c r="G561" s="357"/>
      <c r="H561" s="359"/>
      <c r="I561" s="154">
        <f t="shared" si="261"/>
        <v>1220.8325349667959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62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61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62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61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62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61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62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61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62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61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62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61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62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61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62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61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62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61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62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61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62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61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62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61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62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63">SUM(C553:C569)</f>
        <v>0</v>
      </c>
      <c r="D574" s="195">
        <f t="shared" si="263"/>
        <v>0</v>
      </c>
      <c r="E574" s="195">
        <f t="shared" si="263"/>
        <v>0</v>
      </c>
      <c r="F574" s="195">
        <f t="shared" si="263"/>
        <v>1238.7589184611977</v>
      </c>
      <c r="G574" s="195">
        <f t="shared" si="263"/>
        <v>0</v>
      </c>
      <c r="H574" s="197">
        <f t="shared" si="263"/>
        <v>0</v>
      </c>
      <c r="I574" s="154">
        <f t="shared" si="263"/>
        <v>1238.7589184611977</v>
      </c>
      <c r="J574" s="149"/>
      <c r="K574" s="196" t="s">
        <v>26</v>
      </c>
      <c r="L574" s="195">
        <f>SUM(L553:L569)</f>
        <v>0</v>
      </c>
      <c r="M574" s="195">
        <f t="shared" ref="M574:S574" si="264">SUM(M553:M569)</f>
        <v>0</v>
      </c>
      <c r="N574" s="195">
        <f t="shared" si="264"/>
        <v>0</v>
      </c>
      <c r="O574" s="195">
        <f t="shared" si="264"/>
        <v>0</v>
      </c>
      <c r="P574" s="195">
        <f t="shared" si="264"/>
        <v>0</v>
      </c>
      <c r="Q574" s="195">
        <f t="shared" si="264"/>
        <v>0</v>
      </c>
      <c r="R574" s="197">
        <f t="shared" si="264"/>
        <v>0</v>
      </c>
      <c r="S574" s="198">
        <f t="shared" si="264"/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65">IF($I574=0,"-",C574/$I574)</f>
        <v>0</v>
      </c>
      <c r="D575" s="49">
        <f t="shared" si="265"/>
        <v>0</v>
      </c>
      <c r="E575" s="49">
        <f t="shared" si="265"/>
        <v>0</v>
      </c>
      <c r="F575" s="49">
        <f t="shared" si="265"/>
        <v>1</v>
      </c>
      <c r="G575" s="49">
        <f t="shared" si="265"/>
        <v>0</v>
      </c>
      <c r="H575" s="72">
        <f t="shared" si="265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266">IF($S574=0,"-",L574/$S574)</f>
        <v>-</v>
      </c>
      <c r="M575" s="101" t="str">
        <f t="shared" si="266"/>
        <v>-</v>
      </c>
      <c r="N575" s="101" t="str">
        <f t="shared" si="266"/>
        <v>-</v>
      </c>
      <c r="O575" s="101" t="str">
        <f t="shared" si="266"/>
        <v>-</v>
      </c>
      <c r="P575" s="101" t="str">
        <f t="shared" si="266"/>
        <v>-</v>
      </c>
      <c r="Q575" s="101" t="str">
        <f t="shared" si="266"/>
        <v>-</v>
      </c>
      <c r="R575" s="102" t="str">
        <f t="shared" si="266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7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0.10815637849248851</v>
      </c>
      <c r="Q579" s="152">
        <v>0</v>
      </c>
      <c r="R579" s="204">
        <v>0</v>
      </c>
      <c r="S579" s="205">
        <f>SUM(L579:R579)</f>
        <v>0.10815637849248851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48"/>
      <c r="G580" s="160">
        <v>0</v>
      </c>
      <c r="H580" s="161">
        <v>0</v>
      </c>
      <c r="I580" s="162">
        <f t="shared" ref="I580:I599" si="267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68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67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68"/>
        <v>0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67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68"/>
        <v>0</v>
      </c>
    </row>
    <row r="583" spans="1:19" ht="15">
      <c r="A583" s="167" t="s">
        <v>16</v>
      </c>
      <c r="B583" s="156">
        <v>48.166997254233031</v>
      </c>
      <c r="C583" s="156">
        <v>5.8342178612309858</v>
      </c>
      <c r="D583" s="156">
        <v>1.2579852586836289</v>
      </c>
      <c r="E583" s="156">
        <v>2.805664327203977</v>
      </c>
      <c r="F583" s="348"/>
      <c r="G583" s="156">
        <v>0</v>
      </c>
      <c r="H583" s="168">
        <v>0</v>
      </c>
      <c r="I583" s="154">
        <f t="shared" si="267"/>
        <v>58.064864701351631</v>
      </c>
      <c r="J583" s="149"/>
      <c r="K583" s="169" t="s">
        <v>16</v>
      </c>
      <c r="L583" s="156">
        <v>48.166997254233031</v>
      </c>
      <c r="M583" s="156">
        <v>5.8342178612309858</v>
      </c>
      <c r="N583" s="156">
        <v>1.2579852586836289</v>
      </c>
      <c r="O583" s="156">
        <v>2.805664327203977</v>
      </c>
      <c r="P583" s="156">
        <v>0</v>
      </c>
      <c r="Q583" s="156">
        <v>0</v>
      </c>
      <c r="R583" s="157">
        <v>0</v>
      </c>
      <c r="S583" s="158">
        <f t="shared" si="268"/>
        <v>58.064864701351631</v>
      </c>
    </row>
    <row r="584" spans="1:19" ht="15">
      <c r="A584" s="159" t="s">
        <v>15</v>
      </c>
      <c r="B584" s="160">
        <v>669.58573172135721</v>
      </c>
      <c r="C584" s="160">
        <v>10.161529220223708</v>
      </c>
      <c r="D584" s="160">
        <v>12.014967229300686</v>
      </c>
      <c r="E584" s="160">
        <v>0</v>
      </c>
      <c r="F584" s="348"/>
      <c r="G584" s="160">
        <v>0</v>
      </c>
      <c r="H584" s="161">
        <v>0</v>
      </c>
      <c r="I584" s="162">
        <f t="shared" si="267"/>
        <v>691.7622281708816</v>
      </c>
      <c r="J584" s="149"/>
      <c r="K584" s="163" t="s">
        <v>15</v>
      </c>
      <c r="L584" s="164">
        <v>669.58573172135721</v>
      </c>
      <c r="M584" s="164">
        <v>10.161529220223708</v>
      </c>
      <c r="N584" s="164">
        <v>12.014967229300686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68"/>
        <v>691.7622281708816</v>
      </c>
    </row>
    <row r="585" spans="1:19" ht="15">
      <c r="A585" s="167" t="s">
        <v>57</v>
      </c>
      <c r="B585" s="156">
        <v>0</v>
      </c>
      <c r="C585" s="156">
        <v>0</v>
      </c>
      <c r="D585" s="156">
        <v>5.4969745171947353E-2</v>
      </c>
      <c r="E585" s="156">
        <v>25.642542601833721</v>
      </c>
      <c r="F585" s="348"/>
      <c r="G585" s="156">
        <v>0</v>
      </c>
      <c r="H585" s="168">
        <v>0</v>
      </c>
      <c r="I585" s="154">
        <f t="shared" si="267"/>
        <v>25.69751234700567</v>
      </c>
      <c r="J585" s="149"/>
      <c r="K585" s="169" t="s">
        <v>57</v>
      </c>
      <c r="L585" s="156">
        <v>0</v>
      </c>
      <c r="M585" s="156">
        <v>0</v>
      </c>
      <c r="N585" s="156">
        <v>5.4969745171947353E-2</v>
      </c>
      <c r="O585" s="156">
        <v>25.642542601833721</v>
      </c>
      <c r="P585" s="156">
        <v>8652.0134351348624</v>
      </c>
      <c r="Q585" s="156">
        <v>0</v>
      </c>
      <c r="R585" s="157">
        <v>0</v>
      </c>
      <c r="S585" s="158">
        <f t="shared" si="268"/>
        <v>8677.7109474818681</v>
      </c>
    </row>
    <row r="586" spans="1:19" ht="15">
      <c r="A586" s="159" t="s">
        <v>12</v>
      </c>
      <c r="B586" s="160">
        <v>0</v>
      </c>
      <c r="C586" s="160">
        <v>0</v>
      </c>
      <c r="D586" s="160">
        <v>0.32385882719097725</v>
      </c>
      <c r="E586" s="160">
        <v>9.468825386950936</v>
      </c>
      <c r="F586" s="348"/>
      <c r="G586" s="160">
        <v>0</v>
      </c>
      <c r="H586" s="161">
        <v>0</v>
      </c>
      <c r="I586" s="162">
        <f t="shared" si="267"/>
        <v>9.7926842141419126</v>
      </c>
      <c r="J586" s="149"/>
      <c r="K586" s="163" t="s">
        <v>12</v>
      </c>
      <c r="L586" s="164">
        <v>0</v>
      </c>
      <c r="M586" s="164">
        <v>0</v>
      </c>
      <c r="N586" s="164">
        <v>0.32385882719097725</v>
      </c>
      <c r="O586" s="164">
        <v>9.468825386950936</v>
      </c>
      <c r="P586" s="164">
        <v>295.59486136403575</v>
      </c>
      <c r="Q586" s="164">
        <v>0</v>
      </c>
      <c r="R586" s="165">
        <v>0</v>
      </c>
      <c r="S586" s="166">
        <f t="shared" si="268"/>
        <v>305.38754557817765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67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1220.8325349667959</v>
      </c>
      <c r="Q587" s="156">
        <v>0</v>
      </c>
      <c r="R587" s="157">
        <v>0</v>
      </c>
      <c r="S587" s="158">
        <f t="shared" si="268"/>
        <v>1220.8325349667959</v>
      </c>
    </row>
    <row r="588" spans="1:19" ht="15">
      <c r="A588" s="159" t="s">
        <v>17</v>
      </c>
      <c r="B588" s="160">
        <v>34.33117132850618</v>
      </c>
      <c r="C588" s="160">
        <v>0.18601640379218959</v>
      </c>
      <c r="D588" s="160">
        <v>4.3571890168576788</v>
      </c>
      <c r="E588" s="160">
        <v>0.59396033534022707</v>
      </c>
      <c r="F588" s="348"/>
      <c r="G588" s="160">
        <v>0</v>
      </c>
      <c r="H588" s="161">
        <v>0</v>
      </c>
      <c r="I588" s="162">
        <f t="shared" si="267"/>
        <v>39.468337084496277</v>
      </c>
      <c r="J588" s="149"/>
      <c r="K588" s="163" t="s">
        <v>17</v>
      </c>
      <c r="L588" s="164">
        <v>34.33117132850618</v>
      </c>
      <c r="M588" s="164">
        <v>0.18601640379218959</v>
      </c>
      <c r="N588" s="164">
        <v>4.3571890168576788</v>
      </c>
      <c r="O588" s="164">
        <v>0.59396033534022707</v>
      </c>
      <c r="P588" s="164">
        <v>0</v>
      </c>
      <c r="Q588" s="164">
        <v>0</v>
      </c>
      <c r="R588" s="165">
        <v>0</v>
      </c>
      <c r="S588" s="166">
        <f t="shared" si="268"/>
        <v>39.468337084496277</v>
      </c>
    </row>
    <row r="589" spans="1:19" ht="15">
      <c r="A589" s="167" t="s">
        <v>139</v>
      </c>
      <c r="B589" s="156">
        <v>1653.3471463613182</v>
      </c>
      <c r="C589" s="156">
        <v>260.54565895268377</v>
      </c>
      <c r="D589" s="156">
        <v>50.814531806640574</v>
      </c>
      <c r="E589" s="156">
        <v>40.012349537097599</v>
      </c>
      <c r="F589" s="348"/>
      <c r="G589" s="156">
        <v>0</v>
      </c>
      <c r="H589" s="168">
        <v>0</v>
      </c>
      <c r="I589" s="154">
        <f t="shared" si="267"/>
        <v>2004.7196866577403</v>
      </c>
      <c r="J589" s="149"/>
      <c r="K589" s="169" t="s">
        <v>139</v>
      </c>
      <c r="L589" s="156">
        <v>1653.3471463613182</v>
      </c>
      <c r="M589" s="156">
        <v>260.54565895268377</v>
      </c>
      <c r="N589" s="156">
        <v>50.814531806640574</v>
      </c>
      <c r="O589" s="156">
        <v>40.012349537097599</v>
      </c>
      <c r="P589" s="156">
        <v>492.70635287999994</v>
      </c>
      <c r="Q589" s="156">
        <v>0</v>
      </c>
      <c r="R589" s="157">
        <v>0</v>
      </c>
      <c r="S589" s="158">
        <f t="shared" si="268"/>
        <v>2497.4260395377405</v>
      </c>
    </row>
    <row r="590" spans="1:19" ht="15">
      <c r="A590" s="159" t="s">
        <v>25</v>
      </c>
      <c r="B590" s="160">
        <v>1287.244475815522</v>
      </c>
      <c r="C590" s="160">
        <v>0</v>
      </c>
      <c r="D590" s="160">
        <v>2839.0557607896239</v>
      </c>
      <c r="E590" s="160">
        <v>625.6240190684548</v>
      </c>
      <c r="F590" s="348"/>
      <c r="G590" s="160">
        <v>1945.0749046866908</v>
      </c>
      <c r="H590" s="161">
        <v>0.50636727856834995</v>
      </c>
      <c r="I590" s="162">
        <f t="shared" si="267"/>
        <v>6697.5055276388603</v>
      </c>
      <c r="J590" s="149"/>
      <c r="K590" s="163" t="s">
        <v>25</v>
      </c>
      <c r="L590" s="164">
        <v>1287.244475815522</v>
      </c>
      <c r="M590" s="164">
        <v>0</v>
      </c>
      <c r="N590" s="164">
        <v>2839.0557607896239</v>
      </c>
      <c r="O590" s="164">
        <v>625.6240190684548</v>
      </c>
      <c r="P590" s="164">
        <v>1844.9495164252194</v>
      </c>
      <c r="Q590" s="164">
        <v>1945.0749046866908</v>
      </c>
      <c r="R590" s="165">
        <v>0.50636727856834995</v>
      </c>
      <c r="S590" s="166">
        <f t="shared" si="268"/>
        <v>8542.4550440640796</v>
      </c>
    </row>
    <row r="591" spans="1:19" ht="15">
      <c r="A591" s="167" t="s">
        <v>24</v>
      </c>
      <c r="B591" s="156">
        <v>3439.9308112913436</v>
      </c>
      <c r="C591" s="156">
        <v>21.808547473482033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67"/>
        <v>3461.7393587648257</v>
      </c>
      <c r="J591" s="149"/>
      <c r="K591" s="169" t="s">
        <v>24</v>
      </c>
      <c r="L591" s="156">
        <v>3439.9308112913436</v>
      </c>
      <c r="M591" s="156">
        <v>21.808547473482033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68"/>
        <v>3461.7393587648257</v>
      </c>
    </row>
    <row r="592" spans="1:19" ht="15">
      <c r="A592" s="159" t="s">
        <v>59</v>
      </c>
      <c r="B592" s="160">
        <v>31.910848722241713</v>
      </c>
      <c r="C592" s="160">
        <v>0</v>
      </c>
      <c r="D592" s="160">
        <v>5.6728091968392134</v>
      </c>
      <c r="E592" s="160">
        <v>0</v>
      </c>
      <c r="F592" s="348"/>
      <c r="G592" s="160">
        <v>0</v>
      </c>
      <c r="H592" s="161">
        <v>0</v>
      </c>
      <c r="I592" s="162">
        <f t="shared" si="267"/>
        <v>37.583657919080927</v>
      </c>
      <c r="J592" s="149"/>
      <c r="K592" s="163" t="s">
        <v>59</v>
      </c>
      <c r="L592" s="164">
        <v>31.910848722241713</v>
      </c>
      <c r="M592" s="164">
        <v>0</v>
      </c>
      <c r="N592" s="164">
        <v>5.6728091968392134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68"/>
        <v>37.583657919080927</v>
      </c>
    </row>
    <row r="593" spans="1:85" ht="15">
      <c r="A593" s="167" t="s">
        <v>22</v>
      </c>
      <c r="B593" s="156">
        <v>300.55504817086427</v>
      </c>
      <c r="C593" s="156">
        <v>0</v>
      </c>
      <c r="D593" s="156">
        <v>18.538000390051497</v>
      </c>
      <c r="E593" s="156">
        <v>0</v>
      </c>
      <c r="F593" s="348"/>
      <c r="G593" s="156">
        <v>0</v>
      </c>
      <c r="H593" s="168">
        <v>0</v>
      </c>
      <c r="I593" s="154">
        <f t="shared" si="267"/>
        <v>319.09304856091575</v>
      </c>
      <c r="J593" s="149"/>
      <c r="K593" s="169" t="s">
        <v>22</v>
      </c>
      <c r="L593" s="156">
        <v>300.55504817086427</v>
      </c>
      <c r="M593" s="156">
        <v>0</v>
      </c>
      <c r="N593" s="156">
        <v>18.538000390051497</v>
      </c>
      <c r="O593" s="156">
        <v>0</v>
      </c>
      <c r="P593" s="156">
        <v>593.15991980714557</v>
      </c>
      <c r="Q593" s="156">
        <v>0</v>
      </c>
      <c r="R593" s="157">
        <v>0</v>
      </c>
      <c r="S593" s="158">
        <f t="shared" si="268"/>
        <v>912.25296836806137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48"/>
      <c r="G594" s="160">
        <v>0</v>
      </c>
      <c r="H594" s="161">
        <v>0</v>
      </c>
      <c r="I594" s="162">
        <f t="shared" si="267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68"/>
        <v>0</v>
      </c>
    </row>
    <row r="595" spans="1:85" ht="15">
      <c r="A595" s="170" t="s">
        <v>63</v>
      </c>
      <c r="B595" s="156">
        <v>1763.6477748885627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67"/>
        <v>1763.6477748885627</v>
      </c>
      <c r="J595" s="149"/>
      <c r="K595" s="171" t="s">
        <v>63</v>
      </c>
      <c r="L595" s="156">
        <v>1763.6477748885627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68"/>
        <v>1763.6477748885627</v>
      </c>
    </row>
    <row r="596" spans="1:85">
      <c r="A596" s="172" t="s">
        <v>23</v>
      </c>
      <c r="B596" s="173">
        <v>1763.6477748885627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67"/>
        <v>1763.6477748885627</v>
      </c>
      <c r="J596" s="149"/>
      <c r="K596" s="176" t="s">
        <v>23</v>
      </c>
      <c r="L596" s="177">
        <v>1763.6477748885627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68"/>
        <v>1763.6477748885627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67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68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67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68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67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68"/>
        <v>0</v>
      </c>
    </row>
    <row r="600" spans="1:85" ht="15">
      <c r="A600" s="194" t="s">
        <v>26</v>
      </c>
      <c r="B600" s="195">
        <f>SUM(B579:B595)</f>
        <v>9228.7200055539506</v>
      </c>
      <c r="C600" s="195">
        <f t="shared" ref="C600:I600" si="269">SUM(C579:C595)</f>
        <v>298.53596991141268</v>
      </c>
      <c r="D600" s="195">
        <f t="shared" si="269"/>
        <v>2932.0900722603601</v>
      </c>
      <c r="E600" s="195">
        <f t="shared" si="269"/>
        <v>704.14736125688125</v>
      </c>
      <c r="F600" s="195">
        <f t="shared" si="269"/>
        <v>0</v>
      </c>
      <c r="G600" s="195">
        <f t="shared" si="269"/>
        <v>1945.0749046866908</v>
      </c>
      <c r="H600" s="197">
        <f t="shared" si="269"/>
        <v>0.50636727856834995</v>
      </c>
      <c r="I600" s="154">
        <f t="shared" si="269"/>
        <v>15109.074680947862</v>
      </c>
      <c r="J600" s="149"/>
      <c r="K600" s="196" t="s">
        <v>26</v>
      </c>
      <c r="L600" s="195">
        <f>SUM(L579:L595)</f>
        <v>9228.7200055539506</v>
      </c>
      <c r="M600" s="195">
        <f t="shared" ref="M600:S600" si="270">SUM(M579:M595)</f>
        <v>298.53596991141268</v>
      </c>
      <c r="N600" s="195">
        <f t="shared" si="270"/>
        <v>2932.0900722603601</v>
      </c>
      <c r="O600" s="195">
        <f t="shared" si="270"/>
        <v>704.14736125688125</v>
      </c>
      <c r="P600" s="195">
        <f t="shared" si="270"/>
        <v>13099.36477695655</v>
      </c>
      <c r="Q600" s="195">
        <f t="shared" si="270"/>
        <v>1945.0749046866908</v>
      </c>
      <c r="R600" s="197">
        <f t="shared" si="270"/>
        <v>0.50636727856834995</v>
      </c>
      <c r="S600" s="198">
        <f t="shared" si="270"/>
        <v>28208.439457904413</v>
      </c>
    </row>
    <row r="601" spans="1:85" s="24" customFormat="1" ht="15" thickBot="1">
      <c r="A601" s="61" t="s">
        <v>86</v>
      </c>
      <c r="B601" s="49">
        <f>IF($I600=0,"-",B600/$I600)</f>
        <v>0.61080643258657785</v>
      </c>
      <c r="C601" s="49">
        <f t="shared" ref="C601:H601" si="271">IF($I600=0,"-",C600/$I600)</f>
        <v>1.9758719591733736E-2</v>
      </c>
      <c r="D601" s="49">
        <f t="shared" si="271"/>
        <v>0.19406152488991579</v>
      </c>
      <c r="E601" s="49">
        <f t="shared" si="271"/>
        <v>4.6604267708385355E-2</v>
      </c>
      <c r="F601" s="49">
        <f t="shared" si="271"/>
        <v>0</v>
      </c>
      <c r="G601" s="49">
        <f t="shared" si="271"/>
        <v>0.12873554110758206</v>
      </c>
      <c r="H601" s="72">
        <f t="shared" si="271"/>
        <v>3.3514115805309079E-5</v>
      </c>
      <c r="I601" s="50">
        <f>SUM(B601:H601)</f>
        <v>1</v>
      </c>
      <c r="K601" s="84" t="s">
        <v>86</v>
      </c>
      <c r="L601" s="101">
        <f t="shared" ref="L601:R601" si="272">IF($S600=0,"-",L600/$S600)</f>
        <v>0.32716166448434741</v>
      </c>
      <c r="M601" s="101">
        <f t="shared" si="272"/>
        <v>1.0583214656624991E-2</v>
      </c>
      <c r="N601" s="101">
        <f t="shared" si="272"/>
        <v>0.1039437178591865</v>
      </c>
      <c r="O601" s="101">
        <f t="shared" si="272"/>
        <v>2.4962294078964688E-2</v>
      </c>
      <c r="P601" s="101">
        <f t="shared" si="272"/>
        <v>0.46437750647301118</v>
      </c>
      <c r="Q601" s="101">
        <f t="shared" si="272"/>
        <v>6.8953651533589275E-2</v>
      </c>
      <c r="R601" s="102">
        <f t="shared" si="272"/>
        <v>1.7950914275991916E-5</v>
      </c>
      <c r="S601" s="103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14.255160408171923</v>
      </c>
      <c r="C605" s="152">
        <v>0</v>
      </c>
      <c r="D605" s="152">
        <v>1.006618571054462</v>
      </c>
      <c r="E605" s="152">
        <v>0</v>
      </c>
      <c r="F605" s="347"/>
      <c r="G605" s="152">
        <v>0</v>
      </c>
      <c r="H605" s="153">
        <v>0</v>
      </c>
      <c r="I605" s="154">
        <f>SUM(B605:H605)</f>
        <v>15.261778979226385</v>
      </c>
      <c r="J605" s="149"/>
      <c r="K605" s="203" t="s">
        <v>7</v>
      </c>
      <c r="L605" s="152">
        <v>14.255160408171923</v>
      </c>
      <c r="M605" s="152">
        <v>0</v>
      </c>
      <c r="N605" s="152">
        <v>1.006618571054462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15.261778979226385</v>
      </c>
      <c r="U605" s="106" t="s">
        <v>7</v>
      </c>
      <c r="V605" s="207">
        <v>14.255160408171923</v>
      </c>
      <c r="W605" s="207">
        <v>1.006618571054462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73">+P605</f>
        <v>0</v>
      </c>
      <c r="AF605" s="210">
        <f t="shared" ref="AF605:AF625" si="274">SUM(V605:AE605)</f>
        <v>15.261778979226385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117.41413182741954</v>
      </c>
      <c r="C606" s="160">
        <v>0</v>
      </c>
      <c r="D606" s="160">
        <v>2.3959724788466703</v>
      </c>
      <c r="E606" s="160">
        <v>0</v>
      </c>
      <c r="F606" s="348"/>
      <c r="G606" s="160">
        <v>0</v>
      </c>
      <c r="H606" s="161">
        <v>0</v>
      </c>
      <c r="I606" s="162">
        <f t="shared" ref="I606:I625" si="275">SUM(B606:H606)</f>
        <v>119.81010430626621</v>
      </c>
      <c r="J606" s="149"/>
      <c r="K606" s="163" t="s">
        <v>8</v>
      </c>
      <c r="L606" s="164">
        <v>117.41413182741954</v>
      </c>
      <c r="M606" s="164">
        <v>0</v>
      </c>
      <c r="N606" s="164">
        <v>2.3959724788466703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76">SUM(L606:R606)</f>
        <v>119.81010430626621</v>
      </c>
      <c r="U606" s="107" t="s">
        <v>8</v>
      </c>
      <c r="V606" s="212">
        <v>117.41413182741954</v>
      </c>
      <c r="W606" s="212">
        <v>2.0364025337169331</v>
      </c>
      <c r="X606" s="212">
        <v>0.35956994512973706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73"/>
        <v>0</v>
      </c>
      <c r="AF606" s="214">
        <f t="shared" si="274"/>
        <v>119.81010430626621</v>
      </c>
      <c r="AG606" s="244" t="str">
        <f t="shared" ref="AG606:AG626" si="277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193.94571288905101</v>
      </c>
      <c r="C607" s="156">
        <v>0</v>
      </c>
      <c r="D607" s="156">
        <v>19.994001299393599</v>
      </c>
      <c r="E607" s="156">
        <v>0</v>
      </c>
      <c r="F607" s="348"/>
      <c r="G607" s="156">
        <v>0</v>
      </c>
      <c r="H607" s="168">
        <v>0</v>
      </c>
      <c r="I607" s="154">
        <f t="shared" si="275"/>
        <v>213.93971418844461</v>
      </c>
      <c r="J607" s="149"/>
      <c r="K607" s="169" t="s">
        <v>10</v>
      </c>
      <c r="L607" s="156">
        <v>193.94571288905101</v>
      </c>
      <c r="M607" s="156">
        <v>0</v>
      </c>
      <c r="N607" s="156">
        <v>19.994001299393599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76"/>
        <v>213.93971418844461</v>
      </c>
      <c r="U607" s="274" t="s">
        <v>10</v>
      </c>
      <c r="V607" s="207">
        <v>193.94571288905101</v>
      </c>
      <c r="W607" s="207">
        <v>18.990026462896616</v>
      </c>
      <c r="X607" s="207">
        <v>1.0039748364969834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73"/>
        <v>0</v>
      </c>
      <c r="AF607" s="210">
        <f t="shared" si="274"/>
        <v>213.93971418844461</v>
      </c>
      <c r="AG607" s="244" t="str">
        <f t="shared" si="277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275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76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73"/>
        <v>0</v>
      </c>
      <c r="AF608" s="214">
        <f t="shared" si="274"/>
        <v>0</v>
      </c>
      <c r="AG608" s="244" t="str">
        <f t="shared" si="277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41.853905563059342</v>
      </c>
      <c r="C609" s="156">
        <v>0</v>
      </c>
      <c r="D609" s="156">
        <v>4.5846012331639079</v>
      </c>
      <c r="E609" s="156">
        <v>0</v>
      </c>
      <c r="F609" s="348"/>
      <c r="G609" s="156">
        <v>0</v>
      </c>
      <c r="H609" s="168">
        <v>0</v>
      </c>
      <c r="I609" s="154">
        <f t="shared" si="275"/>
        <v>46.438506796223251</v>
      </c>
      <c r="J609" s="149"/>
      <c r="K609" s="169" t="s">
        <v>16</v>
      </c>
      <c r="L609" s="156">
        <v>41.853905563059342</v>
      </c>
      <c r="M609" s="156">
        <v>0</v>
      </c>
      <c r="N609" s="156">
        <v>4.5846012331639079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76"/>
        <v>46.438506796223251</v>
      </c>
      <c r="U609" s="274" t="s">
        <v>16</v>
      </c>
      <c r="V609" s="207">
        <v>41.853905563059342</v>
      </c>
      <c r="W609" s="207">
        <v>4.5846012331639079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73"/>
        <v>0</v>
      </c>
      <c r="AF609" s="210">
        <f t="shared" si="274"/>
        <v>46.438506796223251</v>
      </c>
      <c r="AG609" s="244" t="str">
        <f t="shared" si="277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6141.1917283051407</v>
      </c>
      <c r="C610" s="160">
        <v>0</v>
      </c>
      <c r="D610" s="160">
        <v>672.69505179783118</v>
      </c>
      <c r="E610" s="160">
        <v>0</v>
      </c>
      <c r="F610" s="348"/>
      <c r="G610" s="160">
        <v>0</v>
      </c>
      <c r="H610" s="161">
        <v>0</v>
      </c>
      <c r="I610" s="162">
        <f t="shared" si="275"/>
        <v>6813.8867801029719</v>
      </c>
      <c r="J610" s="149"/>
      <c r="K610" s="163" t="s">
        <v>15</v>
      </c>
      <c r="L610" s="164">
        <v>6141.1917283051407</v>
      </c>
      <c r="M610" s="164">
        <v>0</v>
      </c>
      <c r="N610" s="164">
        <v>672.69505179783118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76"/>
        <v>6813.8867801029719</v>
      </c>
      <c r="U610" s="107" t="s">
        <v>15</v>
      </c>
      <c r="V610" s="212">
        <v>6141.1917283051407</v>
      </c>
      <c r="W610" s="212">
        <v>672.69505179783118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73"/>
        <v>0</v>
      </c>
      <c r="AF610" s="214">
        <f t="shared" si="274"/>
        <v>6813.8867801029719</v>
      </c>
      <c r="AG610" s="244" t="str">
        <f t="shared" si="277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275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14489.61930731455</v>
      </c>
      <c r="Q611" s="156">
        <v>0</v>
      </c>
      <c r="R611" s="157">
        <v>0</v>
      </c>
      <c r="S611" s="158">
        <f t="shared" si="276"/>
        <v>14489.61930731455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14489.61930731455</v>
      </c>
      <c r="AF611" s="247">
        <f t="shared" si="274"/>
        <v>14489.61930731455</v>
      </c>
      <c r="AG611" s="244" t="str">
        <f t="shared" si="277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275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6454.0928980676144</v>
      </c>
      <c r="Q612" s="164">
        <v>0</v>
      </c>
      <c r="R612" s="165">
        <v>0</v>
      </c>
      <c r="S612" s="166">
        <f t="shared" si="276"/>
        <v>6454.0928980676144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278">+P612</f>
        <v>6454.0928980676144</v>
      </c>
      <c r="AF612" s="214">
        <f t="shared" si="274"/>
        <v>6454.0928980676144</v>
      </c>
      <c r="AG612" s="244" t="str">
        <f t="shared" si="277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275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76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78"/>
        <v>0</v>
      </c>
      <c r="AF613" s="247">
        <f t="shared" si="274"/>
        <v>0</v>
      </c>
      <c r="AG613" s="244" t="str">
        <f t="shared" si="277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317.33632193635947</v>
      </c>
      <c r="C614" s="160">
        <v>0</v>
      </c>
      <c r="D614" s="160">
        <v>57.672367385946572</v>
      </c>
      <c r="E614" s="160">
        <v>0</v>
      </c>
      <c r="F614" s="348"/>
      <c r="G614" s="160">
        <v>0</v>
      </c>
      <c r="H614" s="161">
        <v>0</v>
      </c>
      <c r="I614" s="162">
        <f t="shared" si="275"/>
        <v>375.00868932230605</v>
      </c>
      <c r="J614" s="149"/>
      <c r="K614" s="163" t="s">
        <v>17</v>
      </c>
      <c r="L614" s="164">
        <v>317.33632193635947</v>
      </c>
      <c r="M614" s="164">
        <v>0</v>
      </c>
      <c r="N614" s="164">
        <v>57.672367385946572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76"/>
        <v>375.00868932230605</v>
      </c>
      <c r="U614" s="107" t="s">
        <v>17</v>
      </c>
      <c r="V614" s="212">
        <v>317.33632193635947</v>
      </c>
      <c r="W614" s="212">
        <v>57.672367385946572</v>
      </c>
      <c r="X614" s="212">
        <v>0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78"/>
        <v>0</v>
      </c>
      <c r="AF614" s="214">
        <f t="shared" si="274"/>
        <v>375.00868932230605</v>
      </c>
      <c r="AG614" s="244" t="str">
        <f t="shared" si="277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7516.1983831042198</v>
      </c>
      <c r="C615" s="156">
        <v>0</v>
      </c>
      <c r="D615" s="156">
        <v>1055.4591211452457</v>
      </c>
      <c r="E615" s="156">
        <v>0</v>
      </c>
      <c r="F615" s="348"/>
      <c r="G615" s="156">
        <v>0</v>
      </c>
      <c r="H615" s="168">
        <v>0</v>
      </c>
      <c r="I615" s="154">
        <f t="shared" si="275"/>
        <v>8571.657504249466</v>
      </c>
      <c r="J615" s="149"/>
      <c r="K615" s="169" t="s">
        <v>139</v>
      </c>
      <c r="L615" s="156">
        <v>7516.1983831042198</v>
      </c>
      <c r="M615" s="156">
        <v>0</v>
      </c>
      <c r="N615" s="156">
        <v>1055.4591211452457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76"/>
        <v>8571.657504249466</v>
      </c>
      <c r="U615" s="108" t="s">
        <v>139</v>
      </c>
      <c r="V615" s="207">
        <v>7516.1983831042198</v>
      </c>
      <c r="W615" s="207">
        <v>1036.1851336449902</v>
      </c>
      <c r="X615" s="207">
        <v>19.273987500255522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78"/>
        <v>0</v>
      </c>
      <c r="AF615" s="247">
        <f t="shared" si="274"/>
        <v>8571.657504249466</v>
      </c>
      <c r="AG615" s="244" t="str">
        <f t="shared" si="277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1780.632129867829</v>
      </c>
      <c r="C616" s="160">
        <v>0</v>
      </c>
      <c r="D616" s="160">
        <v>2731.1148480347024</v>
      </c>
      <c r="E616" s="160">
        <v>3916.8206191830095</v>
      </c>
      <c r="F616" s="348"/>
      <c r="G616" s="160">
        <v>1939.2264078918479</v>
      </c>
      <c r="H616" s="161">
        <v>0</v>
      </c>
      <c r="I616" s="162">
        <f t="shared" si="275"/>
        <v>10367.79400497739</v>
      </c>
      <c r="J616" s="149"/>
      <c r="K616" s="163" t="s">
        <v>25</v>
      </c>
      <c r="L616" s="164">
        <v>1780.632129867829</v>
      </c>
      <c r="M616" s="164">
        <v>0</v>
      </c>
      <c r="N616" s="164">
        <v>2731.1148480347024</v>
      </c>
      <c r="O616" s="164">
        <v>3916.8206191830095</v>
      </c>
      <c r="P616" s="164">
        <v>0</v>
      </c>
      <c r="Q616" s="164">
        <v>1939.2264078918479</v>
      </c>
      <c r="R616" s="165">
        <v>0</v>
      </c>
      <c r="S616" s="166">
        <f t="shared" si="276"/>
        <v>10367.79400497739</v>
      </c>
      <c r="U616" s="107" t="s">
        <v>25</v>
      </c>
      <c r="V616" s="212">
        <v>1780.632129867829</v>
      </c>
      <c r="W616" s="212">
        <v>1712.2951101496878</v>
      </c>
      <c r="X616" s="212">
        <v>1018.8197378850147</v>
      </c>
      <c r="Y616" s="212">
        <v>1182.1877200122644</v>
      </c>
      <c r="Z616" s="212">
        <v>1345.8274542994377</v>
      </c>
      <c r="AA616" s="212">
        <v>360.28634490992738</v>
      </c>
      <c r="AB616" s="212">
        <v>1036.5031435311735</v>
      </c>
      <c r="AC616" s="212">
        <v>902.72326436067442</v>
      </c>
      <c r="AD616" s="212">
        <v>1028.5190999613801</v>
      </c>
      <c r="AE616" s="245">
        <f t="shared" si="278"/>
        <v>0</v>
      </c>
      <c r="AF616" s="214">
        <f t="shared" si="274"/>
        <v>10367.79400497739</v>
      </c>
      <c r="AG616" s="244" t="str">
        <f t="shared" si="277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4263.3261104560406</v>
      </c>
      <c r="C617" s="156">
        <v>0</v>
      </c>
      <c r="D617" s="156">
        <v>646.24105219941316</v>
      </c>
      <c r="E617" s="156">
        <v>0</v>
      </c>
      <c r="F617" s="348"/>
      <c r="G617" s="156">
        <v>0</v>
      </c>
      <c r="H617" s="168">
        <v>0</v>
      </c>
      <c r="I617" s="154">
        <f t="shared" si="275"/>
        <v>4909.567162655454</v>
      </c>
      <c r="J617" s="149"/>
      <c r="K617" s="169" t="s">
        <v>24</v>
      </c>
      <c r="L617" s="156">
        <v>4263.3261104560406</v>
      </c>
      <c r="M617" s="156">
        <v>0</v>
      </c>
      <c r="N617" s="156">
        <v>646.24105219941316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76"/>
        <v>4909.567162655454</v>
      </c>
      <c r="U617" s="276" t="s">
        <v>24</v>
      </c>
      <c r="V617" s="207">
        <v>4263.3261104560406</v>
      </c>
      <c r="W617" s="207">
        <v>646.24105219941316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78"/>
        <v>0</v>
      </c>
      <c r="AF617" s="247">
        <f t="shared" si="274"/>
        <v>4909.567162655454</v>
      </c>
      <c r="AG617" s="244" t="str">
        <f t="shared" si="277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10868.185138624971</v>
      </c>
      <c r="C618" s="160">
        <v>0</v>
      </c>
      <c r="D618" s="160">
        <v>1095.192250206368</v>
      </c>
      <c r="E618" s="160">
        <v>0</v>
      </c>
      <c r="F618" s="348"/>
      <c r="G618" s="160">
        <v>0</v>
      </c>
      <c r="H618" s="161">
        <v>0</v>
      </c>
      <c r="I618" s="162">
        <f t="shared" si="275"/>
        <v>11963.377388831339</v>
      </c>
      <c r="J618" s="149"/>
      <c r="K618" s="163" t="s">
        <v>59</v>
      </c>
      <c r="L618" s="164">
        <v>10868.185138624971</v>
      </c>
      <c r="M618" s="164">
        <v>0</v>
      </c>
      <c r="N618" s="164">
        <v>1095.192250206368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76"/>
        <v>11963.377388831339</v>
      </c>
      <c r="U618" s="107" t="s">
        <v>59</v>
      </c>
      <c r="V618" s="212">
        <v>10868.185138624971</v>
      </c>
      <c r="W618" s="212">
        <v>1003.569057781498</v>
      </c>
      <c r="X618" s="212">
        <v>91.623192424870055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78"/>
        <v>0</v>
      </c>
      <c r="AF618" s="214">
        <f t="shared" si="274"/>
        <v>11963.377388831339</v>
      </c>
      <c r="AG618" s="244" t="str">
        <f t="shared" si="277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3254.1546978102442</v>
      </c>
      <c r="C619" s="156">
        <v>0</v>
      </c>
      <c r="D619" s="156">
        <v>707.10289451673736</v>
      </c>
      <c r="E619" s="156">
        <v>0</v>
      </c>
      <c r="F619" s="348"/>
      <c r="G619" s="156">
        <v>0</v>
      </c>
      <c r="H619" s="168">
        <v>0</v>
      </c>
      <c r="I619" s="154">
        <f t="shared" si="275"/>
        <v>3961.2575923269815</v>
      </c>
      <c r="J619" s="149"/>
      <c r="K619" s="169" t="s">
        <v>22</v>
      </c>
      <c r="L619" s="156">
        <v>3254.1546978102442</v>
      </c>
      <c r="M619" s="156">
        <v>0</v>
      </c>
      <c r="N619" s="156">
        <v>707.10289451673736</v>
      </c>
      <c r="O619" s="156">
        <v>0</v>
      </c>
      <c r="P619" s="156">
        <v>1284.9796791272295</v>
      </c>
      <c r="Q619" s="156">
        <v>0</v>
      </c>
      <c r="R619" s="157">
        <v>0</v>
      </c>
      <c r="S619" s="158">
        <f t="shared" si="276"/>
        <v>5246.2372714542107</v>
      </c>
      <c r="U619" s="276" t="s">
        <v>22</v>
      </c>
      <c r="V619" s="207">
        <v>3254.1546978102442</v>
      </c>
      <c r="W619" s="207">
        <v>705.21374209750252</v>
      </c>
      <c r="X619" s="207">
        <v>1.8891524192349025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78"/>
        <v>1284.9796791272295</v>
      </c>
      <c r="AF619" s="247">
        <f t="shared" si="274"/>
        <v>5246.2372714542107</v>
      </c>
      <c r="AG619" s="244" t="str">
        <f t="shared" si="277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275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76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78"/>
        <v>0</v>
      </c>
      <c r="AF620" s="214">
        <f t="shared" si="274"/>
        <v>0</v>
      </c>
      <c r="AG620" s="244" t="str">
        <f t="shared" si="277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1181.3935212170143</v>
      </c>
      <c r="C621" s="156">
        <v>0</v>
      </c>
      <c r="D621" s="156">
        <v>990.89813443347748</v>
      </c>
      <c r="E621" s="156">
        <v>0</v>
      </c>
      <c r="F621" s="348"/>
      <c r="G621" s="156">
        <v>0</v>
      </c>
      <c r="H621" s="168">
        <v>0</v>
      </c>
      <c r="I621" s="154">
        <f t="shared" si="275"/>
        <v>2172.2916556504915</v>
      </c>
      <c r="J621" s="149"/>
      <c r="K621" s="171" t="s">
        <v>63</v>
      </c>
      <c r="L621" s="156">
        <v>1181.3935212170143</v>
      </c>
      <c r="M621" s="156">
        <v>0</v>
      </c>
      <c r="N621" s="156">
        <v>990.89813443347748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76"/>
        <v>2172.2916556504915</v>
      </c>
      <c r="U621" s="277" t="s">
        <v>63</v>
      </c>
      <c r="V621" s="207">
        <v>1181.3935212170143</v>
      </c>
      <c r="W621" s="207">
        <v>990.89813443347748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78"/>
        <v>0</v>
      </c>
      <c r="AF621" s="210">
        <f t="shared" si="274"/>
        <v>2172.2916556504915</v>
      </c>
      <c r="AG621" s="244" t="str">
        <f t="shared" si="277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1176.9935212170142</v>
      </c>
      <c r="C622" s="173">
        <v>0</v>
      </c>
      <c r="D622" s="173">
        <v>990.89813443347748</v>
      </c>
      <c r="E622" s="173">
        <v>0</v>
      </c>
      <c r="F622" s="348"/>
      <c r="G622" s="173">
        <v>0</v>
      </c>
      <c r="H622" s="174">
        <v>0</v>
      </c>
      <c r="I622" s="175">
        <f t="shared" si="275"/>
        <v>2167.8916556504919</v>
      </c>
      <c r="J622" s="149"/>
      <c r="K622" s="176" t="s">
        <v>23</v>
      </c>
      <c r="L622" s="177">
        <v>1176.9935212170142</v>
      </c>
      <c r="M622" s="177">
        <v>0</v>
      </c>
      <c r="N622" s="177">
        <v>990.89813443347748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76"/>
        <v>2167.8916556504919</v>
      </c>
      <c r="U622" s="278" t="s">
        <v>134</v>
      </c>
      <c r="V622" s="212">
        <v>1176.9935212170142</v>
      </c>
      <c r="W622" s="212">
        <v>990.89813443347748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78"/>
        <v>0</v>
      </c>
      <c r="AF622" s="214">
        <f t="shared" si="274"/>
        <v>2167.8916556504919</v>
      </c>
      <c r="AG622" s="248" t="str">
        <f t="shared" si="277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275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76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78"/>
        <v>0</v>
      </c>
      <c r="AF623" s="247">
        <f t="shared" si="274"/>
        <v>0</v>
      </c>
      <c r="AG623" s="248" t="str">
        <f t="shared" si="277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275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76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78"/>
        <v>0</v>
      </c>
      <c r="AF624" s="214">
        <f t="shared" si="274"/>
        <v>0</v>
      </c>
      <c r="AG624" s="248" t="str">
        <f t="shared" si="277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275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76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274"/>
        <v>4.4000000000000004</v>
      </c>
      <c r="AG625" s="248" t="str">
        <f t="shared" si="277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35689.886942009514</v>
      </c>
      <c r="C626" s="195">
        <f t="shared" ref="C626:I626" si="279">SUM(C605:C621)</f>
        <v>0</v>
      </c>
      <c r="D626" s="195">
        <f t="shared" si="279"/>
        <v>7984.3569133021811</v>
      </c>
      <c r="E626" s="195">
        <f t="shared" si="279"/>
        <v>3916.8206191830095</v>
      </c>
      <c r="F626" s="195">
        <f t="shared" si="279"/>
        <v>0</v>
      </c>
      <c r="G626" s="195">
        <f t="shared" si="279"/>
        <v>1939.2264078918479</v>
      </c>
      <c r="H626" s="197">
        <f t="shared" si="279"/>
        <v>0</v>
      </c>
      <c r="I626" s="154">
        <f t="shared" si="279"/>
        <v>49530.290882386565</v>
      </c>
      <c r="J626" s="149"/>
      <c r="K626" s="196" t="s">
        <v>26</v>
      </c>
      <c r="L626" s="195">
        <f>SUM(L605:L621)</f>
        <v>35689.886942009514</v>
      </c>
      <c r="M626" s="195">
        <f t="shared" ref="M626:S626" si="280">SUM(M605:M621)</f>
        <v>0</v>
      </c>
      <c r="N626" s="195">
        <f t="shared" si="280"/>
        <v>7984.3569133021811</v>
      </c>
      <c r="O626" s="195">
        <f t="shared" si="280"/>
        <v>3916.8206191830095</v>
      </c>
      <c r="P626" s="195">
        <f t="shared" si="280"/>
        <v>22228.691884509397</v>
      </c>
      <c r="Q626" s="195">
        <f t="shared" si="280"/>
        <v>1939.2264078918479</v>
      </c>
      <c r="R626" s="197">
        <f t="shared" si="280"/>
        <v>0</v>
      </c>
      <c r="S626" s="198">
        <f t="shared" si="280"/>
        <v>71758.982766895948</v>
      </c>
      <c r="U626" s="224" t="s">
        <v>62</v>
      </c>
      <c r="V626" s="225">
        <f>SUM(V605:V621)</f>
        <v>35689.886942009514</v>
      </c>
      <c r="W626" s="225">
        <f t="shared" ref="W626:AE626" si="281">SUM(W605:W621)</f>
        <v>6851.3872982911798</v>
      </c>
      <c r="X626" s="225">
        <f t="shared" si="281"/>
        <v>1132.9696150110019</v>
      </c>
      <c r="Y626" s="225">
        <f t="shared" si="281"/>
        <v>1182.1877200122644</v>
      </c>
      <c r="Z626" s="225">
        <f t="shared" si="281"/>
        <v>1345.8274542994377</v>
      </c>
      <c r="AA626" s="225">
        <f t="shared" si="281"/>
        <v>360.28634490992738</v>
      </c>
      <c r="AB626" s="225">
        <f t="shared" si="281"/>
        <v>1036.5031435311735</v>
      </c>
      <c r="AC626" s="225">
        <f t="shared" si="281"/>
        <v>902.72326436067442</v>
      </c>
      <c r="AD626" s="225">
        <f t="shared" si="281"/>
        <v>1028.5190999613801</v>
      </c>
      <c r="AE626" s="249">
        <f t="shared" si="281"/>
        <v>22228.691884509397</v>
      </c>
      <c r="AF626" s="250">
        <f>SUM(AF605:AF621)</f>
        <v>71758.982766895948</v>
      </c>
      <c r="AG626" s="251" t="str">
        <f t="shared" si="277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0.72056687546531595</v>
      </c>
      <c r="C627" s="49">
        <f t="shared" ref="C627:H627" si="282">IF($I626=0,"-",C626/$I626)</f>
        <v>0</v>
      </c>
      <c r="D627" s="49">
        <f t="shared" si="282"/>
        <v>0.16120149450084278</v>
      </c>
      <c r="E627" s="49">
        <f t="shared" si="282"/>
        <v>7.9079297726795048E-2</v>
      </c>
      <c r="F627" s="49">
        <f t="shared" si="282"/>
        <v>0</v>
      </c>
      <c r="G627" s="49">
        <f t="shared" si="282"/>
        <v>3.915233230704597E-2</v>
      </c>
      <c r="H627" s="72">
        <f t="shared" si="282"/>
        <v>0</v>
      </c>
      <c r="I627" s="50">
        <f>SUM(B627:H627)</f>
        <v>0.99999999999999967</v>
      </c>
      <c r="K627" s="84" t="s">
        <v>86</v>
      </c>
      <c r="L627" s="101">
        <f t="shared" ref="L627:R627" si="283">IF($S626=0,"-",L626/$S626)</f>
        <v>0.49735776018377553</v>
      </c>
      <c r="M627" s="101">
        <f t="shared" si="283"/>
        <v>0</v>
      </c>
      <c r="N627" s="101">
        <f t="shared" si="283"/>
        <v>0.11126630570055331</v>
      </c>
      <c r="O627" s="101">
        <f t="shared" si="283"/>
        <v>5.4583000875396019E-2</v>
      </c>
      <c r="P627" s="101">
        <f t="shared" si="283"/>
        <v>0.30976877078536291</v>
      </c>
      <c r="Q627" s="101">
        <f t="shared" si="283"/>
        <v>2.7024162454912296E-2</v>
      </c>
      <c r="R627" s="102">
        <f t="shared" si="283"/>
        <v>0</v>
      </c>
      <c r="S627" s="103">
        <f>SUM(L627:R627)</f>
        <v>1</v>
      </c>
      <c r="U627" s="113" t="s">
        <v>86</v>
      </c>
      <c r="V627" s="135">
        <f>V626/$AF626</f>
        <v>0.49735776018377553</v>
      </c>
      <c r="W627" s="135">
        <f t="shared" ref="W627:AF627" si="284">W626/$AF626</f>
        <v>9.5477765070157608E-2</v>
      </c>
      <c r="X627" s="135">
        <f t="shared" si="284"/>
        <v>1.5788540630395705E-2</v>
      </c>
      <c r="Y627" s="135">
        <f t="shared" si="284"/>
        <v>1.6474421381536566E-2</v>
      </c>
      <c r="Z627" s="135">
        <f t="shared" si="284"/>
        <v>1.8754829045880769E-2</v>
      </c>
      <c r="AA627" s="135">
        <f t="shared" si="284"/>
        <v>5.0207838937780438E-3</v>
      </c>
      <c r="AB627" s="135">
        <f t="shared" si="284"/>
        <v>1.444422849329096E-2</v>
      </c>
      <c r="AC627" s="135">
        <f t="shared" si="284"/>
        <v>1.2579933961621334E-2</v>
      </c>
      <c r="AD627" s="252">
        <f t="shared" si="284"/>
        <v>1.4332966554200645E-2</v>
      </c>
      <c r="AE627" s="252">
        <f t="shared" si="284"/>
        <v>0.30976877078536291</v>
      </c>
      <c r="AF627" s="253">
        <f t="shared" si="284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0.10812217419221584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0.10812217419221584</v>
      </c>
      <c r="J631" s="149"/>
      <c r="K631" s="203" t="s">
        <v>7</v>
      </c>
      <c r="L631" s="152">
        <v>0.10812217419221584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0.10812217419221584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5.1048049557639743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85">SUM(B632:H632)</f>
        <v>5.1048049557639743</v>
      </c>
      <c r="J632" s="149"/>
      <c r="K632" s="163" t="s">
        <v>8</v>
      </c>
      <c r="L632" s="164">
        <v>5.1048049557639743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86">SUM(L632:R632)</f>
        <v>5.1048049557639743</v>
      </c>
    </row>
    <row r="633" spans="1:85" ht="15">
      <c r="A633" s="167" t="s">
        <v>10</v>
      </c>
      <c r="B633" s="156">
        <v>4.9264303078878786</v>
      </c>
      <c r="C633" s="156">
        <v>0</v>
      </c>
      <c r="D633" s="156">
        <v>1.5781550701563726E-2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85"/>
        <v>4.9422118585894426</v>
      </c>
      <c r="J633" s="149"/>
      <c r="K633" s="169" t="s">
        <v>10</v>
      </c>
      <c r="L633" s="156">
        <v>4.9264303078878786</v>
      </c>
      <c r="M633" s="156">
        <v>0</v>
      </c>
      <c r="N633" s="156">
        <v>1.5781550701563726E-2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86"/>
        <v>4.9422118585894426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85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86"/>
        <v>0</v>
      </c>
    </row>
    <row r="635" spans="1:85" ht="15">
      <c r="A635" s="167" t="s">
        <v>16</v>
      </c>
      <c r="B635" s="156">
        <v>40.809770326131662</v>
      </c>
      <c r="C635" s="156">
        <v>0.17638238521511898</v>
      </c>
      <c r="D635" s="156">
        <v>3.2884402669821107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85"/>
        <v>44.274592978328897</v>
      </c>
      <c r="J635" s="149"/>
      <c r="K635" s="169" t="s">
        <v>16</v>
      </c>
      <c r="L635" s="156">
        <v>40.809770326131662</v>
      </c>
      <c r="M635" s="156">
        <v>0.17638238521511898</v>
      </c>
      <c r="N635" s="156">
        <v>3.2884402669821107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86"/>
        <v>44.274592978328897</v>
      </c>
    </row>
    <row r="636" spans="1:85" ht="15">
      <c r="A636" s="159" t="s">
        <v>15</v>
      </c>
      <c r="B636" s="160">
        <v>7.4886166025294285</v>
      </c>
      <c r="C636" s="160">
        <v>0.16900164955131478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85"/>
        <v>7.6576182520807432</v>
      </c>
      <c r="J636" s="149"/>
      <c r="K636" s="163" t="s">
        <v>15</v>
      </c>
      <c r="L636" s="164">
        <v>7.4886166025294285</v>
      </c>
      <c r="M636" s="164">
        <v>0.16900164955131478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86"/>
        <v>7.6576182520807432</v>
      </c>
    </row>
    <row r="637" spans="1:85" ht="15">
      <c r="A637" s="167" t="s">
        <v>57</v>
      </c>
      <c r="B637" s="156">
        <v>0</v>
      </c>
      <c r="C637" s="156">
        <v>0.95815761923793685</v>
      </c>
      <c r="D637" s="156">
        <v>0</v>
      </c>
      <c r="E637" s="156">
        <v>46.504813126069671</v>
      </c>
      <c r="F637" s="156">
        <v>1836.6043374501721</v>
      </c>
      <c r="G637" s="156">
        <v>0</v>
      </c>
      <c r="H637" s="168">
        <v>0</v>
      </c>
      <c r="I637" s="154">
        <f t="shared" si="285"/>
        <v>1884.0673081954797</v>
      </c>
      <c r="J637" s="149"/>
      <c r="K637" s="169" t="s">
        <v>57</v>
      </c>
      <c r="L637" s="156">
        <v>0</v>
      </c>
      <c r="M637" s="156">
        <v>0.95815761923793685</v>
      </c>
      <c r="N637" s="156">
        <v>0</v>
      </c>
      <c r="O637" s="156">
        <v>46.504813126069671</v>
      </c>
      <c r="P637" s="156">
        <v>1836.6043374501721</v>
      </c>
      <c r="Q637" s="156">
        <v>0</v>
      </c>
      <c r="R637" s="157">
        <v>0</v>
      </c>
      <c r="S637" s="158">
        <f t="shared" si="286"/>
        <v>1884.0673081954797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26.322464246258725</v>
      </c>
      <c r="F638" s="160">
        <v>0</v>
      </c>
      <c r="G638" s="160">
        <v>0</v>
      </c>
      <c r="H638" s="161">
        <v>0</v>
      </c>
      <c r="I638" s="162">
        <f t="shared" si="285"/>
        <v>26.322464246258725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26.322464246258725</v>
      </c>
      <c r="P638" s="164">
        <v>0</v>
      </c>
      <c r="Q638" s="164">
        <v>0</v>
      </c>
      <c r="R638" s="165">
        <v>0</v>
      </c>
      <c r="S638" s="166">
        <f t="shared" si="286"/>
        <v>26.322464246258725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85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86"/>
        <v>0</v>
      </c>
    </row>
    <row r="640" spans="1:85" ht="15">
      <c r="A640" s="159" t="s">
        <v>17</v>
      </c>
      <c r="B640" s="160">
        <v>37.097903811522542</v>
      </c>
      <c r="C640" s="160">
        <v>0</v>
      </c>
      <c r="D640" s="160">
        <v>0.17959955167881614</v>
      </c>
      <c r="E640" s="160">
        <v>1.0928117682468379</v>
      </c>
      <c r="F640" s="160">
        <v>0</v>
      </c>
      <c r="G640" s="160">
        <v>0</v>
      </c>
      <c r="H640" s="161">
        <v>0</v>
      </c>
      <c r="I640" s="162">
        <f t="shared" si="285"/>
        <v>38.370315131448201</v>
      </c>
      <c r="J640" s="149"/>
      <c r="K640" s="163" t="s">
        <v>17</v>
      </c>
      <c r="L640" s="164">
        <v>37.097903811522542</v>
      </c>
      <c r="M640" s="164">
        <v>0</v>
      </c>
      <c r="N640" s="164">
        <v>0.17959955167881614</v>
      </c>
      <c r="O640" s="164">
        <v>1.0928117682468379</v>
      </c>
      <c r="P640" s="164">
        <v>0</v>
      </c>
      <c r="Q640" s="164">
        <v>0</v>
      </c>
      <c r="R640" s="165">
        <v>0</v>
      </c>
      <c r="S640" s="166">
        <f t="shared" si="286"/>
        <v>38.370315131448201</v>
      </c>
    </row>
    <row r="641" spans="1:70" ht="15">
      <c r="A641" s="167" t="s">
        <v>139</v>
      </c>
      <c r="B641" s="156">
        <v>53.21361899553699</v>
      </c>
      <c r="C641" s="156">
        <v>0</v>
      </c>
      <c r="D641" s="156">
        <v>13.753397041020971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85"/>
        <v>66.967016036557965</v>
      </c>
      <c r="J641" s="149"/>
      <c r="K641" s="169" t="s">
        <v>139</v>
      </c>
      <c r="L641" s="156">
        <v>53.21361899553699</v>
      </c>
      <c r="M641" s="156">
        <v>0</v>
      </c>
      <c r="N641" s="156">
        <v>13.753397041020971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86"/>
        <v>66.967016036557965</v>
      </c>
    </row>
    <row r="642" spans="1:70" ht="15">
      <c r="A642" s="159" t="s">
        <v>25</v>
      </c>
      <c r="B642" s="160">
        <v>284.43849871341644</v>
      </c>
      <c r="C642" s="160">
        <v>0.36957761649948823</v>
      </c>
      <c r="D642" s="160">
        <v>5.8834115851085258</v>
      </c>
      <c r="E642" s="160">
        <v>472.64771965172508</v>
      </c>
      <c r="F642" s="160">
        <v>0</v>
      </c>
      <c r="G642" s="160">
        <v>159.38638380634225</v>
      </c>
      <c r="H642" s="161">
        <v>2.2361895584359188</v>
      </c>
      <c r="I642" s="162">
        <f t="shared" si="285"/>
        <v>924.96178093152776</v>
      </c>
      <c r="J642" s="149"/>
      <c r="K642" s="163" t="s">
        <v>25</v>
      </c>
      <c r="L642" s="164">
        <v>284.43849871341644</v>
      </c>
      <c r="M642" s="164">
        <v>0.36957761649948823</v>
      </c>
      <c r="N642" s="164">
        <v>5.8834115851085258</v>
      </c>
      <c r="O642" s="164">
        <v>472.64771965172508</v>
      </c>
      <c r="P642" s="164">
        <v>0</v>
      </c>
      <c r="Q642" s="164">
        <v>159.38638380634225</v>
      </c>
      <c r="R642" s="165">
        <v>2.2361895584359188</v>
      </c>
      <c r="S642" s="166">
        <f t="shared" si="286"/>
        <v>924.96178093152776</v>
      </c>
    </row>
    <row r="643" spans="1:70" ht="15">
      <c r="A643" s="167" t="s">
        <v>24</v>
      </c>
      <c r="B643" s="156">
        <v>69.402348007300091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85"/>
        <v>69.402348007300091</v>
      </c>
      <c r="J643" s="149"/>
      <c r="K643" s="169" t="s">
        <v>24</v>
      </c>
      <c r="L643" s="156">
        <v>69.402348007300091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86"/>
        <v>69.402348007300091</v>
      </c>
    </row>
    <row r="644" spans="1:70" ht="15">
      <c r="A644" s="159" t="s">
        <v>59</v>
      </c>
      <c r="B644" s="160">
        <v>466.50338313196511</v>
      </c>
      <c r="C644" s="160">
        <v>21.13101995677733</v>
      </c>
      <c r="D644" s="160">
        <v>265.6305703401236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85"/>
        <v>753.26497342886603</v>
      </c>
      <c r="J644" s="149"/>
      <c r="K644" s="163" t="s">
        <v>59</v>
      </c>
      <c r="L644" s="164">
        <v>466.50338313196511</v>
      </c>
      <c r="M644" s="164">
        <v>21.13101995677733</v>
      </c>
      <c r="N644" s="164">
        <v>265.6305703401236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86"/>
        <v>753.26497342886603</v>
      </c>
    </row>
    <row r="645" spans="1:70" ht="15">
      <c r="A645" s="167" t="s">
        <v>22</v>
      </c>
      <c r="B645" s="156">
        <v>965.99886757912395</v>
      </c>
      <c r="C645" s="156">
        <v>0</v>
      </c>
      <c r="D645" s="156">
        <v>0</v>
      </c>
      <c r="E645" s="156">
        <v>3.1266883900716658</v>
      </c>
      <c r="F645" s="156">
        <v>128.25542237085432</v>
      </c>
      <c r="G645" s="156">
        <v>0</v>
      </c>
      <c r="H645" s="168">
        <v>0</v>
      </c>
      <c r="I645" s="154">
        <f t="shared" si="285"/>
        <v>1097.38097834005</v>
      </c>
      <c r="J645" s="149"/>
      <c r="K645" s="169" t="s">
        <v>22</v>
      </c>
      <c r="L645" s="156">
        <v>965.99886757912395</v>
      </c>
      <c r="M645" s="156">
        <v>0</v>
      </c>
      <c r="N645" s="156">
        <v>0</v>
      </c>
      <c r="O645" s="156">
        <v>3.1266883900716658</v>
      </c>
      <c r="P645" s="156">
        <v>128.25542237085432</v>
      </c>
      <c r="Q645" s="156">
        <v>0</v>
      </c>
      <c r="R645" s="157">
        <v>0</v>
      </c>
      <c r="S645" s="158">
        <f t="shared" si="286"/>
        <v>1097.38097834005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85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86"/>
        <v>0</v>
      </c>
    </row>
    <row r="647" spans="1:70" ht="15">
      <c r="A647" s="170" t="s">
        <v>63</v>
      </c>
      <c r="B647" s="156">
        <v>29.272581442755648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85"/>
        <v>29.272581442755648</v>
      </c>
      <c r="J647" s="149"/>
      <c r="K647" s="171" t="s">
        <v>63</v>
      </c>
      <c r="L647" s="156">
        <v>29.272581442755648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86"/>
        <v>29.272581442755648</v>
      </c>
    </row>
    <row r="648" spans="1:70">
      <c r="A648" s="172" t="s">
        <v>23</v>
      </c>
      <c r="B648" s="173">
        <v>29.272581442755648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85"/>
        <v>29.272581442755648</v>
      </c>
      <c r="J648" s="149"/>
      <c r="K648" s="176" t="s">
        <v>23</v>
      </c>
      <c r="L648" s="177">
        <v>29.272581442755648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86"/>
        <v>29.272581442755648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85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86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85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86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85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86"/>
        <v>0</v>
      </c>
    </row>
    <row r="652" spans="1:70" ht="15">
      <c r="A652" s="194" t="s">
        <v>26</v>
      </c>
      <c r="B652" s="195">
        <f>SUM(B631:B647)</f>
        <v>1964.3649460481258</v>
      </c>
      <c r="C652" s="195">
        <f t="shared" ref="C652:I652" si="287">SUM(C631:C647)</f>
        <v>22.804139227281187</v>
      </c>
      <c r="D652" s="195">
        <f t="shared" si="287"/>
        <v>288.75120033561558</v>
      </c>
      <c r="E652" s="195">
        <f t="shared" si="287"/>
        <v>549.69449718237195</v>
      </c>
      <c r="F652" s="195">
        <f t="shared" si="287"/>
        <v>1964.8597598210265</v>
      </c>
      <c r="G652" s="195">
        <f t="shared" si="287"/>
        <v>159.38638380634225</v>
      </c>
      <c r="H652" s="197">
        <f t="shared" si="287"/>
        <v>2.2361895584359188</v>
      </c>
      <c r="I652" s="154">
        <f t="shared" si="287"/>
        <v>4952.0971159791998</v>
      </c>
      <c r="J652" s="149"/>
      <c r="K652" s="196" t="s">
        <v>26</v>
      </c>
      <c r="L652" s="195">
        <f>SUM(L631:L647)</f>
        <v>1964.3649460481258</v>
      </c>
      <c r="M652" s="195">
        <f t="shared" ref="M652:S652" si="288">SUM(M631:M647)</f>
        <v>22.804139227281187</v>
      </c>
      <c r="N652" s="195">
        <f t="shared" si="288"/>
        <v>288.75120033561558</v>
      </c>
      <c r="O652" s="195">
        <f t="shared" si="288"/>
        <v>549.69449718237195</v>
      </c>
      <c r="P652" s="195">
        <f t="shared" si="288"/>
        <v>1964.8597598210265</v>
      </c>
      <c r="Q652" s="195">
        <f t="shared" si="288"/>
        <v>159.38638380634225</v>
      </c>
      <c r="R652" s="197">
        <f t="shared" si="288"/>
        <v>2.2361895584359188</v>
      </c>
      <c r="S652" s="198">
        <f t="shared" si="288"/>
        <v>4952.0971159791998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0.39667334869294124</v>
      </c>
      <c r="C653" s="49">
        <f t="shared" ref="C653:H653" si="289">IF($I652=0,"-",C652/$I652)</f>
        <v>4.6049458831689382E-3</v>
      </c>
      <c r="D653" s="49">
        <f t="shared" si="289"/>
        <v>5.8308872700393227E-2</v>
      </c>
      <c r="E653" s="49">
        <f t="shared" si="289"/>
        <v>0.11100236613063241</v>
      </c>
      <c r="F653" s="49">
        <f t="shared" si="289"/>
        <v>0.39677326873919883</v>
      </c>
      <c r="G653" s="49">
        <f t="shared" si="289"/>
        <v>3.2185633696892084E-2</v>
      </c>
      <c r="H653" s="72">
        <f t="shared" si="289"/>
        <v>4.5156415677315474E-4</v>
      </c>
      <c r="I653" s="50">
        <f>SUM(B653:H653)</f>
        <v>0.99999999999999989</v>
      </c>
      <c r="K653" s="84" t="s">
        <v>86</v>
      </c>
      <c r="L653" s="101">
        <f t="shared" ref="L653:R653" si="290">IF($S652=0,"-",L652/$S652)</f>
        <v>0.39667334869294124</v>
      </c>
      <c r="M653" s="101">
        <f t="shared" si="290"/>
        <v>4.6049458831689382E-3</v>
      </c>
      <c r="N653" s="101">
        <f t="shared" si="290"/>
        <v>5.8308872700393227E-2</v>
      </c>
      <c r="O653" s="101">
        <f t="shared" si="290"/>
        <v>0.11100236613063241</v>
      </c>
      <c r="P653" s="101">
        <f t="shared" si="290"/>
        <v>0.39677326873919883</v>
      </c>
      <c r="Q653" s="101">
        <f t="shared" si="290"/>
        <v>3.2185633696892084E-2</v>
      </c>
      <c r="R653" s="102">
        <f t="shared" si="290"/>
        <v>4.5156415677315474E-4</v>
      </c>
      <c r="S653" s="103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120</v>
      </c>
      <c r="B1" s="313"/>
      <c r="C1" s="313"/>
      <c r="D1" s="313"/>
      <c r="E1" s="313"/>
      <c r="F1" s="313"/>
      <c r="G1" s="313"/>
      <c r="H1" s="313"/>
      <c r="I1" s="314"/>
      <c r="K1" s="321" t="s">
        <v>121</v>
      </c>
      <c r="L1" s="322"/>
      <c r="M1" s="322"/>
      <c r="N1" s="322"/>
      <c r="O1" s="322"/>
      <c r="P1" s="322"/>
      <c r="Q1" s="322"/>
      <c r="R1" s="322"/>
      <c r="S1" s="323"/>
      <c r="U1" s="330" t="s">
        <v>122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409.3811371472454</v>
      </c>
      <c r="C7" s="38">
        <f>C33+C85</f>
        <v>516.32220538453851</v>
      </c>
      <c r="D7" s="38">
        <f>D33+D85</f>
        <v>3.0231168709879133</v>
      </c>
      <c r="E7" s="38">
        <f>E33+E85</f>
        <v>0</v>
      </c>
      <c r="F7" s="38">
        <f>F59+F85</f>
        <v>0.10313184910422972</v>
      </c>
      <c r="G7" s="38">
        <f>G33+G85</f>
        <v>0</v>
      </c>
      <c r="H7" s="38">
        <f>H33+H85</f>
        <v>0</v>
      </c>
      <c r="I7" s="154">
        <f>SUM(B7:H7)</f>
        <v>928.82959125187597</v>
      </c>
      <c r="J7" s="149"/>
      <c r="K7" s="155" t="s">
        <v>7</v>
      </c>
      <c r="L7" s="38">
        <f>L33+L85</f>
        <v>409.3811371472454</v>
      </c>
      <c r="M7" s="38">
        <f t="shared" ref="M7:N7" si="0">M33+M85</f>
        <v>516.32220538453851</v>
      </c>
      <c r="N7" s="38">
        <f t="shared" si="0"/>
        <v>3.0231168709879133</v>
      </c>
      <c r="O7" s="38">
        <f>O33+O85</f>
        <v>0</v>
      </c>
      <c r="P7" s="44">
        <f>P59+P85+P33</f>
        <v>0.10313184910422972</v>
      </c>
      <c r="Q7" s="38">
        <f>Q33+Q85</f>
        <v>0</v>
      </c>
      <c r="R7" s="38">
        <f>R33+R85</f>
        <v>0</v>
      </c>
      <c r="S7" s="158">
        <f>SUM(L7:R7)</f>
        <v>928.82959125187597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C27" si="1">B34+B86</f>
        <v>111.87710498639106</v>
      </c>
      <c r="C8" s="41">
        <f t="shared" si="1"/>
        <v>0</v>
      </c>
      <c r="D8" s="41">
        <f t="shared" ref="D8:E8" si="2">D34+D86</f>
        <v>262.40965616127255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162">
        <f t="shared" ref="I8:I27" si="5">SUM(B8:H8)</f>
        <v>374.28676114766358</v>
      </c>
      <c r="J8" s="149"/>
      <c r="K8" s="163" t="s">
        <v>8</v>
      </c>
      <c r="L8" s="90">
        <f t="shared" ref="L8:N27" si="6">L34+L86</f>
        <v>111.87710498639106</v>
      </c>
      <c r="M8" s="90">
        <f t="shared" si="6"/>
        <v>0</v>
      </c>
      <c r="N8" s="90">
        <f t="shared" si="6"/>
        <v>262.40965616127255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166">
        <f t="shared" ref="S8:S27" si="10">SUM(L8:R8)</f>
        <v>374.28676114766358</v>
      </c>
      <c r="T8" s="149" t="str">
        <f t="shared" ref="T8:T24" si="11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190.01963270938069</v>
      </c>
      <c r="C9" s="44">
        <f t="shared" si="1"/>
        <v>0</v>
      </c>
      <c r="D9" s="44">
        <f t="shared" ref="D9:E9" si="12">D35+D87</f>
        <v>3070.5824849109017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154">
        <f t="shared" si="5"/>
        <v>3260.6021176202826</v>
      </c>
      <c r="J9" s="149"/>
      <c r="K9" s="155" t="s">
        <v>10</v>
      </c>
      <c r="L9" s="44">
        <f t="shared" si="6"/>
        <v>190.01963270938069</v>
      </c>
      <c r="M9" s="44">
        <f t="shared" si="6"/>
        <v>0</v>
      </c>
      <c r="N9" s="44">
        <f t="shared" si="6"/>
        <v>3070.5824849109017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158">
        <f t="shared" si="10"/>
        <v>3260.6021176202826</v>
      </c>
      <c r="T9" s="149" t="str">
        <f t="shared" si="11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77.750783999999996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162">
        <f t="shared" si="5"/>
        <v>77.750783999999996</v>
      </c>
      <c r="J10" s="149"/>
      <c r="K10" s="163" t="s">
        <v>55</v>
      </c>
      <c r="L10" s="90">
        <f t="shared" si="6"/>
        <v>0</v>
      </c>
      <c r="M10" s="90">
        <f t="shared" si="6"/>
        <v>0</v>
      </c>
      <c r="N10" s="90">
        <f t="shared" si="6"/>
        <v>77.750783999999996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166">
        <f t="shared" si="10"/>
        <v>77.750783999999996</v>
      </c>
      <c r="T10" s="149" t="str">
        <f t="shared" si="11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1083.1770326414296</v>
      </c>
      <c r="C11" s="44">
        <f t="shared" si="1"/>
        <v>486.40807972691965</v>
      </c>
      <c r="D11" s="44">
        <f t="shared" ref="D11:E11" si="18">D37+D89</f>
        <v>256.88163772551383</v>
      </c>
      <c r="E11" s="44">
        <f t="shared" si="18"/>
        <v>36.05907435026338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154">
        <f t="shared" si="5"/>
        <v>1862.5258244441266</v>
      </c>
      <c r="J11" s="149"/>
      <c r="K11" s="155" t="s">
        <v>16</v>
      </c>
      <c r="L11" s="44">
        <f t="shared" si="6"/>
        <v>1083.1770326414296</v>
      </c>
      <c r="M11" s="44">
        <f t="shared" si="6"/>
        <v>486.40807972691965</v>
      </c>
      <c r="N11" s="44">
        <f t="shared" si="6"/>
        <v>256.88163772551383</v>
      </c>
      <c r="O11" s="44">
        <f t="shared" ref="O11:Q11" si="19">O37+O89</f>
        <v>36.05907435026338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158">
        <f t="shared" si="10"/>
        <v>1862.5258244441266</v>
      </c>
      <c r="T11" s="149" t="str">
        <f t="shared" si="11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8203.0903120896528</v>
      </c>
      <c r="C12" s="41">
        <f t="shared" si="1"/>
        <v>153.62594656463591</v>
      </c>
      <c r="D12" s="41">
        <f t="shared" ref="D12:E12" si="21">D38+D90</f>
        <v>1012.3279225576603</v>
      </c>
      <c r="E12" s="41">
        <f t="shared" si="21"/>
        <v>12.68815233531139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162">
        <f t="shared" si="5"/>
        <v>9381.7323335472611</v>
      </c>
      <c r="J12" s="149"/>
      <c r="K12" s="163" t="s">
        <v>15</v>
      </c>
      <c r="L12" s="90">
        <f t="shared" si="6"/>
        <v>8203.0903120896528</v>
      </c>
      <c r="M12" s="90">
        <f t="shared" si="6"/>
        <v>153.62594656463591</v>
      </c>
      <c r="N12" s="90">
        <f t="shared" si="6"/>
        <v>1012.3279225576603</v>
      </c>
      <c r="O12" s="90">
        <f t="shared" ref="O12:Q12" si="22">O38+O90</f>
        <v>12.68815233531139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166">
        <f t="shared" si="10"/>
        <v>9381.7323335472611</v>
      </c>
      <c r="T12" s="149" t="str">
        <f t="shared" si="11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0.96527292420232458</v>
      </c>
      <c r="D13" s="44">
        <f t="shared" ref="D13:E13" si="24">D39+D91</f>
        <v>0.43447189673800085</v>
      </c>
      <c r="E13" s="44">
        <f t="shared" si="24"/>
        <v>3023.5089959918646</v>
      </c>
      <c r="F13" s="44">
        <f t="shared" si="3"/>
        <v>42698.374248471591</v>
      </c>
      <c r="G13" s="44">
        <f t="shared" si="4"/>
        <v>0</v>
      </c>
      <c r="H13" s="44">
        <f t="shared" si="4"/>
        <v>0</v>
      </c>
      <c r="I13" s="154">
        <f t="shared" si="5"/>
        <v>45723.282989284395</v>
      </c>
      <c r="J13" s="149"/>
      <c r="K13" s="169" t="s">
        <v>57</v>
      </c>
      <c r="L13" s="44">
        <f t="shared" si="6"/>
        <v>0</v>
      </c>
      <c r="M13" s="44">
        <f t="shared" si="6"/>
        <v>0.96527292420232458</v>
      </c>
      <c r="N13" s="44">
        <f t="shared" si="6"/>
        <v>0.43447189673800085</v>
      </c>
      <c r="O13" s="44">
        <f t="shared" ref="O13:Q13" si="25">O39+O91</f>
        <v>3023.5089959918646</v>
      </c>
      <c r="P13" s="44">
        <f t="shared" si="8"/>
        <v>42698.374248471584</v>
      </c>
      <c r="Q13" s="44">
        <f t="shared" si="25"/>
        <v>0</v>
      </c>
      <c r="R13" s="44">
        <f t="shared" ref="R13" si="26">R39+R91</f>
        <v>0</v>
      </c>
      <c r="S13" s="158">
        <f t="shared" si="10"/>
        <v>45723.282989284387</v>
      </c>
      <c r="T13" s="149" t="str">
        <f t="shared" si="11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ref="D14:E14" si="27">D40+D92</f>
        <v>9.9989886858181748E-2</v>
      </c>
      <c r="E14" s="41">
        <f t="shared" si="27"/>
        <v>66.898967716189389</v>
      </c>
      <c r="F14" s="41">
        <f t="shared" si="3"/>
        <v>12352.920705546267</v>
      </c>
      <c r="G14" s="41">
        <f t="shared" si="4"/>
        <v>0</v>
      </c>
      <c r="H14" s="41">
        <f t="shared" si="4"/>
        <v>0</v>
      </c>
      <c r="I14" s="162">
        <f t="shared" si="5"/>
        <v>12419.919663149314</v>
      </c>
      <c r="J14" s="149"/>
      <c r="K14" s="163" t="s">
        <v>12</v>
      </c>
      <c r="L14" s="90">
        <f t="shared" si="6"/>
        <v>0</v>
      </c>
      <c r="M14" s="90">
        <f t="shared" si="6"/>
        <v>0</v>
      </c>
      <c r="N14" s="90">
        <f t="shared" si="6"/>
        <v>9.9989886858181748E-2</v>
      </c>
      <c r="O14" s="90">
        <f t="shared" ref="O14:Q14" si="28">O40+O92</f>
        <v>66.898967716189389</v>
      </c>
      <c r="P14" s="90">
        <f t="shared" si="8"/>
        <v>12352.920705546265</v>
      </c>
      <c r="Q14" s="90">
        <f t="shared" si="28"/>
        <v>0</v>
      </c>
      <c r="R14" s="90">
        <f t="shared" ref="R14" si="29">R40+R92</f>
        <v>0</v>
      </c>
      <c r="S14" s="166">
        <f t="shared" si="10"/>
        <v>12419.919663149312</v>
      </c>
      <c r="T14" s="149" t="str">
        <f t="shared" si="11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ref="D15:E15" si="30">D41+D93</f>
        <v>0.2407943847044644</v>
      </c>
      <c r="E15" s="44">
        <f t="shared" si="30"/>
        <v>4.1645688306768076E-2</v>
      </c>
      <c r="F15" s="44">
        <f t="shared" si="3"/>
        <v>1452.1059556052203</v>
      </c>
      <c r="G15" s="44">
        <f t="shared" si="4"/>
        <v>0</v>
      </c>
      <c r="H15" s="44">
        <f t="shared" si="4"/>
        <v>0</v>
      </c>
      <c r="I15" s="154">
        <f t="shared" si="5"/>
        <v>1452.3883956782315</v>
      </c>
      <c r="J15" s="149"/>
      <c r="K15" s="169" t="s">
        <v>58</v>
      </c>
      <c r="L15" s="44">
        <f t="shared" si="6"/>
        <v>0</v>
      </c>
      <c r="M15" s="44">
        <f t="shared" si="6"/>
        <v>0</v>
      </c>
      <c r="N15" s="44">
        <f t="shared" si="6"/>
        <v>0.2407943847044644</v>
      </c>
      <c r="O15" s="44">
        <f t="shared" ref="O15:Q15" si="31">O41+O93</f>
        <v>4.1645688306768076E-2</v>
      </c>
      <c r="P15" s="44">
        <f t="shared" si="8"/>
        <v>1452.1059556052203</v>
      </c>
      <c r="Q15" s="44">
        <f t="shared" si="31"/>
        <v>0</v>
      </c>
      <c r="R15" s="44">
        <f t="shared" ref="R15" si="32">R41+R93</f>
        <v>0</v>
      </c>
      <c r="S15" s="158">
        <f t="shared" si="10"/>
        <v>1452.3883956782315</v>
      </c>
      <c r="T15" s="149" t="str">
        <f t="shared" si="11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844.12122466766004</v>
      </c>
      <c r="C16" s="41">
        <f t="shared" si="1"/>
        <v>6.9321788086877882</v>
      </c>
      <c r="D16" s="41">
        <f t="shared" ref="D16:E16" si="33">D42+D94</f>
        <v>334.64256017839597</v>
      </c>
      <c r="E16" s="41">
        <f t="shared" si="33"/>
        <v>105.0452616583439</v>
      </c>
      <c r="F16" s="41">
        <f t="shared" si="3"/>
        <v>11.898349545446033</v>
      </c>
      <c r="G16" s="41">
        <f t="shared" si="4"/>
        <v>0</v>
      </c>
      <c r="H16" s="41">
        <f t="shared" si="4"/>
        <v>0</v>
      </c>
      <c r="I16" s="162">
        <f t="shared" si="5"/>
        <v>1302.6395748585337</v>
      </c>
      <c r="J16" s="149"/>
      <c r="K16" s="163" t="s">
        <v>17</v>
      </c>
      <c r="L16" s="90">
        <f t="shared" si="6"/>
        <v>844.12122466766004</v>
      </c>
      <c r="M16" s="90">
        <f t="shared" si="6"/>
        <v>6.9321788086877882</v>
      </c>
      <c r="N16" s="90">
        <f t="shared" si="6"/>
        <v>334.64256017839597</v>
      </c>
      <c r="O16" s="90">
        <f t="shared" ref="O16:Q16" si="34">O42+O94</f>
        <v>105.0452616583439</v>
      </c>
      <c r="P16" s="90">
        <f t="shared" si="8"/>
        <v>11.898349545446035</v>
      </c>
      <c r="Q16" s="90">
        <f t="shared" si="34"/>
        <v>0</v>
      </c>
      <c r="R16" s="90">
        <f t="shared" ref="R16" si="35">R42+R94</f>
        <v>0</v>
      </c>
      <c r="S16" s="166">
        <f t="shared" si="10"/>
        <v>1302.6395748585337</v>
      </c>
      <c r="T16" s="149" t="str">
        <f t="shared" si="11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14583.926439615512</v>
      </c>
      <c r="C17" s="44">
        <f t="shared" si="1"/>
        <v>13021.176208886451</v>
      </c>
      <c r="D17" s="44">
        <f t="shared" ref="D17:E17" si="36">D43+D95</f>
        <v>15871.275057812785</v>
      </c>
      <c r="E17" s="44">
        <f t="shared" si="36"/>
        <v>1537.8649917845814</v>
      </c>
      <c r="F17" s="44">
        <f t="shared" si="3"/>
        <v>330.61146622569925</v>
      </c>
      <c r="G17" s="44">
        <f t="shared" si="4"/>
        <v>0</v>
      </c>
      <c r="H17" s="44">
        <f t="shared" si="4"/>
        <v>0</v>
      </c>
      <c r="I17" s="154">
        <f t="shared" si="5"/>
        <v>45344.854164325028</v>
      </c>
      <c r="J17" s="149"/>
      <c r="K17" s="169" t="s">
        <v>139</v>
      </c>
      <c r="L17" s="44">
        <f t="shared" si="6"/>
        <v>14583.926439615512</v>
      </c>
      <c r="M17" s="44">
        <f t="shared" si="6"/>
        <v>13021.176208886451</v>
      </c>
      <c r="N17" s="44">
        <f t="shared" si="6"/>
        <v>15871.275057812785</v>
      </c>
      <c r="O17" s="44">
        <f t="shared" ref="O17:Q17" si="37">O43+O95</f>
        <v>1537.8649917845814</v>
      </c>
      <c r="P17" s="44">
        <f t="shared" si="8"/>
        <v>330.61146622569925</v>
      </c>
      <c r="Q17" s="44">
        <f t="shared" si="37"/>
        <v>0</v>
      </c>
      <c r="R17" s="44">
        <f t="shared" ref="R17" si="38">R43+R95</f>
        <v>0</v>
      </c>
      <c r="S17" s="158">
        <f t="shared" si="10"/>
        <v>45344.854164325028</v>
      </c>
      <c r="T17" s="149" t="str">
        <f t="shared" si="11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4141.0433851469379</v>
      </c>
      <c r="C18" s="41">
        <f t="shared" si="1"/>
        <v>295.76252088438247</v>
      </c>
      <c r="D18" s="41">
        <f t="shared" ref="D18:E18" si="39">D44+D96</f>
        <v>8442.927902487414</v>
      </c>
      <c r="E18" s="41">
        <f t="shared" si="39"/>
        <v>27233.913276599065</v>
      </c>
      <c r="F18" s="41">
        <f t="shared" si="3"/>
        <v>1876.5967876196778</v>
      </c>
      <c r="G18" s="41">
        <f t="shared" si="4"/>
        <v>5711.8606423287074</v>
      </c>
      <c r="H18" s="41">
        <f t="shared" si="4"/>
        <v>94.129380592814243</v>
      </c>
      <c r="I18" s="162">
        <f t="shared" si="5"/>
        <v>47796.233895659003</v>
      </c>
      <c r="J18" s="149"/>
      <c r="K18" s="163" t="s">
        <v>25</v>
      </c>
      <c r="L18" s="90">
        <f t="shared" si="6"/>
        <v>4141.0433851469379</v>
      </c>
      <c r="M18" s="90">
        <f t="shared" si="6"/>
        <v>295.76252088438247</v>
      </c>
      <c r="N18" s="90">
        <f t="shared" si="6"/>
        <v>8442.927902487414</v>
      </c>
      <c r="O18" s="90">
        <f t="shared" ref="O18:Q18" si="40">O44+O96</f>
        <v>27233.913276599065</v>
      </c>
      <c r="P18" s="90">
        <f t="shared" si="8"/>
        <v>1876.5967876196778</v>
      </c>
      <c r="Q18" s="90">
        <f t="shared" si="40"/>
        <v>5711.8606423287074</v>
      </c>
      <c r="R18" s="90">
        <f t="shared" ref="R18" si="41">R44+R96</f>
        <v>94.129380592814243</v>
      </c>
      <c r="S18" s="166">
        <f t="shared" si="10"/>
        <v>47796.233895659003</v>
      </c>
      <c r="T18" s="149" t="str">
        <f t="shared" si="11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7435.5280994021914</v>
      </c>
      <c r="C19" s="44">
        <f t="shared" si="1"/>
        <v>593.58592376975696</v>
      </c>
      <c r="D19" s="44">
        <f t="shared" ref="D19:E19" si="42">D45+D97</f>
        <v>1179.163305074544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154">
        <f t="shared" si="5"/>
        <v>9208.2773282464914</v>
      </c>
      <c r="J19" s="149"/>
      <c r="K19" s="169" t="s">
        <v>24</v>
      </c>
      <c r="L19" s="44">
        <f t="shared" si="6"/>
        <v>7435.5280994021914</v>
      </c>
      <c r="M19" s="44">
        <f t="shared" si="6"/>
        <v>593.58592376975696</v>
      </c>
      <c r="N19" s="44">
        <f t="shared" si="6"/>
        <v>1179.163305074544</v>
      </c>
      <c r="O19" s="44">
        <f t="shared" ref="O19:Q19" si="43">O45+O97</f>
        <v>0</v>
      </c>
      <c r="P19" s="44">
        <f t="shared" si="8"/>
        <v>0</v>
      </c>
      <c r="Q19" s="44">
        <f t="shared" si="43"/>
        <v>0</v>
      </c>
      <c r="R19" s="44">
        <f t="shared" ref="R19" si="44">R45+R97</f>
        <v>0</v>
      </c>
      <c r="S19" s="158">
        <f t="shared" si="10"/>
        <v>9208.2773282464914</v>
      </c>
      <c r="T19" s="149" t="str">
        <f t="shared" si="11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10461.357255619509</v>
      </c>
      <c r="C20" s="41">
        <f t="shared" si="1"/>
        <v>34.685807824997312</v>
      </c>
      <c r="D20" s="41">
        <f t="shared" ref="D20:E20" si="45">D46+D98</f>
        <v>1382.8730687300001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162">
        <f t="shared" si="5"/>
        <v>11878.916132174505</v>
      </c>
      <c r="J20" s="149"/>
      <c r="K20" s="163" t="s">
        <v>59</v>
      </c>
      <c r="L20" s="90">
        <f t="shared" si="6"/>
        <v>10461.357255619509</v>
      </c>
      <c r="M20" s="90">
        <f t="shared" si="6"/>
        <v>34.685807824997312</v>
      </c>
      <c r="N20" s="90">
        <f t="shared" si="6"/>
        <v>1382.8730687300001</v>
      </c>
      <c r="O20" s="90">
        <f t="shared" ref="O20:Q20" si="46">O46+O98</f>
        <v>0</v>
      </c>
      <c r="P20" s="90">
        <f t="shared" si="8"/>
        <v>0</v>
      </c>
      <c r="Q20" s="90">
        <f t="shared" si="46"/>
        <v>0</v>
      </c>
      <c r="R20" s="90">
        <f t="shared" ref="R20" si="47">R46+R98</f>
        <v>0</v>
      </c>
      <c r="S20" s="166">
        <f t="shared" si="10"/>
        <v>11878.916132174505</v>
      </c>
      <c r="T20" s="149" t="str">
        <f t="shared" si="11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6439.7925897107489</v>
      </c>
      <c r="C21" s="44">
        <f t="shared" si="1"/>
        <v>7987.426940538091</v>
      </c>
      <c r="D21" s="44">
        <f t="shared" ref="D21:E21" si="48">D47+D99</f>
        <v>1711.1792040543282</v>
      </c>
      <c r="E21" s="44">
        <f t="shared" si="48"/>
        <v>409.19460516831583</v>
      </c>
      <c r="F21" s="44">
        <f t="shared" si="3"/>
        <v>4068.4342977169999</v>
      </c>
      <c r="G21" s="44">
        <f t="shared" si="4"/>
        <v>0</v>
      </c>
      <c r="H21" s="44">
        <f t="shared" si="4"/>
        <v>0</v>
      </c>
      <c r="I21" s="154">
        <f t="shared" si="5"/>
        <v>20616.027637188483</v>
      </c>
      <c r="J21" s="149"/>
      <c r="K21" s="169" t="s">
        <v>22</v>
      </c>
      <c r="L21" s="44">
        <f t="shared" si="6"/>
        <v>6439.7925897107489</v>
      </c>
      <c r="M21" s="44">
        <f t="shared" si="6"/>
        <v>7987.426940538091</v>
      </c>
      <c r="N21" s="44">
        <f t="shared" si="6"/>
        <v>1711.1792040543282</v>
      </c>
      <c r="O21" s="44">
        <f t="shared" ref="O21:Q21" si="49">O47+O99</f>
        <v>409.19460516831583</v>
      </c>
      <c r="P21" s="44">
        <f t="shared" si="8"/>
        <v>4068.4342977169999</v>
      </c>
      <c r="Q21" s="44">
        <f t="shared" si="49"/>
        <v>0</v>
      </c>
      <c r="R21" s="44">
        <f t="shared" ref="R21" si="50">R47+R99</f>
        <v>0</v>
      </c>
      <c r="S21" s="158">
        <f t="shared" si="10"/>
        <v>20616.027637188483</v>
      </c>
      <c r="T21" s="149" t="str">
        <f t="shared" si="11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44.124469250333689</v>
      </c>
      <c r="C22" s="41">
        <f t="shared" si="1"/>
        <v>2640.5652237267695</v>
      </c>
      <c r="D22" s="41">
        <f t="shared" ref="D22:E22" si="51">D48+D100</f>
        <v>1403.3164715697146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162">
        <f t="shared" si="5"/>
        <v>4088.0061645468177</v>
      </c>
      <c r="J22" s="149"/>
      <c r="K22" s="163" t="s">
        <v>21</v>
      </c>
      <c r="L22" s="90">
        <f t="shared" si="6"/>
        <v>44.124469250333689</v>
      </c>
      <c r="M22" s="90">
        <f t="shared" si="6"/>
        <v>2640.5652237267695</v>
      </c>
      <c r="N22" s="90">
        <f t="shared" si="6"/>
        <v>1403.3164715697146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166">
        <f t="shared" si="10"/>
        <v>4088.0061645468177</v>
      </c>
      <c r="T22" s="149" t="str">
        <f t="shared" si="11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2698.5919302882025</v>
      </c>
      <c r="C23" s="44">
        <f t="shared" si="1"/>
        <v>9.7700274698778067</v>
      </c>
      <c r="D23" s="44">
        <f t="shared" ref="D23:E23" si="54">D49+D101</f>
        <v>5186.0941065922261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154">
        <f t="shared" si="5"/>
        <v>7894.4560643503064</v>
      </c>
      <c r="J23" s="149"/>
      <c r="K23" s="171" t="s">
        <v>63</v>
      </c>
      <c r="L23" s="44">
        <f t="shared" si="6"/>
        <v>2698.5919302882025</v>
      </c>
      <c r="M23" s="44">
        <f t="shared" si="6"/>
        <v>9.7700274698778067</v>
      </c>
      <c r="N23" s="44">
        <f t="shared" si="6"/>
        <v>5186.0941065922261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158">
        <f t="shared" si="10"/>
        <v>7894.4560643503064</v>
      </c>
      <c r="T23" s="149" t="str">
        <f t="shared" si="11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si="1"/>
        <v>2694.1919302882029</v>
      </c>
      <c r="C24" s="62">
        <f t="shared" si="1"/>
        <v>0</v>
      </c>
      <c r="D24" s="62">
        <f t="shared" ref="D24:E24" si="57">D50+D102</f>
        <v>919.26263252045351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175">
        <f t="shared" si="5"/>
        <v>3613.4545628086562</v>
      </c>
      <c r="J24" s="149"/>
      <c r="K24" s="176" t="s">
        <v>23</v>
      </c>
      <c r="L24" s="93">
        <f t="shared" si="6"/>
        <v>2694.1919302882029</v>
      </c>
      <c r="M24" s="93">
        <f t="shared" si="6"/>
        <v>0</v>
      </c>
      <c r="N24" s="93">
        <f t="shared" si="6"/>
        <v>919.26263252045351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179">
        <f t="shared" si="10"/>
        <v>3613.4545628086562</v>
      </c>
      <c r="T24" s="149" t="str">
        <f t="shared" si="11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1"/>
        <v>0</v>
      </c>
      <c r="C25" s="65">
        <f t="shared" si="1"/>
        <v>2.6024304828933347</v>
      </c>
      <c r="D25" s="65">
        <f t="shared" ref="D25:E25" si="60">D51+D103</f>
        <v>1136.5507750851759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183">
        <f t="shared" si="5"/>
        <v>1139.1532055680693</v>
      </c>
      <c r="J25" s="149"/>
      <c r="K25" s="184" t="s">
        <v>19</v>
      </c>
      <c r="L25" s="65">
        <f t="shared" si="6"/>
        <v>0</v>
      </c>
      <c r="M25" s="65">
        <f t="shared" si="6"/>
        <v>2.6024304828933347</v>
      </c>
      <c r="N25" s="65">
        <f t="shared" si="6"/>
        <v>1136.5507750851759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186">
        <f t="shared" si="10"/>
        <v>1139.1532055680693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1"/>
        <v>0</v>
      </c>
      <c r="C26" s="62">
        <f t="shared" si="1"/>
        <v>7.1675969869844733</v>
      </c>
      <c r="D26" s="62">
        <f t="shared" ref="D26:E26" si="63">D52+D104</f>
        <v>3130.2806989865967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175">
        <f t="shared" si="5"/>
        <v>3137.448295973581</v>
      </c>
      <c r="J26" s="149"/>
      <c r="K26" s="176" t="s">
        <v>20</v>
      </c>
      <c r="L26" s="93">
        <f t="shared" si="6"/>
        <v>0</v>
      </c>
      <c r="M26" s="93">
        <f t="shared" si="6"/>
        <v>7.1675969869844733</v>
      </c>
      <c r="N26" s="93">
        <f t="shared" si="6"/>
        <v>3130.2806989865967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179">
        <f t="shared" si="10"/>
        <v>3137.448295973581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190">
        <f t="shared" si="5"/>
        <v>4.4000000000000004</v>
      </c>
      <c r="J27" s="149"/>
      <c r="K27" s="191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193">
        <f t="shared" si="10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56646.030613275194</v>
      </c>
      <c r="C28" s="195">
        <f t="shared" ref="C28:H28" si="69">SUM(C7:C23)</f>
        <v>25747.226336509306</v>
      </c>
      <c r="D28" s="195">
        <f t="shared" si="69"/>
        <v>40195.222534894041</v>
      </c>
      <c r="E28" s="195">
        <f t="shared" si="69"/>
        <v>32425.214971292244</v>
      </c>
      <c r="F28" s="195">
        <f t="shared" si="69"/>
        <v>62791.044942580018</v>
      </c>
      <c r="G28" s="195">
        <f t="shared" si="69"/>
        <v>5711.8606423287074</v>
      </c>
      <c r="H28" s="195">
        <f t="shared" si="69"/>
        <v>94.129380592814243</v>
      </c>
      <c r="I28" s="195">
        <f t="shared" ref="I28" si="70">SUM(I7:I23)</f>
        <v>223610.72942147235</v>
      </c>
      <c r="J28" s="237"/>
      <c r="K28" s="196" t="s">
        <v>26</v>
      </c>
      <c r="L28" s="195">
        <f>SUM(L7:L23)</f>
        <v>56646.030613275194</v>
      </c>
      <c r="M28" s="195">
        <f t="shared" ref="M28:R28" si="71">SUM(M7:M23)</f>
        <v>25747.226336509306</v>
      </c>
      <c r="N28" s="195">
        <f t="shared" si="71"/>
        <v>40195.222534894041</v>
      </c>
      <c r="O28" s="195">
        <f t="shared" si="71"/>
        <v>32425.214971292244</v>
      </c>
      <c r="P28" s="195">
        <f t="shared" si="71"/>
        <v>62791.044942580003</v>
      </c>
      <c r="Q28" s="195">
        <f t="shared" si="71"/>
        <v>5711.8606423287074</v>
      </c>
      <c r="R28" s="195">
        <f t="shared" si="71"/>
        <v>94.129380592814243</v>
      </c>
      <c r="S28" s="195">
        <f t="shared" ref="S28" si="72">SUM(S7:S23)</f>
        <v>223610.72942147235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0.25332429602027728</v>
      </c>
      <c r="C29" s="55">
        <f t="shared" ref="C29:H29" si="73">IF($I28=0,"-",C28/$I28)</f>
        <v>0.11514307208389668</v>
      </c>
      <c r="D29" s="55">
        <f t="shared" si="73"/>
        <v>0.17975533928487006</v>
      </c>
      <c r="E29" s="55">
        <f t="shared" si="73"/>
        <v>0.14500742006066991</v>
      </c>
      <c r="F29" s="55">
        <f t="shared" si="73"/>
        <v>0.28080515235129172</v>
      </c>
      <c r="G29" s="55">
        <f t="shared" si="73"/>
        <v>2.5543768213209105E-2</v>
      </c>
      <c r="H29" s="55">
        <f t="shared" si="73"/>
        <v>4.2095198578505875E-4</v>
      </c>
      <c r="I29" s="56">
        <f>SUM(B29:H29)</f>
        <v>0.99999999999999989</v>
      </c>
      <c r="K29" s="84" t="s">
        <v>86</v>
      </c>
      <c r="L29" s="101">
        <f>IF($I28=0,"-",L28/$I28)</f>
        <v>0.25332429602027728</v>
      </c>
      <c r="M29" s="101">
        <f t="shared" ref="M29:R29" si="74">IF($I28=0,"-",M28/$I28)</f>
        <v>0.11514307208389668</v>
      </c>
      <c r="N29" s="101">
        <f t="shared" si="74"/>
        <v>0.17975533928487006</v>
      </c>
      <c r="O29" s="101">
        <f t="shared" si="74"/>
        <v>0.14500742006066991</v>
      </c>
      <c r="P29" s="101">
        <f t="shared" si="74"/>
        <v>0.28080515235129166</v>
      </c>
      <c r="Q29" s="101">
        <f t="shared" si="74"/>
        <v>2.5543768213209105E-2</v>
      </c>
      <c r="R29" s="102">
        <f t="shared" si="74"/>
        <v>4.2095198578505875E-4</v>
      </c>
      <c r="S29" s="103">
        <f>SUM(L29:R29)</f>
        <v>0.99999999999999978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393.80265274894998</v>
      </c>
      <c r="C33" s="38">
        <f t="shared" ref="C33:E33" si="75">C111+C137+C163+C189+C215+C241+C267+C293+C319+C345+C371+C397+C423</f>
        <v>516.32220538453851</v>
      </c>
      <c r="D33" s="38">
        <f t="shared" si="75"/>
        <v>0</v>
      </c>
      <c r="E33" s="38">
        <f t="shared" si="75"/>
        <v>0</v>
      </c>
      <c r="F33" s="347">
        <v>0</v>
      </c>
      <c r="G33" s="38">
        <f t="shared" ref="G33:H48" si="76">G111+G137+G163+G189+G215+G241+G267+G293+G319+G345+G371+G397+G423</f>
        <v>0</v>
      </c>
      <c r="H33" s="38">
        <f t="shared" si="76"/>
        <v>0</v>
      </c>
      <c r="I33" s="154">
        <f>SUM(B33:H33)</f>
        <v>910.12485813348849</v>
      </c>
      <c r="J33" s="149"/>
      <c r="K33" s="203" t="s">
        <v>7</v>
      </c>
      <c r="L33" s="38">
        <f t="shared" ref="L33:R48" si="77">L111+L137+L163+L189+L215+L241+L267+L293+L319+L345+L371+L397+L423</f>
        <v>393.80265274894998</v>
      </c>
      <c r="M33" s="38">
        <f t="shared" si="77"/>
        <v>516.32220538453851</v>
      </c>
      <c r="N33" s="38">
        <f t="shared" si="77"/>
        <v>0</v>
      </c>
      <c r="O33" s="38">
        <f t="shared" si="77"/>
        <v>0</v>
      </c>
      <c r="P33" s="38">
        <f t="shared" si="77"/>
        <v>0</v>
      </c>
      <c r="Q33" s="38">
        <f t="shared" si="77"/>
        <v>0</v>
      </c>
      <c r="R33" s="38">
        <f t="shared" si="77"/>
        <v>0</v>
      </c>
      <c r="S33" s="205">
        <f>SUM(L33:R33)</f>
        <v>910.12485813348849</v>
      </c>
      <c r="T33" s="149"/>
      <c r="U33" s="206" t="s">
        <v>7</v>
      </c>
      <c r="V33" s="119">
        <f t="shared" ref="V33:AH48" si="78">V111+V137+V163+V189+V215+V241+V267+V293+V319+V345+V371+V397+V423</f>
        <v>393.80265274894998</v>
      </c>
      <c r="W33" s="119">
        <f t="shared" si="78"/>
        <v>0</v>
      </c>
      <c r="X33" s="119">
        <f t="shared" si="78"/>
        <v>0</v>
      </c>
      <c r="Y33" s="119">
        <f t="shared" si="78"/>
        <v>516.32220538453851</v>
      </c>
      <c r="Z33" s="119">
        <f t="shared" si="78"/>
        <v>0</v>
      </c>
      <c r="AA33" s="119">
        <f t="shared" si="78"/>
        <v>0</v>
      </c>
      <c r="AB33" s="119">
        <f t="shared" si="78"/>
        <v>0</v>
      </c>
      <c r="AC33" s="120">
        <f t="shared" si="78"/>
        <v>0</v>
      </c>
      <c r="AD33" s="119">
        <f t="shared" si="78"/>
        <v>0</v>
      </c>
      <c r="AE33" s="119">
        <f t="shared" si="78"/>
        <v>0</v>
      </c>
      <c r="AF33" s="119">
        <f t="shared" si="78"/>
        <v>0</v>
      </c>
      <c r="AG33" s="119">
        <f t="shared" si="78"/>
        <v>0</v>
      </c>
      <c r="AH33" s="119">
        <f t="shared" si="78"/>
        <v>0</v>
      </c>
      <c r="AI33" s="210">
        <f>SUM(V33:AC33)</f>
        <v>910.12485813348849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79">B112+B138+B164+B190+B216+B242+B268+B294+B320+B346+B372+B398+B424</f>
        <v>0</v>
      </c>
      <c r="C34" s="41">
        <f t="shared" si="79"/>
        <v>0</v>
      </c>
      <c r="D34" s="41">
        <f t="shared" si="79"/>
        <v>258.1625798</v>
      </c>
      <c r="E34" s="41">
        <f t="shared" si="79"/>
        <v>0</v>
      </c>
      <c r="F34" s="348">
        <v>0</v>
      </c>
      <c r="G34" s="41">
        <f t="shared" si="76"/>
        <v>0</v>
      </c>
      <c r="H34" s="41">
        <f t="shared" si="76"/>
        <v>0</v>
      </c>
      <c r="I34" s="162">
        <f t="shared" ref="I34:I53" si="80">SUM(B34:H34)</f>
        <v>258.1625798</v>
      </c>
      <c r="J34" s="149"/>
      <c r="K34" s="163" t="s">
        <v>8</v>
      </c>
      <c r="L34" s="90">
        <f t="shared" si="77"/>
        <v>0</v>
      </c>
      <c r="M34" s="90">
        <f t="shared" si="77"/>
        <v>0</v>
      </c>
      <c r="N34" s="90">
        <f t="shared" si="77"/>
        <v>258.1625798</v>
      </c>
      <c r="O34" s="90">
        <f t="shared" si="77"/>
        <v>0</v>
      </c>
      <c r="P34" s="90">
        <f t="shared" si="77"/>
        <v>0</v>
      </c>
      <c r="Q34" s="90">
        <f t="shared" si="77"/>
        <v>0</v>
      </c>
      <c r="R34" s="90">
        <f t="shared" si="77"/>
        <v>0</v>
      </c>
      <c r="S34" s="166">
        <f t="shared" ref="S34:S53" si="81">SUM(L34:R34)</f>
        <v>258.1625798</v>
      </c>
      <c r="T34" s="149"/>
      <c r="U34" s="211" t="s">
        <v>8</v>
      </c>
      <c r="V34" s="123">
        <f t="shared" si="78"/>
        <v>0</v>
      </c>
      <c r="W34" s="123">
        <f t="shared" si="78"/>
        <v>0</v>
      </c>
      <c r="X34" s="123">
        <f t="shared" si="78"/>
        <v>0</v>
      </c>
      <c r="Y34" s="123">
        <f t="shared" si="78"/>
        <v>0</v>
      </c>
      <c r="Z34" s="123">
        <f t="shared" si="78"/>
        <v>258.1625798</v>
      </c>
      <c r="AA34" s="123">
        <f t="shared" si="78"/>
        <v>0</v>
      </c>
      <c r="AB34" s="123">
        <f t="shared" si="78"/>
        <v>0</v>
      </c>
      <c r="AC34" s="124">
        <f t="shared" si="78"/>
        <v>0</v>
      </c>
      <c r="AD34" s="123">
        <f t="shared" si="78"/>
        <v>0</v>
      </c>
      <c r="AE34" s="123">
        <f t="shared" si="78"/>
        <v>0</v>
      </c>
      <c r="AF34" s="123">
        <f t="shared" si="78"/>
        <v>0</v>
      </c>
      <c r="AG34" s="123">
        <f t="shared" si="78"/>
        <v>0</v>
      </c>
      <c r="AH34" s="123">
        <f t="shared" si="78"/>
        <v>0</v>
      </c>
      <c r="AI34" s="214">
        <f t="shared" ref="AI34:AI53" si="82">SUM(V34:AC34)</f>
        <v>258.1625798</v>
      </c>
      <c r="AJ34" s="141" t="str">
        <f t="shared" ref="AJ34:AJ55" si="83">IF(ABS(S34-AI34)&gt;0.001,S34-AI34,"")</f>
        <v/>
      </c>
    </row>
    <row r="35" spans="1:36" ht="15">
      <c r="A35" s="167" t="s">
        <v>10</v>
      </c>
      <c r="B35" s="44">
        <f t="shared" si="79"/>
        <v>0</v>
      </c>
      <c r="C35" s="44">
        <f t="shared" si="79"/>
        <v>0</v>
      </c>
      <c r="D35" s="44">
        <f t="shared" si="79"/>
        <v>3035.4344660751653</v>
      </c>
      <c r="E35" s="44">
        <f t="shared" si="79"/>
        <v>0</v>
      </c>
      <c r="F35" s="348">
        <v>0</v>
      </c>
      <c r="G35" s="44">
        <f t="shared" si="76"/>
        <v>0</v>
      </c>
      <c r="H35" s="44">
        <f t="shared" si="76"/>
        <v>0</v>
      </c>
      <c r="I35" s="154">
        <f t="shared" si="80"/>
        <v>3035.4344660751653</v>
      </c>
      <c r="J35" s="149"/>
      <c r="K35" s="169" t="s">
        <v>10</v>
      </c>
      <c r="L35" s="44">
        <f t="shared" si="77"/>
        <v>0</v>
      </c>
      <c r="M35" s="44">
        <f t="shared" si="77"/>
        <v>0</v>
      </c>
      <c r="N35" s="44">
        <f t="shared" si="77"/>
        <v>3035.4344660751653</v>
      </c>
      <c r="O35" s="44">
        <f t="shared" si="77"/>
        <v>0</v>
      </c>
      <c r="P35" s="44">
        <f t="shared" si="77"/>
        <v>0</v>
      </c>
      <c r="Q35" s="44">
        <f t="shared" si="77"/>
        <v>0</v>
      </c>
      <c r="R35" s="44">
        <f t="shared" si="77"/>
        <v>0</v>
      </c>
      <c r="S35" s="158">
        <f t="shared" si="81"/>
        <v>3035.4344660751653</v>
      </c>
      <c r="T35" s="149"/>
      <c r="U35" s="215" t="s">
        <v>10</v>
      </c>
      <c r="V35" s="119">
        <f t="shared" si="78"/>
        <v>0</v>
      </c>
      <c r="W35" s="119">
        <f t="shared" si="78"/>
        <v>0</v>
      </c>
      <c r="X35" s="119">
        <f t="shared" si="78"/>
        <v>0</v>
      </c>
      <c r="Y35" s="119">
        <f t="shared" si="78"/>
        <v>0</v>
      </c>
      <c r="Z35" s="119">
        <f t="shared" si="78"/>
        <v>3035.4344660751653</v>
      </c>
      <c r="AA35" s="119">
        <f t="shared" si="78"/>
        <v>0</v>
      </c>
      <c r="AB35" s="119">
        <f t="shared" si="78"/>
        <v>0</v>
      </c>
      <c r="AC35" s="120">
        <f t="shared" si="78"/>
        <v>0</v>
      </c>
      <c r="AD35" s="119">
        <f t="shared" si="78"/>
        <v>0</v>
      </c>
      <c r="AE35" s="119">
        <f t="shared" si="78"/>
        <v>0</v>
      </c>
      <c r="AF35" s="119">
        <f t="shared" si="78"/>
        <v>0</v>
      </c>
      <c r="AG35" s="119">
        <f t="shared" si="78"/>
        <v>0</v>
      </c>
      <c r="AH35" s="119">
        <f t="shared" si="78"/>
        <v>0</v>
      </c>
      <c r="AI35" s="210">
        <f t="shared" si="82"/>
        <v>3035.4344660751653</v>
      </c>
      <c r="AJ35" s="141" t="str">
        <f t="shared" si="83"/>
        <v/>
      </c>
    </row>
    <row r="36" spans="1:36" ht="15">
      <c r="A36" s="159" t="s">
        <v>55</v>
      </c>
      <c r="B36" s="41">
        <f t="shared" si="79"/>
        <v>0</v>
      </c>
      <c r="C36" s="41">
        <f t="shared" si="79"/>
        <v>0</v>
      </c>
      <c r="D36" s="41">
        <f t="shared" si="79"/>
        <v>77.750783999999996</v>
      </c>
      <c r="E36" s="41">
        <f t="shared" si="79"/>
        <v>0</v>
      </c>
      <c r="F36" s="348">
        <v>0</v>
      </c>
      <c r="G36" s="41">
        <f t="shared" si="76"/>
        <v>0</v>
      </c>
      <c r="H36" s="41">
        <f t="shared" si="76"/>
        <v>0</v>
      </c>
      <c r="I36" s="162">
        <f t="shared" si="80"/>
        <v>77.750783999999996</v>
      </c>
      <c r="J36" s="149"/>
      <c r="K36" s="163" t="s">
        <v>55</v>
      </c>
      <c r="L36" s="90">
        <f t="shared" si="77"/>
        <v>0</v>
      </c>
      <c r="M36" s="90">
        <f t="shared" si="77"/>
        <v>0</v>
      </c>
      <c r="N36" s="90">
        <f t="shared" si="77"/>
        <v>77.750783999999996</v>
      </c>
      <c r="O36" s="90">
        <f t="shared" si="77"/>
        <v>0</v>
      </c>
      <c r="P36" s="90">
        <f t="shared" si="77"/>
        <v>0</v>
      </c>
      <c r="Q36" s="90">
        <f t="shared" si="77"/>
        <v>0</v>
      </c>
      <c r="R36" s="90">
        <f t="shared" si="77"/>
        <v>0</v>
      </c>
      <c r="S36" s="166">
        <f t="shared" si="81"/>
        <v>77.750783999999996</v>
      </c>
      <c r="T36" s="149"/>
      <c r="U36" s="211" t="s">
        <v>55</v>
      </c>
      <c r="V36" s="123">
        <f t="shared" si="78"/>
        <v>0</v>
      </c>
      <c r="W36" s="123">
        <f t="shared" si="78"/>
        <v>0</v>
      </c>
      <c r="X36" s="123">
        <f t="shared" si="78"/>
        <v>0</v>
      </c>
      <c r="Y36" s="123">
        <f t="shared" si="78"/>
        <v>0</v>
      </c>
      <c r="Z36" s="123">
        <f t="shared" si="78"/>
        <v>77.750783999999996</v>
      </c>
      <c r="AA36" s="123">
        <f t="shared" si="78"/>
        <v>0</v>
      </c>
      <c r="AB36" s="123">
        <f t="shared" si="78"/>
        <v>0</v>
      </c>
      <c r="AC36" s="124">
        <f t="shared" si="78"/>
        <v>0</v>
      </c>
      <c r="AD36" s="123">
        <f t="shared" si="78"/>
        <v>0</v>
      </c>
      <c r="AE36" s="123">
        <f t="shared" si="78"/>
        <v>0</v>
      </c>
      <c r="AF36" s="123">
        <f t="shared" si="78"/>
        <v>0</v>
      </c>
      <c r="AG36" s="123">
        <f t="shared" si="78"/>
        <v>0</v>
      </c>
      <c r="AH36" s="123">
        <f t="shared" si="78"/>
        <v>0</v>
      </c>
      <c r="AI36" s="214">
        <f t="shared" si="82"/>
        <v>77.750783999999996</v>
      </c>
      <c r="AJ36" s="141" t="str">
        <f t="shared" si="83"/>
        <v/>
      </c>
    </row>
    <row r="37" spans="1:36" ht="15">
      <c r="A37" s="167" t="s">
        <v>16</v>
      </c>
      <c r="B37" s="44">
        <f t="shared" si="79"/>
        <v>872.2268847612313</v>
      </c>
      <c r="C37" s="44">
        <f t="shared" si="79"/>
        <v>474.97273560356655</v>
      </c>
      <c r="D37" s="44">
        <f t="shared" si="79"/>
        <v>241.23453019208188</v>
      </c>
      <c r="E37" s="44">
        <f t="shared" si="79"/>
        <v>30.643960142730894</v>
      </c>
      <c r="F37" s="348">
        <v>0</v>
      </c>
      <c r="G37" s="44">
        <f t="shared" si="76"/>
        <v>0</v>
      </c>
      <c r="H37" s="44">
        <f t="shared" si="76"/>
        <v>0</v>
      </c>
      <c r="I37" s="154">
        <f t="shared" si="80"/>
        <v>1619.0781106996105</v>
      </c>
      <c r="J37" s="149"/>
      <c r="K37" s="169" t="s">
        <v>16</v>
      </c>
      <c r="L37" s="44">
        <f t="shared" si="77"/>
        <v>872.2268847612313</v>
      </c>
      <c r="M37" s="44">
        <f t="shared" si="77"/>
        <v>474.97273560356655</v>
      </c>
      <c r="N37" s="44">
        <f t="shared" si="77"/>
        <v>241.23453019208188</v>
      </c>
      <c r="O37" s="44">
        <f t="shared" si="77"/>
        <v>30.643960142730894</v>
      </c>
      <c r="P37" s="44">
        <f t="shared" si="77"/>
        <v>0</v>
      </c>
      <c r="Q37" s="44">
        <f t="shared" si="77"/>
        <v>0</v>
      </c>
      <c r="R37" s="44">
        <f t="shared" si="77"/>
        <v>0</v>
      </c>
      <c r="S37" s="158">
        <f t="shared" si="81"/>
        <v>1619.0781106996105</v>
      </c>
      <c r="T37" s="149"/>
      <c r="U37" s="215" t="s">
        <v>16</v>
      </c>
      <c r="V37" s="119">
        <f t="shared" si="78"/>
        <v>871.89281388856193</v>
      </c>
      <c r="W37" s="119">
        <f t="shared" si="78"/>
        <v>0</v>
      </c>
      <c r="X37" s="119">
        <f t="shared" si="78"/>
        <v>0</v>
      </c>
      <c r="Y37" s="119">
        <f t="shared" si="78"/>
        <v>474.97273560356655</v>
      </c>
      <c r="Z37" s="119">
        <f t="shared" si="78"/>
        <v>231.7017003109658</v>
      </c>
      <c r="AA37" s="119">
        <f t="shared" si="78"/>
        <v>30.643960142730894</v>
      </c>
      <c r="AB37" s="119">
        <f t="shared" si="78"/>
        <v>0</v>
      </c>
      <c r="AC37" s="120">
        <f t="shared" si="78"/>
        <v>9.8669007537854529</v>
      </c>
      <c r="AD37" s="119">
        <f t="shared" si="78"/>
        <v>0.3340708726693658</v>
      </c>
      <c r="AE37" s="119">
        <f t="shared" si="78"/>
        <v>0</v>
      </c>
      <c r="AF37" s="119">
        <f t="shared" si="78"/>
        <v>0</v>
      </c>
      <c r="AG37" s="119">
        <f t="shared" si="78"/>
        <v>9.5328298811160863</v>
      </c>
      <c r="AH37" s="119">
        <f t="shared" si="78"/>
        <v>0</v>
      </c>
      <c r="AI37" s="210">
        <f t="shared" si="82"/>
        <v>1619.078110699611</v>
      </c>
      <c r="AJ37" s="141" t="str">
        <f t="shared" si="83"/>
        <v/>
      </c>
    </row>
    <row r="38" spans="1:36" ht="15">
      <c r="A38" s="159" t="s">
        <v>15</v>
      </c>
      <c r="B38" s="41">
        <f t="shared" si="79"/>
        <v>363.2669680154504</v>
      </c>
      <c r="C38" s="41">
        <f t="shared" si="79"/>
        <v>138.53449192380322</v>
      </c>
      <c r="D38" s="41">
        <f t="shared" si="79"/>
        <v>114.80938024542098</v>
      </c>
      <c r="E38" s="41">
        <f t="shared" si="79"/>
        <v>12.68815233531139</v>
      </c>
      <c r="F38" s="348">
        <v>0</v>
      </c>
      <c r="G38" s="41">
        <f t="shared" si="76"/>
        <v>0</v>
      </c>
      <c r="H38" s="41">
        <f t="shared" si="76"/>
        <v>0</v>
      </c>
      <c r="I38" s="162">
        <f t="shared" si="80"/>
        <v>629.29899251998597</v>
      </c>
      <c r="J38" s="149"/>
      <c r="K38" s="163" t="s">
        <v>15</v>
      </c>
      <c r="L38" s="90">
        <f t="shared" si="77"/>
        <v>363.2669680154504</v>
      </c>
      <c r="M38" s="90">
        <f t="shared" si="77"/>
        <v>138.53449192380322</v>
      </c>
      <c r="N38" s="90">
        <f t="shared" si="77"/>
        <v>114.80938024542098</v>
      </c>
      <c r="O38" s="90">
        <f t="shared" si="77"/>
        <v>12.68815233531139</v>
      </c>
      <c r="P38" s="90">
        <f t="shared" si="77"/>
        <v>0</v>
      </c>
      <c r="Q38" s="90">
        <f t="shared" si="77"/>
        <v>0</v>
      </c>
      <c r="R38" s="90">
        <f t="shared" si="77"/>
        <v>0</v>
      </c>
      <c r="S38" s="166">
        <f t="shared" si="81"/>
        <v>629.29899251998597</v>
      </c>
      <c r="T38" s="149"/>
      <c r="U38" s="211" t="s">
        <v>56</v>
      </c>
      <c r="V38" s="123">
        <f t="shared" si="78"/>
        <v>345.08029820039047</v>
      </c>
      <c r="W38" s="123">
        <f t="shared" si="78"/>
        <v>0</v>
      </c>
      <c r="X38" s="123">
        <f t="shared" si="78"/>
        <v>0</v>
      </c>
      <c r="Y38" s="123">
        <f t="shared" si="78"/>
        <v>138.53449192380322</v>
      </c>
      <c r="Z38" s="123">
        <f t="shared" si="78"/>
        <v>103.12512548515699</v>
      </c>
      <c r="AA38" s="123">
        <f t="shared" si="78"/>
        <v>11.065001733550258</v>
      </c>
      <c r="AB38" s="123">
        <f t="shared" si="78"/>
        <v>0</v>
      </c>
      <c r="AC38" s="124">
        <f t="shared" si="78"/>
        <v>31.494075177085076</v>
      </c>
      <c r="AD38" s="123">
        <f t="shared" si="78"/>
        <v>18.186669815059933</v>
      </c>
      <c r="AE38" s="123">
        <f t="shared" si="78"/>
        <v>0</v>
      </c>
      <c r="AF38" s="123">
        <f t="shared" si="78"/>
        <v>0</v>
      </c>
      <c r="AG38" s="123">
        <f t="shared" si="78"/>
        <v>11.684254760264011</v>
      </c>
      <c r="AH38" s="123">
        <f t="shared" si="78"/>
        <v>1.6231506017611284</v>
      </c>
      <c r="AI38" s="214">
        <f t="shared" si="82"/>
        <v>629.29899251998597</v>
      </c>
      <c r="AJ38" s="141" t="str">
        <f t="shared" si="83"/>
        <v/>
      </c>
    </row>
    <row r="39" spans="1:36" ht="15">
      <c r="A39" s="167" t="s">
        <v>57</v>
      </c>
      <c r="B39" s="44">
        <f t="shared" si="79"/>
        <v>0</v>
      </c>
      <c r="C39" s="44">
        <f t="shared" si="79"/>
        <v>0</v>
      </c>
      <c r="D39" s="44">
        <f t="shared" si="79"/>
        <v>0</v>
      </c>
      <c r="E39" s="44">
        <f t="shared" si="79"/>
        <v>2773.9843640612294</v>
      </c>
      <c r="F39" s="348">
        <v>0</v>
      </c>
      <c r="G39" s="44">
        <f t="shared" si="76"/>
        <v>0</v>
      </c>
      <c r="H39" s="44">
        <f t="shared" si="76"/>
        <v>0</v>
      </c>
      <c r="I39" s="154">
        <f t="shared" si="80"/>
        <v>2773.9843640612294</v>
      </c>
      <c r="J39" s="149"/>
      <c r="K39" s="169" t="s">
        <v>57</v>
      </c>
      <c r="L39" s="44">
        <f t="shared" si="77"/>
        <v>0</v>
      </c>
      <c r="M39" s="44">
        <f t="shared" si="77"/>
        <v>0</v>
      </c>
      <c r="N39" s="44">
        <f t="shared" si="77"/>
        <v>0</v>
      </c>
      <c r="O39" s="44">
        <f t="shared" si="77"/>
        <v>2773.9843640612294</v>
      </c>
      <c r="P39" s="44">
        <f t="shared" si="77"/>
        <v>6235.5527516005241</v>
      </c>
      <c r="Q39" s="44">
        <f t="shared" si="77"/>
        <v>0</v>
      </c>
      <c r="R39" s="44">
        <f t="shared" si="77"/>
        <v>0</v>
      </c>
      <c r="S39" s="158">
        <f t="shared" si="81"/>
        <v>9009.537115661753</v>
      </c>
      <c r="T39" s="149"/>
      <c r="U39" s="215" t="s">
        <v>57</v>
      </c>
      <c r="V39" s="119">
        <f t="shared" si="78"/>
        <v>0</v>
      </c>
      <c r="W39" s="119">
        <f t="shared" si="78"/>
        <v>0</v>
      </c>
      <c r="X39" s="119">
        <f t="shared" si="78"/>
        <v>0</v>
      </c>
      <c r="Y39" s="119">
        <f t="shared" si="78"/>
        <v>0</v>
      </c>
      <c r="Z39" s="119">
        <f t="shared" si="78"/>
        <v>0</v>
      </c>
      <c r="AA39" s="119">
        <f t="shared" si="78"/>
        <v>1367.0431839089031</v>
      </c>
      <c r="AB39" s="119">
        <f t="shared" si="78"/>
        <v>6235.5527516005241</v>
      </c>
      <c r="AC39" s="120">
        <f t="shared" si="78"/>
        <v>1406.9411801523263</v>
      </c>
      <c r="AD39" s="119">
        <f t="shared" si="78"/>
        <v>0</v>
      </c>
      <c r="AE39" s="119">
        <f t="shared" si="78"/>
        <v>0</v>
      </c>
      <c r="AF39" s="119">
        <f t="shared" si="78"/>
        <v>0</v>
      </c>
      <c r="AG39" s="119">
        <f t="shared" si="78"/>
        <v>0</v>
      </c>
      <c r="AH39" s="119">
        <f t="shared" si="78"/>
        <v>1406.9411801523263</v>
      </c>
      <c r="AI39" s="210">
        <f t="shared" si="82"/>
        <v>9009.537115661753</v>
      </c>
      <c r="AJ39" s="141" t="str">
        <f t="shared" si="83"/>
        <v/>
      </c>
    </row>
    <row r="40" spans="1:36" ht="15">
      <c r="A40" s="159" t="s">
        <v>12</v>
      </c>
      <c r="B40" s="41">
        <f t="shared" si="79"/>
        <v>0</v>
      </c>
      <c r="C40" s="41">
        <f t="shared" si="79"/>
        <v>0</v>
      </c>
      <c r="D40" s="41">
        <f t="shared" si="79"/>
        <v>0</v>
      </c>
      <c r="E40" s="41">
        <f t="shared" si="79"/>
        <v>36.103365435707985</v>
      </c>
      <c r="F40" s="348">
        <v>0</v>
      </c>
      <c r="G40" s="41">
        <f t="shared" si="76"/>
        <v>0</v>
      </c>
      <c r="H40" s="41">
        <f t="shared" si="76"/>
        <v>0</v>
      </c>
      <c r="I40" s="162">
        <f t="shared" si="80"/>
        <v>36.103365435707985</v>
      </c>
      <c r="J40" s="149"/>
      <c r="K40" s="163" t="s">
        <v>12</v>
      </c>
      <c r="L40" s="90">
        <f t="shared" si="77"/>
        <v>0</v>
      </c>
      <c r="M40" s="90">
        <f t="shared" si="77"/>
        <v>0</v>
      </c>
      <c r="N40" s="90">
        <f t="shared" si="77"/>
        <v>0</v>
      </c>
      <c r="O40" s="90">
        <f t="shared" si="77"/>
        <v>36.103365435707985</v>
      </c>
      <c r="P40" s="90">
        <f t="shared" si="77"/>
        <v>387.07364941768623</v>
      </c>
      <c r="Q40" s="90">
        <f t="shared" si="77"/>
        <v>0</v>
      </c>
      <c r="R40" s="90">
        <f t="shared" si="77"/>
        <v>0</v>
      </c>
      <c r="S40" s="166">
        <f t="shared" si="81"/>
        <v>423.17701485339421</v>
      </c>
      <c r="T40" s="149"/>
      <c r="U40" s="211" t="s">
        <v>12</v>
      </c>
      <c r="V40" s="123">
        <f t="shared" si="78"/>
        <v>0</v>
      </c>
      <c r="W40" s="123">
        <f t="shared" si="78"/>
        <v>0</v>
      </c>
      <c r="X40" s="123">
        <f t="shared" si="78"/>
        <v>0</v>
      </c>
      <c r="Y40" s="123">
        <f t="shared" si="78"/>
        <v>0</v>
      </c>
      <c r="Z40" s="123">
        <f t="shared" si="78"/>
        <v>0</v>
      </c>
      <c r="AA40" s="123">
        <f t="shared" si="78"/>
        <v>29.001553562000797</v>
      </c>
      <c r="AB40" s="123">
        <f t="shared" si="78"/>
        <v>387.07364941768623</v>
      </c>
      <c r="AC40" s="124">
        <f t="shared" si="78"/>
        <v>7.1018118737071889</v>
      </c>
      <c r="AD40" s="123">
        <f t="shared" si="78"/>
        <v>0</v>
      </c>
      <c r="AE40" s="123">
        <f t="shared" si="78"/>
        <v>0</v>
      </c>
      <c r="AF40" s="123">
        <f t="shared" si="78"/>
        <v>0</v>
      </c>
      <c r="AG40" s="123">
        <f t="shared" si="78"/>
        <v>0</v>
      </c>
      <c r="AH40" s="123">
        <f t="shared" si="78"/>
        <v>7.1018118737071889</v>
      </c>
      <c r="AI40" s="214">
        <f t="shared" si="82"/>
        <v>423.17701485339421</v>
      </c>
      <c r="AJ40" s="141" t="str">
        <f t="shared" si="83"/>
        <v/>
      </c>
    </row>
    <row r="41" spans="1:36" ht="15">
      <c r="A41" s="167" t="s">
        <v>58</v>
      </c>
      <c r="B41" s="44">
        <f t="shared" si="79"/>
        <v>0</v>
      </c>
      <c r="C41" s="44">
        <f t="shared" si="79"/>
        <v>0</v>
      </c>
      <c r="D41" s="44">
        <f t="shared" si="79"/>
        <v>0.2407943847044644</v>
      </c>
      <c r="E41" s="44">
        <f t="shared" si="79"/>
        <v>4.1645688306768076E-2</v>
      </c>
      <c r="F41" s="348">
        <v>0</v>
      </c>
      <c r="G41" s="44">
        <f t="shared" si="76"/>
        <v>0</v>
      </c>
      <c r="H41" s="44">
        <f t="shared" si="76"/>
        <v>0</v>
      </c>
      <c r="I41" s="154">
        <f t="shared" si="80"/>
        <v>0.28244007301123247</v>
      </c>
      <c r="J41" s="149"/>
      <c r="K41" s="169" t="s">
        <v>58</v>
      </c>
      <c r="L41" s="44">
        <f t="shared" si="77"/>
        <v>0</v>
      </c>
      <c r="M41" s="44">
        <f t="shared" si="77"/>
        <v>0</v>
      </c>
      <c r="N41" s="44">
        <f t="shared" si="77"/>
        <v>0.2407943847044644</v>
      </c>
      <c r="O41" s="44">
        <f t="shared" si="77"/>
        <v>4.1645688306768076E-2</v>
      </c>
      <c r="P41" s="44">
        <f t="shared" si="77"/>
        <v>0</v>
      </c>
      <c r="Q41" s="44">
        <f t="shared" si="77"/>
        <v>0</v>
      </c>
      <c r="R41" s="44">
        <f t="shared" si="77"/>
        <v>0</v>
      </c>
      <c r="S41" s="158">
        <f t="shared" si="81"/>
        <v>0.28244007301123247</v>
      </c>
      <c r="T41" s="149"/>
      <c r="U41" s="215" t="s">
        <v>58</v>
      </c>
      <c r="V41" s="119">
        <f t="shared" si="78"/>
        <v>0</v>
      </c>
      <c r="W41" s="119">
        <f t="shared" si="78"/>
        <v>0</v>
      </c>
      <c r="X41" s="119">
        <f t="shared" si="78"/>
        <v>0</v>
      </c>
      <c r="Y41" s="119">
        <f t="shared" si="78"/>
        <v>0</v>
      </c>
      <c r="Z41" s="119">
        <f t="shared" si="78"/>
        <v>0.2407943847044644</v>
      </c>
      <c r="AA41" s="119">
        <f t="shared" si="78"/>
        <v>0</v>
      </c>
      <c r="AB41" s="119">
        <f t="shared" si="78"/>
        <v>0</v>
      </c>
      <c r="AC41" s="120">
        <f t="shared" si="78"/>
        <v>4.1645688306768076E-2</v>
      </c>
      <c r="AD41" s="119">
        <f t="shared" si="78"/>
        <v>0</v>
      </c>
      <c r="AE41" s="119">
        <f t="shared" si="78"/>
        <v>0</v>
      </c>
      <c r="AF41" s="119">
        <f t="shared" si="78"/>
        <v>0</v>
      </c>
      <c r="AG41" s="119">
        <f t="shared" si="78"/>
        <v>0</v>
      </c>
      <c r="AH41" s="119">
        <f t="shared" si="78"/>
        <v>4.1645688306768076E-2</v>
      </c>
      <c r="AI41" s="210">
        <f t="shared" si="82"/>
        <v>0.28244007301123247</v>
      </c>
      <c r="AJ41" s="141" t="str">
        <f t="shared" si="83"/>
        <v/>
      </c>
    </row>
    <row r="42" spans="1:36" ht="15">
      <c r="A42" s="159" t="s">
        <v>17</v>
      </c>
      <c r="B42" s="41">
        <f t="shared" si="79"/>
        <v>112.71733182847356</v>
      </c>
      <c r="C42" s="41">
        <f t="shared" si="79"/>
        <v>4.7283220176663034</v>
      </c>
      <c r="D42" s="41">
        <f t="shared" si="79"/>
        <v>233.54985686611906</v>
      </c>
      <c r="E42" s="41">
        <f t="shared" si="79"/>
        <v>97.016553108300883</v>
      </c>
      <c r="F42" s="348">
        <v>0</v>
      </c>
      <c r="G42" s="41">
        <f t="shared" si="76"/>
        <v>0</v>
      </c>
      <c r="H42" s="41">
        <f t="shared" si="76"/>
        <v>0</v>
      </c>
      <c r="I42" s="162">
        <f t="shared" si="80"/>
        <v>448.01206382055977</v>
      </c>
      <c r="J42" s="149"/>
      <c r="K42" s="163" t="s">
        <v>17</v>
      </c>
      <c r="L42" s="90">
        <f t="shared" si="77"/>
        <v>112.71733182847356</v>
      </c>
      <c r="M42" s="90">
        <f t="shared" si="77"/>
        <v>4.7283220176663034</v>
      </c>
      <c r="N42" s="90">
        <f t="shared" si="77"/>
        <v>233.54985686611906</v>
      </c>
      <c r="O42" s="90">
        <f t="shared" si="77"/>
        <v>97.016553108300883</v>
      </c>
      <c r="P42" s="90">
        <f t="shared" si="77"/>
        <v>11.992290358380105</v>
      </c>
      <c r="Q42" s="90">
        <f t="shared" si="77"/>
        <v>0</v>
      </c>
      <c r="R42" s="90">
        <f t="shared" si="77"/>
        <v>0</v>
      </c>
      <c r="S42" s="166">
        <f t="shared" si="81"/>
        <v>460.00435417893988</v>
      </c>
      <c r="T42" s="149"/>
      <c r="U42" s="211" t="s">
        <v>17</v>
      </c>
      <c r="V42" s="123">
        <f t="shared" si="78"/>
        <v>112.47848305816289</v>
      </c>
      <c r="W42" s="123">
        <f t="shared" si="78"/>
        <v>0</v>
      </c>
      <c r="X42" s="123">
        <f t="shared" si="78"/>
        <v>0</v>
      </c>
      <c r="Y42" s="123">
        <f t="shared" si="78"/>
        <v>4.7283220176663034</v>
      </c>
      <c r="Z42" s="123">
        <f t="shared" si="78"/>
        <v>233.53790601036769</v>
      </c>
      <c r="AA42" s="123">
        <f t="shared" si="78"/>
        <v>1.0795311237389325</v>
      </c>
      <c r="AB42" s="123">
        <f t="shared" si="78"/>
        <v>11.992290358380105</v>
      </c>
      <c r="AC42" s="124">
        <f t="shared" si="78"/>
        <v>96.187821610623985</v>
      </c>
      <c r="AD42" s="123">
        <f t="shared" si="78"/>
        <v>0.23884877031066484</v>
      </c>
      <c r="AE42" s="123">
        <f t="shared" si="78"/>
        <v>0</v>
      </c>
      <c r="AF42" s="123">
        <f t="shared" si="78"/>
        <v>0</v>
      </c>
      <c r="AG42" s="123">
        <f t="shared" si="78"/>
        <v>1.1950855751366117E-2</v>
      </c>
      <c r="AH42" s="123">
        <f t="shared" si="78"/>
        <v>95.937021984561952</v>
      </c>
      <c r="AI42" s="214">
        <f t="shared" si="82"/>
        <v>460.00435417893993</v>
      </c>
      <c r="AJ42" s="141" t="str">
        <f t="shared" si="83"/>
        <v/>
      </c>
    </row>
    <row r="43" spans="1:36" ht="15">
      <c r="A43" s="167" t="s">
        <v>139</v>
      </c>
      <c r="B43" s="44">
        <f t="shared" si="79"/>
        <v>5739.782629447388</v>
      </c>
      <c r="C43" s="44">
        <f t="shared" si="79"/>
        <v>12765.840133046528</v>
      </c>
      <c r="D43" s="44">
        <f t="shared" si="79"/>
        <v>14733.301578459095</v>
      </c>
      <c r="E43" s="44">
        <f t="shared" si="79"/>
        <v>1498.6526849781449</v>
      </c>
      <c r="F43" s="348">
        <v>0</v>
      </c>
      <c r="G43" s="44">
        <f t="shared" si="76"/>
        <v>0</v>
      </c>
      <c r="H43" s="44">
        <f t="shared" si="76"/>
        <v>0</v>
      </c>
      <c r="I43" s="154">
        <f t="shared" si="80"/>
        <v>34737.577025931154</v>
      </c>
      <c r="J43" s="149"/>
      <c r="K43" s="169" t="s">
        <v>139</v>
      </c>
      <c r="L43" s="44">
        <f t="shared" si="77"/>
        <v>5739.782629447388</v>
      </c>
      <c r="M43" s="44">
        <f t="shared" si="77"/>
        <v>12765.840133046528</v>
      </c>
      <c r="N43" s="44">
        <f t="shared" si="77"/>
        <v>14733.301578459095</v>
      </c>
      <c r="O43" s="44">
        <f t="shared" si="77"/>
        <v>1498.6526849781449</v>
      </c>
      <c r="P43" s="44">
        <f t="shared" si="77"/>
        <v>30.493916754191247</v>
      </c>
      <c r="Q43" s="44">
        <f t="shared" si="77"/>
        <v>0</v>
      </c>
      <c r="R43" s="44">
        <f t="shared" si="77"/>
        <v>0</v>
      </c>
      <c r="S43" s="158">
        <f t="shared" si="81"/>
        <v>34768.070942685343</v>
      </c>
      <c r="T43" s="149"/>
      <c r="U43" s="215" t="s">
        <v>139</v>
      </c>
      <c r="V43" s="119">
        <f t="shared" si="78"/>
        <v>5555.359441202012</v>
      </c>
      <c r="W43" s="119">
        <f t="shared" si="78"/>
        <v>0</v>
      </c>
      <c r="X43" s="119">
        <f t="shared" si="78"/>
        <v>0</v>
      </c>
      <c r="Y43" s="119">
        <f t="shared" si="78"/>
        <v>12765.840133046528</v>
      </c>
      <c r="Z43" s="119">
        <f t="shared" si="78"/>
        <v>13864.831120257348</v>
      </c>
      <c r="AA43" s="119">
        <f t="shared" si="78"/>
        <v>1241.2558633433659</v>
      </c>
      <c r="AB43" s="119">
        <f t="shared" si="78"/>
        <v>30.493916754191247</v>
      </c>
      <c r="AC43" s="120">
        <f t="shared" si="78"/>
        <v>1310.290468081902</v>
      </c>
      <c r="AD43" s="119">
        <f t="shared" si="78"/>
        <v>184.42318824537674</v>
      </c>
      <c r="AE43" s="119">
        <f t="shared" si="78"/>
        <v>35.860985282289192</v>
      </c>
      <c r="AF43" s="119">
        <f t="shared" si="78"/>
        <v>0</v>
      </c>
      <c r="AG43" s="119">
        <f t="shared" si="78"/>
        <v>868.47045820174651</v>
      </c>
      <c r="AH43" s="119">
        <f t="shared" si="78"/>
        <v>221.53583635248989</v>
      </c>
      <c r="AI43" s="210">
        <f t="shared" si="82"/>
        <v>34768.070942685343</v>
      </c>
      <c r="AJ43" s="141" t="str">
        <f t="shared" si="83"/>
        <v/>
      </c>
    </row>
    <row r="44" spans="1:36" ht="15">
      <c r="A44" s="159" t="s">
        <v>25</v>
      </c>
      <c r="B44" s="41">
        <f t="shared" si="79"/>
        <v>1145.1524462795344</v>
      </c>
      <c r="C44" s="41">
        <f t="shared" si="79"/>
        <v>295.39942494095544</v>
      </c>
      <c r="D44" s="41">
        <f t="shared" si="79"/>
        <v>3219.8624536249295</v>
      </c>
      <c r="E44" s="41">
        <f t="shared" si="79"/>
        <v>22460.140628716203</v>
      </c>
      <c r="F44" s="348">
        <v>0</v>
      </c>
      <c r="G44" s="41">
        <f t="shared" si="76"/>
        <v>2017.8627436108482</v>
      </c>
      <c r="H44" s="41">
        <f t="shared" si="76"/>
        <v>91.506356130586369</v>
      </c>
      <c r="I44" s="162">
        <f t="shared" si="80"/>
        <v>29229.924053303057</v>
      </c>
      <c r="J44" s="149"/>
      <c r="K44" s="163" t="s">
        <v>25</v>
      </c>
      <c r="L44" s="90">
        <f t="shared" si="77"/>
        <v>1145.1524462795344</v>
      </c>
      <c r="M44" s="90">
        <f t="shared" si="77"/>
        <v>295.39942494095544</v>
      </c>
      <c r="N44" s="90">
        <f t="shared" si="77"/>
        <v>3219.8624536249295</v>
      </c>
      <c r="O44" s="90">
        <f t="shared" si="77"/>
        <v>22460.140628716203</v>
      </c>
      <c r="P44" s="90">
        <f t="shared" si="77"/>
        <v>13.609031610088575</v>
      </c>
      <c r="Q44" s="90">
        <f t="shared" si="77"/>
        <v>2017.8627436108482</v>
      </c>
      <c r="R44" s="90">
        <f t="shared" si="77"/>
        <v>91.506356130586369</v>
      </c>
      <c r="S44" s="166">
        <f t="shared" si="81"/>
        <v>29243.533084913146</v>
      </c>
      <c r="T44" s="149"/>
      <c r="U44" s="211" t="s">
        <v>25</v>
      </c>
      <c r="V44" s="123">
        <f t="shared" si="78"/>
        <v>510.4310340937825</v>
      </c>
      <c r="W44" s="123">
        <f t="shared" si="78"/>
        <v>618.05233737398578</v>
      </c>
      <c r="X44" s="123">
        <f t="shared" si="78"/>
        <v>2017.8627436108482</v>
      </c>
      <c r="Y44" s="123">
        <f t="shared" si="78"/>
        <v>295.39942494095544</v>
      </c>
      <c r="Z44" s="123">
        <f t="shared" si="78"/>
        <v>3208.5571189125003</v>
      </c>
      <c r="AA44" s="123">
        <f t="shared" si="78"/>
        <v>21902.947726933013</v>
      </c>
      <c r="AB44" s="123">
        <f t="shared" si="78"/>
        <v>13.609031610088575</v>
      </c>
      <c r="AC44" s="124">
        <f t="shared" si="78"/>
        <v>676.67366743797049</v>
      </c>
      <c r="AD44" s="123">
        <f t="shared" si="78"/>
        <v>16.669074811766201</v>
      </c>
      <c r="AE44" s="123">
        <f t="shared" si="78"/>
        <v>375.50990965687214</v>
      </c>
      <c r="AF44" s="123">
        <f t="shared" si="78"/>
        <v>91.506356130586369</v>
      </c>
      <c r="AG44" s="123">
        <f t="shared" si="78"/>
        <v>11.305334712429293</v>
      </c>
      <c r="AH44" s="123">
        <f t="shared" si="78"/>
        <v>181.68299212631661</v>
      </c>
      <c r="AI44" s="214">
        <f t="shared" si="82"/>
        <v>29243.533084913146</v>
      </c>
      <c r="AJ44" s="141" t="str">
        <f t="shared" si="83"/>
        <v/>
      </c>
    </row>
    <row r="45" spans="1:36" ht="15">
      <c r="A45" s="167" t="s">
        <v>24</v>
      </c>
      <c r="B45" s="44">
        <f t="shared" si="79"/>
        <v>1281.408974365163</v>
      </c>
      <c r="C45" s="44">
        <f t="shared" si="79"/>
        <v>579.92886889032309</v>
      </c>
      <c r="D45" s="44">
        <f t="shared" si="79"/>
        <v>550.40618805352028</v>
      </c>
      <c r="E45" s="44">
        <f t="shared" si="79"/>
        <v>0</v>
      </c>
      <c r="F45" s="348">
        <v>0</v>
      </c>
      <c r="G45" s="44">
        <f t="shared" si="76"/>
        <v>0</v>
      </c>
      <c r="H45" s="44">
        <f t="shared" si="76"/>
        <v>0</v>
      </c>
      <c r="I45" s="154">
        <f t="shared" si="80"/>
        <v>2411.7440313090065</v>
      </c>
      <c r="J45" s="149"/>
      <c r="K45" s="169" t="s">
        <v>24</v>
      </c>
      <c r="L45" s="44">
        <f t="shared" si="77"/>
        <v>1281.408974365163</v>
      </c>
      <c r="M45" s="44">
        <f t="shared" si="77"/>
        <v>579.92886889032309</v>
      </c>
      <c r="N45" s="44">
        <f t="shared" si="77"/>
        <v>550.40618805352028</v>
      </c>
      <c r="O45" s="44">
        <f t="shared" si="77"/>
        <v>0</v>
      </c>
      <c r="P45" s="44">
        <f t="shared" si="77"/>
        <v>0</v>
      </c>
      <c r="Q45" s="44">
        <f t="shared" si="77"/>
        <v>0</v>
      </c>
      <c r="R45" s="44">
        <f t="shared" si="77"/>
        <v>0</v>
      </c>
      <c r="S45" s="158">
        <f t="shared" si="81"/>
        <v>2411.7440313090065</v>
      </c>
      <c r="T45" s="149"/>
      <c r="U45" s="215" t="s">
        <v>24</v>
      </c>
      <c r="V45" s="119">
        <f t="shared" si="78"/>
        <v>1256.8265278302317</v>
      </c>
      <c r="W45" s="119">
        <f t="shared" si="78"/>
        <v>19.658047113192723</v>
      </c>
      <c r="X45" s="119">
        <f t="shared" si="78"/>
        <v>0</v>
      </c>
      <c r="Y45" s="119">
        <f t="shared" si="78"/>
        <v>579.92886889032309</v>
      </c>
      <c r="Z45" s="119">
        <f t="shared" si="78"/>
        <v>290.66374198361166</v>
      </c>
      <c r="AA45" s="119">
        <f t="shared" si="78"/>
        <v>0</v>
      </c>
      <c r="AB45" s="119">
        <f t="shared" si="78"/>
        <v>0</v>
      </c>
      <c r="AC45" s="120">
        <f t="shared" si="78"/>
        <v>264.66684549164717</v>
      </c>
      <c r="AD45" s="119">
        <f t="shared" si="78"/>
        <v>4.9243994217385811</v>
      </c>
      <c r="AE45" s="119">
        <f t="shared" si="78"/>
        <v>0</v>
      </c>
      <c r="AF45" s="119">
        <f t="shared" si="78"/>
        <v>0</v>
      </c>
      <c r="AG45" s="119">
        <f t="shared" si="78"/>
        <v>259.74244606990857</v>
      </c>
      <c r="AH45" s="119">
        <f t="shared" si="78"/>
        <v>0</v>
      </c>
      <c r="AI45" s="210">
        <f t="shared" si="82"/>
        <v>2411.744031309006</v>
      </c>
      <c r="AJ45" s="141" t="str">
        <f t="shared" si="83"/>
        <v/>
      </c>
    </row>
    <row r="46" spans="1:36" ht="15">
      <c r="A46" s="159" t="s">
        <v>59</v>
      </c>
      <c r="B46" s="41">
        <f t="shared" si="79"/>
        <v>48.543941974133482</v>
      </c>
      <c r="C46" s="41">
        <f t="shared" si="79"/>
        <v>15.221454755817772</v>
      </c>
      <c r="D46" s="41">
        <f t="shared" si="79"/>
        <v>33.572948759923051</v>
      </c>
      <c r="E46" s="41">
        <f t="shared" si="79"/>
        <v>0</v>
      </c>
      <c r="F46" s="348">
        <v>0</v>
      </c>
      <c r="G46" s="41">
        <f t="shared" si="76"/>
        <v>0</v>
      </c>
      <c r="H46" s="41">
        <f t="shared" si="76"/>
        <v>0</v>
      </c>
      <c r="I46" s="162">
        <f t="shared" si="80"/>
        <v>97.338345489874314</v>
      </c>
      <c r="J46" s="149"/>
      <c r="K46" s="163" t="s">
        <v>59</v>
      </c>
      <c r="L46" s="90">
        <f t="shared" si="77"/>
        <v>48.543941974133482</v>
      </c>
      <c r="M46" s="90">
        <f t="shared" si="77"/>
        <v>15.221454755817772</v>
      </c>
      <c r="N46" s="90">
        <f t="shared" si="77"/>
        <v>33.572948759923051</v>
      </c>
      <c r="O46" s="90">
        <f t="shared" si="77"/>
        <v>0</v>
      </c>
      <c r="P46" s="90">
        <f t="shared" si="77"/>
        <v>0</v>
      </c>
      <c r="Q46" s="90">
        <f t="shared" si="77"/>
        <v>0</v>
      </c>
      <c r="R46" s="90">
        <f t="shared" si="77"/>
        <v>0</v>
      </c>
      <c r="S46" s="166">
        <f t="shared" si="81"/>
        <v>97.338345489874314</v>
      </c>
      <c r="T46" s="149"/>
      <c r="U46" s="211" t="s">
        <v>59</v>
      </c>
      <c r="V46" s="123">
        <f t="shared" si="78"/>
        <v>47.895143236895564</v>
      </c>
      <c r="W46" s="123">
        <f t="shared" si="78"/>
        <v>0</v>
      </c>
      <c r="X46" s="123">
        <f t="shared" si="78"/>
        <v>0</v>
      </c>
      <c r="Y46" s="123">
        <f t="shared" si="78"/>
        <v>15.221454755817772</v>
      </c>
      <c r="Z46" s="123">
        <f t="shared" si="78"/>
        <v>33.572948759923051</v>
      </c>
      <c r="AA46" s="123">
        <f t="shared" si="78"/>
        <v>0</v>
      </c>
      <c r="AB46" s="123">
        <f t="shared" si="78"/>
        <v>0</v>
      </c>
      <c r="AC46" s="124">
        <f t="shared" si="78"/>
        <v>0.64879873723792025</v>
      </c>
      <c r="AD46" s="123">
        <f t="shared" si="78"/>
        <v>0.64879873723792025</v>
      </c>
      <c r="AE46" s="123">
        <f t="shared" si="78"/>
        <v>0</v>
      </c>
      <c r="AF46" s="123">
        <f t="shared" si="78"/>
        <v>0</v>
      </c>
      <c r="AG46" s="123">
        <f t="shared" si="78"/>
        <v>0</v>
      </c>
      <c r="AH46" s="123">
        <f t="shared" si="78"/>
        <v>0</v>
      </c>
      <c r="AI46" s="214">
        <f t="shared" si="82"/>
        <v>97.338345489874314</v>
      </c>
      <c r="AJ46" s="141" t="str">
        <f t="shared" si="83"/>
        <v/>
      </c>
    </row>
    <row r="47" spans="1:36" ht="15">
      <c r="A47" s="167" t="s">
        <v>22</v>
      </c>
      <c r="B47" s="44">
        <f t="shared" si="79"/>
        <v>2644.1472433338849</v>
      </c>
      <c r="C47" s="44">
        <f t="shared" si="79"/>
        <v>7987.426940538091</v>
      </c>
      <c r="D47" s="44">
        <f t="shared" si="79"/>
        <v>1074.79690174956</v>
      </c>
      <c r="E47" s="44">
        <f t="shared" si="79"/>
        <v>406.17484463672668</v>
      </c>
      <c r="F47" s="348">
        <v>0</v>
      </c>
      <c r="G47" s="44">
        <f t="shared" si="76"/>
        <v>0</v>
      </c>
      <c r="H47" s="44">
        <f t="shared" si="76"/>
        <v>0</v>
      </c>
      <c r="I47" s="154">
        <f t="shared" si="80"/>
        <v>12112.545930258264</v>
      </c>
      <c r="J47" s="149"/>
      <c r="K47" s="169" t="s">
        <v>22</v>
      </c>
      <c r="L47" s="44">
        <f t="shared" si="77"/>
        <v>2644.1472433338849</v>
      </c>
      <c r="M47" s="44">
        <f t="shared" si="77"/>
        <v>7987.426940538091</v>
      </c>
      <c r="N47" s="44">
        <f t="shared" si="77"/>
        <v>1074.79690174956</v>
      </c>
      <c r="O47" s="44">
        <f t="shared" si="77"/>
        <v>406.17484463672668</v>
      </c>
      <c r="P47" s="44">
        <f t="shared" si="77"/>
        <v>522.62449903745778</v>
      </c>
      <c r="Q47" s="44">
        <f t="shared" si="77"/>
        <v>0</v>
      </c>
      <c r="R47" s="44">
        <f t="shared" si="77"/>
        <v>0</v>
      </c>
      <c r="S47" s="158">
        <f t="shared" si="81"/>
        <v>12635.170429295722</v>
      </c>
      <c r="T47" s="149"/>
      <c r="U47" s="215" t="s">
        <v>22</v>
      </c>
      <c r="V47" s="119">
        <f t="shared" si="78"/>
        <v>2636.1603703524615</v>
      </c>
      <c r="W47" s="119">
        <f t="shared" si="78"/>
        <v>0</v>
      </c>
      <c r="X47" s="119">
        <f t="shared" si="78"/>
        <v>0</v>
      </c>
      <c r="Y47" s="119">
        <f t="shared" si="78"/>
        <v>7987.426940538091</v>
      </c>
      <c r="Z47" s="119">
        <f t="shared" si="78"/>
        <v>932.26142394004592</v>
      </c>
      <c r="AA47" s="119">
        <f t="shared" si="78"/>
        <v>0</v>
      </c>
      <c r="AB47" s="119">
        <f t="shared" si="78"/>
        <v>522.62449903745778</v>
      </c>
      <c r="AC47" s="120">
        <f t="shared" si="78"/>
        <v>556.69719542766461</v>
      </c>
      <c r="AD47" s="119">
        <f t="shared" si="78"/>
        <v>7.9868729814237414</v>
      </c>
      <c r="AE47" s="119">
        <f t="shared" si="78"/>
        <v>0</v>
      </c>
      <c r="AF47" s="119">
        <f t="shared" si="78"/>
        <v>0</v>
      </c>
      <c r="AG47" s="119">
        <f t="shared" si="78"/>
        <v>142.53547780951413</v>
      </c>
      <c r="AH47" s="119">
        <f t="shared" si="78"/>
        <v>406.17484463672668</v>
      </c>
      <c r="AI47" s="210">
        <f t="shared" si="82"/>
        <v>12635.170429295722</v>
      </c>
      <c r="AJ47" s="141" t="str">
        <f t="shared" si="83"/>
        <v/>
      </c>
    </row>
    <row r="48" spans="1:36" ht="15">
      <c r="A48" s="159" t="s">
        <v>21</v>
      </c>
      <c r="B48" s="41">
        <f t="shared" si="79"/>
        <v>37.775174335639491</v>
      </c>
      <c r="C48" s="41">
        <f t="shared" si="79"/>
        <v>2640.5652237267695</v>
      </c>
      <c r="D48" s="41">
        <f t="shared" si="79"/>
        <v>1403.19916036166</v>
      </c>
      <c r="E48" s="41">
        <f t="shared" si="79"/>
        <v>0</v>
      </c>
      <c r="F48" s="348">
        <v>0</v>
      </c>
      <c r="G48" s="41">
        <f t="shared" si="76"/>
        <v>0</v>
      </c>
      <c r="H48" s="41">
        <f t="shared" si="76"/>
        <v>0</v>
      </c>
      <c r="I48" s="162">
        <f t="shared" si="80"/>
        <v>4081.5395584240687</v>
      </c>
      <c r="J48" s="149"/>
      <c r="K48" s="163" t="s">
        <v>21</v>
      </c>
      <c r="L48" s="90">
        <f t="shared" si="77"/>
        <v>37.775174335639491</v>
      </c>
      <c r="M48" s="90">
        <f t="shared" si="77"/>
        <v>2640.5652237267695</v>
      </c>
      <c r="N48" s="90">
        <f t="shared" si="77"/>
        <v>1403.19916036166</v>
      </c>
      <c r="O48" s="90">
        <f t="shared" si="77"/>
        <v>0</v>
      </c>
      <c r="P48" s="90">
        <f t="shared" si="77"/>
        <v>0</v>
      </c>
      <c r="Q48" s="90">
        <f t="shared" si="77"/>
        <v>0</v>
      </c>
      <c r="R48" s="90">
        <f t="shared" si="77"/>
        <v>0</v>
      </c>
      <c r="S48" s="166">
        <f t="shared" si="81"/>
        <v>4081.5395584240687</v>
      </c>
      <c r="T48" s="149"/>
      <c r="U48" s="211" t="s">
        <v>60</v>
      </c>
      <c r="V48" s="123">
        <f t="shared" si="78"/>
        <v>37.775174335639491</v>
      </c>
      <c r="W48" s="123">
        <f t="shared" si="78"/>
        <v>0</v>
      </c>
      <c r="X48" s="123">
        <f t="shared" si="78"/>
        <v>0</v>
      </c>
      <c r="Y48" s="123">
        <f t="shared" si="78"/>
        <v>2640.5652237267695</v>
      </c>
      <c r="Z48" s="123">
        <f t="shared" si="78"/>
        <v>1403.19916036166</v>
      </c>
      <c r="AA48" s="123">
        <f t="shared" si="78"/>
        <v>0</v>
      </c>
      <c r="AB48" s="123">
        <f t="shared" si="78"/>
        <v>0</v>
      </c>
      <c r="AC48" s="124">
        <f t="shared" si="78"/>
        <v>0</v>
      </c>
      <c r="AD48" s="123">
        <f t="shared" si="78"/>
        <v>0</v>
      </c>
      <c r="AE48" s="123">
        <f t="shared" si="78"/>
        <v>0</v>
      </c>
      <c r="AF48" s="123">
        <f t="shared" si="78"/>
        <v>0</v>
      </c>
      <c r="AG48" s="123">
        <f t="shared" si="78"/>
        <v>0</v>
      </c>
      <c r="AH48" s="123">
        <f t="shared" si="78"/>
        <v>0</v>
      </c>
      <c r="AI48" s="214">
        <f t="shared" si="82"/>
        <v>4081.5395584240687</v>
      </c>
      <c r="AJ48" s="141" t="str">
        <f t="shared" si="83"/>
        <v/>
      </c>
    </row>
    <row r="49" spans="1:36" ht="15">
      <c r="A49" s="170" t="s">
        <v>63</v>
      </c>
      <c r="B49" s="44">
        <f t="shared" si="79"/>
        <v>67.680000000000007</v>
      </c>
      <c r="C49" s="44">
        <f t="shared" si="79"/>
        <v>9.7700274698778067</v>
      </c>
      <c r="D49" s="44">
        <f t="shared" si="79"/>
        <v>4266.8314740717724</v>
      </c>
      <c r="E49" s="44">
        <f t="shared" si="79"/>
        <v>0</v>
      </c>
      <c r="F49" s="348">
        <v>0</v>
      </c>
      <c r="G49" s="44">
        <f t="shared" ref="G49:H53" si="84">G127+G153+G179+G205+G231+G257+G283+G309+G335+G361+G387+G413+G439</f>
        <v>0</v>
      </c>
      <c r="H49" s="44">
        <f t="shared" si="84"/>
        <v>0</v>
      </c>
      <c r="I49" s="154">
        <f t="shared" si="80"/>
        <v>4344.28150154165</v>
      </c>
      <c r="J49" s="149"/>
      <c r="K49" s="171" t="s">
        <v>63</v>
      </c>
      <c r="L49" s="44">
        <f t="shared" ref="L49:R53" si="85">L127+L153+L179+L205+L231+L257+L283+L309+L335+L361+L387+L413+L439</f>
        <v>67.680000000000007</v>
      </c>
      <c r="M49" s="44">
        <f t="shared" si="85"/>
        <v>9.7700274698778067</v>
      </c>
      <c r="N49" s="44">
        <f t="shared" si="85"/>
        <v>4266.8314740717724</v>
      </c>
      <c r="O49" s="44">
        <f t="shared" si="85"/>
        <v>0</v>
      </c>
      <c r="P49" s="44">
        <f t="shared" si="85"/>
        <v>0</v>
      </c>
      <c r="Q49" s="44">
        <f t="shared" si="85"/>
        <v>0</v>
      </c>
      <c r="R49" s="44">
        <f t="shared" si="85"/>
        <v>0</v>
      </c>
      <c r="S49" s="158">
        <f t="shared" si="81"/>
        <v>4344.28150154165</v>
      </c>
      <c r="T49" s="149"/>
      <c r="U49" s="216" t="s">
        <v>61</v>
      </c>
      <c r="V49" s="119">
        <f t="shared" ref="V49:AH53" si="86">V127+V153+V179+V205+V231+V257+V283+V309+V335+V361+V387+V413+V439</f>
        <v>67.680000000000007</v>
      </c>
      <c r="W49" s="119">
        <f t="shared" si="86"/>
        <v>0</v>
      </c>
      <c r="X49" s="119">
        <f t="shared" si="86"/>
        <v>0</v>
      </c>
      <c r="Y49" s="119">
        <f t="shared" si="86"/>
        <v>9.7700274698778067</v>
      </c>
      <c r="Z49" s="119">
        <f t="shared" si="86"/>
        <v>4266.8314740717724</v>
      </c>
      <c r="AA49" s="119">
        <f t="shared" si="86"/>
        <v>0</v>
      </c>
      <c r="AB49" s="119">
        <f t="shared" si="86"/>
        <v>0</v>
      </c>
      <c r="AC49" s="120">
        <f t="shared" si="86"/>
        <v>0</v>
      </c>
      <c r="AD49" s="119">
        <f t="shared" si="86"/>
        <v>0</v>
      </c>
      <c r="AE49" s="119">
        <f t="shared" si="86"/>
        <v>0</v>
      </c>
      <c r="AF49" s="119">
        <f t="shared" si="86"/>
        <v>0</v>
      </c>
      <c r="AG49" s="119">
        <f t="shared" si="86"/>
        <v>0</v>
      </c>
      <c r="AH49" s="119">
        <f t="shared" si="86"/>
        <v>0</v>
      </c>
      <c r="AI49" s="210">
        <f t="shared" si="82"/>
        <v>4344.28150154165</v>
      </c>
      <c r="AJ49" s="141" t="str">
        <f t="shared" si="83"/>
        <v/>
      </c>
    </row>
    <row r="50" spans="1:36">
      <c r="A50" s="172" t="s">
        <v>23</v>
      </c>
      <c r="B50" s="62">
        <f t="shared" ref="B50:E53" si="87">B128+B154+B180+B206+B232+B258+B284+B310+B336+B362+B388+B414+B440</f>
        <v>67.680000000000007</v>
      </c>
      <c r="C50" s="62">
        <f t="shared" si="87"/>
        <v>0</v>
      </c>
      <c r="D50" s="62">
        <f t="shared" si="87"/>
        <v>0</v>
      </c>
      <c r="E50" s="62">
        <f t="shared" si="87"/>
        <v>0</v>
      </c>
      <c r="F50" s="348">
        <v>0</v>
      </c>
      <c r="G50" s="62">
        <f t="shared" si="84"/>
        <v>0</v>
      </c>
      <c r="H50" s="62">
        <f t="shared" si="84"/>
        <v>0</v>
      </c>
      <c r="I50" s="175">
        <f t="shared" si="80"/>
        <v>67.680000000000007</v>
      </c>
      <c r="J50" s="149"/>
      <c r="K50" s="176" t="s">
        <v>23</v>
      </c>
      <c r="L50" s="93">
        <f t="shared" si="85"/>
        <v>67.680000000000007</v>
      </c>
      <c r="M50" s="93">
        <f t="shared" si="85"/>
        <v>0</v>
      </c>
      <c r="N50" s="93">
        <f t="shared" si="85"/>
        <v>0</v>
      </c>
      <c r="O50" s="93">
        <f t="shared" si="85"/>
        <v>0</v>
      </c>
      <c r="P50" s="93">
        <f t="shared" si="85"/>
        <v>0</v>
      </c>
      <c r="Q50" s="93">
        <f t="shared" si="85"/>
        <v>0</v>
      </c>
      <c r="R50" s="93">
        <f t="shared" si="85"/>
        <v>0</v>
      </c>
      <c r="S50" s="179">
        <f t="shared" si="81"/>
        <v>67.680000000000007</v>
      </c>
      <c r="T50" s="149"/>
      <c r="U50" s="217" t="s">
        <v>64</v>
      </c>
      <c r="V50" s="126">
        <f t="shared" si="86"/>
        <v>67.644000000000005</v>
      </c>
      <c r="W50" s="126">
        <f t="shared" si="86"/>
        <v>0</v>
      </c>
      <c r="X50" s="126">
        <f t="shared" si="86"/>
        <v>0</v>
      </c>
      <c r="Y50" s="126">
        <f t="shared" si="86"/>
        <v>0</v>
      </c>
      <c r="Z50" s="126">
        <f t="shared" si="86"/>
        <v>0</v>
      </c>
      <c r="AA50" s="126">
        <f t="shared" si="86"/>
        <v>0</v>
      </c>
      <c r="AB50" s="126">
        <f t="shared" si="86"/>
        <v>0</v>
      </c>
      <c r="AC50" s="285">
        <f t="shared" si="86"/>
        <v>0</v>
      </c>
      <c r="AD50" s="126">
        <f t="shared" si="86"/>
        <v>0</v>
      </c>
      <c r="AE50" s="126">
        <f t="shared" si="86"/>
        <v>0</v>
      </c>
      <c r="AF50" s="126">
        <f t="shared" si="86"/>
        <v>0</v>
      </c>
      <c r="AG50" s="126">
        <f t="shared" si="86"/>
        <v>0</v>
      </c>
      <c r="AH50" s="126">
        <f t="shared" si="86"/>
        <v>0</v>
      </c>
      <c r="AI50" s="219">
        <f t="shared" si="82"/>
        <v>67.644000000000005</v>
      </c>
      <c r="AJ50" s="141">
        <f t="shared" si="83"/>
        <v>3.6000000000001364E-2</v>
      </c>
    </row>
    <row r="51" spans="1:36">
      <c r="A51" s="180" t="s">
        <v>19</v>
      </c>
      <c r="B51" s="65">
        <f t="shared" si="87"/>
        <v>0</v>
      </c>
      <c r="C51" s="65">
        <f t="shared" si="87"/>
        <v>2.6024304828933347</v>
      </c>
      <c r="D51" s="65">
        <f t="shared" si="87"/>
        <v>1136.5507750851759</v>
      </c>
      <c r="E51" s="65">
        <f t="shared" si="87"/>
        <v>0</v>
      </c>
      <c r="F51" s="348">
        <v>0</v>
      </c>
      <c r="G51" s="65">
        <f t="shared" si="84"/>
        <v>0</v>
      </c>
      <c r="H51" s="65">
        <f t="shared" si="84"/>
        <v>0</v>
      </c>
      <c r="I51" s="183">
        <f t="shared" si="80"/>
        <v>1139.1532055680693</v>
      </c>
      <c r="J51" s="149"/>
      <c r="K51" s="184" t="s">
        <v>19</v>
      </c>
      <c r="L51" s="65">
        <f t="shared" si="85"/>
        <v>0</v>
      </c>
      <c r="M51" s="65">
        <f t="shared" si="85"/>
        <v>2.6024304828933347</v>
      </c>
      <c r="N51" s="65">
        <f t="shared" si="85"/>
        <v>1136.5507750851759</v>
      </c>
      <c r="O51" s="65">
        <f t="shared" si="85"/>
        <v>0</v>
      </c>
      <c r="P51" s="65">
        <f t="shared" si="85"/>
        <v>0</v>
      </c>
      <c r="Q51" s="65">
        <f t="shared" si="85"/>
        <v>0</v>
      </c>
      <c r="R51" s="65">
        <f t="shared" si="85"/>
        <v>0</v>
      </c>
      <c r="S51" s="186">
        <f t="shared" si="81"/>
        <v>1139.1532055680693</v>
      </c>
      <c r="T51" s="149"/>
      <c r="U51" s="220" t="s">
        <v>19</v>
      </c>
      <c r="V51" s="129">
        <f t="shared" si="86"/>
        <v>0</v>
      </c>
      <c r="W51" s="129">
        <f t="shared" si="86"/>
        <v>0</v>
      </c>
      <c r="X51" s="129">
        <f t="shared" si="86"/>
        <v>0</v>
      </c>
      <c r="Y51" s="129">
        <f t="shared" si="86"/>
        <v>2.6024304828933347</v>
      </c>
      <c r="Z51" s="129">
        <f t="shared" si="86"/>
        <v>1136.5507750851759</v>
      </c>
      <c r="AA51" s="129">
        <f t="shared" si="86"/>
        <v>0</v>
      </c>
      <c r="AB51" s="129">
        <f t="shared" si="86"/>
        <v>0</v>
      </c>
      <c r="AC51" s="286">
        <f t="shared" si="86"/>
        <v>0</v>
      </c>
      <c r="AD51" s="129">
        <f t="shared" si="86"/>
        <v>0</v>
      </c>
      <c r="AE51" s="129">
        <f t="shared" si="86"/>
        <v>0</v>
      </c>
      <c r="AF51" s="129">
        <f t="shared" si="86"/>
        <v>0</v>
      </c>
      <c r="AG51" s="129">
        <f t="shared" si="86"/>
        <v>0</v>
      </c>
      <c r="AH51" s="129">
        <f t="shared" si="86"/>
        <v>0</v>
      </c>
      <c r="AI51" s="223">
        <f t="shared" si="82"/>
        <v>1139.1532055680693</v>
      </c>
      <c r="AJ51" s="141" t="str">
        <f t="shared" si="83"/>
        <v/>
      </c>
    </row>
    <row r="52" spans="1:36">
      <c r="A52" s="172" t="s">
        <v>20</v>
      </c>
      <c r="B52" s="62">
        <f t="shared" si="87"/>
        <v>0</v>
      </c>
      <c r="C52" s="62">
        <f t="shared" si="87"/>
        <v>7.1675969869844733</v>
      </c>
      <c r="D52" s="62">
        <f t="shared" si="87"/>
        <v>3130.2806989865967</v>
      </c>
      <c r="E52" s="62">
        <f t="shared" si="87"/>
        <v>0</v>
      </c>
      <c r="F52" s="348">
        <v>0</v>
      </c>
      <c r="G52" s="62">
        <f t="shared" si="84"/>
        <v>0</v>
      </c>
      <c r="H52" s="62">
        <f t="shared" si="84"/>
        <v>0</v>
      </c>
      <c r="I52" s="175">
        <f t="shared" si="80"/>
        <v>3137.448295973581</v>
      </c>
      <c r="J52" s="149"/>
      <c r="K52" s="176" t="s">
        <v>20</v>
      </c>
      <c r="L52" s="93">
        <f t="shared" si="85"/>
        <v>0</v>
      </c>
      <c r="M52" s="93">
        <f t="shared" si="85"/>
        <v>7.1675969869844733</v>
      </c>
      <c r="N52" s="93">
        <f t="shared" si="85"/>
        <v>3130.2806989865967</v>
      </c>
      <c r="O52" s="93">
        <f t="shared" si="85"/>
        <v>0</v>
      </c>
      <c r="P52" s="93">
        <f t="shared" si="85"/>
        <v>0</v>
      </c>
      <c r="Q52" s="93">
        <f t="shared" si="85"/>
        <v>0</v>
      </c>
      <c r="R52" s="93">
        <f t="shared" si="85"/>
        <v>0</v>
      </c>
      <c r="S52" s="179">
        <f t="shared" si="81"/>
        <v>3137.448295973581</v>
      </c>
      <c r="T52" s="149"/>
      <c r="U52" s="217" t="s">
        <v>20</v>
      </c>
      <c r="V52" s="126">
        <f t="shared" si="86"/>
        <v>0</v>
      </c>
      <c r="W52" s="126">
        <f t="shared" si="86"/>
        <v>0</v>
      </c>
      <c r="X52" s="126">
        <f t="shared" si="86"/>
        <v>0</v>
      </c>
      <c r="Y52" s="126">
        <f t="shared" si="86"/>
        <v>7.1675969869844733</v>
      </c>
      <c r="Z52" s="126">
        <f t="shared" si="86"/>
        <v>3130.2806989865967</v>
      </c>
      <c r="AA52" s="126">
        <f t="shared" si="86"/>
        <v>0</v>
      </c>
      <c r="AB52" s="126">
        <f t="shared" si="86"/>
        <v>0</v>
      </c>
      <c r="AC52" s="285">
        <f t="shared" si="86"/>
        <v>0</v>
      </c>
      <c r="AD52" s="126">
        <f t="shared" si="86"/>
        <v>0</v>
      </c>
      <c r="AE52" s="126">
        <f t="shared" si="86"/>
        <v>0</v>
      </c>
      <c r="AF52" s="126">
        <f t="shared" si="86"/>
        <v>0</v>
      </c>
      <c r="AG52" s="126">
        <f t="shared" si="86"/>
        <v>0</v>
      </c>
      <c r="AH52" s="126">
        <f t="shared" si="86"/>
        <v>0</v>
      </c>
      <c r="AI52" s="219">
        <f t="shared" si="82"/>
        <v>3137.448295973581</v>
      </c>
      <c r="AJ52" s="141" t="str">
        <f t="shared" si="83"/>
        <v/>
      </c>
    </row>
    <row r="53" spans="1:36" ht="15" thickBot="1">
      <c r="A53" s="187" t="s">
        <v>11</v>
      </c>
      <c r="B53" s="54">
        <f t="shared" si="87"/>
        <v>0</v>
      </c>
      <c r="C53" s="54">
        <f t="shared" si="87"/>
        <v>0</v>
      </c>
      <c r="D53" s="54">
        <f t="shared" si="87"/>
        <v>0</v>
      </c>
      <c r="E53" s="54">
        <f t="shared" si="87"/>
        <v>0</v>
      </c>
      <c r="F53" s="349">
        <v>0</v>
      </c>
      <c r="G53" s="54">
        <f t="shared" si="84"/>
        <v>0</v>
      </c>
      <c r="H53" s="54">
        <f t="shared" si="84"/>
        <v>0</v>
      </c>
      <c r="I53" s="190">
        <f t="shared" si="80"/>
        <v>0</v>
      </c>
      <c r="J53" s="149"/>
      <c r="K53" s="191" t="s">
        <v>11</v>
      </c>
      <c r="L53" s="54">
        <f t="shared" si="85"/>
        <v>0</v>
      </c>
      <c r="M53" s="54">
        <f t="shared" si="85"/>
        <v>0</v>
      </c>
      <c r="N53" s="54">
        <f t="shared" si="85"/>
        <v>0</v>
      </c>
      <c r="O53" s="54">
        <f t="shared" si="85"/>
        <v>0</v>
      </c>
      <c r="P53" s="54">
        <f t="shared" si="85"/>
        <v>0</v>
      </c>
      <c r="Q53" s="54">
        <f t="shared" si="85"/>
        <v>0</v>
      </c>
      <c r="R53" s="54">
        <f t="shared" si="85"/>
        <v>0</v>
      </c>
      <c r="S53" s="193">
        <f t="shared" si="81"/>
        <v>0</v>
      </c>
      <c r="T53" s="149"/>
      <c r="U53" s="220" t="s">
        <v>11</v>
      </c>
      <c r="V53" s="129">
        <f t="shared" si="86"/>
        <v>0</v>
      </c>
      <c r="W53" s="129">
        <f t="shared" si="86"/>
        <v>0</v>
      </c>
      <c r="X53" s="129">
        <f t="shared" si="86"/>
        <v>0</v>
      </c>
      <c r="Y53" s="129">
        <f t="shared" si="86"/>
        <v>0</v>
      </c>
      <c r="Z53" s="129">
        <f t="shared" si="86"/>
        <v>0</v>
      </c>
      <c r="AA53" s="129">
        <f t="shared" si="86"/>
        <v>0</v>
      </c>
      <c r="AB53" s="129">
        <f t="shared" si="86"/>
        <v>0</v>
      </c>
      <c r="AC53" s="286">
        <f t="shared" si="86"/>
        <v>0</v>
      </c>
      <c r="AD53" s="129">
        <f t="shared" si="86"/>
        <v>0</v>
      </c>
      <c r="AE53" s="129">
        <f t="shared" si="86"/>
        <v>0</v>
      </c>
      <c r="AF53" s="129">
        <f t="shared" si="86"/>
        <v>0</v>
      </c>
      <c r="AG53" s="129">
        <f t="shared" si="86"/>
        <v>0</v>
      </c>
      <c r="AH53" s="129">
        <f t="shared" si="86"/>
        <v>0</v>
      </c>
      <c r="AI53" s="223">
        <f t="shared" si="82"/>
        <v>0</v>
      </c>
      <c r="AJ53" s="141" t="str">
        <f t="shared" si="83"/>
        <v/>
      </c>
    </row>
    <row r="54" spans="1:36" ht="15">
      <c r="A54" s="194" t="s">
        <v>26</v>
      </c>
      <c r="B54" s="195">
        <f>SUM(B33:B49)</f>
        <v>12706.504247089853</v>
      </c>
      <c r="C54" s="195">
        <f t="shared" ref="C54:H54" si="88">SUM(C33:C49)</f>
        <v>25428.709828297939</v>
      </c>
      <c r="D54" s="195">
        <f t="shared" si="88"/>
        <v>29243.15309664395</v>
      </c>
      <c r="E54" s="195">
        <f t="shared" si="88"/>
        <v>27315.446199102662</v>
      </c>
      <c r="F54" s="195">
        <f t="shared" si="88"/>
        <v>0</v>
      </c>
      <c r="G54" s="195">
        <f t="shared" si="88"/>
        <v>2017.8627436108482</v>
      </c>
      <c r="H54" s="195">
        <f t="shared" si="88"/>
        <v>91.506356130586369</v>
      </c>
      <c r="I54" s="195">
        <f t="shared" ref="I54" si="89">SUM(I33:I49)</f>
        <v>96803.182470875836</v>
      </c>
      <c r="J54" s="149"/>
      <c r="K54" s="196" t="s">
        <v>26</v>
      </c>
      <c r="L54" s="195">
        <f>SUM(L33:L49)</f>
        <v>12706.504247089853</v>
      </c>
      <c r="M54" s="195">
        <f t="shared" ref="M54:R54" si="90">SUM(M33:M49)</f>
        <v>25428.709828297939</v>
      </c>
      <c r="N54" s="195">
        <f t="shared" si="90"/>
        <v>29243.15309664395</v>
      </c>
      <c r="O54" s="195">
        <f t="shared" si="90"/>
        <v>27315.446199102662</v>
      </c>
      <c r="P54" s="195">
        <f t="shared" si="90"/>
        <v>7201.3461387783291</v>
      </c>
      <c r="Q54" s="195">
        <f t="shared" si="90"/>
        <v>2017.8627436108482</v>
      </c>
      <c r="R54" s="197">
        <f t="shared" si="90"/>
        <v>91.506356130586369</v>
      </c>
      <c r="S54" s="198">
        <f t="shared" ref="S54" si="91">SUM(S33:S49)</f>
        <v>104004.52860965415</v>
      </c>
      <c r="T54" s="149" t="str">
        <f>IF(ABS(S54-AI54)&gt;0.01,S54-AI54,"")</f>
        <v/>
      </c>
      <c r="U54" s="224" t="s">
        <v>62</v>
      </c>
      <c r="V54" s="225">
        <f>SUM(V33:V49)</f>
        <v>11835.38193894709</v>
      </c>
      <c r="W54" s="225">
        <f t="shared" ref="W54:AH54" si="92">SUM(W33:W49)</f>
        <v>637.71038448717854</v>
      </c>
      <c r="X54" s="225">
        <f t="shared" si="92"/>
        <v>2017.8627436108482</v>
      </c>
      <c r="Y54" s="225">
        <f t="shared" si="92"/>
        <v>25428.709828297939</v>
      </c>
      <c r="Z54" s="225">
        <f t="shared" si="92"/>
        <v>27939.870344353221</v>
      </c>
      <c r="AA54" s="225">
        <f t="shared" si="92"/>
        <v>24583.036820747304</v>
      </c>
      <c r="AB54" s="225">
        <f t="shared" si="92"/>
        <v>7201.3461387783291</v>
      </c>
      <c r="AC54" s="225">
        <f t="shared" si="92"/>
        <v>4360.6104104322567</v>
      </c>
      <c r="AD54" s="226">
        <f t="shared" si="92"/>
        <v>233.41192365558311</v>
      </c>
      <c r="AE54" s="226">
        <f t="shared" si="92"/>
        <v>411.3708949391613</v>
      </c>
      <c r="AF54" s="226">
        <f t="shared" si="92"/>
        <v>91.506356130586369</v>
      </c>
      <c r="AG54" s="226">
        <f t="shared" si="92"/>
        <v>1303.2827522907298</v>
      </c>
      <c r="AH54" s="226">
        <f t="shared" si="92"/>
        <v>2321.0384834161964</v>
      </c>
      <c r="AI54" s="227">
        <f>SUM(V54:AC54)</f>
        <v>104004.52860965417</v>
      </c>
      <c r="AJ54" s="141" t="str">
        <f t="shared" si="83"/>
        <v/>
      </c>
    </row>
    <row r="55" spans="1:36" ht="15" thickBot="1">
      <c r="A55" s="31" t="s">
        <v>86</v>
      </c>
      <c r="B55" s="49">
        <f>IF($I54=0,"-",B54/$I54)</f>
        <v>0.13126122429820658</v>
      </c>
      <c r="C55" s="49">
        <f t="shared" ref="C55:H55" si="93">IF($I54=0,"-",C54/$I54)</f>
        <v>0.26268464712870787</v>
      </c>
      <c r="D55" s="49">
        <f t="shared" si="93"/>
        <v>0.30208875731375912</v>
      </c>
      <c r="E55" s="49">
        <f t="shared" si="93"/>
        <v>0.28217508455696461</v>
      </c>
      <c r="F55" s="49">
        <f t="shared" si="93"/>
        <v>0</v>
      </c>
      <c r="G55" s="49">
        <f t="shared" si="93"/>
        <v>2.0845004183802959E-2</v>
      </c>
      <c r="H55" s="72">
        <f t="shared" si="93"/>
        <v>9.4528251855890099E-4</v>
      </c>
      <c r="I55" s="50">
        <f>SUM(B55:H55)</f>
        <v>1</v>
      </c>
      <c r="K55" s="84" t="s">
        <v>86</v>
      </c>
      <c r="L55" s="101">
        <f>IF($S54=0,"-",L54/$S54)</f>
        <v>0.12217260552931712</v>
      </c>
      <c r="M55" s="101">
        <f t="shared" ref="M55:R55" si="94">IF($S54=0,"-",M54/$S54)</f>
        <v>0.24449617885136526</v>
      </c>
      <c r="N55" s="101">
        <f t="shared" si="94"/>
        <v>0.28117192094969479</v>
      </c>
      <c r="O55" s="101">
        <f t="shared" si="94"/>
        <v>0.262637084791009</v>
      </c>
      <c r="P55" s="101">
        <f t="shared" si="94"/>
        <v>6.9240697833515955E-2</v>
      </c>
      <c r="Q55" s="101">
        <f t="shared" si="94"/>
        <v>1.9401681547773886E-2</v>
      </c>
      <c r="R55" s="102">
        <f t="shared" si="94"/>
        <v>8.7983049732405928E-4</v>
      </c>
      <c r="S55" s="103">
        <f>SUM(L55:R55)</f>
        <v>1</v>
      </c>
      <c r="U55" s="113" t="s">
        <v>86</v>
      </c>
      <c r="V55" s="135">
        <f>+V54/$AI54</f>
        <v>0.11379679420852139</v>
      </c>
      <c r="W55" s="135">
        <f t="shared" ref="W55:AH55" si="95">+W54/$AI54</f>
        <v>6.1315636252783651E-3</v>
      </c>
      <c r="X55" s="135">
        <f t="shared" si="95"/>
        <v>1.9401681547773882E-2</v>
      </c>
      <c r="Y55" s="135">
        <f t="shared" si="95"/>
        <v>0.24449617885136524</v>
      </c>
      <c r="Z55" s="135">
        <f t="shared" si="95"/>
        <v>0.26864090167858051</v>
      </c>
      <c r="AA55" s="135">
        <f t="shared" si="95"/>
        <v>0.23636506168891377</v>
      </c>
      <c r="AB55" s="135">
        <f t="shared" si="95"/>
        <v>6.9240697833515955E-2</v>
      </c>
      <c r="AC55" s="135">
        <f t="shared" si="95"/>
        <v>4.1927120566050864E-2</v>
      </c>
      <c r="AD55" s="135">
        <f t="shared" si="95"/>
        <v>2.2442476955173351E-3</v>
      </c>
      <c r="AE55" s="135">
        <f t="shared" si="95"/>
        <v>3.9553171428054141E-3</v>
      </c>
      <c r="AF55" s="135">
        <f t="shared" si="95"/>
        <v>8.7983049732405917E-4</v>
      </c>
      <c r="AG55" s="135">
        <f t="shared" si="95"/>
        <v>1.2531019271114252E-2</v>
      </c>
      <c r="AH55" s="135">
        <f t="shared" si="95"/>
        <v>2.2316705959289806E-2</v>
      </c>
      <c r="AI55" s="136">
        <f>SUM(V55:AC55)</f>
        <v>0.99999999999999989</v>
      </c>
      <c r="AJ55" s="141" t="str">
        <f t="shared" si="83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0.10313184910422972</v>
      </c>
      <c r="G59" s="354"/>
      <c r="H59" s="356"/>
      <c r="I59" s="154">
        <f>SUM(B59:H59)</f>
        <v>0.10313184910422972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96">F450+F476+F502+F528+F554</f>
        <v>0</v>
      </c>
      <c r="G60" s="357"/>
      <c r="H60" s="359"/>
      <c r="I60" s="162">
        <f t="shared" ref="I60:I79" si="97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98">P450+P476+P502+P528+P554</f>
        <v>0</v>
      </c>
      <c r="Q60" s="357"/>
      <c r="R60" s="364"/>
      <c r="S60" s="166">
        <f t="shared" ref="S60:S79" si="99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96"/>
        <v>0</v>
      </c>
      <c r="G61" s="357"/>
      <c r="H61" s="359"/>
      <c r="I61" s="154">
        <f t="shared" si="97"/>
        <v>0</v>
      </c>
      <c r="J61" s="149"/>
      <c r="K61" s="169" t="s">
        <v>10</v>
      </c>
      <c r="L61" s="357"/>
      <c r="M61" s="358"/>
      <c r="N61" s="358"/>
      <c r="O61" s="359"/>
      <c r="P61" s="44">
        <f t="shared" si="98"/>
        <v>0</v>
      </c>
      <c r="Q61" s="357"/>
      <c r="R61" s="364"/>
      <c r="S61" s="158">
        <f t="shared" si="99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96"/>
        <v>0</v>
      </c>
      <c r="G62" s="357"/>
      <c r="H62" s="359"/>
      <c r="I62" s="162">
        <f t="shared" si="97"/>
        <v>0</v>
      </c>
      <c r="J62" s="149"/>
      <c r="K62" s="163" t="s">
        <v>55</v>
      </c>
      <c r="L62" s="357"/>
      <c r="M62" s="358"/>
      <c r="N62" s="358"/>
      <c r="O62" s="359"/>
      <c r="P62" s="90">
        <f t="shared" si="98"/>
        <v>0</v>
      </c>
      <c r="Q62" s="357"/>
      <c r="R62" s="364"/>
      <c r="S62" s="166">
        <f t="shared" si="99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96"/>
        <v>0</v>
      </c>
      <c r="G63" s="357"/>
      <c r="H63" s="359"/>
      <c r="I63" s="154">
        <f t="shared" si="97"/>
        <v>0</v>
      </c>
      <c r="J63" s="149"/>
      <c r="K63" s="169" t="s">
        <v>16</v>
      </c>
      <c r="L63" s="357"/>
      <c r="M63" s="358"/>
      <c r="N63" s="358"/>
      <c r="O63" s="359"/>
      <c r="P63" s="44">
        <f t="shared" si="98"/>
        <v>0</v>
      </c>
      <c r="Q63" s="357"/>
      <c r="R63" s="364"/>
      <c r="S63" s="158">
        <f t="shared" si="99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96"/>
        <v>0</v>
      </c>
      <c r="G64" s="357"/>
      <c r="H64" s="359"/>
      <c r="I64" s="162">
        <f t="shared" si="97"/>
        <v>0</v>
      </c>
      <c r="J64" s="149"/>
      <c r="K64" s="163" t="s">
        <v>15</v>
      </c>
      <c r="L64" s="357"/>
      <c r="M64" s="358"/>
      <c r="N64" s="358"/>
      <c r="O64" s="359"/>
      <c r="P64" s="90">
        <f t="shared" si="98"/>
        <v>0</v>
      </c>
      <c r="Q64" s="357"/>
      <c r="R64" s="364"/>
      <c r="S64" s="166">
        <f t="shared" si="99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96"/>
        <v>40848.131236446905</v>
      </c>
      <c r="G65" s="357"/>
      <c r="H65" s="359"/>
      <c r="I65" s="154">
        <f t="shared" si="97"/>
        <v>40848.131236446905</v>
      </c>
      <c r="J65" s="149"/>
      <c r="K65" s="169" t="s">
        <v>57</v>
      </c>
      <c r="L65" s="357"/>
      <c r="M65" s="358"/>
      <c r="N65" s="358"/>
      <c r="O65" s="359"/>
      <c r="P65" s="44">
        <f t="shared" si="98"/>
        <v>5335.0307042608365</v>
      </c>
      <c r="Q65" s="357"/>
      <c r="R65" s="364"/>
      <c r="S65" s="158">
        <f t="shared" si="99"/>
        <v>5335.0307042608365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96"/>
        <v>12352.920705546267</v>
      </c>
      <c r="G66" s="357"/>
      <c r="H66" s="359"/>
      <c r="I66" s="162">
        <f t="shared" si="97"/>
        <v>12352.920705546267</v>
      </c>
      <c r="J66" s="149"/>
      <c r="K66" s="163" t="s">
        <v>12</v>
      </c>
      <c r="L66" s="357"/>
      <c r="M66" s="358"/>
      <c r="N66" s="358"/>
      <c r="O66" s="359"/>
      <c r="P66" s="90">
        <f t="shared" si="98"/>
        <v>3758.9753976682846</v>
      </c>
      <c r="Q66" s="357"/>
      <c r="R66" s="364"/>
      <c r="S66" s="166">
        <f t="shared" si="99"/>
        <v>3758.9753976682846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96"/>
        <v>1452.1059556052203</v>
      </c>
      <c r="G67" s="357"/>
      <c r="H67" s="359"/>
      <c r="I67" s="154">
        <f t="shared" si="97"/>
        <v>1452.1059556052203</v>
      </c>
      <c r="J67" s="149"/>
      <c r="K67" s="169" t="s">
        <v>58</v>
      </c>
      <c r="L67" s="357"/>
      <c r="M67" s="358"/>
      <c r="N67" s="358"/>
      <c r="O67" s="359"/>
      <c r="P67" s="44">
        <f t="shared" si="98"/>
        <v>0</v>
      </c>
      <c r="Q67" s="357"/>
      <c r="R67" s="364"/>
      <c r="S67" s="158">
        <f t="shared" si="99"/>
        <v>0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96"/>
        <v>11.898349545446033</v>
      </c>
      <c r="G68" s="357"/>
      <c r="H68" s="359"/>
      <c r="I68" s="162">
        <f t="shared" si="97"/>
        <v>11.898349545446033</v>
      </c>
      <c r="J68" s="149"/>
      <c r="K68" s="163" t="s">
        <v>17</v>
      </c>
      <c r="L68" s="357"/>
      <c r="M68" s="358"/>
      <c r="N68" s="358"/>
      <c r="O68" s="359"/>
      <c r="P68" s="90">
        <f t="shared" si="98"/>
        <v>-9.3940812934070472E-2</v>
      </c>
      <c r="Q68" s="357"/>
      <c r="R68" s="364"/>
      <c r="S68" s="166">
        <f t="shared" si="99"/>
        <v>-9.3940812934070472E-2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96"/>
        <v>330.61146622569925</v>
      </c>
      <c r="G69" s="357"/>
      <c r="H69" s="359"/>
      <c r="I69" s="154">
        <f t="shared" si="97"/>
        <v>330.61146622569925</v>
      </c>
      <c r="J69" s="149"/>
      <c r="K69" s="169" t="s">
        <v>139</v>
      </c>
      <c r="L69" s="357"/>
      <c r="M69" s="358"/>
      <c r="N69" s="358"/>
      <c r="O69" s="359"/>
      <c r="P69" s="44">
        <f t="shared" si="98"/>
        <v>72.199548127375095</v>
      </c>
      <c r="Q69" s="357"/>
      <c r="R69" s="364"/>
      <c r="S69" s="158">
        <f t="shared" si="99"/>
        <v>72.199548127375095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96"/>
        <v>1876.5967876196778</v>
      </c>
      <c r="G70" s="357"/>
      <c r="H70" s="359"/>
      <c r="I70" s="162">
        <f t="shared" si="97"/>
        <v>1876.5967876196778</v>
      </c>
      <c r="J70" s="149"/>
      <c r="K70" s="163" t="s">
        <v>25</v>
      </c>
      <c r="L70" s="357"/>
      <c r="M70" s="358"/>
      <c r="N70" s="358"/>
      <c r="O70" s="359"/>
      <c r="P70" s="90">
        <f t="shared" si="98"/>
        <v>-2.5313084961453569E-14</v>
      </c>
      <c r="Q70" s="357"/>
      <c r="R70" s="364"/>
      <c r="S70" s="166">
        <f t="shared" si="99"/>
        <v>-2.5313084961453569E-14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96"/>
        <v>0</v>
      </c>
      <c r="G71" s="357"/>
      <c r="H71" s="359"/>
      <c r="I71" s="154">
        <f t="shared" si="97"/>
        <v>0</v>
      </c>
      <c r="J71" s="149"/>
      <c r="K71" s="169" t="s">
        <v>24</v>
      </c>
      <c r="L71" s="357"/>
      <c r="M71" s="358"/>
      <c r="N71" s="358"/>
      <c r="O71" s="359"/>
      <c r="P71" s="44">
        <f t="shared" si="98"/>
        <v>0</v>
      </c>
      <c r="Q71" s="357"/>
      <c r="R71" s="364"/>
      <c r="S71" s="158">
        <f t="shared" si="99"/>
        <v>0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96"/>
        <v>0</v>
      </c>
      <c r="G72" s="357"/>
      <c r="H72" s="359"/>
      <c r="I72" s="162">
        <f t="shared" si="97"/>
        <v>0</v>
      </c>
      <c r="J72" s="149"/>
      <c r="K72" s="163" t="s">
        <v>59</v>
      </c>
      <c r="L72" s="357"/>
      <c r="M72" s="358"/>
      <c r="N72" s="358"/>
      <c r="O72" s="359"/>
      <c r="P72" s="90">
        <f t="shared" si="98"/>
        <v>0</v>
      </c>
      <c r="Q72" s="357"/>
      <c r="R72" s="364"/>
      <c r="S72" s="166">
        <f t="shared" si="99"/>
        <v>0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96"/>
        <v>3940.5214113869702</v>
      </c>
      <c r="G73" s="357"/>
      <c r="H73" s="359"/>
      <c r="I73" s="154">
        <f t="shared" si="97"/>
        <v>3940.5214113869702</v>
      </c>
      <c r="J73" s="149"/>
      <c r="K73" s="169" t="s">
        <v>22</v>
      </c>
      <c r="L73" s="357"/>
      <c r="M73" s="358"/>
      <c r="N73" s="358"/>
      <c r="O73" s="359"/>
      <c r="P73" s="44">
        <f t="shared" si="98"/>
        <v>1163.1730122475576</v>
      </c>
      <c r="Q73" s="357"/>
      <c r="R73" s="364"/>
      <c r="S73" s="158">
        <f t="shared" si="99"/>
        <v>1163.1730122475576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96"/>
        <v>0</v>
      </c>
      <c r="G74" s="357"/>
      <c r="H74" s="359"/>
      <c r="I74" s="162">
        <f t="shared" si="97"/>
        <v>0</v>
      </c>
      <c r="J74" s="149"/>
      <c r="K74" s="163" t="s">
        <v>21</v>
      </c>
      <c r="L74" s="357"/>
      <c r="M74" s="358"/>
      <c r="N74" s="358"/>
      <c r="O74" s="359"/>
      <c r="P74" s="90">
        <f t="shared" si="98"/>
        <v>0</v>
      </c>
      <c r="Q74" s="357"/>
      <c r="R74" s="364"/>
      <c r="S74" s="166">
        <f t="shared" si="99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96"/>
        <v>0</v>
      </c>
      <c r="G75" s="357"/>
      <c r="H75" s="359"/>
      <c r="I75" s="154">
        <f t="shared" si="97"/>
        <v>0</v>
      </c>
      <c r="J75" s="149"/>
      <c r="K75" s="171" t="s">
        <v>63</v>
      </c>
      <c r="L75" s="357"/>
      <c r="M75" s="358"/>
      <c r="N75" s="358"/>
      <c r="O75" s="359"/>
      <c r="P75" s="44">
        <f t="shared" si="98"/>
        <v>0</v>
      </c>
      <c r="Q75" s="357"/>
      <c r="R75" s="364"/>
      <c r="S75" s="158">
        <f t="shared" si="99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96"/>
        <v>0</v>
      </c>
      <c r="G76" s="357"/>
      <c r="H76" s="359"/>
      <c r="I76" s="175">
        <f t="shared" si="97"/>
        <v>0</v>
      </c>
      <c r="J76" s="149"/>
      <c r="K76" s="176" t="s">
        <v>23</v>
      </c>
      <c r="L76" s="357"/>
      <c r="M76" s="358"/>
      <c r="N76" s="358"/>
      <c r="O76" s="359"/>
      <c r="P76" s="93">
        <f t="shared" si="98"/>
        <v>0</v>
      </c>
      <c r="Q76" s="357"/>
      <c r="R76" s="364"/>
      <c r="S76" s="179">
        <f t="shared" si="99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96"/>
        <v>0</v>
      </c>
      <c r="G77" s="357"/>
      <c r="H77" s="359"/>
      <c r="I77" s="183">
        <f t="shared" si="97"/>
        <v>0</v>
      </c>
      <c r="J77" s="149"/>
      <c r="K77" s="184" t="s">
        <v>19</v>
      </c>
      <c r="L77" s="357"/>
      <c r="M77" s="358"/>
      <c r="N77" s="358"/>
      <c r="O77" s="359"/>
      <c r="P77" s="65">
        <f t="shared" si="98"/>
        <v>0</v>
      </c>
      <c r="Q77" s="357"/>
      <c r="R77" s="364"/>
      <c r="S77" s="186">
        <f t="shared" si="99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96"/>
        <v>0</v>
      </c>
      <c r="G78" s="357"/>
      <c r="H78" s="359"/>
      <c r="I78" s="175">
        <f t="shared" si="97"/>
        <v>0</v>
      </c>
      <c r="J78" s="149"/>
      <c r="K78" s="176" t="s">
        <v>20</v>
      </c>
      <c r="L78" s="357"/>
      <c r="M78" s="358"/>
      <c r="N78" s="358"/>
      <c r="O78" s="359"/>
      <c r="P78" s="93">
        <f t="shared" si="98"/>
        <v>0</v>
      </c>
      <c r="Q78" s="357"/>
      <c r="R78" s="364"/>
      <c r="S78" s="179">
        <f t="shared" si="99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96"/>
        <v>0</v>
      </c>
      <c r="G79" s="360"/>
      <c r="H79" s="362"/>
      <c r="I79" s="190">
        <f t="shared" si="97"/>
        <v>0</v>
      </c>
      <c r="J79" s="149"/>
      <c r="K79" s="191" t="s">
        <v>11</v>
      </c>
      <c r="L79" s="360"/>
      <c r="M79" s="361"/>
      <c r="N79" s="361"/>
      <c r="O79" s="362"/>
      <c r="P79" s="54">
        <f t="shared" si="98"/>
        <v>0</v>
      </c>
      <c r="Q79" s="360"/>
      <c r="R79" s="365"/>
      <c r="S79" s="193">
        <f t="shared" si="99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100">SUM(C59:C75)</f>
        <v>0</v>
      </c>
      <c r="D80" s="195">
        <f t="shared" si="100"/>
        <v>0</v>
      </c>
      <c r="E80" s="195">
        <f t="shared" si="100"/>
        <v>0</v>
      </c>
      <c r="F80" s="195">
        <f t="shared" si="100"/>
        <v>60812.889044225303</v>
      </c>
      <c r="G80" s="195">
        <f t="shared" si="100"/>
        <v>0</v>
      </c>
      <c r="H80" s="197">
        <f t="shared" si="100"/>
        <v>0</v>
      </c>
      <c r="I80" s="195">
        <f t="shared" ref="I80" si="101">SUM(I59:I75)</f>
        <v>60812.889044225303</v>
      </c>
      <c r="J80" s="149"/>
      <c r="K80" s="196" t="s">
        <v>26</v>
      </c>
      <c r="L80" s="195">
        <f>SUM(L59:L75)</f>
        <v>0</v>
      </c>
      <c r="M80" s="195">
        <f t="shared" ref="M80:R80" si="102">SUM(M59:M75)</f>
        <v>0</v>
      </c>
      <c r="N80" s="195">
        <f t="shared" si="102"/>
        <v>0</v>
      </c>
      <c r="O80" s="195">
        <f t="shared" si="102"/>
        <v>0</v>
      </c>
      <c r="P80" s="195">
        <f t="shared" si="102"/>
        <v>10329.28472149112</v>
      </c>
      <c r="Q80" s="195">
        <f t="shared" si="102"/>
        <v>0</v>
      </c>
      <c r="R80" s="197">
        <f t="shared" si="102"/>
        <v>0</v>
      </c>
      <c r="S80" s="198">
        <f t="shared" ref="S80" si="103">SUM(S59:S75)</f>
        <v>10329.28472149112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104">IF($I80=0,"-",C80/$I80)</f>
        <v>0</v>
      </c>
      <c r="D81" s="49">
        <f t="shared" si="104"/>
        <v>0</v>
      </c>
      <c r="E81" s="49">
        <f t="shared" si="104"/>
        <v>0</v>
      </c>
      <c r="F81" s="49">
        <f t="shared" si="104"/>
        <v>1</v>
      </c>
      <c r="G81" s="49">
        <f t="shared" si="104"/>
        <v>0</v>
      </c>
      <c r="H81" s="49">
        <f t="shared" si="104"/>
        <v>0</v>
      </c>
      <c r="I81" s="50">
        <f>SUM(B81:H81)</f>
        <v>1</v>
      </c>
      <c r="K81" s="84" t="s">
        <v>86</v>
      </c>
      <c r="L81" s="101">
        <f t="shared" ref="L81:R81" si="105">IF($S80=0,"-",L80/$S80)</f>
        <v>0</v>
      </c>
      <c r="M81" s="101">
        <f t="shared" si="105"/>
        <v>0</v>
      </c>
      <c r="N81" s="101">
        <f t="shared" si="105"/>
        <v>0</v>
      </c>
      <c r="O81" s="101">
        <f t="shared" si="105"/>
        <v>0</v>
      </c>
      <c r="P81" s="101">
        <f t="shared" si="105"/>
        <v>1</v>
      </c>
      <c r="Q81" s="101">
        <f t="shared" si="105"/>
        <v>0</v>
      </c>
      <c r="R81" s="102">
        <f t="shared" si="105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5" si="106">B579+B605+B631</f>
        <v>15.578484398295423</v>
      </c>
      <c r="C85" s="38">
        <f t="shared" si="106"/>
        <v>0</v>
      </c>
      <c r="D85" s="38">
        <f t="shared" si="106"/>
        <v>3.0231168709879133</v>
      </c>
      <c r="E85" s="38">
        <f t="shared" si="106"/>
        <v>0</v>
      </c>
      <c r="F85" s="38">
        <f t="shared" si="106"/>
        <v>0</v>
      </c>
      <c r="G85" s="38">
        <f t="shared" si="106"/>
        <v>0</v>
      </c>
      <c r="H85" s="38">
        <f t="shared" si="106"/>
        <v>0</v>
      </c>
      <c r="I85" s="154">
        <f>SUM(B85:H85)</f>
        <v>18.601601269283336</v>
      </c>
      <c r="J85" s="149"/>
      <c r="K85" s="203" t="s">
        <v>7</v>
      </c>
      <c r="L85" s="38">
        <f t="shared" ref="L85:R105" si="107">L579+L605+L631</f>
        <v>15.578484398295423</v>
      </c>
      <c r="M85" s="38">
        <f t="shared" si="107"/>
        <v>0</v>
      </c>
      <c r="N85" s="38">
        <f t="shared" si="107"/>
        <v>3.0231168709879133</v>
      </c>
      <c r="O85" s="38">
        <f t="shared" si="107"/>
        <v>0</v>
      </c>
      <c r="P85" s="38">
        <f t="shared" si="107"/>
        <v>0.10313184910422972</v>
      </c>
      <c r="Q85" s="38">
        <f t="shared" si="107"/>
        <v>0</v>
      </c>
      <c r="R85" s="38">
        <f t="shared" si="107"/>
        <v>0</v>
      </c>
      <c r="S85" s="205">
        <f>SUM(L85:R85)</f>
        <v>18.704733118387566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106"/>
        <v>111.87710498639106</v>
      </c>
      <c r="C86" s="41">
        <f t="shared" si="106"/>
        <v>0</v>
      </c>
      <c r="D86" s="41">
        <f t="shared" si="106"/>
        <v>4.2470763612725477</v>
      </c>
      <c r="E86" s="41">
        <f t="shared" si="106"/>
        <v>0</v>
      </c>
      <c r="F86" s="41">
        <f t="shared" si="106"/>
        <v>0</v>
      </c>
      <c r="G86" s="41">
        <f t="shared" si="106"/>
        <v>0</v>
      </c>
      <c r="H86" s="41">
        <f t="shared" si="106"/>
        <v>0</v>
      </c>
      <c r="I86" s="162">
        <f t="shared" ref="I86:I105" si="108">SUM(B86:H86)</f>
        <v>116.12418134766361</v>
      </c>
      <c r="J86" s="149"/>
      <c r="K86" s="163" t="s">
        <v>8</v>
      </c>
      <c r="L86" s="90">
        <f t="shared" si="107"/>
        <v>111.87710498639106</v>
      </c>
      <c r="M86" s="90">
        <f t="shared" si="107"/>
        <v>0</v>
      </c>
      <c r="N86" s="90">
        <f t="shared" si="107"/>
        <v>4.2470763612725477</v>
      </c>
      <c r="O86" s="90">
        <f t="shared" si="107"/>
        <v>0</v>
      </c>
      <c r="P86" s="90">
        <f t="shared" si="107"/>
        <v>0</v>
      </c>
      <c r="Q86" s="90">
        <f t="shared" si="107"/>
        <v>0</v>
      </c>
      <c r="R86" s="90">
        <f t="shared" si="107"/>
        <v>0</v>
      </c>
      <c r="S86" s="166">
        <f t="shared" ref="S86:S105" si="109">SUM(L86:R86)</f>
        <v>116.12418134766361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106"/>
        <v>190.01963270938069</v>
      </c>
      <c r="C87" s="44">
        <f t="shared" si="106"/>
        <v>0</v>
      </c>
      <c r="D87" s="44">
        <f t="shared" si="106"/>
        <v>35.148018835736529</v>
      </c>
      <c r="E87" s="44">
        <f t="shared" si="106"/>
        <v>0</v>
      </c>
      <c r="F87" s="44">
        <f t="shared" si="106"/>
        <v>0</v>
      </c>
      <c r="G87" s="44">
        <f t="shared" si="106"/>
        <v>0</v>
      </c>
      <c r="H87" s="44">
        <f t="shared" si="106"/>
        <v>0</v>
      </c>
      <c r="I87" s="154">
        <f t="shared" si="108"/>
        <v>225.16765154511722</v>
      </c>
      <c r="J87" s="149"/>
      <c r="K87" s="169" t="s">
        <v>10</v>
      </c>
      <c r="L87" s="44">
        <f t="shared" si="107"/>
        <v>190.01963270938069</v>
      </c>
      <c r="M87" s="44">
        <f t="shared" si="107"/>
        <v>0</v>
      </c>
      <c r="N87" s="44">
        <f t="shared" si="107"/>
        <v>35.148018835736529</v>
      </c>
      <c r="O87" s="44">
        <f t="shared" si="107"/>
        <v>0</v>
      </c>
      <c r="P87" s="44">
        <f t="shared" si="107"/>
        <v>0</v>
      </c>
      <c r="Q87" s="44">
        <f t="shared" si="107"/>
        <v>0</v>
      </c>
      <c r="R87" s="44">
        <f t="shared" si="107"/>
        <v>0</v>
      </c>
      <c r="S87" s="158">
        <f t="shared" si="109"/>
        <v>225.16765154511722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106"/>
        <v>0</v>
      </c>
      <c r="C88" s="41">
        <f t="shared" si="106"/>
        <v>0</v>
      </c>
      <c r="D88" s="41">
        <f t="shared" si="106"/>
        <v>0</v>
      </c>
      <c r="E88" s="41">
        <f t="shared" si="106"/>
        <v>0</v>
      </c>
      <c r="F88" s="41">
        <f t="shared" si="106"/>
        <v>0</v>
      </c>
      <c r="G88" s="41">
        <f t="shared" si="106"/>
        <v>0</v>
      </c>
      <c r="H88" s="41">
        <f t="shared" si="106"/>
        <v>0</v>
      </c>
      <c r="I88" s="162">
        <f t="shared" si="108"/>
        <v>0</v>
      </c>
      <c r="J88" s="149"/>
      <c r="K88" s="163" t="s">
        <v>55</v>
      </c>
      <c r="L88" s="90">
        <f t="shared" si="107"/>
        <v>0</v>
      </c>
      <c r="M88" s="90">
        <f t="shared" si="107"/>
        <v>0</v>
      </c>
      <c r="N88" s="90">
        <f t="shared" si="107"/>
        <v>0</v>
      </c>
      <c r="O88" s="90">
        <f t="shared" si="107"/>
        <v>0</v>
      </c>
      <c r="P88" s="90">
        <f t="shared" si="107"/>
        <v>0</v>
      </c>
      <c r="Q88" s="90">
        <f t="shared" si="107"/>
        <v>0</v>
      </c>
      <c r="R88" s="90">
        <f t="shared" si="107"/>
        <v>0</v>
      </c>
      <c r="S88" s="166">
        <f t="shared" si="10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106"/>
        <v>210.95014788019824</v>
      </c>
      <c r="C89" s="44">
        <f t="shared" si="106"/>
        <v>11.43534412335309</v>
      </c>
      <c r="D89" s="44">
        <f t="shared" si="106"/>
        <v>15.647107533431964</v>
      </c>
      <c r="E89" s="44">
        <f t="shared" si="106"/>
        <v>5.4151142075324881</v>
      </c>
      <c r="F89" s="44">
        <f t="shared" si="106"/>
        <v>0</v>
      </c>
      <c r="G89" s="44">
        <f t="shared" si="106"/>
        <v>0</v>
      </c>
      <c r="H89" s="44">
        <f t="shared" si="106"/>
        <v>0</v>
      </c>
      <c r="I89" s="154">
        <f t="shared" si="108"/>
        <v>243.4477137445158</v>
      </c>
      <c r="J89" s="149"/>
      <c r="K89" s="169" t="s">
        <v>16</v>
      </c>
      <c r="L89" s="44">
        <f t="shared" si="107"/>
        <v>210.95014788019824</v>
      </c>
      <c r="M89" s="44">
        <f t="shared" si="107"/>
        <v>11.43534412335309</v>
      </c>
      <c r="N89" s="44">
        <f t="shared" si="107"/>
        <v>15.647107533431964</v>
      </c>
      <c r="O89" s="44">
        <f t="shared" si="107"/>
        <v>5.4151142075324881</v>
      </c>
      <c r="P89" s="44">
        <f t="shared" si="107"/>
        <v>0</v>
      </c>
      <c r="Q89" s="44">
        <f t="shared" si="107"/>
        <v>0</v>
      </c>
      <c r="R89" s="44">
        <f t="shared" si="107"/>
        <v>0</v>
      </c>
      <c r="S89" s="158">
        <f t="shared" si="109"/>
        <v>243.4477137445158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106"/>
        <v>7839.8233440742024</v>
      </c>
      <c r="C90" s="41">
        <f t="shared" si="106"/>
        <v>15.091454640832691</v>
      </c>
      <c r="D90" s="41">
        <f t="shared" si="106"/>
        <v>897.51854231223922</v>
      </c>
      <c r="E90" s="41">
        <f t="shared" si="106"/>
        <v>0</v>
      </c>
      <c r="F90" s="41">
        <f t="shared" si="106"/>
        <v>0</v>
      </c>
      <c r="G90" s="41">
        <f t="shared" si="106"/>
        <v>0</v>
      </c>
      <c r="H90" s="41">
        <f t="shared" si="106"/>
        <v>0</v>
      </c>
      <c r="I90" s="162">
        <f t="shared" si="108"/>
        <v>8752.4333410272739</v>
      </c>
      <c r="J90" s="149"/>
      <c r="K90" s="163" t="s">
        <v>15</v>
      </c>
      <c r="L90" s="90">
        <f t="shared" si="107"/>
        <v>7839.8233440742024</v>
      </c>
      <c r="M90" s="90">
        <f t="shared" si="107"/>
        <v>15.091454640832691</v>
      </c>
      <c r="N90" s="90">
        <f t="shared" si="107"/>
        <v>897.51854231223922</v>
      </c>
      <c r="O90" s="90">
        <f t="shared" si="107"/>
        <v>0</v>
      </c>
      <c r="P90" s="90">
        <f t="shared" si="107"/>
        <v>0</v>
      </c>
      <c r="Q90" s="90">
        <f t="shared" si="107"/>
        <v>0</v>
      </c>
      <c r="R90" s="90">
        <f t="shared" si="107"/>
        <v>0</v>
      </c>
      <c r="S90" s="166">
        <f t="shared" si="109"/>
        <v>8752.4333410272739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106"/>
        <v>0</v>
      </c>
      <c r="C91" s="44">
        <f t="shared" si="106"/>
        <v>0.96527292420232458</v>
      </c>
      <c r="D91" s="44">
        <f t="shared" si="106"/>
        <v>0.43447189673800085</v>
      </c>
      <c r="E91" s="44">
        <f t="shared" si="106"/>
        <v>249.52463193063539</v>
      </c>
      <c r="F91" s="44">
        <f t="shared" si="106"/>
        <v>1850.243012024684</v>
      </c>
      <c r="G91" s="44">
        <f t="shared" si="106"/>
        <v>0</v>
      </c>
      <c r="H91" s="44">
        <f t="shared" si="106"/>
        <v>0</v>
      </c>
      <c r="I91" s="154">
        <f t="shared" si="108"/>
        <v>2101.1673887762599</v>
      </c>
      <c r="J91" s="149"/>
      <c r="K91" s="169" t="s">
        <v>57</v>
      </c>
      <c r="L91" s="44">
        <f t="shared" si="107"/>
        <v>0</v>
      </c>
      <c r="M91" s="44">
        <f t="shared" si="107"/>
        <v>0.96527292420232458</v>
      </c>
      <c r="N91" s="44">
        <f t="shared" si="107"/>
        <v>0.43447189673800085</v>
      </c>
      <c r="O91" s="44">
        <f t="shared" si="107"/>
        <v>249.52463193063539</v>
      </c>
      <c r="P91" s="44">
        <f t="shared" si="107"/>
        <v>31127.790792610223</v>
      </c>
      <c r="Q91" s="44">
        <f t="shared" si="107"/>
        <v>0</v>
      </c>
      <c r="R91" s="44">
        <f t="shared" si="107"/>
        <v>0</v>
      </c>
      <c r="S91" s="158">
        <f t="shared" si="109"/>
        <v>31378.7151693618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106"/>
        <v>0</v>
      </c>
      <c r="C92" s="41">
        <f t="shared" si="106"/>
        <v>0</v>
      </c>
      <c r="D92" s="41">
        <f t="shared" si="106"/>
        <v>9.9989886858181748E-2</v>
      </c>
      <c r="E92" s="41">
        <f t="shared" si="106"/>
        <v>30.7956022804814</v>
      </c>
      <c r="F92" s="41">
        <f t="shared" si="106"/>
        <v>0</v>
      </c>
      <c r="G92" s="41">
        <f t="shared" si="106"/>
        <v>0</v>
      </c>
      <c r="H92" s="41">
        <f t="shared" si="106"/>
        <v>0</v>
      </c>
      <c r="I92" s="162">
        <f t="shared" si="108"/>
        <v>30.895592167339583</v>
      </c>
      <c r="J92" s="149"/>
      <c r="K92" s="163" t="s">
        <v>12</v>
      </c>
      <c r="L92" s="90">
        <f t="shared" si="107"/>
        <v>0</v>
      </c>
      <c r="M92" s="90">
        <f t="shared" si="107"/>
        <v>0</v>
      </c>
      <c r="N92" s="90">
        <f t="shared" si="107"/>
        <v>9.9989886858181748E-2</v>
      </c>
      <c r="O92" s="90">
        <f t="shared" si="107"/>
        <v>30.7956022804814</v>
      </c>
      <c r="P92" s="90">
        <f t="shared" si="107"/>
        <v>8206.8716584602953</v>
      </c>
      <c r="Q92" s="90">
        <f t="shared" si="107"/>
        <v>0</v>
      </c>
      <c r="R92" s="90">
        <f t="shared" si="107"/>
        <v>0</v>
      </c>
      <c r="S92" s="166">
        <f t="shared" si="109"/>
        <v>8237.767250627634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106"/>
        <v>0</v>
      </c>
      <c r="C93" s="44">
        <f t="shared" si="106"/>
        <v>0</v>
      </c>
      <c r="D93" s="44">
        <f t="shared" si="106"/>
        <v>0</v>
      </c>
      <c r="E93" s="44">
        <f t="shared" si="106"/>
        <v>0</v>
      </c>
      <c r="F93" s="44">
        <f t="shared" si="106"/>
        <v>0</v>
      </c>
      <c r="G93" s="44">
        <f t="shared" si="106"/>
        <v>0</v>
      </c>
      <c r="H93" s="44">
        <f t="shared" si="106"/>
        <v>0</v>
      </c>
      <c r="I93" s="154">
        <f t="shared" si="108"/>
        <v>0</v>
      </c>
      <c r="J93" s="149"/>
      <c r="K93" s="169" t="s">
        <v>58</v>
      </c>
      <c r="L93" s="44">
        <f t="shared" si="107"/>
        <v>0</v>
      </c>
      <c r="M93" s="44">
        <f t="shared" si="107"/>
        <v>0</v>
      </c>
      <c r="N93" s="44">
        <f t="shared" si="107"/>
        <v>0</v>
      </c>
      <c r="O93" s="44">
        <f t="shared" si="107"/>
        <v>0</v>
      </c>
      <c r="P93" s="44">
        <f t="shared" si="107"/>
        <v>1452.1059556052203</v>
      </c>
      <c r="Q93" s="44">
        <f t="shared" si="107"/>
        <v>0</v>
      </c>
      <c r="R93" s="44">
        <f t="shared" si="107"/>
        <v>0</v>
      </c>
      <c r="S93" s="158">
        <f t="shared" si="109"/>
        <v>1452.1059556052203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106"/>
        <v>731.40389283918648</v>
      </c>
      <c r="C94" s="41">
        <f t="shared" si="106"/>
        <v>2.2038567910214848</v>
      </c>
      <c r="D94" s="41">
        <f t="shared" si="106"/>
        <v>101.0927033122769</v>
      </c>
      <c r="E94" s="41">
        <f t="shared" si="106"/>
        <v>8.0287085500430191</v>
      </c>
      <c r="F94" s="41">
        <f t="shared" si="106"/>
        <v>0</v>
      </c>
      <c r="G94" s="41">
        <f t="shared" si="106"/>
        <v>0</v>
      </c>
      <c r="H94" s="41">
        <f t="shared" si="106"/>
        <v>0</v>
      </c>
      <c r="I94" s="162">
        <f t="shared" si="108"/>
        <v>842.72916149252785</v>
      </c>
      <c r="J94" s="149"/>
      <c r="K94" s="163" t="s">
        <v>17</v>
      </c>
      <c r="L94" s="90">
        <f t="shared" si="107"/>
        <v>731.40389283918648</v>
      </c>
      <c r="M94" s="90">
        <f t="shared" si="107"/>
        <v>2.2038567910214848</v>
      </c>
      <c r="N94" s="90">
        <f t="shared" si="107"/>
        <v>101.0927033122769</v>
      </c>
      <c r="O94" s="90">
        <f t="shared" si="107"/>
        <v>8.0287085500430191</v>
      </c>
      <c r="P94" s="90">
        <f t="shared" si="107"/>
        <v>0</v>
      </c>
      <c r="Q94" s="90">
        <f t="shared" si="107"/>
        <v>0</v>
      </c>
      <c r="R94" s="90">
        <f t="shared" si="107"/>
        <v>0</v>
      </c>
      <c r="S94" s="166">
        <f t="shared" si="109"/>
        <v>842.72916149252785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106"/>
        <v>8844.1438101681251</v>
      </c>
      <c r="C95" s="44">
        <f t="shared" si="106"/>
        <v>255.33607583992236</v>
      </c>
      <c r="D95" s="44">
        <f t="shared" si="106"/>
        <v>1137.97347935369</v>
      </c>
      <c r="E95" s="44">
        <f t="shared" si="106"/>
        <v>39.212306806436615</v>
      </c>
      <c r="F95" s="44">
        <f t="shared" si="106"/>
        <v>0</v>
      </c>
      <c r="G95" s="44">
        <f t="shared" si="106"/>
        <v>0</v>
      </c>
      <c r="H95" s="44">
        <f t="shared" si="106"/>
        <v>0</v>
      </c>
      <c r="I95" s="154">
        <f t="shared" si="108"/>
        <v>10276.665672168176</v>
      </c>
      <c r="J95" s="149"/>
      <c r="K95" s="169" t="s">
        <v>139</v>
      </c>
      <c r="L95" s="44">
        <f t="shared" si="107"/>
        <v>8844.1438101681251</v>
      </c>
      <c r="M95" s="44">
        <f t="shared" si="107"/>
        <v>255.33607583992236</v>
      </c>
      <c r="N95" s="44">
        <f t="shared" si="107"/>
        <v>1137.97347935369</v>
      </c>
      <c r="O95" s="44">
        <f t="shared" si="107"/>
        <v>39.212306806436615</v>
      </c>
      <c r="P95" s="44">
        <f t="shared" si="107"/>
        <v>227.9180013441329</v>
      </c>
      <c r="Q95" s="44">
        <f t="shared" si="107"/>
        <v>0</v>
      </c>
      <c r="R95" s="44">
        <f t="shared" si="107"/>
        <v>0</v>
      </c>
      <c r="S95" s="158">
        <f t="shared" si="109"/>
        <v>10504.583673512308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106"/>
        <v>2995.8909388674037</v>
      </c>
      <c r="C96" s="41">
        <f t="shared" si="106"/>
        <v>0.36309594342701662</v>
      </c>
      <c r="D96" s="41">
        <f t="shared" si="106"/>
        <v>5223.0654488624841</v>
      </c>
      <c r="E96" s="41">
        <f t="shared" si="106"/>
        <v>4773.7726478828636</v>
      </c>
      <c r="F96" s="41">
        <f t="shared" si="106"/>
        <v>0</v>
      </c>
      <c r="G96" s="41">
        <f t="shared" si="106"/>
        <v>3693.9978987178597</v>
      </c>
      <c r="H96" s="41">
        <f t="shared" si="106"/>
        <v>2.6230244622278818</v>
      </c>
      <c r="I96" s="162">
        <f t="shared" si="108"/>
        <v>16689.713054736265</v>
      </c>
      <c r="J96" s="149"/>
      <c r="K96" s="163" t="s">
        <v>25</v>
      </c>
      <c r="L96" s="90">
        <f t="shared" si="107"/>
        <v>2995.8909388674037</v>
      </c>
      <c r="M96" s="90">
        <f t="shared" si="107"/>
        <v>0.36309594342701662</v>
      </c>
      <c r="N96" s="90">
        <f t="shared" si="107"/>
        <v>5223.0654488624841</v>
      </c>
      <c r="O96" s="90">
        <f t="shared" si="107"/>
        <v>4773.7726478828636</v>
      </c>
      <c r="P96" s="90">
        <f t="shared" si="107"/>
        <v>1862.9877560095892</v>
      </c>
      <c r="Q96" s="90">
        <f t="shared" si="107"/>
        <v>3693.9978987178597</v>
      </c>
      <c r="R96" s="90">
        <f t="shared" si="107"/>
        <v>2.6230244622278818</v>
      </c>
      <c r="S96" s="166">
        <f t="shared" si="109"/>
        <v>18552.700810745853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106"/>
        <v>6154.1191250370284</v>
      </c>
      <c r="C97" s="44">
        <f t="shared" si="106"/>
        <v>13.657054879433836</v>
      </c>
      <c r="D97" s="44">
        <f t="shared" si="106"/>
        <v>628.75711702102365</v>
      </c>
      <c r="E97" s="44">
        <f t="shared" si="106"/>
        <v>0</v>
      </c>
      <c r="F97" s="44">
        <f t="shared" si="106"/>
        <v>0</v>
      </c>
      <c r="G97" s="44">
        <f t="shared" si="106"/>
        <v>0</v>
      </c>
      <c r="H97" s="44">
        <f t="shared" si="106"/>
        <v>0</v>
      </c>
      <c r="I97" s="154">
        <f t="shared" si="108"/>
        <v>6796.5332969374858</v>
      </c>
      <c r="J97" s="149"/>
      <c r="K97" s="169" t="s">
        <v>24</v>
      </c>
      <c r="L97" s="44">
        <f t="shared" si="107"/>
        <v>6154.1191250370284</v>
      </c>
      <c r="M97" s="44">
        <f t="shared" si="107"/>
        <v>13.657054879433836</v>
      </c>
      <c r="N97" s="44">
        <f t="shared" si="107"/>
        <v>628.75711702102365</v>
      </c>
      <c r="O97" s="44">
        <f t="shared" si="107"/>
        <v>0</v>
      </c>
      <c r="P97" s="44">
        <f t="shared" si="107"/>
        <v>0</v>
      </c>
      <c r="Q97" s="44">
        <f t="shared" si="107"/>
        <v>0</v>
      </c>
      <c r="R97" s="44">
        <f t="shared" si="107"/>
        <v>0</v>
      </c>
      <c r="S97" s="158">
        <f t="shared" si="109"/>
        <v>6796.5332969374858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106"/>
        <v>10412.813313645374</v>
      </c>
      <c r="C98" s="41">
        <f t="shared" si="106"/>
        <v>19.464353069179538</v>
      </c>
      <c r="D98" s="41">
        <f t="shared" si="106"/>
        <v>1349.300119970077</v>
      </c>
      <c r="E98" s="41">
        <f t="shared" si="106"/>
        <v>0</v>
      </c>
      <c r="F98" s="41">
        <f t="shared" si="106"/>
        <v>0</v>
      </c>
      <c r="G98" s="41">
        <f t="shared" si="106"/>
        <v>0</v>
      </c>
      <c r="H98" s="41">
        <f t="shared" si="106"/>
        <v>0</v>
      </c>
      <c r="I98" s="162">
        <f t="shared" si="108"/>
        <v>11781.577786684631</v>
      </c>
      <c r="J98" s="149"/>
      <c r="K98" s="163" t="s">
        <v>59</v>
      </c>
      <c r="L98" s="90">
        <f t="shared" si="107"/>
        <v>10412.813313645374</v>
      </c>
      <c r="M98" s="90">
        <f t="shared" si="107"/>
        <v>19.464353069179538</v>
      </c>
      <c r="N98" s="90">
        <f t="shared" si="107"/>
        <v>1349.300119970077</v>
      </c>
      <c r="O98" s="90">
        <f t="shared" si="107"/>
        <v>0</v>
      </c>
      <c r="P98" s="90">
        <f t="shared" si="107"/>
        <v>0</v>
      </c>
      <c r="Q98" s="90">
        <f t="shared" si="107"/>
        <v>0</v>
      </c>
      <c r="R98" s="90">
        <f t="shared" si="107"/>
        <v>0</v>
      </c>
      <c r="S98" s="166">
        <f t="shared" si="109"/>
        <v>11781.577786684631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106"/>
        <v>3795.6453463768635</v>
      </c>
      <c r="C99" s="44">
        <f t="shared" si="106"/>
        <v>0</v>
      </c>
      <c r="D99" s="44">
        <f t="shared" si="106"/>
        <v>636.38230230476813</v>
      </c>
      <c r="E99" s="44">
        <f t="shared" si="106"/>
        <v>3.0197605315891778</v>
      </c>
      <c r="F99" s="44">
        <f t="shared" si="106"/>
        <v>127.91288633002972</v>
      </c>
      <c r="G99" s="44">
        <f t="shared" si="106"/>
        <v>0</v>
      </c>
      <c r="H99" s="44">
        <f t="shared" si="106"/>
        <v>0</v>
      </c>
      <c r="I99" s="154">
        <f t="shared" si="108"/>
        <v>4562.9602955432501</v>
      </c>
      <c r="J99" s="149"/>
      <c r="K99" s="169" t="s">
        <v>22</v>
      </c>
      <c r="L99" s="44">
        <f t="shared" si="107"/>
        <v>3795.6453463768635</v>
      </c>
      <c r="M99" s="44">
        <f t="shared" si="107"/>
        <v>0</v>
      </c>
      <c r="N99" s="44">
        <f t="shared" si="107"/>
        <v>636.38230230476813</v>
      </c>
      <c r="O99" s="44">
        <f t="shared" si="107"/>
        <v>3.0197605315891778</v>
      </c>
      <c r="P99" s="44">
        <f t="shared" si="107"/>
        <v>2382.6367864319845</v>
      </c>
      <c r="Q99" s="44">
        <f t="shared" si="107"/>
        <v>0</v>
      </c>
      <c r="R99" s="44">
        <f t="shared" si="107"/>
        <v>0</v>
      </c>
      <c r="S99" s="158">
        <f t="shared" si="109"/>
        <v>6817.6841956452054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106"/>
        <v>6.3492949146941999</v>
      </c>
      <c r="C100" s="41">
        <f t="shared" si="106"/>
        <v>0</v>
      </c>
      <c r="D100" s="41">
        <f t="shared" si="106"/>
        <v>0.11731120805464393</v>
      </c>
      <c r="E100" s="41">
        <f t="shared" si="106"/>
        <v>0</v>
      </c>
      <c r="F100" s="41">
        <f t="shared" si="106"/>
        <v>0</v>
      </c>
      <c r="G100" s="41">
        <f t="shared" si="106"/>
        <v>0</v>
      </c>
      <c r="H100" s="41">
        <f t="shared" si="106"/>
        <v>0</v>
      </c>
      <c r="I100" s="162">
        <f t="shared" si="108"/>
        <v>6.4666061227488436</v>
      </c>
      <c r="J100" s="149"/>
      <c r="K100" s="163" t="s">
        <v>21</v>
      </c>
      <c r="L100" s="90">
        <f t="shared" si="107"/>
        <v>6.3492949146941999</v>
      </c>
      <c r="M100" s="90">
        <f t="shared" si="107"/>
        <v>0</v>
      </c>
      <c r="N100" s="90">
        <f t="shared" si="107"/>
        <v>0.11731120805464393</v>
      </c>
      <c r="O100" s="90">
        <f t="shared" si="107"/>
        <v>0</v>
      </c>
      <c r="P100" s="90">
        <f t="shared" si="107"/>
        <v>0</v>
      </c>
      <c r="Q100" s="90">
        <f t="shared" si="107"/>
        <v>0</v>
      </c>
      <c r="R100" s="90">
        <f t="shared" si="107"/>
        <v>0</v>
      </c>
      <c r="S100" s="166">
        <f t="shared" si="109"/>
        <v>6.4666061227488436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si="106"/>
        <v>2630.9119302882027</v>
      </c>
      <c r="C101" s="44">
        <f t="shared" si="106"/>
        <v>0</v>
      </c>
      <c r="D101" s="44">
        <f t="shared" si="106"/>
        <v>919.26263252045351</v>
      </c>
      <c r="E101" s="44">
        <f t="shared" si="106"/>
        <v>0</v>
      </c>
      <c r="F101" s="44">
        <f t="shared" si="106"/>
        <v>0</v>
      </c>
      <c r="G101" s="44">
        <f t="shared" si="106"/>
        <v>0</v>
      </c>
      <c r="H101" s="44">
        <f t="shared" si="106"/>
        <v>0</v>
      </c>
      <c r="I101" s="154">
        <f t="shared" si="108"/>
        <v>3550.1745628086564</v>
      </c>
      <c r="J101" s="149"/>
      <c r="K101" s="171" t="s">
        <v>63</v>
      </c>
      <c r="L101" s="44">
        <f t="shared" si="107"/>
        <v>2630.9119302882027</v>
      </c>
      <c r="M101" s="44">
        <f t="shared" si="107"/>
        <v>0</v>
      </c>
      <c r="N101" s="44">
        <f t="shared" si="107"/>
        <v>919.26263252045351</v>
      </c>
      <c r="O101" s="44">
        <f t="shared" si="107"/>
        <v>0</v>
      </c>
      <c r="P101" s="44">
        <f t="shared" si="107"/>
        <v>0</v>
      </c>
      <c r="Q101" s="44">
        <f t="shared" si="107"/>
        <v>0</v>
      </c>
      <c r="R101" s="44">
        <f t="shared" si="107"/>
        <v>0</v>
      </c>
      <c r="S101" s="158">
        <f t="shared" si="109"/>
        <v>3550.1745628086564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106"/>
        <v>2626.5119302882031</v>
      </c>
      <c r="C102" s="62">
        <f t="shared" si="106"/>
        <v>0</v>
      </c>
      <c r="D102" s="62">
        <f t="shared" si="106"/>
        <v>919.26263252045351</v>
      </c>
      <c r="E102" s="62">
        <f t="shared" si="106"/>
        <v>0</v>
      </c>
      <c r="F102" s="62">
        <f t="shared" si="106"/>
        <v>0</v>
      </c>
      <c r="G102" s="62">
        <f t="shared" si="106"/>
        <v>0</v>
      </c>
      <c r="H102" s="62">
        <f t="shared" si="106"/>
        <v>0</v>
      </c>
      <c r="I102" s="175">
        <f t="shared" si="108"/>
        <v>3545.7745628086568</v>
      </c>
      <c r="J102" s="149"/>
      <c r="K102" s="176" t="s">
        <v>23</v>
      </c>
      <c r="L102" s="93">
        <f t="shared" si="107"/>
        <v>2626.5119302882031</v>
      </c>
      <c r="M102" s="93">
        <f t="shared" si="107"/>
        <v>0</v>
      </c>
      <c r="N102" s="93">
        <f t="shared" si="107"/>
        <v>919.26263252045351</v>
      </c>
      <c r="O102" s="93">
        <f t="shared" si="107"/>
        <v>0</v>
      </c>
      <c r="P102" s="93">
        <f t="shared" si="107"/>
        <v>0</v>
      </c>
      <c r="Q102" s="93">
        <f t="shared" si="107"/>
        <v>0</v>
      </c>
      <c r="R102" s="93">
        <f t="shared" si="107"/>
        <v>0</v>
      </c>
      <c r="S102" s="179">
        <f t="shared" si="109"/>
        <v>3545.7745628086568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106"/>
        <v>0</v>
      </c>
      <c r="C103" s="65">
        <f t="shared" si="106"/>
        <v>0</v>
      </c>
      <c r="D103" s="65">
        <f t="shared" si="106"/>
        <v>0</v>
      </c>
      <c r="E103" s="65">
        <f t="shared" si="106"/>
        <v>0</v>
      </c>
      <c r="F103" s="65">
        <f t="shared" si="106"/>
        <v>0</v>
      </c>
      <c r="G103" s="65">
        <f t="shared" si="106"/>
        <v>0</v>
      </c>
      <c r="H103" s="65">
        <f t="shared" si="106"/>
        <v>0</v>
      </c>
      <c r="I103" s="183">
        <f t="shared" si="108"/>
        <v>0</v>
      </c>
      <c r="J103" s="149"/>
      <c r="K103" s="184" t="s">
        <v>19</v>
      </c>
      <c r="L103" s="65">
        <f t="shared" si="107"/>
        <v>0</v>
      </c>
      <c r="M103" s="65">
        <f t="shared" si="107"/>
        <v>0</v>
      </c>
      <c r="N103" s="65">
        <f t="shared" si="107"/>
        <v>0</v>
      </c>
      <c r="O103" s="65">
        <f t="shared" si="107"/>
        <v>0</v>
      </c>
      <c r="P103" s="65">
        <f t="shared" si="107"/>
        <v>0</v>
      </c>
      <c r="Q103" s="65">
        <f t="shared" si="107"/>
        <v>0</v>
      </c>
      <c r="R103" s="65">
        <f t="shared" si="107"/>
        <v>0</v>
      </c>
      <c r="S103" s="186">
        <f t="shared" si="10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106"/>
        <v>0</v>
      </c>
      <c r="C104" s="62">
        <f t="shared" si="106"/>
        <v>0</v>
      </c>
      <c r="D104" s="62">
        <f t="shared" si="106"/>
        <v>0</v>
      </c>
      <c r="E104" s="62">
        <f t="shared" si="106"/>
        <v>0</v>
      </c>
      <c r="F104" s="62">
        <f t="shared" si="106"/>
        <v>0</v>
      </c>
      <c r="G104" s="62">
        <f t="shared" si="106"/>
        <v>0</v>
      </c>
      <c r="H104" s="62">
        <f t="shared" si="106"/>
        <v>0</v>
      </c>
      <c r="I104" s="175">
        <f t="shared" si="108"/>
        <v>0</v>
      </c>
      <c r="J104" s="149"/>
      <c r="K104" s="176" t="s">
        <v>20</v>
      </c>
      <c r="L104" s="93">
        <f t="shared" si="107"/>
        <v>0</v>
      </c>
      <c r="M104" s="93">
        <f t="shared" si="107"/>
        <v>0</v>
      </c>
      <c r="N104" s="93">
        <f t="shared" si="107"/>
        <v>0</v>
      </c>
      <c r="O104" s="93">
        <f t="shared" si="107"/>
        <v>0</v>
      </c>
      <c r="P104" s="93">
        <f t="shared" si="107"/>
        <v>0</v>
      </c>
      <c r="Q104" s="93">
        <f t="shared" si="107"/>
        <v>0</v>
      </c>
      <c r="R104" s="93">
        <f t="shared" si="107"/>
        <v>0</v>
      </c>
      <c r="S104" s="179">
        <f t="shared" si="10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106"/>
        <v>4.4000000000000004</v>
      </c>
      <c r="C105" s="54">
        <f t="shared" si="106"/>
        <v>0</v>
      </c>
      <c r="D105" s="54">
        <f t="shared" si="106"/>
        <v>0</v>
      </c>
      <c r="E105" s="54">
        <f t="shared" si="106"/>
        <v>0</v>
      </c>
      <c r="F105" s="54">
        <f t="shared" si="106"/>
        <v>0</v>
      </c>
      <c r="G105" s="54">
        <f t="shared" si="106"/>
        <v>0</v>
      </c>
      <c r="H105" s="54">
        <f t="shared" si="106"/>
        <v>0</v>
      </c>
      <c r="I105" s="190">
        <f t="shared" si="108"/>
        <v>4.4000000000000004</v>
      </c>
      <c r="J105" s="149"/>
      <c r="K105" s="191" t="s">
        <v>11</v>
      </c>
      <c r="L105" s="54">
        <f t="shared" si="107"/>
        <v>4.4000000000000004</v>
      </c>
      <c r="M105" s="54">
        <f t="shared" si="107"/>
        <v>0</v>
      </c>
      <c r="N105" s="54">
        <f t="shared" si="107"/>
        <v>0</v>
      </c>
      <c r="O105" s="54">
        <f t="shared" si="107"/>
        <v>0</v>
      </c>
      <c r="P105" s="54">
        <f t="shared" si="107"/>
        <v>0</v>
      </c>
      <c r="Q105" s="54">
        <f t="shared" si="107"/>
        <v>0</v>
      </c>
      <c r="R105" s="54">
        <f t="shared" si="107"/>
        <v>0</v>
      </c>
      <c r="S105" s="193">
        <f t="shared" si="109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43939.526366185353</v>
      </c>
      <c r="C106" s="195">
        <f t="shared" ref="C106:H106" si="110">SUM(C85:C101)</f>
        <v>318.5165082113723</v>
      </c>
      <c r="D106" s="195">
        <f t="shared" si="110"/>
        <v>10952.069438250091</v>
      </c>
      <c r="E106" s="195">
        <f t="shared" si="110"/>
        <v>5109.7687721895809</v>
      </c>
      <c r="F106" s="195">
        <f t="shared" si="110"/>
        <v>1978.1558983547138</v>
      </c>
      <c r="G106" s="195">
        <f t="shared" si="110"/>
        <v>3693.9978987178597</v>
      </c>
      <c r="H106" s="195">
        <f t="shared" si="110"/>
        <v>2.6230244622278818</v>
      </c>
      <c r="I106" s="195">
        <f t="shared" ref="I106" si="111">SUM(I85:I101)</f>
        <v>65994.657906371183</v>
      </c>
      <c r="J106" s="149"/>
      <c r="K106" s="196" t="s">
        <v>26</v>
      </c>
      <c r="L106" s="195">
        <f>SUM(L85:L101)</f>
        <v>43939.526366185353</v>
      </c>
      <c r="M106" s="195">
        <f t="shared" ref="M106:R106" si="112">SUM(M85:M101)</f>
        <v>318.5165082113723</v>
      </c>
      <c r="N106" s="195">
        <f t="shared" si="112"/>
        <v>10952.069438250091</v>
      </c>
      <c r="O106" s="195">
        <f t="shared" si="112"/>
        <v>5109.7687721895809</v>
      </c>
      <c r="P106" s="195">
        <f t="shared" si="112"/>
        <v>45260.414082310555</v>
      </c>
      <c r="Q106" s="195">
        <f t="shared" si="112"/>
        <v>3693.9978987178597</v>
      </c>
      <c r="R106" s="197">
        <f t="shared" si="112"/>
        <v>2.6230244622278818</v>
      </c>
      <c r="S106" s="198">
        <f t="shared" ref="S106" si="113">SUM(S85:S101)</f>
        <v>109276.91609032704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0.66580429022791243</v>
      </c>
      <c r="C107" s="49">
        <f t="shared" ref="C107:H107" si="114">IF($I106=0,"-",C106/$I106)</f>
        <v>4.8263983527767089E-3</v>
      </c>
      <c r="D107" s="49">
        <f t="shared" si="114"/>
        <v>0.16595387847586326</v>
      </c>
      <c r="E107" s="49">
        <f t="shared" si="114"/>
        <v>7.7427005977347127E-2</v>
      </c>
      <c r="F107" s="49">
        <f t="shared" si="114"/>
        <v>2.9974485225170641E-2</v>
      </c>
      <c r="G107" s="49">
        <f t="shared" si="114"/>
        <v>5.5974195728973358E-2</v>
      </c>
      <c r="H107" s="72">
        <f t="shared" si="114"/>
        <v>3.9746011956744346E-5</v>
      </c>
      <c r="I107" s="50">
        <f>SUM(B107:H107)</f>
        <v>1.0000000000000002</v>
      </c>
      <c r="K107" s="84" t="s">
        <v>86</v>
      </c>
      <c r="L107" s="101">
        <f t="shared" ref="L107:R107" si="115">IF($S106=0,"-",L106/$S106)</f>
        <v>0.40209339664989674</v>
      </c>
      <c r="M107" s="101">
        <f t="shared" si="115"/>
        <v>2.9147647976091331E-3</v>
      </c>
      <c r="N107" s="101">
        <f t="shared" si="115"/>
        <v>0.10022308306355605</v>
      </c>
      <c r="O107" s="101">
        <f t="shared" si="115"/>
        <v>4.6759818587540525E-2</v>
      </c>
      <c r="P107" s="101">
        <f t="shared" si="115"/>
        <v>0.41418092403796258</v>
      </c>
      <c r="Q107" s="101">
        <f t="shared" si="115"/>
        <v>3.3804009399976513E-2</v>
      </c>
      <c r="R107" s="102">
        <f t="shared" si="115"/>
        <v>2.4003463458464731E-5</v>
      </c>
      <c r="S107" s="103">
        <f>SUM(L107:R107)</f>
        <v>1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11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1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18">SUM(V112:AC112)</f>
        <v>0</v>
      </c>
      <c r="AJ112" s="141" t="str">
        <f t="shared" ref="AJ112:AJ133" si="11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3028.5612727955995</v>
      </c>
      <c r="E113" s="156">
        <v>0</v>
      </c>
      <c r="F113" s="348"/>
      <c r="G113" s="156">
        <v>0</v>
      </c>
      <c r="H113" s="168">
        <v>0</v>
      </c>
      <c r="I113" s="154">
        <f t="shared" si="116"/>
        <v>3028.5612727955995</v>
      </c>
      <c r="J113" s="149"/>
      <c r="K113" s="169" t="s">
        <v>10</v>
      </c>
      <c r="L113" s="156">
        <v>0</v>
      </c>
      <c r="M113" s="156">
        <v>0</v>
      </c>
      <c r="N113" s="156">
        <v>3028.5612727955995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17"/>
        <v>3028.5612727955995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3028.5612727955995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18"/>
        <v>3028.5612727955995</v>
      </c>
      <c r="AJ113" s="141" t="str">
        <f t="shared" si="119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116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17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18"/>
        <v>0</v>
      </c>
      <c r="AJ114" s="141" t="str">
        <f t="shared" si="11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9.5328298811160863</v>
      </c>
      <c r="E115" s="156">
        <v>0</v>
      </c>
      <c r="F115" s="348"/>
      <c r="G115" s="156">
        <v>0</v>
      </c>
      <c r="H115" s="168">
        <v>0</v>
      </c>
      <c r="I115" s="154">
        <f t="shared" si="116"/>
        <v>9.5328298811160863</v>
      </c>
      <c r="J115" s="149"/>
      <c r="K115" s="169" t="s">
        <v>16</v>
      </c>
      <c r="L115" s="156">
        <v>0</v>
      </c>
      <c r="M115" s="156">
        <v>0</v>
      </c>
      <c r="N115" s="156">
        <v>9.5328298811160863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17"/>
        <v>9.5328298811160863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9.5328298811160863</v>
      </c>
      <c r="AD115" s="209">
        <v>0</v>
      </c>
      <c r="AE115" s="209">
        <v>0</v>
      </c>
      <c r="AF115" s="209">
        <v>0</v>
      </c>
      <c r="AG115" s="209">
        <v>9.5328298811160863</v>
      </c>
      <c r="AH115" s="209">
        <v>0</v>
      </c>
      <c r="AI115" s="210">
        <f t="shared" si="118"/>
        <v>9.5328298811160863</v>
      </c>
      <c r="AJ115" s="141" t="str">
        <f t="shared" si="119"/>
        <v/>
      </c>
      <c r="BA115" s="141"/>
      <c r="BR115" s="141"/>
      <c r="CG115" s="141"/>
    </row>
    <row r="116" spans="1:85" ht="15">
      <c r="A116" s="159" t="s">
        <v>15</v>
      </c>
      <c r="B116" s="160">
        <v>9.9944207161128312E-2</v>
      </c>
      <c r="C116" s="160">
        <v>0</v>
      </c>
      <c r="D116" s="160">
        <v>0</v>
      </c>
      <c r="E116" s="160">
        <v>5.0060416825461031E-3</v>
      </c>
      <c r="F116" s="348"/>
      <c r="G116" s="160">
        <v>0</v>
      </c>
      <c r="H116" s="161">
        <v>0</v>
      </c>
      <c r="I116" s="162">
        <f t="shared" si="116"/>
        <v>0.10495024884367442</v>
      </c>
      <c r="J116" s="149"/>
      <c r="K116" s="163" t="s">
        <v>15</v>
      </c>
      <c r="L116" s="164">
        <v>9.9944207161128312E-2</v>
      </c>
      <c r="M116" s="164">
        <v>0</v>
      </c>
      <c r="N116" s="164">
        <v>0</v>
      </c>
      <c r="O116" s="164">
        <v>5.0060416825461031E-3</v>
      </c>
      <c r="P116" s="164">
        <v>0</v>
      </c>
      <c r="Q116" s="164">
        <v>0</v>
      </c>
      <c r="R116" s="165">
        <v>0</v>
      </c>
      <c r="S116" s="166">
        <f t="shared" si="117"/>
        <v>0.10495024884367442</v>
      </c>
      <c r="U116" s="211" t="s">
        <v>56</v>
      </c>
      <c r="V116" s="212">
        <v>7.6170591444854163E-2</v>
      </c>
      <c r="W116" s="212">
        <v>0</v>
      </c>
      <c r="X116" s="212">
        <v>0</v>
      </c>
      <c r="Y116" s="212">
        <v>0</v>
      </c>
      <c r="Z116" s="212">
        <v>0</v>
      </c>
      <c r="AA116" s="212">
        <v>5.0060416825461031E-3</v>
      </c>
      <c r="AB116" s="212">
        <v>0</v>
      </c>
      <c r="AC116" s="213">
        <v>2.3773615716274146E-2</v>
      </c>
      <c r="AD116" s="212">
        <v>2.3773615716274146E-2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18"/>
        <v>0.10495024884367442</v>
      </c>
      <c r="AJ116" s="141" t="str">
        <f t="shared" si="119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4.2427877006469812</v>
      </c>
      <c r="F117" s="348"/>
      <c r="G117" s="156">
        <v>0</v>
      </c>
      <c r="H117" s="168">
        <v>0</v>
      </c>
      <c r="I117" s="154">
        <f t="shared" si="116"/>
        <v>4.2427877006469812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4.2427877006469812</v>
      </c>
      <c r="P117" s="156">
        <v>340.84336060253185</v>
      </c>
      <c r="Q117" s="156">
        <v>0</v>
      </c>
      <c r="R117" s="157">
        <v>0</v>
      </c>
      <c r="S117" s="158">
        <f t="shared" si="117"/>
        <v>345.08614830317885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0.21213938503234911</v>
      </c>
      <c r="AB117" s="207">
        <v>340.84336060253185</v>
      </c>
      <c r="AC117" s="208">
        <v>4.0306483156146324</v>
      </c>
      <c r="AD117" s="207">
        <v>0</v>
      </c>
      <c r="AE117" s="207">
        <v>0</v>
      </c>
      <c r="AF117" s="207">
        <v>0</v>
      </c>
      <c r="AG117" s="207">
        <v>0</v>
      </c>
      <c r="AH117" s="207">
        <v>4.0306483156146324</v>
      </c>
      <c r="AI117" s="210">
        <f t="shared" si="118"/>
        <v>345.08614830317885</v>
      </c>
      <c r="AJ117" s="141" t="str">
        <f t="shared" si="11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11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1.0721937669930333</v>
      </c>
      <c r="Q118" s="164">
        <v>0</v>
      </c>
      <c r="R118" s="165">
        <v>0</v>
      </c>
      <c r="S118" s="166">
        <f t="shared" si="117"/>
        <v>1.0721937669930333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1.0721937669930333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18"/>
        <v>1.0721937669930333</v>
      </c>
      <c r="AJ118" s="141" t="str">
        <f t="shared" si="119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116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17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18"/>
        <v>0</v>
      </c>
      <c r="AJ119" s="141" t="str">
        <f t="shared" si="119"/>
        <v/>
      </c>
      <c r="BA119" s="141"/>
      <c r="BR119" s="141"/>
      <c r="CG119" s="141"/>
    </row>
    <row r="120" spans="1:85" ht="15">
      <c r="A120" s="159" t="s">
        <v>17</v>
      </c>
      <c r="B120" s="160">
        <v>1.296623287063029</v>
      </c>
      <c r="C120" s="160">
        <v>0</v>
      </c>
      <c r="D120" s="160">
        <v>2.1533767129369705</v>
      </c>
      <c r="E120" s="160">
        <v>0</v>
      </c>
      <c r="F120" s="348"/>
      <c r="G120" s="160">
        <v>0</v>
      </c>
      <c r="H120" s="161">
        <v>0</v>
      </c>
      <c r="I120" s="162">
        <f t="shared" si="116"/>
        <v>3.4499999999999993</v>
      </c>
      <c r="J120" s="149"/>
      <c r="K120" s="163" t="s">
        <v>17</v>
      </c>
      <c r="L120" s="164">
        <v>1.296623287063029</v>
      </c>
      <c r="M120" s="164">
        <v>0</v>
      </c>
      <c r="N120" s="164">
        <v>2.1533767129369705</v>
      </c>
      <c r="O120" s="164">
        <v>0</v>
      </c>
      <c r="P120" s="164">
        <v>0.48673151999999997</v>
      </c>
      <c r="Q120" s="164">
        <v>0</v>
      </c>
      <c r="R120" s="165">
        <v>0</v>
      </c>
      <c r="S120" s="166">
        <f t="shared" si="117"/>
        <v>3.9367315199999995</v>
      </c>
      <c r="U120" s="211" t="s">
        <v>17</v>
      </c>
      <c r="V120" s="212">
        <v>1.296623287063029</v>
      </c>
      <c r="W120" s="212">
        <v>0</v>
      </c>
      <c r="X120" s="212">
        <v>0</v>
      </c>
      <c r="Y120" s="212">
        <v>0</v>
      </c>
      <c r="Z120" s="212">
        <v>2.1533767129369705</v>
      </c>
      <c r="AA120" s="212">
        <v>0</v>
      </c>
      <c r="AB120" s="212">
        <v>0.48673151999999997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18"/>
        <v>3.9367315199999995</v>
      </c>
      <c r="AJ120" s="141" t="str">
        <f t="shared" si="119"/>
        <v/>
      </c>
      <c r="BA120" s="141"/>
      <c r="BR120" s="141"/>
      <c r="CG120" s="141"/>
    </row>
    <row r="121" spans="1:85" ht="15">
      <c r="A121" s="167" t="s">
        <v>139</v>
      </c>
      <c r="B121" s="156">
        <v>2128.5286567547146</v>
      </c>
      <c r="C121" s="156">
        <v>553.76515653349975</v>
      </c>
      <c r="D121" s="156">
        <v>2797.9070091812628</v>
      </c>
      <c r="E121" s="156">
        <v>1158.1371179263574</v>
      </c>
      <c r="F121" s="348"/>
      <c r="G121" s="156">
        <v>0</v>
      </c>
      <c r="H121" s="168">
        <v>0</v>
      </c>
      <c r="I121" s="154">
        <f t="shared" si="116"/>
        <v>6638.3379403958352</v>
      </c>
      <c r="J121" s="149"/>
      <c r="K121" s="169" t="s">
        <v>139</v>
      </c>
      <c r="L121" s="156">
        <v>2128.5286567547146</v>
      </c>
      <c r="M121" s="156">
        <v>553.76515653349975</v>
      </c>
      <c r="N121" s="156">
        <v>2797.9070091812628</v>
      </c>
      <c r="O121" s="156">
        <v>1158.1371179263574</v>
      </c>
      <c r="P121" s="156">
        <v>0</v>
      </c>
      <c r="Q121" s="156">
        <v>0</v>
      </c>
      <c r="R121" s="157">
        <v>0</v>
      </c>
      <c r="S121" s="158">
        <f t="shared" si="117"/>
        <v>6638.3379403958352</v>
      </c>
      <c r="U121" s="215" t="s">
        <v>139</v>
      </c>
      <c r="V121" s="207">
        <v>2018.7327216815522</v>
      </c>
      <c r="W121" s="207">
        <v>0</v>
      </c>
      <c r="X121" s="207">
        <v>0</v>
      </c>
      <c r="Y121" s="207">
        <v>553.76515653349975</v>
      </c>
      <c r="Z121" s="207">
        <v>2797.9070091812628</v>
      </c>
      <c r="AA121" s="207">
        <v>1141.5744855789824</v>
      </c>
      <c r="AB121" s="207">
        <v>0</v>
      </c>
      <c r="AC121" s="208">
        <v>126.35856742053747</v>
      </c>
      <c r="AD121" s="207">
        <v>109.7959350731625</v>
      </c>
      <c r="AE121" s="207">
        <v>0</v>
      </c>
      <c r="AF121" s="207">
        <v>0</v>
      </c>
      <c r="AG121" s="207">
        <v>0</v>
      </c>
      <c r="AH121" s="207">
        <v>16.562632347374972</v>
      </c>
      <c r="AI121" s="210">
        <f t="shared" si="118"/>
        <v>6638.3379403958352</v>
      </c>
      <c r="AJ121" s="141" t="str">
        <f t="shared" si="119"/>
        <v/>
      </c>
      <c r="BA121" s="141"/>
      <c r="BR121" s="141"/>
      <c r="CG121" s="141"/>
    </row>
    <row r="122" spans="1:85" ht="15">
      <c r="A122" s="159" t="s">
        <v>25</v>
      </c>
      <c r="B122" s="160">
        <v>363.58168097968036</v>
      </c>
      <c r="C122" s="160">
        <v>4.2139382697311296</v>
      </c>
      <c r="D122" s="160">
        <v>534.2855420521779</v>
      </c>
      <c r="E122" s="160">
        <v>2428.7853365359028</v>
      </c>
      <c r="F122" s="348"/>
      <c r="G122" s="160">
        <v>234.73245028702965</v>
      </c>
      <c r="H122" s="161">
        <v>0</v>
      </c>
      <c r="I122" s="162">
        <f t="shared" si="116"/>
        <v>3565.5989481245219</v>
      </c>
      <c r="J122" s="149"/>
      <c r="K122" s="163" t="s">
        <v>25</v>
      </c>
      <c r="L122" s="164">
        <v>363.58168097968036</v>
      </c>
      <c r="M122" s="164">
        <v>4.2139382697311296</v>
      </c>
      <c r="N122" s="164">
        <v>534.2855420521779</v>
      </c>
      <c r="O122" s="164">
        <v>2428.7853365359028</v>
      </c>
      <c r="P122" s="164">
        <v>3.4688699112508439</v>
      </c>
      <c r="Q122" s="164">
        <v>234.73245028702965</v>
      </c>
      <c r="R122" s="165">
        <v>0</v>
      </c>
      <c r="S122" s="166">
        <f t="shared" si="117"/>
        <v>3569.0678180357727</v>
      </c>
      <c r="U122" s="211" t="s">
        <v>25</v>
      </c>
      <c r="V122" s="212">
        <v>325.6306740423604</v>
      </c>
      <c r="W122" s="212">
        <v>34.515169249507323</v>
      </c>
      <c r="X122" s="212">
        <v>234.73245028702965</v>
      </c>
      <c r="Y122" s="212">
        <v>4.2139382697311296</v>
      </c>
      <c r="Z122" s="212">
        <v>534.2855420521779</v>
      </c>
      <c r="AA122" s="212">
        <v>2395.3653167673742</v>
      </c>
      <c r="AB122" s="212">
        <v>3.4688699112508439</v>
      </c>
      <c r="AC122" s="213">
        <v>36.855857456341461</v>
      </c>
      <c r="AD122" s="212">
        <v>3.4358376878126542</v>
      </c>
      <c r="AE122" s="212">
        <v>0</v>
      </c>
      <c r="AF122" s="212">
        <v>0</v>
      </c>
      <c r="AG122" s="212">
        <v>0</v>
      </c>
      <c r="AH122" s="212">
        <v>33.42001976852881</v>
      </c>
      <c r="AI122" s="214">
        <f t="shared" si="118"/>
        <v>3569.0678180357727</v>
      </c>
      <c r="AJ122" s="141" t="str">
        <f t="shared" si="119"/>
        <v/>
      </c>
      <c r="BA122" s="141"/>
      <c r="BR122" s="141"/>
      <c r="CG122" s="141"/>
    </row>
    <row r="123" spans="1:85" ht="15">
      <c r="A123" s="167" t="s">
        <v>24</v>
      </c>
      <c r="B123" s="156">
        <v>14.3424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116"/>
        <v>14.3424</v>
      </c>
      <c r="J123" s="149"/>
      <c r="K123" s="169" t="s">
        <v>24</v>
      </c>
      <c r="L123" s="156">
        <v>14.3424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17"/>
        <v>14.3424</v>
      </c>
      <c r="U123" s="215" t="s">
        <v>24</v>
      </c>
      <c r="V123" s="207">
        <v>14.3424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18"/>
        <v>14.3424</v>
      </c>
      <c r="AJ123" s="141" t="str">
        <f t="shared" si="119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116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17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18"/>
        <v>0</v>
      </c>
      <c r="AJ124" s="141" t="str">
        <f t="shared" si="11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10.23505284120829</v>
      </c>
      <c r="D125" s="156">
        <v>0</v>
      </c>
      <c r="E125" s="156">
        <v>0</v>
      </c>
      <c r="F125" s="348"/>
      <c r="G125" s="156">
        <v>0</v>
      </c>
      <c r="H125" s="168">
        <v>0</v>
      </c>
      <c r="I125" s="154">
        <f t="shared" si="116"/>
        <v>10.23505284120829</v>
      </c>
      <c r="J125" s="149"/>
      <c r="K125" s="169" t="s">
        <v>22</v>
      </c>
      <c r="L125" s="156">
        <v>0</v>
      </c>
      <c r="M125" s="156">
        <v>10.23505284120829</v>
      </c>
      <c r="N125" s="156">
        <v>0</v>
      </c>
      <c r="O125" s="156">
        <v>0</v>
      </c>
      <c r="P125" s="156">
        <v>20.299404148129288</v>
      </c>
      <c r="Q125" s="156">
        <v>0</v>
      </c>
      <c r="R125" s="157">
        <v>0</v>
      </c>
      <c r="S125" s="158">
        <f t="shared" si="117"/>
        <v>30.534456989337578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10.23505284120829</v>
      </c>
      <c r="Z125" s="207">
        <v>0</v>
      </c>
      <c r="AA125" s="207">
        <v>0</v>
      </c>
      <c r="AB125" s="207">
        <v>20.299404148129288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18"/>
        <v>30.534456989337578</v>
      </c>
      <c r="AJ125" s="141" t="str">
        <f t="shared" si="11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11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17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18"/>
        <v>0</v>
      </c>
      <c r="AJ126" s="141" t="str">
        <f t="shared" si="119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9.7700274698778067</v>
      </c>
      <c r="D127" s="156">
        <v>4266.8314740717724</v>
      </c>
      <c r="E127" s="156">
        <v>0</v>
      </c>
      <c r="F127" s="348"/>
      <c r="G127" s="156">
        <v>0</v>
      </c>
      <c r="H127" s="168">
        <v>0</v>
      </c>
      <c r="I127" s="154">
        <f t="shared" si="116"/>
        <v>4276.6015015416506</v>
      </c>
      <c r="J127" s="149"/>
      <c r="K127" s="171" t="s">
        <v>63</v>
      </c>
      <c r="L127" s="156">
        <v>0</v>
      </c>
      <c r="M127" s="156">
        <v>9.7700274698778067</v>
      </c>
      <c r="N127" s="156">
        <v>4266.8314740717724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17"/>
        <v>4276.6015015416506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9.7700274698778067</v>
      </c>
      <c r="Z127" s="207">
        <v>4266.8314740717724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18"/>
        <v>4276.6015015416506</v>
      </c>
      <c r="AJ127" s="141" t="str">
        <f t="shared" si="11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11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17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118"/>
        <v>0</v>
      </c>
      <c r="AJ128" s="141" t="str">
        <f t="shared" si="11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2.6024304828933347</v>
      </c>
      <c r="D129" s="181">
        <v>1136.5507750851759</v>
      </c>
      <c r="E129" s="181">
        <v>0</v>
      </c>
      <c r="F129" s="348"/>
      <c r="G129" s="181">
        <v>0</v>
      </c>
      <c r="H129" s="182">
        <v>0</v>
      </c>
      <c r="I129" s="183">
        <f t="shared" si="116"/>
        <v>1139.1532055680693</v>
      </c>
      <c r="J129" s="149"/>
      <c r="K129" s="184" t="s">
        <v>19</v>
      </c>
      <c r="L129" s="181">
        <v>0</v>
      </c>
      <c r="M129" s="181">
        <v>2.6024304828933347</v>
      </c>
      <c r="N129" s="181">
        <v>1136.5507750851759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17"/>
        <v>1139.1532055680693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2.6024304828933347</v>
      </c>
      <c r="Z129" s="221">
        <v>1136.5507750851759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18"/>
        <v>1139.1532055680693</v>
      </c>
      <c r="AJ129" s="141" t="str">
        <f t="shared" si="11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7.1675969869844733</v>
      </c>
      <c r="D130" s="173">
        <v>3130.2806989865967</v>
      </c>
      <c r="E130" s="173">
        <v>0</v>
      </c>
      <c r="F130" s="348"/>
      <c r="G130" s="173">
        <v>0</v>
      </c>
      <c r="H130" s="174">
        <v>0</v>
      </c>
      <c r="I130" s="175">
        <f t="shared" si="116"/>
        <v>3137.448295973581</v>
      </c>
      <c r="J130" s="149"/>
      <c r="K130" s="176" t="s">
        <v>20</v>
      </c>
      <c r="L130" s="177">
        <v>0</v>
      </c>
      <c r="M130" s="177">
        <v>7.1675969869844733</v>
      </c>
      <c r="N130" s="177">
        <v>3130.2806989865967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17"/>
        <v>3137.448295973581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7.1675969869844733</v>
      </c>
      <c r="Z130" s="218">
        <v>3130.2806989865967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118"/>
        <v>3137.448295973581</v>
      </c>
      <c r="AJ130" s="141" t="str">
        <f t="shared" si="11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11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1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18"/>
        <v>0</v>
      </c>
      <c r="AJ131" s="141" t="str">
        <f t="shared" si="11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2507.849305228619</v>
      </c>
      <c r="C132" s="195">
        <f t="shared" ref="C132:H132" si="120">SUM(C111:C127)</f>
        <v>577.98417511431694</v>
      </c>
      <c r="D132" s="195">
        <f t="shared" si="120"/>
        <v>10639.271504694865</v>
      </c>
      <c r="E132" s="195">
        <f t="shared" si="120"/>
        <v>3591.1702482045898</v>
      </c>
      <c r="F132" s="195">
        <f t="shared" si="120"/>
        <v>0</v>
      </c>
      <c r="G132" s="195">
        <f t="shared" si="120"/>
        <v>234.73245028702965</v>
      </c>
      <c r="H132" s="197">
        <f t="shared" si="120"/>
        <v>0</v>
      </c>
      <c r="I132" s="154">
        <f t="shared" ref="I132" si="121">SUM(I111:I127)</f>
        <v>17551.00768352942</v>
      </c>
      <c r="J132" s="149"/>
      <c r="K132" s="196" t="s">
        <v>26</v>
      </c>
      <c r="L132" s="195">
        <f>SUM(L111:L127)</f>
        <v>2507.849305228619</v>
      </c>
      <c r="M132" s="195">
        <f t="shared" ref="M132:R132" si="122">SUM(M111:M127)</f>
        <v>577.98417511431694</v>
      </c>
      <c r="N132" s="195">
        <f t="shared" si="122"/>
        <v>10639.271504694865</v>
      </c>
      <c r="O132" s="195">
        <f t="shared" si="122"/>
        <v>3591.1702482045898</v>
      </c>
      <c r="P132" s="195">
        <f t="shared" si="122"/>
        <v>366.17055994890501</v>
      </c>
      <c r="Q132" s="195">
        <f t="shared" si="122"/>
        <v>234.73245028702965</v>
      </c>
      <c r="R132" s="197">
        <f t="shared" si="122"/>
        <v>0</v>
      </c>
      <c r="S132" s="198">
        <f t="shared" ref="S132" si="123">SUM(S111:S127)</f>
        <v>17917.178243478324</v>
      </c>
      <c r="T132" s="141" t="str">
        <f>IF(ABS(S132-AI132)&gt;0.01,S132-AI132,"")</f>
        <v/>
      </c>
      <c r="U132" s="224" t="s">
        <v>62</v>
      </c>
      <c r="V132" s="225">
        <f>SUM(V111:V127)</f>
        <v>2360.0785896024204</v>
      </c>
      <c r="W132" s="225">
        <f t="shared" ref="W132:AH132" si="124">SUM(W111:W127)</f>
        <v>34.515169249507323</v>
      </c>
      <c r="X132" s="225">
        <f t="shared" si="124"/>
        <v>234.73245028702965</v>
      </c>
      <c r="Y132" s="225">
        <f t="shared" si="124"/>
        <v>577.98417511431694</v>
      </c>
      <c r="Z132" s="225">
        <f t="shared" si="124"/>
        <v>10629.738674813751</v>
      </c>
      <c r="AA132" s="225">
        <f t="shared" si="124"/>
        <v>3537.1569477730718</v>
      </c>
      <c r="AB132" s="225">
        <f t="shared" si="124"/>
        <v>366.17055994890501</v>
      </c>
      <c r="AC132" s="225">
        <f t="shared" si="124"/>
        <v>176.80167668932592</v>
      </c>
      <c r="AD132" s="226">
        <f t="shared" si="124"/>
        <v>113.25554637669143</v>
      </c>
      <c r="AE132" s="226">
        <f t="shared" si="124"/>
        <v>0</v>
      </c>
      <c r="AF132" s="226">
        <f t="shared" si="124"/>
        <v>0</v>
      </c>
      <c r="AG132" s="226">
        <f t="shared" si="124"/>
        <v>9.5328298811160863</v>
      </c>
      <c r="AH132" s="226">
        <f t="shared" si="124"/>
        <v>54.013300431518417</v>
      </c>
      <c r="AI132" s="227">
        <f>SUM(V132:AC132)</f>
        <v>17917.178243478327</v>
      </c>
      <c r="AJ132" s="141" t="str">
        <f t="shared" si="119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0.14288919191700239</v>
      </c>
      <c r="C133" s="49">
        <f t="shared" ref="C133:H133" si="125">IF($I132=0,"-",C132/$I132)</f>
        <v>3.2931680364810097E-2</v>
      </c>
      <c r="D133" s="49">
        <f t="shared" si="125"/>
        <v>0.60619149034269926</v>
      </c>
      <c r="E133" s="49">
        <f t="shared" si="125"/>
        <v>0.20461333690684269</v>
      </c>
      <c r="F133" s="49">
        <f t="shared" si="125"/>
        <v>0</v>
      </c>
      <c r="G133" s="49">
        <f t="shared" si="125"/>
        <v>1.3374300468645578E-2</v>
      </c>
      <c r="H133" s="72">
        <f t="shared" si="125"/>
        <v>0</v>
      </c>
      <c r="I133" s="50">
        <f>SUM(B133:H133)</f>
        <v>1</v>
      </c>
      <c r="J133" s="141"/>
      <c r="K133" s="84" t="s">
        <v>86</v>
      </c>
      <c r="L133" s="101">
        <f t="shared" ref="L133:R133" si="126">IF($S132=0,"-",L132/$S132)</f>
        <v>0.139968987925956</v>
      </c>
      <c r="M133" s="101">
        <f t="shared" si="126"/>
        <v>3.2258660781292248E-2</v>
      </c>
      <c r="N133" s="101">
        <f t="shared" si="126"/>
        <v>0.59380284998657396</v>
      </c>
      <c r="O133" s="101">
        <f t="shared" si="126"/>
        <v>0.2004316862512511</v>
      </c>
      <c r="P133" s="101">
        <f t="shared" si="126"/>
        <v>2.0436843066077522E-2</v>
      </c>
      <c r="Q133" s="101">
        <f t="shared" si="126"/>
        <v>1.3100971988849302E-2</v>
      </c>
      <c r="R133" s="102">
        <f t="shared" si="126"/>
        <v>0</v>
      </c>
      <c r="S133" s="103">
        <f>SUM(L133:R133)</f>
        <v>1.0000000000000002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  <c r="AJ133" s="24">
        <f t="shared" si="119"/>
        <v>1.0000000000000002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516.32220538453851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516.32220538453851</v>
      </c>
      <c r="J137" s="149"/>
      <c r="K137" s="203" t="s">
        <v>7</v>
      </c>
      <c r="L137" s="152">
        <v>0</v>
      </c>
      <c r="M137" s="152">
        <v>516.32220538453851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516.32220538453851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516.32220538453851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516.32220538453851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127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28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29">SUM(V138:AC138)</f>
        <v>0</v>
      </c>
      <c r="AJ138" s="141" t="str">
        <f t="shared" ref="AJ138:AJ159" si="130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127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28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29"/>
        <v>0</v>
      </c>
      <c r="AJ139" s="141" t="str">
        <f t="shared" si="130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127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28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29"/>
        <v>0</v>
      </c>
      <c r="AJ140" s="141" t="str">
        <f t="shared" si="130"/>
        <v/>
      </c>
      <c r="BA140" s="141"/>
      <c r="BR140" s="141"/>
      <c r="CG140" s="141"/>
    </row>
    <row r="141" spans="1:85" ht="15">
      <c r="A141" s="167" t="s">
        <v>16</v>
      </c>
      <c r="B141" s="156">
        <v>205.0260127226218</v>
      </c>
      <c r="C141" s="156">
        <v>35.138081224028348</v>
      </c>
      <c r="D141" s="156">
        <v>0</v>
      </c>
      <c r="E141" s="156">
        <v>0</v>
      </c>
      <c r="F141" s="348"/>
      <c r="G141" s="156">
        <v>0</v>
      </c>
      <c r="H141" s="168">
        <v>0</v>
      </c>
      <c r="I141" s="154">
        <f t="shared" si="127"/>
        <v>240.16409394665015</v>
      </c>
      <c r="J141" s="149"/>
      <c r="K141" s="169" t="s">
        <v>16</v>
      </c>
      <c r="L141" s="156">
        <v>205.0260127226218</v>
      </c>
      <c r="M141" s="156">
        <v>35.138081224028348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28"/>
        <v>240.16409394665015</v>
      </c>
      <c r="U141" s="215" t="s">
        <v>16</v>
      </c>
      <c r="V141" s="207">
        <v>205.0260127226218</v>
      </c>
      <c r="W141" s="207">
        <v>0</v>
      </c>
      <c r="X141" s="207">
        <v>0</v>
      </c>
      <c r="Y141" s="207">
        <v>35.138081224028348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129"/>
        <v>240.16409394665015</v>
      </c>
      <c r="AJ141" s="141" t="str">
        <f t="shared" si="130"/>
        <v/>
      </c>
      <c r="BA141" s="141"/>
      <c r="BR141" s="141"/>
      <c r="CG141" s="141"/>
    </row>
    <row r="142" spans="1:85" ht="15">
      <c r="A142" s="159" t="s">
        <v>15</v>
      </c>
      <c r="B142" s="160">
        <v>1.27642198296652</v>
      </c>
      <c r="C142" s="160">
        <v>6.8488024211695615</v>
      </c>
      <c r="D142" s="160">
        <v>0.21717768198516998</v>
      </c>
      <c r="E142" s="160">
        <v>0.12852062587253962</v>
      </c>
      <c r="F142" s="348"/>
      <c r="G142" s="160">
        <v>0</v>
      </c>
      <c r="H142" s="161">
        <v>0</v>
      </c>
      <c r="I142" s="162">
        <f t="shared" si="127"/>
        <v>8.4709227119937918</v>
      </c>
      <c r="J142" s="149"/>
      <c r="K142" s="163" t="s">
        <v>15</v>
      </c>
      <c r="L142" s="164">
        <v>1.27642198296652</v>
      </c>
      <c r="M142" s="164">
        <v>6.8488024211695615</v>
      </c>
      <c r="N142" s="164">
        <v>0.21717768198516998</v>
      </c>
      <c r="O142" s="164">
        <v>0.12852062587253962</v>
      </c>
      <c r="P142" s="164">
        <v>0</v>
      </c>
      <c r="Q142" s="164">
        <v>0</v>
      </c>
      <c r="R142" s="165">
        <v>0</v>
      </c>
      <c r="S142" s="166">
        <f t="shared" si="128"/>
        <v>8.4709227119937918</v>
      </c>
      <c r="U142" s="211" t="s">
        <v>56</v>
      </c>
      <c r="V142" s="212">
        <v>1.27642198296652</v>
      </c>
      <c r="W142" s="212">
        <v>0</v>
      </c>
      <c r="X142" s="212">
        <v>0</v>
      </c>
      <c r="Y142" s="212">
        <v>6.8488024211695615</v>
      </c>
      <c r="Z142" s="212">
        <v>0.21717768198516998</v>
      </c>
      <c r="AA142" s="212">
        <v>0</v>
      </c>
      <c r="AB142" s="212">
        <v>0</v>
      </c>
      <c r="AC142" s="213">
        <v>0.12852062587253962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0.12852062587253962</v>
      </c>
      <c r="AI142" s="214">
        <f t="shared" si="129"/>
        <v>8.4709227119937918</v>
      </c>
      <c r="AJ142" s="141" t="str">
        <f t="shared" si="130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</v>
      </c>
      <c r="F143" s="348"/>
      <c r="G143" s="156">
        <v>0</v>
      </c>
      <c r="H143" s="168">
        <v>0</v>
      </c>
      <c r="I143" s="154">
        <f t="shared" si="127"/>
        <v>0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</v>
      </c>
      <c r="P143" s="156">
        <v>84.83553000868497</v>
      </c>
      <c r="Q143" s="156">
        <v>0</v>
      </c>
      <c r="R143" s="157">
        <v>0</v>
      </c>
      <c r="S143" s="158">
        <f t="shared" si="128"/>
        <v>84.83553000868497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84.83553000868497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29"/>
        <v>84.83553000868497</v>
      </c>
      <c r="AJ143" s="141" t="str">
        <f t="shared" si="130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127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14.987572336571969</v>
      </c>
      <c r="Q144" s="164">
        <v>0</v>
      </c>
      <c r="R144" s="165">
        <v>0</v>
      </c>
      <c r="S144" s="166">
        <f t="shared" si="128"/>
        <v>14.987572336571969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14.987572336571969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29"/>
        <v>14.987572336571969</v>
      </c>
      <c r="AJ144" s="141" t="str">
        <f t="shared" si="130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127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28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29"/>
        <v>0</v>
      </c>
      <c r="AJ145" s="141" t="str">
        <f t="shared" si="130"/>
        <v/>
      </c>
      <c r="BA145" s="141"/>
      <c r="BR145" s="141"/>
      <c r="CG145" s="141"/>
    </row>
    <row r="146" spans="1:85" ht="15">
      <c r="A146" s="159" t="s">
        <v>17</v>
      </c>
      <c r="B146" s="160">
        <v>3.203958116156999E-4</v>
      </c>
      <c r="C146" s="160">
        <v>1.7225218707625991</v>
      </c>
      <c r="D146" s="160">
        <v>1.7254054330671404</v>
      </c>
      <c r="E146" s="160">
        <v>0</v>
      </c>
      <c r="F146" s="348"/>
      <c r="G146" s="160">
        <v>0</v>
      </c>
      <c r="H146" s="161">
        <v>0</v>
      </c>
      <c r="I146" s="162">
        <f t="shared" si="127"/>
        <v>3.4482476996413554</v>
      </c>
      <c r="J146" s="149"/>
      <c r="K146" s="163" t="s">
        <v>17</v>
      </c>
      <c r="L146" s="164">
        <v>3.203958116156999E-4</v>
      </c>
      <c r="M146" s="164">
        <v>1.7225218707625991</v>
      </c>
      <c r="N146" s="164">
        <v>1.7254054330671404</v>
      </c>
      <c r="O146" s="164">
        <v>0</v>
      </c>
      <c r="P146" s="164">
        <v>1.4457272926703092E-4</v>
      </c>
      <c r="Q146" s="164">
        <v>0</v>
      </c>
      <c r="R146" s="165">
        <v>0</v>
      </c>
      <c r="S146" s="166">
        <f t="shared" si="128"/>
        <v>3.4483922723706222</v>
      </c>
      <c r="U146" s="211" t="s">
        <v>17</v>
      </c>
      <c r="V146" s="212">
        <v>3.203958116156999E-4</v>
      </c>
      <c r="W146" s="212">
        <v>0</v>
      </c>
      <c r="X146" s="212">
        <v>0</v>
      </c>
      <c r="Y146" s="212">
        <v>1.7225218707625991</v>
      </c>
      <c r="Z146" s="212">
        <v>1.7254054330671404</v>
      </c>
      <c r="AA146" s="212">
        <v>0</v>
      </c>
      <c r="AB146" s="212">
        <v>1.4457272926703092E-4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29"/>
        <v>3.4483922723706222</v>
      </c>
      <c r="AJ146" s="141" t="str">
        <f t="shared" si="130"/>
        <v/>
      </c>
      <c r="BA146" s="141"/>
      <c r="BR146" s="141"/>
      <c r="CG146" s="141"/>
    </row>
    <row r="147" spans="1:85" ht="15">
      <c r="A147" s="167" t="s">
        <v>139</v>
      </c>
      <c r="B147" s="156">
        <v>162.54785367415943</v>
      </c>
      <c r="C147" s="156">
        <v>1983.4695701809276</v>
      </c>
      <c r="D147" s="156">
        <v>5217.0130183686151</v>
      </c>
      <c r="E147" s="156">
        <v>39.266341034343853</v>
      </c>
      <c r="F147" s="348"/>
      <c r="G147" s="156">
        <v>0</v>
      </c>
      <c r="H147" s="168">
        <v>0</v>
      </c>
      <c r="I147" s="154">
        <f t="shared" si="127"/>
        <v>7402.2967832580462</v>
      </c>
      <c r="J147" s="149"/>
      <c r="K147" s="169" t="s">
        <v>139</v>
      </c>
      <c r="L147" s="156">
        <v>162.54785367415943</v>
      </c>
      <c r="M147" s="156">
        <v>1983.4695701809276</v>
      </c>
      <c r="N147" s="156">
        <v>5217.0130183686151</v>
      </c>
      <c r="O147" s="156">
        <v>39.266341034343853</v>
      </c>
      <c r="P147" s="156">
        <v>0</v>
      </c>
      <c r="Q147" s="156">
        <v>0</v>
      </c>
      <c r="R147" s="157">
        <v>0</v>
      </c>
      <c r="S147" s="158">
        <f t="shared" si="128"/>
        <v>7402.2967832580462</v>
      </c>
      <c r="U147" s="215" t="s">
        <v>139</v>
      </c>
      <c r="V147" s="207">
        <v>161.32543286157122</v>
      </c>
      <c r="W147" s="207">
        <v>0</v>
      </c>
      <c r="X147" s="207">
        <v>0</v>
      </c>
      <c r="Y147" s="207">
        <v>1983.4695701809276</v>
      </c>
      <c r="Z147" s="207">
        <v>5209.7916011213156</v>
      </c>
      <c r="AA147" s="207">
        <v>0</v>
      </c>
      <c r="AB147" s="207">
        <v>0</v>
      </c>
      <c r="AC147" s="208">
        <v>47.71017909423206</v>
      </c>
      <c r="AD147" s="207">
        <v>1.2224208125882199</v>
      </c>
      <c r="AE147" s="207">
        <v>0</v>
      </c>
      <c r="AF147" s="207">
        <v>0</v>
      </c>
      <c r="AG147" s="207">
        <v>7.2214172472999909</v>
      </c>
      <c r="AH147" s="207">
        <v>39.266341034343853</v>
      </c>
      <c r="AI147" s="210">
        <f t="shared" si="129"/>
        <v>7402.2967832580471</v>
      </c>
      <c r="AJ147" s="141" t="str">
        <f t="shared" si="130"/>
        <v/>
      </c>
      <c r="BA147" s="141"/>
      <c r="BR147" s="141"/>
      <c r="CG147" s="141"/>
    </row>
    <row r="148" spans="1:85" ht="15">
      <c r="A148" s="159" t="s">
        <v>25</v>
      </c>
      <c r="B148" s="160">
        <v>155.08828040607798</v>
      </c>
      <c r="C148" s="160">
        <v>114.72676407027197</v>
      </c>
      <c r="D148" s="160">
        <v>45.68695831534221</v>
      </c>
      <c r="E148" s="160">
        <v>5982.2333179658071</v>
      </c>
      <c r="F148" s="348"/>
      <c r="G148" s="160">
        <v>167.51280530961282</v>
      </c>
      <c r="H148" s="161">
        <v>0</v>
      </c>
      <c r="I148" s="162">
        <f t="shared" si="127"/>
        <v>6465.2481260671129</v>
      </c>
      <c r="J148" s="149"/>
      <c r="K148" s="163" t="s">
        <v>25</v>
      </c>
      <c r="L148" s="164">
        <v>155.08828040607798</v>
      </c>
      <c r="M148" s="164">
        <v>114.72676407027197</v>
      </c>
      <c r="N148" s="164">
        <v>45.68695831534221</v>
      </c>
      <c r="O148" s="164">
        <v>5982.2333179658071</v>
      </c>
      <c r="P148" s="164">
        <v>0.11593884920556774</v>
      </c>
      <c r="Q148" s="164">
        <v>167.51280530961282</v>
      </c>
      <c r="R148" s="165">
        <v>0</v>
      </c>
      <c r="S148" s="166">
        <f t="shared" si="128"/>
        <v>6465.3640649163181</v>
      </c>
      <c r="U148" s="211" t="s">
        <v>25</v>
      </c>
      <c r="V148" s="212">
        <v>29.287858019850319</v>
      </c>
      <c r="W148" s="212">
        <v>125.80042238622767</v>
      </c>
      <c r="X148" s="212">
        <v>167.51280530961282</v>
      </c>
      <c r="Y148" s="212">
        <v>114.72676407027197</v>
      </c>
      <c r="Z148" s="212">
        <v>45.68695831534221</v>
      </c>
      <c r="AA148" s="212">
        <v>5944.9703018837663</v>
      </c>
      <c r="AB148" s="212">
        <v>0.11593884920556774</v>
      </c>
      <c r="AC148" s="213">
        <v>37.263016082041311</v>
      </c>
      <c r="AD148" s="212">
        <v>0</v>
      </c>
      <c r="AE148" s="212">
        <v>0.44669951795564133</v>
      </c>
      <c r="AF148" s="212">
        <v>0</v>
      </c>
      <c r="AG148" s="212">
        <v>0</v>
      </c>
      <c r="AH148" s="212">
        <v>36.816316564085668</v>
      </c>
      <c r="AI148" s="214">
        <f t="shared" si="129"/>
        <v>6465.3640649163181</v>
      </c>
      <c r="AJ148" s="141" t="str">
        <f t="shared" si="130"/>
        <v/>
      </c>
      <c r="BA148" s="141"/>
      <c r="BR148" s="141"/>
      <c r="CG148" s="141"/>
    </row>
    <row r="149" spans="1:85" ht="15">
      <c r="A149" s="167" t="s">
        <v>24</v>
      </c>
      <c r="B149" s="156">
        <v>58.242606426626921</v>
      </c>
      <c r="C149" s="156">
        <v>576.27702966838388</v>
      </c>
      <c r="D149" s="156">
        <v>31.462552442188468</v>
      </c>
      <c r="E149" s="156">
        <v>0</v>
      </c>
      <c r="F149" s="348"/>
      <c r="G149" s="156">
        <v>0</v>
      </c>
      <c r="H149" s="168">
        <v>0</v>
      </c>
      <c r="I149" s="154">
        <f t="shared" si="127"/>
        <v>665.98218853719925</v>
      </c>
      <c r="J149" s="149"/>
      <c r="K149" s="169" t="s">
        <v>24</v>
      </c>
      <c r="L149" s="156">
        <v>58.242606426626921</v>
      </c>
      <c r="M149" s="156">
        <v>576.27702966838388</v>
      </c>
      <c r="N149" s="156">
        <v>31.462552442188468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28"/>
        <v>665.98218853719925</v>
      </c>
      <c r="U149" s="215" t="s">
        <v>24</v>
      </c>
      <c r="V149" s="207">
        <v>52.065104925723347</v>
      </c>
      <c r="W149" s="207">
        <v>4.5773352496844844</v>
      </c>
      <c r="X149" s="207">
        <v>0</v>
      </c>
      <c r="Y149" s="207">
        <v>576.27702966838388</v>
      </c>
      <c r="Z149" s="207">
        <v>31.462552442188468</v>
      </c>
      <c r="AA149" s="207">
        <v>0</v>
      </c>
      <c r="AB149" s="207">
        <v>0</v>
      </c>
      <c r="AC149" s="208">
        <v>1.6001662512190902</v>
      </c>
      <c r="AD149" s="207">
        <v>1.6001662512190902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29"/>
        <v>665.98218853719925</v>
      </c>
      <c r="AJ149" s="141" t="str">
        <f t="shared" si="130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127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28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29"/>
        <v>0</v>
      </c>
      <c r="AJ150" s="141" t="str">
        <f t="shared" si="130"/>
        <v/>
      </c>
      <c r="BA150" s="141"/>
      <c r="BR150" s="141"/>
      <c r="CG150" s="141"/>
    </row>
    <row r="151" spans="1:85" ht="15">
      <c r="A151" s="167" t="s">
        <v>22</v>
      </c>
      <c r="B151" s="156">
        <v>94.608055124520305</v>
      </c>
      <c r="C151" s="156">
        <v>1797.5530473658855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127"/>
        <v>1892.1611024904057</v>
      </c>
      <c r="J151" s="149"/>
      <c r="K151" s="169" t="s">
        <v>22</v>
      </c>
      <c r="L151" s="156">
        <v>94.608055124520305</v>
      </c>
      <c r="M151" s="156">
        <v>1797.5530473658855</v>
      </c>
      <c r="N151" s="156">
        <v>0</v>
      </c>
      <c r="O151" s="156">
        <v>0</v>
      </c>
      <c r="P151" s="156">
        <v>4.9975869305412965</v>
      </c>
      <c r="Q151" s="156">
        <v>0</v>
      </c>
      <c r="R151" s="157">
        <v>0</v>
      </c>
      <c r="S151" s="158">
        <f t="shared" si="128"/>
        <v>1897.158689420947</v>
      </c>
      <c r="U151" s="215" t="s">
        <v>22</v>
      </c>
      <c r="V151" s="207">
        <v>94.608055124520305</v>
      </c>
      <c r="W151" s="207">
        <v>0</v>
      </c>
      <c r="X151" s="207">
        <v>0</v>
      </c>
      <c r="Y151" s="207">
        <v>1797.5530473658855</v>
      </c>
      <c r="Z151" s="207">
        <v>0</v>
      </c>
      <c r="AA151" s="207">
        <v>0</v>
      </c>
      <c r="AB151" s="207">
        <v>4.9975869305412965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29"/>
        <v>1897.158689420947</v>
      </c>
      <c r="AJ151" s="141" t="str">
        <f t="shared" si="130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2600.7849871398303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127"/>
        <v>2600.7849871398303</v>
      </c>
      <c r="J152" s="149"/>
      <c r="K152" s="163" t="s">
        <v>21</v>
      </c>
      <c r="L152" s="164">
        <v>0</v>
      </c>
      <c r="M152" s="164">
        <v>2600.7849871398303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28"/>
        <v>2600.7849871398303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2600.7849871398303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29"/>
        <v>2600.7849871398303</v>
      </c>
      <c r="AJ152" s="141" t="str">
        <f t="shared" si="130"/>
        <v/>
      </c>
      <c r="BA152" s="141"/>
      <c r="BR152" s="141"/>
      <c r="CG152" s="141"/>
    </row>
    <row r="153" spans="1:85" ht="15">
      <c r="A153" s="170" t="s">
        <v>63</v>
      </c>
      <c r="B153" s="156">
        <v>0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127"/>
        <v>0</v>
      </c>
      <c r="J153" s="149"/>
      <c r="K153" s="171" t="s">
        <v>63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28"/>
        <v>0</v>
      </c>
      <c r="U153" s="216" t="s">
        <v>61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29"/>
        <v>0</v>
      </c>
      <c r="AJ153" s="141" t="str">
        <f t="shared" si="130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127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28"/>
        <v>0</v>
      </c>
      <c r="U154" s="217" t="s">
        <v>64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129"/>
        <v>0</v>
      </c>
      <c r="AJ154" s="141" t="str">
        <f t="shared" si="130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127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28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29"/>
        <v>0</v>
      </c>
      <c r="AJ155" s="141" t="str">
        <f t="shared" si="130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127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28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129"/>
        <v>0</v>
      </c>
      <c r="AJ156" s="141" t="str">
        <f t="shared" si="130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127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28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29"/>
        <v>0</v>
      </c>
      <c r="AJ157" s="141" t="str">
        <f t="shared" si="130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676.78955073278462</v>
      </c>
      <c r="C158" s="195">
        <f t="shared" ref="C158:H158" si="131">SUM(C137:C153)</f>
        <v>7632.8430093257984</v>
      </c>
      <c r="D158" s="195">
        <f t="shared" si="131"/>
        <v>5296.1051122411973</v>
      </c>
      <c r="E158" s="195">
        <f t="shared" si="131"/>
        <v>6021.6281796260237</v>
      </c>
      <c r="F158" s="195">
        <f t="shared" si="131"/>
        <v>0</v>
      </c>
      <c r="G158" s="195">
        <f t="shared" si="131"/>
        <v>167.51280530961282</v>
      </c>
      <c r="H158" s="197">
        <f t="shared" si="131"/>
        <v>0</v>
      </c>
      <c r="I158" s="154">
        <f t="shared" ref="I158" si="132">SUM(I137:I153)</f>
        <v>19794.878657235415</v>
      </c>
      <c r="J158" s="149"/>
      <c r="K158" s="196" t="s">
        <v>26</v>
      </c>
      <c r="L158" s="195">
        <f>SUM(L137:L153)</f>
        <v>676.78955073278462</v>
      </c>
      <c r="M158" s="195">
        <f t="shared" ref="M158:R158" si="133">SUM(M137:M153)</f>
        <v>7632.8430093257984</v>
      </c>
      <c r="N158" s="195">
        <f t="shared" si="133"/>
        <v>5296.1051122411973</v>
      </c>
      <c r="O158" s="195">
        <f t="shared" si="133"/>
        <v>6021.6281796260237</v>
      </c>
      <c r="P158" s="195">
        <f t="shared" si="133"/>
        <v>104.93677269773308</v>
      </c>
      <c r="Q158" s="195">
        <f t="shared" si="133"/>
        <v>167.51280530961282</v>
      </c>
      <c r="R158" s="197">
        <f t="shared" si="133"/>
        <v>0</v>
      </c>
      <c r="S158" s="198">
        <f t="shared" ref="S158" si="134">SUM(S137:S153)</f>
        <v>19899.815429933151</v>
      </c>
      <c r="T158" s="141" t="str">
        <f>IF(ABS(S158-AI158)&gt;0.01,S158-AI158,"")</f>
        <v/>
      </c>
      <c r="U158" s="224" t="s">
        <v>62</v>
      </c>
      <c r="V158" s="225">
        <f>SUM(V137:V153)</f>
        <v>543.58920603306512</v>
      </c>
      <c r="W158" s="225">
        <f t="shared" ref="W158:AH158" si="135">SUM(W137:W153)</f>
        <v>130.37775763591216</v>
      </c>
      <c r="X158" s="225">
        <f t="shared" si="135"/>
        <v>167.51280530961282</v>
      </c>
      <c r="Y158" s="225">
        <f t="shared" si="135"/>
        <v>7632.8430093257984</v>
      </c>
      <c r="Z158" s="225">
        <f t="shared" si="135"/>
        <v>5288.8836949938977</v>
      </c>
      <c r="AA158" s="225">
        <f t="shared" si="135"/>
        <v>5944.9703018837663</v>
      </c>
      <c r="AB158" s="225">
        <f t="shared" si="135"/>
        <v>104.93677269773308</v>
      </c>
      <c r="AC158" s="225">
        <f t="shared" si="135"/>
        <v>86.701882053365011</v>
      </c>
      <c r="AD158" s="226">
        <f t="shared" si="135"/>
        <v>2.8225870638073101</v>
      </c>
      <c r="AE158" s="226">
        <f t="shared" si="135"/>
        <v>0.44669951795564133</v>
      </c>
      <c r="AF158" s="226">
        <f t="shared" si="135"/>
        <v>0</v>
      </c>
      <c r="AG158" s="226">
        <f t="shared" si="135"/>
        <v>7.2214172472999909</v>
      </c>
      <c r="AH158" s="226">
        <f t="shared" si="135"/>
        <v>76.21117822430206</v>
      </c>
      <c r="AI158" s="227">
        <f>SUM(V158:AC158)</f>
        <v>19899.815429933151</v>
      </c>
      <c r="AJ158" s="141" t="str">
        <f t="shared" si="130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3.4190133844816714E-2</v>
      </c>
      <c r="C159" s="49">
        <f t="shared" ref="C159:H159" si="136">IF($I158=0,"-",C158/$I158)</f>
        <v>0.38559685772743268</v>
      </c>
      <c r="D159" s="49">
        <f t="shared" si="136"/>
        <v>0.26754925877281738</v>
      </c>
      <c r="E159" s="49">
        <f t="shared" si="136"/>
        <v>0.30420131812351375</v>
      </c>
      <c r="F159" s="49">
        <f t="shared" si="136"/>
        <v>0</v>
      </c>
      <c r="G159" s="49">
        <f t="shared" si="136"/>
        <v>8.4624315314195484E-3</v>
      </c>
      <c r="H159" s="72">
        <f t="shared" si="136"/>
        <v>0</v>
      </c>
      <c r="I159" s="50">
        <f>SUM(B159:H159)</f>
        <v>1</v>
      </c>
      <c r="J159" s="141"/>
      <c r="K159" s="84" t="s">
        <v>86</v>
      </c>
      <c r="L159" s="101">
        <f t="shared" ref="L159:R159" si="137">IF($S158=0,"-",L158/$S158)</f>
        <v>3.4009840599564703E-2</v>
      </c>
      <c r="M159" s="101">
        <f t="shared" si="137"/>
        <v>0.38356350772201303</v>
      </c>
      <c r="N159" s="101">
        <f t="shared" si="137"/>
        <v>0.26613840368965613</v>
      </c>
      <c r="O159" s="101">
        <f t="shared" si="137"/>
        <v>0.30259718743764508</v>
      </c>
      <c r="P159" s="101">
        <f t="shared" si="137"/>
        <v>5.2732535669596202E-3</v>
      </c>
      <c r="Q159" s="101">
        <f t="shared" si="137"/>
        <v>8.4178069841613374E-3</v>
      </c>
      <c r="R159" s="102">
        <f t="shared" si="137"/>
        <v>0</v>
      </c>
      <c r="S159" s="103">
        <f>SUM(L159:R159)</f>
        <v>1</v>
      </c>
      <c r="U159" s="113" t="s">
        <v>86</v>
      </c>
      <c r="V159" s="135">
        <f>+V158/$AI158</f>
        <v>2.7316293859459741E-2</v>
      </c>
      <c r="W159" s="135">
        <f t="shared" ref="W159:AH159" si="138">+W158/$AI158</f>
        <v>6.5517068786376245E-3</v>
      </c>
      <c r="X159" s="135">
        <f t="shared" si="138"/>
        <v>8.4178069841613374E-3</v>
      </c>
      <c r="Y159" s="135">
        <f t="shared" si="138"/>
        <v>0.38356350772201303</v>
      </c>
      <c r="Z159" s="135">
        <f t="shared" si="138"/>
        <v>0.26577551503509922</v>
      </c>
      <c r="AA159" s="135">
        <f t="shared" si="138"/>
        <v>0.29874499704863527</v>
      </c>
      <c r="AB159" s="135">
        <f t="shared" si="138"/>
        <v>5.2732535669596202E-3</v>
      </c>
      <c r="AC159" s="135">
        <f t="shared" si="138"/>
        <v>4.3569189050340993E-3</v>
      </c>
      <c r="AD159" s="135">
        <f t="shared" si="138"/>
        <v>1.4183986146733784E-4</v>
      </c>
      <c r="AE159" s="135">
        <f t="shared" si="138"/>
        <v>2.2447420154647229E-5</v>
      </c>
      <c r="AF159" s="135">
        <f t="shared" si="138"/>
        <v>0</v>
      </c>
      <c r="AG159" s="135">
        <f t="shared" si="138"/>
        <v>3.6288865455694577E-4</v>
      </c>
      <c r="AH159" s="135">
        <f t="shared" si="138"/>
        <v>3.8297429688551677E-3</v>
      </c>
      <c r="AI159" s="136">
        <f>SUM(V159:AC159)</f>
        <v>0.99999999999999989</v>
      </c>
      <c r="AJ159" s="24" t="str">
        <f t="shared" si="130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7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139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40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41">SUM(V164:AC164)</f>
        <v>0</v>
      </c>
      <c r="AJ164" s="141" t="str">
        <f t="shared" ref="AJ164:AJ185" si="142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139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40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41"/>
        <v>0</v>
      </c>
      <c r="AJ165" s="141" t="str">
        <f t="shared" si="142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139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40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41"/>
        <v>0</v>
      </c>
      <c r="AJ166" s="141" t="str">
        <f t="shared" si="142"/>
        <v/>
      </c>
      <c r="BA166" s="141"/>
      <c r="BR166" s="141"/>
      <c r="CG166" s="141"/>
    </row>
    <row r="167" spans="1:85" ht="15">
      <c r="A167" s="167" t="s">
        <v>16</v>
      </c>
      <c r="B167" s="156">
        <v>10.583554998501079</v>
      </c>
      <c r="C167" s="156">
        <v>0</v>
      </c>
      <c r="D167" s="156">
        <v>0</v>
      </c>
      <c r="E167" s="156">
        <v>0</v>
      </c>
      <c r="F167" s="348"/>
      <c r="G167" s="156">
        <v>0</v>
      </c>
      <c r="H167" s="168">
        <v>0</v>
      </c>
      <c r="I167" s="154">
        <f t="shared" si="139"/>
        <v>10.583554998501079</v>
      </c>
      <c r="J167" s="149"/>
      <c r="K167" s="169" t="s">
        <v>16</v>
      </c>
      <c r="L167" s="156">
        <v>10.583554998501079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40"/>
        <v>10.583554998501079</v>
      </c>
      <c r="U167" s="215" t="s">
        <v>16</v>
      </c>
      <c r="V167" s="207">
        <v>10.583554998501079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41"/>
        <v>10.583554998501079</v>
      </c>
      <c r="AJ167" s="141" t="str">
        <f t="shared" si="142"/>
        <v/>
      </c>
      <c r="BA167" s="141"/>
      <c r="BR167" s="141"/>
      <c r="CG167" s="141"/>
    </row>
    <row r="168" spans="1:85" ht="15">
      <c r="A168" s="159" t="s">
        <v>15</v>
      </c>
      <c r="B168" s="160">
        <v>3.4883564577538233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139"/>
        <v>3.4883564577538233</v>
      </c>
      <c r="J168" s="149"/>
      <c r="K168" s="163" t="s">
        <v>15</v>
      </c>
      <c r="L168" s="164">
        <v>3.4883564577538233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40"/>
        <v>3.4883564577538233</v>
      </c>
      <c r="U168" s="211" t="s">
        <v>56</v>
      </c>
      <c r="V168" s="212">
        <v>3.4883564577538233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41"/>
        <v>3.4883564577538233</v>
      </c>
      <c r="AJ168" s="141" t="str">
        <f t="shared" si="142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2.7931405397241069</v>
      </c>
      <c r="F169" s="348"/>
      <c r="G169" s="156">
        <v>0</v>
      </c>
      <c r="H169" s="168">
        <v>0</v>
      </c>
      <c r="I169" s="154">
        <f t="shared" si="139"/>
        <v>2.7931405397241069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2.7931405397241069</v>
      </c>
      <c r="P169" s="156">
        <v>41.178552232851303</v>
      </c>
      <c r="Q169" s="156">
        <v>0</v>
      </c>
      <c r="R169" s="157">
        <v>0</v>
      </c>
      <c r="S169" s="158">
        <f t="shared" si="140"/>
        <v>43.971692772575409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1.3965702698620535</v>
      </c>
      <c r="AB169" s="207">
        <v>41.178552232851303</v>
      </c>
      <c r="AC169" s="208">
        <v>1.3965702698620535</v>
      </c>
      <c r="AD169" s="207">
        <v>0</v>
      </c>
      <c r="AE169" s="207">
        <v>0</v>
      </c>
      <c r="AF169" s="207">
        <v>0</v>
      </c>
      <c r="AG169" s="207">
        <v>0</v>
      </c>
      <c r="AH169" s="207">
        <v>1.3965702698620535</v>
      </c>
      <c r="AI169" s="210">
        <f t="shared" si="141"/>
        <v>43.971692772575409</v>
      </c>
      <c r="AJ169" s="141" t="str">
        <f t="shared" si="142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139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1.7352721913470166</v>
      </c>
      <c r="Q170" s="164">
        <v>0</v>
      </c>
      <c r="R170" s="165">
        <v>0</v>
      </c>
      <c r="S170" s="166">
        <f t="shared" si="140"/>
        <v>1.7352721913470166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1.7352721913470166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41"/>
        <v>1.7352721913470166</v>
      </c>
      <c r="AJ170" s="141" t="str">
        <f t="shared" si="142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139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40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41"/>
        <v>0</v>
      </c>
      <c r="AJ171" s="141" t="str">
        <f t="shared" si="142"/>
        <v/>
      </c>
      <c r="BA171" s="141"/>
      <c r="BR171" s="141"/>
      <c r="CG171" s="141"/>
    </row>
    <row r="172" spans="1:85" ht="15">
      <c r="A172" s="159" t="s">
        <v>17</v>
      </c>
      <c r="B172" s="160">
        <v>5.1162164111395843</v>
      </c>
      <c r="C172" s="160">
        <v>0</v>
      </c>
      <c r="D172" s="160">
        <v>7.0651237679282648</v>
      </c>
      <c r="E172" s="160">
        <v>0</v>
      </c>
      <c r="F172" s="348"/>
      <c r="G172" s="160">
        <v>0</v>
      </c>
      <c r="H172" s="161">
        <v>0</v>
      </c>
      <c r="I172" s="162">
        <f t="shared" si="139"/>
        <v>12.181340179067849</v>
      </c>
      <c r="J172" s="149"/>
      <c r="K172" s="163" t="s">
        <v>17</v>
      </c>
      <c r="L172" s="164">
        <v>5.1162164111395843</v>
      </c>
      <c r="M172" s="164">
        <v>0</v>
      </c>
      <c r="N172" s="164">
        <v>7.0651237679282648</v>
      </c>
      <c r="O172" s="164">
        <v>0</v>
      </c>
      <c r="P172" s="164">
        <v>4.0519569892473245E-3</v>
      </c>
      <c r="Q172" s="164">
        <v>0</v>
      </c>
      <c r="R172" s="165">
        <v>0</v>
      </c>
      <c r="S172" s="166">
        <f t="shared" si="140"/>
        <v>12.185392136057096</v>
      </c>
      <c r="U172" s="211" t="s">
        <v>17</v>
      </c>
      <c r="V172" s="212">
        <v>5.1162164111395843</v>
      </c>
      <c r="W172" s="212">
        <v>0</v>
      </c>
      <c r="X172" s="212">
        <v>0</v>
      </c>
      <c r="Y172" s="212">
        <v>0</v>
      </c>
      <c r="Z172" s="212">
        <v>7.0651237679282648</v>
      </c>
      <c r="AA172" s="212">
        <v>0</v>
      </c>
      <c r="AB172" s="212">
        <v>4.0519569892473245E-3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141"/>
        <v>12.185392136057096</v>
      </c>
      <c r="AJ172" s="141" t="str">
        <f t="shared" si="142"/>
        <v/>
      </c>
      <c r="BA172" s="141"/>
      <c r="BR172" s="141"/>
      <c r="CG172" s="141"/>
    </row>
    <row r="173" spans="1:85" ht="15">
      <c r="A173" s="167" t="s">
        <v>139</v>
      </c>
      <c r="B173" s="156">
        <v>450.93758272155355</v>
      </c>
      <c r="C173" s="156">
        <v>0</v>
      </c>
      <c r="D173" s="156">
        <v>1214.8636286255062</v>
      </c>
      <c r="E173" s="156">
        <v>0</v>
      </c>
      <c r="F173" s="348"/>
      <c r="G173" s="156">
        <v>0</v>
      </c>
      <c r="H173" s="168">
        <v>0</v>
      </c>
      <c r="I173" s="154">
        <f t="shared" si="139"/>
        <v>1665.8012113470597</v>
      </c>
      <c r="J173" s="149"/>
      <c r="K173" s="169" t="s">
        <v>139</v>
      </c>
      <c r="L173" s="156">
        <v>450.93758272155355</v>
      </c>
      <c r="M173" s="156">
        <v>0</v>
      </c>
      <c r="N173" s="156">
        <v>1214.8636286255062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40"/>
        <v>1665.8012113470597</v>
      </c>
      <c r="U173" s="215" t="s">
        <v>139</v>
      </c>
      <c r="V173" s="207">
        <v>450.93758272155355</v>
      </c>
      <c r="W173" s="207">
        <v>0</v>
      </c>
      <c r="X173" s="207">
        <v>0</v>
      </c>
      <c r="Y173" s="207">
        <v>0</v>
      </c>
      <c r="Z173" s="207">
        <v>1214.8636286255062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41"/>
        <v>1665.8012113470597</v>
      </c>
      <c r="AJ173" s="141" t="str">
        <f t="shared" si="142"/>
        <v/>
      </c>
      <c r="BA173" s="141"/>
      <c r="BR173" s="141"/>
      <c r="CG173" s="141"/>
    </row>
    <row r="174" spans="1:85" ht="15">
      <c r="A174" s="159" t="s">
        <v>25</v>
      </c>
      <c r="B174" s="160">
        <v>7.2022220611968413</v>
      </c>
      <c r="C174" s="160">
        <v>6.3328056394246035</v>
      </c>
      <c r="D174" s="160">
        <v>619.07973717885773</v>
      </c>
      <c r="E174" s="160">
        <v>328.95628194491309</v>
      </c>
      <c r="F174" s="348"/>
      <c r="G174" s="160">
        <v>33.490976642492036</v>
      </c>
      <c r="H174" s="161">
        <v>0</v>
      </c>
      <c r="I174" s="162">
        <f t="shared" si="139"/>
        <v>995.06202346688417</v>
      </c>
      <c r="J174" s="149"/>
      <c r="K174" s="163" t="s">
        <v>25</v>
      </c>
      <c r="L174" s="164">
        <v>7.2022220611968413</v>
      </c>
      <c r="M174" s="164">
        <v>6.3328056394246035</v>
      </c>
      <c r="N174" s="164">
        <v>619.07973717885773</v>
      </c>
      <c r="O174" s="164">
        <v>328.95628194491309</v>
      </c>
      <c r="P174" s="164">
        <v>0</v>
      </c>
      <c r="Q174" s="164">
        <v>33.490976642492036</v>
      </c>
      <c r="R174" s="165">
        <v>0</v>
      </c>
      <c r="S174" s="166">
        <f t="shared" si="140"/>
        <v>995.06202346688417</v>
      </c>
      <c r="U174" s="211" t="s">
        <v>25</v>
      </c>
      <c r="V174" s="212">
        <v>6.8252375628295034</v>
      </c>
      <c r="W174" s="212">
        <v>0.16156478501457325</v>
      </c>
      <c r="X174" s="212">
        <v>33.490976642492036</v>
      </c>
      <c r="Y174" s="212">
        <v>6.3328056394246035</v>
      </c>
      <c r="Z174" s="212">
        <v>619.07973717885773</v>
      </c>
      <c r="AA174" s="212">
        <v>328.95628194491309</v>
      </c>
      <c r="AB174" s="212">
        <v>0</v>
      </c>
      <c r="AC174" s="213">
        <v>0.21541971335276433</v>
      </c>
      <c r="AD174" s="212">
        <v>0.21541971335276433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141"/>
        <v>995.06202346688428</v>
      </c>
      <c r="AJ174" s="141" t="str">
        <f t="shared" si="142"/>
        <v/>
      </c>
      <c r="BA174" s="141"/>
      <c r="BR174" s="141"/>
      <c r="CG174" s="141"/>
    </row>
    <row r="175" spans="1:85" ht="15">
      <c r="A175" s="167" t="s">
        <v>24</v>
      </c>
      <c r="B175" s="156">
        <v>167.64683076923075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139"/>
        <v>167.64683076923075</v>
      </c>
      <c r="J175" s="149"/>
      <c r="K175" s="169" t="s">
        <v>24</v>
      </c>
      <c r="L175" s="156">
        <v>167.64683076923075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40"/>
        <v>167.64683076923075</v>
      </c>
      <c r="U175" s="215" t="s">
        <v>24</v>
      </c>
      <c r="V175" s="207">
        <v>167.64683076923075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41"/>
        <v>167.64683076923075</v>
      </c>
      <c r="AJ175" s="141" t="str">
        <f t="shared" si="142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139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40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41"/>
        <v>0</v>
      </c>
      <c r="AJ176" s="141" t="str">
        <f t="shared" si="142"/>
        <v/>
      </c>
      <c r="BA176" s="141"/>
      <c r="BR176" s="141"/>
      <c r="CG176" s="141"/>
    </row>
    <row r="177" spans="1:85" ht="15">
      <c r="A177" s="167" t="s">
        <v>22</v>
      </c>
      <c r="B177" s="156">
        <v>2.6513223034536315</v>
      </c>
      <c r="C177" s="156">
        <v>0</v>
      </c>
      <c r="D177" s="156">
        <v>0</v>
      </c>
      <c r="E177" s="156">
        <v>0</v>
      </c>
      <c r="F177" s="348"/>
      <c r="G177" s="156">
        <v>0</v>
      </c>
      <c r="H177" s="168">
        <v>0</v>
      </c>
      <c r="I177" s="154">
        <f t="shared" si="139"/>
        <v>2.6513223034536315</v>
      </c>
      <c r="J177" s="149"/>
      <c r="K177" s="169" t="s">
        <v>22</v>
      </c>
      <c r="L177" s="156">
        <v>2.6513223034536315</v>
      </c>
      <c r="M177" s="156">
        <v>0</v>
      </c>
      <c r="N177" s="156">
        <v>0</v>
      </c>
      <c r="O177" s="156">
        <v>0</v>
      </c>
      <c r="P177" s="156">
        <v>2.4147179453008185</v>
      </c>
      <c r="Q177" s="156">
        <v>0</v>
      </c>
      <c r="R177" s="157">
        <v>0</v>
      </c>
      <c r="S177" s="158">
        <f t="shared" si="140"/>
        <v>5.06604024875445</v>
      </c>
      <c r="U177" s="215" t="s">
        <v>22</v>
      </c>
      <c r="V177" s="207">
        <v>2.6513223034536315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2.4147179453008185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41"/>
        <v>5.06604024875445</v>
      </c>
      <c r="AJ177" s="141" t="str">
        <f t="shared" si="142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139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40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41"/>
        <v>0</v>
      </c>
      <c r="AJ178" s="141" t="str">
        <f t="shared" si="142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139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40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41"/>
        <v>0</v>
      </c>
      <c r="AJ179" s="141" t="str">
        <f t="shared" si="142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139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40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141"/>
        <v>0</v>
      </c>
      <c r="AJ180" s="141" t="str">
        <f t="shared" si="142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139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40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41"/>
        <v>0</v>
      </c>
      <c r="AJ181" s="141" t="str">
        <f t="shared" si="142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139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40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141"/>
        <v>0</v>
      </c>
      <c r="AJ182" s="141" t="str">
        <f t="shared" si="142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139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40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41"/>
        <v>0</v>
      </c>
      <c r="AJ183" s="141" t="str">
        <f t="shared" si="142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647.62608572282932</v>
      </c>
      <c r="C184" s="195">
        <f t="shared" ref="C184:H184" si="143">SUM(C163:C179)</f>
        <v>6.3328056394246035</v>
      </c>
      <c r="D184" s="195">
        <f t="shared" si="143"/>
        <v>1841.0084895722921</v>
      </c>
      <c r="E184" s="195">
        <f t="shared" si="143"/>
        <v>331.74942248463719</v>
      </c>
      <c r="F184" s="195">
        <f t="shared" si="143"/>
        <v>0</v>
      </c>
      <c r="G184" s="195">
        <f t="shared" si="143"/>
        <v>33.490976642492036</v>
      </c>
      <c r="H184" s="197">
        <f t="shared" si="143"/>
        <v>0</v>
      </c>
      <c r="I184" s="154">
        <f t="shared" ref="I184" si="144">SUM(I163:I179)</f>
        <v>2860.2077800616748</v>
      </c>
      <c r="J184" s="149"/>
      <c r="K184" s="196" t="s">
        <v>26</v>
      </c>
      <c r="L184" s="195">
        <f>SUM(L163:L179)</f>
        <v>647.62608572282932</v>
      </c>
      <c r="M184" s="195">
        <f t="shared" ref="M184:R184" si="145">SUM(M163:M179)</f>
        <v>6.3328056394246035</v>
      </c>
      <c r="N184" s="195">
        <f t="shared" si="145"/>
        <v>1841.0084895722921</v>
      </c>
      <c r="O184" s="195">
        <f t="shared" si="145"/>
        <v>331.74942248463719</v>
      </c>
      <c r="P184" s="195">
        <f t="shared" si="145"/>
        <v>45.332594326488376</v>
      </c>
      <c r="Q184" s="195">
        <f t="shared" si="145"/>
        <v>33.490976642492036</v>
      </c>
      <c r="R184" s="197">
        <f t="shared" si="145"/>
        <v>0</v>
      </c>
      <c r="S184" s="198">
        <f t="shared" ref="S184" si="146">SUM(S163:S179)</f>
        <v>2905.5403743881634</v>
      </c>
      <c r="T184" s="141" t="str">
        <f>IF(ABS(S184-AI184)&gt;0.01,S184-AI184,"")</f>
        <v/>
      </c>
      <c r="U184" s="224" t="s">
        <v>62</v>
      </c>
      <c r="V184" s="225">
        <f>SUM(V163:V179)</f>
        <v>647.24910122446192</v>
      </c>
      <c r="W184" s="225">
        <f t="shared" ref="W184:AH184" si="147">SUM(W163:W179)</f>
        <v>0.16156478501457325</v>
      </c>
      <c r="X184" s="225">
        <f t="shared" si="147"/>
        <v>33.490976642492036</v>
      </c>
      <c r="Y184" s="225">
        <f t="shared" si="147"/>
        <v>6.3328056394246035</v>
      </c>
      <c r="Z184" s="225">
        <f t="shared" si="147"/>
        <v>1841.0084895722921</v>
      </c>
      <c r="AA184" s="225">
        <f t="shared" si="147"/>
        <v>330.35285221477517</v>
      </c>
      <c r="AB184" s="225">
        <f t="shared" si="147"/>
        <v>45.332594326488376</v>
      </c>
      <c r="AC184" s="225">
        <f t="shared" si="147"/>
        <v>1.6119899832148179</v>
      </c>
      <c r="AD184" s="226">
        <f t="shared" si="147"/>
        <v>0.21541971335276433</v>
      </c>
      <c r="AE184" s="226">
        <f t="shared" si="147"/>
        <v>0</v>
      </c>
      <c r="AF184" s="226">
        <f t="shared" si="147"/>
        <v>0</v>
      </c>
      <c r="AG184" s="226">
        <f t="shared" si="147"/>
        <v>0</v>
      </c>
      <c r="AH184" s="226">
        <f t="shared" si="147"/>
        <v>1.3965702698620535</v>
      </c>
      <c r="AI184" s="227">
        <f>SUM(V184:AC184)</f>
        <v>2905.5403743881639</v>
      </c>
      <c r="AJ184" s="141" t="str">
        <f t="shared" si="142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0.22642623736547718</v>
      </c>
      <c r="C185" s="49">
        <f t="shared" ref="C185:H185" si="148">IF($I184=0,"-",C184/$I184)</f>
        <v>2.2141068504079268E-3</v>
      </c>
      <c r="D185" s="49">
        <f t="shared" si="148"/>
        <v>0.64366249976866863</v>
      </c>
      <c r="E185" s="49">
        <f t="shared" si="148"/>
        <v>0.11598787500587934</v>
      </c>
      <c r="F185" s="49">
        <f t="shared" si="148"/>
        <v>0</v>
      </c>
      <c r="G185" s="49">
        <f t="shared" si="148"/>
        <v>1.1709281009567028E-2</v>
      </c>
      <c r="H185" s="72">
        <f t="shared" si="148"/>
        <v>0</v>
      </c>
      <c r="I185" s="50">
        <f>SUM(B185:H185)</f>
        <v>1</v>
      </c>
      <c r="J185" s="141"/>
      <c r="K185" s="84" t="s">
        <v>86</v>
      </c>
      <c r="L185" s="101">
        <f t="shared" ref="L185:R185" si="149">IF($S184=0,"-",L184/$S184)</f>
        <v>0.22289350766953417</v>
      </c>
      <c r="M185" s="101">
        <f t="shared" si="149"/>
        <v>2.1795620860226867E-3</v>
      </c>
      <c r="N185" s="101">
        <f t="shared" si="149"/>
        <v>0.63361999915763134</v>
      </c>
      <c r="O185" s="101">
        <f t="shared" si="149"/>
        <v>0.11417821807225639</v>
      </c>
      <c r="P185" s="101">
        <f t="shared" si="149"/>
        <v>1.5602121631517278E-2</v>
      </c>
      <c r="Q185" s="101">
        <f t="shared" si="149"/>
        <v>1.1526591383038147E-2</v>
      </c>
      <c r="R185" s="102">
        <f t="shared" si="149"/>
        <v>0</v>
      </c>
      <c r="S185" s="103">
        <f>SUM(L185:R185)</f>
        <v>1</v>
      </c>
      <c r="U185" s="113" t="s">
        <v>86</v>
      </c>
      <c r="V185" s="135">
        <f>+V184/$AI184</f>
        <v>0.22276376089275884</v>
      </c>
      <c r="W185" s="135">
        <f t="shared" ref="W185:AH185" si="150">+W184/$AI184</f>
        <v>5.5605761475124865E-5</v>
      </c>
      <c r="X185" s="135">
        <f t="shared" si="150"/>
        <v>1.1526591383038146E-2</v>
      </c>
      <c r="Y185" s="135">
        <f t="shared" si="150"/>
        <v>2.1795620860226863E-3</v>
      </c>
      <c r="Z185" s="135">
        <f t="shared" si="150"/>
        <v>0.63361999915763134</v>
      </c>
      <c r="AA185" s="135">
        <f t="shared" si="150"/>
        <v>0.1136975604010801</v>
      </c>
      <c r="AB185" s="135">
        <f t="shared" si="150"/>
        <v>1.5602121631517276E-2</v>
      </c>
      <c r="AC185" s="135">
        <f t="shared" si="150"/>
        <v>5.5479868647644026E-4</v>
      </c>
      <c r="AD185" s="135">
        <f t="shared" si="150"/>
        <v>7.4141015300166496E-5</v>
      </c>
      <c r="AE185" s="135">
        <f t="shared" si="150"/>
        <v>0</v>
      </c>
      <c r="AF185" s="135">
        <f t="shared" si="150"/>
        <v>0</v>
      </c>
      <c r="AG185" s="135">
        <f t="shared" si="150"/>
        <v>0</v>
      </c>
      <c r="AH185" s="135">
        <f t="shared" si="150"/>
        <v>4.806576711762738E-4</v>
      </c>
      <c r="AI185" s="136">
        <f>SUM(V185:AC185)</f>
        <v>1</v>
      </c>
      <c r="AJ185" s="24" t="str">
        <f t="shared" si="142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393.78969541156641</v>
      </c>
      <c r="C189" s="152">
        <v>0</v>
      </c>
      <c r="D189" s="152">
        <v>0</v>
      </c>
      <c r="E189" s="152">
        <v>0</v>
      </c>
      <c r="F189" s="347"/>
      <c r="G189" s="152">
        <v>0</v>
      </c>
      <c r="H189" s="153">
        <v>0</v>
      </c>
      <c r="I189" s="154">
        <f>SUM(B189:H189)</f>
        <v>393.78969541156641</v>
      </c>
      <c r="J189" s="149"/>
      <c r="K189" s="203" t="s">
        <v>7</v>
      </c>
      <c r="L189" s="152">
        <v>393.78969541156641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393.78969541156641</v>
      </c>
      <c r="U189" s="206" t="s">
        <v>7</v>
      </c>
      <c r="V189" s="207">
        <v>393.78969541156641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393.78969541156641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258.1625798</v>
      </c>
      <c r="E190" s="160">
        <v>0</v>
      </c>
      <c r="F190" s="348"/>
      <c r="G190" s="160">
        <v>0</v>
      </c>
      <c r="H190" s="161">
        <v>0</v>
      </c>
      <c r="I190" s="162">
        <f t="shared" ref="I190:I209" si="151">SUM(B190:H190)</f>
        <v>258.1625798</v>
      </c>
      <c r="J190" s="149"/>
      <c r="K190" s="163" t="s">
        <v>8</v>
      </c>
      <c r="L190" s="164">
        <v>0</v>
      </c>
      <c r="M190" s="164">
        <v>0</v>
      </c>
      <c r="N190" s="164">
        <v>258.1625798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52">SUM(L190:R190)</f>
        <v>258.1625798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258.1625798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53">SUM(V190:AC190)</f>
        <v>258.1625798</v>
      </c>
      <c r="AJ190" s="141" t="str">
        <f t="shared" ref="AJ190:AJ211" si="154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5.828795695028</v>
      </c>
      <c r="E191" s="156">
        <v>0</v>
      </c>
      <c r="F191" s="348"/>
      <c r="G191" s="156">
        <v>0</v>
      </c>
      <c r="H191" s="168">
        <v>0</v>
      </c>
      <c r="I191" s="154">
        <f t="shared" si="151"/>
        <v>5.828795695028</v>
      </c>
      <c r="J191" s="149"/>
      <c r="K191" s="169" t="s">
        <v>10</v>
      </c>
      <c r="L191" s="156">
        <v>0</v>
      </c>
      <c r="M191" s="156">
        <v>0</v>
      </c>
      <c r="N191" s="156">
        <v>5.828795695028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52"/>
        <v>5.828795695028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5.828795695028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53"/>
        <v>5.828795695028</v>
      </c>
      <c r="AJ191" s="141" t="str">
        <f t="shared" si="154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77.750783999999996</v>
      </c>
      <c r="E192" s="160">
        <v>0</v>
      </c>
      <c r="F192" s="348"/>
      <c r="G192" s="160">
        <v>0</v>
      </c>
      <c r="H192" s="161">
        <v>0</v>
      </c>
      <c r="I192" s="162">
        <f t="shared" si="151"/>
        <v>77.750783999999996</v>
      </c>
      <c r="J192" s="149"/>
      <c r="K192" s="163" t="s">
        <v>55</v>
      </c>
      <c r="L192" s="164">
        <v>0</v>
      </c>
      <c r="M192" s="164">
        <v>0</v>
      </c>
      <c r="N192" s="164">
        <v>77.750783999999996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52"/>
        <v>77.750783999999996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77.750783999999996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153"/>
        <v>77.750783999999996</v>
      </c>
      <c r="AJ192" s="141" t="str">
        <f t="shared" si="154"/>
        <v/>
      </c>
      <c r="BA192" s="141"/>
      <c r="BR192" s="141"/>
      <c r="CG192" s="141"/>
    </row>
    <row r="193" spans="1:85" ht="15">
      <c r="A193" s="167" t="s">
        <v>16</v>
      </c>
      <c r="B193" s="156">
        <v>2.8776393654240437</v>
      </c>
      <c r="C193" s="156">
        <v>0</v>
      </c>
      <c r="D193" s="156">
        <v>130.43799046040016</v>
      </c>
      <c r="E193" s="156">
        <v>0</v>
      </c>
      <c r="F193" s="348"/>
      <c r="G193" s="156">
        <v>0</v>
      </c>
      <c r="H193" s="168">
        <v>0</v>
      </c>
      <c r="I193" s="154">
        <f t="shared" si="151"/>
        <v>133.3156298258242</v>
      </c>
      <c r="J193" s="149"/>
      <c r="K193" s="169" t="s">
        <v>16</v>
      </c>
      <c r="L193" s="156">
        <v>2.8776393654240437</v>
      </c>
      <c r="M193" s="156">
        <v>0</v>
      </c>
      <c r="N193" s="156">
        <v>130.43799046040016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52"/>
        <v>133.3156298258242</v>
      </c>
      <c r="U193" s="215" t="s">
        <v>16</v>
      </c>
      <c r="V193" s="207">
        <v>2.8776393654240437</v>
      </c>
      <c r="W193" s="207">
        <v>0</v>
      </c>
      <c r="X193" s="207">
        <v>0</v>
      </c>
      <c r="Y193" s="207">
        <v>0</v>
      </c>
      <c r="Z193" s="207">
        <v>130.43799046040016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53"/>
        <v>133.3156298258242</v>
      </c>
      <c r="AJ193" s="141" t="str">
        <f t="shared" si="154"/>
        <v/>
      </c>
      <c r="BA193" s="141"/>
      <c r="BR193" s="141"/>
      <c r="CG193" s="141"/>
    </row>
    <row r="194" spans="1:85" ht="15">
      <c r="A194" s="159" t="s">
        <v>15</v>
      </c>
      <c r="B194" s="160">
        <v>17.857627219648769</v>
      </c>
      <c r="C194" s="160">
        <v>1.0870327035227465</v>
      </c>
      <c r="D194" s="160">
        <v>17.928847462018496</v>
      </c>
      <c r="E194" s="160">
        <v>4.1872439070281011</v>
      </c>
      <c r="F194" s="348"/>
      <c r="G194" s="160">
        <v>0</v>
      </c>
      <c r="H194" s="161">
        <v>0</v>
      </c>
      <c r="I194" s="162">
        <f t="shared" si="151"/>
        <v>41.060751292218114</v>
      </c>
      <c r="J194" s="149"/>
      <c r="K194" s="163" t="s">
        <v>15</v>
      </c>
      <c r="L194" s="164">
        <v>17.857627219648769</v>
      </c>
      <c r="M194" s="164">
        <v>1.0870327035227465</v>
      </c>
      <c r="N194" s="164">
        <v>17.928847462018496</v>
      </c>
      <c r="O194" s="164">
        <v>4.1872439070281011</v>
      </c>
      <c r="P194" s="164">
        <v>0</v>
      </c>
      <c r="Q194" s="164">
        <v>0</v>
      </c>
      <c r="R194" s="165">
        <v>0</v>
      </c>
      <c r="S194" s="166">
        <f t="shared" si="152"/>
        <v>41.060751292218114</v>
      </c>
      <c r="U194" s="211" t="s">
        <v>56</v>
      </c>
      <c r="V194" s="212">
        <v>12.449414491215279</v>
      </c>
      <c r="W194" s="212">
        <v>0</v>
      </c>
      <c r="X194" s="212">
        <v>0</v>
      </c>
      <c r="Y194" s="212">
        <v>1.0870327035227465</v>
      </c>
      <c r="Z194" s="212">
        <v>17.297410330223617</v>
      </c>
      <c r="AA194" s="212">
        <v>2.86259287471638</v>
      </c>
      <c r="AB194" s="212">
        <v>0</v>
      </c>
      <c r="AC194" s="213">
        <v>7.3643008925400926</v>
      </c>
      <c r="AD194" s="212">
        <v>5.4082127284334902</v>
      </c>
      <c r="AE194" s="212">
        <v>0</v>
      </c>
      <c r="AF194" s="212">
        <v>0</v>
      </c>
      <c r="AG194" s="212">
        <v>0.6314371317948807</v>
      </c>
      <c r="AH194" s="212">
        <v>1.3246510323117207</v>
      </c>
      <c r="AI194" s="214">
        <f t="shared" si="153"/>
        <v>41.060751292218114</v>
      </c>
      <c r="AJ194" s="141" t="str">
        <f t="shared" si="154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8.3445889979239745</v>
      </c>
      <c r="F195" s="348"/>
      <c r="G195" s="156">
        <v>0</v>
      </c>
      <c r="H195" s="168">
        <v>0</v>
      </c>
      <c r="I195" s="154">
        <f t="shared" si="151"/>
        <v>8.3445889979239745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8.3445889979239745</v>
      </c>
      <c r="P195" s="156">
        <v>1272.9915405737734</v>
      </c>
      <c r="Q195" s="156">
        <v>0</v>
      </c>
      <c r="R195" s="157">
        <v>0</v>
      </c>
      <c r="S195" s="158">
        <f t="shared" si="152"/>
        <v>1281.3361295716973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1.2516883496885962</v>
      </c>
      <c r="AB195" s="207">
        <v>1272.9915405737734</v>
      </c>
      <c r="AC195" s="208">
        <v>7.0929006482353785</v>
      </c>
      <c r="AD195" s="207">
        <v>0</v>
      </c>
      <c r="AE195" s="207">
        <v>0</v>
      </c>
      <c r="AF195" s="207">
        <v>0</v>
      </c>
      <c r="AG195" s="207">
        <v>0</v>
      </c>
      <c r="AH195" s="207">
        <v>7.0929006482353785</v>
      </c>
      <c r="AI195" s="210">
        <f t="shared" si="153"/>
        <v>1281.3361295716973</v>
      </c>
      <c r="AJ195" s="141" t="str">
        <f t="shared" si="154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151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4.0852647026915587</v>
      </c>
      <c r="Q196" s="164">
        <v>0</v>
      </c>
      <c r="R196" s="165">
        <v>0</v>
      </c>
      <c r="S196" s="166">
        <f t="shared" si="152"/>
        <v>4.0852647026915587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4.0852647026915587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53"/>
        <v>4.0852647026915587</v>
      </c>
      <c r="AJ196" s="141" t="str">
        <f t="shared" si="154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151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52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53"/>
        <v>0</v>
      </c>
      <c r="AJ197" s="141" t="str">
        <f t="shared" si="154"/>
        <v/>
      </c>
      <c r="BA197" s="141"/>
      <c r="BR197" s="141"/>
      <c r="CG197" s="141"/>
    </row>
    <row r="198" spans="1:85" ht="15">
      <c r="A198" s="159" t="s">
        <v>17</v>
      </c>
      <c r="B198" s="160">
        <v>75.795171475443141</v>
      </c>
      <c r="C198" s="160">
        <v>0</v>
      </c>
      <c r="D198" s="160">
        <v>14.053273742276732</v>
      </c>
      <c r="E198" s="160">
        <v>0.68385175798091502</v>
      </c>
      <c r="F198" s="348"/>
      <c r="G198" s="160">
        <v>0</v>
      </c>
      <c r="H198" s="161">
        <v>0</v>
      </c>
      <c r="I198" s="162">
        <f t="shared" si="151"/>
        <v>90.532296975700788</v>
      </c>
      <c r="J198" s="149"/>
      <c r="K198" s="163" t="s">
        <v>17</v>
      </c>
      <c r="L198" s="164">
        <v>75.795171475443141</v>
      </c>
      <c r="M198" s="164">
        <v>0</v>
      </c>
      <c r="N198" s="164">
        <v>14.053273742276732</v>
      </c>
      <c r="O198" s="164">
        <v>0.68385175798091502</v>
      </c>
      <c r="P198" s="164">
        <v>2.0421839832285137E-2</v>
      </c>
      <c r="Q198" s="164">
        <v>0</v>
      </c>
      <c r="R198" s="165">
        <v>0</v>
      </c>
      <c r="S198" s="166">
        <f t="shared" si="152"/>
        <v>90.552718815533069</v>
      </c>
      <c r="U198" s="211" t="s">
        <v>17</v>
      </c>
      <c r="V198" s="212">
        <v>75.795171475443141</v>
      </c>
      <c r="W198" s="212">
        <v>0</v>
      </c>
      <c r="X198" s="212">
        <v>0</v>
      </c>
      <c r="Y198" s="212">
        <v>0</v>
      </c>
      <c r="Z198" s="212">
        <v>14.053273742276732</v>
      </c>
      <c r="AA198" s="212">
        <v>0.11765800345644262</v>
      </c>
      <c r="AB198" s="212">
        <v>2.0421839832285137E-2</v>
      </c>
      <c r="AC198" s="213">
        <v>0.5661937545244724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0.5661937545244724</v>
      </c>
      <c r="AI198" s="214">
        <f t="shared" si="153"/>
        <v>90.552718815533069</v>
      </c>
      <c r="AJ198" s="141" t="str">
        <f t="shared" si="154"/>
        <v/>
      </c>
      <c r="BA198" s="141"/>
      <c r="BR198" s="141"/>
      <c r="CG198" s="141"/>
    </row>
    <row r="199" spans="1:85" ht="15">
      <c r="A199" s="167" t="s">
        <v>139</v>
      </c>
      <c r="B199" s="156">
        <v>190.03631727199667</v>
      </c>
      <c r="C199" s="156">
        <v>145.47383897421392</v>
      </c>
      <c r="D199" s="156">
        <v>3876.2814687093237</v>
      </c>
      <c r="E199" s="156">
        <v>0</v>
      </c>
      <c r="F199" s="348"/>
      <c r="G199" s="156">
        <v>0</v>
      </c>
      <c r="H199" s="168">
        <v>0</v>
      </c>
      <c r="I199" s="154">
        <f t="shared" si="151"/>
        <v>4211.7916249555346</v>
      </c>
      <c r="J199" s="149"/>
      <c r="K199" s="169" t="s">
        <v>139</v>
      </c>
      <c r="L199" s="156">
        <v>190.03631727199667</v>
      </c>
      <c r="M199" s="156">
        <v>145.47383897421392</v>
      </c>
      <c r="N199" s="156">
        <v>3876.2814687093237</v>
      </c>
      <c r="O199" s="156">
        <v>0</v>
      </c>
      <c r="P199" s="156">
        <v>26.923453108242299</v>
      </c>
      <c r="Q199" s="156">
        <v>0</v>
      </c>
      <c r="R199" s="157">
        <v>0</v>
      </c>
      <c r="S199" s="158">
        <f t="shared" si="152"/>
        <v>4238.7150780637767</v>
      </c>
      <c r="U199" s="215" t="s">
        <v>139</v>
      </c>
      <c r="V199" s="207">
        <v>187.74226929657755</v>
      </c>
      <c r="W199" s="207">
        <v>0</v>
      </c>
      <c r="X199" s="207">
        <v>0</v>
      </c>
      <c r="Y199" s="207">
        <v>145.47383897421392</v>
      </c>
      <c r="Z199" s="207">
        <v>3125.062927840831</v>
      </c>
      <c r="AA199" s="207">
        <v>0</v>
      </c>
      <c r="AB199" s="207">
        <v>26.923453108242299</v>
      </c>
      <c r="AC199" s="208">
        <v>753.51258884391166</v>
      </c>
      <c r="AD199" s="207">
        <v>2.2940479754191299</v>
      </c>
      <c r="AE199" s="207">
        <v>0</v>
      </c>
      <c r="AF199" s="207">
        <v>0</v>
      </c>
      <c r="AG199" s="207">
        <v>751.2185408684926</v>
      </c>
      <c r="AH199" s="207">
        <v>0</v>
      </c>
      <c r="AI199" s="210">
        <f t="shared" si="153"/>
        <v>4238.7150780637767</v>
      </c>
      <c r="AJ199" s="141" t="str">
        <f t="shared" si="154"/>
        <v/>
      </c>
      <c r="BA199" s="141"/>
      <c r="BR199" s="141"/>
      <c r="CG199" s="141"/>
    </row>
    <row r="200" spans="1:85" ht="15">
      <c r="A200" s="159" t="s">
        <v>25</v>
      </c>
      <c r="B200" s="160">
        <v>24.853487390716076</v>
      </c>
      <c r="C200" s="160">
        <v>13.556447667663315</v>
      </c>
      <c r="D200" s="160">
        <v>370.54290291613063</v>
      </c>
      <c r="E200" s="160">
        <v>712.8432065246293</v>
      </c>
      <c r="F200" s="348"/>
      <c r="G200" s="160">
        <v>7.907927806136934</v>
      </c>
      <c r="H200" s="161">
        <v>0</v>
      </c>
      <c r="I200" s="162">
        <f t="shared" si="151"/>
        <v>1129.7039723052762</v>
      </c>
      <c r="J200" s="149"/>
      <c r="K200" s="163" t="s">
        <v>25</v>
      </c>
      <c r="L200" s="164">
        <v>24.853487390716076</v>
      </c>
      <c r="M200" s="164">
        <v>13.556447667663315</v>
      </c>
      <c r="N200" s="164">
        <v>370.54290291613063</v>
      </c>
      <c r="O200" s="164">
        <v>712.8432065246293</v>
      </c>
      <c r="P200" s="164">
        <v>0</v>
      </c>
      <c r="Q200" s="164">
        <v>7.907927806136934</v>
      </c>
      <c r="R200" s="165">
        <v>0</v>
      </c>
      <c r="S200" s="166">
        <f t="shared" si="152"/>
        <v>1129.7039723052762</v>
      </c>
      <c r="U200" s="211" t="s">
        <v>25</v>
      </c>
      <c r="V200" s="212">
        <v>2.2594079446105524</v>
      </c>
      <c r="W200" s="212">
        <v>22.594079446105525</v>
      </c>
      <c r="X200" s="212">
        <v>7.907927806136934</v>
      </c>
      <c r="Y200" s="212">
        <v>13.556447667663315</v>
      </c>
      <c r="Z200" s="212">
        <v>370.54290291613063</v>
      </c>
      <c r="AA200" s="212">
        <v>708.32439063540824</v>
      </c>
      <c r="AB200" s="212">
        <v>0</v>
      </c>
      <c r="AC200" s="213">
        <v>4.5188158892211048</v>
      </c>
      <c r="AD200" s="212">
        <v>0</v>
      </c>
      <c r="AE200" s="212">
        <v>3.3891119169158288</v>
      </c>
      <c r="AF200" s="212">
        <v>0</v>
      </c>
      <c r="AG200" s="212">
        <v>0</v>
      </c>
      <c r="AH200" s="212">
        <v>1.1297039723052762</v>
      </c>
      <c r="AI200" s="214">
        <f t="shared" si="153"/>
        <v>1129.7039723052762</v>
      </c>
      <c r="AJ200" s="141" t="str">
        <f t="shared" si="154"/>
        <v/>
      </c>
      <c r="BA200" s="141"/>
      <c r="BR200" s="141"/>
      <c r="CG200" s="141"/>
    </row>
    <row r="201" spans="1:85" ht="15">
      <c r="A201" s="167" t="s">
        <v>24</v>
      </c>
      <c r="B201" s="156">
        <v>8.4584873945241057</v>
      </c>
      <c r="C201" s="156">
        <v>0</v>
      </c>
      <c r="D201" s="156">
        <v>0.92165702838276164</v>
      </c>
      <c r="E201" s="156">
        <v>0</v>
      </c>
      <c r="F201" s="348"/>
      <c r="G201" s="156">
        <v>0</v>
      </c>
      <c r="H201" s="168">
        <v>0</v>
      </c>
      <c r="I201" s="154">
        <f t="shared" si="151"/>
        <v>9.3801444229068665</v>
      </c>
      <c r="J201" s="149"/>
      <c r="K201" s="169" t="s">
        <v>24</v>
      </c>
      <c r="L201" s="156">
        <v>8.4584873945241057</v>
      </c>
      <c r="M201" s="156">
        <v>0</v>
      </c>
      <c r="N201" s="156">
        <v>0.92165702838276164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52"/>
        <v>9.3801444229068665</v>
      </c>
      <c r="U201" s="215" t="s">
        <v>24</v>
      </c>
      <c r="V201" s="207">
        <v>8.4584873945241057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0.92165702838276164</v>
      </c>
      <c r="AD201" s="207">
        <v>0</v>
      </c>
      <c r="AE201" s="207">
        <v>0</v>
      </c>
      <c r="AF201" s="207">
        <v>0</v>
      </c>
      <c r="AG201" s="207">
        <v>0.92165702838276164</v>
      </c>
      <c r="AH201" s="207">
        <v>0</v>
      </c>
      <c r="AI201" s="210">
        <f t="shared" si="153"/>
        <v>9.3801444229068665</v>
      </c>
      <c r="AJ201" s="141" t="str">
        <f t="shared" si="154"/>
        <v/>
      </c>
      <c r="BA201" s="141"/>
      <c r="BR201" s="141"/>
      <c r="CG201" s="141"/>
    </row>
    <row r="202" spans="1:85" ht="15">
      <c r="A202" s="159" t="s">
        <v>59</v>
      </c>
      <c r="B202" s="160">
        <v>2.3325751331526909E-2</v>
      </c>
      <c r="C202" s="160">
        <v>3.95575885983111E-2</v>
      </c>
      <c r="D202" s="160">
        <v>7.2141498963485276E-2</v>
      </c>
      <c r="E202" s="160">
        <v>0</v>
      </c>
      <c r="F202" s="348"/>
      <c r="G202" s="160">
        <v>0</v>
      </c>
      <c r="H202" s="161">
        <v>0</v>
      </c>
      <c r="I202" s="162">
        <f t="shared" si="151"/>
        <v>0.13502483889332328</v>
      </c>
      <c r="J202" s="149"/>
      <c r="K202" s="163" t="s">
        <v>59</v>
      </c>
      <c r="L202" s="164">
        <v>2.3325751331526909E-2</v>
      </c>
      <c r="M202" s="164">
        <v>3.95575885983111E-2</v>
      </c>
      <c r="N202" s="164">
        <v>7.2141498963485276E-2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52"/>
        <v>0.13502483889332328</v>
      </c>
      <c r="U202" s="211" t="s">
        <v>59</v>
      </c>
      <c r="V202" s="212">
        <v>2.3325751331526909E-2</v>
      </c>
      <c r="W202" s="212">
        <v>0</v>
      </c>
      <c r="X202" s="212">
        <v>0</v>
      </c>
      <c r="Y202" s="212">
        <v>3.95575885983111E-2</v>
      </c>
      <c r="Z202" s="212">
        <v>7.2141498963485276E-2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53"/>
        <v>0.13502483889332328</v>
      </c>
      <c r="AJ202" s="141" t="str">
        <f t="shared" si="154"/>
        <v/>
      </c>
      <c r="BA202" s="141"/>
      <c r="BR202" s="141"/>
      <c r="CG202" s="141"/>
    </row>
    <row r="203" spans="1:85" ht="15">
      <c r="A203" s="167" t="s">
        <v>22</v>
      </c>
      <c r="B203" s="156">
        <v>51.851046650548831</v>
      </c>
      <c r="C203" s="156">
        <v>0</v>
      </c>
      <c r="D203" s="156">
        <v>689.62251217902372</v>
      </c>
      <c r="E203" s="156">
        <v>0</v>
      </c>
      <c r="F203" s="348"/>
      <c r="G203" s="156">
        <v>0</v>
      </c>
      <c r="H203" s="168">
        <v>0</v>
      </c>
      <c r="I203" s="154">
        <f t="shared" si="151"/>
        <v>741.47355882957254</v>
      </c>
      <c r="J203" s="149"/>
      <c r="K203" s="169" t="s">
        <v>22</v>
      </c>
      <c r="L203" s="156">
        <v>51.851046650548831</v>
      </c>
      <c r="M203" s="156">
        <v>0</v>
      </c>
      <c r="N203" s="156">
        <v>689.62251217902372</v>
      </c>
      <c r="O203" s="156">
        <v>0</v>
      </c>
      <c r="P203" s="156">
        <v>74.957733493068702</v>
      </c>
      <c r="Q203" s="156">
        <v>0</v>
      </c>
      <c r="R203" s="157">
        <v>0</v>
      </c>
      <c r="S203" s="158">
        <f t="shared" si="152"/>
        <v>816.43129232264118</v>
      </c>
      <c r="U203" s="215" t="s">
        <v>22</v>
      </c>
      <c r="V203" s="207">
        <v>51.851046650548831</v>
      </c>
      <c r="W203" s="207">
        <v>0</v>
      </c>
      <c r="X203" s="207">
        <v>0</v>
      </c>
      <c r="Y203" s="207">
        <v>0</v>
      </c>
      <c r="Z203" s="207">
        <v>689.62251217902372</v>
      </c>
      <c r="AA203" s="207">
        <v>0</v>
      </c>
      <c r="AB203" s="207">
        <v>74.957733493068702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53"/>
        <v>816.43129232264118</v>
      </c>
      <c r="AJ203" s="141" t="str">
        <f t="shared" si="154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1375.7118866000174</v>
      </c>
      <c r="E204" s="160">
        <v>0</v>
      </c>
      <c r="F204" s="348"/>
      <c r="G204" s="160">
        <v>0</v>
      </c>
      <c r="H204" s="161">
        <v>0</v>
      </c>
      <c r="I204" s="162">
        <f t="shared" si="151"/>
        <v>1375.7118866000174</v>
      </c>
      <c r="J204" s="149"/>
      <c r="K204" s="163" t="s">
        <v>21</v>
      </c>
      <c r="L204" s="164">
        <v>0</v>
      </c>
      <c r="M204" s="164">
        <v>0</v>
      </c>
      <c r="N204" s="164">
        <v>1375.7118866000174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52"/>
        <v>1375.7118866000174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1375.7118866000174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53"/>
        <v>1375.7118866000174</v>
      </c>
      <c r="AJ204" s="141" t="str">
        <f t="shared" si="154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151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52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53"/>
        <v>0</v>
      </c>
      <c r="AJ205" s="141" t="str">
        <f t="shared" si="154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151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52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153"/>
        <v>0</v>
      </c>
      <c r="AJ206" s="141" t="str">
        <f t="shared" si="154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151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52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53"/>
        <v>0</v>
      </c>
      <c r="AJ207" s="141" t="str">
        <f t="shared" si="154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151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52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153"/>
        <v>0</v>
      </c>
      <c r="AJ208" s="141" t="str">
        <f t="shared" si="154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151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52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53"/>
        <v>0</v>
      </c>
      <c r="AJ209" s="141" t="str">
        <f t="shared" si="154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765.54279793119952</v>
      </c>
      <c r="C210" s="195">
        <f t="shared" ref="C210:H210" si="155">SUM(C189:C205)</f>
        <v>160.15687693399829</v>
      </c>
      <c r="D210" s="195">
        <f t="shared" si="155"/>
        <v>6817.3148400915652</v>
      </c>
      <c r="E210" s="195">
        <f t="shared" si="155"/>
        <v>726.05889118756227</v>
      </c>
      <c r="F210" s="195">
        <f t="shared" si="155"/>
        <v>0</v>
      </c>
      <c r="G210" s="195">
        <f t="shared" si="155"/>
        <v>7.907927806136934</v>
      </c>
      <c r="H210" s="197">
        <f t="shared" si="155"/>
        <v>0</v>
      </c>
      <c r="I210" s="154">
        <f t="shared" ref="I210" si="156">SUM(I189:I205)</f>
        <v>8476.9813339504617</v>
      </c>
      <c r="J210" s="149"/>
      <c r="K210" s="196" t="s">
        <v>26</v>
      </c>
      <c r="L210" s="195">
        <f>SUM(L189:L205)</f>
        <v>765.54279793119952</v>
      </c>
      <c r="M210" s="195">
        <f t="shared" ref="M210:R210" si="157">SUM(M189:M205)</f>
        <v>160.15687693399829</v>
      </c>
      <c r="N210" s="195">
        <f t="shared" si="157"/>
        <v>6817.3148400915652</v>
      </c>
      <c r="O210" s="195">
        <f t="shared" si="157"/>
        <v>726.05889118756227</v>
      </c>
      <c r="P210" s="195">
        <f t="shared" si="157"/>
        <v>1378.9784137176082</v>
      </c>
      <c r="Q210" s="195">
        <f t="shared" si="157"/>
        <v>7.907927806136934</v>
      </c>
      <c r="R210" s="197">
        <f t="shared" si="157"/>
        <v>0</v>
      </c>
      <c r="S210" s="198">
        <f t="shared" ref="S210" si="158">SUM(S189:S205)</f>
        <v>9855.9597476680683</v>
      </c>
      <c r="T210" s="141" t="str">
        <f>IF(ABS(S210-AI210)&gt;0.01,S210-AI210,"")</f>
        <v/>
      </c>
      <c r="U210" s="224" t="s">
        <v>62</v>
      </c>
      <c r="V210" s="225">
        <f>SUM(V189:V205)</f>
        <v>735.24645778124147</v>
      </c>
      <c r="W210" s="225">
        <f t="shared" ref="W210:AH210" si="159">SUM(W189:W205)</f>
        <v>22.594079446105525</v>
      </c>
      <c r="X210" s="225">
        <f t="shared" si="159"/>
        <v>7.907927806136934</v>
      </c>
      <c r="Y210" s="225">
        <f t="shared" si="159"/>
        <v>160.15687693399829</v>
      </c>
      <c r="Z210" s="225">
        <f t="shared" si="159"/>
        <v>6064.5432050628942</v>
      </c>
      <c r="AA210" s="225">
        <f t="shared" si="159"/>
        <v>712.55632986326964</v>
      </c>
      <c r="AB210" s="225">
        <f t="shared" si="159"/>
        <v>1378.9784137176082</v>
      </c>
      <c r="AC210" s="225">
        <f t="shared" si="159"/>
        <v>773.97645705681543</v>
      </c>
      <c r="AD210" s="226">
        <f t="shared" si="159"/>
        <v>7.7022607038526196</v>
      </c>
      <c r="AE210" s="226">
        <f t="shared" si="159"/>
        <v>3.3891119169158288</v>
      </c>
      <c r="AF210" s="226">
        <f t="shared" si="159"/>
        <v>0</v>
      </c>
      <c r="AG210" s="226">
        <f t="shared" si="159"/>
        <v>752.77163502867029</v>
      </c>
      <c r="AH210" s="226">
        <f t="shared" si="159"/>
        <v>10.113449407376848</v>
      </c>
      <c r="AI210" s="227">
        <f>SUM(V210:AC210)</f>
        <v>9855.9597476680683</v>
      </c>
      <c r="AJ210" s="141" t="str">
        <f t="shared" si="154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9.0308420860287481E-2</v>
      </c>
      <c r="C211" s="49">
        <f t="shared" ref="C211:H211" si="160">IF($I210=0,"-",C210/$I210)</f>
        <v>1.8893149651346659E-2</v>
      </c>
      <c r="D211" s="49">
        <f t="shared" si="160"/>
        <v>0.80421491702336267</v>
      </c>
      <c r="E211" s="49">
        <f t="shared" si="160"/>
        <v>8.5650641730173852E-2</v>
      </c>
      <c r="F211" s="49">
        <f t="shared" si="160"/>
        <v>0</v>
      </c>
      <c r="G211" s="49">
        <f t="shared" si="160"/>
        <v>9.3287073482933619E-4</v>
      </c>
      <c r="H211" s="72">
        <f t="shared" si="160"/>
        <v>0</v>
      </c>
      <c r="I211" s="50">
        <f>SUM(B211:H211)</f>
        <v>1</v>
      </c>
      <c r="J211" s="141"/>
      <c r="K211" s="84" t="s">
        <v>86</v>
      </c>
      <c r="L211" s="101">
        <f t="shared" ref="L211:R211" si="161">IF($S210=0,"-",L210/$S210)</f>
        <v>7.7673084867491249E-2</v>
      </c>
      <c r="M211" s="101">
        <f t="shared" si="161"/>
        <v>1.6249749495161198E-2</v>
      </c>
      <c r="N211" s="101">
        <f t="shared" si="161"/>
        <v>0.69169467151127006</v>
      </c>
      <c r="O211" s="101">
        <f t="shared" si="161"/>
        <v>7.3666990305976912E-2</v>
      </c>
      <c r="P211" s="101">
        <f t="shared" si="161"/>
        <v>0.13991315397202958</v>
      </c>
      <c r="Q211" s="101">
        <f t="shared" si="161"/>
        <v>8.0234984807115903E-4</v>
      </c>
      <c r="R211" s="102">
        <f t="shared" si="161"/>
        <v>0</v>
      </c>
      <c r="S211" s="103">
        <f>SUM(L211:R211)</f>
        <v>1.0000000000000002</v>
      </c>
      <c r="U211" s="113" t="s">
        <v>86</v>
      </c>
      <c r="V211" s="135">
        <f>+V210/$AI210</f>
        <v>7.4599174165174698E-2</v>
      </c>
      <c r="W211" s="135">
        <f t="shared" ref="W211:AH211" si="162">+W210/$AI210</f>
        <v>2.2924281373461687E-3</v>
      </c>
      <c r="X211" s="135">
        <f t="shared" si="162"/>
        <v>8.0234984807115903E-4</v>
      </c>
      <c r="Y211" s="135">
        <f t="shared" si="162"/>
        <v>1.6249749495161198E-2</v>
      </c>
      <c r="Z211" s="135">
        <f t="shared" si="162"/>
        <v>0.61531736739263498</v>
      </c>
      <c r="AA211" s="135">
        <f t="shared" si="162"/>
        <v>7.2297000810282466E-2</v>
      </c>
      <c r="AB211" s="135">
        <f t="shared" si="162"/>
        <v>0.13991315397202958</v>
      </c>
      <c r="AC211" s="135">
        <f t="shared" si="162"/>
        <v>7.8528776179299958E-2</v>
      </c>
      <c r="AD211" s="135">
        <f t="shared" si="162"/>
        <v>7.8148256497039611E-4</v>
      </c>
      <c r="AE211" s="135">
        <f t="shared" si="162"/>
        <v>3.4386422060192533E-4</v>
      </c>
      <c r="AF211" s="135">
        <f t="shared" si="162"/>
        <v>0</v>
      </c>
      <c r="AG211" s="135">
        <f t="shared" si="162"/>
        <v>7.6377304118635123E-2</v>
      </c>
      <c r="AH211" s="135">
        <f t="shared" si="162"/>
        <v>1.026125275092535E-3</v>
      </c>
      <c r="AI211" s="136">
        <f>SUM(V211:AC211)</f>
        <v>1.0000000000000002</v>
      </c>
      <c r="AJ211" s="24" t="str">
        <f t="shared" si="154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163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64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65">SUM(V216:AC216)</f>
        <v>0</v>
      </c>
      <c r="AJ216" s="141" t="str">
        <f t="shared" ref="AJ216:AJ237" si="166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163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64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65"/>
        <v>0</v>
      </c>
      <c r="AJ217" s="141" t="str">
        <f t="shared" si="166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163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64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65"/>
        <v>0</v>
      </c>
      <c r="AJ218" s="141" t="str">
        <f t="shared" si="166"/>
        <v/>
      </c>
      <c r="BA218" s="141"/>
      <c r="BR218" s="141"/>
      <c r="CG218" s="141"/>
    </row>
    <row r="219" spans="1:85" ht="15">
      <c r="A219" s="167" t="s">
        <v>16</v>
      </c>
      <c r="B219" s="156">
        <v>14.810866600832606</v>
      </c>
      <c r="C219" s="156">
        <v>0</v>
      </c>
      <c r="D219" s="156">
        <v>0</v>
      </c>
      <c r="E219" s="156">
        <v>0</v>
      </c>
      <c r="F219" s="348"/>
      <c r="G219" s="156">
        <v>0</v>
      </c>
      <c r="H219" s="168">
        <v>0</v>
      </c>
      <c r="I219" s="154">
        <f t="shared" si="163"/>
        <v>14.810866600832606</v>
      </c>
      <c r="J219" s="149"/>
      <c r="K219" s="169" t="s">
        <v>16</v>
      </c>
      <c r="L219" s="156">
        <v>14.810866600832606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64"/>
        <v>14.810866600832606</v>
      </c>
      <c r="U219" s="215" t="s">
        <v>16</v>
      </c>
      <c r="V219" s="207">
        <v>14.810866600832606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165"/>
        <v>14.810866600832606</v>
      </c>
      <c r="AJ219" s="141" t="str">
        <f t="shared" si="166"/>
        <v/>
      </c>
      <c r="BA219" s="141"/>
      <c r="BR219" s="141"/>
      <c r="CG219" s="141"/>
    </row>
    <row r="220" spans="1:85" ht="15">
      <c r="A220" s="159" t="s">
        <v>15</v>
      </c>
      <c r="B220" s="160">
        <v>12.024331060520549</v>
      </c>
      <c r="C220" s="160">
        <v>0</v>
      </c>
      <c r="D220" s="160">
        <v>0</v>
      </c>
      <c r="E220" s="160">
        <v>0</v>
      </c>
      <c r="F220" s="348"/>
      <c r="G220" s="160">
        <v>0</v>
      </c>
      <c r="H220" s="161">
        <v>0</v>
      </c>
      <c r="I220" s="162">
        <f t="shared" si="163"/>
        <v>12.024331060520549</v>
      </c>
      <c r="J220" s="149"/>
      <c r="K220" s="163" t="s">
        <v>15</v>
      </c>
      <c r="L220" s="164">
        <v>12.024331060520549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64"/>
        <v>12.024331060520549</v>
      </c>
      <c r="U220" s="211" t="s">
        <v>56</v>
      </c>
      <c r="V220" s="212">
        <v>12.024331060520549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65"/>
        <v>12.024331060520549</v>
      </c>
      <c r="AJ220" s="141" t="str">
        <f t="shared" si="166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0.13933894962044022</v>
      </c>
      <c r="F221" s="348"/>
      <c r="G221" s="156">
        <v>0</v>
      </c>
      <c r="H221" s="168">
        <v>0</v>
      </c>
      <c r="I221" s="154">
        <f t="shared" si="163"/>
        <v>0.13933894962044022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0.13933894962044022</v>
      </c>
      <c r="P221" s="156">
        <v>208.64097426876714</v>
      </c>
      <c r="Q221" s="156">
        <v>0</v>
      </c>
      <c r="R221" s="157">
        <v>0</v>
      </c>
      <c r="S221" s="158">
        <f t="shared" si="164"/>
        <v>208.78031321838759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208.64097426876714</v>
      </c>
      <c r="AC221" s="208">
        <v>0.13933894962044022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0.13933894962044022</v>
      </c>
      <c r="AI221" s="210">
        <f t="shared" si="165"/>
        <v>208.78031321838759</v>
      </c>
      <c r="AJ221" s="141" t="str">
        <f t="shared" si="166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1.3971593034978887E-17</v>
      </c>
      <c r="F222" s="348"/>
      <c r="G222" s="160">
        <v>0</v>
      </c>
      <c r="H222" s="161">
        <v>0</v>
      </c>
      <c r="I222" s="162">
        <f t="shared" si="163"/>
        <v>1.3971593034978887E-17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1.3971593034978887E-17</v>
      </c>
      <c r="P222" s="164">
        <v>33.966774771235187</v>
      </c>
      <c r="Q222" s="164">
        <v>0</v>
      </c>
      <c r="R222" s="165">
        <v>0</v>
      </c>
      <c r="S222" s="166">
        <f t="shared" si="164"/>
        <v>33.966774771235187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33.966774771235187</v>
      </c>
      <c r="AC222" s="213">
        <v>1.3971593034978887E-17</v>
      </c>
      <c r="AD222" s="212">
        <v>0</v>
      </c>
      <c r="AE222" s="212">
        <v>0</v>
      </c>
      <c r="AF222" s="212">
        <v>0</v>
      </c>
      <c r="AG222" s="212">
        <v>0</v>
      </c>
      <c r="AH222" s="212">
        <v>1.3971593034978887E-17</v>
      </c>
      <c r="AI222" s="214">
        <f t="shared" si="165"/>
        <v>33.966774771235187</v>
      </c>
      <c r="AJ222" s="141" t="str">
        <f t="shared" si="166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163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64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65"/>
        <v>0</v>
      </c>
      <c r="AJ223" s="141" t="str">
        <f t="shared" si="166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19.669148042752337</v>
      </c>
      <c r="F224" s="348"/>
      <c r="G224" s="160">
        <v>0</v>
      </c>
      <c r="H224" s="161">
        <v>0</v>
      </c>
      <c r="I224" s="162">
        <f t="shared" si="163"/>
        <v>19.669148042752337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19.669148042752337</v>
      </c>
      <c r="P224" s="164">
        <v>0</v>
      </c>
      <c r="Q224" s="164">
        <v>0</v>
      </c>
      <c r="R224" s="165">
        <v>0</v>
      </c>
      <c r="S224" s="166">
        <f t="shared" si="164"/>
        <v>19.669148042752337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19.669148042752337</v>
      </c>
      <c r="AD224" s="212">
        <v>0</v>
      </c>
      <c r="AE224" s="212">
        <v>0</v>
      </c>
      <c r="AF224" s="212">
        <v>0</v>
      </c>
      <c r="AG224" s="212">
        <v>0</v>
      </c>
      <c r="AH224" s="212">
        <v>19.669148042752337</v>
      </c>
      <c r="AI224" s="214">
        <f t="shared" si="165"/>
        <v>19.669148042752337</v>
      </c>
      <c r="AJ224" s="141" t="str">
        <f t="shared" si="166"/>
        <v/>
      </c>
      <c r="BA224" s="141"/>
      <c r="BR224" s="141"/>
      <c r="CG224" s="141"/>
    </row>
    <row r="225" spans="1:85" ht="15">
      <c r="A225" s="167" t="s">
        <v>139</v>
      </c>
      <c r="B225" s="156">
        <v>837.44545718250822</v>
      </c>
      <c r="C225" s="156">
        <v>0</v>
      </c>
      <c r="D225" s="156">
        <v>11.839697163085035</v>
      </c>
      <c r="E225" s="156">
        <v>27.591181307764685</v>
      </c>
      <c r="F225" s="348"/>
      <c r="G225" s="156">
        <v>0</v>
      </c>
      <c r="H225" s="168">
        <v>0</v>
      </c>
      <c r="I225" s="154">
        <f t="shared" si="163"/>
        <v>876.87633565335796</v>
      </c>
      <c r="J225" s="149"/>
      <c r="K225" s="169" t="s">
        <v>139</v>
      </c>
      <c r="L225" s="156">
        <v>837.44545718250822</v>
      </c>
      <c r="M225" s="156">
        <v>0</v>
      </c>
      <c r="N225" s="156">
        <v>11.839697163085035</v>
      </c>
      <c r="O225" s="156">
        <v>27.591181307764685</v>
      </c>
      <c r="P225" s="156">
        <v>0</v>
      </c>
      <c r="Q225" s="156">
        <v>0</v>
      </c>
      <c r="R225" s="157">
        <v>0</v>
      </c>
      <c r="S225" s="158">
        <f t="shared" si="164"/>
        <v>876.87633565335796</v>
      </c>
      <c r="U225" s="215" t="s">
        <v>139</v>
      </c>
      <c r="V225" s="207">
        <v>831.98451266708821</v>
      </c>
      <c r="W225" s="207">
        <v>0</v>
      </c>
      <c r="X225" s="207">
        <v>0</v>
      </c>
      <c r="Y225" s="207">
        <v>0</v>
      </c>
      <c r="Z225" s="207">
        <v>11.839697163085035</v>
      </c>
      <c r="AA225" s="207">
        <v>0</v>
      </c>
      <c r="AB225" s="207">
        <v>0</v>
      </c>
      <c r="AC225" s="208">
        <v>33.052125823184696</v>
      </c>
      <c r="AD225" s="207">
        <v>5.4609445154200165</v>
      </c>
      <c r="AE225" s="207">
        <v>0</v>
      </c>
      <c r="AF225" s="207">
        <v>0</v>
      </c>
      <c r="AG225" s="207">
        <v>0</v>
      </c>
      <c r="AH225" s="207">
        <v>27.591181307764685</v>
      </c>
      <c r="AI225" s="210">
        <f t="shared" si="165"/>
        <v>876.87633565335796</v>
      </c>
      <c r="AJ225" s="141" t="str">
        <f t="shared" si="166"/>
        <v/>
      </c>
      <c r="BA225" s="141"/>
      <c r="BR225" s="141"/>
      <c r="CG225" s="141"/>
    </row>
    <row r="226" spans="1:85" ht="15">
      <c r="A226" s="159" t="s">
        <v>25</v>
      </c>
      <c r="B226" s="160">
        <v>75.514553287453182</v>
      </c>
      <c r="C226" s="160">
        <v>0</v>
      </c>
      <c r="D226" s="160">
        <v>234.89078848519091</v>
      </c>
      <c r="E226" s="160">
        <v>918.5084218883062</v>
      </c>
      <c r="F226" s="348"/>
      <c r="G226" s="160">
        <v>180.34503391822946</v>
      </c>
      <c r="H226" s="161">
        <v>0</v>
      </c>
      <c r="I226" s="162">
        <f t="shared" si="163"/>
        <v>1409.2587975791798</v>
      </c>
      <c r="J226" s="149"/>
      <c r="K226" s="163" t="s">
        <v>25</v>
      </c>
      <c r="L226" s="164">
        <v>75.514553287453182</v>
      </c>
      <c r="M226" s="164">
        <v>0</v>
      </c>
      <c r="N226" s="164">
        <v>234.89078848519091</v>
      </c>
      <c r="O226" s="164">
        <v>918.5084218883062</v>
      </c>
      <c r="P226" s="164">
        <v>0</v>
      </c>
      <c r="Q226" s="164">
        <v>180.34503391822946</v>
      </c>
      <c r="R226" s="165">
        <v>0</v>
      </c>
      <c r="S226" s="166">
        <f t="shared" si="164"/>
        <v>1409.2587975791798</v>
      </c>
      <c r="U226" s="211" t="s">
        <v>25</v>
      </c>
      <c r="V226" s="212">
        <v>20.819113231774619</v>
      </c>
      <c r="W226" s="212">
        <v>54.69544005567856</v>
      </c>
      <c r="X226" s="212">
        <v>180.34503391822946</v>
      </c>
      <c r="Y226" s="212">
        <v>0</v>
      </c>
      <c r="Z226" s="212">
        <v>234.89078848519091</v>
      </c>
      <c r="AA226" s="212">
        <v>893.93019078695818</v>
      </c>
      <c r="AB226" s="212">
        <v>0</v>
      </c>
      <c r="AC226" s="213">
        <v>24.578231101348035</v>
      </c>
      <c r="AD226" s="212">
        <v>0</v>
      </c>
      <c r="AE226" s="212">
        <v>10.08759966863167</v>
      </c>
      <c r="AF226" s="212">
        <v>0</v>
      </c>
      <c r="AG226" s="212">
        <v>0</v>
      </c>
      <c r="AH226" s="212">
        <v>14.490631432716365</v>
      </c>
      <c r="AI226" s="214">
        <f t="shared" si="165"/>
        <v>1409.2587975791798</v>
      </c>
      <c r="AJ226" s="141" t="str">
        <f t="shared" si="166"/>
        <v/>
      </c>
      <c r="BA226" s="141"/>
      <c r="BR226" s="141"/>
      <c r="CG226" s="141"/>
    </row>
    <row r="227" spans="1:85" ht="15">
      <c r="A227" s="167" t="s">
        <v>24</v>
      </c>
      <c r="B227" s="156">
        <v>279.73705238747925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163"/>
        <v>279.73705238747925</v>
      </c>
      <c r="J227" s="149"/>
      <c r="K227" s="169" t="s">
        <v>24</v>
      </c>
      <c r="L227" s="156">
        <v>279.73705238747925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64"/>
        <v>279.73705238747925</v>
      </c>
      <c r="U227" s="215" t="s">
        <v>24</v>
      </c>
      <c r="V227" s="207">
        <v>273.14549910427928</v>
      </c>
      <c r="W227" s="207">
        <v>6.591553283199957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165"/>
        <v>279.73705238747925</v>
      </c>
      <c r="AJ227" s="141" t="str">
        <f t="shared" si="166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163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64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65"/>
        <v>0</v>
      </c>
      <c r="AJ228" s="141" t="str">
        <f t="shared" si="166"/>
        <v/>
      </c>
      <c r="BA228" s="141"/>
      <c r="BR228" s="141"/>
      <c r="CG228" s="141"/>
    </row>
    <row r="229" spans="1:85" ht="15">
      <c r="A229" s="167" t="s">
        <v>22</v>
      </c>
      <c r="B229" s="156">
        <v>63.720660361236213</v>
      </c>
      <c r="C229" s="156">
        <v>0</v>
      </c>
      <c r="D229" s="156">
        <v>0</v>
      </c>
      <c r="E229" s="156">
        <v>0</v>
      </c>
      <c r="F229" s="348"/>
      <c r="G229" s="156">
        <v>0</v>
      </c>
      <c r="H229" s="168">
        <v>0</v>
      </c>
      <c r="I229" s="154">
        <f t="shared" si="163"/>
        <v>63.720660361236213</v>
      </c>
      <c r="J229" s="149"/>
      <c r="K229" s="169" t="s">
        <v>22</v>
      </c>
      <c r="L229" s="156">
        <v>63.720660361236213</v>
      </c>
      <c r="M229" s="156">
        <v>0</v>
      </c>
      <c r="N229" s="156">
        <v>0</v>
      </c>
      <c r="O229" s="156">
        <v>0</v>
      </c>
      <c r="P229" s="156">
        <v>12.290304983977457</v>
      </c>
      <c r="Q229" s="156">
        <v>0</v>
      </c>
      <c r="R229" s="157">
        <v>0</v>
      </c>
      <c r="S229" s="158">
        <f t="shared" si="164"/>
        <v>76.010965345213663</v>
      </c>
      <c r="U229" s="215" t="s">
        <v>22</v>
      </c>
      <c r="V229" s="207">
        <v>63.720660361236213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12.290304983977457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65"/>
        <v>76.010965345213663</v>
      </c>
      <c r="AJ229" s="141" t="str">
        <f t="shared" si="166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163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64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65"/>
        <v>0</v>
      </c>
      <c r="AJ230" s="141" t="str">
        <f t="shared" si="166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163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64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65"/>
        <v>0</v>
      </c>
      <c r="AJ231" s="141" t="str">
        <f t="shared" si="166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163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64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165"/>
        <v>0</v>
      </c>
      <c r="AJ232" s="141" t="str">
        <f t="shared" si="166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163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64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65"/>
        <v>0</v>
      </c>
      <c r="AJ233" s="141" t="str">
        <f t="shared" si="166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163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64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165"/>
        <v>0</v>
      </c>
      <c r="AJ234" s="141" t="str">
        <f t="shared" si="166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163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64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65"/>
        <v>0</v>
      </c>
      <c r="AJ235" s="141" t="str">
        <f t="shared" si="166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1283.2529208800302</v>
      </c>
      <c r="C236" s="195">
        <f t="shared" ref="C236:H236" si="167">SUM(C215:C231)</f>
        <v>0</v>
      </c>
      <c r="D236" s="195">
        <f t="shared" si="167"/>
        <v>246.73048564827593</v>
      </c>
      <c r="E236" s="195">
        <f t="shared" si="167"/>
        <v>965.90809018844368</v>
      </c>
      <c r="F236" s="195">
        <f t="shared" si="167"/>
        <v>0</v>
      </c>
      <c r="G236" s="195">
        <f t="shared" si="167"/>
        <v>180.34503391822946</v>
      </c>
      <c r="H236" s="197">
        <f t="shared" si="167"/>
        <v>0</v>
      </c>
      <c r="I236" s="154">
        <f t="shared" ref="I236" si="168">SUM(I215:I231)</f>
        <v>2676.2365306349793</v>
      </c>
      <c r="J236" s="149"/>
      <c r="K236" s="196" t="s">
        <v>26</v>
      </c>
      <c r="L236" s="195">
        <f>SUM(L215:L231)</f>
        <v>1283.2529208800302</v>
      </c>
      <c r="M236" s="195">
        <f t="shared" ref="M236:R236" si="169">SUM(M215:M231)</f>
        <v>0</v>
      </c>
      <c r="N236" s="195">
        <f t="shared" si="169"/>
        <v>246.73048564827593</v>
      </c>
      <c r="O236" s="195">
        <f t="shared" si="169"/>
        <v>965.90809018844368</v>
      </c>
      <c r="P236" s="195">
        <f t="shared" si="169"/>
        <v>254.89805402397977</v>
      </c>
      <c r="Q236" s="195">
        <f t="shared" si="169"/>
        <v>180.34503391822946</v>
      </c>
      <c r="R236" s="197">
        <f t="shared" si="169"/>
        <v>0</v>
      </c>
      <c r="S236" s="198">
        <f t="shared" ref="S236" si="170">SUM(S215:S231)</f>
        <v>2931.1345846589588</v>
      </c>
      <c r="T236" s="141" t="str">
        <f>IF(ABS(S236-AI236)&gt;0.01,S236-AI236,"")</f>
        <v/>
      </c>
      <c r="U236" s="224" t="s">
        <v>62</v>
      </c>
      <c r="V236" s="225">
        <f>SUM(V215:V231)</f>
        <v>1216.5049830257315</v>
      </c>
      <c r="W236" s="225">
        <f t="shared" ref="W236:AH236" si="171">SUM(W215:W231)</f>
        <v>61.286993338878517</v>
      </c>
      <c r="X236" s="225">
        <f t="shared" si="171"/>
        <v>180.34503391822946</v>
      </c>
      <c r="Y236" s="225">
        <f t="shared" si="171"/>
        <v>0</v>
      </c>
      <c r="Z236" s="225">
        <f t="shared" si="171"/>
        <v>246.73048564827593</v>
      </c>
      <c r="AA236" s="225">
        <f t="shared" si="171"/>
        <v>893.93019078695818</v>
      </c>
      <c r="AB236" s="225">
        <f t="shared" si="171"/>
        <v>254.89805402397977</v>
      </c>
      <c r="AC236" s="225">
        <f t="shared" si="171"/>
        <v>77.438843916905512</v>
      </c>
      <c r="AD236" s="226">
        <f t="shared" si="171"/>
        <v>5.4609445154200165</v>
      </c>
      <c r="AE236" s="226">
        <f t="shared" si="171"/>
        <v>10.08759966863167</v>
      </c>
      <c r="AF236" s="226">
        <f t="shared" si="171"/>
        <v>0</v>
      </c>
      <c r="AG236" s="226">
        <f t="shared" si="171"/>
        <v>0</v>
      </c>
      <c r="AH236" s="226">
        <f t="shared" si="171"/>
        <v>61.890299732853826</v>
      </c>
      <c r="AI236" s="227">
        <f>SUM(V236:AC236)</f>
        <v>2931.1345846589593</v>
      </c>
      <c r="AJ236" s="141" t="str">
        <f t="shared" si="166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0.47949906751162918</v>
      </c>
      <c r="C237" s="49">
        <f t="shared" ref="C237:H237" si="172">IF($I236=0,"-",C236/$I236)</f>
        <v>0</v>
      </c>
      <c r="D237" s="49">
        <f t="shared" si="172"/>
        <v>9.2193078909110937E-2</v>
      </c>
      <c r="E237" s="49">
        <f t="shared" si="172"/>
        <v>0.36092029950703453</v>
      </c>
      <c r="F237" s="49">
        <f t="shared" si="172"/>
        <v>0</v>
      </c>
      <c r="G237" s="49">
        <f t="shared" si="172"/>
        <v>6.7387554072225353E-2</v>
      </c>
      <c r="H237" s="72">
        <f t="shared" si="172"/>
        <v>0</v>
      </c>
      <c r="I237" s="50">
        <f>SUM(B237:H237)</f>
        <v>1</v>
      </c>
      <c r="J237" s="141"/>
      <c r="K237" s="84" t="s">
        <v>86</v>
      </c>
      <c r="L237" s="101">
        <f t="shared" ref="L237:R237" si="173">IF($S236=0,"-",L236/$S236)</f>
        <v>0.43780075046582628</v>
      </c>
      <c r="M237" s="101">
        <f t="shared" si="173"/>
        <v>0</v>
      </c>
      <c r="N237" s="101">
        <f t="shared" si="173"/>
        <v>8.41757614746248E-2</v>
      </c>
      <c r="O237" s="101">
        <f t="shared" si="173"/>
        <v>0.32953385874665603</v>
      </c>
      <c r="P237" s="101">
        <f t="shared" si="173"/>
        <v>8.6962248461080971E-2</v>
      </c>
      <c r="Q237" s="101">
        <f t="shared" si="173"/>
        <v>6.1527380851811975E-2</v>
      </c>
      <c r="R237" s="102">
        <f t="shared" si="173"/>
        <v>0</v>
      </c>
      <c r="S237" s="103">
        <f>SUM(L237:R237)</f>
        <v>1.0000000000000002</v>
      </c>
      <c r="U237" s="113" t="s">
        <v>86</v>
      </c>
      <c r="V237" s="135">
        <f>+V236/$AI236</f>
        <v>0.41502870233004779</v>
      </c>
      <c r="W237" s="135">
        <f t="shared" ref="W237:AH237" si="174">+W236/$AI236</f>
        <v>2.0908965988680226E-2</v>
      </c>
      <c r="X237" s="135">
        <f t="shared" si="174"/>
        <v>6.1527380851811961E-2</v>
      </c>
      <c r="Y237" s="135">
        <f t="shared" si="174"/>
        <v>0</v>
      </c>
      <c r="Z237" s="135">
        <f t="shared" si="174"/>
        <v>8.4175761474624786E-2</v>
      </c>
      <c r="AA237" s="135">
        <f t="shared" si="174"/>
        <v>0.30497753172632569</v>
      </c>
      <c r="AB237" s="135">
        <f t="shared" si="174"/>
        <v>8.6962248461080957E-2</v>
      </c>
      <c r="AC237" s="135">
        <f t="shared" si="174"/>
        <v>2.6419409167428458E-2</v>
      </c>
      <c r="AD237" s="135">
        <f t="shared" si="174"/>
        <v>1.8630821470981358E-3</v>
      </c>
      <c r="AE237" s="135">
        <f t="shared" si="174"/>
        <v>3.4415341149561622E-3</v>
      </c>
      <c r="AF237" s="135">
        <f t="shared" si="174"/>
        <v>0</v>
      </c>
      <c r="AG237" s="135">
        <f t="shared" si="174"/>
        <v>0</v>
      </c>
      <c r="AH237" s="135">
        <f t="shared" si="174"/>
        <v>2.1114792905374158E-2</v>
      </c>
      <c r="AI237" s="136">
        <f>SUM(V237:AC237)</f>
        <v>0.99999999999999989</v>
      </c>
      <c r="AJ237" s="24" t="str">
        <f t="shared" si="166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7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7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77">SUM(V242:AC242)</f>
        <v>0</v>
      </c>
      <c r="AJ242" s="141" t="str">
        <f t="shared" ref="AJ242:AJ263" si="17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1.0443975845376894</v>
      </c>
      <c r="E243" s="156">
        <v>0</v>
      </c>
      <c r="F243" s="348"/>
      <c r="G243" s="156">
        <v>0</v>
      </c>
      <c r="H243" s="168">
        <v>0</v>
      </c>
      <c r="I243" s="154">
        <f t="shared" si="175"/>
        <v>1.0443975845376894</v>
      </c>
      <c r="J243" s="149"/>
      <c r="K243" s="169" t="s">
        <v>10</v>
      </c>
      <c r="L243" s="156">
        <v>0</v>
      </c>
      <c r="M243" s="156">
        <v>0</v>
      </c>
      <c r="N243" s="156">
        <v>1.0443975845376894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76"/>
        <v>1.0443975845376894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1.0443975845376894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77"/>
        <v>1.0443975845376894</v>
      </c>
      <c r="AJ243" s="141" t="str">
        <f t="shared" si="178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75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76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77"/>
        <v>0</v>
      </c>
      <c r="AJ244" s="141" t="str">
        <f t="shared" si="178"/>
        <v/>
      </c>
      <c r="BA244" s="141"/>
      <c r="BR244" s="141"/>
      <c r="CG244" s="141"/>
    </row>
    <row r="245" spans="1:85" ht="15">
      <c r="A245" s="167" t="s">
        <v>16</v>
      </c>
      <c r="B245" s="156">
        <v>340.08292954562393</v>
      </c>
      <c r="C245" s="156">
        <v>0</v>
      </c>
      <c r="D245" s="156">
        <v>53.407998800736976</v>
      </c>
      <c r="E245" s="156">
        <v>0</v>
      </c>
      <c r="F245" s="348"/>
      <c r="G245" s="156">
        <v>0</v>
      </c>
      <c r="H245" s="168">
        <v>0</v>
      </c>
      <c r="I245" s="154">
        <f t="shared" si="175"/>
        <v>393.49092834636087</v>
      </c>
      <c r="J245" s="149"/>
      <c r="K245" s="169" t="s">
        <v>16</v>
      </c>
      <c r="L245" s="156">
        <v>340.08292954562393</v>
      </c>
      <c r="M245" s="156">
        <v>0</v>
      </c>
      <c r="N245" s="156">
        <v>53.407998800736976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76"/>
        <v>393.49092834636087</v>
      </c>
      <c r="U245" s="215" t="s">
        <v>16</v>
      </c>
      <c r="V245" s="207">
        <v>340.08292954562393</v>
      </c>
      <c r="W245" s="207">
        <v>0</v>
      </c>
      <c r="X245" s="207">
        <v>0</v>
      </c>
      <c r="Y245" s="207">
        <v>0</v>
      </c>
      <c r="Z245" s="207">
        <v>53.407998800736976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77"/>
        <v>393.49092834636087</v>
      </c>
      <c r="AJ245" s="141" t="str">
        <f t="shared" si="178"/>
        <v/>
      </c>
      <c r="BA245" s="141"/>
      <c r="BR245" s="141"/>
      <c r="CG245" s="141"/>
    </row>
    <row r="246" spans="1:85" ht="15">
      <c r="A246" s="159" t="s">
        <v>15</v>
      </c>
      <c r="B246" s="160">
        <v>74.012320200056777</v>
      </c>
      <c r="C246" s="160">
        <v>0.92867506563416902</v>
      </c>
      <c r="D246" s="160">
        <v>18.448736424543252</v>
      </c>
      <c r="E246" s="160">
        <v>0.69641708468420194</v>
      </c>
      <c r="F246" s="348"/>
      <c r="G246" s="160">
        <v>0</v>
      </c>
      <c r="H246" s="161">
        <v>0</v>
      </c>
      <c r="I246" s="162">
        <f t="shared" si="175"/>
        <v>94.086148774918399</v>
      </c>
      <c r="J246" s="149"/>
      <c r="K246" s="163" t="s">
        <v>15</v>
      </c>
      <c r="L246" s="164">
        <v>74.012320200056777</v>
      </c>
      <c r="M246" s="164">
        <v>0.92867506563416902</v>
      </c>
      <c r="N246" s="164">
        <v>18.448736424543252</v>
      </c>
      <c r="O246" s="164">
        <v>0.69641708468420194</v>
      </c>
      <c r="P246" s="164">
        <v>0</v>
      </c>
      <c r="Q246" s="164">
        <v>0</v>
      </c>
      <c r="R246" s="165">
        <v>0</v>
      </c>
      <c r="S246" s="166">
        <f t="shared" si="176"/>
        <v>94.086148774918399</v>
      </c>
      <c r="U246" s="211" t="s">
        <v>56</v>
      </c>
      <c r="V246" s="212">
        <v>72.594586966515976</v>
      </c>
      <c r="W246" s="212">
        <v>0</v>
      </c>
      <c r="X246" s="212">
        <v>0</v>
      </c>
      <c r="Y246" s="212">
        <v>0.92867506563416902</v>
      </c>
      <c r="Z246" s="212">
        <v>18.448736424543252</v>
      </c>
      <c r="AA246" s="212">
        <v>0.59692892972931588</v>
      </c>
      <c r="AB246" s="212">
        <v>0</v>
      </c>
      <c r="AC246" s="213">
        <v>1.5172213884956827</v>
      </c>
      <c r="AD246" s="212">
        <v>1.4177332335407968</v>
      </c>
      <c r="AE246" s="212">
        <v>0</v>
      </c>
      <c r="AF246" s="212">
        <v>0</v>
      </c>
      <c r="AG246" s="212">
        <v>0</v>
      </c>
      <c r="AH246" s="212">
        <v>9.9488154954886096E-2</v>
      </c>
      <c r="AI246" s="214">
        <f t="shared" si="177"/>
        <v>94.086148774918399</v>
      </c>
      <c r="AJ246" s="141" t="str">
        <f t="shared" si="178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4.0173993657189753</v>
      </c>
      <c r="F247" s="348"/>
      <c r="G247" s="156">
        <v>0</v>
      </c>
      <c r="H247" s="168">
        <v>0</v>
      </c>
      <c r="I247" s="154">
        <f t="shared" si="175"/>
        <v>4.0173993657189753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4.0173993657189753</v>
      </c>
      <c r="P247" s="156">
        <v>749.98148346923915</v>
      </c>
      <c r="Q247" s="156">
        <v>0</v>
      </c>
      <c r="R247" s="157">
        <v>0</v>
      </c>
      <c r="S247" s="158">
        <f t="shared" si="176"/>
        <v>753.99888283495818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0.28121795560032831</v>
      </c>
      <c r="AB247" s="207">
        <v>749.98148346923915</v>
      </c>
      <c r="AC247" s="208">
        <v>3.7361814101186472</v>
      </c>
      <c r="AD247" s="207">
        <v>0</v>
      </c>
      <c r="AE247" s="207">
        <v>0</v>
      </c>
      <c r="AF247" s="207">
        <v>0</v>
      </c>
      <c r="AG247" s="207">
        <v>0</v>
      </c>
      <c r="AH247" s="207">
        <v>3.7361814101186472</v>
      </c>
      <c r="AI247" s="210">
        <f t="shared" si="177"/>
        <v>753.99888283495818</v>
      </c>
      <c r="AJ247" s="141" t="str">
        <f t="shared" si="17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0.65018784032406063</v>
      </c>
      <c r="F248" s="348"/>
      <c r="G248" s="160">
        <v>0</v>
      </c>
      <c r="H248" s="161">
        <v>0</v>
      </c>
      <c r="I248" s="162">
        <f t="shared" si="175"/>
        <v>0.65018784032406063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0.65018784032406063</v>
      </c>
      <c r="P248" s="164">
        <v>148.53390852517214</v>
      </c>
      <c r="Q248" s="164">
        <v>0</v>
      </c>
      <c r="R248" s="165">
        <v>0</v>
      </c>
      <c r="S248" s="166">
        <f t="shared" si="176"/>
        <v>149.1840963654962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0.64368596192082006</v>
      </c>
      <c r="AB248" s="212">
        <v>148.53390852517214</v>
      </c>
      <c r="AC248" s="213">
        <v>6.5018784032406067E-3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6.5018784032406067E-3</v>
      </c>
      <c r="AI248" s="214">
        <f t="shared" si="177"/>
        <v>149.1840963654962</v>
      </c>
      <c r="AJ248" s="141" t="str">
        <f t="shared" si="178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0.2407943847044644</v>
      </c>
      <c r="E249" s="156">
        <v>0</v>
      </c>
      <c r="F249" s="348"/>
      <c r="G249" s="156">
        <v>0</v>
      </c>
      <c r="H249" s="168">
        <v>0</v>
      </c>
      <c r="I249" s="154">
        <f t="shared" si="175"/>
        <v>0.2407943847044644</v>
      </c>
      <c r="J249" s="149"/>
      <c r="K249" s="169" t="s">
        <v>58</v>
      </c>
      <c r="L249" s="156">
        <v>0</v>
      </c>
      <c r="M249" s="156">
        <v>0</v>
      </c>
      <c r="N249" s="156">
        <v>0.2407943847044644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76"/>
        <v>0.2407943847044644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0.2407943847044644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77"/>
        <v>0.2407943847044644</v>
      </c>
      <c r="AJ249" s="141" t="str">
        <f t="shared" si="178"/>
        <v/>
      </c>
      <c r="BA249" s="141"/>
      <c r="BR249" s="141"/>
      <c r="CG249" s="141"/>
    </row>
    <row r="250" spans="1:85" ht="15">
      <c r="A250" s="159" t="s">
        <v>17</v>
      </c>
      <c r="B250" s="160">
        <v>19.880504097374448</v>
      </c>
      <c r="C250" s="160">
        <v>0</v>
      </c>
      <c r="D250" s="160">
        <v>28.191865781393012</v>
      </c>
      <c r="E250" s="160">
        <v>55.763897712960222</v>
      </c>
      <c r="F250" s="348"/>
      <c r="G250" s="160">
        <v>0</v>
      </c>
      <c r="H250" s="161">
        <v>0</v>
      </c>
      <c r="I250" s="162">
        <f t="shared" si="175"/>
        <v>103.83626759172768</v>
      </c>
      <c r="J250" s="149"/>
      <c r="K250" s="163" t="s">
        <v>17</v>
      </c>
      <c r="L250" s="164">
        <v>19.880504097374448</v>
      </c>
      <c r="M250" s="164">
        <v>0</v>
      </c>
      <c r="N250" s="164">
        <v>28.191865781393012</v>
      </c>
      <c r="O250" s="164">
        <v>55.763897712960222</v>
      </c>
      <c r="P250" s="164">
        <v>0.11940926866030135</v>
      </c>
      <c r="Q250" s="164">
        <v>0</v>
      </c>
      <c r="R250" s="165">
        <v>0</v>
      </c>
      <c r="S250" s="166">
        <f t="shared" si="176"/>
        <v>103.95567686038798</v>
      </c>
      <c r="U250" s="211" t="s">
        <v>17</v>
      </c>
      <c r="V250" s="212">
        <v>19.880504097374448</v>
      </c>
      <c r="W250" s="212">
        <v>0</v>
      </c>
      <c r="X250" s="212">
        <v>0</v>
      </c>
      <c r="Y250" s="212">
        <v>0</v>
      </c>
      <c r="Z250" s="212">
        <v>28.191865781393012</v>
      </c>
      <c r="AA250" s="212">
        <v>0.28200898908973487</v>
      </c>
      <c r="AB250" s="212">
        <v>0.11940926866030135</v>
      </c>
      <c r="AC250" s="213">
        <v>55.48188872387049</v>
      </c>
      <c r="AD250" s="212">
        <v>0</v>
      </c>
      <c r="AE250" s="212">
        <v>0</v>
      </c>
      <c r="AF250" s="212">
        <v>0</v>
      </c>
      <c r="AG250" s="212">
        <v>0</v>
      </c>
      <c r="AH250" s="212">
        <v>55.48188872387049</v>
      </c>
      <c r="AI250" s="214">
        <f t="shared" si="177"/>
        <v>103.95567686038798</v>
      </c>
      <c r="AJ250" s="141" t="str">
        <f t="shared" si="178"/>
        <v/>
      </c>
      <c r="BA250" s="141"/>
      <c r="BR250" s="141"/>
      <c r="CG250" s="141"/>
    </row>
    <row r="251" spans="1:85" ht="15">
      <c r="A251" s="167" t="s">
        <v>139</v>
      </c>
      <c r="B251" s="156">
        <v>1091.9148148159115</v>
      </c>
      <c r="C251" s="156">
        <v>36.443155905830672</v>
      </c>
      <c r="D251" s="156">
        <v>469.72624758246457</v>
      </c>
      <c r="E251" s="156">
        <v>100.35727770979678</v>
      </c>
      <c r="F251" s="348"/>
      <c r="G251" s="156">
        <v>0</v>
      </c>
      <c r="H251" s="168">
        <v>0</v>
      </c>
      <c r="I251" s="154">
        <f t="shared" si="175"/>
        <v>1698.4414960140036</v>
      </c>
      <c r="J251" s="149"/>
      <c r="K251" s="169" t="s">
        <v>139</v>
      </c>
      <c r="L251" s="156">
        <v>1091.9148148159115</v>
      </c>
      <c r="M251" s="156">
        <v>36.443155905830672</v>
      </c>
      <c r="N251" s="156">
        <v>469.72624758246457</v>
      </c>
      <c r="O251" s="156">
        <v>100.35727770979678</v>
      </c>
      <c r="P251" s="156">
        <v>0.19747018045534959</v>
      </c>
      <c r="Q251" s="156">
        <v>0</v>
      </c>
      <c r="R251" s="157">
        <v>0</v>
      </c>
      <c r="S251" s="158">
        <f t="shared" si="176"/>
        <v>1698.638966194459</v>
      </c>
      <c r="U251" s="215" t="s">
        <v>139</v>
      </c>
      <c r="V251" s="207">
        <v>1077.4337423116112</v>
      </c>
      <c r="W251" s="207">
        <v>0</v>
      </c>
      <c r="X251" s="207">
        <v>0</v>
      </c>
      <c r="Y251" s="207">
        <v>36.443155905830672</v>
      </c>
      <c r="Z251" s="207">
        <v>469.72624758246457</v>
      </c>
      <c r="AA251" s="207">
        <v>11.690118958171828</v>
      </c>
      <c r="AB251" s="207">
        <v>0.19747018045534959</v>
      </c>
      <c r="AC251" s="208">
        <v>103.14823125592518</v>
      </c>
      <c r="AD251" s="207">
        <v>14.481072504300238</v>
      </c>
      <c r="AE251" s="207">
        <v>35.860985282289192</v>
      </c>
      <c r="AF251" s="207">
        <v>0</v>
      </c>
      <c r="AG251" s="207">
        <v>0</v>
      </c>
      <c r="AH251" s="207">
        <v>52.806173469335754</v>
      </c>
      <c r="AI251" s="210">
        <f t="shared" si="177"/>
        <v>1698.6389661944588</v>
      </c>
      <c r="AJ251" s="141" t="str">
        <f t="shared" si="178"/>
        <v/>
      </c>
      <c r="BA251" s="141"/>
      <c r="BR251" s="141"/>
      <c r="CG251" s="141"/>
    </row>
    <row r="252" spans="1:85" ht="15">
      <c r="A252" s="159" t="s">
        <v>25</v>
      </c>
      <c r="B252" s="160">
        <v>146.39048152108879</v>
      </c>
      <c r="C252" s="160">
        <v>1.3390490301982563</v>
      </c>
      <c r="D252" s="160">
        <v>979.0253842507268</v>
      </c>
      <c r="E252" s="160">
        <v>1784.4944466920037</v>
      </c>
      <c r="F252" s="348"/>
      <c r="G252" s="160">
        <v>353.86000590547337</v>
      </c>
      <c r="H252" s="161">
        <v>91.506356130586369</v>
      </c>
      <c r="I252" s="162">
        <f t="shared" si="175"/>
        <v>3356.6157235300775</v>
      </c>
      <c r="J252" s="149"/>
      <c r="K252" s="163" t="s">
        <v>25</v>
      </c>
      <c r="L252" s="164">
        <v>146.39048152108879</v>
      </c>
      <c r="M252" s="164">
        <v>1.3390490301982563</v>
      </c>
      <c r="N252" s="164">
        <v>979.0253842507268</v>
      </c>
      <c r="O252" s="164">
        <v>1784.4944466920037</v>
      </c>
      <c r="P252" s="164">
        <v>3.2678134709272468</v>
      </c>
      <c r="Q252" s="164">
        <v>353.86000590547337</v>
      </c>
      <c r="R252" s="165">
        <v>91.506356130586369</v>
      </c>
      <c r="S252" s="166">
        <f t="shared" si="176"/>
        <v>3359.8835370010047</v>
      </c>
      <c r="U252" s="211" t="s">
        <v>25</v>
      </c>
      <c r="V252" s="212">
        <v>30.066220832957249</v>
      </c>
      <c r="W252" s="212">
        <v>114.50729908097009</v>
      </c>
      <c r="X252" s="212">
        <v>353.86000590547337</v>
      </c>
      <c r="Y252" s="212">
        <v>1.3390490301982563</v>
      </c>
      <c r="Z252" s="212">
        <v>979.0253842507268</v>
      </c>
      <c r="AA252" s="212">
        <v>1756.6164671147885</v>
      </c>
      <c r="AB252" s="212">
        <v>3.2678134709272468</v>
      </c>
      <c r="AC252" s="213">
        <v>121.2012973149632</v>
      </c>
      <c r="AD252" s="212">
        <v>1.8169616071614543</v>
      </c>
      <c r="AE252" s="212">
        <v>4.3738343877508523</v>
      </c>
      <c r="AF252" s="212">
        <v>91.506356130586369</v>
      </c>
      <c r="AG252" s="212">
        <v>0</v>
      </c>
      <c r="AH252" s="212">
        <v>23.504145189464509</v>
      </c>
      <c r="AI252" s="214">
        <f t="shared" si="177"/>
        <v>3359.8835370010047</v>
      </c>
      <c r="AJ252" s="141" t="str">
        <f t="shared" si="178"/>
        <v/>
      </c>
      <c r="BA252" s="141"/>
      <c r="BR252" s="141"/>
      <c r="CG252" s="141"/>
    </row>
    <row r="253" spans="1:85" ht="15">
      <c r="A253" s="167" t="s">
        <v>24</v>
      </c>
      <c r="B253" s="156">
        <v>409.21382795356783</v>
      </c>
      <c r="C253" s="156">
        <v>0</v>
      </c>
      <c r="D253" s="156">
        <v>5.9510995595248248</v>
      </c>
      <c r="E253" s="156">
        <v>0</v>
      </c>
      <c r="F253" s="348"/>
      <c r="G253" s="156">
        <v>0</v>
      </c>
      <c r="H253" s="168">
        <v>0</v>
      </c>
      <c r="I253" s="154">
        <f t="shared" si="175"/>
        <v>415.16492751309266</v>
      </c>
      <c r="J253" s="149"/>
      <c r="K253" s="169" t="s">
        <v>24</v>
      </c>
      <c r="L253" s="156">
        <v>409.21382795356783</v>
      </c>
      <c r="M253" s="156">
        <v>0</v>
      </c>
      <c r="N253" s="156">
        <v>5.9510995595248248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76"/>
        <v>415.16492751309266</v>
      </c>
      <c r="U253" s="215" t="s">
        <v>24</v>
      </c>
      <c r="V253" s="207">
        <v>409.04094052522817</v>
      </c>
      <c r="W253" s="207">
        <v>0</v>
      </c>
      <c r="X253" s="207">
        <v>0</v>
      </c>
      <c r="Y253" s="207">
        <v>0</v>
      </c>
      <c r="Z253" s="207">
        <v>5.9510995595248248</v>
      </c>
      <c r="AA253" s="207">
        <v>0</v>
      </c>
      <c r="AB253" s="207">
        <v>0</v>
      </c>
      <c r="AC253" s="208">
        <v>0.17288742833963608</v>
      </c>
      <c r="AD253" s="207">
        <v>0.17288742833963608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77"/>
        <v>415.16492751309266</v>
      </c>
      <c r="AJ253" s="141" t="str">
        <f t="shared" si="178"/>
        <v/>
      </c>
      <c r="BA253" s="141"/>
      <c r="BR253" s="141"/>
      <c r="CG253" s="141"/>
    </row>
    <row r="254" spans="1:85" ht="15">
      <c r="A254" s="159" t="s">
        <v>59</v>
      </c>
      <c r="B254" s="160">
        <v>16.9747287963432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75"/>
        <v>16.9747287963432</v>
      </c>
      <c r="J254" s="149"/>
      <c r="K254" s="163" t="s">
        <v>59</v>
      </c>
      <c r="L254" s="164">
        <v>16.9747287963432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76"/>
        <v>16.9747287963432</v>
      </c>
      <c r="U254" s="211" t="s">
        <v>59</v>
      </c>
      <c r="V254" s="212">
        <v>16.9747287963432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77"/>
        <v>16.9747287963432</v>
      </c>
      <c r="AJ254" s="141" t="str">
        <f t="shared" si="178"/>
        <v/>
      </c>
      <c r="BA254" s="141"/>
      <c r="BR254" s="141"/>
      <c r="CG254" s="141"/>
    </row>
    <row r="255" spans="1:85" ht="15">
      <c r="A255" s="167" t="s">
        <v>22</v>
      </c>
      <c r="B255" s="156">
        <v>350.60591282820002</v>
      </c>
      <c r="C255" s="156">
        <v>0</v>
      </c>
      <c r="D255" s="156">
        <v>0</v>
      </c>
      <c r="E255" s="156">
        <v>8.9898952007230779</v>
      </c>
      <c r="F255" s="348"/>
      <c r="G255" s="156">
        <v>0</v>
      </c>
      <c r="H255" s="168">
        <v>0</v>
      </c>
      <c r="I255" s="154">
        <f t="shared" si="175"/>
        <v>359.5958080289231</v>
      </c>
      <c r="J255" s="149"/>
      <c r="K255" s="169" t="s">
        <v>22</v>
      </c>
      <c r="L255" s="156">
        <v>350.60591282820002</v>
      </c>
      <c r="M255" s="156">
        <v>0</v>
      </c>
      <c r="N255" s="156">
        <v>0</v>
      </c>
      <c r="O255" s="156">
        <v>8.9898952007230779</v>
      </c>
      <c r="P255" s="156">
        <v>44.164825075723463</v>
      </c>
      <c r="Q255" s="156">
        <v>0</v>
      </c>
      <c r="R255" s="157">
        <v>0</v>
      </c>
      <c r="S255" s="158">
        <f t="shared" si="176"/>
        <v>403.76063310464656</v>
      </c>
      <c r="U255" s="215" t="s">
        <v>22</v>
      </c>
      <c r="V255" s="207">
        <v>348.80793378805538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44.164825075723463</v>
      </c>
      <c r="AC255" s="208">
        <v>10.787874240867692</v>
      </c>
      <c r="AD255" s="207">
        <v>1.7979790401446156</v>
      </c>
      <c r="AE255" s="207">
        <v>0</v>
      </c>
      <c r="AF255" s="207">
        <v>0</v>
      </c>
      <c r="AG255" s="207">
        <v>0</v>
      </c>
      <c r="AH255" s="207">
        <v>8.9898952007230779</v>
      </c>
      <c r="AI255" s="210">
        <f t="shared" si="177"/>
        <v>403.7606331046465</v>
      </c>
      <c r="AJ255" s="141" t="str">
        <f t="shared" si="178"/>
        <v/>
      </c>
      <c r="BA255" s="141"/>
      <c r="BR255" s="141"/>
      <c r="CG255" s="141"/>
    </row>
    <row r="256" spans="1:85" ht="15">
      <c r="A256" s="159" t="s">
        <v>21</v>
      </c>
      <c r="B256" s="160">
        <v>0.36406427165238708</v>
      </c>
      <c r="C256" s="160">
        <v>0</v>
      </c>
      <c r="D256" s="160">
        <v>9.1016067913096771E-2</v>
      </c>
      <c r="E256" s="160">
        <v>0</v>
      </c>
      <c r="F256" s="348"/>
      <c r="G256" s="160">
        <v>0</v>
      </c>
      <c r="H256" s="161">
        <v>0</v>
      </c>
      <c r="I256" s="162">
        <f t="shared" si="175"/>
        <v>0.45508033956548388</v>
      </c>
      <c r="J256" s="149"/>
      <c r="K256" s="163" t="s">
        <v>21</v>
      </c>
      <c r="L256" s="164">
        <v>0.36406427165238708</v>
      </c>
      <c r="M256" s="164">
        <v>0</v>
      </c>
      <c r="N256" s="164">
        <v>9.1016067913096771E-2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76"/>
        <v>0.45508033956548388</v>
      </c>
      <c r="U256" s="211" t="s">
        <v>60</v>
      </c>
      <c r="V256" s="212">
        <v>0.36406427165238708</v>
      </c>
      <c r="W256" s="212">
        <v>0</v>
      </c>
      <c r="X256" s="212">
        <v>0</v>
      </c>
      <c r="Y256" s="212">
        <v>0</v>
      </c>
      <c r="Z256" s="212">
        <v>9.1016067913096771E-2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77"/>
        <v>0.45508033956548388</v>
      </c>
      <c r="AJ256" s="141" t="str">
        <f t="shared" si="178"/>
        <v/>
      </c>
      <c r="BA256" s="141"/>
      <c r="BR256" s="141"/>
      <c r="CG256" s="141"/>
    </row>
    <row r="257" spans="1:85" ht="15">
      <c r="A257" s="170" t="s">
        <v>63</v>
      </c>
      <c r="B257" s="156">
        <v>39.884399999999999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75"/>
        <v>39.884399999999999</v>
      </c>
      <c r="J257" s="149"/>
      <c r="K257" s="171" t="s">
        <v>63</v>
      </c>
      <c r="L257" s="156">
        <v>39.884399999999999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76"/>
        <v>39.884399999999999</v>
      </c>
      <c r="U257" s="216" t="s">
        <v>61</v>
      </c>
      <c r="V257" s="207">
        <v>39.884399999999999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77"/>
        <v>39.884399999999999</v>
      </c>
      <c r="AJ257" s="141" t="str">
        <f t="shared" si="178"/>
        <v/>
      </c>
      <c r="BA257" s="141"/>
      <c r="BR257" s="141"/>
      <c r="CG257" s="141"/>
    </row>
    <row r="258" spans="1:85">
      <c r="A258" s="172" t="s">
        <v>23</v>
      </c>
      <c r="B258" s="173">
        <v>39.884399999999999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75"/>
        <v>39.884399999999999</v>
      </c>
      <c r="J258" s="149"/>
      <c r="K258" s="176" t="s">
        <v>23</v>
      </c>
      <c r="L258" s="177">
        <v>39.884399999999999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76"/>
        <v>39.884399999999999</v>
      </c>
      <c r="U258" s="217" t="s">
        <v>64</v>
      </c>
      <c r="V258" s="218">
        <v>39.884399999999999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77"/>
        <v>39.884399999999999</v>
      </c>
      <c r="AJ258" s="141" t="str">
        <f t="shared" si="17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7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7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77"/>
        <v>0</v>
      </c>
      <c r="AJ259" s="141" t="str">
        <f t="shared" si="17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7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7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77"/>
        <v>0</v>
      </c>
      <c r="AJ260" s="141" t="str">
        <f t="shared" si="17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7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7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77"/>
        <v>0</v>
      </c>
      <c r="AJ261" s="141" t="str">
        <f t="shared" si="17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2489.3239840298188</v>
      </c>
      <c r="C262" s="195">
        <f t="shared" ref="C262:H262" si="179">SUM(C241:C257)</f>
        <v>38.710880001663092</v>
      </c>
      <c r="D262" s="195">
        <f t="shared" si="179"/>
        <v>1556.1275404365449</v>
      </c>
      <c r="E262" s="195">
        <f t="shared" si="179"/>
        <v>1954.9695216062112</v>
      </c>
      <c r="F262" s="195">
        <f t="shared" si="179"/>
        <v>0</v>
      </c>
      <c r="G262" s="195">
        <f t="shared" si="179"/>
        <v>353.86000590547337</v>
      </c>
      <c r="H262" s="197">
        <f t="shared" si="179"/>
        <v>91.506356130586369</v>
      </c>
      <c r="I262" s="154">
        <f t="shared" ref="I262" si="180">SUM(I241:I257)</f>
        <v>6484.4982881102978</v>
      </c>
      <c r="J262" s="149"/>
      <c r="K262" s="196" t="s">
        <v>26</v>
      </c>
      <c r="L262" s="195">
        <f>SUM(L241:L257)</f>
        <v>2489.3239840298188</v>
      </c>
      <c r="M262" s="195">
        <f t="shared" ref="M262:R262" si="181">SUM(M241:M257)</f>
        <v>38.710880001663092</v>
      </c>
      <c r="N262" s="195">
        <f t="shared" si="181"/>
        <v>1556.1275404365449</v>
      </c>
      <c r="O262" s="195">
        <f t="shared" si="181"/>
        <v>1954.9695216062112</v>
      </c>
      <c r="P262" s="195">
        <f t="shared" si="181"/>
        <v>946.26490999017756</v>
      </c>
      <c r="Q262" s="195">
        <f t="shared" si="181"/>
        <v>353.86000590547337</v>
      </c>
      <c r="R262" s="197">
        <f t="shared" si="181"/>
        <v>91.506356130586369</v>
      </c>
      <c r="S262" s="198">
        <f t="shared" ref="S262" si="182">SUM(S241:S257)</f>
        <v>7430.7631981004752</v>
      </c>
      <c r="T262" s="141" t="str">
        <f>IF(ABS(S262-AI262)&gt;0.01,S262-AI262,"")</f>
        <v/>
      </c>
      <c r="U262" s="224" t="s">
        <v>62</v>
      </c>
      <c r="V262" s="225">
        <f>SUM(V241:V257)</f>
        <v>2355.130051135362</v>
      </c>
      <c r="W262" s="225">
        <f t="shared" ref="W262:AH262" si="183">SUM(W241:W257)</f>
        <v>114.50729908097009</v>
      </c>
      <c r="X262" s="225">
        <f t="shared" si="183"/>
        <v>353.86000590547337</v>
      </c>
      <c r="Y262" s="225">
        <f t="shared" si="183"/>
        <v>38.710880001663092</v>
      </c>
      <c r="Z262" s="225">
        <f t="shared" si="183"/>
        <v>1556.1275404365449</v>
      </c>
      <c r="AA262" s="225">
        <f t="shared" si="183"/>
        <v>1770.1104279093006</v>
      </c>
      <c r="AB262" s="225">
        <f t="shared" si="183"/>
        <v>946.26490999017756</v>
      </c>
      <c r="AC262" s="225">
        <f t="shared" si="183"/>
        <v>296.05208364098377</v>
      </c>
      <c r="AD262" s="226">
        <f t="shared" si="183"/>
        <v>19.68663381348674</v>
      </c>
      <c r="AE262" s="226">
        <f t="shared" si="183"/>
        <v>40.234819670040046</v>
      </c>
      <c r="AF262" s="226">
        <f t="shared" si="183"/>
        <v>91.506356130586369</v>
      </c>
      <c r="AG262" s="226">
        <f t="shared" si="183"/>
        <v>0</v>
      </c>
      <c r="AH262" s="226">
        <f t="shared" si="183"/>
        <v>144.62427402687061</v>
      </c>
      <c r="AI262" s="227">
        <f>SUM(V262:AC262)</f>
        <v>7430.7631981004752</v>
      </c>
      <c r="AJ262" s="141" t="str">
        <f t="shared" si="178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0.38388844802290073</v>
      </c>
      <c r="C263" s="49">
        <f t="shared" ref="C263:H263" si="184">IF($I262=0,"-",C262/$I262)</f>
        <v>5.9697571472324589E-3</v>
      </c>
      <c r="D263" s="49">
        <f t="shared" si="184"/>
        <v>0.23997655197007217</v>
      </c>
      <c r="E263" s="49">
        <f t="shared" si="184"/>
        <v>0.30148354348257916</v>
      </c>
      <c r="F263" s="49">
        <f t="shared" si="184"/>
        <v>0</v>
      </c>
      <c r="G263" s="49">
        <f t="shared" si="184"/>
        <v>5.4570144085672151E-2</v>
      </c>
      <c r="H263" s="72">
        <f t="shared" si="184"/>
        <v>1.4111555291543305E-2</v>
      </c>
      <c r="I263" s="50">
        <f>SUM(B263:H263)</f>
        <v>1</v>
      </c>
      <c r="J263" s="141"/>
      <c r="K263" s="84" t="s">
        <v>86</v>
      </c>
      <c r="L263" s="101">
        <f t="shared" ref="L263:R263" si="185">IF($S262=0,"-",L262/$S262)</f>
        <v>0.33500246443947568</v>
      </c>
      <c r="M263" s="101">
        <f t="shared" si="185"/>
        <v>5.2095429459464871E-3</v>
      </c>
      <c r="N263" s="101">
        <f t="shared" si="185"/>
        <v>0.2094169197632805</v>
      </c>
      <c r="O263" s="101">
        <f t="shared" si="185"/>
        <v>0.26309135003870932</v>
      </c>
      <c r="P263" s="101">
        <f t="shared" si="185"/>
        <v>0.12734424240999512</v>
      </c>
      <c r="Q263" s="101">
        <f t="shared" si="185"/>
        <v>4.7620950428877956E-2</v>
      </c>
      <c r="R263" s="102">
        <f t="shared" si="185"/>
        <v>1.2314529973714964E-2</v>
      </c>
      <c r="S263" s="103">
        <f>SUM(L263:R263)</f>
        <v>1</v>
      </c>
      <c r="U263" s="113" t="s">
        <v>86</v>
      </c>
      <c r="V263" s="135">
        <f>+V262/$AI262</f>
        <v>0.31694322485440035</v>
      </c>
      <c r="W263" s="135">
        <f t="shared" ref="W263:AH263" si="186">+W262/$AI262</f>
        <v>1.5409897480011417E-2</v>
      </c>
      <c r="X263" s="135">
        <f t="shared" si="186"/>
        <v>4.7620950428877956E-2</v>
      </c>
      <c r="Y263" s="135">
        <f t="shared" si="186"/>
        <v>5.2095429459464871E-3</v>
      </c>
      <c r="Z263" s="135">
        <f t="shared" si="186"/>
        <v>0.2094169197632805</v>
      </c>
      <c r="AA263" s="135">
        <f t="shared" si="186"/>
        <v>0.23821381205658573</v>
      </c>
      <c r="AB263" s="135">
        <f t="shared" si="186"/>
        <v>0.12734424240999512</v>
      </c>
      <c r="AC263" s="135">
        <f t="shared" si="186"/>
        <v>3.984141006090243E-2</v>
      </c>
      <c r="AD263" s="135">
        <f t="shared" si="186"/>
        <v>2.6493421050638824E-3</v>
      </c>
      <c r="AE263" s="135">
        <f t="shared" si="186"/>
        <v>5.4146281609842263E-3</v>
      </c>
      <c r="AF263" s="135">
        <f t="shared" si="186"/>
        <v>1.2314529973714964E-2</v>
      </c>
      <c r="AG263" s="135">
        <f t="shared" si="186"/>
        <v>0</v>
      </c>
      <c r="AH263" s="135">
        <f t="shared" si="186"/>
        <v>1.9462909821139355E-2</v>
      </c>
      <c r="AI263" s="136">
        <f>SUM(V263:AC263)</f>
        <v>1</v>
      </c>
      <c r="AJ263" s="24" t="str">
        <f t="shared" si="17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1.295733738357021E-2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1.295733738357021E-2</v>
      </c>
      <c r="J267" s="149"/>
      <c r="K267" s="203" t="s">
        <v>7</v>
      </c>
      <c r="L267" s="152">
        <v>1.295733738357021E-2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1.295733738357021E-2</v>
      </c>
      <c r="U267" s="206" t="s">
        <v>7</v>
      </c>
      <c r="V267" s="207">
        <v>1.295733738357021E-2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1.295733738357021E-2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87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88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89">SUM(V268:AC268)</f>
        <v>0</v>
      </c>
      <c r="AJ268" s="141" t="str">
        <f t="shared" ref="AJ268:AJ289" si="190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87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88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89"/>
        <v>0</v>
      </c>
      <c r="AJ269" s="141" t="str">
        <f t="shared" si="190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87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88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89"/>
        <v>0</v>
      </c>
      <c r="AJ270" s="141" t="str">
        <f t="shared" si="190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29.990281946599357</v>
      </c>
      <c r="F271" s="348"/>
      <c r="G271" s="156">
        <v>0</v>
      </c>
      <c r="H271" s="168">
        <v>0</v>
      </c>
      <c r="I271" s="154">
        <f t="shared" si="187"/>
        <v>29.990281946599357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29.990281946599357</v>
      </c>
      <c r="P271" s="156">
        <v>0</v>
      </c>
      <c r="Q271" s="156">
        <v>0</v>
      </c>
      <c r="R271" s="157">
        <v>0</v>
      </c>
      <c r="S271" s="158">
        <f t="shared" si="188"/>
        <v>29.990281946599357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29.990281946599357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89"/>
        <v>29.990281946599357</v>
      </c>
      <c r="AJ271" s="141" t="str">
        <f t="shared" si="190"/>
        <v/>
      </c>
      <c r="BA271" s="141"/>
      <c r="BR271" s="141"/>
      <c r="CG271" s="141"/>
    </row>
    <row r="272" spans="1:85" ht="15">
      <c r="A272" s="159" t="s">
        <v>15</v>
      </c>
      <c r="B272" s="160">
        <v>3.8627654510344898</v>
      </c>
      <c r="C272" s="160">
        <v>0.10278585653729945</v>
      </c>
      <c r="D272" s="160">
        <v>2.6160682104055848</v>
      </c>
      <c r="E272" s="160">
        <v>1.4945265499061502</v>
      </c>
      <c r="F272" s="348"/>
      <c r="G272" s="160">
        <v>0</v>
      </c>
      <c r="H272" s="161">
        <v>0</v>
      </c>
      <c r="I272" s="162">
        <f t="shared" si="187"/>
        <v>8.0761460678835242</v>
      </c>
      <c r="J272" s="149"/>
      <c r="K272" s="163" t="s">
        <v>15</v>
      </c>
      <c r="L272" s="164">
        <v>3.8627654510344898</v>
      </c>
      <c r="M272" s="164">
        <v>0.10278585653729945</v>
      </c>
      <c r="N272" s="164">
        <v>2.6160682104055848</v>
      </c>
      <c r="O272" s="164">
        <v>1.4945265499061502</v>
      </c>
      <c r="P272" s="164">
        <v>0</v>
      </c>
      <c r="Q272" s="164">
        <v>0</v>
      </c>
      <c r="R272" s="165">
        <v>0</v>
      </c>
      <c r="S272" s="166">
        <f t="shared" si="188"/>
        <v>8.0761460678835242</v>
      </c>
      <c r="U272" s="211" t="s">
        <v>56</v>
      </c>
      <c r="V272" s="212">
        <v>3.7227716160997919</v>
      </c>
      <c r="W272" s="212">
        <v>0</v>
      </c>
      <c r="X272" s="212">
        <v>0</v>
      </c>
      <c r="Y272" s="212">
        <v>0.10278585653729945</v>
      </c>
      <c r="Z272" s="212">
        <v>1.970143643550839</v>
      </c>
      <c r="AA272" s="212">
        <v>1.4945265499061502</v>
      </c>
      <c r="AB272" s="212">
        <v>0</v>
      </c>
      <c r="AC272" s="213">
        <v>0.78591840178944383</v>
      </c>
      <c r="AD272" s="212">
        <v>0.13999383493469778</v>
      </c>
      <c r="AE272" s="212">
        <v>0</v>
      </c>
      <c r="AF272" s="212">
        <v>0</v>
      </c>
      <c r="AG272" s="212">
        <v>0.64592456685474597</v>
      </c>
      <c r="AH272" s="212">
        <v>0</v>
      </c>
      <c r="AI272" s="214">
        <f t="shared" si="189"/>
        <v>8.0761460678835242</v>
      </c>
      <c r="AJ272" s="141" t="str">
        <f t="shared" si="190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22.189413813181396</v>
      </c>
      <c r="F273" s="348"/>
      <c r="G273" s="156">
        <v>0</v>
      </c>
      <c r="H273" s="168">
        <v>0</v>
      </c>
      <c r="I273" s="154">
        <f t="shared" si="187"/>
        <v>22.189413813181396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22.189413813181396</v>
      </c>
      <c r="P273" s="156">
        <v>304.59598283241615</v>
      </c>
      <c r="Q273" s="156">
        <v>0</v>
      </c>
      <c r="R273" s="157">
        <v>0</v>
      </c>
      <c r="S273" s="158">
        <f t="shared" si="188"/>
        <v>326.78539664559753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3.3284120719772092</v>
      </c>
      <c r="AB273" s="207">
        <v>304.59598283241615</v>
      </c>
      <c r="AC273" s="208">
        <v>18.861001741204188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18.861001741204188</v>
      </c>
      <c r="AI273" s="210">
        <f t="shared" si="189"/>
        <v>326.78539664559753</v>
      </c>
      <c r="AJ273" s="141" t="str">
        <f t="shared" si="190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5.8430952839540057E-3</v>
      </c>
      <c r="F274" s="348"/>
      <c r="G274" s="160">
        <v>0</v>
      </c>
      <c r="H274" s="161">
        <v>0</v>
      </c>
      <c r="I274" s="162">
        <f t="shared" si="187"/>
        <v>5.8430952839540057E-3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5.8430952839540057E-3</v>
      </c>
      <c r="P274" s="164">
        <v>9.6457242963344667E-2</v>
      </c>
      <c r="Q274" s="164">
        <v>0</v>
      </c>
      <c r="R274" s="165">
        <v>0</v>
      </c>
      <c r="S274" s="166">
        <f t="shared" si="188"/>
        <v>0.10230033824729867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9.6457242963344667E-2</v>
      </c>
      <c r="AC274" s="213">
        <v>5.8430952839540057E-3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5.8430952839540057E-3</v>
      </c>
      <c r="AI274" s="214">
        <f t="shared" si="189"/>
        <v>0.10230033824729867</v>
      </c>
      <c r="AJ274" s="141" t="str">
        <f t="shared" si="190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87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88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89"/>
        <v>0</v>
      </c>
      <c r="AJ275" s="141" t="str">
        <f t="shared" si="190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0.72847003513367081</v>
      </c>
      <c r="E276" s="160">
        <v>6.5932012467073767E-2</v>
      </c>
      <c r="F276" s="348"/>
      <c r="G276" s="160">
        <v>0</v>
      </c>
      <c r="H276" s="161">
        <v>0</v>
      </c>
      <c r="I276" s="162">
        <f t="shared" si="187"/>
        <v>0.79440204760074462</v>
      </c>
      <c r="J276" s="149"/>
      <c r="K276" s="163" t="s">
        <v>17</v>
      </c>
      <c r="L276" s="164">
        <v>0</v>
      </c>
      <c r="M276" s="164">
        <v>0</v>
      </c>
      <c r="N276" s="164">
        <v>0.72847003513367081</v>
      </c>
      <c r="O276" s="164">
        <v>6.5932012467073767E-2</v>
      </c>
      <c r="P276" s="164">
        <v>1.0699796791443803</v>
      </c>
      <c r="Q276" s="164">
        <v>0</v>
      </c>
      <c r="R276" s="165">
        <v>0</v>
      </c>
      <c r="S276" s="166">
        <f t="shared" si="188"/>
        <v>1.8643817267451248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0.72847003513367081</v>
      </c>
      <c r="AA276" s="212">
        <v>0</v>
      </c>
      <c r="AB276" s="212">
        <v>1.0699796791443803</v>
      </c>
      <c r="AC276" s="213">
        <v>6.5932012467073767E-2</v>
      </c>
      <c r="AD276" s="212">
        <v>0</v>
      </c>
      <c r="AE276" s="212">
        <v>0</v>
      </c>
      <c r="AF276" s="212">
        <v>0</v>
      </c>
      <c r="AG276" s="212">
        <v>0</v>
      </c>
      <c r="AH276" s="212">
        <v>6.5932012467073767E-2</v>
      </c>
      <c r="AI276" s="214">
        <f t="shared" si="189"/>
        <v>1.8643817267451248</v>
      </c>
      <c r="AJ276" s="141" t="str">
        <f t="shared" si="190"/>
        <v/>
      </c>
      <c r="BA276" s="141"/>
      <c r="BR276" s="141"/>
      <c r="CG276" s="141"/>
    </row>
    <row r="277" spans="1:85" ht="15">
      <c r="A277" s="167" t="s">
        <v>139</v>
      </c>
      <c r="B277" s="156">
        <v>8.403723282964549</v>
      </c>
      <c r="C277" s="156">
        <v>294.74742047036108</v>
      </c>
      <c r="D277" s="156">
        <v>18.117770659627652</v>
      </c>
      <c r="E277" s="156">
        <v>22.595021905305721</v>
      </c>
      <c r="F277" s="348"/>
      <c r="G277" s="156">
        <v>0</v>
      </c>
      <c r="H277" s="168">
        <v>0</v>
      </c>
      <c r="I277" s="154">
        <f t="shared" si="187"/>
        <v>343.86393631825899</v>
      </c>
      <c r="J277" s="149"/>
      <c r="K277" s="169" t="s">
        <v>139</v>
      </c>
      <c r="L277" s="156">
        <v>8.403723282964549</v>
      </c>
      <c r="M277" s="156">
        <v>294.74742047036108</v>
      </c>
      <c r="N277" s="156">
        <v>18.117770659627652</v>
      </c>
      <c r="O277" s="156">
        <v>22.595021905305721</v>
      </c>
      <c r="P277" s="156">
        <v>0</v>
      </c>
      <c r="Q277" s="156">
        <v>0</v>
      </c>
      <c r="R277" s="157">
        <v>0</v>
      </c>
      <c r="S277" s="158">
        <f t="shared" si="188"/>
        <v>343.86393631825899</v>
      </c>
      <c r="U277" s="215" t="s">
        <v>139</v>
      </c>
      <c r="V277" s="207">
        <v>8.403723282964549</v>
      </c>
      <c r="W277" s="207">
        <v>0</v>
      </c>
      <c r="X277" s="207">
        <v>0</v>
      </c>
      <c r="Y277" s="207">
        <v>294.74742047036108</v>
      </c>
      <c r="Z277" s="207">
        <v>0</v>
      </c>
      <c r="AA277" s="207">
        <v>0</v>
      </c>
      <c r="AB277" s="207">
        <v>0</v>
      </c>
      <c r="AC277" s="208">
        <v>40.712792564933373</v>
      </c>
      <c r="AD277" s="207">
        <v>0</v>
      </c>
      <c r="AE277" s="207">
        <v>0</v>
      </c>
      <c r="AF277" s="207">
        <v>0</v>
      </c>
      <c r="AG277" s="207">
        <v>18.117770659627652</v>
      </c>
      <c r="AH277" s="207">
        <v>22.595021905305721</v>
      </c>
      <c r="AI277" s="210">
        <f t="shared" si="189"/>
        <v>343.86393631825899</v>
      </c>
      <c r="AJ277" s="141" t="str">
        <f t="shared" si="190"/>
        <v/>
      </c>
      <c r="BA277" s="141"/>
      <c r="BR277" s="141"/>
      <c r="CG277" s="141"/>
    </row>
    <row r="278" spans="1:85" ht="15">
      <c r="A278" s="159" t="s">
        <v>25</v>
      </c>
      <c r="B278" s="160">
        <v>11.205873941721297</v>
      </c>
      <c r="C278" s="160">
        <v>0.38921719611347744</v>
      </c>
      <c r="D278" s="160">
        <v>204.32093516051478</v>
      </c>
      <c r="E278" s="160">
        <v>694.86559037895438</v>
      </c>
      <c r="F278" s="348"/>
      <c r="G278" s="160">
        <v>11.273812727502705</v>
      </c>
      <c r="H278" s="161">
        <v>0</v>
      </c>
      <c r="I278" s="162">
        <f t="shared" si="187"/>
        <v>922.05542940480655</v>
      </c>
      <c r="J278" s="149"/>
      <c r="K278" s="163" t="s">
        <v>25</v>
      </c>
      <c r="L278" s="164">
        <v>11.205873941721297</v>
      </c>
      <c r="M278" s="164">
        <v>0.38921719611347744</v>
      </c>
      <c r="N278" s="164">
        <v>204.32093516051478</v>
      </c>
      <c r="O278" s="164">
        <v>694.86559037895438</v>
      </c>
      <c r="P278" s="164">
        <v>0</v>
      </c>
      <c r="Q278" s="164">
        <v>11.273812727502705</v>
      </c>
      <c r="R278" s="165">
        <v>0</v>
      </c>
      <c r="S278" s="166">
        <f t="shared" si="188"/>
        <v>922.05542940480655</v>
      </c>
      <c r="U278" s="211" t="s">
        <v>25</v>
      </c>
      <c r="V278" s="212">
        <v>6.1401010563474072</v>
      </c>
      <c r="W278" s="212">
        <v>5.0657728853738897</v>
      </c>
      <c r="X278" s="212">
        <v>11.273812727502705</v>
      </c>
      <c r="Y278" s="212">
        <v>0.38921719611347744</v>
      </c>
      <c r="Z278" s="212">
        <v>204.32093516051478</v>
      </c>
      <c r="AA278" s="212">
        <v>694.74493054513152</v>
      </c>
      <c r="AB278" s="212">
        <v>0</v>
      </c>
      <c r="AC278" s="213">
        <v>0.12065983382284901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0.12065983382284901</v>
      </c>
      <c r="AI278" s="214">
        <f t="shared" si="189"/>
        <v>922.05542940480666</v>
      </c>
      <c r="AJ278" s="141" t="str">
        <f t="shared" si="190"/>
        <v/>
      </c>
      <c r="BA278" s="141"/>
      <c r="BR278" s="141"/>
      <c r="CG278" s="141"/>
    </row>
    <row r="279" spans="1:85" ht="15">
      <c r="A279" s="167" t="s">
        <v>24</v>
      </c>
      <c r="B279" s="156">
        <v>0.53558757362376153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87"/>
        <v>0.53558757362376153</v>
      </c>
      <c r="J279" s="149"/>
      <c r="K279" s="169" t="s">
        <v>24</v>
      </c>
      <c r="L279" s="156">
        <v>0.53558757362376153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88"/>
        <v>0.53558757362376153</v>
      </c>
      <c r="U279" s="215" t="s">
        <v>24</v>
      </c>
      <c r="V279" s="207">
        <v>0.53558757362376153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89"/>
        <v>0.53558757362376153</v>
      </c>
      <c r="AJ279" s="141" t="str">
        <f t="shared" si="190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87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88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89"/>
        <v>0</v>
      </c>
      <c r="AJ280" s="141" t="str">
        <f t="shared" si="190"/>
        <v/>
      </c>
      <c r="BA280" s="141"/>
      <c r="BR280" s="141"/>
      <c r="CG280" s="141"/>
    </row>
    <row r="281" spans="1:85" ht="15">
      <c r="A281" s="167" t="s">
        <v>22</v>
      </c>
      <c r="B281" s="156">
        <v>7.8582313659616769</v>
      </c>
      <c r="C281" s="156">
        <v>0</v>
      </c>
      <c r="D281" s="156">
        <v>0</v>
      </c>
      <c r="E281" s="156">
        <v>0</v>
      </c>
      <c r="F281" s="348"/>
      <c r="G281" s="156">
        <v>0</v>
      </c>
      <c r="H281" s="168">
        <v>0</v>
      </c>
      <c r="I281" s="154">
        <f t="shared" si="187"/>
        <v>7.8582313659616769</v>
      </c>
      <c r="J281" s="149"/>
      <c r="K281" s="169" t="s">
        <v>22</v>
      </c>
      <c r="L281" s="156">
        <v>7.8582313659616769</v>
      </c>
      <c r="M281" s="156">
        <v>0</v>
      </c>
      <c r="N281" s="156">
        <v>0</v>
      </c>
      <c r="O281" s="156">
        <v>0</v>
      </c>
      <c r="P281" s="156">
        <v>17.855503896832655</v>
      </c>
      <c r="Q281" s="156">
        <v>0</v>
      </c>
      <c r="R281" s="157">
        <v>0</v>
      </c>
      <c r="S281" s="158">
        <f t="shared" si="188"/>
        <v>25.71373526279433</v>
      </c>
      <c r="U281" s="215" t="s">
        <v>22</v>
      </c>
      <c r="V281" s="207">
        <v>7.8582313659616769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17.855503896832655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89"/>
        <v>25.71373526279433</v>
      </c>
      <c r="AJ281" s="141" t="str">
        <f t="shared" si="190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87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88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89"/>
        <v>0</v>
      </c>
      <c r="AJ282" s="141" t="str">
        <f t="shared" si="190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87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88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89"/>
        <v>0</v>
      </c>
      <c r="AJ283" s="141" t="str">
        <f t="shared" si="190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87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88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89"/>
        <v>0</v>
      </c>
      <c r="AJ284" s="141" t="str">
        <f t="shared" si="190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87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88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89"/>
        <v>0</v>
      </c>
      <c r="AJ285" s="141" t="str">
        <f t="shared" si="190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87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88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89"/>
        <v>0</v>
      </c>
      <c r="AJ286" s="141" t="str">
        <f t="shared" si="190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87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88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89"/>
        <v>0</v>
      </c>
      <c r="AJ287" s="141" t="str">
        <f t="shared" si="190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31.879138952689345</v>
      </c>
      <c r="C288" s="195">
        <f t="shared" ref="C288:H288" si="191">SUM(C267:C283)</f>
        <v>295.23942352301185</v>
      </c>
      <c r="D288" s="195">
        <f t="shared" si="191"/>
        <v>225.78324406568169</v>
      </c>
      <c r="E288" s="195">
        <f t="shared" si="191"/>
        <v>771.20660970169797</v>
      </c>
      <c r="F288" s="195">
        <f t="shared" si="191"/>
        <v>0</v>
      </c>
      <c r="G288" s="195">
        <f t="shared" si="191"/>
        <v>11.273812727502705</v>
      </c>
      <c r="H288" s="197">
        <f t="shared" si="191"/>
        <v>0</v>
      </c>
      <c r="I288" s="154">
        <f t="shared" ref="I288" si="192">SUM(I267:I283)</f>
        <v>1335.3822289705836</v>
      </c>
      <c r="J288" s="149"/>
      <c r="K288" s="196" t="s">
        <v>26</v>
      </c>
      <c r="L288" s="195">
        <f>SUM(L267:L283)</f>
        <v>31.879138952689345</v>
      </c>
      <c r="M288" s="195">
        <f t="shared" ref="M288:R288" si="193">SUM(M267:M283)</f>
        <v>295.23942352301185</v>
      </c>
      <c r="N288" s="195">
        <f t="shared" si="193"/>
        <v>225.78324406568169</v>
      </c>
      <c r="O288" s="195">
        <f t="shared" si="193"/>
        <v>771.20660970169797</v>
      </c>
      <c r="P288" s="195">
        <f t="shared" si="193"/>
        <v>323.61792365135653</v>
      </c>
      <c r="Q288" s="195">
        <f t="shared" si="193"/>
        <v>11.273812727502705</v>
      </c>
      <c r="R288" s="197">
        <f t="shared" si="193"/>
        <v>0</v>
      </c>
      <c r="S288" s="198">
        <f t="shared" ref="S288" si="194">SUM(S267:S283)</f>
        <v>1659.0001526219403</v>
      </c>
      <c r="T288" s="141" t="str">
        <f>IF(ABS(S288-AI288)&gt;0.01,S288-AI288,"")</f>
        <v/>
      </c>
      <c r="U288" s="224" t="s">
        <v>62</v>
      </c>
      <c r="V288" s="225">
        <f>SUM(V267:V283)</f>
        <v>26.673372232380757</v>
      </c>
      <c r="W288" s="225">
        <f t="shared" ref="W288:AH288" si="195">SUM(W267:W283)</f>
        <v>5.0657728853738897</v>
      </c>
      <c r="X288" s="225">
        <f t="shared" si="195"/>
        <v>11.273812727502705</v>
      </c>
      <c r="Y288" s="225">
        <f t="shared" si="195"/>
        <v>295.23942352301185</v>
      </c>
      <c r="Z288" s="225">
        <f t="shared" si="195"/>
        <v>207.0195488391993</v>
      </c>
      <c r="AA288" s="225">
        <f t="shared" si="195"/>
        <v>729.55815111361426</v>
      </c>
      <c r="AB288" s="225">
        <f t="shared" si="195"/>
        <v>323.61792365135653</v>
      </c>
      <c r="AC288" s="225">
        <f t="shared" si="195"/>
        <v>60.552147649500881</v>
      </c>
      <c r="AD288" s="226">
        <f t="shared" si="195"/>
        <v>0.13999383493469778</v>
      </c>
      <c r="AE288" s="226">
        <f t="shared" si="195"/>
        <v>0</v>
      </c>
      <c r="AF288" s="226">
        <f t="shared" si="195"/>
        <v>0</v>
      </c>
      <c r="AG288" s="226">
        <f t="shared" si="195"/>
        <v>18.763695226482398</v>
      </c>
      <c r="AH288" s="226">
        <f t="shared" si="195"/>
        <v>41.648458588083784</v>
      </c>
      <c r="AI288" s="227">
        <f>SUM(V288:AC288)</f>
        <v>1659.0001526219401</v>
      </c>
      <c r="AJ288" s="141" t="str">
        <f t="shared" si="190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2.387266975782976E-2</v>
      </c>
      <c r="C289" s="49">
        <f t="shared" ref="C289:H289" si="196">IF($I288=0,"-",C288/$I288)</f>
        <v>0.22108982515860298</v>
      </c>
      <c r="D289" s="49">
        <f t="shared" si="196"/>
        <v>0.16907761625653275</v>
      </c>
      <c r="E289" s="49">
        <f t="shared" si="196"/>
        <v>0.57751750245785727</v>
      </c>
      <c r="F289" s="49">
        <f t="shared" si="196"/>
        <v>0</v>
      </c>
      <c r="G289" s="49">
        <f t="shared" si="196"/>
        <v>8.4423863691771867E-3</v>
      </c>
      <c r="H289" s="72">
        <f t="shared" si="196"/>
        <v>0</v>
      </c>
      <c r="I289" s="50">
        <f>SUM(B289:H289)</f>
        <v>0.99999999999999989</v>
      </c>
      <c r="J289" s="141"/>
      <c r="K289" s="84" t="s">
        <v>86</v>
      </c>
      <c r="L289" s="101">
        <f t="shared" ref="L289:R289" si="197">IF($S288=0,"-",L288/$S288)</f>
        <v>1.9215874635277439E-2</v>
      </c>
      <c r="M289" s="101">
        <f t="shared" si="197"/>
        <v>0.17796226423270994</v>
      </c>
      <c r="N289" s="101">
        <f t="shared" si="197"/>
        <v>0.13609597546380339</v>
      </c>
      <c r="O289" s="101">
        <f t="shared" si="197"/>
        <v>0.46486228978511956</v>
      </c>
      <c r="P289" s="101">
        <f t="shared" si="197"/>
        <v>0.1950680493548477</v>
      </c>
      <c r="Q289" s="101">
        <f t="shared" si="197"/>
        <v>6.7955465282418378E-3</v>
      </c>
      <c r="R289" s="102">
        <f t="shared" si="197"/>
        <v>0</v>
      </c>
      <c r="S289" s="103">
        <f>SUM(L289:R289)</f>
        <v>0.99999999999999989</v>
      </c>
      <c r="U289" s="113" t="s">
        <v>86</v>
      </c>
      <c r="V289" s="135">
        <f>+V288/$AI288</f>
        <v>1.6077980577774664E-2</v>
      </c>
      <c r="W289" s="135">
        <f t="shared" ref="W289:AH289" si="198">+W288/$AI288</f>
        <v>3.0535095957452268E-3</v>
      </c>
      <c r="X289" s="135">
        <f t="shared" si="198"/>
        <v>6.7955465282418387E-3</v>
      </c>
      <c r="Y289" s="135">
        <f t="shared" si="198"/>
        <v>0.17796226423270997</v>
      </c>
      <c r="Z289" s="135">
        <f t="shared" si="198"/>
        <v>0.12478573224482144</v>
      </c>
      <c r="AA289" s="135">
        <f t="shared" si="198"/>
        <v>0.43975773598368623</v>
      </c>
      <c r="AB289" s="135">
        <f t="shared" si="198"/>
        <v>0.19506804935484773</v>
      </c>
      <c r="AC289" s="135">
        <f t="shared" si="198"/>
        <v>3.6499181482172995E-2</v>
      </c>
      <c r="AD289" s="135">
        <f t="shared" si="198"/>
        <v>8.4384461757551246E-5</v>
      </c>
      <c r="AE289" s="135">
        <f t="shared" si="198"/>
        <v>0</v>
      </c>
      <c r="AF289" s="135">
        <f t="shared" si="198"/>
        <v>0</v>
      </c>
      <c r="AG289" s="135">
        <f t="shared" si="198"/>
        <v>1.1310243218981999E-2</v>
      </c>
      <c r="AH289" s="135">
        <f t="shared" si="198"/>
        <v>2.5104553801433442E-2</v>
      </c>
      <c r="AI289" s="136">
        <f>SUM(V289:AC289)</f>
        <v>1</v>
      </c>
      <c r="AJ289" s="24" t="str">
        <f t="shared" si="190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99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200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201">SUM(V294:AC294)</f>
        <v>0</v>
      </c>
      <c r="AJ294" s="141" t="str">
        <f t="shared" ref="AJ294:AJ315" si="202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99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200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201"/>
        <v>0</v>
      </c>
      <c r="AJ295" s="141" t="str">
        <f t="shared" si="202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99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200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201"/>
        <v>0</v>
      </c>
      <c r="AJ296" s="141" t="str">
        <f t="shared" si="202"/>
        <v/>
      </c>
      <c r="BA296" s="141"/>
      <c r="BR296" s="141"/>
      <c r="CG296" s="141"/>
    </row>
    <row r="297" spans="1:85" ht="15">
      <c r="A297" s="167" t="s">
        <v>16</v>
      </c>
      <c r="B297" s="156">
        <v>28.692528993669988</v>
      </c>
      <c r="C297" s="156">
        <v>216.87055248595556</v>
      </c>
      <c r="D297" s="156">
        <v>35.919921332046634</v>
      </c>
      <c r="E297" s="156">
        <v>0.6536781961315361</v>
      </c>
      <c r="F297" s="348"/>
      <c r="G297" s="156">
        <v>0</v>
      </c>
      <c r="H297" s="168">
        <v>0</v>
      </c>
      <c r="I297" s="154">
        <f t="shared" si="199"/>
        <v>282.1366810078037</v>
      </c>
      <c r="J297" s="149"/>
      <c r="K297" s="169" t="s">
        <v>16</v>
      </c>
      <c r="L297" s="156">
        <v>28.692528993669988</v>
      </c>
      <c r="M297" s="156">
        <v>216.87055248595556</v>
      </c>
      <c r="N297" s="156">
        <v>35.919921332046634</v>
      </c>
      <c r="O297" s="156">
        <v>0.6536781961315361</v>
      </c>
      <c r="P297" s="156">
        <v>0</v>
      </c>
      <c r="Q297" s="156">
        <v>0</v>
      </c>
      <c r="R297" s="157">
        <v>0</v>
      </c>
      <c r="S297" s="158">
        <f t="shared" si="200"/>
        <v>282.1366810078037</v>
      </c>
      <c r="U297" s="215" t="s">
        <v>16</v>
      </c>
      <c r="V297" s="207">
        <v>28.692528993669988</v>
      </c>
      <c r="W297" s="207">
        <v>0</v>
      </c>
      <c r="X297" s="207">
        <v>0</v>
      </c>
      <c r="Y297" s="207">
        <v>216.87055248595556</v>
      </c>
      <c r="Z297" s="207">
        <v>35.919921332046634</v>
      </c>
      <c r="AA297" s="207">
        <v>0.6536781961315361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201"/>
        <v>282.1366810078037</v>
      </c>
      <c r="AJ297" s="141" t="str">
        <f t="shared" si="202"/>
        <v/>
      </c>
      <c r="BA297" s="141"/>
      <c r="BR297" s="141"/>
      <c r="CG297" s="141"/>
    </row>
    <row r="298" spans="1:85" ht="15">
      <c r="A298" s="159" t="s">
        <v>15</v>
      </c>
      <c r="B298" s="160">
        <v>71.974822655727067</v>
      </c>
      <c r="C298" s="160">
        <v>124.38909199226335</v>
      </c>
      <c r="D298" s="160">
        <v>51.254583719852619</v>
      </c>
      <c r="E298" s="160">
        <v>0.91704033583423361</v>
      </c>
      <c r="F298" s="348"/>
      <c r="G298" s="160">
        <v>0</v>
      </c>
      <c r="H298" s="161">
        <v>0</v>
      </c>
      <c r="I298" s="162">
        <f t="shared" si="199"/>
        <v>248.53553870367725</v>
      </c>
      <c r="J298" s="149"/>
      <c r="K298" s="163" t="s">
        <v>15</v>
      </c>
      <c r="L298" s="164">
        <v>71.974822655727067</v>
      </c>
      <c r="M298" s="164">
        <v>124.38909199226335</v>
      </c>
      <c r="N298" s="164">
        <v>51.254583719852619</v>
      </c>
      <c r="O298" s="164">
        <v>0.91704033583423361</v>
      </c>
      <c r="P298" s="164">
        <v>0</v>
      </c>
      <c r="Q298" s="164">
        <v>0</v>
      </c>
      <c r="R298" s="165">
        <v>0</v>
      </c>
      <c r="S298" s="166">
        <f t="shared" si="200"/>
        <v>248.53553870367725</v>
      </c>
      <c r="U298" s="211" t="s">
        <v>56</v>
      </c>
      <c r="V298" s="212">
        <v>61.804588679599838</v>
      </c>
      <c r="W298" s="212">
        <v>0</v>
      </c>
      <c r="X298" s="212">
        <v>0</v>
      </c>
      <c r="Y298" s="212">
        <v>124.38909199226335</v>
      </c>
      <c r="Z298" s="212">
        <v>51.254583719852619</v>
      </c>
      <c r="AA298" s="212">
        <v>0.91704033583423361</v>
      </c>
      <c r="AB298" s="212">
        <v>0</v>
      </c>
      <c r="AC298" s="213">
        <v>10.170233976127223</v>
      </c>
      <c r="AD298" s="212">
        <v>10.170233976127223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201"/>
        <v>248.53553870367725</v>
      </c>
      <c r="AJ298" s="141" t="str">
        <f t="shared" si="202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1.7491892227812589</v>
      </c>
      <c r="F299" s="348"/>
      <c r="G299" s="156">
        <v>0</v>
      </c>
      <c r="H299" s="168">
        <v>0</v>
      </c>
      <c r="I299" s="154">
        <f t="shared" si="199"/>
        <v>1.7491892227812589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1.7491892227812589</v>
      </c>
      <c r="P299" s="156">
        <v>654.95979181712335</v>
      </c>
      <c r="Q299" s="156">
        <v>0</v>
      </c>
      <c r="R299" s="157">
        <v>0</v>
      </c>
      <c r="S299" s="158">
        <f t="shared" si="200"/>
        <v>656.70898103990464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1.7491892227812589</v>
      </c>
      <c r="AB299" s="207">
        <v>654.95979181712335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201"/>
        <v>656.70898103990464</v>
      </c>
      <c r="AJ299" s="141" t="str">
        <f t="shared" si="202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99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10.78494826256655</v>
      </c>
      <c r="Q300" s="164">
        <v>0</v>
      </c>
      <c r="R300" s="165">
        <v>0</v>
      </c>
      <c r="S300" s="166">
        <f t="shared" si="200"/>
        <v>10.78494826256655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10.78494826256655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201"/>
        <v>10.78494826256655</v>
      </c>
      <c r="AJ300" s="141" t="str">
        <f t="shared" si="202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99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200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201"/>
        <v>0</v>
      </c>
      <c r="AJ301" s="141" t="str">
        <f t="shared" si="202"/>
        <v/>
      </c>
      <c r="BA301" s="141"/>
      <c r="BR301" s="141"/>
      <c r="CG301" s="141"/>
    </row>
    <row r="302" spans="1:85" ht="15">
      <c r="A302" s="159" t="s">
        <v>17</v>
      </c>
      <c r="B302" s="160">
        <v>0.23884877031066484</v>
      </c>
      <c r="C302" s="160">
        <v>0</v>
      </c>
      <c r="D302" s="160">
        <v>104.63715311720237</v>
      </c>
      <c r="E302" s="160">
        <v>1.4815524715368289</v>
      </c>
      <c r="F302" s="348"/>
      <c r="G302" s="160">
        <v>0</v>
      </c>
      <c r="H302" s="161">
        <v>0</v>
      </c>
      <c r="I302" s="162">
        <f t="shared" si="199"/>
        <v>106.35755435904987</v>
      </c>
      <c r="J302" s="149"/>
      <c r="K302" s="163" t="s">
        <v>17</v>
      </c>
      <c r="L302" s="164">
        <v>0.23884877031066484</v>
      </c>
      <c r="M302" s="164">
        <v>0</v>
      </c>
      <c r="N302" s="164">
        <v>104.63715311720237</v>
      </c>
      <c r="O302" s="164">
        <v>1.4815524715368289</v>
      </c>
      <c r="P302" s="164">
        <v>3.4357803302809553</v>
      </c>
      <c r="Q302" s="164">
        <v>0</v>
      </c>
      <c r="R302" s="165">
        <v>0</v>
      </c>
      <c r="S302" s="166">
        <f t="shared" si="200"/>
        <v>109.79333468933082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104.63715311720237</v>
      </c>
      <c r="AA302" s="212">
        <v>0.67986413119275491</v>
      </c>
      <c r="AB302" s="212">
        <v>3.4357803302809553</v>
      </c>
      <c r="AC302" s="213">
        <v>1.0405371106547388</v>
      </c>
      <c r="AD302" s="212">
        <v>0.23884877031066484</v>
      </c>
      <c r="AE302" s="212">
        <v>0</v>
      </c>
      <c r="AF302" s="212">
        <v>0</v>
      </c>
      <c r="AG302" s="212">
        <v>0</v>
      </c>
      <c r="AH302" s="212">
        <v>0.80168834034407388</v>
      </c>
      <c r="AI302" s="214">
        <f t="shared" si="201"/>
        <v>109.79333468933082</v>
      </c>
      <c r="AJ302" s="141" t="str">
        <f t="shared" si="202"/>
        <v/>
      </c>
      <c r="BA302" s="141"/>
      <c r="BR302" s="141"/>
      <c r="CG302" s="141"/>
    </row>
    <row r="303" spans="1:85" ht="15">
      <c r="A303" s="167" t="s">
        <v>139</v>
      </c>
      <c r="B303" s="156">
        <v>283.80267722317092</v>
      </c>
      <c r="C303" s="156">
        <v>1666.1632317572924</v>
      </c>
      <c r="D303" s="156">
        <v>590.73440096380227</v>
      </c>
      <c r="E303" s="156">
        <v>96.185667756539004</v>
      </c>
      <c r="F303" s="348"/>
      <c r="G303" s="156">
        <v>0</v>
      </c>
      <c r="H303" s="168">
        <v>0</v>
      </c>
      <c r="I303" s="154">
        <f t="shared" si="199"/>
        <v>2636.8859777008042</v>
      </c>
      <c r="J303" s="149"/>
      <c r="K303" s="169" t="s">
        <v>139</v>
      </c>
      <c r="L303" s="156">
        <v>283.80267722317092</v>
      </c>
      <c r="M303" s="156">
        <v>1666.1632317572924</v>
      </c>
      <c r="N303" s="156">
        <v>590.73440096380227</v>
      </c>
      <c r="O303" s="156">
        <v>96.185667756539004</v>
      </c>
      <c r="P303" s="156">
        <v>2.8794868661295459</v>
      </c>
      <c r="Q303" s="156">
        <v>0</v>
      </c>
      <c r="R303" s="157">
        <v>0</v>
      </c>
      <c r="S303" s="158">
        <f t="shared" si="200"/>
        <v>2639.7654645669336</v>
      </c>
      <c r="U303" s="215" t="s">
        <v>139</v>
      </c>
      <c r="V303" s="207">
        <v>233.94696500113736</v>
      </c>
      <c r="W303" s="207">
        <v>0</v>
      </c>
      <c r="X303" s="207">
        <v>0</v>
      </c>
      <c r="Y303" s="207">
        <v>1666.1632317572924</v>
      </c>
      <c r="Z303" s="207">
        <v>590.73440096380227</v>
      </c>
      <c r="AA303" s="207">
        <v>87.685392628886007</v>
      </c>
      <c r="AB303" s="207">
        <v>2.8794868661295459</v>
      </c>
      <c r="AC303" s="208">
        <v>58.355987349686536</v>
      </c>
      <c r="AD303" s="207">
        <v>49.855712222033546</v>
      </c>
      <c r="AE303" s="207">
        <v>0</v>
      </c>
      <c r="AF303" s="207">
        <v>0</v>
      </c>
      <c r="AG303" s="207">
        <v>0</v>
      </c>
      <c r="AH303" s="207">
        <v>8.5002751276529906</v>
      </c>
      <c r="AI303" s="210">
        <f t="shared" si="201"/>
        <v>2639.7654645669336</v>
      </c>
      <c r="AJ303" s="141" t="str">
        <f t="shared" si="202"/>
        <v/>
      </c>
      <c r="BA303" s="141"/>
      <c r="BR303" s="141"/>
      <c r="CG303" s="141"/>
    </row>
    <row r="304" spans="1:85" ht="15">
      <c r="A304" s="159" t="s">
        <v>25</v>
      </c>
      <c r="B304" s="160">
        <v>104.64583654813603</v>
      </c>
      <c r="C304" s="160">
        <v>16.334246581928511</v>
      </c>
      <c r="D304" s="160">
        <v>81.982766597149634</v>
      </c>
      <c r="E304" s="160">
        <v>1342.394767176266</v>
      </c>
      <c r="F304" s="348"/>
      <c r="G304" s="160">
        <v>131.43374345462115</v>
      </c>
      <c r="H304" s="161">
        <v>0</v>
      </c>
      <c r="I304" s="162">
        <f t="shared" si="199"/>
        <v>1676.7913603581014</v>
      </c>
      <c r="J304" s="149"/>
      <c r="K304" s="163" t="s">
        <v>25</v>
      </c>
      <c r="L304" s="164">
        <v>104.64583654813603</v>
      </c>
      <c r="M304" s="164">
        <v>16.334246581928511</v>
      </c>
      <c r="N304" s="164">
        <v>81.982766597149634</v>
      </c>
      <c r="O304" s="164">
        <v>1342.394767176266</v>
      </c>
      <c r="P304" s="164">
        <v>1.0955743813703931</v>
      </c>
      <c r="Q304" s="164">
        <v>131.43374345462115</v>
      </c>
      <c r="R304" s="165">
        <v>0</v>
      </c>
      <c r="S304" s="166">
        <f t="shared" si="200"/>
        <v>1677.8869347394718</v>
      </c>
      <c r="U304" s="211" t="s">
        <v>25</v>
      </c>
      <c r="V304" s="212">
        <v>9.8463322633137587</v>
      </c>
      <c r="W304" s="212">
        <v>90.780298894790647</v>
      </c>
      <c r="X304" s="212">
        <v>131.43374345462115</v>
      </c>
      <c r="Y304" s="212">
        <v>16.334246581928511</v>
      </c>
      <c r="Z304" s="212">
        <v>81.982766597149634</v>
      </c>
      <c r="AA304" s="212">
        <v>968.84658364541542</v>
      </c>
      <c r="AB304" s="212">
        <v>1.0955743813703931</v>
      </c>
      <c r="AC304" s="213">
        <v>377.56738892088225</v>
      </c>
      <c r="AD304" s="212">
        <v>4.0192053900316322</v>
      </c>
      <c r="AE304" s="212">
        <v>351.27293257644601</v>
      </c>
      <c r="AF304" s="212">
        <v>0</v>
      </c>
      <c r="AG304" s="212">
        <v>0</v>
      </c>
      <c r="AH304" s="212">
        <v>22.27525095440464</v>
      </c>
      <c r="AI304" s="214">
        <f t="shared" si="201"/>
        <v>1677.8869347394716</v>
      </c>
      <c r="AJ304" s="141" t="str">
        <f t="shared" si="202"/>
        <v/>
      </c>
      <c r="BA304" s="141"/>
      <c r="BR304" s="141"/>
      <c r="CG304" s="141"/>
    </row>
    <row r="305" spans="1:85" ht="15">
      <c r="A305" s="167" t="s">
        <v>24</v>
      </c>
      <c r="B305" s="156">
        <v>35.908782857086457</v>
      </c>
      <c r="C305" s="156">
        <v>3.6518392219392619</v>
      </c>
      <c r="D305" s="156">
        <v>232.61101518698368</v>
      </c>
      <c r="E305" s="156">
        <v>0</v>
      </c>
      <c r="F305" s="348"/>
      <c r="G305" s="156">
        <v>0</v>
      </c>
      <c r="H305" s="168">
        <v>0</v>
      </c>
      <c r="I305" s="154">
        <f t="shared" si="199"/>
        <v>272.17163726600938</v>
      </c>
      <c r="J305" s="149"/>
      <c r="K305" s="169" t="s">
        <v>24</v>
      </c>
      <c r="L305" s="156">
        <v>35.908782857086457</v>
      </c>
      <c r="M305" s="156">
        <v>3.6518392219392619</v>
      </c>
      <c r="N305" s="156">
        <v>232.61101518698368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200"/>
        <v>272.17163726600938</v>
      </c>
      <c r="U305" s="215" t="s">
        <v>24</v>
      </c>
      <c r="V305" s="207">
        <v>33.442058449813359</v>
      </c>
      <c r="W305" s="207">
        <v>0.56254060851744636</v>
      </c>
      <c r="X305" s="207">
        <v>0</v>
      </c>
      <c r="Y305" s="207">
        <v>3.6518392219392619</v>
      </c>
      <c r="Z305" s="207">
        <v>232.61101518698368</v>
      </c>
      <c r="AA305" s="207">
        <v>0</v>
      </c>
      <c r="AB305" s="207">
        <v>0</v>
      </c>
      <c r="AC305" s="208">
        <v>1.9041837987556565</v>
      </c>
      <c r="AD305" s="207">
        <v>1.9041837987556565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201"/>
        <v>272.17163726600938</v>
      </c>
      <c r="AJ305" s="141" t="str">
        <f t="shared" si="202"/>
        <v/>
      </c>
      <c r="BA305" s="141"/>
      <c r="BR305" s="141"/>
      <c r="CG305" s="141"/>
    </row>
    <row r="306" spans="1:85" ht="15">
      <c r="A306" s="159" t="s">
        <v>59</v>
      </c>
      <c r="B306" s="160">
        <v>5.6285682774503085</v>
      </c>
      <c r="C306" s="160">
        <v>0.16559601081648048</v>
      </c>
      <c r="D306" s="160">
        <v>6.1154556079450062</v>
      </c>
      <c r="E306" s="160">
        <v>0</v>
      </c>
      <c r="F306" s="348"/>
      <c r="G306" s="160">
        <v>0</v>
      </c>
      <c r="H306" s="161">
        <v>0</v>
      </c>
      <c r="I306" s="162">
        <f t="shared" si="199"/>
        <v>11.909619896211796</v>
      </c>
      <c r="J306" s="149"/>
      <c r="K306" s="163" t="s">
        <v>59</v>
      </c>
      <c r="L306" s="164">
        <v>5.6285682774503085</v>
      </c>
      <c r="M306" s="164">
        <v>0.16559601081648048</v>
      </c>
      <c r="N306" s="164">
        <v>6.1154556079450062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200"/>
        <v>11.909619896211796</v>
      </c>
      <c r="U306" s="211" t="s">
        <v>59</v>
      </c>
      <c r="V306" s="212">
        <v>5.2950182415434259</v>
      </c>
      <c r="W306" s="212">
        <v>0</v>
      </c>
      <c r="X306" s="212">
        <v>0</v>
      </c>
      <c r="Y306" s="212">
        <v>0.16559601081648048</v>
      </c>
      <c r="Z306" s="212">
        <v>6.1154556079450062</v>
      </c>
      <c r="AA306" s="212">
        <v>0</v>
      </c>
      <c r="AB306" s="212">
        <v>0</v>
      </c>
      <c r="AC306" s="213">
        <v>0.33355003590688265</v>
      </c>
      <c r="AD306" s="212">
        <v>0.33355003590688265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201"/>
        <v>11.909619896211796</v>
      </c>
      <c r="AJ306" s="141" t="str">
        <f t="shared" si="202"/>
        <v/>
      </c>
      <c r="BA306" s="141"/>
      <c r="BR306" s="141"/>
      <c r="CG306" s="141"/>
    </row>
    <row r="307" spans="1:85" ht="15">
      <c r="A307" s="167" t="s">
        <v>22</v>
      </c>
      <c r="B307" s="156">
        <v>54.29972154756301</v>
      </c>
      <c r="C307" s="156">
        <v>24.924462349701056</v>
      </c>
      <c r="D307" s="156">
        <v>9.7917530659539853</v>
      </c>
      <c r="E307" s="156">
        <v>0</v>
      </c>
      <c r="F307" s="348"/>
      <c r="G307" s="156">
        <v>0</v>
      </c>
      <c r="H307" s="168">
        <v>0</v>
      </c>
      <c r="I307" s="154">
        <f t="shared" si="199"/>
        <v>89.015936963218053</v>
      </c>
      <c r="J307" s="149"/>
      <c r="K307" s="169" t="s">
        <v>22</v>
      </c>
      <c r="L307" s="156">
        <v>54.29972154756301</v>
      </c>
      <c r="M307" s="156">
        <v>24.924462349701056</v>
      </c>
      <c r="N307" s="156">
        <v>9.7917530659539853</v>
      </c>
      <c r="O307" s="156">
        <v>0</v>
      </c>
      <c r="P307" s="156">
        <v>38.576173536613595</v>
      </c>
      <c r="Q307" s="156">
        <v>0</v>
      </c>
      <c r="R307" s="157">
        <v>0</v>
      </c>
      <c r="S307" s="158">
        <f t="shared" si="200"/>
        <v>127.59211049983165</v>
      </c>
      <c r="U307" s="215" t="s">
        <v>22</v>
      </c>
      <c r="V307" s="207">
        <v>52.519402808298651</v>
      </c>
      <c r="W307" s="207">
        <v>0</v>
      </c>
      <c r="X307" s="207">
        <v>0</v>
      </c>
      <c r="Y307" s="207">
        <v>24.924462349701056</v>
      </c>
      <c r="Z307" s="207">
        <v>9.7917530659539853</v>
      </c>
      <c r="AA307" s="207">
        <v>0</v>
      </c>
      <c r="AB307" s="207">
        <v>38.576173536613595</v>
      </c>
      <c r="AC307" s="208">
        <v>1.7803187392643611</v>
      </c>
      <c r="AD307" s="207">
        <v>1.7803187392643611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201"/>
        <v>127.59211049983165</v>
      </c>
      <c r="AJ307" s="141" t="str">
        <f t="shared" si="202"/>
        <v/>
      </c>
      <c r="BA307" s="141"/>
      <c r="BR307" s="141"/>
      <c r="CG307" s="141"/>
    </row>
    <row r="308" spans="1:85" ht="15">
      <c r="A308" s="159" t="s">
        <v>21</v>
      </c>
      <c r="B308" s="160">
        <v>5.8882233986347933E-2</v>
      </c>
      <c r="C308" s="160">
        <v>8.8323350979521889E-2</v>
      </c>
      <c r="D308" s="160">
        <v>0</v>
      </c>
      <c r="E308" s="160">
        <v>0</v>
      </c>
      <c r="F308" s="348"/>
      <c r="G308" s="160">
        <v>0</v>
      </c>
      <c r="H308" s="161">
        <v>0</v>
      </c>
      <c r="I308" s="162">
        <f t="shared" si="199"/>
        <v>0.14720558496586983</v>
      </c>
      <c r="J308" s="149"/>
      <c r="K308" s="163" t="s">
        <v>21</v>
      </c>
      <c r="L308" s="164">
        <v>5.8882233986347933E-2</v>
      </c>
      <c r="M308" s="164">
        <v>8.8323350979521889E-2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200"/>
        <v>0.14720558496586983</v>
      </c>
      <c r="U308" s="211" t="s">
        <v>60</v>
      </c>
      <c r="V308" s="212">
        <v>5.8882233986347933E-2</v>
      </c>
      <c r="W308" s="212">
        <v>0</v>
      </c>
      <c r="X308" s="212">
        <v>0</v>
      </c>
      <c r="Y308" s="212">
        <v>8.8323350979521889E-2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201"/>
        <v>0.14720558496586983</v>
      </c>
      <c r="AJ308" s="141" t="str">
        <f t="shared" si="202"/>
        <v/>
      </c>
      <c r="BA308" s="141"/>
      <c r="BR308" s="141"/>
      <c r="CG308" s="141"/>
    </row>
    <row r="309" spans="1:85" ht="15">
      <c r="A309" s="170" t="s">
        <v>63</v>
      </c>
      <c r="B309" s="156">
        <v>27.723599999999998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99"/>
        <v>27.723599999999998</v>
      </c>
      <c r="J309" s="149"/>
      <c r="K309" s="171" t="s">
        <v>63</v>
      </c>
      <c r="L309" s="156">
        <v>27.723599999999998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200"/>
        <v>27.723599999999998</v>
      </c>
      <c r="U309" s="216" t="s">
        <v>61</v>
      </c>
      <c r="V309" s="207">
        <v>27.723599999999998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201"/>
        <v>27.723599999999998</v>
      </c>
      <c r="AJ309" s="141" t="str">
        <f t="shared" si="202"/>
        <v/>
      </c>
      <c r="BA309" s="141"/>
      <c r="BR309" s="141"/>
      <c r="CG309" s="141"/>
    </row>
    <row r="310" spans="1:85">
      <c r="A310" s="172" t="s">
        <v>23</v>
      </c>
      <c r="B310" s="173">
        <v>27.723599999999998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99"/>
        <v>27.723599999999998</v>
      </c>
      <c r="J310" s="149"/>
      <c r="K310" s="176" t="s">
        <v>23</v>
      </c>
      <c r="L310" s="177">
        <v>27.723599999999998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200"/>
        <v>27.723599999999998</v>
      </c>
      <c r="U310" s="217" t="s">
        <v>64</v>
      </c>
      <c r="V310" s="218">
        <v>27.723599999999998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201"/>
        <v>27.723599999999998</v>
      </c>
      <c r="AJ310" s="141" t="str">
        <f t="shared" si="202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99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200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201"/>
        <v>0</v>
      </c>
      <c r="AJ311" s="141" t="str">
        <f t="shared" si="202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99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200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201"/>
        <v>0</v>
      </c>
      <c r="AJ312" s="141" t="str">
        <f t="shared" si="202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99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200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201"/>
        <v>0</v>
      </c>
      <c r="AJ313" s="141" t="str">
        <f t="shared" si="202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612.97426910710067</v>
      </c>
      <c r="C314" s="195">
        <f t="shared" ref="C314:H314" si="203">SUM(C293:C309)</f>
        <v>2052.5873437508758</v>
      </c>
      <c r="D314" s="195">
        <f t="shared" si="203"/>
        <v>1113.0470495909362</v>
      </c>
      <c r="E314" s="195">
        <f t="shared" si="203"/>
        <v>1443.3818951590888</v>
      </c>
      <c r="F314" s="195">
        <f t="shared" si="203"/>
        <v>0</v>
      </c>
      <c r="G314" s="195">
        <f t="shared" si="203"/>
        <v>131.43374345462115</v>
      </c>
      <c r="H314" s="197">
        <f t="shared" si="203"/>
        <v>0</v>
      </c>
      <c r="I314" s="154">
        <f t="shared" ref="I314" si="204">SUM(I293:I309)</f>
        <v>5353.4243010626242</v>
      </c>
      <c r="J314" s="149"/>
      <c r="K314" s="196" t="s">
        <v>26</v>
      </c>
      <c r="L314" s="195">
        <f>SUM(L293:L309)</f>
        <v>612.97426910710067</v>
      </c>
      <c r="M314" s="195">
        <f t="shared" ref="M314:R314" si="205">SUM(M293:M309)</f>
        <v>2052.5873437508758</v>
      </c>
      <c r="N314" s="195">
        <f t="shared" si="205"/>
        <v>1113.0470495909362</v>
      </c>
      <c r="O314" s="195">
        <f t="shared" si="205"/>
        <v>1443.3818951590888</v>
      </c>
      <c r="P314" s="195">
        <f t="shared" si="205"/>
        <v>711.73175519408449</v>
      </c>
      <c r="Q314" s="195">
        <f t="shared" si="205"/>
        <v>131.43374345462115</v>
      </c>
      <c r="R314" s="197">
        <f t="shared" si="205"/>
        <v>0</v>
      </c>
      <c r="S314" s="198">
        <f t="shared" ref="S314" si="206">SUM(S293:S309)</f>
        <v>6065.1560562567074</v>
      </c>
      <c r="T314" s="141" t="str">
        <f>IF(ABS(S314-AI314)&gt;0.01,S314-AI314,"")</f>
        <v/>
      </c>
      <c r="U314" s="224" t="s">
        <v>62</v>
      </c>
      <c r="V314" s="225">
        <f>SUM(V293:V309)</f>
        <v>453.3293766713627</v>
      </c>
      <c r="W314" s="225">
        <f t="shared" ref="W314:AH314" si="207">SUM(W293:W309)</f>
        <v>91.342839503308099</v>
      </c>
      <c r="X314" s="225">
        <f t="shared" si="207"/>
        <v>131.43374345462115</v>
      </c>
      <c r="Y314" s="225">
        <f t="shared" si="207"/>
        <v>2052.5873437508758</v>
      </c>
      <c r="Z314" s="225">
        <f t="shared" si="207"/>
        <v>1113.0470495909362</v>
      </c>
      <c r="AA314" s="225">
        <f t="shared" si="207"/>
        <v>1060.5317481602412</v>
      </c>
      <c r="AB314" s="225">
        <f t="shared" si="207"/>
        <v>711.73175519408449</v>
      </c>
      <c r="AC314" s="225">
        <f t="shared" si="207"/>
        <v>451.15219993127766</v>
      </c>
      <c r="AD314" s="226">
        <f t="shared" si="207"/>
        <v>68.302052932429959</v>
      </c>
      <c r="AE314" s="226">
        <f t="shared" si="207"/>
        <v>351.27293257644601</v>
      </c>
      <c r="AF314" s="226">
        <f t="shared" si="207"/>
        <v>0</v>
      </c>
      <c r="AG314" s="226">
        <f t="shared" si="207"/>
        <v>0</v>
      </c>
      <c r="AH314" s="226">
        <f t="shared" si="207"/>
        <v>31.577214422401703</v>
      </c>
      <c r="AI314" s="227">
        <f>SUM(V314:AC314)</f>
        <v>6065.1560562567065</v>
      </c>
      <c r="AJ314" s="141" t="str">
        <f t="shared" si="202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0.1145013424371068</v>
      </c>
      <c r="C315" s="49">
        <f t="shared" ref="C315:H315" si="208">IF($I314=0,"-",C314/$I314)</f>
        <v>0.38341577807375532</v>
      </c>
      <c r="D315" s="49">
        <f t="shared" si="208"/>
        <v>0.20791310140875677</v>
      </c>
      <c r="E315" s="49">
        <f t="shared" si="208"/>
        <v>0.2696184374686284</v>
      </c>
      <c r="F315" s="49">
        <f t="shared" si="208"/>
        <v>0</v>
      </c>
      <c r="G315" s="49">
        <f t="shared" si="208"/>
        <v>2.4551340611752424E-2</v>
      </c>
      <c r="H315" s="72">
        <f t="shared" si="208"/>
        <v>0</v>
      </c>
      <c r="I315" s="50">
        <f>SUM(B315:H315)</f>
        <v>0.99999999999999967</v>
      </c>
      <c r="J315" s="141"/>
      <c r="K315" s="84" t="s">
        <v>86</v>
      </c>
      <c r="L315" s="101">
        <f t="shared" ref="L315:R315" si="209">IF($S314=0,"-",L314/$S314)</f>
        <v>0.10106488001652773</v>
      </c>
      <c r="M315" s="101">
        <f t="shared" si="209"/>
        <v>0.33842284101387021</v>
      </c>
      <c r="N315" s="101">
        <f t="shared" si="209"/>
        <v>0.18351498943588379</v>
      </c>
      <c r="O315" s="101">
        <f t="shared" si="209"/>
        <v>0.23797934987511518</v>
      </c>
      <c r="P315" s="101">
        <f t="shared" si="209"/>
        <v>0.11734764094979462</v>
      </c>
      <c r="Q315" s="101">
        <f t="shared" si="209"/>
        <v>2.1670298708808395E-2</v>
      </c>
      <c r="R315" s="102">
        <f t="shared" si="209"/>
        <v>0</v>
      </c>
      <c r="S315" s="103">
        <f>SUM(L315:R315)</f>
        <v>1</v>
      </c>
      <c r="U315" s="113" t="s">
        <v>86</v>
      </c>
      <c r="V315" s="135">
        <f>+V314/$AI314</f>
        <v>7.4743233721697278E-2</v>
      </c>
      <c r="W315" s="135">
        <f t="shared" ref="W315:AH315" si="210">+W314/$AI314</f>
        <v>1.506026203712936E-2</v>
      </c>
      <c r="X315" s="135">
        <f t="shared" si="210"/>
        <v>2.1670298708808398E-2</v>
      </c>
      <c r="Y315" s="135">
        <f t="shared" si="210"/>
        <v>0.33842284101387027</v>
      </c>
      <c r="Z315" s="135">
        <f t="shared" si="210"/>
        <v>0.18351498943588382</v>
      </c>
      <c r="AA315" s="135">
        <f t="shared" si="210"/>
        <v>0.17485646508076502</v>
      </c>
      <c r="AB315" s="135">
        <f t="shared" si="210"/>
        <v>0.11734764094979465</v>
      </c>
      <c r="AC315" s="135">
        <f t="shared" si="210"/>
        <v>7.4384269052051366E-2</v>
      </c>
      <c r="AD315" s="135">
        <f t="shared" si="210"/>
        <v>1.1261384257701132E-2</v>
      </c>
      <c r="AE315" s="135">
        <f t="shared" si="210"/>
        <v>5.7916553064463881E-2</v>
      </c>
      <c r="AF315" s="135">
        <f t="shared" si="210"/>
        <v>0</v>
      </c>
      <c r="AG315" s="135">
        <f t="shared" si="210"/>
        <v>0</v>
      </c>
      <c r="AH315" s="135">
        <f t="shared" si="210"/>
        <v>5.2063317298863586E-3</v>
      </c>
      <c r="AI315" s="136">
        <f>SUM(V315:AC315)</f>
        <v>1.0000000000000002</v>
      </c>
      <c r="AJ315" s="24" t="str">
        <f t="shared" si="202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211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212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213">SUM(V320:AC320)</f>
        <v>0</v>
      </c>
      <c r="AJ320" s="141" t="str">
        <f t="shared" ref="AJ320:AJ341" si="214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211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212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213"/>
        <v>0</v>
      </c>
      <c r="AJ321" s="141" t="str">
        <f t="shared" si="214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211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212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213"/>
        <v>0</v>
      </c>
      <c r="AJ322" s="141" t="str">
        <f t="shared" si="214"/>
        <v/>
      </c>
      <c r="BA322" s="141"/>
      <c r="BR322" s="141"/>
      <c r="CG322" s="141"/>
    </row>
    <row r="323" spans="1:85" ht="15">
      <c r="A323" s="167" t="s">
        <v>16</v>
      </c>
      <c r="B323" s="156">
        <v>17.851559911044045</v>
      </c>
      <c r="C323" s="156">
        <v>183.63691586629929</v>
      </c>
      <c r="D323" s="156">
        <v>0</v>
      </c>
      <c r="E323" s="156">
        <v>0</v>
      </c>
      <c r="F323" s="348"/>
      <c r="G323" s="156">
        <v>0</v>
      </c>
      <c r="H323" s="168">
        <v>0</v>
      </c>
      <c r="I323" s="154">
        <f t="shared" si="211"/>
        <v>201.48847577734333</v>
      </c>
      <c r="J323" s="149"/>
      <c r="K323" s="169" t="s">
        <v>16</v>
      </c>
      <c r="L323" s="156">
        <v>17.851559911044045</v>
      </c>
      <c r="M323" s="156">
        <v>183.63691586629929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212"/>
        <v>201.48847577734333</v>
      </c>
      <c r="U323" s="215" t="s">
        <v>16</v>
      </c>
      <c r="V323" s="207">
        <v>17.851559911044045</v>
      </c>
      <c r="W323" s="207">
        <v>0</v>
      </c>
      <c r="X323" s="207">
        <v>0</v>
      </c>
      <c r="Y323" s="207">
        <v>183.63691586629929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213"/>
        <v>201.48847577734333</v>
      </c>
      <c r="AJ323" s="141" t="str">
        <f t="shared" si="214"/>
        <v/>
      </c>
      <c r="BA323" s="141"/>
      <c r="BR323" s="141"/>
      <c r="CG323" s="141"/>
    </row>
    <row r="324" spans="1:85" ht="15">
      <c r="A324" s="159" t="s">
        <v>15</v>
      </c>
      <c r="B324" s="160">
        <v>4.2410693931232846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211"/>
        <v>4.2410693931232846</v>
      </c>
      <c r="J324" s="149"/>
      <c r="K324" s="163" t="s">
        <v>15</v>
      </c>
      <c r="L324" s="164">
        <v>4.2410693931232846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212"/>
        <v>4.2410693931232846</v>
      </c>
      <c r="U324" s="211" t="s">
        <v>56</v>
      </c>
      <c r="V324" s="212">
        <v>4.2410693931232846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213"/>
        <v>4.2410693931232846</v>
      </c>
      <c r="AJ324" s="141" t="str">
        <f t="shared" si="214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4.5329900680835058</v>
      </c>
      <c r="F325" s="348"/>
      <c r="G325" s="156">
        <v>0</v>
      </c>
      <c r="H325" s="168">
        <v>0</v>
      </c>
      <c r="I325" s="154">
        <f t="shared" si="211"/>
        <v>4.5329900680835058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4.5329900680835058</v>
      </c>
      <c r="P325" s="156">
        <v>70.904639868439403</v>
      </c>
      <c r="Q325" s="156">
        <v>0</v>
      </c>
      <c r="R325" s="157">
        <v>0</v>
      </c>
      <c r="S325" s="158">
        <f t="shared" si="212"/>
        <v>75.43762993652291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70.904639868439403</v>
      </c>
      <c r="AC325" s="208">
        <v>4.5329900680835058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4.5329900680835058</v>
      </c>
      <c r="AI325" s="210">
        <f t="shared" si="213"/>
        <v>75.43762993652291</v>
      </c>
      <c r="AJ325" s="141" t="str">
        <f t="shared" si="214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211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4.9597555329213572</v>
      </c>
      <c r="Q326" s="164">
        <v>0</v>
      </c>
      <c r="R326" s="165">
        <v>0</v>
      </c>
      <c r="S326" s="166">
        <f t="shared" si="212"/>
        <v>4.9597555329213572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4.9597555329213572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213"/>
        <v>4.9597555329213572</v>
      </c>
      <c r="AJ326" s="141" t="str">
        <f t="shared" si="214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211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212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213"/>
        <v>0</v>
      </c>
      <c r="AJ327" s="141" t="str">
        <f t="shared" si="214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0.912249177582379</v>
      </c>
      <c r="E328" s="160">
        <v>2.5762960253202932E-2</v>
      </c>
      <c r="F328" s="348"/>
      <c r="G328" s="160">
        <v>0</v>
      </c>
      <c r="H328" s="161">
        <v>0</v>
      </c>
      <c r="I328" s="162">
        <f t="shared" si="211"/>
        <v>0.93801213783558191</v>
      </c>
      <c r="J328" s="149"/>
      <c r="K328" s="163" t="s">
        <v>17</v>
      </c>
      <c r="L328" s="164">
        <v>0</v>
      </c>
      <c r="M328" s="164">
        <v>0</v>
      </c>
      <c r="N328" s="164">
        <v>0.912249177582379</v>
      </c>
      <c r="O328" s="164">
        <v>2.5762960253202932E-2</v>
      </c>
      <c r="P328" s="164">
        <v>1.7970943718715669E-4</v>
      </c>
      <c r="Q328" s="164">
        <v>0</v>
      </c>
      <c r="R328" s="165">
        <v>0</v>
      </c>
      <c r="S328" s="166">
        <f t="shared" si="212"/>
        <v>0.93819184727276905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0.912249177582379</v>
      </c>
      <c r="AA328" s="212">
        <v>0</v>
      </c>
      <c r="AB328" s="212">
        <v>1.7970943718715669E-4</v>
      </c>
      <c r="AC328" s="213">
        <v>2.5762960253202932E-2</v>
      </c>
      <c r="AD328" s="212">
        <v>0</v>
      </c>
      <c r="AE328" s="212">
        <v>0</v>
      </c>
      <c r="AF328" s="212">
        <v>0</v>
      </c>
      <c r="AG328" s="212">
        <v>0</v>
      </c>
      <c r="AH328" s="212">
        <v>2.5762960253202932E-2</v>
      </c>
      <c r="AI328" s="214">
        <f t="shared" si="213"/>
        <v>0.93819184727276905</v>
      </c>
      <c r="AJ328" s="141" t="str">
        <f t="shared" si="214"/>
        <v/>
      </c>
      <c r="BA328" s="141"/>
      <c r="BR328" s="141"/>
      <c r="CG328" s="141"/>
    </row>
    <row r="329" spans="1:85" ht="15">
      <c r="A329" s="167" t="s">
        <v>139</v>
      </c>
      <c r="B329" s="156">
        <v>223.81824035250202</v>
      </c>
      <c r="C329" s="156">
        <v>7886.5908192623319</v>
      </c>
      <c r="D329" s="156">
        <v>235.49527107129245</v>
      </c>
      <c r="E329" s="156">
        <v>0</v>
      </c>
      <c r="F329" s="348"/>
      <c r="G329" s="156">
        <v>0</v>
      </c>
      <c r="H329" s="168">
        <v>0</v>
      </c>
      <c r="I329" s="154">
        <f t="shared" si="211"/>
        <v>8345.9043306861277</v>
      </c>
      <c r="J329" s="149"/>
      <c r="K329" s="169" t="s">
        <v>139</v>
      </c>
      <c r="L329" s="156">
        <v>223.81824035250202</v>
      </c>
      <c r="M329" s="156">
        <v>7886.5908192623319</v>
      </c>
      <c r="N329" s="156">
        <v>235.49527107129245</v>
      </c>
      <c r="O329" s="156">
        <v>0</v>
      </c>
      <c r="P329" s="156">
        <v>5.8816437479806097E-2</v>
      </c>
      <c r="Q329" s="156">
        <v>0</v>
      </c>
      <c r="R329" s="157">
        <v>0</v>
      </c>
      <c r="S329" s="158">
        <f t="shared" si="212"/>
        <v>8345.963147123608</v>
      </c>
      <c r="U329" s="215" t="s">
        <v>139</v>
      </c>
      <c r="V329" s="207">
        <v>223.74428739281731</v>
      </c>
      <c r="W329" s="207">
        <v>0</v>
      </c>
      <c r="X329" s="207">
        <v>0</v>
      </c>
      <c r="Y329" s="207">
        <v>7886.5908192623319</v>
      </c>
      <c r="Z329" s="207">
        <v>143.5825416449662</v>
      </c>
      <c r="AA329" s="207">
        <v>0</v>
      </c>
      <c r="AB329" s="207">
        <v>5.8816437479806097E-2</v>
      </c>
      <c r="AC329" s="208">
        <v>91.986682386010969</v>
      </c>
      <c r="AD329" s="207">
        <v>7.3952959684714242E-2</v>
      </c>
      <c r="AE329" s="207">
        <v>0</v>
      </c>
      <c r="AF329" s="207">
        <v>0</v>
      </c>
      <c r="AG329" s="207">
        <v>91.912729426326237</v>
      </c>
      <c r="AH329" s="207">
        <v>0</v>
      </c>
      <c r="AI329" s="210">
        <f t="shared" si="213"/>
        <v>8345.9631471236062</v>
      </c>
      <c r="AJ329" s="141" t="str">
        <f t="shared" si="214"/>
        <v/>
      </c>
      <c r="BA329" s="141"/>
      <c r="BR329" s="141"/>
      <c r="CG329" s="141"/>
    </row>
    <row r="330" spans="1:85" ht="15">
      <c r="A330" s="159" t="s">
        <v>25</v>
      </c>
      <c r="B330" s="160">
        <v>42.140769036521519</v>
      </c>
      <c r="C330" s="160">
        <v>84.879203603511968</v>
      </c>
      <c r="D330" s="160">
        <v>32.866354714101995</v>
      </c>
      <c r="E330" s="160">
        <v>5748.2579897670512</v>
      </c>
      <c r="F330" s="348"/>
      <c r="G330" s="160">
        <v>506.52300035323975</v>
      </c>
      <c r="H330" s="161">
        <v>0</v>
      </c>
      <c r="I330" s="162">
        <f t="shared" si="211"/>
        <v>6414.6673174744265</v>
      </c>
      <c r="J330" s="149"/>
      <c r="K330" s="163" t="s">
        <v>25</v>
      </c>
      <c r="L330" s="164">
        <v>42.140769036521519</v>
      </c>
      <c r="M330" s="164">
        <v>84.879203603511968</v>
      </c>
      <c r="N330" s="164">
        <v>32.866354714101995</v>
      </c>
      <c r="O330" s="164">
        <v>5748.2579897670512</v>
      </c>
      <c r="P330" s="164">
        <v>0</v>
      </c>
      <c r="Q330" s="164">
        <v>506.52300035323975</v>
      </c>
      <c r="R330" s="165">
        <v>0</v>
      </c>
      <c r="S330" s="166">
        <f t="shared" si="212"/>
        <v>6414.6673174744265</v>
      </c>
      <c r="U330" s="211" t="s">
        <v>25</v>
      </c>
      <c r="V330" s="212">
        <v>4.5361096486306876</v>
      </c>
      <c r="W330" s="212">
        <v>37.127310906626441</v>
      </c>
      <c r="X330" s="212">
        <v>506.52300035323975</v>
      </c>
      <c r="Y330" s="212">
        <v>84.879203603511968</v>
      </c>
      <c r="Z330" s="212">
        <v>25.455689567246008</v>
      </c>
      <c r="AA330" s="212">
        <v>5745.9769068835658</v>
      </c>
      <c r="AB330" s="212">
        <v>0</v>
      </c>
      <c r="AC330" s="213">
        <v>10.169096511605773</v>
      </c>
      <c r="AD330" s="212">
        <v>0.47734848126439561</v>
      </c>
      <c r="AE330" s="212">
        <v>2.281082883485392</v>
      </c>
      <c r="AF330" s="212">
        <v>0</v>
      </c>
      <c r="AG330" s="212">
        <v>7.4106651468559868</v>
      </c>
      <c r="AH330" s="212">
        <v>0</v>
      </c>
      <c r="AI330" s="214">
        <f t="shared" si="213"/>
        <v>6414.6673174744265</v>
      </c>
      <c r="AJ330" s="141" t="str">
        <f t="shared" si="214"/>
        <v/>
      </c>
      <c r="BA330" s="141"/>
      <c r="BR330" s="141"/>
      <c r="CG330" s="141"/>
    </row>
    <row r="331" spans="1:85" ht="15">
      <c r="A331" s="167" t="s">
        <v>24</v>
      </c>
      <c r="B331" s="156">
        <v>92.443355954429393</v>
      </c>
      <c r="C331" s="156">
        <v>0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211"/>
        <v>92.443355954429393</v>
      </c>
      <c r="J331" s="149"/>
      <c r="K331" s="169" t="s">
        <v>24</v>
      </c>
      <c r="L331" s="156">
        <v>92.443355954429393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212"/>
        <v>92.443355954429393</v>
      </c>
      <c r="U331" s="215" t="s">
        <v>24</v>
      </c>
      <c r="V331" s="207">
        <v>92.182291471453865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0.26106448297553414</v>
      </c>
      <c r="AD331" s="207">
        <v>0.26106448297553414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213"/>
        <v>92.443355954429393</v>
      </c>
      <c r="AJ331" s="141" t="str">
        <f t="shared" si="214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211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212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213"/>
        <v>0</v>
      </c>
      <c r="AJ332" s="141" t="str">
        <f t="shared" si="214"/>
        <v/>
      </c>
      <c r="BA332" s="141"/>
      <c r="BR332" s="141"/>
      <c r="CG332" s="141"/>
    </row>
    <row r="333" spans="1:85" ht="15">
      <c r="A333" s="167" t="s">
        <v>22</v>
      </c>
      <c r="B333" s="156">
        <v>1166.8695746521259</v>
      </c>
      <c r="C333" s="156">
        <v>5601.6255666594925</v>
      </c>
      <c r="D333" s="156">
        <v>0</v>
      </c>
      <c r="E333" s="156">
        <v>388.95652488404198</v>
      </c>
      <c r="F333" s="348"/>
      <c r="G333" s="156">
        <v>0</v>
      </c>
      <c r="H333" s="168">
        <v>0</v>
      </c>
      <c r="I333" s="154">
        <f t="shared" si="211"/>
        <v>7157.4516661956604</v>
      </c>
      <c r="J333" s="149"/>
      <c r="K333" s="169" t="s">
        <v>22</v>
      </c>
      <c r="L333" s="156">
        <v>1166.8695746521259</v>
      </c>
      <c r="M333" s="156">
        <v>5601.6255666594925</v>
      </c>
      <c r="N333" s="156">
        <v>0</v>
      </c>
      <c r="O333" s="156">
        <v>388.95652488404198</v>
      </c>
      <c r="P333" s="156">
        <v>4.158957424624524</v>
      </c>
      <c r="Q333" s="156">
        <v>0</v>
      </c>
      <c r="R333" s="157">
        <v>0</v>
      </c>
      <c r="S333" s="158">
        <f t="shared" si="212"/>
        <v>7161.610623620285</v>
      </c>
      <c r="U333" s="215" t="s">
        <v>22</v>
      </c>
      <c r="V333" s="207">
        <v>1166.8695746521259</v>
      </c>
      <c r="W333" s="207">
        <v>0</v>
      </c>
      <c r="X333" s="207">
        <v>0</v>
      </c>
      <c r="Y333" s="207">
        <v>5601.6255666594925</v>
      </c>
      <c r="Z333" s="207">
        <v>0</v>
      </c>
      <c r="AA333" s="207">
        <v>0</v>
      </c>
      <c r="AB333" s="207">
        <v>4.158957424624524</v>
      </c>
      <c r="AC333" s="208">
        <v>388.95652488404198</v>
      </c>
      <c r="AD333" s="207">
        <v>0</v>
      </c>
      <c r="AE333" s="207">
        <v>0</v>
      </c>
      <c r="AF333" s="207">
        <v>0</v>
      </c>
      <c r="AG333" s="207">
        <v>0</v>
      </c>
      <c r="AH333" s="207">
        <v>388.95652488404198</v>
      </c>
      <c r="AI333" s="210">
        <f t="shared" si="213"/>
        <v>7161.610623620285</v>
      </c>
      <c r="AJ333" s="141" t="str">
        <f t="shared" si="214"/>
        <v/>
      </c>
      <c r="BA333" s="141"/>
      <c r="BR333" s="141"/>
      <c r="CG333" s="141"/>
    </row>
    <row r="334" spans="1:85" ht="15">
      <c r="A334" s="159" t="s">
        <v>21</v>
      </c>
      <c r="B334" s="160">
        <v>0.12495849235713406</v>
      </c>
      <c r="C334" s="160">
        <v>6.7271164764533822</v>
      </c>
      <c r="D334" s="160">
        <v>2.0944370311894853</v>
      </c>
      <c r="E334" s="160">
        <v>0</v>
      </c>
      <c r="F334" s="348"/>
      <c r="G334" s="160">
        <v>0</v>
      </c>
      <c r="H334" s="161">
        <v>0</v>
      </c>
      <c r="I334" s="162">
        <f t="shared" si="211"/>
        <v>8.946512000000002</v>
      </c>
      <c r="J334" s="149"/>
      <c r="K334" s="163" t="s">
        <v>21</v>
      </c>
      <c r="L334" s="164">
        <v>0.12495849235713406</v>
      </c>
      <c r="M334" s="164">
        <v>6.7271164764533822</v>
      </c>
      <c r="N334" s="164">
        <v>2.0944370311894853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212"/>
        <v>8.946512000000002</v>
      </c>
      <c r="U334" s="211" t="s">
        <v>60</v>
      </c>
      <c r="V334" s="212">
        <v>0.12495849235713406</v>
      </c>
      <c r="W334" s="212">
        <v>0</v>
      </c>
      <c r="X334" s="212">
        <v>0</v>
      </c>
      <c r="Y334" s="212">
        <v>6.7271164764533822</v>
      </c>
      <c r="Z334" s="212">
        <v>2.0944370311894853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213"/>
        <v>8.946512000000002</v>
      </c>
      <c r="AJ334" s="141" t="str">
        <f t="shared" si="214"/>
        <v/>
      </c>
      <c r="BA334" s="141"/>
      <c r="BR334" s="141"/>
      <c r="CG334" s="141"/>
    </row>
    <row r="335" spans="1:85" ht="15">
      <c r="A335" s="170" t="s">
        <v>63</v>
      </c>
      <c r="B335" s="156">
        <v>0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211"/>
        <v>0</v>
      </c>
      <c r="J335" s="149"/>
      <c r="K335" s="171" t="s">
        <v>63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212"/>
        <v>0</v>
      </c>
      <c r="U335" s="216" t="s">
        <v>61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213"/>
        <v>0</v>
      </c>
      <c r="AJ335" s="141" t="str">
        <f t="shared" si="214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211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212"/>
        <v>0</v>
      </c>
      <c r="U336" s="217" t="s">
        <v>64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213"/>
        <v>0</v>
      </c>
      <c r="AJ336" s="141" t="str">
        <f t="shared" si="214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211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212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213"/>
        <v>0</v>
      </c>
      <c r="AJ337" s="141" t="str">
        <f t="shared" si="214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211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212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213"/>
        <v>0</v>
      </c>
      <c r="AJ338" s="141" t="str">
        <f t="shared" si="214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211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212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213"/>
        <v>0</v>
      </c>
      <c r="AJ339" s="141" t="str">
        <f t="shared" si="214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1547.4895277921032</v>
      </c>
      <c r="C340" s="195">
        <f t="shared" ref="C340:H340" si="215">SUM(C319:C335)</f>
        <v>13763.459621868089</v>
      </c>
      <c r="D340" s="195">
        <f t="shared" si="215"/>
        <v>271.36831199416633</v>
      </c>
      <c r="E340" s="195">
        <f t="shared" si="215"/>
        <v>6141.7732676794294</v>
      </c>
      <c r="F340" s="195">
        <f t="shared" si="215"/>
        <v>0</v>
      </c>
      <c r="G340" s="195">
        <f t="shared" si="215"/>
        <v>506.52300035323975</v>
      </c>
      <c r="H340" s="197">
        <f t="shared" si="215"/>
        <v>0</v>
      </c>
      <c r="I340" s="154">
        <f t="shared" ref="I340" si="216">SUM(I319:I335)</f>
        <v>22230.613729687026</v>
      </c>
      <c r="J340" s="149"/>
      <c r="K340" s="196" t="s">
        <v>26</v>
      </c>
      <c r="L340" s="195">
        <f>SUM(L319:L335)</f>
        <v>1547.4895277921032</v>
      </c>
      <c r="M340" s="195">
        <f t="shared" ref="M340:R340" si="217">SUM(M319:M335)</f>
        <v>13763.459621868089</v>
      </c>
      <c r="N340" s="195">
        <f t="shared" si="217"/>
        <v>271.36831199416633</v>
      </c>
      <c r="O340" s="195">
        <f t="shared" si="217"/>
        <v>6141.7732676794294</v>
      </c>
      <c r="P340" s="195">
        <f t="shared" si="217"/>
        <v>80.082348972902281</v>
      </c>
      <c r="Q340" s="195">
        <f t="shared" si="217"/>
        <v>506.52300035323975</v>
      </c>
      <c r="R340" s="197">
        <f t="shared" si="217"/>
        <v>0</v>
      </c>
      <c r="S340" s="198">
        <f t="shared" ref="S340" si="218">SUM(S319:S335)</f>
        <v>22310.69607865993</v>
      </c>
      <c r="T340" s="141" t="str">
        <f>IF(ABS(S340-AI340)&gt;0.01,S340-AI340,"")</f>
        <v/>
      </c>
      <c r="U340" s="224" t="s">
        <v>62</v>
      </c>
      <c r="V340" s="225">
        <f>SUM(V319:V335)</f>
        <v>1509.5498509615522</v>
      </c>
      <c r="W340" s="225">
        <f t="shared" ref="W340:AH340" si="219">SUM(W319:W335)</f>
        <v>37.127310906626441</v>
      </c>
      <c r="X340" s="225">
        <f t="shared" si="219"/>
        <v>506.52300035323975</v>
      </c>
      <c r="Y340" s="225">
        <f t="shared" si="219"/>
        <v>13763.459621868089</v>
      </c>
      <c r="Z340" s="225">
        <f t="shared" si="219"/>
        <v>172.04491742098404</v>
      </c>
      <c r="AA340" s="225">
        <f t="shared" si="219"/>
        <v>5745.9769068835658</v>
      </c>
      <c r="AB340" s="225">
        <f t="shared" si="219"/>
        <v>80.082348972902281</v>
      </c>
      <c r="AC340" s="225">
        <f t="shared" si="219"/>
        <v>495.93212129297098</v>
      </c>
      <c r="AD340" s="226">
        <f t="shared" si="219"/>
        <v>0.81236592392464391</v>
      </c>
      <c r="AE340" s="226">
        <f t="shared" si="219"/>
        <v>2.281082883485392</v>
      </c>
      <c r="AF340" s="226">
        <f t="shared" si="219"/>
        <v>0</v>
      </c>
      <c r="AG340" s="226">
        <f t="shared" si="219"/>
        <v>99.323394573182227</v>
      </c>
      <c r="AH340" s="226">
        <f t="shared" si="219"/>
        <v>393.51527791237868</v>
      </c>
      <c r="AI340" s="227">
        <f>SUM(V340:AC340)</f>
        <v>22310.69607865993</v>
      </c>
      <c r="AJ340" s="141" t="str">
        <f t="shared" si="214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6.961074249270803E-2</v>
      </c>
      <c r="C341" s="49">
        <f t="shared" ref="C341:H341" si="220">IF($I340=0,"-",C340/$I340)</f>
        <v>0.61912189151522168</v>
      </c>
      <c r="D341" s="49">
        <f t="shared" si="220"/>
        <v>1.2206964472230375E-2</v>
      </c>
      <c r="E341" s="49">
        <f t="shared" si="220"/>
        <v>0.27627547050028728</v>
      </c>
      <c r="F341" s="49">
        <f t="shared" si="220"/>
        <v>0</v>
      </c>
      <c r="G341" s="49">
        <f t="shared" si="220"/>
        <v>2.2784931019552687E-2</v>
      </c>
      <c r="H341" s="72">
        <f t="shared" si="220"/>
        <v>0</v>
      </c>
      <c r="I341" s="50">
        <f>SUM(B341:H341)</f>
        <v>1</v>
      </c>
      <c r="J341" s="141"/>
      <c r="K341" s="84" t="s">
        <v>86</v>
      </c>
      <c r="L341" s="101">
        <f t="shared" ref="L341:R341" si="221">IF($S340=0,"-",L340/$S340)</f>
        <v>6.9360880643803371E-2</v>
      </c>
      <c r="M341" s="101">
        <f t="shared" si="221"/>
        <v>0.61689960606082428</v>
      </c>
      <c r="N341" s="101">
        <f t="shared" si="221"/>
        <v>1.2163148609860218E-2</v>
      </c>
      <c r="O341" s="101">
        <f t="shared" si="221"/>
        <v>0.27528380315995632</v>
      </c>
      <c r="P341" s="101">
        <f t="shared" si="221"/>
        <v>3.5894150810247757E-3</v>
      </c>
      <c r="Q341" s="101">
        <f t="shared" si="221"/>
        <v>2.2703146444530992E-2</v>
      </c>
      <c r="R341" s="102">
        <f t="shared" si="221"/>
        <v>0</v>
      </c>
      <c r="S341" s="103">
        <f>SUM(L341:R341)</f>
        <v>0.99999999999999989</v>
      </c>
      <c r="U341" s="113" t="s">
        <v>86</v>
      </c>
      <c r="V341" s="135">
        <f>+V340/$AI340</f>
        <v>6.7660365487450178E-2</v>
      </c>
      <c r="W341" s="135">
        <f t="shared" ref="W341:AH341" si="222">+W340/$AI340</f>
        <v>1.6641036557410922E-3</v>
      </c>
      <c r="X341" s="135">
        <f t="shared" si="222"/>
        <v>2.2703146444530992E-2</v>
      </c>
      <c r="Y341" s="135">
        <f t="shared" si="222"/>
        <v>0.61689960606082428</v>
      </c>
      <c r="Z341" s="135">
        <f t="shared" si="222"/>
        <v>7.7113200240105529E-3</v>
      </c>
      <c r="AA341" s="135">
        <f t="shared" si="222"/>
        <v>0.25754359642680824</v>
      </c>
      <c r="AB341" s="135">
        <f t="shared" si="222"/>
        <v>3.5894150810247757E-3</v>
      </c>
      <c r="AC341" s="135">
        <f t="shared" si="222"/>
        <v>2.2228446819609882E-2</v>
      </c>
      <c r="AD341" s="135">
        <f t="shared" si="222"/>
        <v>3.6411500612106308E-5</v>
      </c>
      <c r="AE341" s="135">
        <f t="shared" si="222"/>
        <v>1.0224167257906563E-4</v>
      </c>
      <c r="AF341" s="135">
        <f t="shared" si="222"/>
        <v>0</v>
      </c>
      <c r="AG341" s="135">
        <f t="shared" si="222"/>
        <v>4.4518285858496619E-3</v>
      </c>
      <c r="AH341" s="135">
        <f t="shared" si="222"/>
        <v>1.7637965060569045E-2</v>
      </c>
      <c r="AI341" s="136">
        <f>SUM(V341:AC341)</f>
        <v>0.99999999999999989</v>
      </c>
      <c r="AJ341" s="24" t="str">
        <f t="shared" si="214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223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24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25">SUM(V346:AC346)</f>
        <v>0</v>
      </c>
      <c r="AJ346" s="141" t="str">
        <f t="shared" ref="AJ346:AJ367" si="226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223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24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25"/>
        <v>0</v>
      </c>
      <c r="AJ347" s="141" t="str">
        <f t="shared" si="226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223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24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25"/>
        <v>0</v>
      </c>
      <c r="AJ348" s="141" t="str">
        <f t="shared" si="226"/>
        <v/>
      </c>
      <c r="BA348" s="141"/>
      <c r="BR348" s="141"/>
      <c r="CG348" s="141"/>
    </row>
    <row r="349" spans="1:85" ht="15">
      <c r="A349" s="167" t="s">
        <v>16</v>
      </c>
      <c r="B349" s="156">
        <v>12.11935336427622</v>
      </c>
      <c r="C349" s="156">
        <v>18.595437972482895</v>
      </c>
      <c r="D349" s="156">
        <v>0</v>
      </c>
      <c r="E349" s="156">
        <v>0</v>
      </c>
      <c r="F349" s="348"/>
      <c r="G349" s="156">
        <v>0</v>
      </c>
      <c r="H349" s="168">
        <v>0</v>
      </c>
      <c r="I349" s="154">
        <f t="shared" si="223"/>
        <v>30.714791336759113</v>
      </c>
      <c r="J349" s="149"/>
      <c r="K349" s="169" t="s">
        <v>16</v>
      </c>
      <c r="L349" s="156">
        <v>12.11935336427622</v>
      </c>
      <c r="M349" s="156">
        <v>18.595437972482895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24"/>
        <v>30.714791336759113</v>
      </c>
      <c r="U349" s="215" t="s">
        <v>16</v>
      </c>
      <c r="V349" s="207">
        <v>12.11935336427622</v>
      </c>
      <c r="W349" s="207">
        <v>0</v>
      </c>
      <c r="X349" s="207">
        <v>0</v>
      </c>
      <c r="Y349" s="207">
        <v>18.595437972482895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225"/>
        <v>30.714791336759113</v>
      </c>
      <c r="AJ349" s="141" t="str">
        <f t="shared" si="226"/>
        <v/>
      </c>
      <c r="BA349" s="141"/>
      <c r="BR349" s="141"/>
      <c r="CG349" s="141"/>
    </row>
    <row r="350" spans="1:85" ht="15">
      <c r="A350" s="159" t="s">
        <v>15</v>
      </c>
      <c r="B350" s="160">
        <v>2.16885864797726</v>
      </c>
      <c r="C350" s="160">
        <v>0</v>
      </c>
      <c r="D350" s="160">
        <v>10.406893061614385</v>
      </c>
      <c r="E350" s="160">
        <v>0.88502810163723766</v>
      </c>
      <c r="F350" s="348"/>
      <c r="G350" s="160">
        <v>0</v>
      </c>
      <c r="H350" s="161">
        <v>0</v>
      </c>
      <c r="I350" s="162">
        <f t="shared" si="223"/>
        <v>13.460779811228882</v>
      </c>
      <c r="J350" s="149"/>
      <c r="K350" s="163" t="s">
        <v>15</v>
      </c>
      <c r="L350" s="164">
        <v>2.16885864797726</v>
      </c>
      <c r="M350" s="164">
        <v>0</v>
      </c>
      <c r="N350" s="164">
        <v>10.406893061614385</v>
      </c>
      <c r="O350" s="164">
        <v>0.88502810163723766</v>
      </c>
      <c r="P350" s="164">
        <v>0</v>
      </c>
      <c r="Q350" s="164">
        <v>0</v>
      </c>
      <c r="R350" s="165">
        <v>0</v>
      </c>
      <c r="S350" s="166">
        <f t="shared" si="224"/>
        <v>13.460779811228882</v>
      </c>
      <c r="U350" s="211" t="s">
        <v>56</v>
      </c>
      <c r="V350" s="212">
        <v>2.1196947841201399</v>
      </c>
      <c r="W350" s="212">
        <v>0</v>
      </c>
      <c r="X350" s="212">
        <v>0</v>
      </c>
      <c r="Y350" s="212">
        <v>0</v>
      </c>
      <c r="Z350" s="212">
        <v>0</v>
      </c>
      <c r="AA350" s="212">
        <v>0.81453731301525545</v>
      </c>
      <c r="AB350" s="212">
        <v>0</v>
      </c>
      <c r="AC350" s="213">
        <v>10.526547714093487</v>
      </c>
      <c r="AD350" s="212">
        <v>4.9163863857119926E-2</v>
      </c>
      <c r="AE350" s="212">
        <v>0</v>
      </c>
      <c r="AF350" s="212">
        <v>0</v>
      </c>
      <c r="AG350" s="212">
        <v>10.406893061614385</v>
      </c>
      <c r="AH350" s="212">
        <v>7.0490788621982187E-2</v>
      </c>
      <c r="AI350" s="214">
        <f t="shared" si="225"/>
        <v>13.460779811228882</v>
      </c>
      <c r="AJ350" s="141" t="str">
        <f t="shared" si="226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8.3504419045765186</v>
      </c>
      <c r="F351" s="348"/>
      <c r="G351" s="156">
        <v>0</v>
      </c>
      <c r="H351" s="168">
        <v>0</v>
      </c>
      <c r="I351" s="154">
        <f t="shared" si="223"/>
        <v>8.3504419045765186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8.3504419045765186</v>
      </c>
      <c r="P351" s="156">
        <v>486.16124959435029</v>
      </c>
      <c r="Q351" s="156">
        <v>0</v>
      </c>
      <c r="R351" s="157">
        <v>0</v>
      </c>
      <c r="S351" s="158">
        <f t="shared" si="224"/>
        <v>494.51169149892684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486.16124959435029</v>
      </c>
      <c r="AC351" s="208">
        <v>8.3504419045765186</v>
      </c>
      <c r="AD351" s="207">
        <v>0</v>
      </c>
      <c r="AE351" s="207">
        <v>0</v>
      </c>
      <c r="AF351" s="207">
        <v>0</v>
      </c>
      <c r="AG351" s="207">
        <v>0</v>
      </c>
      <c r="AH351" s="207">
        <v>8.3504419045765186</v>
      </c>
      <c r="AI351" s="210">
        <f t="shared" si="225"/>
        <v>494.51169149892684</v>
      </c>
      <c r="AJ351" s="141" t="str">
        <f t="shared" si="226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223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13.893203762491574</v>
      </c>
      <c r="Q352" s="164">
        <v>0</v>
      </c>
      <c r="R352" s="165">
        <v>0</v>
      </c>
      <c r="S352" s="166">
        <f t="shared" si="224"/>
        <v>13.893203762491574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13.893203762491574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25"/>
        <v>13.893203762491574</v>
      </c>
      <c r="AJ352" s="141" t="str">
        <f t="shared" si="226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223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24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25"/>
        <v>0</v>
      </c>
      <c r="AJ353" s="141" t="str">
        <f t="shared" si="226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0.17425428460120135</v>
      </c>
      <c r="D354" s="160">
        <v>0</v>
      </c>
      <c r="E354" s="160">
        <v>0</v>
      </c>
      <c r="F354" s="348"/>
      <c r="G354" s="160">
        <v>0</v>
      </c>
      <c r="H354" s="161">
        <v>0</v>
      </c>
      <c r="I354" s="162">
        <f t="shared" si="223"/>
        <v>0.17425428460120135</v>
      </c>
      <c r="J354" s="149"/>
      <c r="K354" s="163" t="s">
        <v>17</v>
      </c>
      <c r="L354" s="164">
        <v>0</v>
      </c>
      <c r="M354" s="164">
        <v>0.17425428460120135</v>
      </c>
      <c r="N354" s="164">
        <v>0</v>
      </c>
      <c r="O354" s="164">
        <v>0</v>
      </c>
      <c r="P354" s="164">
        <v>2.4185775985952911</v>
      </c>
      <c r="Q354" s="164">
        <v>0</v>
      </c>
      <c r="R354" s="165">
        <v>0</v>
      </c>
      <c r="S354" s="166">
        <f t="shared" si="224"/>
        <v>2.5928318831964923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0.17425428460120135</v>
      </c>
      <c r="Z354" s="212">
        <v>0</v>
      </c>
      <c r="AA354" s="212">
        <v>0</v>
      </c>
      <c r="AB354" s="212">
        <v>2.4185775985952911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25"/>
        <v>2.5928318831964923</v>
      </c>
      <c r="AJ354" s="141" t="str">
        <f t="shared" si="226"/>
        <v/>
      </c>
      <c r="BA354" s="141"/>
      <c r="BR354" s="141"/>
      <c r="CG354" s="141"/>
    </row>
    <row r="355" spans="1:85" ht="15">
      <c r="A355" s="167" t="s">
        <v>139</v>
      </c>
      <c r="B355" s="156">
        <v>3.2225789180943782</v>
      </c>
      <c r="C355" s="156">
        <v>0</v>
      </c>
      <c r="D355" s="156">
        <v>62.979014595035004</v>
      </c>
      <c r="E355" s="156">
        <v>0</v>
      </c>
      <c r="F355" s="348"/>
      <c r="G355" s="156">
        <v>0</v>
      </c>
      <c r="H355" s="168">
        <v>0</v>
      </c>
      <c r="I355" s="154">
        <f t="shared" si="223"/>
        <v>66.201593513129382</v>
      </c>
      <c r="J355" s="149"/>
      <c r="K355" s="169" t="s">
        <v>139</v>
      </c>
      <c r="L355" s="156">
        <v>3.2225789180943782</v>
      </c>
      <c r="M355" s="156">
        <v>0</v>
      </c>
      <c r="N355" s="156">
        <v>62.979014595035004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24"/>
        <v>66.201593513129382</v>
      </c>
      <c r="U355" s="215" t="s">
        <v>139</v>
      </c>
      <c r="V355" s="207">
        <v>3.2225789180943782</v>
      </c>
      <c r="W355" s="207">
        <v>0</v>
      </c>
      <c r="X355" s="207">
        <v>0</v>
      </c>
      <c r="Y355" s="207">
        <v>0</v>
      </c>
      <c r="Z355" s="207">
        <v>62.979014595035004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25"/>
        <v>66.201593513129382</v>
      </c>
      <c r="AJ355" s="141" t="str">
        <f t="shared" si="226"/>
        <v/>
      </c>
      <c r="BA355" s="141"/>
      <c r="BR355" s="141"/>
      <c r="CG355" s="141"/>
    </row>
    <row r="356" spans="1:85" ht="15">
      <c r="A356" s="159" t="s">
        <v>25</v>
      </c>
      <c r="B356" s="160">
        <v>14.02121215258809</v>
      </c>
      <c r="C356" s="160">
        <v>6.958434616514241</v>
      </c>
      <c r="D356" s="160">
        <v>4.8134809422876739</v>
      </c>
      <c r="E356" s="160">
        <v>617.74855380991698</v>
      </c>
      <c r="F356" s="348"/>
      <c r="G356" s="160">
        <v>21.40766268686766</v>
      </c>
      <c r="H356" s="161">
        <v>0</v>
      </c>
      <c r="I356" s="162">
        <f t="shared" si="223"/>
        <v>664.94934420817458</v>
      </c>
      <c r="J356" s="149"/>
      <c r="K356" s="163" t="s">
        <v>25</v>
      </c>
      <c r="L356" s="164">
        <v>14.02121215258809</v>
      </c>
      <c r="M356" s="164">
        <v>6.958434616514241</v>
      </c>
      <c r="N356" s="164">
        <v>4.8134809422876739</v>
      </c>
      <c r="O356" s="164">
        <v>617.74855380991698</v>
      </c>
      <c r="P356" s="164">
        <v>2.3171914888252516</v>
      </c>
      <c r="Q356" s="164">
        <v>21.40766268686766</v>
      </c>
      <c r="R356" s="165">
        <v>0</v>
      </c>
      <c r="S356" s="166">
        <f t="shared" si="224"/>
        <v>667.26653569699988</v>
      </c>
      <c r="U356" s="211" t="s">
        <v>25</v>
      </c>
      <c r="V356" s="212">
        <v>3.3880551445328901</v>
      </c>
      <c r="W356" s="212">
        <v>10.609486038780343</v>
      </c>
      <c r="X356" s="212">
        <v>21.40766268686766</v>
      </c>
      <c r="Y356" s="212">
        <v>6.958434616514241</v>
      </c>
      <c r="Z356" s="212">
        <v>2.4395247700174809</v>
      </c>
      <c r="AA356" s="212">
        <v>616.38558250957624</v>
      </c>
      <c r="AB356" s="212">
        <v>2.3171914888252516</v>
      </c>
      <c r="AC356" s="213">
        <v>3.7605984418857354</v>
      </c>
      <c r="AD356" s="212">
        <v>2.3670969274856412E-2</v>
      </c>
      <c r="AE356" s="212">
        <v>7.5909679949159297E-3</v>
      </c>
      <c r="AF356" s="212">
        <v>0</v>
      </c>
      <c r="AG356" s="212">
        <v>2.373956172270193</v>
      </c>
      <c r="AH356" s="212">
        <v>1.35538033234577</v>
      </c>
      <c r="AI356" s="214">
        <f t="shared" si="225"/>
        <v>667.26653569699988</v>
      </c>
      <c r="AJ356" s="141" t="str">
        <f t="shared" si="226"/>
        <v/>
      </c>
      <c r="BA356" s="141"/>
      <c r="BR356" s="141"/>
      <c r="CG356" s="141"/>
    </row>
    <row r="357" spans="1:85" ht="15">
      <c r="A357" s="167" t="s">
        <v>24</v>
      </c>
      <c r="B357" s="156">
        <v>17.720820278373363</v>
      </c>
      <c r="C357" s="156">
        <v>0</v>
      </c>
      <c r="D357" s="156">
        <v>266.23408466147248</v>
      </c>
      <c r="E357" s="156">
        <v>0</v>
      </c>
      <c r="F357" s="348"/>
      <c r="G357" s="156">
        <v>0</v>
      </c>
      <c r="H357" s="168">
        <v>0</v>
      </c>
      <c r="I357" s="154">
        <f t="shared" si="223"/>
        <v>283.95490493984585</v>
      </c>
      <c r="J357" s="149"/>
      <c r="K357" s="169" t="s">
        <v>24</v>
      </c>
      <c r="L357" s="156">
        <v>17.720820278373363</v>
      </c>
      <c r="M357" s="156">
        <v>0</v>
      </c>
      <c r="N357" s="156">
        <v>266.23408466147248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24"/>
        <v>283.95490493984585</v>
      </c>
      <c r="U357" s="215" t="s">
        <v>24</v>
      </c>
      <c r="V357" s="207">
        <v>17.720820278373363</v>
      </c>
      <c r="W357" s="207">
        <v>0</v>
      </c>
      <c r="X357" s="207">
        <v>0</v>
      </c>
      <c r="Y357" s="207">
        <v>0</v>
      </c>
      <c r="Z357" s="207">
        <v>7.4132956199466538</v>
      </c>
      <c r="AA357" s="207">
        <v>0</v>
      </c>
      <c r="AB357" s="207">
        <v>0</v>
      </c>
      <c r="AC357" s="208">
        <v>258.82078904152581</v>
      </c>
      <c r="AD357" s="207">
        <v>0</v>
      </c>
      <c r="AE357" s="207">
        <v>0</v>
      </c>
      <c r="AF357" s="207">
        <v>0</v>
      </c>
      <c r="AG357" s="207">
        <v>258.82078904152581</v>
      </c>
      <c r="AH357" s="207">
        <v>0</v>
      </c>
      <c r="AI357" s="210">
        <f t="shared" si="225"/>
        <v>283.95490493984585</v>
      </c>
      <c r="AJ357" s="141" t="str">
        <f t="shared" si="226"/>
        <v/>
      </c>
      <c r="BA357" s="141"/>
      <c r="BR357" s="141"/>
      <c r="CG357" s="141"/>
    </row>
    <row r="358" spans="1:85" ht="15">
      <c r="A358" s="159" t="s">
        <v>59</v>
      </c>
      <c r="B358" s="160">
        <v>8.8545970344747058</v>
      </c>
      <c r="C358" s="160">
        <v>15.016301156402982</v>
      </c>
      <c r="D358" s="160">
        <v>27.385351653014556</v>
      </c>
      <c r="E358" s="160">
        <v>0</v>
      </c>
      <c r="F358" s="348"/>
      <c r="G358" s="160">
        <v>0</v>
      </c>
      <c r="H358" s="161">
        <v>0</v>
      </c>
      <c r="I358" s="162">
        <f t="shared" si="223"/>
        <v>51.256249843892249</v>
      </c>
      <c r="J358" s="149"/>
      <c r="K358" s="163" t="s">
        <v>59</v>
      </c>
      <c r="L358" s="164">
        <v>8.8545970344747058</v>
      </c>
      <c r="M358" s="164">
        <v>15.016301156402982</v>
      </c>
      <c r="N358" s="164">
        <v>27.385351653014556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24"/>
        <v>51.256249843892249</v>
      </c>
      <c r="U358" s="211" t="s">
        <v>59</v>
      </c>
      <c r="V358" s="212">
        <v>8.8545970344747058</v>
      </c>
      <c r="W358" s="212">
        <v>0</v>
      </c>
      <c r="X358" s="212">
        <v>0</v>
      </c>
      <c r="Y358" s="212">
        <v>15.016301156402982</v>
      </c>
      <c r="Z358" s="212">
        <v>27.385351653014556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25"/>
        <v>51.256249843892249</v>
      </c>
      <c r="AJ358" s="141" t="str">
        <f t="shared" si="226"/>
        <v/>
      </c>
      <c r="BA358" s="141"/>
      <c r="BR358" s="141"/>
      <c r="CG358" s="141"/>
    </row>
    <row r="359" spans="1:85" ht="15">
      <c r="A359" s="167" t="s">
        <v>22</v>
      </c>
      <c r="B359" s="156">
        <v>111.86024871531987</v>
      </c>
      <c r="C359" s="156">
        <v>553.08881132180306</v>
      </c>
      <c r="D359" s="156">
        <v>315.36820844948318</v>
      </c>
      <c r="E359" s="156">
        <v>8.2284245519616075</v>
      </c>
      <c r="F359" s="348"/>
      <c r="G359" s="156">
        <v>0</v>
      </c>
      <c r="H359" s="168">
        <v>0</v>
      </c>
      <c r="I359" s="154">
        <f t="shared" si="223"/>
        <v>988.54569303856772</v>
      </c>
      <c r="J359" s="149"/>
      <c r="K359" s="169" t="s">
        <v>22</v>
      </c>
      <c r="L359" s="156">
        <v>111.86024871531987</v>
      </c>
      <c r="M359" s="156">
        <v>553.08881132180306</v>
      </c>
      <c r="N359" s="156">
        <v>315.36820844948318</v>
      </c>
      <c r="O359" s="156">
        <v>8.2284245519616075</v>
      </c>
      <c r="P359" s="156">
        <v>28.60622549789851</v>
      </c>
      <c r="Q359" s="156">
        <v>0</v>
      </c>
      <c r="R359" s="157">
        <v>0</v>
      </c>
      <c r="S359" s="158">
        <f t="shared" si="224"/>
        <v>1017.1519185364663</v>
      </c>
      <c r="U359" s="215" t="s">
        <v>22</v>
      </c>
      <c r="V359" s="207">
        <v>111.86024871531987</v>
      </c>
      <c r="W359" s="207">
        <v>0</v>
      </c>
      <c r="X359" s="207">
        <v>0</v>
      </c>
      <c r="Y359" s="207">
        <v>553.08881132180306</v>
      </c>
      <c r="Z359" s="207">
        <v>228.42872487658718</v>
      </c>
      <c r="AA359" s="207">
        <v>0</v>
      </c>
      <c r="AB359" s="207">
        <v>28.60622549789851</v>
      </c>
      <c r="AC359" s="208">
        <v>95.167908124857618</v>
      </c>
      <c r="AD359" s="207">
        <v>0</v>
      </c>
      <c r="AE359" s="207">
        <v>0</v>
      </c>
      <c r="AF359" s="207">
        <v>0</v>
      </c>
      <c r="AG359" s="207">
        <v>86.939483572896009</v>
      </c>
      <c r="AH359" s="207">
        <v>8.2284245519616075</v>
      </c>
      <c r="AI359" s="210">
        <f t="shared" si="225"/>
        <v>1017.1519185364664</v>
      </c>
      <c r="AJ359" s="141" t="str">
        <f t="shared" si="226"/>
        <v/>
      </c>
      <c r="BA359" s="141"/>
      <c r="BR359" s="141"/>
      <c r="CG359" s="141"/>
    </row>
    <row r="360" spans="1:85" ht="15">
      <c r="A360" s="159" t="s">
        <v>21</v>
      </c>
      <c r="B360" s="160">
        <v>0.60684440582798771</v>
      </c>
      <c r="C360" s="160">
        <v>32.669352231152729</v>
      </c>
      <c r="D360" s="160">
        <v>10.171356678214233</v>
      </c>
      <c r="E360" s="160">
        <v>0</v>
      </c>
      <c r="F360" s="348"/>
      <c r="G360" s="160">
        <v>0</v>
      </c>
      <c r="H360" s="161">
        <v>0</v>
      </c>
      <c r="I360" s="162">
        <f t="shared" si="223"/>
        <v>43.447553315194945</v>
      </c>
      <c r="J360" s="149"/>
      <c r="K360" s="163" t="s">
        <v>21</v>
      </c>
      <c r="L360" s="164">
        <v>0.60684440582798771</v>
      </c>
      <c r="M360" s="164">
        <v>32.669352231152729</v>
      </c>
      <c r="N360" s="164">
        <v>10.171356678214233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24"/>
        <v>43.447553315194945</v>
      </c>
      <c r="U360" s="211" t="s">
        <v>60</v>
      </c>
      <c r="V360" s="212">
        <v>0.60684440582798771</v>
      </c>
      <c r="W360" s="212">
        <v>0</v>
      </c>
      <c r="X360" s="212">
        <v>0</v>
      </c>
      <c r="Y360" s="212">
        <v>32.669352231152729</v>
      </c>
      <c r="Z360" s="212">
        <v>10.171356678214233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25"/>
        <v>43.447553315194945</v>
      </c>
      <c r="AJ360" s="141" t="str">
        <f t="shared" si="226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223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24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25"/>
        <v>0</v>
      </c>
      <c r="AJ361" s="141" t="str">
        <f t="shared" si="226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223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24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225"/>
        <v>0</v>
      </c>
      <c r="AJ362" s="141" t="str">
        <f t="shared" si="226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223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24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25"/>
        <v>0</v>
      </c>
      <c r="AJ363" s="141" t="str">
        <f t="shared" si="226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223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24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225"/>
        <v>0</v>
      </c>
      <c r="AJ364" s="141" t="str">
        <f t="shared" si="226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223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24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25"/>
        <v>0</v>
      </c>
      <c r="AJ365" s="141" t="str">
        <f t="shared" si="226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170.57451351693186</v>
      </c>
      <c r="C366" s="195">
        <f t="shared" ref="C366:H366" si="227">SUM(C345:C361)</f>
        <v>626.50259158295717</v>
      </c>
      <c r="D366" s="195">
        <f t="shared" si="227"/>
        <v>697.35839004112142</v>
      </c>
      <c r="E366" s="195">
        <f t="shared" si="227"/>
        <v>635.21244836809228</v>
      </c>
      <c r="F366" s="195">
        <f t="shared" si="227"/>
        <v>0</v>
      </c>
      <c r="G366" s="195">
        <f t="shared" si="227"/>
        <v>21.40766268686766</v>
      </c>
      <c r="H366" s="197">
        <f t="shared" si="227"/>
        <v>0</v>
      </c>
      <c r="I366" s="154">
        <f t="shared" ref="I366" si="228">SUM(I345:I361)</f>
        <v>2151.0556061959705</v>
      </c>
      <c r="J366" s="149"/>
      <c r="K366" s="196" t="s">
        <v>26</v>
      </c>
      <c r="L366" s="195">
        <f>SUM(L345:L361)</f>
        <v>170.57451351693186</v>
      </c>
      <c r="M366" s="195">
        <f t="shared" ref="M366:R366" si="229">SUM(M345:M361)</f>
        <v>626.50259158295717</v>
      </c>
      <c r="N366" s="195">
        <f t="shared" si="229"/>
        <v>697.35839004112142</v>
      </c>
      <c r="O366" s="195">
        <f t="shared" si="229"/>
        <v>635.21244836809228</v>
      </c>
      <c r="P366" s="195">
        <f t="shared" si="229"/>
        <v>533.39644794216088</v>
      </c>
      <c r="Q366" s="195">
        <f t="shared" si="229"/>
        <v>21.40766268686766</v>
      </c>
      <c r="R366" s="197">
        <f t="shared" si="229"/>
        <v>0</v>
      </c>
      <c r="S366" s="198">
        <f t="shared" ref="S366" si="230">SUM(S345:S361)</f>
        <v>2684.4520541381316</v>
      </c>
      <c r="T366" s="141" t="str">
        <f>IF(ABS(S366-AI366)&gt;0.01,S366-AI366,"")</f>
        <v/>
      </c>
      <c r="U366" s="224" t="s">
        <v>62</v>
      </c>
      <c r="V366" s="225">
        <f>SUM(V345:V361)</f>
        <v>159.89219264501955</v>
      </c>
      <c r="W366" s="225">
        <f t="shared" ref="W366:AH366" si="231">SUM(W345:W361)</f>
        <v>10.609486038780343</v>
      </c>
      <c r="X366" s="225">
        <f t="shared" si="231"/>
        <v>21.40766268686766</v>
      </c>
      <c r="Y366" s="225">
        <f t="shared" si="231"/>
        <v>626.50259158295717</v>
      </c>
      <c r="Z366" s="225">
        <f t="shared" si="231"/>
        <v>338.81726819281511</v>
      </c>
      <c r="AA366" s="225">
        <f t="shared" si="231"/>
        <v>617.20011982259155</v>
      </c>
      <c r="AB366" s="225">
        <f t="shared" si="231"/>
        <v>533.39644794216088</v>
      </c>
      <c r="AC366" s="225">
        <f t="shared" si="231"/>
        <v>376.62628522693916</v>
      </c>
      <c r="AD366" s="226">
        <f t="shared" si="231"/>
        <v>7.2834833131976334E-2</v>
      </c>
      <c r="AE366" s="226">
        <f t="shared" si="231"/>
        <v>7.5909679949159297E-3</v>
      </c>
      <c r="AF366" s="226">
        <f t="shared" si="231"/>
        <v>0</v>
      </c>
      <c r="AG366" s="226">
        <f t="shared" si="231"/>
        <v>358.54112184830637</v>
      </c>
      <c r="AH366" s="226">
        <f t="shared" si="231"/>
        <v>18.004737577505878</v>
      </c>
      <c r="AI366" s="227">
        <f>SUM(V366:AC366)</f>
        <v>2684.4520541381316</v>
      </c>
      <c r="AJ366" s="141" t="str">
        <f t="shared" si="226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7.9298049304538418E-2</v>
      </c>
      <c r="C367" s="49">
        <f t="shared" ref="C367:H367" si="232">IF($I366=0,"-",C366/$I366)</f>
        <v>0.29125355466328195</v>
      </c>
      <c r="D367" s="49">
        <f t="shared" si="232"/>
        <v>0.32419356711766428</v>
      </c>
      <c r="E367" s="49">
        <f t="shared" si="232"/>
        <v>0.29530266281280954</v>
      </c>
      <c r="F367" s="49">
        <f t="shared" si="232"/>
        <v>0</v>
      </c>
      <c r="G367" s="49">
        <f t="shared" si="232"/>
        <v>9.9521661017057533E-3</v>
      </c>
      <c r="H367" s="72">
        <f t="shared" si="232"/>
        <v>0</v>
      </c>
      <c r="I367" s="50">
        <f>SUM(B367:H367)</f>
        <v>0.99999999999999989</v>
      </c>
      <c r="J367" s="141"/>
      <c r="K367" s="84" t="s">
        <v>86</v>
      </c>
      <c r="L367" s="101">
        <f t="shared" ref="L367:R367" si="233">IF($S366=0,"-",L366/$S366)</f>
        <v>6.3541650242546946E-2</v>
      </c>
      <c r="M367" s="101">
        <f t="shared" si="233"/>
        <v>0.23338192634775951</v>
      </c>
      <c r="N367" s="101">
        <f t="shared" si="233"/>
        <v>0.25977680956012261</v>
      </c>
      <c r="O367" s="101">
        <f t="shared" si="233"/>
        <v>0.23662648300568481</v>
      </c>
      <c r="P367" s="101">
        <f t="shared" si="233"/>
        <v>0.1986984446676634</v>
      </c>
      <c r="Q367" s="101">
        <f t="shared" si="233"/>
        <v>7.9746861762225764E-3</v>
      </c>
      <c r="R367" s="102">
        <f t="shared" si="233"/>
        <v>0</v>
      </c>
      <c r="S367" s="103">
        <f>SUM(L367:R367)</f>
        <v>0.99999999999999978</v>
      </c>
      <c r="U367" s="113" t="s">
        <v>86</v>
      </c>
      <c r="V367" s="135">
        <f>+V366/$AI366</f>
        <v>5.9562320138496355E-2</v>
      </c>
      <c r="W367" s="135">
        <f t="shared" ref="W367:AH367" si="234">+W366/$AI366</f>
        <v>3.9521979997465878E-3</v>
      </c>
      <c r="X367" s="135">
        <f t="shared" si="234"/>
        <v>7.9746861762225764E-3</v>
      </c>
      <c r="Y367" s="135">
        <f t="shared" si="234"/>
        <v>0.23338192634775951</v>
      </c>
      <c r="Z367" s="135">
        <f t="shared" si="234"/>
        <v>0.12621468417382314</v>
      </c>
      <c r="AA367" s="135">
        <f t="shared" si="234"/>
        <v>0.22991661142584624</v>
      </c>
      <c r="AB367" s="135">
        <f t="shared" si="234"/>
        <v>0.1986984446676634</v>
      </c>
      <c r="AC367" s="135">
        <f t="shared" si="234"/>
        <v>0.14029912907044209</v>
      </c>
      <c r="AD367" s="135">
        <f t="shared" si="234"/>
        <v>2.7132104304005026E-5</v>
      </c>
      <c r="AE367" s="135">
        <f t="shared" si="234"/>
        <v>2.8277532404478281E-6</v>
      </c>
      <c r="AF367" s="135">
        <f t="shared" si="234"/>
        <v>0</v>
      </c>
      <c r="AG367" s="135">
        <f t="shared" si="234"/>
        <v>0.1335621253862995</v>
      </c>
      <c r="AH367" s="135">
        <f t="shared" si="234"/>
        <v>6.7070438265981495E-3</v>
      </c>
      <c r="AI367" s="136">
        <f>SUM(V367:AC367)</f>
        <v>0.99999999999999989</v>
      </c>
      <c r="AJ367" s="24" t="str">
        <f t="shared" si="226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23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3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37">SUM(V372:AC372)</f>
        <v>0</v>
      </c>
      <c r="AJ372" s="141" t="str">
        <f t="shared" ref="AJ372:AJ393" si="23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23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3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37"/>
        <v>0</v>
      </c>
      <c r="AJ373" s="141" t="str">
        <f t="shared" si="238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235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36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37"/>
        <v>0</v>
      </c>
      <c r="AJ374" s="141" t="str">
        <f t="shared" si="238"/>
        <v/>
      </c>
      <c r="BA374" s="141"/>
      <c r="BR374" s="141"/>
      <c r="CG374" s="141"/>
    </row>
    <row r="375" spans="1:85" ht="15">
      <c r="A375" s="167" t="s">
        <v>16</v>
      </c>
      <c r="B375" s="156">
        <v>136.58990266841246</v>
      </c>
      <c r="C375" s="156">
        <v>0</v>
      </c>
      <c r="D375" s="156">
        <v>0</v>
      </c>
      <c r="E375" s="156">
        <v>0</v>
      </c>
      <c r="F375" s="348"/>
      <c r="G375" s="156">
        <v>0</v>
      </c>
      <c r="H375" s="168">
        <v>0</v>
      </c>
      <c r="I375" s="154">
        <f t="shared" si="235"/>
        <v>136.58990266841246</v>
      </c>
      <c r="J375" s="149"/>
      <c r="K375" s="169" t="s">
        <v>16</v>
      </c>
      <c r="L375" s="156">
        <v>136.58990266841246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36"/>
        <v>136.58990266841246</v>
      </c>
      <c r="U375" s="215" t="s">
        <v>16</v>
      </c>
      <c r="V375" s="207">
        <v>136.58990266841246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37"/>
        <v>136.58990266841246</v>
      </c>
      <c r="AJ375" s="141" t="str">
        <f t="shared" si="238"/>
        <v/>
      </c>
      <c r="BA375" s="141"/>
      <c r="BR375" s="141"/>
      <c r="CG375" s="141"/>
    </row>
    <row r="376" spans="1:85" ht="15">
      <c r="A376" s="159" t="s">
        <v>15</v>
      </c>
      <c r="B376" s="160">
        <v>145.52113430139369</v>
      </c>
      <c r="C376" s="160">
        <v>0</v>
      </c>
      <c r="D376" s="160">
        <v>7.386679407086266</v>
      </c>
      <c r="E376" s="160">
        <v>4.3681506369974281</v>
      </c>
      <c r="F376" s="348"/>
      <c r="G376" s="160">
        <v>0</v>
      </c>
      <c r="H376" s="161">
        <v>0</v>
      </c>
      <c r="I376" s="162">
        <f t="shared" si="235"/>
        <v>157.27596434547738</v>
      </c>
      <c r="J376" s="149"/>
      <c r="K376" s="163" t="s">
        <v>15</v>
      </c>
      <c r="L376" s="164">
        <v>145.52113430139369</v>
      </c>
      <c r="M376" s="164">
        <v>0</v>
      </c>
      <c r="N376" s="164">
        <v>7.386679407086266</v>
      </c>
      <c r="O376" s="164">
        <v>4.3681506369974281</v>
      </c>
      <c r="P376" s="164">
        <v>0</v>
      </c>
      <c r="Q376" s="164">
        <v>0</v>
      </c>
      <c r="R376" s="165">
        <v>0</v>
      </c>
      <c r="S376" s="166">
        <f t="shared" si="236"/>
        <v>157.27596434547738</v>
      </c>
      <c r="U376" s="211" t="s">
        <v>56</v>
      </c>
      <c r="V376" s="212">
        <v>145.09863543571461</v>
      </c>
      <c r="W376" s="212">
        <v>0</v>
      </c>
      <c r="X376" s="212">
        <v>0</v>
      </c>
      <c r="Y376" s="212">
        <v>0</v>
      </c>
      <c r="Z376" s="212">
        <v>7.386679407086266</v>
      </c>
      <c r="AA376" s="212">
        <v>4.3681506369974281</v>
      </c>
      <c r="AB376" s="212">
        <v>0</v>
      </c>
      <c r="AC376" s="213">
        <v>0.42249886567907313</v>
      </c>
      <c r="AD376" s="212">
        <v>0.42249886567907313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237"/>
        <v>157.27596434547738</v>
      </c>
      <c r="AJ376" s="141" t="str">
        <f t="shared" si="238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2717.6021163116793</v>
      </c>
      <c r="F377" s="348"/>
      <c r="G377" s="156">
        <v>0</v>
      </c>
      <c r="H377" s="168">
        <v>0</v>
      </c>
      <c r="I377" s="154">
        <f t="shared" si="235"/>
        <v>2717.6021163116793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2717.6021163116793</v>
      </c>
      <c r="P377" s="156">
        <v>1723.0603463745538</v>
      </c>
      <c r="Q377" s="156">
        <v>0</v>
      </c>
      <c r="R377" s="157">
        <v>0</v>
      </c>
      <c r="S377" s="158">
        <f t="shared" si="236"/>
        <v>4440.6624626862331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1358.8010581558397</v>
      </c>
      <c r="AB377" s="207">
        <v>1723.0603463745538</v>
      </c>
      <c r="AC377" s="208">
        <v>1358.8010581558397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1358.8010581558397</v>
      </c>
      <c r="AI377" s="210">
        <f t="shared" si="237"/>
        <v>4440.6624626862331</v>
      </c>
      <c r="AJ377" s="141" t="str">
        <f t="shared" si="23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35.315747524486184</v>
      </c>
      <c r="F378" s="348"/>
      <c r="G378" s="160">
        <v>0</v>
      </c>
      <c r="H378" s="161">
        <v>0</v>
      </c>
      <c r="I378" s="162">
        <f t="shared" si="235"/>
        <v>35.315747524486184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35.315747524486184</v>
      </c>
      <c r="P378" s="164">
        <v>133.36439316045693</v>
      </c>
      <c r="Q378" s="164">
        <v>0</v>
      </c>
      <c r="R378" s="165">
        <v>0</v>
      </c>
      <c r="S378" s="166">
        <f t="shared" si="236"/>
        <v>168.68014068494313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28.252598019588948</v>
      </c>
      <c r="AB378" s="212">
        <v>133.36439316045693</v>
      </c>
      <c r="AC378" s="213">
        <v>7.063149504897237</v>
      </c>
      <c r="AD378" s="212">
        <v>0</v>
      </c>
      <c r="AE378" s="212">
        <v>0</v>
      </c>
      <c r="AF378" s="212">
        <v>0</v>
      </c>
      <c r="AG378" s="212">
        <v>0</v>
      </c>
      <c r="AH378" s="212">
        <v>7.063149504897237</v>
      </c>
      <c r="AI378" s="214">
        <f t="shared" si="237"/>
        <v>168.68014068494313</v>
      </c>
      <c r="AJ378" s="141" t="str">
        <f t="shared" si="238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4.1645688306768076E-2</v>
      </c>
      <c r="F379" s="348"/>
      <c r="G379" s="156">
        <v>0</v>
      </c>
      <c r="H379" s="168">
        <v>0</v>
      </c>
      <c r="I379" s="154">
        <f t="shared" si="235"/>
        <v>4.1645688306768076E-2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4.1645688306768076E-2</v>
      </c>
      <c r="P379" s="156">
        <v>0</v>
      </c>
      <c r="Q379" s="156">
        <v>0</v>
      </c>
      <c r="R379" s="157">
        <v>0</v>
      </c>
      <c r="S379" s="158">
        <f t="shared" si="236"/>
        <v>4.1645688306768076E-2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4.1645688306768076E-2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4.1645688306768076E-2</v>
      </c>
      <c r="AI379" s="210">
        <f t="shared" si="237"/>
        <v>4.1645688306768076E-2</v>
      </c>
      <c r="AJ379" s="141" t="str">
        <f t="shared" si="238"/>
        <v/>
      </c>
      <c r="BA379" s="141"/>
      <c r="BR379" s="141"/>
      <c r="CG379" s="141"/>
    </row>
    <row r="380" spans="1:85" ht="15">
      <c r="A380" s="159" t="s">
        <v>17</v>
      </c>
      <c r="B380" s="160">
        <v>2.6222868621254598</v>
      </c>
      <c r="C380" s="160">
        <v>0</v>
      </c>
      <c r="D380" s="160">
        <v>71.80432974465235</v>
      </c>
      <c r="E380" s="160">
        <v>16.271555119897215</v>
      </c>
      <c r="F380" s="348"/>
      <c r="G380" s="160">
        <v>0</v>
      </c>
      <c r="H380" s="161">
        <v>0</v>
      </c>
      <c r="I380" s="162">
        <f t="shared" si="235"/>
        <v>90.698171726675028</v>
      </c>
      <c r="J380" s="149"/>
      <c r="K380" s="163" t="s">
        <v>17</v>
      </c>
      <c r="L380" s="164">
        <v>2.6222868621254598</v>
      </c>
      <c r="M380" s="164">
        <v>0</v>
      </c>
      <c r="N380" s="164">
        <v>71.80432974465235</v>
      </c>
      <c r="O380" s="164">
        <v>16.271555119897215</v>
      </c>
      <c r="P380" s="164">
        <v>3.8747378727026662</v>
      </c>
      <c r="Q380" s="164">
        <v>0</v>
      </c>
      <c r="R380" s="165">
        <v>0</v>
      </c>
      <c r="S380" s="166">
        <f t="shared" si="236"/>
        <v>94.572909599377695</v>
      </c>
      <c r="U380" s="211" t="s">
        <v>17</v>
      </c>
      <c r="V380" s="212">
        <v>2.6222868621254598</v>
      </c>
      <c r="W380" s="212">
        <v>0</v>
      </c>
      <c r="X380" s="212">
        <v>0</v>
      </c>
      <c r="Y380" s="212">
        <v>0</v>
      </c>
      <c r="Z380" s="212">
        <v>71.792378888900984</v>
      </c>
      <c r="AA380" s="212">
        <v>0</v>
      </c>
      <c r="AB380" s="212">
        <v>3.8747378727026662</v>
      </c>
      <c r="AC380" s="213">
        <v>16.283505975648577</v>
      </c>
      <c r="AD380" s="212">
        <v>0</v>
      </c>
      <c r="AE380" s="212">
        <v>0</v>
      </c>
      <c r="AF380" s="212">
        <v>0</v>
      </c>
      <c r="AG380" s="212">
        <v>1.1950855751366117E-2</v>
      </c>
      <c r="AH380" s="212">
        <v>16.271555119897215</v>
      </c>
      <c r="AI380" s="214">
        <f t="shared" si="237"/>
        <v>94.572909599377695</v>
      </c>
      <c r="AJ380" s="141" t="str">
        <f t="shared" si="238"/>
        <v/>
      </c>
      <c r="BA380" s="141"/>
      <c r="BR380" s="141"/>
      <c r="CG380" s="141"/>
    </row>
    <row r="381" spans="1:85" ht="15">
      <c r="A381" s="167" t="s">
        <v>139</v>
      </c>
      <c r="B381" s="156">
        <v>187.41795247410604</v>
      </c>
      <c r="C381" s="156">
        <v>5.2315973385402375</v>
      </c>
      <c r="D381" s="156">
        <v>152.39253643174968</v>
      </c>
      <c r="E381" s="156">
        <v>0.21331322995239785</v>
      </c>
      <c r="F381" s="348"/>
      <c r="G381" s="156">
        <v>0</v>
      </c>
      <c r="H381" s="168">
        <v>0</v>
      </c>
      <c r="I381" s="154">
        <f t="shared" si="235"/>
        <v>345.25539947434834</v>
      </c>
      <c r="J381" s="149"/>
      <c r="K381" s="169" t="s">
        <v>139</v>
      </c>
      <c r="L381" s="156">
        <v>187.41795247410604</v>
      </c>
      <c r="M381" s="156">
        <v>5.2315973385402375</v>
      </c>
      <c r="N381" s="156">
        <v>152.39253643174968</v>
      </c>
      <c r="O381" s="156">
        <v>0.21331322995239785</v>
      </c>
      <c r="P381" s="156">
        <v>0.43469016188424597</v>
      </c>
      <c r="Q381" s="156">
        <v>0</v>
      </c>
      <c r="R381" s="157">
        <v>0</v>
      </c>
      <c r="S381" s="158">
        <f t="shared" si="236"/>
        <v>345.69008963623259</v>
      </c>
      <c r="U381" s="215" t="s">
        <v>139</v>
      </c>
      <c r="V381" s="207">
        <v>186.22953303754852</v>
      </c>
      <c r="W381" s="207">
        <v>0</v>
      </c>
      <c r="X381" s="207">
        <v>0</v>
      </c>
      <c r="Y381" s="207">
        <v>5.2315973385402375</v>
      </c>
      <c r="Z381" s="207">
        <v>152.39253643174968</v>
      </c>
      <c r="AA381" s="207">
        <v>0.21331322995239785</v>
      </c>
      <c r="AB381" s="207">
        <v>0.43469016188424597</v>
      </c>
      <c r="AC381" s="208">
        <v>1.1884194365575247</v>
      </c>
      <c r="AD381" s="207">
        <v>1.1884194365575247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37"/>
        <v>345.69008963623259</v>
      </c>
      <c r="AJ381" s="141" t="str">
        <f t="shared" si="238"/>
        <v/>
      </c>
      <c r="BA381" s="141"/>
      <c r="BR381" s="141"/>
      <c r="CG381" s="141"/>
    </row>
    <row r="382" spans="1:85" ht="15">
      <c r="A382" s="159" t="s">
        <v>25</v>
      </c>
      <c r="B382" s="160">
        <v>51.452254982783394</v>
      </c>
      <c r="C382" s="160">
        <v>4.1895879071671631</v>
      </c>
      <c r="D382" s="160">
        <v>30.681664207509645</v>
      </c>
      <c r="E382" s="160">
        <v>213.70381630757259</v>
      </c>
      <c r="F382" s="348"/>
      <c r="G382" s="160">
        <v>146.63571430327158</v>
      </c>
      <c r="H382" s="161">
        <v>0</v>
      </c>
      <c r="I382" s="162">
        <f t="shared" si="235"/>
        <v>446.66303770830439</v>
      </c>
      <c r="J382" s="149"/>
      <c r="K382" s="163" t="s">
        <v>25</v>
      </c>
      <c r="L382" s="164">
        <v>51.452254982783394</v>
      </c>
      <c r="M382" s="164">
        <v>4.1895879071671631</v>
      </c>
      <c r="N382" s="164">
        <v>30.681664207509645</v>
      </c>
      <c r="O382" s="164">
        <v>213.70381630757259</v>
      </c>
      <c r="P382" s="164">
        <v>0</v>
      </c>
      <c r="Q382" s="164">
        <v>146.63571430327158</v>
      </c>
      <c r="R382" s="165">
        <v>0</v>
      </c>
      <c r="S382" s="166">
        <f t="shared" si="236"/>
        <v>446.66303770830439</v>
      </c>
      <c r="U382" s="211" t="s">
        <v>25</v>
      </c>
      <c r="V382" s="212">
        <v>34.718075485748685</v>
      </c>
      <c r="W382" s="212">
        <v>13.570468432507139</v>
      </c>
      <c r="X382" s="212">
        <v>146.63571430327158</v>
      </c>
      <c r="Y382" s="212">
        <v>4.1895879071671631</v>
      </c>
      <c r="Z382" s="212">
        <v>30.681664207509645</v>
      </c>
      <c r="AA382" s="212">
        <v>170.58743367291765</v>
      </c>
      <c r="AB382" s="212">
        <v>0</v>
      </c>
      <c r="AC382" s="213">
        <v>46.280093699182501</v>
      </c>
      <c r="AD382" s="212">
        <v>3.1637110645275657</v>
      </c>
      <c r="AE382" s="212">
        <v>2.4205345715803517E-2</v>
      </c>
      <c r="AF382" s="212">
        <v>0</v>
      </c>
      <c r="AG382" s="212">
        <v>0</v>
      </c>
      <c r="AH382" s="212">
        <v>43.092177288939141</v>
      </c>
      <c r="AI382" s="214">
        <f t="shared" si="237"/>
        <v>446.66303770830433</v>
      </c>
      <c r="AJ382" s="141" t="str">
        <f t="shared" si="238"/>
        <v/>
      </c>
      <c r="BA382" s="141"/>
      <c r="BR382" s="141"/>
      <c r="CG382" s="141"/>
    </row>
    <row r="383" spans="1:85" ht="15">
      <c r="A383" s="167" t="s">
        <v>24</v>
      </c>
      <c r="B383" s="156">
        <v>48.564535704866643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235"/>
        <v>48.564535704866643</v>
      </c>
      <c r="J383" s="149"/>
      <c r="K383" s="169" t="s">
        <v>24</v>
      </c>
      <c r="L383" s="156">
        <v>48.564535704866643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36"/>
        <v>48.564535704866643</v>
      </c>
      <c r="U383" s="215" t="s">
        <v>24</v>
      </c>
      <c r="V383" s="207">
        <v>48.564535704866643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37"/>
        <v>48.564535704866643</v>
      </c>
      <c r="AJ383" s="141" t="str">
        <f t="shared" si="238"/>
        <v/>
      </c>
      <c r="BA383" s="141"/>
      <c r="BR383" s="141"/>
      <c r="CG383" s="141"/>
    </row>
    <row r="384" spans="1:85" ht="15">
      <c r="A384" s="159" t="s">
        <v>59</v>
      </c>
      <c r="B384" s="160">
        <v>11.706222999945801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235"/>
        <v>11.706222999945801</v>
      </c>
      <c r="J384" s="149"/>
      <c r="K384" s="163" t="s">
        <v>59</v>
      </c>
      <c r="L384" s="164">
        <v>11.706222999945801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36"/>
        <v>11.706222999945801</v>
      </c>
      <c r="U384" s="211" t="s">
        <v>59</v>
      </c>
      <c r="V384" s="212">
        <v>11.706222999945801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37"/>
        <v>11.706222999945801</v>
      </c>
      <c r="AJ384" s="141" t="str">
        <f t="shared" si="238"/>
        <v/>
      </c>
      <c r="BA384" s="141"/>
      <c r="BR384" s="141"/>
      <c r="CG384" s="141"/>
    </row>
    <row r="385" spans="1:85" ht="15">
      <c r="A385" s="167" t="s">
        <v>22</v>
      </c>
      <c r="B385" s="156">
        <v>318.95870324868986</v>
      </c>
      <c r="C385" s="156">
        <v>0</v>
      </c>
      <c r="D385" s="156">
        <v>33.783646941401933</v>
      </c>
      <c r="E385" s="156">
        <v>0</v>
      </c>
      <c r="F385" s="348"/>
      <c r="G385" s="156">
        <v>0</v>
      </c>
      <c r="H385" s="168">
        <v>0</v>
      </c>
      <c r="I385" s="154">
        <f t="shared" si="235"/>
        <v>352.74235019009177</v>
      </c>
      <c r="J385" s="149"/>
      <c r="K385" s="169" t="s">
        <v>22</v>
      </c>
      <c r="L385" s="156">
        <v>318.95870324868986</v>
      </c>
      <c r="M385" s="156">
        <v>0</v>
      </c>
      <c r="N385" s="156">
        <v>33.783646941401933</v>
      </c>
      <c r="O385" s="156">
        <v>0</v>
      </c>
      <c r="P385" s="156">
        <v>256.78362428066924</v>
      </c>
      <c r="Q385" s="156">
        <v>0</v>
      </c>
      <c r="R385" s="157">
        <v>0</v>
      </c>
      <c r="S385" s="158">
        <f t="shared" si="236"/>
        <v>609.52597447076096</v>
      </c>
      <c r="U385" s="215" t="s">
        <v>22</v>
      </c>
      <c r="V385" s="207">
        <v>316.65248036106675</v>
      </c>
      <c r="W385" s="207">
        <v>0</v>
      </c>
      <c r="X385" s="207">
        <v>0</v>
      </c>
      <c r="Y385" s="207">
        <v>0</v>
      </c>
      <c r="Z385" s="207">
        <v>3.9404342030878658</v>
      </c>
      <c r="AA385" s="207">
        <v>0</v>
      </c>
      <c r="AB385" s="207">
        <v>256.78362428066924</v>
      </c>
      <c r="AC385" s="208">
        <v>32.149435625937159</v>
      </c>
      <c r="AD385" s="207">
        <v>2.306222887623091</v>
      </c>
      <c r="AE385" s="207">
        <v>0</v>
      </c>
      <c r="AF385" s="207">
        <v>0</v>
      </c>
      <c r="AG385" s="207">
        <v>29.843212738314069</v>
      </c>
      <c r="AH385" s="207">
        <v>0</v>
      </c>
      <c r="AI385" s="210">
        <f t="shared" si="237"/>
        <v>609.52597447076107</v>
      </c>
      <c r="AJ385" s="141" t="str">
        <f t="shared" si="238"/>
        <v/>
      </c>
      <c r="BA385" s="141"/>
      <c r="BR385" s="141"/>
      <c r="CG385" s="141"/>
    </row>
    <row r="386" spans="1:85" ht="15">
      <c r="A386" s="159" t="s">
        <v>21</v>
      </c>
      <c r="B386" s="160">
        <v>11.341316717302906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235"/>
        <v>11.341316717302906</v>
      </c>
      <c r="J386" s="149"/>
      <c r="K386" s="163" t="s">
        <v>21</v>
      </c>
      <c r="L386" s="164">
        <v>11.341316717302906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36"/>
        <v>11.341316717302906</v>
      </c>
      <c r="U386" s="211" t="s">
        <v>60</v>
      </c>
      <c r="V386" s="212">
        <v>11.341316717302906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37"/>
        <v>11.341316717302906</v>
      </c>
      <c r="AJ386" s="141" t="str">
        <f t="shared" si="238"/>
        <v/>
      </c>
      <c r="BA386" s="141"/>
      <c r="BR386" s="141"/>
      <c r="CG386" s="141"/>
    </row>
    <row r="387" spans="1:85" ht="15">
      <c r="A387" s="170" t="s">
        <v>63</v>
      </c>
      <c r="B387" s="156">
        <v>3.5999999999999997E-2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235"/>
        <v>3.5999999999999997E-2</v>
      </c>
      <c r="J387" s="149"/>
      <c r="K387" s="171" t="s">
        <v>63</v>
      </c>
      <c r="L387" s="156">
        <v>3.5999999999999997E-2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36"/>
        <v>3.5999999999999997E-2</v>
      </c>
      <c r="U387" s="216" t="s">
        <v>61</v>
      </c>
      <c r="V387" s="207">
        <v>3.5999999999999997E-2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37"/>
        <v>3.5999999999999997E-2</v>
      </c>
      <c r="AJ387" s="141" t="str">
        <f t="shared" si="238"/>
        <v/>
      </c>
      <c r="BA387" s="141"/>
      <c r="BR387" s="141"/>
      <c r="CG387" s="141"/>
    </row>
    <row r="388" spans="1:85">
      <c r="A388" s="172" t="s">
        <v>23</v>
      </c>
      <c r="B388" s="173">
        <v>3.5999999999999997E-2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235"/>
        <v>3.5999999999999997E-2</v>
      </c>
      <c r="J388" s="149"/>
      <c r="K388" s="176" t="s">
        <v>23</v>
      </c>
      <c r="L388" s="177">
        <v>3.5999999999999997E-2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36"/>
        <v>3.5999999999999997E-2</v>
      </c>
      <c r="U388" s="217" t="s">
        <v>64</v>
      </c>
      <c r="V388" s="218">
        <v>3.5999999999999997E-2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237"/>
        <v>3.5999999999999997E-2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23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3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37"/>
        <v>0</v>
      </c>
      <c r="AJ389" s="141" t="str">
        <f t="shared" si="23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23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3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237"/>
        <v>0</v>
      </c>
      <c r="AJ390" s="141" t="str">
        <f t="shared" si="23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23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3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37"/>
        <v>0</v>
      </c>
      <c r="AJ391" s="141" t="str">
        <f t="shared" si="23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914.21030995962622</v>
      </c>
      <c r="C392" s="195">
        <f t="shared" ref="C392:H392" si="239">SUM(C371:C387)</f>
        <v>9.4211852457074006</v>
      </c>
      <c r="D392" s="195">
        <f t="shared" si="239"/>
        <v>296.04885673239983</v>
      </c>
      <c r="E392" s="195">
        <f t="shared" si="239"/>
        <v>2987.5163448188919</v>
      </c>
      <c r="F392" s="195">
        <f t="shared" si="239"/>
        <v>0</v>
      </c>
      <c r="G392" s="195">
        <f t="shared" si="239"/>
        <v>146.63571430327158</v>
      </c>
      <c r="H392" s="197">
        <f t="shared" si="239"/>
        <v>0</v>
      </c>
      <c r="I392" s="154">
        <f t="shared" ref="I392" si="240">SUM(I371:I387)</f>
        <v>4353.8324110598969</v>
      </c>
      <c r="J392" s="149"/>
      <c r="K392" s="196" t="s">
        <v>26</v>
      </c>
      <c r="L392" s="195">
        <f>SUM(L371:L387)</f>
        <v>914.21030995962622</v>
      </c>
      <c r="M392" s="195">
        <f t="shared" ref="M392:R392" si="241">SUM(M371:M387)</f>
        <v>9.4211852457074006</v>
      </c>
      <c r="N392" s="195">
        <f t="shared" si="241"/>
        <v>296.04885673239983</v>
      </c>
      <c r="O392" s="195">
        <f t="shared" si="241"/>
        <v>2987.5163448188919</v>
      </c>
      <c r="P392" s="195">
        <f t="shared" si="241"/>
        <v>2117.5177918502668</v>
      </c>
      <c r="Q392" s="195">
        <f t="shared" si="241"/>
        <v>146.63571430327158</v>
      </c>
      <c r="R392" s="197">
        <f t="shared" si="241"/>
        <v>0</v>
      </c>
      <c r="S392" s="198">
        <f t="shared" ref="S392" si="242">SUM(S371:S387)</f>
        <v>6471.3502029101646</v>
      </c>
      <c r="T392" s="141" t="str">
        <f>IF(ABS(S392-AI392)&gt;0.01,S392-AI392,"")</f>
        <v/>
      </c>
      <c r="U392" s="224" t="s">
        <v>62</v>
      </c>
      <c r="V392" s="225">
        <f>SUM(V371:V387)</f>
        <v>893.55898927273176</v>
      </c>
      <c r="W392" s="225">
        <f t="shared" ref="W392:AH392" si="243">SUM(W371:W387)</f>
        <v>13.570468432507139</v>
      </c>
      <c r="X392" s="225">
        <f t="shared" si="243"/>
        <v>146.63571430327158</v>
      </c>
      <c r="Y392" s="225">
        <f t="shared" si="243"/>
        <v>9.4211852457074006</v>
      </c>
      <c r="Z392" s="225">
        <f t="shared" si="243"/>
        <v>266.19369313833442</v>
      </c>
      <c r="AA392" s="225">
        <f t="shared" si="243"/>
        <v>1562.2225537152958</v>
      </c>
      <c r="AB392" s="225">
        <f t="shared" si="243"/>
        <v>2117.5177918502668</v>
      </c>
      <c r="AC392" s="225">
        <f t="shared" si="243"/>
        <v>1462.2298069520484</v>
      </c>
      <c r="AD392" s="226">
        <f t="shared" si="243"/>
        <v>7.0808522543872545</v>
      </c>
      <c r="AE392" s="226">
        <f t="shared" si="243"/>
        <v>2.4205345715803517E-2</v>
      </c>
      <c r="AF392" s="226">
        <f t="shared" si="243"/>
        <v>0</v>
      </c>
      <c r="AG392" s="226">
        <f t="shared" si="243"/>
        <v>29.855163594065434</v>
      </c>
      <c r="AH392" s="226">
        <f t="shared" si="243"/>
        <v>1425.2695857578799</v>
      </c>
      <c r="AI392" s="227">
        <f>SUM(V392:AC392)</f>
        <v>6471.3502029101628</v>
      </c>
      <c r="AJ392" s="141" t="str">
        <f t="shared" si="238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0.20997829581985927</v>
      </c>
      <c r="C393" s="49">
        <f t="shared" ref="C393:H393" si="244">IF($I392=0,"-",C392/$I392)</f>
        <v>2.1638833000955835E-3</v>
      </c>
      <c r="D393" s="49">
        <f t="shared" si="244"/>
        <v>6.7997301866823512E-2</v>
      </c>
      <c r="E393" s="49">
        <f t="shared" si="244"/>
        <v>0.68618083168056776</v>
      </c>
      <c r="F393" s="49">
        <f t="shared" si="244"/>
        <v>0</v>
      </c>
      <c r="G393" s="49">
        <f t="shared" si="244"/>
        <v>3.3679687332653807E-2</v>
      </c>
      <c r="H393" s="72">
        <f t="shared" si="244"/>
        <v>0</v>
      </c>
      <c r="I393" s="50">
        <f>SUM(B393:H393)</f>
        <v>0.99999999999999989</v>
      </c>
      <c r="J393" s="141"/>
      <c r="K393" s="84" t="s">
        <v>86</v>
      </c>
      <c r="L393" s="101">
        <f t="shared" ref="L393:R393" si="245">IF($S392=0,"-",L392/$S392)</f>
        <v>0.14127041209244187</v>
      </c>
      <c r="M393" s="101">
        <f t="shared" si="245"/>
        <v>1.4558299196156463E-3</v>
      </c>
      <c r="N393" s="101">
        <f t="shared" si="245"/>
        <v>4.5747617954482934E-2</v>
      </c>
      <c r="O393" s="101">
        <f t="shared" si="245"/>
        <v>0.46165270788086948</v>
      </c>
      <c r="P393" s="101">
        <f t="shared" si="245"/>
        <v>0.32721421735112088</v>
      </c>
      <c r="Q393" s="101">
        <f t="shared" si="245"/>
        <v>2.2659214801469027E-2</v>
      </c>
      <c r="R393" s="102">
        <f t="shared" si="245"/>
        <v>0</v>
      </c>
      <c r="S393" s="103">
        <f>SUM(L393:R393)</f>
        <v>0.99999999999999989</v>
      </c>
      <c r="U393" s="113" t="s">
        <v>86</v>
      </c>
      <c r="V393" s="135">
        <f>+V392/$AI392</f>
        <v>0.1380792201403192</v>
      </c>
      <c r="W393" s="135">
        <f t="shared" ref="W393:AH393" si="246">+W392/$AI392</f>
        <v>2.0970072715898618E-3</v>
      </c>
      <c r="X393" s="135">
        <f t="shared" si="246"/>
        <v>2.265921480146903E-2</v>
      </c>
      <c r="Y393" s="135">
        <f t="shared" si="246"/>
        <v>1.4558299196156465E-3</v>
      </c>
      <c r="Z393" s="135">
        <f t="shared" si="246"/>
        <v>4.1134181398284897E-2</v>
      </c>
      <c r="AA393" s="135">
        <f t="shared" si="246"/>
        <v>0.24140596702876088</v>
      </c>
      <c r="AB393" s="135">
        <f t="shared" si="246"/>
        <v>0.327214217351121</v>
      </c>
      <c r="AC393" s="135">
        <f t="shared" si="246"/>
        <v>0.22595436208883959</v>
      </c>
      <c r="AD393" s="135">
        <f t="shared" si="246"/>
        <v>1.0941846805328198E-3</v>
      </c>
      <c r="AE393" s="135">
        <f t="shared" si="246"/>
        <v>3.7403856933779269E-6</v>
      </c>
      <c r="AF393" s="135">
        <f t="shared" si="246"/>
        <v>0</v>
      </c>
      <c r="AG393" s="135">
        <f t="shared" si="246"/>
        <v>4.6134365561980532E-3</v>
      </c>
      <c r="AH393" s="135">
        <f t="shared" si="246"/>
        <v>0.22024300046641532</v>
      </c>
      <c r="AI393" s="136">
        <f>SUM(V393:AC393)</f>
        <v>1.0000000000000002</v>
      </c>
      <c r="AJ393" s="24" t="str">
        <f t="shared" si="23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247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48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49">SUM(V398:AC398)</f>
        <v>0</v>
      </c>
      <c r="AJ398" s="141" t="str">
        <f t="shared" ref="AJ398:AJ419" si="250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247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48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49"/>
        <v>0</v>
      </c>
      <c r="AJ399" s="141" t="str">
        <f t="shared" si="250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247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48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49"/>
        <v>0</v>
      </c>
      <c r="AJ400" s="141" t="str">
        <f t="shared" si="250"/>
        <v/>
      </c>
      <c r="BA400" s="141"/>
      <c r="BR400" s="141"/>
      <c r="CG400" s="141"/>
    </row>
    <row r="401" spans="1:85" ht="15">
      <c r="A401" s="167" t="s">
        <v>16</v>
      </c>
      <c r="B401" s="156">
        <v>17.603544931751923</v>
      </c>
      <c r="C401" s="156">
        <v>0</v>
      </c>
      <c r="D401" s="156">
        <v>11.935789717782031</v>
      </c>
      <c r="E401" s="156">
        <v>0</v>
      </c>
      <c r="F401" s="348"/>
      <c r="G401" s="156">
        <v>0</v>
      </c>
      <c r="H401" s="168">
        <v>0</v>
      </c>
      <c r="I401" s="154">
        <f t="shared" si="247"/>
        <v>29.539334649533956</v>
      </c>
      <c r="J401" s="149"/>
      <c r="K401" s="169" t="s">
        <v>16</v>
      </c>
      <c r="L401" s="156">
        <v>17.603544931751923</v>
      </c>
      <c r="M401" s="156">
        <v>0</v>
      </c>
      <c r="N401" s="156">
        <v>11.935789717782031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48"/>
        <v>29.539334649533956</v>
      </c>
      <c r="U401" s="215" t="s">
        <v>16</v>
      </c>
      <c r="V401" s="207">
        <v>17.603544931751923</v>
      </c>
      <c r="W401" s="207">
        <v>0</v>
      </c>
      <c r="X401" s="207">
        <v>0</v>
      </c>
      <c r="Y401" s="207">
        <v>0</v>
      </c>
      <c r="Z401" s="207">
        <v>11.935789717782031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49"/>
        <v>29.539334649533956</v>
      </c>
      <c r="AJ401" s="141" t="str">
        <f t="shared" si="250"/>
        <v/>
      </c>
      <c r="BA401" s="141"/>
      <c r="BR401" s="141"/>
      <c r="CG401" s="141"/>
    </row>
    <row r="402" spans="1:85" ht="15">
      <c r="A402" s="159" t="s">
        <v>15</v>
      </c>
      <c r="B402" s="160">
        <v>7.4198652117212891</v>
      </c>
      <c r="C402" s="160">
        <v>5.1781038846760925</v>
      </c>
      <c r="D402" s="160">
        <v>3.4680231672212493E-2</v>
      </c>
      <c r="E402" s="160">
        <v>0</v>
      </c>
      <c r="F402" s="348"/>
      <c r="G402" s="160">
        <v>0</v>
      </c>
      <c r="H402" s="161">
        <v>0</v>
      </c>
      <c r="I402" s="162">
        <f t="shared" si="247"/>
        <v>12.632649328069594</v>
      </c>
      <c r="J402" s="149"/>
      <c r="K402" s="163" t="s">
        <v>15</v>
      </c>
      <c r="L402" s="164">
        <v>7.4198652117212891</v>
      </c>
      <c r="M402" s="164">
        <v>5.1781038846760925</v>
      </c>
      <c r="N402" s="164">
        <v>3.4680231672212493E-2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48"/>
        <v>12.632649328069594</v>
      </c>
      <c r="U402" s="211" t="s">
        <v>56</v>
      </c>
      <c r="V402" s="212">
        <v>7.4198652117212891</v>
      </c>
      <c r="W402" s="212">
        <v>0</v>
      </c>
      <c r="X402" s="212">
        <v>0</v>
      </c>
      <c r="Y402" s="212">
        <v>5.1781038846760925</v>
      </c>
      <c r="Z402" s="212">
        <v>3.4680231672212493E-2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49"/>
        <v>12.632649328069594</v>
      </c>
      <c r="AJ402" s="141" t="str">
        <f t="shared" si="250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</v>
      </c>
      <c r="F403" s="348"/>
      <c r="G403" s="156">
        <v>0</v>
      </c>
      <c r="H403" s="168">
        <v>0</v>
      </c>
      <c r="I403" s="154">
        <f t="shared" si="247"/>
        <v>0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</v>
      </c>
      <c r="P403" s="156">
        <v>31.435186660048331</v>
      </c>
      <c r="Q403" s="156">
        <v>0</v>
      </c>
      <c r="R403" s="157">
        <v>0</v>
      </c>
      <c r="S403" s="158">
        <f t="shared" si="248"/>
        <v>31.435186660048331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31.435186660048331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49"/>
        <v>31.435186660048331</v>
      </c>
      <c r="AJ403" s="141" t="str">
        <f t="shared" si="250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0.13158697561378582</v>
      </c>
      <c r="F404" s="348"/>
      <c r="G404" s="160">
        <v>0</v>
      </c>
      <c r="H404" s="161">
        <v>0</v>
      </c>
      <c r="I404" s="162">
        <f t="shared" si="247"/>
        <v>0.13158697561378582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0.13158697561378582</v>
      </c>
      <c r="P404" s="164">
        <v>3.2687312696597814</v>
      </c>
      <c r="Q404" s="164">
        <v>0</v>
      </c>
      <c r="R404" s="165">
        <v>0</v>
      </c>
      <c r="S404" s="166">
        <f t="shared" si="248"/>
        <v>3.4003182452735672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0.10526958049102866</v>
      </c>
      <c r="AB404" s="212">
        <v>3.2687312696597814</v>
      </c>
      <c r="AC404" s="213">
        <v>2.6317395122757166E-2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2.6317395122757166E-2</v>
      </c>
      <c r="AI404" s="214">
        <f t="shared" si="249"/>
        <v>3.4003182452735676</v>
      </c>
      <c r="AJ404" s="141" t="str">
        <f t="shared" si="250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247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48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49"/>
        <v>0</v>
      </c>
      <c r="AJ405" s="141" t="str">
        <f t="shared" si="250"/>
        <v/>
      </c>
      <c r="BA405" s="141"/>
      <c r="BR405" s="141"/>
      <c r="CG405" s="141"/>
    </row>
    <row r="406" spans="1:85" ht="15">
      <c r="A406" s="159" t="s">
        <v>17</v>
      </c>
      <c r="B406" s="160">
        <v>0.31461620692250042</v>
      </c>
      <c r="C406" s="160">
        <v>2.8315458623025029</v>
      </c>
      <c r="D406" s="160">
        <v>0</v>
      </c>
      <c r="E406" s="160">
        <v>0</v>
      </c>
      <c r="F406" s="348"/>
      <c r="G406" s="160">
        <v>0</v>
      </c>
      <c r="H406" s="161">
        <v>0</v>
      </c>
      <c r="I406" s="162">
        <f t="shared" si="247"/>
        <v>3.1461620692250034</v>
      </c>
      <c r="J406" s="149"/>
      <c r="K406" s="163" t="s">
        <v>17</v>
      </c>
      <c r="L406" s="164">
        <v>0.31461620692250042</v>
      </c>
      <c r="M406" s="164">
        <v>2.8315458623025029</v>
      </c>
      <c r="N406" s="164">
        <v>0</v>
      </c>
      <c r="O406" s="164">
        <v>0</v>
      </c>
      <c r="P406" s="164">
        <v>7.6794398563734545E-2</v>
      </c>
      <c r="Q406" s="164">
        <v>0</v>
      </c>
      <c r="R406" s="165">
        <v>0</v>
      </c>
      <c r="S406" s="166">
        <f t="shared" si="248"/>
        <v>3.2229564677887379</v>
      </c>
      <c r="U406" s="211" t="s">
        <v>17</v>
      </c>
      <c r="V406" s="212">
        <v>0.31461620692250042</v>
      </c>
      <c r="W406" s="212">
        <v>0</v>
      </c>
      <c r="X406" s="212">
        <v>0</v>
      </c>
      <c r="Y406" s="212">
        <v>2.8315458623025029</v>
      </c>
      <c r="Z406" s="212">
        <v>0</v>
      </c>
      <c r="AA406" s="212">
        <v>0</v>
      </c>
      <c r="AB406" s="212">
        <v>7.6794398563734545E-2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49"/>
        <v>3.2229564677887379</v>
      </c>
      <c r="AJ406" s="141" t="str">
        <f t="shared" si="250"/>
        <v/>
      </c>
      <c r="BA406" s="141"/>
      <c r="BR406" s="141"/>
      <c r="CG406" s="141"/>
    </row>
    <row r="407" spans="1:85" ht="15">
      <c r="A407" s="167" t="s">
        <v>139</v>
      </c>
      <c r="B407" s="156">
        <v>15.747980974632682</v>
      </c>
      <c r="C407" s="156">
        <v>70.776949205972457</v>
      </c>
      <c r="D407" s="156">
        <v>37.443446215107109</v>
      </c>
      <c r="E407" s="156">
        <v>5.7825632463557382</v>
      </c>
      <c r="F407" s="348"/>
      <c r="G407" s="156">
        <v>0</v>
      </c>
      <c r="H407" s="168">
        <v>0</v>
      </c>
      <c r="I407" s="154">
        <f t="shared" si="247"/>
        <v>129.750939642068</v>
      </c>
      <c r="J407" s="149"/>
      <c r="K407" s="169" t="s">
        <v>139</v>
      </c>
      <c r="L407" s="156">
        <v>15.747980974632682</v>
      </c>
      <c r="M407" s="156">
        <v>70.776949205972457</v>
      </c>
      <c r="N407" s="156">
        <v>37.443446215107109</v>
      </c>
      <c r="O407" s="156">
        <v>5.7825632463557382</v>
      </c>
      <c r="P407" s="156">
        <v>0</v>
      </c>
      <c r="Q407" s="156">
        <v>0</v>
      </c>
      <c r="R407" s="157">
        <v>0</v>
      </c>
      <c r="S407" s="158">
        <f t="shared" si="248"/>
        <v>129.750939642068</v>
      </c>
      <c r="U407" s="215" t="s">
        <v>139</v>
      </c>
      <c r="V407" s="207">
        <v>15.747980974632682</v>
      </c>
      <c r="W407" s="207">
        <v>0</v>
      </c>
      <c r="X407" s="207">
        <v>0</v>
      </c>
      <c r="Y407" s="207">
        <v>70.776949205972457</v>
      </c>
      <c r="Z407" s="207">
        <v>37.443446215107109</v>
      </c>
      <c r="AA407" s="207">
        <v>9.2552947373332292E-2</v>
      </c>
      <c r="AB407" s="207">
        <v>0</v>
      </c>
      <c r="AC407" s="208">
        <v>5.690010298982406</v>
      </c>
      <c r="AD407" s="207">
        <v>0</v>
      </c>
      <c r="AE407" s="207">
        <v>0</v>
      </c>
      <c r="AF407" s="207">
        <v>0</v>
      </c>
      <c r="AG407" s="207">
        <v>0</v>
      </c>
      <c r="AH407" s="207">
        <v>5.690010298982406</v>
      </c>
      <c r="AI407" s="210">
        <f t="shared" si="249"/>
        <v>129.750939642068</v>
      </c>
      <c r="AJ407" s="141" t="str">
        <f t="shared" si="250"/>
        <v/>
      </c>
      <c r="BA407" s="141"/>
      <c r="BR407" s="141"/>
      <c r="CG407" s="141"/>
    </row>
    <row r="408" spans="1:85" ht="15">
      <c r="A408" s="159" t="s">
        <v>25</v>
      </c>
      <c r="B408" s="160">
        <v>20.223745606261758</v>
      </c>
      <c r="C408" s="160">
        <v>8.556579867415806</v>
      </c>
      <c r="D408" s="160">
        <v>4.4452349124565149</v>
      </c>
      <c r="E408" s="160">
        <v>280.53822752725313</v>
      </c>
      <c r="F408" s="348"/>
      <c r="G408" s="160">
        <v>37.709198287423995</v>
      </c>
      <c r="H408" s="161">
        <v>0</v>
      </c>
      <c r="I408" s="162">
        <f t="shared" si="247"/>
        <v>351.47298620081119</v>
      </c>
      <c r="J408" s="149"/>
      <c r="K408" s="163" t="s">
        <v>25</v>
      </c>
      <c r="L408" s="164">
        <v>20.223745606261758</v>
      </c>
      <c r="M408" s="164">
        <v>8.556579867415806</v>
      </c>
      <c r="N408" s="164">
        <v>4.4452349124565149</v>
      </c>
      <c r="O408" s="164">
        <v>280.53822752725313</v>
      </c>
      <c r="P408" s="164">
        <v>0</v>
      </c>
      <c r="Q408" s="164">
        <v>37.709198287423995</v>
      </c>
      <c r="R408" s="165">
        <v>0</v>
      </c>
      <c r="S408" s="166">
        <f t="shared" si="248"/>
        <v>351.47298620081119</v>
      </c>
      <c r="U408" s="211" t="s">
        <v>25</v>
      </c>
      <c r="V408" s="212">
        <v>5.6502364601616124</v>
      </c>
      <c r="W408" s="212">
        <v>13.506110032849</v>
      </c>
      <c r="X408" s="212">
        <v>37.709198287423995</v>
      </c>
      <c r="Y408" s="212">
        <v>8.556579867415806</v>
      </c>
      <c r="Z408" s="212">
        <v>4.4452349124565149</v>
      </c>
      <c r="AA408" s="212">
        <v>278.05502368251609</v>
      </c>
      <c r="AB408" s="212">
        <v>0</v>
      </c>
      <c r="AC408" s="213">
        <v>3.5506029579881822</v>
      </c>
      <c r="AD408" s="212">
        <v>1.0673991132511447</v>
      </c>
      <c r="AE408" s="212">
        <v>0</v>
      </c>
      <c r="AF408" s="212">
        <v>0</v>
      </c>
      <c r="AG408" s="212">
        <v>0</v>
      </c>
      <c r="AH408" s="212">
        <v>2.4832038447370377</v>
      </c>
      <c r="AI408" s="214">
        <f t="shared" si="249"/>
        <v>351.47298620081119</v>
      </c>
      <c r="AJ408" s="141" t="str">
        <f t="shared" si="250"/>
        <v/>
      </c>
      <c r="BA408" s="141"/>
      <c r="BR408" s="141"/>
      <c r="CG408" s="141"/>
    </row>
    <row r="409" spans="1:85" ht="15">
      <c r="A409" s="167" t="s">
        <v>24</v>
      </c>
      <c r="B409" s="156">
        <v>8.203374831861673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247"/>
        <v>8.203374831861673</v>
      </c>
      <c r="J409" s="149"/>
      <c r="K409" s="169" t="s">
        <v>24</v>
      </c>
      <c r="L409" s="156">
        <v>8.203374831861673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48"/>
        <v>8.203374831861673</v>
      </c>
      <c r="U409" s="215" t="s">
        <v>24</v>
      </c>
      <c r="V409" s="207">
        <v>7.8749560446123601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0.32841878724931234</v>
      </c>
      <c r="AD409" s="207">
        <v>0.32841878724931234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49"/>
        <v>8.203374831861673</v>
      </c>
      <c r="AJ409" s="141" t="str">
        <f t="shared" si="250"/>
        <v/>
      </c>
      <c r="BA409" s="141"/>
      <c r="BR409" s="141"/>
      <c r="CG409" s="141"/>
    </row>
    <row r="410" spans="1:85" ht="15">
      <c r="A410" s="159" t="s">
        <v>59</v>
      </c>
      <c r="B410" s="160">
        <v>0.90758035992960651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247"/>
        <v>0.90758035992960651</v>
      </c>
      <c r="J410" s="149"/>
      <c r="K410" s="163" t="s">
        <v>59</v>
      </c>
      <c r="L410" s="164">
        <v>0.90758035992960651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48"/>
        <v>0.90758035992960651</v>
      </c>
      <c r="U410" s="211" t="s">
        <v>59</v>
      </c>
      <c r="V410" s="212">
        <v>0.90758035992960651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49"/>
        <v>0.90758035992960651</v>
      </c>
      <c r="AJ410" s="141" t="str">
        <f t="shared" si="250"/>
        <v/>
      </c>
      <c r="BA410" s="141"/>
      <c r="BR410" s="141"/>
      <c r="CG410" s="141"/>
    </row>
    <row r="411" spans="1:85" ht="15">
      <c r="A411" s="167" t="s">
        <v>22</v>
      </c>
      <c r="B411" s="156">
        <v>4.2780196489878399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247"/>
        <v>4.2780196489878399</v>
      </c>
      <c r="J411" s="149"/>
      <c r="K411" s="169" t="s">
        <v>22</v>
      </c>
      <c r="L411" s="156">
        <v>4.2780196489878399</v>
      </c>
      <c r="M411" s="156">
        <v>0</v>
      </c>
      <c r="N411" s="156">
        <v>0</v>
      </c>
      <c r="O411" s="156">
        <v>0</v>
      </c>
      <c r="P411" s="156">
        <v>1.8518193732661374</v>
      </c>
      <c r="Q411" s="156">
        <v>0</v>
      </c>
      <c r="R411" s="157">
        <v>0</v>
      </c>
      <c r="S411" s="158">
        <f t="shared" si="248"/>
        <v>6.1298390222539769</v>
      </c>
      <c r="U411" s="215" t="s">
        <v>22</v>
      </c>
      <c r="V411" s="207">
        <v>4.0641186665384481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1.8518193732661374</v>
      </c>
      <c r="AC411" s="208">
        <v>0.21390098244939201</v>
      </c>
      <c r="AD411" s="207">
        <v>0.21390098244939201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49"/>
        <v>6.1298390222539769</v>
      </c>
      <c r="AJ411" s="141" t="str">
        <f t="shared" si="250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247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48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49"/>
        <v>0</v>
      </c>
      <c r="AJ412" s="141" t="str">
        <f t="shared" si="250"/>
        <v/>
      </c>
      <c r="BA412" s="141"/>
      <c r="BR412" s="141"/>
      <c r="CG412" s="141"/>
    </row>
    <row r="413" spans="1:85" ht="15">
      <c r="A413" s="170" t="s">
        <v>63</v>
      </c>
      <c r="B413" s="156">
        <v>0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247"/>
        <v>0</v>
      </c>
      <c r="J413" s="149"/>
      <c r="K413" s="171" t="s">
        <v>63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48"/>
        <v>0</v>
      </c>
      <c r="U413" s="216" t="s">
        <v>61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49"/>
        <v>0</v>
      </c>
      <c r="AJ413" s="141" t="str">
        <f t="shared" si="250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247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48"/>
        <v>0</v>
      </c>
      <c r="U414" s="217" t="s">
        <v>64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249"/>
        <v>0</v>
      </c>
      <c r="AJ414" s="141" t="str">
        <f t="shared" si="250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247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48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49"/>
        <v>0</v>
      </c>
      <c r="AJ415" s="141" t="str">
        <f t="shared" si="250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247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48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249"/>
        <v>0</v>
      </c>
      <c r="AJ416" s="141" t="str">
        <f t="shared" si="250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247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48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49"/>
        <v>0</v>
      </c>
      <c r="AJ417" s="141" t="str">
        <f t="shared" si="250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74.698727772069276</v>
      </c>
      <c r="C418" s="195">
        <f t="shared" ref="C418:H418" si="251">SUM(C397:C413)</f>
        <v>87.343178820366859</v>
      </c>
      <c r="D418" s="195">
        <f t="shared" si="251"/>
        <v>53.859151077017863</v>
      </c>
      <c r="E418" s="195">
        <f t="shared" si="251"/>
        <v>286.45237774922265</v>
      </c>
      <c r="F418" s="195">
        <f t="shared" si="251"/>
        <v>0</v>
      </c>
      <c r="G418" s="195">
        <f t="shared" si="251"/>
        <v>37.709198287423995</v>
      </c>
      <c r="H418" s="197">
        <f t="shared" si="251"/>
        <v>0</v>
      </c>
      <c r="I418" s="154">
        <f t="shared" ref="I418" si="252">SUM(I397:I413)</f>
        <v>540.06263370610066</v>
      </c>
      <c r="J418" s="149"/>
      <c r="K418" s="196" t="s">
        <v>26</v>
      </c>
      <c r="L418" s="195">
        <f>SUM(L397:L413)</f>
        <v>74.698727772069276</v>
      </c>
      <c r="M418" s="195">
        <f t="shared" ref="M418:R418" si="253">SUM(M397:M413)</f>
        <v>87.343178820366859</v>
      </c>
      <c r="N418" s="195">
        <f t="shared" si="253"/>
        <v>53.859151077017863</v>
      </c>
      <c r="O418" s="195">
        <f t="shared" si="253"/>
        <v>286.45237774922265</v>
      </c>
      <c r="P418" s="195">
        <f t="shared" si="253"/>
        <v>36.632531701537985</v>
      </c>
      <c r="Q418" s="195">
        <f t="shared" si="253"/>
        <v>37.709198287423995</v>
      </c>
      <c r="R418" s="197">
        <f t="shared" si="253"/>
        <v>0</v>
      </c>
      <c r="S418" s="198">
        <f t="shared" ref="S418" si="254">SUM(S397:S413)</f>
        <v>576.69516540763868</v>
      </c>
      <c r="T418" s="141" t="str">
        <f>IF(ABS(S418-AI418)&gt;0.01,S418-AI418,"")</f>
        <v/>
      </c>
      <c r="U418" s="224" t="s">
        <v>62</v>
      </c>
      <c r="V418" s="225">
        <f>SUM(V397:V413)</f>
        <v>59.582898856270425</v>
      </c>
      <c r="W418" s="225">
        <f t="shared" ref="W418:AH418" si="255">SUM(W397:W413)</f>
        <v>13.506110032849</v>
      </c>
      <c r="X418" s="225">
        <f t="shared" si="255"/>
        <v>37.709198287423995</v>
      </c>
      <c r="Y418" s="225">
        <f t="shared" si="255"/>
        <v>87.343178820366859</v>
      </c>
      <c r="Z418" s="225">
        <f t="shared" si="255"/>
        <v>53.859151077017863</v>
      </c>
      <c r="AA418" s="225">
        <f t="shared" si="255"/>
        <v>278.25284621038048</v>
      </c>
      <c r="AB418" s="225">
        <f t="shared" si="255"/>
        <v>36.632531701537985</v>
      </c>
      <c r="AC418" s="225">
        <f t="shared" si="255"/>
        <v>9.8092504217920489</v>
      </c>
      <c r="AD418" s="226">
        <f t="shared" si="255"/>
        <v>1.609718882949849</v>
      </c>
      <c r="AE418" s="226">
        <f t="shared" si="255"/>
        <v>0</v>
      </c>
      <c r="AF418" s="226">
        <f t="shared" si="255"/>
        <v>0</v>
      </c>
      <c r="AG418" s="226">
        <f t="shared" si="255"/>
        <v>0</v>
      </c>
      <c r="AH418" s="226">
        <f t="shared" si="255"/>
        <v>8.1995315388422014</v>
      </c>
      <c r="AI418" s="227">
        <f>SUM(V418:AC418)</f>
        <v>576.69516540763868</v>
      </c>
      <c r="AJ418" s="141" t="str">
        <f t="shared" si="250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0.13831493443540097</v>
      </c>
      <c r="C419" s="49">
        <f t="shared" ref="C419:H419" si="256">IF($I418=0,"-",C418/$I418)</f>
        <v>0.16172786889732974</v>
      </c>
      <c r="D419" s="49">
        <f t="shared" si="256"/>
        <v>9.972760142174128E-2</v>
      </c>
      <c r="E419" s="49">
        <f t="shared" si="256"/>
        <v>0.53040584530628454</v>
      </c>
      <c r="F419" s="49">
        <f t="shared" si="256"/>
        <v>0</v>
      </c>
      <c r="G419" s="49">
        <f t="shared" si="256"/>
        <v>6.9823749939243437E-2</v>
      </c>
      <c r="H419" s="72">
        <f t="shared" si="256"/>
        <v>0</v>
      </c>
      <c r="I419" s="50">
        <f>SUM(B419:H419)</f>
        <v>1</v>
      </c>
      <c r="J419" s="141"/>
      <c r="K419" s="84" t="s">
        <v>86</v>
      </c>
      <c r="L419" s="101">
        <f t="shared" ref="L419:R419" si="257">IF($S418=0,"-",L418/$S418)</f>
        <v>0.12952896478552628</v>
      </c>
      <c r="M419" s="101">
        <f t="shared" si="257"/>
        <v>0.1514546749470807</v>
      </c>
      <c r="N419" s="101">
        <f t="shared" si="257"/>
        <v>9.339275636019484E-2</v>
      </c>
      <c r="O419" s="101">
        <f t="shared" si="257"/>
        <v>0.49671367982900105</v>
      </c>
      <c r="P419" s="101">
        <f t="shared" si="257"/>
        <v>6.3521482229947551E-2</v>
      </c>
      <c r="Q419" s="101">
        <f t="shared" si="257"/>
        <v>6.5388441848249476E-2</v>
      </c>
      <c r="R419" s="102">
        <f t="shared" si="257"/>
        <v>0</v>
      </c>
      <c r="S419" s="103">
        <f>SUM(L419:R419)</f>
        <v>0.99999999999999989</v>
      </c>
      <c r="U419" s="113" t="s">
        <v>86</v>
      </c>
      <c r="V419" s="135">
        <f>+V418/$AI418</f>
        <v>0.10331784004839728</v>
      </c>
      <c r="W419" s="135">
        <f t="shared" ref="W419:AH419" si="258">+W418/$AI418</f>
        <v>2.3419842653444416E-2</v>
      </c>
      <c r="X419" s="135">
        <f t="shared" si="258"/>
        <v>6.5388441848249476E-2</v>
      </c>
      <c r="Y419" s="135">
        <f t="shared" si="258"/>
        <v>0.1514546749470807</v>
      </c>
      <c r="Z419" s="135">
        <f t="shared" si="258"/>
        <v>9.339275636019484E-2</v>
      </c>
      <c r="AA419" s="135">
        <f t="shared" si="258"/>
        <v>0.48249554166748848</v>
      </c>
      <c r="AB419" s="135">
        <f t="shared" si="258"/>
        <v>6.3521482229947551E-2</v>
      </c>
      <c r="AC419" s="135">
        <f t="shared" si="258"/>
        <v>1.7009420245197221E-2</v>
      </c>
      <c r="AD419" s="135">
        <f t="shared" si="258"/>
        <v>2.7912820836845658E-3</v>
      </c>
      <c r="AE419" s="135">
        <f t="shared" si="258"/>
        <v>0</v>
      </c>
      <c r="AF419" s="135">
        <f t="shared" si="258"/>
        <v>0</v>
      </c>
      <c r="AG419" s="135">
        <f t="shared" si="258"/>
        <v>0</v>
      </c>
      <c r="AH419" s="135">
        <f t="shared" si="258"/>
        <v>1.4218138161512657E-2</v>
      </c>
      <c r="AI419" s="136">
        <f>SUM(V419:AC419)</f>
        <v>1</v>
      </c>
      <c r="AJ419" s="24" t="str">
        <f t="shared" si="250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259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60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61">SUM(V424:AC424)</f>
        <v>0</v>
      </c>
      <c r="AJ424" s="141" t="str">
        <f t="shared" ref="AJ424:AJ445" si="262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259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60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61"/>
        <v>0</v>
      </c>
      <c r="AJ425" s="141" t="str">
        <f t="shared" si="262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259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60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61"/>
        <v>0</v>
      </c>
      <c r="AJ426" s="141" t="str">
        <f t="shared" si="262"/>
        <v/>
      </c>
      <c r="BA426" s="141"/>
      <c r="BR426" s="141"/>
      <c r="CG426" s="141"/>
    </row>
    <row r="427" spans="1:85" ht="15">
      <c r="A427" s="167" t="s">
        <v>16</v>
      </c>
      <c r="B427" s="156">
        <v>85.988991659073207</v>
      </c>
      <c r="C427" s="156">
        <v>20.731748054800434</v>
      </c>
      <c r="D427" s="156">
        <v>0</v>
      </c>
      <c r="E427" s="156">
        <v>0</v>
      </c>
      <c r="F427" s="348"/>
      <c r="G427" s="156">
        <v>0</v>
      </c>
      <c r="H427" s="168">
        <v>0</v>
      </c>
      <c r="I427" s="154">
        <f t="shared" si="259"/>
        <v>106.72073971387364</v>
      </c>
      <c r="J427" s="149"/>
      <c r="K427" s="169" t="s">
        <v>16</v>
      </c>
      <c r="L427" s="156">
        <v>85.988991659073207</v>
      </c>
      <c r="M427" s="156">
        <v>20.731748054800434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60"/>
        <v>106.72073971387364</v>
      </c>
      <c r="U427" s="215" t="s">
        <v>16</v>
      </c>
      <c r="V427" s="207">
        <v>85.654920786403835</v>
      </c>
      <c r="W427" s="207">
        <v>0</v>
      </c>
      <c r="X427" s="207">
        <v>0</v>
      </c>
      <c r="Y427" s="207">
        <v>20.731748054800434</v>
      </c>
      <c r="Z427" s="207">
        <v>0</v>
      </c>
      <c r="AA427" s="207">
        <v>0</v>
      </c>
      <c r="AB427" s="207">
        <v>0</v>
      </c>
      <c r="AC427" s="208">
        <v>0.3340708726693658</v>
      </c>
      <c r="AD427" s="209">
        <v>0.3340708726693658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261"/>
        <v>106.72073971387364</v>
      </c>
      <c r="AJ427" s="141" t="str">
        <f t="shared" si="262"/>
        <v/>
      </c>
      <c r="BA427" s="141"/>
      <c r="BR427" s="141"/>
      <c r="CG427" s="141"/>
    </row>
    <row r="428" spans="1:85" ht="15">
      <c r="A428" s="159" t="s">
        <v>15</v>
      </c>
      <c r="B428" s="160">
        <v>19.319451226365771</v>
      </c>
      <c r="C428" s="160">
        <v>0</v>
      </c>
      <c r="D428" s="160">
        <v>6.5157140462430085</v>
      </c>
      <c r="E428" s="160">
        <v>6.2190516689506151E-3</v>
      </c>
      <c r="F428" s="348"/>
      <c r="G428" s="160">
        <v>0</v>
      </c>
      <c r="H428" s="161">
        <v>0</v>
      </c>
      <c r="I428" s="162">
        <f t="shared" si="259"/>
        <v>25.84138432427773</v>
      </c>
      <c r="J428" s="149"/>
      <c r="K428" s="163" t="s">
        <v>15</v>
      </c>
      <c r="L428" s="164">
        <v>19.319451226365771</v>
      </c>
      <c r="M428" s="164">
        <v>0</v>
      </c>
      <c r="N428" s="164">
        <v>6.5157140462430085</v>
      </c>
      <c r="O428" s="164">
        <v>6.2190516689506151E-3</v>
      </c>
      <c r="P428" s="164">
        <v>0</v>
      </c>
      <c r="Q428" s="164">
        <v>0</v>
      </c>
      <c r="R428" s="165">
        <v>0</v>
      </c>
      <c r="S428" s="166">
        <f t="shared" si="260"/>
        <v>25.84138432427773</v>
      </c>
      <c r="U428" s="211" t="s">
        <v>56</v>
      </c>
      <c r="V428" s="212">
        <v>18.764391529594516</v>
      </c>
      <c r="W428" s="212">
        <v>0</v>
      </c>
      <c r="X428" s="212">
        <v>0</v>
      </c>
      <c r="Y428" s="212">
        <v>0</v>
      </c>
      <c r="Z428" s="212">
        <v>6.5157140462430085</v>
      </c>
      <c r="AA428" s="212">
        <v>6.2190516689506151E-3</v>
      </c>
      <c r="AB428" s="212">
        <v>0</v>
      </c>
      <c r="AC428" s="213">
        <v>0.55505969677125455</v>
      </c>
      <c r="AD428" s="212">
        <v>0.55505969677125455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61"/>
        <v>25.84138432427773</v>
      </c>
      <c r="AJ428" s="141" t="str">
        <f t="shared" si="262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2.2957187292923422E-2</v>
      </c>
      <c r="F429" s="348"/>
      <c r="G429" s="156">
        <v>0</v>
      </c>
      <c r="H429" s="168">
        <v>0</v>
      </c>
      <c r="I429" s="154">
        <f t="shared" si="259"/>
        <v>2.2957187292923422E-2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2.2957187292923422E-2</v>
      </c>
      <c r="P429" s="156">
        <v>265.9641132977448</v>
      </c>
      <c r="Q429" s="156">
        <v>0</v>
      </c>
      <c r="R429" s="157">
        <v>0</v>
      </c>
      <c r="S429" s="158">
        <f t="shared" si="260"/>
        <v>265.98707048503775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2.2908498121574951E-2</v>
      </c>
      <c r="AB429" s="207">
        <v>265.9641132977448</v>
      </c>
      <c r="AC429" s="208">
        <v>4.8689171348471301E-5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4.8689171348471301E-5</v>
      </c>
      <c r="AI429" s="210">
        <f t="shared" si="261"/>
        <v>265.98707048503775</v>
      </c>
      <c r="AJ429" s="141" t="str">
        <f t="shared" si="262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259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16.325173892615798</v>
      </c>
      <c r="Q430" s="164">
        <v>0</v>
      </c>
      <c r="R430" s="165">
        <v>0</v>
      </c>
      <c r="S430" s="166">
        <f t="shared" si="260"/>
        <v>16.325173892615798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16.325173892615798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61"/>
        <v>16.325173892615798</v>
      </c>
      <c r="AJ430" s="141" t="str">
        <f t="shared" si="262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259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60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61"/>
        <v>0</v>
      </c>
      <c r="AJ431" s="141" t="str">
        <f t="shared" si="262"/>
        <v/>
      </c>
      <c r="BA431" s="141"/>
      <c r="BR431" s="141"/>
      <c r="CG431" s="141"/>
    </row>
    <row r="432" spans="1:85" ht="15">
      <c r="A432" s="159" t="s">
        <v>17</v>
      </c>
      <c r="B432" s="160">
        <v>7.4527443222831176</v>
      </c>
      <c r="C432" s="160">
        <v>0</v>
      </c>
      <c r="D432" s="160">
        <v>2.2786093539461834</v>
      </c>
      <c r="E432" s="160">
        <v>3.0548530304530908</v>
      </c>
      <c r="F432" s="348"/>
      <c r="G432" s="160">
        <v>0</v>
      </c>
      <c r="H432" s="161">
        <v>0</v>
      </c>
      <c r="I432" s="162">
        <f t="shared" si="259"/>
        <v>12.786206706682391</v>
      </c>
      <c r="J432" s="149"/>
      <c r="K432" s="163" t="s">
        <v>17</v>
      </c>
      <c r="L432" s="164">
        <v>7.4527443222831176</v>
      </c>
      <c r="M432" s="164">
        <v>0</v>
      </c>
      <c r="N432" s="164">
        <v>2.2786093539461834</v>
      </c>
      <c r="O432" s="164">
        <v>3.0548530304530908</v>
      </c>
      <c r="P432" s="164">
        <v>0.48548161144478824</v>
      </c>
      <c r="Q432" s="164">
        <v>0</v>
      </c>
      <c r="R432" s="165">
        <v>0</v>
      </c>
      <c r="S432" s="166">
        <f t="shared" si="260"/>
        <v>13.271688318127179</v>
      </c>
      <c r="U432" s="211" t="s">
        <v>17</v>
      </c>
      <c r="V432" s="212">
        <v>7.4527443222831176</v>
      </c>
      <c r="W432" s="212">
        <v>0</v>
      </c>
      <c r="X432" s="212">
        <v>0</v>
      </c>
      <c r="Y432" s="212">
        <v>0</v>
      </c>
      <c r="Z432" s="212">
        <v>2.2786093539461834</v>
      </c>
      <c r="AA432" s="212">
        <v>0</v>
      </c>
      <c r="AB432" s="212">
        <v>0.48548161144478824</v>
      </c>
      <c r="AC432" s="213">
        <v>3.0548530304530908</v>
      </c>
      <c r="AD432" s="212">
        <v>0</v>
      </c>
      <c r="AE432" s="212">
        <v>0</v>
      </c>
      <c r="AF432" s="212">
        <v>0</v>
      </c>
      <c r="AG432" s="212">
        <v>0</v>
      </c>
      <c r="AH432" s="212">
        <v>3.0548530304530908</v>
      </c>
      <c r="AI432" s="214">
        <f t="shared" si="261"/>
        <v>13.271688318127179</v>
      </c>
      <c r="AJ432" s="141" t="str">
        <f t="shared" si="262"/>
        <v/>
      </c>
      <c r="BA432" s="141"/>
      <c r="BR432" s="141"/>
      <c r="CG432" s="141"/>
    </row>
    <row r="433" spans="1:85" ht="15">
      <c r="A433" s="167" t="s">
        <v>139</v>
      </c>
      <c r="B433" s="156">
        <v>155.95879380107485</v>
      </c>
      <c r="C433" s="156">
        <v>123.1783934175576</v>
      </c>
      <c r="D433" s="156">
        <v>48.50806889222239</v>
      </c>
      <c r="E433" s="156">
        <v>48.524200861729518</v>
      </c>
      <c r="F433" s="348"/>
      <c r="G433" s="156">
        <v>0</v>
      </c>
      <c r="H433" s="168">
        <v>0</v>
      </c>
      <c r="I433" s="154">
        <f t="shared" si="259"/>
        <v>376.16945697258438</v>
      </c>
      <c r="J433" s="149"/>
      <c r="K433" s="169" t="s">
        <v>139</v>
      </c>
      <c r="L433" s="156">
        <v>155.95879380107485</v>
      </c>
      <c r="M433" s="156">
        <v>123.1783934175576</v>
      </c>
      <c r="N433" s="156">
        <v>48.50806889222239</v>
      </c>
      <c r="O433" s="156">
        <v>48.524200861729518</v>
      </c>
      <c r="P433" s="156">
        <v>0</v>
      </c>
      <c r="Q433" s="156">
        <v>0</v>
      </c>
      <c r="R433" s="157">
        <v>0</v>
      </c>
      <c r="S433" s="158">
        <f t="shared" si="260"/>
        <v>376.16945697258438</v>
      </c>
      <c r="U433" s="215" t="s">
        <v>139</v>
      </c>
      <c r="V433" s="207">
        <v>155.90811105486401</v>
      </c>
      <c r="W433" s="207">
        <v>0</v>
      </c>
      <c r="X433" s="207">
        <v>0</v>
      </c>
      <c r="Y433" s="207">
        <v>123.1783934175576</v>
      </c>
      <c r="Z433" s="207">
        <v>48.50806889222239</v>
      </c>
      <c r="AA433" s="207">
        <v>0</v>
      </c>
      <c r="AB433" s="207">
        <v>0</v>
      </c>
      <c r="AC433" s="208">
        <v>48.574883607940357</v>
      </c>
      <c r="AD433" s="207">
        <v>5.0682746210837487E-2</v>
      </c>
      <c r="AE433" s="207">
        <v>0</v>
      </c>
      <c r="AF433" s="207">
        <v>0</v>
      </c>
      <c r="AG433" s="207">
        <v>0</v>
      </c>
      <c r="AH433" s="207">
        <v>48.524200861729518</v>
      </c>
      <c r="AI433" s="210">
        <f t="shared" si="261"/>
        <v>376.16945697258438</v>
      </c>
      <c r="AJ433" s="141" t="str">
        <f t="shared" si="262"/>
        <v/>
      </c>
      <c r="BA433" s="141"/>
      <c r="BR433" s="141"/>
      <c r="CG433" s="141"/>
    </row>
    <row r="434" spans="1:85" ht="15">
      <c r="A434" s="159" t="s">
        <v>25</v>
      </c>
      <c r="B434" s="160">
        <v>128.83204836530911</v>
      </c>
      <c r="C434" s="160">
        <v>33.923150491015036</v>
      </c>
      <c r="D434" s="160">
        <v>77.240703892482856</v>
      </c>
      <c r="E434" s="160">
        <v>1406.8106721976239</v>
      </c>
      <c r="F434" s="348"/>
      <c r="G434" s="160">
        <v>185.03041192894727</v>
      </c>
      <c r="H434" s="161">
        <v>0</v>
      </c>
      <c r="I434" s="162">
        <f t="shared" si="259"/>
        <v>1831.836986875378</v>
      </c>
      <c r="J434" s="149"/>
      <c r="K434" s="163" t="s">
        <v>25</v>
      </c>
      <c r="L434" s="164">
        <v>128.83204836530911</v>
      </c>
      <c r="M434" s="164">
        <v>33.923150491015036</v>
      </c>
      <c r="N434" s="164">
        <v>77.240703892482856</v>
      </c>
      <c r="O434" s="164">
        <v>1406.8106721976239</v>
      </c>
      <c r="P434" s="164">
        <v>3.3436435085092722</v>
      </c>
      <c r="Q434" s="164">
        <v>185.03041192894727</v>
      </c>
      <c r="R434" s="165">
        <v>0</v>
      </c>
      <c r="S434" s="166">
        <f t="shared" si="260"/>
        <v>1835.1806303838875</v>
      </c>
      <c r="U434" s="211" t="s">
        <v>25</v>
      </c>
      <c r="V434" s="212">
        <v>31.263612400664833</v>
      </c>
      <c r="W434" s="212">
        <v>95.118915179554548</v>
      </c>
      <c r="X434" s="212">
        <v>185.03041192894727</v>
      </c>
      <c r="Y434" s="212">
        <v>33.923150491015036</v>
      </c>
      <c r="Z434" s="212">
        <v>75.719990499179744</v>
      </c>
      <c r="AA434" s="212">
        <v>1400.1883168606814</v>
      </c>
      <c r="AB434" s="212">
        <v>3.3436435085092722</v>
      </c>
      <c r="AC434" s="213">
        <v>10.592589515335376</v>
      </c>
      <c r="AD434" s="212">
        <v>2.449520785089732</v>
      </c>
      <c r="AE434" s="212">
        <v>3.6268523919760183</v>
      </c>
      <c r="AF434" s="212">
        <v>0</v>
      </c>
      <c r="AG434" s="212">
        <v>1.5207133933031141</v>
      </c>
      <c r="AH434" s="212">
        <v>2.9955029449665118</v>
      </c>
      <c r="AI434" s="214">
        <f t="shared" si="261"/>
        <v>1835.1806303838878</v>
      </c>
      <c r="AJ434" s="141" t="str">
        <f t="shared" si="262"/>
        <v/>
      </c>
      <c r="BA434" s="141"/>
      <c r="BR434" s="141"/>
      <c r="CG434" s="141"/>
    </row>
    <row r="435" spans="1:85" ht="15">
      <c r="A435" s="167" t="s">
        <v>24</v>
      </c>
      <c r="B435" s="156">
        <v>140.3913122334929</v>
      </c>
      <c r="C435" s="156">
        <v>0</v>
      </c>
      <c r="D435" s="156">
        <v>13.225779174967998</v>
      </c>
      <c r="E435" s="156">
        <v>0</v>
      </c>
      <c r="F435" s="348"/>
      <c r="G435" s="156">
        <v>0</v>
      </c>
      <c r="H435" s="168">
        <v>0</v>
      </c>
      <c r="I435" s="154">
        <f t="shared" si="259"/>
        <v>153.61709140846091</v>
      </c>
      <c r="J435" s="149"/>
      <c r="K435" s="169" t="s">
        <v>24</v>
      </c>
      <c r="L435" s="156">
        <v>140.3913122334929</v>
      </c>
      <c r="M435" s="156">
        <v>0</v>
      </c>
      <c r="N435" s="156">
        <v>13.225779174967998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60"/>
        <v>153.61709140846091</v>
      </c>
      <c r="U435" s="215" t="s">
        <v>24</v>
      </c>
      <c r="V435" s="207">
        <v>131.80701558850271</v>
      </c>
      <c r="W435" s="207">
        <v>7.9266179717908338</v>
      </c>
      <c r="X435" s="207">
        <v>0</v>
      </c>
      <c r="Y435" s="207">
        <v>0</v>
      </c>
      <c r="Z435" s="207">
        <v>13.225779174967998</v>
      </c>
      <c r="AA435" s="207">
        <v>0</v>
      </c>
      <c r="AB435" s="207">
        <v>0</v>
      </c>
      <c r="AC435" s="208">
        <v>0.65767867319935203</v>
      </c>
      <c r="AD435" s="207">
        <v>0.65767867319935203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61"/>
        <v>153.61709140846091</v>
      </c>
      <c r="AJ435" s="141" t="str">
        <f t="shared" si="262"/>
        <v/>
      </c>
      <c r="BA435" s="141"/>
      <c r="BR435" s="141"/>
      <c r="CG435" s="141"/>
    </row>
    <row r="436" spans="1:85" ht="15">
      <c r="A436" s="159" t="s">
        <v>59</v>
      </c>
      <c r="B436" s="160">
        <v>4.4489187546583384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259"/>
        <v>4.4489187546583384</v>
      </c>
      <c r="J436" s="149"/>
      <c r="K436" s="163" t="s">
        <v>59</v>
      </c>
      <c r="L436" s="164">
        <v>4.4489187546583384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60"/>
        <v>4.4489187546583384</v>
      </c>
      <c r="U436" s="211" t="s">
        <v>59</v>
      </c>
      <c r="V436" s="212">
        <v>4.1336700533273003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0.31524870133103766</v>
      </c>
      <c r="AD436" s="212">
        <v>0.31524870133103766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61"/>
        <v>4.4489187546583384</v>
      </c>
      <c r="AJ436" s="141" t="str">
        <f t="shared" si="262"/>
        <v/>
      </c>
      <c r="BA436" s="141"/>
      <c r="BR436" s="141"/>
      <c r="CG436" s="141"/>
    </row>
    <row r="437" spans="1:85" ht="15">
      <c r="A437" s="167" t="s">
        <v>22</v>
      </c>
      <c r="B437" s="156">
        <v>416.58574688727794</v>
      </c>
      <c r="C437" s="156">
        <v>0</v>
      </c>
      <c r="D437" s="156">
        <v>26.230781113697141</v>
      </c>
      <c r="E437" s="156">
        <v>0</v>
      </c>
      <c r="F437" s="348"/>
      <c r="G437" s="156">
        <v>0</v>
      </c>
      <c r="H437" s="168">
        <v>0</v>
      </c>
      <c r="I437" s="154">
        <f t="shared" si="259"/>
        <v>442.8165280009751</v>
      </c>
      <c r="J437" s="149"/>
      <c r="K437" s="169" t="s">
        <v>22</v>
      </c>
      <c r="L437" s="156">
        <v>416.58574688727794</v>
      </c>
      <c r="M437" s="156">
        <v>0</v>
      </c>
      <c r="N437" s="156">
        <v>26.230781113697141</v>
      </c>
      <c r="O437" s="156">
        <v>0</v>
      </c>
      <c r="P437" s="156">
        <v>15.667622450812098</v>
      </c>
      <c r="Q437" s="156">
        <v>0</v>
      </c>
      <c r="R437" s="157">
        <v>0</v>
      </c>
      <c r="S437" s="158">
        <f t="shared" si="260"/>
        <v>458.48415045178717</v>
      </c>
      <c r="U437" s="215" t="s">
        <v>22</v>
      </c>
      <c r="V437" s="207">
        <v>414.69729555533564</v>
      </c>
      <c r="W437" s="207">
        <v>0</v>
      </c>
      <c r="X437" s="207">
        <v>0</v>
      </c>
      <c r="Y437" s="207">
        <v>0</v>
      </c>
      <c r="Z437" s="207">
        <v>0.47799961539306934</v>
      </c>
      <c r="AA437" s="207">
        <v>0</v>
      </c>
      <c r="AB437" s="207">
        <v>15.667622450812098</v>
      </c>
      <c r="AC437" s="208">
        <v>27.641232830246349</v>
      </c>
      <c r="AD437" s="207">
        <v>1.8884513319422824</v>
      </c>
      <c r="AE437" s="207">
        <v>0</v>
      </c>
      <c r="AF437" s="207">
        <v>0</v>
      </c>
      <c r="AG437" s="207">
        <v>25.752781498304071</v>
      </c>
      <c r="AH437" s="207">
        <v>0</v>
      </c>
      <c r="AI437" s="210">
        <f t="shared" si="261"/>
        <v>458.48415045178712</v>
      </c>
      <c r="AJ437" s="141" t="str">
        <f t="shared" si="262"/>
        <v/>
      </c>
      <c r="BA437" s="141"/>
      <c r="BR437" s="141"/>
      <c r="CG437" s="141"/>
    </row>
    <row r="438" spans="1:85" ht="15">
      <c r="A438" s="159" t="s">
        <v>21</v>
      </c>
      <c r="B438" s="160">
        <v>25.279108214512725</v>
      </c>
      <c r="C438" s="160">
        <v>0.2954445283540939</v>
      </c>
      <c r="D438" s="160">
        <v>15.130463984325802</v>
      </c>
      <c r="E438" s="160">
        <v>0</v>
      </c>
      <c r="F438" s="348"/>
      <c r="G438" s="160">
        <v>0</v>
      </c>
      <c r="H438" s="161">
        <v>0</v>
      </c>
      <c r="I438" s="162">
        <f t="shared" si="259"/>
        <v>40.705016727192621</v>
      </c>
      <c r="J438" s="149"/>
      <c r="K438" s="163" t="s">
        <v>21</v>
      </c>
      <c r="L438" s="164">
        <v>25.279108214512725</v>
      </c>
      <c r="M438" s="164">
        <v>0.2954445283540939</v>
      </c>
      <c r="N438" s="164">
        <v>15.130463984325802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60"/>
        <v>40.705016727192621</v>
      </c>
      <c r="U438" s="211" t="s">
        <v>60</v>
      </c>
      <c r="V438" s="212">
        <v>25.279108214512725</v>
      </c>
      <c r="W438" s="212">
        <v>0</v>
      </c>
      <c r="X438" s="212">
        <v>0</v>
      </c>
      <c r="Y438" s="212">
        <v>0.2954445283540939</v>
      </c>
      <c r="Z438" s="212">
        <v>15.130463984325802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61"/>
        <v>40.705016727192621</v>
      </c>
      <c r="AJ438" s="141" t="str">
        <f t="shared" si="262"/>
        <v/>
      </c>
      <c r="BA438" s="141"/>
      <c r="BR438" s="141"/>
      <c r="CG438" s="141"/>
    </row>
    <row r="439" spans="1:85" ht="15">
      <c r="A439" s="170" t="s">
        <v>63</v>
      </c>
      <c r="B439" s="156">
        <v>3.5999999999999997E-2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259"/>
        <v>3.5999999999999997E-2</v>
      </c>
      <c r="J439" s="149"/>
      <c r="K439" s="171" t="s">
        <v>63</v>
      </c>
      <c r="L439" s="156">
        <v>3.5999999999999997E-2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60"/>
        <v>3.5999999999999997E-2</v>
      </c>
      <c r="U439" s="216" t="s">
        <v>61</v>
      </c>
      <c r="V439" s="207">
        <v>3.5999999999999997E-2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61"/>
        <v>3.5999999999999997E-2</v>
      </c>
      <c r="AJ439" s="141" t="str">
        <f t="shared" si="262"/>
        <v/>
      </c>
      <c r="BA439" s="141"/>
      <c r="BR439" s="141"/>
      <c r="CG439" s="141"/>
    </row>
    <row r="440" spans="1:85">
      <c r="A440" s="172" t="s">
        <v>23</v>
      </c>
      <c r="B440" s="173">
        <v>3.5999999999999997E-2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259"/>
        <v>3.5999999999999997E-2</v>
      </c>
      <c r="J440" s="149"/>
      <c r="K440" s="176" t="s">
        <v>23</v>
      </c>
      <c r="L440" s="177">
        <v>3.5999999999999997E-2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60"/>
        <v>3.5999999999999997E-2</v>
      </c>
      <c r="U440" s="217" t="s">
        <v>64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261"/>
        <v>0</v>
      </c>
      <c r="AJ440" s="141">
        <f t="shared" si="262"/>
        <v>3.5999999999999997E-2</v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259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60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61"/>
        <v>0</v>
      </c>
      <c r="AJ441" s="141" t="str">
        <f t="shared" si="262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259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60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261"/>
        <v>0</v>
      </c>
      <c r="AJ442" s="141" t="str">
        <f t="shared" si="262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259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60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61"/>
        <v>0</v>
      </c>
      <c r="AJ443" s="150" t="str">
        <f t="shared" si="262"/>
        <v/>
      </c>
    </row>
    <row r="444" spans="1:85" ht="15">
      <c r="A444" s="194" t="s">
        <v>26</v>
      </c>
      <c r="B444" s="195">
        <f>SUM(B423:B439)</f>
        <v>984.2931154640479</v>
      </c>
      <c r="C444" s="195">
        <f t="shared" ref="C444:H444" si="263">SUM(C423:C439)</f>
        <v>178.12873649172715</v>
      </c>
      <c r="D444" s="195">
        <f t="shared" si="263"/>
        <v>189.1301204578854</v>
      </c>
      <c r="E444" s="195">
        <f t="shared" si="263"/>
        <v>1458.4189023287684</v>
      </c>
      <c r="F444" s="195">
        <f t="shared" si="263"/>
        <v>0</v>
      </c>
      <c r="G444" s="195">
        <f t="shared" si="263"/>
        <v>185.03041192894727</v>
      </c>
      <c r="H444" s="197">
        <f t="shared" si="263"/>
        <v>0</v>
      </c>
      <c r="I444" s="154">
        <f t="shared" ref="I444" si="264">SUM(I423:I439)</f>
        <v>2995.0012866713764</v>
      </c>
      <c r="J444" s="149"/>
      <c r="K444" s="196" t="s">
        <v>26</v>
      </c>
      <c r="L444" s="195">
        <f>SUM(L423:L439)</f>
        <v>984.2931154640479</v>
      </c>
      <c r="M444" s="195">
        <f t="shared" ref="M444:R444" si="265">SUM(M423:M439)</f>
        <v>178.12873649172715</v>
      </c>
      <c r="N444" s="195">
        <f t="shared" si="265"/>
        <v>189.1301204578854</v>
      </c>
      <c r="O444" s="195">
        <f t="shared" si="265"/>
        <v>1458.4189023287684</v>
      </c>
      <c r="P444" s="195">
        <f t="shared" si="265"/>
        <v>301.78603476112676</v>
      </c>
      <c r="Q444" s="195">
        <f t="shared" si="265"/>
        <v>185.03041192894727</v>
      </c>
      <c r="R444" s="197">
        <f t="shared" si="265"/>
        <v>0</v>
      </c>
      <c r="S444" s="198">
        <f t="shared" ref="S444" si="266">SUM(S423:S439)</f>
        <v>3296.7873214325032</v>
      </c>
      <c r="T444" s="141" t="str">
        <f>IF(ABS(S444-AI444)&gt;0.01,S444-AI444,"")</f>
        <v/>
      </c>
      <c r="U444" s="224" t="s">
        <v>62</v>
      </c>
      <c r="V444" s="225">
        <f>SUM(V423:V439)</f>
        <v>874.99686950548858</v>
      </c>
      <c r="W444" s="225">
        <f t="shared" ref="W444:AH444" si="267">SUM(W423:W439)</f>
        <v>103.04553315134538</v>
      </c>
      <c r="X444" s="225">
        <f t="shared" si="267"/>
        <v>185.03041192894727</v>
      </c>
      <c r="Y444" s="225">
        <f t="shared" si="267"/>
        <v>178.12873649172715</v>
      </c>
      <c r="Z444" s="225">
        <f t="shared" si="267"/>
        <v>161.85662556627821</v>
      </c>
      <c r="AA444" s="225">
        <f t="shared" si="267"/>
        <v>1400.2174444104719</v>
      </c>
      <c r="AB444" s="225">
        <f t="shared" si="267"/>
        <v>301.78603476112676</v>
      </c>
      <c r="AC444" s="225">
        <f t="shared" si="267"/>
        <v>91.725665617117528</v>
      </c>
      <c r="AD444" s="226">
        <f t="shared" si="267"/>
        <v>6.2507128072138629</v>
      </c>
      <c r="AE444" s="226">
        <f t="shared" si="267"/>
        <v>3.6268523919760183</v>
      </c>
      <c r="AF444" s="226">
        <f t="shared" si="267"/>
        <v>0</v>
      </c>
      <c r="AG444" s="226">
        <f t="shared" si="267"/>
        <v>27.273494891607186</v>
      </c>
      <c r="AH444" s="226">
        <f t="shared" si="267"/>
        <v>54.574605526320468</v>
      </c>
      <c r="AI444" s="227">
        <f>SUM(V444:AC444)</f>
        <v>3296.7873214325027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0.32864530637914496</v>
      </c>
      <c r="C445" s="49">
        <f t="shared" ref="C445:H445" si="268">IF($I444=0,"-",C444/$I444)</f>
        <v>5.9475345564775427E-2</v>
      </c>
      <c r="D445" s="49">
        <f t="shared" si="268"/>
        <v>6.3148594058897153E-2</v>
      </c>
      <c r="E445" s="49">
        <f t="shared" si="268"/>
        <v>0.48695101027807736</v>
      </c>
      <c r="F445" s="49">
        <f t="shared" si="268"/>
        <v>0</v>
      </c>
      <c r="G445" s="49">
        <f t="shared" si="268"/>
        <v>6.1779743719104968E-2</v>
      </c>
      <c r="H445" s="72">
        <f t="shared" si="268"/>
        <v>0</v>
      </c>
      <c r="I445" s="50">
        <f>SUM(B445:H445)</f>
        <v>0.99999999999999989</v>
      </c>
      <c r="J445" s="141"/>
      <c r="K445" s="84" t="s">
        <v>86</v>
      </c>
      <c r="L445" s="101">
        <f t="shared" ref="L445:R445" si="269">IF($S444=0,"-",L444/$S444)</f>
        <v>0.29856130210921761</v>
      </c>
      <c r="M445" s="101">
        <f t="shared" si="269"/>
        <v>5.4031006287153384E-2</v>
      </c>
      <c r="N445" s="101">
        <f t="shared" si="269"/>
        <v>5.7368007705060432E-2</v>
      </c>
      <c r="O445" s="101">
        <f t="shared" si="269"/>
        <v>0.44237579198620058</v>
      </c>
      <c r="P445" s="101">
        <f t="shared" si="269"/>
        <v>9.1539430766190963E-2</v>
      </c>
      <c r="Q445" s="101">
        <f t="shared" si="269"/>
        <v>5.6124461146176939E-2</v>
      </c>
      <c r="R445" s="102">
        <f t="shared" si="269"/>
        <v>0</v>
      </c>
      <c r="S445" s="103">
        <f>SUM(L445:R445)</f>
        <v>1</v>
      </c>
      <c r="U445" s="113" t="s">
        <v>86</v>
      </c>
      <c r="V445" s="135">
        <f>+V444/$AI444</f>
        <v>0.26540895247233892</v>
      </c>
      <c r="W445" s="135">
        <f t="shared" ref="W445:AH445" si="270">+W444/$AI444</f>
        <v>3.1256348409690736E-2</v>
      </c>
      <c r="X445" s="135">
        <f t="shared" si="270"/>
        <v>5.6124461146176946E-2</v>
      </c>
      <c r="Y445" s="135">
        <f t="shared" si="270"/>
        <v>5.4031006287153398E-2</v>
      </c>
      <c r="Z445" s="135">
        <f t="shared" si="270"/>
        <v>4.9095258439646364E-2</v>
      </c>
      <c r="AA445" s="135">
        <f t="shared" si="270"/>
        <v>0.42472179970713331</v>
      </c>
      <c r="AB445" s="135">
        <f t="shared" si="270"/>
        <v>9.1539430766190963E-2</v>
      </c>
      <c r="AC445" s="135">
        <f t="shared" si="270"/>
        <v>2.7822742771669413E-2</v>
      </c>
      <c r="AD445" s="135">
        <f t="shared" si="270"/>
        <v>1.8960012271879996E-3</v>
      </c>
      <c r="AE445" s="135">
        <f t="shared" si="270"/>
        <v>1.1001171863279605E-3</v>
      </c>
      <c r="AF445" s="135">
        <f t="shared" si="270"/>
        <v>0</v>
      </c>
      <c r="AG445" s="135">
        <f t="shared" si="270"/>
        <v>8.272749265414079E-3</v>
      </c>
      <c r="AH445" s="135">
        <f t="shared" si="270"/>
        <v>1.6553875092739374E-2</v>
      </c>
      <c r="AI445" s="136">
        <f>SUM(V445:AC445)</f>
        <v>1</v>
      </c>
      <c r="AJ445" s="141" t="str">
        <f t="shared" si="262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0.10313184910422972</v>
      </c>
      <c r="G449" s="354"/>
      <c r="H449" s="356"/>
      <c r="I449" s="154">
        <f>SUM(B449:H449)</f>
        <v>0.10313184910422972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271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272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271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272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271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272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271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272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271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272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247.34178383434696</v>
      </c>
      <c r="G455" s="357"/>
      <c r="H455" s="359"/>
      <c r="I455" s="154">
        <f t="shared" si="271"/>
        <v>247.34178383434696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272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271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272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271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272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271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272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271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272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934.86643074576716</v>
      </c>
      <c r="G460" s="357"/>
      <c r="H460" s="359"/>
      <c r="I460" s="162">
        <f t="shared" si="271"/>
        <v>934.86643074576716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272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271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272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271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272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15.934483927363548</v>
      </c>
      <c r="G463" s="357"/>
      <c r="H463" s="359"/>
      <c r="I463" s="154">
        <f t="shared" si="271"/>
        <v>15.934483927363548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272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271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272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271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272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271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272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271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272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271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272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271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272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73">SUM(C449:C465)</f>
        <v>0</v>
      </c>
      <c r="D470" s="195">
        <f t="shared" si="273"/>
        <v>0</v>
      </c>
      <c r="E470" s="195">
        <f t="shared" si="273"/>
        <v>0</v>
      </c>
      <c r="F470" s="195">
        <f t="shared" si="273"/>
        <v>1198.2458303565818</v>
      </c>
      <c r="G470" s="195">
        <f t="shared" si="273"/>
        <v>0</v>
      </c>
      <c r="H470" s="197">
        <f t="shared" si="273"/>
        <v>0</v>
      </c>
      <c r="I470" s="154">
        <f t="shared" ref="I470" si="274">SUM(I449:I465)</f>
        <v>1198.2458303565818</v>
      </c>
      <c r="J470" s="149"/>
      <c r="K470" s="196" t="s">
        <v>26</v>
      </c>
      <c r="L470" s="195">
        <f>SUM(L449:L465)</f>
        <v>0</v>
      </c>
      <c r="M470" s="195">
        <f t="shared" ref="M470:R470" si="275">SUM(M449:M465)</f>
        <v>0</v>
      </c>
      <c r="N470" s="195">
        <f t="shared" si="275"/>
        <v>0</v>
      </c>
      <c r="O470" s="195">
        <f t="shared" si="275"/>
        <v>0</v>
      </c>
      <c r="P470" s="195">
        <f t="shared" si="275"/>
        <v>0</v>
      </c>
      <c r="Q470" s="195">
        <f t="shared" si="275"/>
        <v>0</v>
      </c>
      <c r="R470" s="197">
        <f t="shared" si="275"/>
        <v>0</v>
      </c>
      <c r="S470" s="198">
        <f t="shared" ref="S470" si="276">SUM(S449:S465)</f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277">IF($I470=0,"-",C470/$I470)</f>
        <v>0</v>
      </c>
      <c r="D471" s="49">
        <f t="shared" si="277"/>
        <v>0</v>
      </c>
      <c r="E471" s="49">
        <f t="shared" si="277"/>
        <v>0</v>
      </c>
      <c r="F471" s="49">
        <f t="shared" si="277"/>
        <v>1</v>
      </c>
      <c r="G471" s="49">
        <f t="shared" si="277"/>
        <v>0</v>
      </c>
      <c r="H471" s="72">
        <f t="shared" si="277"/>
        <v>0</v>
      </c>
      <c r="I471" s="50">
        <f>SUM(B471:H471)</f>
        <v>1</v>
      </c>
      <c r="J471" s="24"/>
      <c r="K471" s="84" t="s">
        <v>86</v>
      </c>
      <c r="L471" s="101" t="str">
        <f t="shared" ref="L471:R471" si="278">IF($S470=0,"-",L470/$S470)</f>
        <v>-</v>
      </c>
      <c r="M471" s="101" t="str">
        <f t="shared" si="278"/>
        <v>-</v>
      </c>
      <c r="N471" s="101" t="str">
        <f t="shared" si="278"/>
        <v>-</v>
      </c>
      <c r="O471" s="101" t="str">
        <f t="shared" si="278"/>
        <v>-</v>
      </c>
      <c r="P471" s="101" t="str">
        <f t="shared" si="278"/>
        <v>-</v>
      </c>
      <c r="Q471" s="101" t="str">
        <f t="shared" si="278"/>
        <v>-</v>
      </c>
      <c r="R471" s="102" t="str">
        <f t="shared" si="278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279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280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279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280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279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280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279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280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279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280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40226.134176825559</v>
      </c>
      <c r="G481" s="357"/>
      <c r="H481" s="359"/>
      <c r="I481" s="154">
        <f t="shared" si="279"/>
        <v>40226.134176825559</v>
      </c>
      <c r="J481" s="149"/>
      <c r="K481" s="169" t="s">
        <v>57</v>
      </c>
      <c r="L481" s="357"/>
      <c r="M481" s="358"/>
      <c r="N481" s="358"/>
      <c r="O481" s="359"/>
      <c r="P481" s="156">
        <v>5335.0307042608365</v>
      </c>
      <c r="Q481" s="357"/>
      <c r="R481" s="364"/>
      <c r="S481" s="158">
        <f t="shared" si="280"/>
        <v>5335.0307042608365</v>
      </c>
    </row>
    <row r="482" spans="1:19" ht="15">
      <c r="A482" s="159" t="s">
        <v>12</v>
      </c>
      <c r="B482" s="357"/>
      <c r="C482" s="358"/>
      <c r="D482" s="358"/>
      <c r="E482" s="359"/>
      <c r="F482" s="160">
        <v>12279.090139155014</v>
      </c>
      <c r="G482" s="357"/>
      <c r="H482" s="359"/>
      <c r="I482" s="162">
        <f t="shared" si="279"/>
        <v>12279.090139155014</v>
      </c>
      <c r="J482" s="149"/>
      <c r="K482" s="163" t="s">
        <v>12</v>
      </c>
      <c r="L482" s="357"/>
      <c r="M482" s="358"/>
      <c r="N482" s="358"/>
      <c r="O482" s="359"/>
      <c r="P482" s="164">
        <v>3758.9753976682846</v>
      </c>
      <c r="Q482" s="357"/>
      <c r="R482" s="364"/>
      <c r="S482" s="166">
        <f t="shared" si="280"/>
        <v>3758.9753976682846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279"/>
        <v>0</v>
      </c>
      <c r="J483" s="149"/>
      <c r="K483" s="169" t="s">
        <v>58</v>
      </c>
      <c r="L483" s="357"/>
      <c r="M483" s="358"/>
      <c r="N483" s="358"/>
      <c r="O483" s="359"/>
      <c r="P483" s="156">
        <v>0</v>
      </c>
      <c r="Q483" s="357"/>
      <c r="R483" s="364"/>
      <c r="S483" s="158">
        <f t="shared" si="280"/>
        <v>0</v>
      </c>
    </row>
    <row r="484" spans="1:19" ht="15">
      <c r="A484" s="159" t="s">
        <v>17</v>
      </c>
      <c r="B484" s="357"/>
      <c r="C484" s="358"/>
      <c r="D484" s="358"/>
      <c r="E484" s="359"/>
      <c r="F484" s="160">
        <v>11.898349545446033</v>
      </c>
      <c r="G484" s="357"/>
      <c r="H484" s="359"/>
      <c r="I484" s="162">
        <f t="shared" si="279"/>
        <v>11.898349545446033</v>
      </c>
      <c r="J484" s="149"/>
      <c r="K484" s="163" t="s">
        <v>17</v>
      </c>
      <c r="L484" s="357"/>
      <c r="M484" s="358"/>
      <c r="N484" s="358"/>
      <c r="O484" s="359"/>
      <c r="P484" s="164">
        <v>-9.3940812934070472E-2</v>
      </c>
      <c r="Q484" s="357"/>
      <c r="R484" s="364"/>
      <c r="S484" s="166">
        <f t="shared" si="280"/>
        <v>-9.3940812934070472E-2</v>
      </c>
    </row>
    <row r="485" spans="1:19" ht="15">
      <c r="A485" s="167" t="s">
        <v>139</v>
      </c>
      <c r="B485" s="357"/>
      <c r="C485" s="358"/>
      <c r="D485" s="358"/>
      <c r="E485" s="359"/>
      <c r="F485" s="156">
        <v>102.69346488156631</v>
      </c>
      <c r="G485" s="357"/>
      <c r="H485" s="359"/>
      <c r="I485" s="154">
        <f t="shared" si="279"/>
        <v>102.69346488156631</v>
      </c>
      <c r="J485" s="149"/>
      <c r="K485" s="169" t="s">
        <v>139</v>
      </c>
      <c r="L485" s="357"/>
      <c r="M485" s="358"/>
      <c r="N485" s="358"/>
      <c r="O485" s="359"/>
      <c r="P485" s="156">
        <v>72.199548127375095</v>
      </c>
      <c r="Q485" s="357"/>
      <c r="R485" s="364"/>
      <c r="S485" s="158">
        <f t="shared" si="280"/>
        <v>72.199548127375095</v>
      </c>
    </row>
    <row r="486" spans="1:19" ht="15">
      <c r="A486" s="159" t="s">
        <v>25</v>
      </c>
      <c r="B486" s="357"/>
      <c r="C486" s="358"/>
      <c r="D486" s="358"/>
      <c r="E486" s="359"/>
      <c r="F486" s="160">
        <v>914.1507568739105</v>
      </c>
      <c r="G486" s="357"/>
      <c r="H486" s="359"/>
      <c r="I486" s="162">
        <f t="shared" si="279"/>
        <v>914.1507568739105</v>
      </c>
      <c r="J486" s="149"/>
      <c r="K486" s="163" t="s">
        <v>25</v>
      </c>
      <c r="L486" s="357"/>
      <c r="M486" s="358"/>
      <c r="N486" s="358"/>
      <c r="O486" s="359"/>
      <c r="P486" s="164">
        <v>-2.5313084961453569E-14</v>
      </c>
      <c r="Q486" s="357"/>
      <c r="R486" s="364"/>
      <c r="S486" s="166">
        <f t="shared" si="280"/>
        <v>-2.5313084961453569E-14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279"/>
        <v>0</v>
      </c>
      <c r="J487" s="149"/>
      <c r="K487" s="169" t="s">
        <v>24</v>
      </c>
      <c r="L487" s="357"/>
      <c r="M487" s="358"/>
      <c r="N487" s="358"/>
      <c r="O487" s="359"/>
      <c r="P487" s="156">
        <v>0</v>
      </c>
      <c r="Q487" s="357"/>
      <c r="R487" s="364"/>
      <c r="S487" s="158">
        <f t="shared" si="280"/>
        <v>0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279"/>
        <v>0</v>
      </c>
      <c r="J488" s="149"/>
      <c r="K488" s="163" t="s">
        <v>59</v>
      </c>
      <c r="L488" s="357"/>
      <c r="M488" s="358"/>
      <c r="N488" s="358"/>
      <c r="O488" s="359"/>
      <c r="P488" s="164">
        <v>0</v>
      </c>
      <c r="Q488" s="357"/>
      <c r="R488" s="364"/>
      <c r="S488" s="166">
        <f t="shared" si="280"/>
        <v>0</v>
      </c>
    </row>
    <row r="489" spans="1:19" ht="15">
      <c r="A489" s="167" t="s">
        <v>22</v>
      </c>
      <c r="B489" s="357"/>
      <c r="C489" s="358"/>
      <c r="D489" s="358"/>
      <c r="E489" s="359"/>
      <c r="F489" s="156">
        <v>3924.5869274596066</v>
      </c>
      <c r="G489" s="357"/>
      <c r="H489" s="359"/>
      <c r="I489" s="154">
        <f t="shared" si="279"/>
        <v>3924.5869274596066</v>
      </c>
      <c r="J489" s="149"/>
      <c r="K489" s="169" t="s">
        <v>22</v>
      </c>
      <c r="L489" s="357"/>
      <c r="M489" s="358"/>
      <c r="N489" s="358"/>
      <c r="O489" s="359"/>
      <c r="P489" s="156">
        <v>1163.1730122475576</v>
      </c>
      <c r="Q489" s="357"/>
      <c r="R489" s="364"/>
      <c r="S489" s="158">
        <f t="shared" si="280"/>
        <v>1163.1730122475576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279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280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279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280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279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280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279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280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279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280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279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280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81">SUM(C475:C491)</f>
        <v>0</v>
      </c>
      <c r="D496" s="195">
        <f t="shared" si="281"/>
        <v>0</v>
      </c>
      <c r="E496" s="195">
        <f t="shared" si="281"/>
        <v>0</v>
      </c>
      <c r="F496" s="195">
        <f t="shared" si="281"/>
        <v>57458.553814741099</v>
      </c>
      <c r="G496" s="195">
        <f t="shared" si="281"/>
        <v>0</v>
      </c>
      <c r="H496" s="197">
        <f t="shared" si="281"/>
        <v>0</v>
      </c>
      <c r="I496" s="154">
        <f t="shared" ref="I496" si="282">SUM(I475:I491)</f>
        <v>57458.553814741099</v>
      </c>
      <c r="J496" s="149"/>
      <c r="K496" s="196" t="s">
        <v>26</v>
      </c>
      <c r="L496" s="195">
        <f>SUM(L475:L491)</f>
        <v>0</v>
      </c>
      <c r="M496" s="195">
        <f t="shared" ref="M496:R496" si="283">SUM(M475:M491)</f>
        <v>0</v>
      </c>
      <c r="N496" s="195">
        <f t="shared" si="283"/>
        <v>0</v>
      </c>
      <c r="O496" s="195">
        <f t="shared" si="283"/>
        <v>0</v>
      </c>
      <c r="P496" s="195">
        <f t="shared" si="283"/>
        <v>10329.28472149112</v>
      </c>
      <c r="Q496" s="195">
        <f t="shared" si="283"/>
        <v>0</v>
      </c>
      <c r="R496" s="197">
        <f t="shared" si="283"/>
        <v>0</v>
      </c>
      <c r="S496" s="198">
        <f t="shared" ref="S496" si="284">SUM(S475:S491)</f>
        <v>10329.28472149112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285">IF($I496=0,"-",C496/$I496)</f>
        <v>0</v>
      </c>
      <c r="D497" s="49">
        <f t="shared" si="285"/>
        <v>0</v>
      </c>
      <c r="E497" s="49">
        <f t="shared" si="285"/>
        <v>0</v>
      </c>
      <c r="F497" s="49">
        <f t="shared" si="285"/>
        <v>1</v>
      </c>
      <c r="G497" s="49">
        <f t="shared" si="285"/>
        <v>0</v>
      </c>
      <c r="H497" s="72">
        <f t="shared" si="285"/>
        <v>0</v>
      </c>
      <c r="I497" s="50">
        <f>SUM(B497:H497)</f>
        <v>1</v>
      </c>
      <c r="J497" s="24"/>
      <c r="K497" s="84" t="s">
        <v>86</v>
      </c>
      <c r="L497" s="101">
        <f t="shared" ref="L497:R497" si="286">IF($S496=0,"-",L496/$S496)</f>
        <v>0</v>
      </c>
      <c r="M497" s="101">
        <f t="shared" si="286"/>
        <v>0</v>
      </c>
      <c r="N497" s="101">
        <f t="shared" si="286"/>
        <v>0</v>
      </c>
      <c r="O497" s="101">
        <f t="shared" si="286"/>
        <v>0</v>
      </c>
      <c r="P497" s="101">
        <f t="shared" si="286"/>
        <v>1</v>
      </c>
      <c r="Q497" s="101">
        <f t="shared" si="286"/>
        <v>0</v>
      </c>
      <c r="R497" s="102">
        <f t="shared" si="286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287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288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287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288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287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288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287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288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287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288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287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288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287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288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287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288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287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288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227.9180013441329</v>
      </c>
      <c r="G511" s="357"/>
      <c r="H511" s="359"/>
      <c r="I511" s="154">
        <f t="shared" si="287"/>
        <v>227.9180013441329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288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27.579599999999996</v>
      </c>
      <c r="G512" s="357"/>
      <c r="H512" s="359"/>
      <c r="I512" s="162">
        <f t="shared" si="287"/>
        <v>27.579599999999996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288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287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288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287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288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287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288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287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288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287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288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287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288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287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288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287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288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287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28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89">SUM(C501:C517)</f>
        <v>0</v>
      </c>
      <c r="D522" s="195">
        <f t="shared" si="289"/>
        <v>0</v>
      </c>
      <c r="E522" s="195">
        <f t="shared" si="289"/>
        <v>0</v>
      </c>
      <c r="F522" s="195">
        <f t="shared" si="289"/>
        <v>255.4976013441329</v>
      </c>
      <c r="G522" s="195">
        <f t="shared" si="289"/>
        <v>0</v>
      </c>
      <c r="H522" s="197">
        <f t="shared" si="289"/>
        <v>0</v>
      </c>
      <c r="I522" s="154">
        <f t="shared" ref="I522" si="290">SUM(I501:I517)</f>
        <v>255.4976013441329</v>
      </c>
      <c r="J522" s="149"/>
      <c r="K522" s="196" t="s">
        <v>26</v>
      </c>
      <c r="L522" s="195">
        <f>SUM(L501:L517)</f>
        <v>0</v>
      </c>
      <c r="M522" s="195">
        <f t="shared" ref="M522:R522" si="291">SUM(M501:M517)</f>
        <v>0</v>
      </c>
      <c r="N522" s="195">
        <f t="shared" si="291"/>
        <v>0</v>
      </c>
      <c r="O522" s="195">
        <f t="shared" si="291"/>
        <v>0</v>
      </c>
      <c r="P522" s="195">
        <f t="shared" si="291"/>
        <v>0</v>
      </c>
      <c r="Q522" s="195">
        <f t="shared" si="291"/>
        <v>0</v>
      </c>
      <c r="R522" s="197">
        <f t="shared" si="291"/>
        <v>0</v>
      </c>
      <c r="S522" s="198">
        <f t="shared" ref="S522" si="292">SUM(S501:S517)</f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293">IF($I522=0,"-",C522/$I522)</f>
        <v>0</v>
      </c>
      <c r="D523" s="49">
        <f t="shared" si="293"/>
        <v>0</v>
      </c>
      <c r="E523" s="49">
        <f t="shared" si="293"/>
        <v>0</v>
      </c>
      <c r="F523" s="49">
        <f t="shared" si="293"/>
        <v>1</v>
      </c>
      <c r="G523" s="49">
        <f t="shared" si="293"/>
        <v>0</v>
      </c>
      <c r="H523" s="72">
        <f t="shared" si="293"/>
        <v>0</v>
      </c>
      <c r="I523" s="50">
        <f>SUM(B523:H523)</f>
        <v>1</v>
      </c>
      <c r="J523" s="24"/>
      <c r="K523" s="84" t="s">
        <v>86</v>
      </c>
      <c r="L523" s="101" t="str">
        <f t="shared" ref="L523:R523" si="294">IF($S522=0,"-",L522/$S522)</f>
        <v>-</v>
      </c>
      <c r="M523" s="101" t="str">
        <f t="shared" si="294"/>
        <v>-</v>
      </c>
      <c r="N523" s="101" t="str">
        <f t="shared" si="294"/>
        <v>-</v>
      </c>
      <c r="O523" s="101" t="str">
        <f t="shared" si="294"/>
        <v>-</v>
      </c>
      <c r="P523" s="101" t="str">
        <f t="shared" si="294"/>
        <v>-</v>
      </c>
      <c r="Q523" s="101" t="str">
        <f t="shared" si="294"/>
        <v>-</v>
      </c>
      <c r="R523" s="102" t="str">
        <f t="shared" si="294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95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96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95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96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95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96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95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96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95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96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374.65527578700386</v>
      </c>
      <c r="G533" s="357"/>
      <c r="H533" s="359"/>
      <c r="I533" s="154">
        <f t="shared" si="295"/>
        <v>374.65527578700386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96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43.126411212533583</v>
      </c>
      <c r="G534" s="357"/>
      <c r="H534" s="359"/>
      <c r="I534" s="162">
        <f t="shared" si="295"/>
        <v>43.126411212533583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96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95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96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95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96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95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96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95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96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95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96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95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96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95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96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95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96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95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96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95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96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95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96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95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96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95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96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97">SUM(C527:C543)</f>
        <v>0</v>
      </c>
      <c r="D548" s="195">
        <f t="shared" si="297"/>
        <v>0</v>
      </c>
      <c r="E548" s="195">
        <f t="shared" si="297"/>
        <v>0</v>
      </c>
      <c r="F548" s="195">
        <f t="shared" si="297"/>
        <v>417.78168699953744</v>
      </c>
      <c r="G548" s="195">
        <f t="shared" si="297"/>
        <v>0</v>
      </c>
      <c r="H548" s="197">
        <f t="shared" si="297"/>
        <v>0</v>
      </c>
      <c r="I548" s="154">
        <f t="shared" ref="I548" si="298">SUM(I527:I543)</f>
        <v>417.78168699953744</v>
      </c>
      <c r="J548" s="149"/>
      <c r="K548" s="196" t="s">
        <v>26</v>
      </c>
      <c r="L548" s="195">
        <f>SUM(L527:L543)</f>
        <v>0</v>
      </c>
      <c r="M548" s="195">
        <f t="shared" ref="M548:R548" si="299">SUM(M527:M543)</f>
        <v>0</v>
      </c>
      <c r="N548" s="195">
        <f t="shared" si="299"/>
        <v>0</v>
      </c>
      <c r="O548" s="195">
        <f t="shared" si="299"/>
        <v>0</v>
      </c>
      <c r="P548" s="195">
        <f t="shared" si="299"/>
        <v>0</v>
      </c>
      <c r="Q548" s="195">
        <f t="shared" si="299"/>
        <v>0</v>
      </c>
      <c r="R548" s="197">
        <f t="shared" si="299"/>
        <v>0</v>
      </c>
      <c r="S548" s="198">
        <f t="shared" ref="S548" si="300">SUM(S527:S543)</f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301">IF($I548=0,"-",C548/$I548)</f>
        <v>0</v>
      </c>
      <c r="D549" s="49">
        <f t="shared" si="301"/>
        <v>0</v>
      </c>
      <c r="E549" s="49">
        <f t="shared" si="301"/>
        <v>0</v>
      </c>
      <c r="F549" s="49">
        <f t="shared" si="301"/>
        <v>1</v>
      </c>
      <c r="G549" s="49">
        <f t="shared" si="301"/>
        <v>0</v>
      </c>
      <c r="H549" s="72">
        <f t="shared" si="301"/>
        <v>0</v>
      </c>
      <c r="I549" s="50">
        <f>SUM(B549:H549)</f>
        <v>1</v>
      </c>
      <c r="J549" s="24"/>
      <c r="K549" s="84" t="s">
        <v>86</v>
      </c>
      <c r="L549" s="101" t="str">
        <f t="shared" ref="L549:R549" si="302">IF($S548=0,"-",L548/$S548)</f>
        <v>-</v>
      </c>
      <c r="M549" s="101" t="str">
        <f t="shared" si="302"/>
        <v>-</v>
      </c>
      <c r="N549" s="101" t="str">
        <f t="shared" si="302"/>
        <v>-</v>
      </c>
      <c r="O549" s="101" t="str">
        <f t="shared" si="302"/>
        <v>-</v>
      </c>
      <c r="P549" s="101" t="str">
        <f t="shared" si="302"/>
        <v>-</v>
      </c>
      <c r="Q549" s="101" t="str">
        <f t="shared" si="302"/>
        <v>-</v>
      </c>
      <c r="R549" s="102" t="str">
        <f t="shared" si="302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303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304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303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304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303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304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303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304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303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304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303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304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30.704155178718366</v>
      </c>
      <c r="G560" s="357"/>
      <c r="H560" s="359"/>
      <c r="I560" s="162">
        <f t="shared" si="303"/>
        <v>30.704155178718366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304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1452.1059556052203</v>
      </c>
      <c r="G561" s="357"/>
      <c r="H561" s="359"/>
      <c r="I561" s="154">
        <f t="shared" si="303"/>
        <v>1452.1059556052203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304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303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304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303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304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303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304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303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304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303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304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303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304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303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304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303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304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303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304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303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304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303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304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303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304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305">SUM(C553:C569)</f>
        <v>0</v>
      </c>
      <c r="D574" s="195">
        <f t="shared" si="305"/>
        <v>0</v>
      </c>
      <c r="E574" s="195">
        <f t="shared" si="305"/>
        <v>0</v>
      </c>
      <c r="F574" s="195">
        <f t="shared" si="305"/>
        <v>1482.8101107839386</v>
      </c>
      <c r="G574" s="195">
        <f t="shared" si="305"/>
        <v>0</v>
      </c>
      <c r="H574" s="197">
        <f t="shared" si="305"/>
        <v>0</v>
      </c>
      <c r="I574" s="154">
        <f t="shared" ref="I574" si="306">SUM(I553:I569)</f>
        <v>1482.8101107839386</v>
      </c>
      <c r="J574" s="149"/>
      <c r="K574" s="196" t="s">
        <v>26</v>
      </c>
      <c r="L574" s="195">
        <f>SUM(L553:L569)</f>
        <v>0</v>
      </c>
      <c r="M574" s="195">
        <f t="shared" ref="M574:R574" si="307">SUM(M553:M569)</f>
        <v>0</v>
      </c>
      <c r="N574" s="195">
        <f t="shared" si="307"/>
        <v>0</v>
      </c>
      <c r="O574" s="195">
        <f t="shared" si="307"/>
        <v>0</v>
      </c>
      <c r="P574" s="195">
        <f t="shared" si="307"/>
        <v>0</v>
      </c>
      <c r="Q574" s="195">
        <f t="shared" si="307"/>
        <v>0</v>
      </c>
      <c r="R574" s="197">
        <f t="shared" si="307"/>
        <v>0</v>
      </c>
      <c r="S574" s="198">
        <f t="shared" ref="S574" si="308">SUM(S553:S569)</f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309">IF($I574=0,"-",C574/$I574)</f>
        <v>0</v>
      </c>
      <c r="D575" s="49">
        <f t="shared" si="309"/>
        <v>0</v>
      </c>
      <c r="E575" s="49">
        <f t="shared" si="309"/>
        <v>0</v>
      </c>
      <c r="F575" s="49">
        <f t="shared" si="309"/>
        <v>1</v>
      </c>
      <c r="G575" s="49">
        <f t="shared" si="309"/>
        <v>0</v>
      </c>
      <c r="H575" s="72">
        <f t="shared" si="309"/>
        <v>0</v>
      </c>
      <c r="I575" s="50">
        <f>SUM(B575:H575)</f>
        <v>1</v>
      </c>
      <c r="J575" s="24"/>
      <c r="K575" s="84" t="s">
        <v>86</v>
      </c>
      <c r="L575" s="101" t="str">
        <f t="shared" ref="L575:R575" si="310">IF($S574=0,"-",L574/$S574)</f>
        <v>-</v>
      </c>
      <c r="M575" s="101" t="str">
        <f t="shared" si="310"/>
        <v>-</v>
      </c>
      <c r="N575" s="101" t="str">
        <f t="shared" si="310"/>
        <v>-</v>
      </c>
      <c r="O575" s="101" t="str">
        <f t="shared" si="310"/>
        <v>-</v>
      </c>
      <c r="P575" s="101" t="str">
        <f t="shared" si="310"/>
        <v>-</v>
      </c>
      <c r="Q575" s="101" t="str">
        <f t="shared" si="310"/>
        <v>-</v>
      </c>
      <c r="R575" s="102" t="str">
        <f t="shared" si="310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1.1881142282831205</v>
      </c>
      <c r="C579" s="152">
        <v>0</v>
      </c>
      <c r="D579" s="152">
        <v>0.2265327246302529</v>
      </c>
      <c r="E579" s="152">
        <v>0</v>
      </c>
      <c r="F579" s="347"/>
      <c r="G579" s="152">
        <v>0</v>
      </c>
      <c r="H579" s="153">
        <v>0</v>
      </c>
      <c r="I579" s="154">
        <f>SUM(B579:H579)</f>
        <v>1.4146469529133734</v>
      </c>
      <c r="J579" s="149"/>
      <c r="K579" s="203" t="s">
        <v>7</v>
      </c>
      <c r="L579" s="152">
        <v>1.1881142282831205</v>
      </c>
      <c r="M579" s="152">
        <v>0</v>
      </c>
      <c r="N579" s="152">
        <v>0.2265327246302529</v>
      </c>
      <c r="O579" s="152">
        <v>0</v>
      </c>
      <c r="P579" s="152">
        <v>0.10313184910422972</v>
      </c>
      <c r="Q579" s="152">
        <v>0</v>
      </c>
      <c r="R579" s="204">
        <v>0</v>
      </c>
      <c r="S579" s="205">
        <f>SUM(L579:R579)</f>
        <v>1.5177788020176031</v>
      </c>
    </row>
    <row r="580" spans="1:19" ht="15">
      <c r="A580" s="159" t="s">
        <v>8</v>
      </c>
      <c r="B580" s="160">
        <v>9.5560378193077842</v>
      </c>
      <c r="C580" s="160">
        <v>0</v>
      </c>
      <c r="D580" s="160">
        <v>2.3292153627558454</v>
      </c>
      <c r="E580" s="160">
        <v>0</v>
      </c>
      <c r="F580" s="348"/>
      <c r="G580" s="160">
        <v>0</v>
      </c>
      <c r="H580" s="161">
        <v>0</v>
      </c>
      <c r="I580" s="162">
        <f t="shared" ref="I580:I599" si="311">SUM(B580:H580)</f>
        <v>11.885253182063629</v>
      </c>
      <c r="J580" s="149"/>
      <c r="K580" s="163" t="s">
        <v>8</v>
      </c>
      <c r="L580" s="164">
        <v>9.5560378193077842</v>
      </c>
      <c r="M580" s="164">
        <v>0</v>
      </c>
      <c r="N580" s="164">
        <v>2.3292153627558454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312">SUM(L580:R580)</f>
        <v>11.885253182063629</v>
      </c>
    </row>
    <row r="581" spans="1:19" ht="15">
      <c r="A581" s="167" t="s">
        <v>10</v>
      </c>
      <c r="B581" s="156">
        <v>4.6005020332122157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311"/>
        <v>4.6005020332122157</v>
      </c>
      <c r="J581" s="149"/>
      <c r="K581" s="169" t="s">
        <v>10</v>
      </c>
      <c r="L581" s="156">
        <v>4.6005020332122157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312"/>
        <v>4.6005020332122157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311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312"/>
        <v>0</v>
      </c>
    </row>
    <row r="583" spans="1:19" ht="15">
      <c r="A583" s="167" t="s">
        <v>16</v>
      </c>
      <c r="B583" s="156">
        <v>92.965430196529994</v>
      </c>
      <c r="C583" s="156">
        <v>11.260419047233675</v>
      </c>
      <c r="D583" s="156">
        <v>2.4279931783403597</v>
      </c>
      <c r="E583" s="156">
        <v>5.4151142075324881</v>
      </c>
      <c r="F583" s="348"/>
      <c r="G583" s="156">
        <v>0</v>
      </c>
      <c r="H583" s="168">
        <v>0</v>
      </c>
      <c r="I583" s="154">
        <f t="shared" si="311"/>
        <v>112.0689566296365</v>
      </c>
      <c r="J583" s="149"/>
      <c r="K583" s="169" t="s">
        <v>16</v>
      </c>
      <c r="L583" s="156">
        <v>92.965430196529994</v>
      </c>
      <c r="M583" s="156">
        <v>11.260419047233675</v>
      </c>
      <c r="N583" s="156">
        <v>2.4279931783403597</v>
      </c>
      <c r="O583" s="156">
        <v>5.4151142075324881</v>
      </c>
      <c r="P583" s="156">
        <v>0</v>
      </c>
      <c r="Q583" s="156">
        <v>0</v>
      </c>
      <c r="R583" s="157">
        <v>0</v>
      </c>
      <c r="S583" s="158">
        <f t="shared" si="312"/>
        <v>112.0689566296365</v>
      </c>
    </row>
    <row r="584" spans="1:19" ht="15">
      <c r="A584" s="159" t="s">
        <v>15</v>
      </c>
      <c r="B584" s="160">
        <v>983.65764897633971</v>
      </c>
      <c r="C584" s="160">
        <v>14.92783592785571</v>
      </c>
      <c r="D584" s="160">
        <v>17.650636591252667</v>
      </c>
      <c r="E584" s="160">
        <v>0</v>
      </c>
      <c r="F584" s="348"/>
      <c r="G584" s="160">
        <v>0</v>
      </c>
      <c r="H584" s="161">
        <v>0</v>
      </c>
      <c r="I584" s="162">
        <f t="shared" si="311"/>
        <v>1016.2361214954482</v>
      </c>
      <c r="J584" s="149"/>
      <c r="K584" s="163" t="s">
        <v>15</v>
      </c>
      <c r="L584" s="164">
        <v>983.65764897633971</v>
      </c>
      <c r="M584" s="164">
        <v>14.92783592785571</v>
      </c>
      <c r="N584" s="164">
        <v>17.650636591252667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312"/>
        <v>1016.2361214954482</v>
      </c>
    </row>
    <row r="585" spans="1:19" ht="15">
      <c r="A585" s="167" t="s">
        <v>57</v>
      </c>
      <c r="B585" s="156">
        <v>0</v>
      </c>
      <c r="C585" s="156">
        <v>0</v>
      </c>
      <c r="D585" s="156">
        <v>0.43447189673800085</v>
      </c>
      <c r="E585" s="156">
        <v>202.67447277687663</v>
      </c>
      <c r="F585" s="348"/>
      <c r="G585" s="156">
        <v>0</v>
      </c>
      <c r="H585" s="168">
        <v>0</v>
      </c>
      <c r="I585" s="154">
        <f t="shared" si="311"/>
        <v>203.10894467361462</v>
      </c>
      <c r="J585" s="149"/>
      <c r="K585" s="169" t="s">
        <v>57</v>
      </c>
      <c r="L585" s="156">
        <v>0</v>
      </c>
      <c r="M585" s="156">
        <v>0</v>
      </c>
      <c r="N585" s="156">
        <v>0.43447189673800085</v>
      </c>
      <c r="O585" s="156">
        <v>202.67447277687663</v>
      </c>
      <c r="P585" s="156">
        <v>15443.68813491491</v>
      </c>
      <c r="Q585" s="156">
        <v>0</v>
      </c>
      <c r="R585" s="157">
        <v>0</v>
      </c>
      <c r="S585" s="158">
        <f t="shared" si="312"/>
        <v>15646.797079588525</v>
      </c>
    </row>
    <row r="586" spans="1:19" ht="15">
      <c r="A586" s="159" t="s">
        <v>12</v>
      </c>
      <c r="B586" s="160">
        <v>0</v>
      </c>
      <c r="C586" s="160">
        <v>0</v>
      </c>
      <c r="D586" s="160">
        <v>9.9989886858181748E-2</v>
      </c>
      <c r="E586" s="160">
        <v>2.923455220699573</v>
      </c>
      <c r="F586" s="348"/>
      <c r="G586" s="160">
        <v>0</v>
      </c>
      <c r="H586" s="161">
        <v>0</v>
      </c>
      <c r="I586" s="162">
        <f t="shared" si="311"/>
        <v>3.0234451075577549</v>
      </c>
      <c r="J586" s="149"/>
      <c r="K586" s="163" t="s">
        <v>12</v>
      </c>
      <c r="L586" s="164">
        <v>0</v>
      </c>
      <c r="M586" s="164">
        <v>0</v>
      </c>
      <c r="N586" s="164">
        <v>9.9989886858181748E-2</v>
      </c>
      <c r="O586" s="164">
        <v>2.923455220699573</v>
      </c>
      <c r="P586" s="164">
        <v>821.06997754948281</v>
      </c>
      <c r="Q586" s="164">
        <v>0</v>
      </c>
      <c r="R586" s="165">
        <v>0</v>
      </c>
      <c r="S586" s="166">
        <f t="shared" si="312"/>
        <v>824.09342265704061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311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1452.1059556052203</v>
      </c>
      <c r="Q587" s="156">
        <v>0</v>
      </c>
      <c r="R587" s="157">
        <v>0</v>
      </c>
      <c r="S587" s="158">
        <f t="shared" si="312"/>
        <v>1452.1059556052203</v>
      </c>
    </row>
    <row r="588" spans="1:19" ht="15">
      <c r="A588" s="159" t="s">
        <v>17</v>
      </c>
      <c r="B588" s="160">
        <v>406.74361794767299</v>
      </c>
      <c r="C588" s="160">
        <v>2.2038567910214848</v>
      </c>
      <c r="D588" s="160">
        <v>51.622439789201074</v>
      </c>
      <c r="E588" s="160">
        <v>7.0370327129822723</v>
      </c>
      <c r="F588" s="348"/>
      <c r="G588" s="160">
        <v>0</v>
      </c>
      <c r="H588" s="161">
        <v>0</v>
      </c>
      <c r="I588" s="162">
        <f t="shared" si="311"/>
        <v>467.60694724087784</v>
      </c>
      <c r="J588" s="149"/>
      <c r="K588" s="163" t="s">
        <v>17</v>
      </c>
      <c r="L588" s="164">
        <v>406.74361794767299</v>
      </c>
      <c r="M588" s="164">
        <v>2.2038567910214848</v>
      </c>
      <c r="N588" s="164">
        <v>51.622439789201074</v>
      </c>
      <c r="O588" s="164">
        <v>7.0370327129822723</v>
      </c>
      <c r="P588" s="164">
        <v>0</v>
      </c>
      <c r="Q588" s="164">
        <v>0</v>
      </c>
      <c r="R588" s="165">
        <v>0</v>
      </c>
      <c r="S588" s="166">
        <f t="shared" si="312"/>
        <v>467.60694724087784</v>
      </c>
    </row>
    <row r="589" spans="1:19" ht="15">
      <c r="A589" s="167" t="s">
        <v>139</v>
      </c>
      <c r="B589" s="156">
        <v>1620.2886436488229</v>
      </c>
      <c r="C589" s="156">
        <v>255.33607583992236</v>
      </c>
      <c r="D589" s="156">
        <v>49.798500574929186</v>
      </c>
      <c r="E589" s="156">
        <v>39.212306806436615</v>
      </c>
      <c r="F589" s="348"/>
      <c r="G589" s="156">
        <v>0</v>
      </c>
      <c r="H589" s="168">
        <v>0</v>
      </c>
      <c r="I589" s="154">
        <f t="shared" si="311"/>
        <v>1964.6355268701111</v>
      </c>
      <c r="J589" s="149"/>
      <c r="K589" s="169" t="s">
        <v>139</v>
      </c>
      <c r="L589" s="156">
        <v>1620.2886436488229</v>
      </c>
      <c r="M589" s="156">
        <v>255.33607583992236</v>
      </c>
      <c r="N589" s="156">
        <v>49.798500574929186</v>
      </c>
      <c r="O589" s="156">
        <v>39.212306806436615</v>
      </c>
      <c r="P589" s="156">
        <v>227.9180013441329</v>
      </c>
      <c r="Q589" s="156">
        <v>0</v>
      </c>
      <c r="R589" s="157">
        <v>0</v>
      </c>
      <c r="S589" s="158">
        <f t="shared" si="312"/>
        <v>2192.5535282142441</v>
      </c>
    </row>
    <row r="590" spans="1:19" ht="15">
      <c r="A590" s="159" t="s">
        <v>25</v>
      </c>
      <c r="B590" s="160">
        <v>1083.0770643822937</v>
      </c>
      <c r="C590" s="160">
        <v>0</v>
      </c>
      <c r="D590" s="160">
        <v>2388.7584967615257</v>
      </c>
      <c r="E590" s="160">
        <v>526.39497679757176</v>
      </c>
      <c r="F590" s="348"/>
      <c r="G590" s="160">
        <v>1636.5702532435196</v>
      </c>
      <c r="H590" s="161">
        <v>0.42605332232915871</v>
      </c>
      <c r="I590" s="162">
        <f t="shared" si="311"/>
        <v>5635.2268445072405</v>
      </c>
      <c r="J590" s="149"/>
      <c r="K590" s="163" t="s">
        <v>25</v>
      </c>
      <c r="L590" s="164">
        <v>1083.0770643822937</v>
      </c>
      <c r="M590" s="164">
        <v>0</v>
      </c>
      <c r="N590" s="164">
        <v>2388.7584967615257</v>
      </c>
      <c r="O590" s="164">
        <v>526.39497679757176</v>
      </c>
      <c r="P590" s="164">
        <v>1862.9877560095892</v>
      </c>
      <c r="Q590" s="164">
        <v>1636.5702532435196</v>
      </c>
      <c r="R590" s="165">
        <v>0.42605332232915871</v>
      </c>
      <c r="S590" s="166">
        <f t="shared" si="312"/>
        <v>7498.2146005168297</v>
      </c>
    </row>
    <row r="591" spans="1:19" ht="15">
      <c r="A591" s="167" t="s">
        <v>24</v>
      </c>
      <c r="B591" s="156">
        <v>2154.1702366187133</v>
      </c>
      <c r="C591" s="156">
        <v>13.657054879433836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311"/>
        <v>2167.8272914981471</v>
      </c>
      <c r="J591" s="149"/>
      <c r="K591" s="169" t="s">
        <v>24</v>
      </c>
      <c r="L591" s="156">
        <v>2154.1702366187133</v>
      </c>
      <c r="M591" s="156">
        <v>13.657054879433836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312"/>
        <v>2167.8272914981471</v>
      </c>
    </row>
    <row r="592" spans="1:19" ht="15">
      <c r="A592" s="159" t="s">
        <v>59</v>
      </c>
      <c r="B592" s="160">
        <v>56.722742906760296</v>
      </c>
      <c r="C592" s="160">
        <v>0</v>
      </c>
      <c r="D592" s="160">
        <v>10.083633325839395</v>
      </c>
      <c r="E592" s="160">
        <v>0</v>
      </c>
      <c r="F592" s="348"/>
      <c r="G592" s="160">
        <v>0</v>
      </c>
      <c r="H592" s="161">
        <v>0</v>
      </c>
      <c r="I592" s="162">
        <f t="shared" si="311"/>
        <v>66.806376232599689</v>
      </c>
      <c r="J592" s="149"/>
      <c r="K592" s="163" t="s">
        <v>59</v>
      </c>
      <c r="L592" s="164">
        <v>56.722742906760296</v>
      </c>
      <c r="M592" s="164">
        <v>0</v>
      </c>
      <c r="N592" s="164">
        <v>10.083633325839395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312"/>
        <v>66.806376232599689</v>
      </c>
    </row>
    <row r="593" spans="1:85" ht="15">
      <c r="A593" s="167" t="s">
        <v>22</v>
      </c>
      <c r="B593" s="156">
        <v>270.18021936932007</v>
      </c>
      <c r="C593" s="156">
        <v>0</v>
      </c>
      <c r="D593" s="156">
        <v>16.664504697340121</v>
      </c>
      <c r="E593" s="156">
        <v>0</v>
      </c>
      <c r="F593" s="348"/>
      <c r="G593" s="156">
        <v>0</v>
      </c>
      <c r="H593" s="168">
        <v>0</v>
      </c>
      <c r="I593" s="154">
        <f t="shared" si="311"/>
        <v>286.84472406666021</v>
      </c>
      <c r="J593" s="149"/>
      <c r="K593" s="169" t="s">
        <v>22</v>
      </c>
      <c r="L593" s="156">
        <v>270.18021936932007</v>
      </c>
      <c r="M593" s="156">
        <v>0</v>
      </c>
      <c r="N593" s="156">
        <v>16.664504697340121</v>
      </c>
      <c r="O593" s="156">
        <v>0</v>
      </c>
      <c r="P593" s="156">
        <v>1027.061596272207</v>
      </c>
      <c r="Q593" s="156">
        <v>0</v>
      </c>
      <c r="R593" s="157">
        <v>0</v>
      </c>
      <c r="S593" s="158">
        <f t="shared" si="312"/>
        <v>1313.9063203388673</v>
      </c>
    </row>
    <row r="594" spans="1:85" ht="15">
      <c r="A594" s="159" t="s">
        <v>21</v>
      </c>
      <c r="B594" s="160">
        <v>6.3492949146941999</v>
      </c>
      <c r="C594" s="160">
        <v>0</v>
      </c>
      <c r="D594" s="160">
        <v>0.11731120805464393</v>
      </c>
      <c r="E594" s="160">
        <v>0</v>
      </c>
      <c r="F594" s="348"/>
      <c r="G594" s="160">
        <v>0</v>
      </c>
      <c r="H594" s="161">
        <v>0</v>
      </c>
      <c r="I594" s="162">
        <f t="shared" si="311"/>
        <v>6.4666061227488436</v>
      </c>
      <c r="J594" s="149"/>
      <c r="K594" s="163" t="s">
        <v>21</v>
      </c>
      <c r="L594" s="164">
        <v>6.3492949146941999</v>
      </c>
      <c r="M594" s="164">
        <v>0</v>
      </c>
      <c r="N594" s="164">
        <v>0.11731120805464393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312"/>
        <v>6.4666061227488436</v>
      </c>
    </row>
    <row r="595" spans="1:85" ht="15">
      <c r="A595" s="170" t="s">
        <v>63</v>
      </c>
      <c r="B595" s="156">
        <v>1533.0027812623566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311"/>
        <v>1533.0027812623566</v>
      </c>
      <c r="J595" s="149"/>
      <c r="K595" s="171" t="s">
        <v>63</v>
      </c>
      <c r="L595" s="156">
        <v>1533.0027812623566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312"/>
        <v>1533.0027812623566</v>
      </c>
    </row>
    <row r="596" spans="1:85">
      <c r="A596" s="172" t="s">
        <v>23</v>
      </c>
      <c r="B596" s="173">
        <v>1533.0027812623566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311"/>
        <v>1533.0027812623566</v>
      </c>
      <c r="J596" s="149"/>
      <c r="K596" s="176" t="s">
        <v>23</v>
      </c>
      <c r="L596" s="177">
        <v>1533.0027812623566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312"/>
        <v>1533.0027812623566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311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312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311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312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311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312"/>
        <v>0</v>
      </c>
    </row>
    <row r="600" spans="1:85" ht="15">
      <c r="A600" s="194" t="s">
        <v>26</v>
      </c>
      <c r="B600" s="195">
        <f>SUM(B579:B595)</f>
        <v>8222.5023343043067</v>
      </c>
      <c r="C600" s="195">
        <f t="shared" ref="C600:H600" si="313">SUM(C579:C595)</f>
        <v>297.38524248546702</v>
      </c>
      <c r="D600" s="195">
        <f t="shared" si="313"/>
        <v>2540.2137259974652</v>
      </c>
      <c r="E600" s="195">
        <f t="shared" si="313"/>
        <v>783.65735852209934</v>
      </c>
      <c r="F600" s="195">
        <f t="shared" si="313"/>
        <v>0</v>
      </c>
      <c r="G600" s="195">
        <f t="shared" si="313"/>
        <v>1636.5702532435196</v>
      </c>
      <c r="H600" s="197">
        <f t="shared" si="313"/>
        <v>0.42605332232915871</v>
      </c>
      <c r="I600" s="154">
        <f t="shared" ref="I600" si="314">SUM(I579:I595)</f>
        <v>13480.754967875189</v>
      </c>
      <c r="J600" s="149"/>
      <c r="K600" s="196" t="s">
        <v>26</v>
      </c>
      <c r="L600" s="195">
        <f>SUM(L579:L595)</f>
        <v>8222.5023343043067</v>
      </c>
      <c r="M600" s="195">
        <f t="shared" ref="M600:R600" si="315">SUM(M579:M595)</f>
        <v>297.38524248546702</v>
      </c>
      <c r="N600" s="195">
        <f t="shared" si="315"/>
        <v>2540.2137259974652</v>
      </c>
      <c r="O600" s="195">
        <f t="shared" si="315"/>
        <v>783.65735852209934</v>
      </c>
      <c r="P600" s="195">
        <f t="shared" si="315"/>
        <v>20834.934553544645</v>
      </c>
      <c r="Q600" s="195">
        <f t="shared" si="315"/>
        <v>1636.5702532435196</v>
      </c>
      <c r="R600" s="197">
        <f t="shared" si="315"/>
        <v>0.42605332232915871</v>
      </c>
      <c r="S600" s="198">
        <f t="shared" ref="S600" si="316">SUM(S579:S595)</f>
        <v>34315.68952141983</v>
      </c>
    </row>
    <row r="601" spans="1:85" s="24" customFormat="1" ht="15" thickBot="1">
      <c r="A601" s="61" t="s">
        <v>86</v>
      </c>
      <c r="B601" s="49">
        <f>IF($I600=0,"-",B600/$I600)</f>
        <v>0.60994375714851534</v>
      </c>
      <c r="C601" s="49">
        <f t="shared" ref="C601:H601" si="317">IF($I600=0,"-",C600/$I600)</f>
        <v>2.2059984266025148E-2</v>
      </c>
      <c r="D601" s="49">
        <f t="shared" si="317"/>
        <v>0.1884326012935349</v>
      </c>
      <c r="E601" s="49">
        <f t="shared" si="317"/>
        <v>5.8131563134970171E-2</v>
      </c>
      <c r="F601" s="49">
        <f t="shared" si="317"/>
        <v>0</v>
      </c>
      <c r="G601" s="49">
        <f t="shared" si="317"/>
        <v>0.12140048959746597</v>
      </c>
      <c r="H601" s="72">
        <f t="shared" si="317"/>
        <v>3.1604559488281568E-5</v>
      </c>
      <c r="I601" s="50">
        <f>SUM(B601:H601)</f>
        <v>0.99999999999999978</v>
      </c>
      <c r="K601" s="84" t="s">
        <v>86</v>
      </c>
      <c r="L601" s="101">
        <f t="shared" ref="L601:R601" si="318">IF($S600=0,"-",L600/$S600)</f>
        <v>0.23961349601242388</v>
      </c>
      <c r="M601" s="101">
        <f t="shared" si="318"/>
        <v>8.6661596089986585E-3</v>
      </c>
      <c r="N601" s="101">
        <f t="shared" si="318"/>
        <v>7.4024848733168114E-2</v>
      </c>
      <c r="O601" s="101">
        <f t="shared" si="318"/>
        <v>2.2836707332747633E-2</v>
      </c>
      <c r="P601" s="101">
        <f t="shared" si="318"/>
        <v>0.60715476926493028</v>
      </c>
      <c r="Q601" s="101">
        <f t="shared" si="318"/>
        <v>4.7691603347266957E-2</v>
      </c>
      <c r="R601" s="102">
        <f t="shared" si="318"/>
        <v>1.2415700464454212E-5</v>
      </c>
      <c r="S601" s="103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123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14.26330260583158</v>
      </c>
      <c r="C605" s="152">
        <v>0</v>
      </c>
      <c r="D605" s="152">
        <v>2.7965841463576604</v>
      </c>
      <c r="E605" s="152">
        <v>0</v>
      </c>
      <c r="F605" s="347"/>
      <c r="G605" s="152">
        <v>0</v>
      </c>
      <c r="H605" s="153">
        <v>0</v>
      </c>
      <c r="I605" s="154">
        <f>SUM(B605:H605)</f>
        <v>17.059886752189239</v>
      </c>
      <c r="J605" s="149"/>
      <c r="K605" s="203" t="s">
        <v>7</v>
      </c>
      <c r="L605" s="152">
        <v>14.26330260583158</v>
      </c>
      <c r="M605" s="152">
        <v>0</v>
      </c>
      <c r="N605" s="152">
        <v>2.7965841463576604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17.059886752189239</v>
      </c>
      <c r="U605" s="106" t="s">
        <v>7</v>
      </c>
      <c r="V605" s="207">
        <v>14.26330260583158</v>
      </c>
      <c r="W605" s="207">
        <v>2.7965841463576604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319">+P605</f>
        <v>0</v>
      </c>
      <c r="AF605" s="210">
        <f t="shared" ref="AF605:AF625" si="320">SUM(V605:AE605)</f>
        <v>17.059886752189239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98.054495524113193</v>
      </c>
      <c r="C606" s="160">
        <v>0</v>
      </c>
      <c r="D606" s="160">
        <v>1.9178609985167023</v>
      </c>
      <c r="E606" s="160">
        <v>0</v>
      </c>
      <c r="F606" s="348"/>
      <c r="G606" s="160">
        <v>0</v>
      </c>
      <c r="H606" s="161">
        <v>0</v>
      </c>
      <c r="I606" s="162">
        <f t="shared" ref="I606:I625" si="321">SUM(B606:H606)</f>
        <v>99.972356522629894</v>
      </c>
      <c r="J606" s="149"/>
      <c r="K606" s="163" t="s">
        <v>8</v>
      </c>
      <c r="L606" s="164">
        <v>98.054495524113193</v>
      </c>
      <c r="M606" s="164">
        <v>0</v>
      </c>
      <c r="N606" s="164">
        <v>1.9178609985167023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22">SUM(L606:R606)</f>
        <v>99.972356522629894</v>
      </c>
      <c r="U606" s="107" t="s">
        <v>8</v>
      </c>
      <c r="V606" s="212">
        <v>98.054495524113193</v>
      </c>
      <c r="W606" s="212">
        <v>1.7191825035593749</v>
      </c>
      <c r="X606" s="212">
        <v>0.19867849495732767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319"/>
        <v>0</v>
      </c>
      <c r="AF606" s="214">
        <f t="shared" si="320"/>
        <v>99.972356522629894</v>
      </c>
      <c r="AG606" s="244" t="str">
        <f t="shared" ref="AG606:AG626" si="323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180.45477062185137</v>
      </c>
      <c r="C607" s="156">
        <v>0</v>
      </c>
      <c r="D607" s="156">
        <v>35.132115779161758</v>
      </c>
      <c r="E607" s="156">
        <v>0</v>
      </c>
      <c r="F607" s="348"/>
      <c r="G607" s="156">
        <v>0</v>
      </c>
      <c r="H607" s="168">
        <v>0</v>
      </c>
      <c r="I607" s="154">
        <f t="shared" si="321"/>
        <v>215.58688640101312</v>
      </c>
      <c r="J607" s="149"/>
      <c r="K607" s="169" t="s">
        <v>10</v>
      </c>
      <c r="L607" s="156">
        <v>180.45477062185137</v>
      </c>
      <c r="M607" s="156">
        <v>0</v>
      </c>
      <c r="N607" s="156">
        <v>35.132115779161758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22"/>
        <v>215.58688640101312</v>
      </c>
      <c r="U607" s="274" t="s">
        <v>10</v>
      </c>
      <c r="V607" s="207">
        <v>180.45477062185137</v>
      </c>
      <c r="W607" s="207">
        <v>34.621168009053434</v>
      </c>
      <c r="X607" s="207">
        <v>0.51094777010832115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319"/>
        <v>0</v>
      </c>
      <c r="AF607" s="210">
        <f t="shared" si="320"/>
        <v>215.58688640101312</v>
      </c>
      <c r="AG607" s="244" t="str">
        <f t="shared" si="323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321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22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319"/>
        <v>0</v>
      </c>
      <c r="AF608" s="214">
        <f t="shared" si="320"/>
        <v>0</v>
      </c>
      <c r="AG608" s="244" t="str">
        <f t="shared" si="323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77.512126432518258</v>
      </c>
      <c r="C609" s="156">
        <v>0</v>
      </c>
      <c r="D609" s="156">
        <v>9.9578438868731833</v>
      </c>
      <c r="E609" s="156">
        <v>0</v>
      </c>
      <c r="F609" s="348"/>
      <c r="G609" s="156">
        <v>0</v>
      </c>
      <c r="H609" s="168">
        <v>0</v>
      </c>
      <c r="I609" s="154">
        <f t="shared" si="321"/>
        <v>87.469970319391436</v>
      </c>
      <c r="J609" s="149"/>
      <c r="K609" s="169" t="s">
        <v>16</v>
      </c>
      <c r="L609" s="156">
        <v>77.512126432518258</v>
      </c>
      <c r="M609" s="156">
        <v>0</v>
      </c>
      <c r="N609" s="156">
        <v>9.9578438868731833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22"/>
        <v>87.469970319391436</v>
      </c>
      <c r="U609" s="274" t="s">
        <v>16</v>
      </c>
      <c r="V609" s="207">
        <v>77.512126432518258</v>
      </c>
      <c r="W609" s="207">
        <v>9.9578438868731833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319"/>
        <v>0</v>
      </c>
      <c r="AF609" s="210">
        <f t="shared" si="320"/>
        <v>87.469970319391436</v>
      </c>
      <c r="AG609" s="244" t="str">
        <f t="shared" si="323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6848.9156013044767</v>
      </c>
      <c r="C610" s="160">
        <v>0</v>
      </c>
      <c r="D610" s="160">
        <v>879.86790572098653</v>
      </c>
      <c r="E610" s="160">
        <v>0</v>
      </c>
      <c r="F610" s="348"/>
      <c r="G610" s="160">
        <v>0</v>
      </c>
      <c r="H610" s="161">
        <v>0</v>
      </c>
      <c r="I610" s="162">
        <f t="shared" si="321"/>
        <v>7728.7835070254632</v>
      </c>
      <c r="J610" s="149"/>
      <c r="K610" s="163" t="s">
        <v>15</v>
      </c>
      <c r="L610" s="164">
        <v>6848.9156013044767</v>
      </c>
      <c r="M610" s="164">
        <v>0</v>
      </c>
      <c r="N610" s="164">
        <v>879.86790572098653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22"/>
        <v>7728.7835070254632</v>
      </c>
      <c r="U610" s="107" t="s">
        <v>15</v>
      </c>
      <c r="V610" s="212">
        <v>6848.9156013044767</v>
      </c>
      <c r="W610" s="212">
        <v>879.86790572098653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319"/>
        <v>0</v>
      </c>
      <c r="AF610" s="214">
        <f t="shared" si="320"/>
        <v>7728.7835070254632</v>
      </c>
      <c r="AG610" s="244" t="str">
        <f t="shared" si="323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321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13833.859645670631</v>
      </c>
      <c r="Q611" s="156">
        <v>0</v>
      </c>
      <c r="R611" s="157">
        <v>0</v>
      </c>
      <c r="S611" s="158">
        <f t="shared" si="322"/>
        <v>13833.859645670631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13833.859645670631</v>
      </c>
      <c r="AF611" s="247">
        <f t="shared" si="320"/>
        <v>13833.859645670631</v>
      </c>
      <c r="AG611" s="244" t="str">
        <f t="shared" si="323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3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7385.8016809108121</v>
      </c>
      <c r="Q612" s="164">
        <v>0</v>
      </c>
      <c r="R612" s="165">
        <v>0</v>
      </c>
      <c r="S612" s="166">
        <f t="shared" si="322"/>
        <v>7385.8016809108121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324">+P612</f>
        <v>7385.8016809108121</v>
      </c>
      <c r="AF612" s="214">
        <f t="shared" si="320"/>
        <v>7385.8016809108121</v>
      </c>
      <c r="AG612" s="244" t="str">
        <f t="shared" si="323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321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22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324"/>
        <v>0</v>
      </c>
      <c r="AF613" s="247">
        <f t="shared" si="320"/>
        <v>0</v>
      </c>
      <c r="AG613" s="244" t="str">
        <f t="shared" si="323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290.99565314745024</v>
      </c>
      <c r="C614" s="160">
        <v>0</v>
      </c>
      <c r="D614" s="160">
        <v>49.307285285723424</v>
      </c>
      <c r="E614" s="160">
        <v>0</v>
      </c>
      <c r="F614" s="348"/>
      <c r="G614" s="160">
        <v>0</v>
      </c>
      <c r="H614" s="161">
        <v>0</v>
      </c>
      <c r="I614" s="162">
        <f t="shared" si="321"/>
        <v>340.30293843317367</v>
      </c>
      <c r="J614" s="149"/>
      <c r="K614" s="163" t="s">
        <v>17</v>
      </c>
      <c r="L614" s="164">
        <v>290.99565314745024</v>
      </c>
      <c r="M614" s="164">
        <v>0</v>
      </c>
      <c r="N614" s="164">
        <v>49.307285285723424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22"/>
        <v>340.30293843317367</v>
      </c>
      <c r="U614" s="107" t="s">
        <v>17</v>
      </c>
      <c r="V614" s="212">
        <v>290.99565314745024</v>
      </c>
      <c r="W614" s="212">
        <v>46.60556130818091</v>
      </c>
      <c r="X614" s="212">
        <v>2.7017239775425121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324"/>
        <v>0</v>
      </c>
      <c r="AF614" s="214">
        <f t="shared" si="320"/>
        <v>340.30293843317367</v>
      </c>
      <c r="AG614" s="244" t="str">
        <f t="shared" si="323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7144.5212836025285</v>
      </c>
      <c r="C615" s="156">
        <v>0</v>
      </c>
      <c r="D615" s="156">
        <v>1067.6706340046953</v>
      </c>
      <c r="E615" s="156">
        <v>0</v>
      </c>
      <c r="F615" s="348"/>
      <c r="G615" s="156">
        <v>0</v>
      </c>
      <c r="H615" s="168">
        <v>0</v>
      </c>
      <c r="I615" s="154">
        <f t="shared" si="321"/>
        <v>8212.1919176072242</v>
      </c>
      <c r="J615" s="149"/>
      <c r="K615" s="169" t="s">
        <v>139</v>
      </c>
      <c r="L615" s="156">
        <v>7144.5212836025285</v>
      </c>
      <c r="M615" s="156">
        <v>0</v>
      </c>
      <c r="N615" s="156">
        <v>1067.6706340046953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22"/>
        <v>8212.1919176072242</v>
      </c>
      <c r="U615" s="108" t="s">
        <v>139</v>
      </c>
      <c r="V615" s="207">
        <v>7144.5212836025285</v>
      </c>
      <c r="W615" s="207">
        <v>1045.7074951622214</v>
      </c>
      <c r="X615" s="207">
        <v>21.963138842473775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324"/>
        <v>0</v>
      </c>
      <c r="AF615" s="247">
        <f t="shared" si="320"/>
        <v>8212.1919176072242</v>
      </c>
      <c r="AG615" s="244" t="str">
        <f t="shared" si="323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1633.3638741968614</v>
      </c>
      <c r="C616" s="160">
        <v>0</v>
      </c>
      <c r="D616" s="160">
        <v>2828.5267241198972</v>
      </c>
      <c r="E616" s="160">
        <v>3783.0192737855227</v>
      </c>
      <c r="F616" s="348"/>
      <c r="G616" s="160">
        <v>1900.8365890523271</v>
      </c>
      <c r="H616" s="161">
        <v>0</v>
      </c>
      <c r="I616" s="162">
        <f t="shared" si="321"/>
        <v>10145.746461154609</v>
      </c>
      <c r="J616" s="149"/>
      <c r="K616" s="163" t="s">
        <v>25</v>
      </c>
      <c r="L616" s="164">
        <v>1633.3638741968614</v>
      </c>
      <c r="M616" s="164">
        <v>0</v>
      </c>
      <c r="N616" s="164">
        <v>2828.5267241198972</v>
      </c>
      <c r="O616" s="164">
        <v>3783.0192737855227</v>
      </c>
      <c r="P616" s="164">
        <v>0</v>
      </c>
      <c r="Q616" s="164">
        <v>1900.8365890523271</v>
      </c>
      <c r="R616" s="165">
        <v>0</v>
      </c>
      <c r="S616" s="166">
        <f t="shared" si="322"/>
        <v>10145.746461154609</v>
      </c>
      <c r="U616" s="107" t="s">
        <v>25</v>
      </c>
      <c r="V616" s="212">
        <v>1633.3638741968614</v>
      </c>
      <c r="W616" s="212">
        <v>1805.2639971295951</v>
      </c>
      <c r="X616" s="212">
        <v>1023.262726990302</v>
      </c>
      <c r="Y616" s="212">
        <v>1158.7845875977705</v>
      </c>
      <c r="Z616" s="212">
        <v>1318.5940953119834</v>
      </c>
      <c r="AA616" s="212">
        <v>353.15395054114327</v>
      </c>
      <c r="AB616" s="212">
        <v>1015.9840500695632</v>
      </c>
      <c r="AC616" s="212">
        <v>884.85253898276392</v>
      </c>
      <c r="AD616" s="212">
        <v>952.48664033462524</v>
      </c>
      <c r="AE616" s="245">
        <f t="shared" si="324"/>
        <v>0</v>
      </c>
      <c r="AF616" s="214">
        <f t="shared" si="320"/>
        <v>10145.746461154609</v>
      </c>
      <c r="AG616" s="244" t="str">
        <f t="shared" si="323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3935.4288980217034</v>
      </c>
      <c r="C617" s="156">
        <v>0</v>
      </c>
      <c r="D617" s="156">
        <v>628.75711702102365</v>
      </c>
      <c r="E617" s="156">
        <v>0</v>
      </c>
      <c r="F617" s="348"/>
      <c r="G617" s="156">
        <v>0</v>
      </c>
      <c r="H617" s="168">
        <v>0</v>
      </c>
      <c r="I617" s="154">
        <f t="shared" si="321"/>
        <v>4564.1860150427274</v>
      </c>
      <c r="J617" s="149"/>
      <c r="K617" s="169" t="s">
        <v>24</v>
      </c>
      <c r="L617" s="156">
        <v>3935.4288980217034</v>
      </c>
      <c r="M617" s="156">
        <v>0</v>
      </c>
      <c r="N617" s="156">
        <v>628.75711702102365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22"/>
        <v>4564.1860150427274</v>
      </c>
      <c r="U617" s="276" t="s">
        <v>24</v>
      </c>
      <c r="V617" s="207">
        <v>3935.4288980217034</v>
      </c>
      <c r="W617" s="207">
        <v>628.75711702102365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324"/>
        <v>0</v>
      </c>
      <c r="AF617" s="247">
        <f t="shared" si="320"/>
        <v>4564.1860150427274</v>
      </c>
      <c r="AG617" s="244" t="str">
        <f t="shared" si="323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9926.3817078526536</v>
      </c>
      <c r="C618" s="160">
        <v>0</v>
      </c>
      <c r="D618" s="160">
        <v>1094.5369956568932</v>
      </c>
      <c r="E618" s="160">
        <v>0</v>
      </c>
      <c r="F618" s="348"/>
      <c r="G618" s="160">
        <v>0</v>
      </c>
      <c r="H618" s="161">
        <v>0</v>
      </c>
      <c r="I618" s="162">
        <f t="shared" si="321"/>
        <v>11020.918703509547</v>
      </c>
      <c r="J618" s="149"/>
      <c r="K618" s="163" t="s">
        <v>59</v>
      </c>
      <c r="L618" s="164">
        <v>9926.3817078526536</v>
      </c>
      <c r="M618" s="164">
        <v>0</v>
      </c>
      <c r="N618" s="164">
        <v>1094.5369956568932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22"/>
        <v>11020.918703509547</v>
      </c>
      <c r="U618" s="107" t="s">
        <v>59</v>
      </c>
      <c r="V618" s="212">
        <v>9926.3817078526536</v>
      </c>
      <c r="W618" s="212">
        <v>1013.8372021255275</v>
      </c>
      <c r="X618" s="212">
        <v>80.699793531365742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324"/>
        <v>0</v>
      </c>
      <c r="AF618" s="214">
        <f t="shared" si="320"/>
        <v>11020.918703509547</v>
      </c>
      <c r="AG618" s="244" t="str">
        <f t="shared" si="323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2712.6473101587821</v>
      </c>
      <c r="C619" s="156">
        <v>0</v>
      </c>
      <c r="D619" s="156">
        <v>619.717797607428</v>
      </c>
      <c r="E619" s="156">
        <v>0</v>
      </c>
      <c r="F619" s="348"/>
      <c r="G619" s="156">
        <v>0</v>
      </c>
      <c r="H619" s="168">
        <v>0</v>
      </c>
      <c r="I619" s="154">
        <f t="shared" si="321"/>
        <v>3332.3651077662103</v>
      </c>
      <c r="J619" s="149"/>
      <c r="K619" s="169" t="s">
        <v>22</v>
      </c>
      <c r="L619" s="156">
        <v>2712.6473101587821</v>
      </c>
      <c r="M619" s="156">
        <v>0</v>
      </c>
      <c r="N619" s="156">
        <v>619.717797607428</v>
      </c>
      <c r="O619" s="156">
        <v>0</v>
      </c>
      <c r="P619" s="156">
        <v>1227.6623038297478</v>
      </c>
      <c r="Q619" s="156">
        <v>0</v>
      </c>
      <c r="R619" s="157">
        <v>0</v>
      </c>
      <c r="S619" s="158">
        <f t="shared" si="322"/>
        <v>4560.0274115959583</v>
      </c>
      <c r="U619" s="276" t="s">
        <v>22</v>
      </c>
      <c r="V619" s="207">
        <v>2712.6473101587821</v>
      </c>
      <c r="W619" s="207">
        <v>618.52988070411448</v>
      </c>
      <c r="X619" s="207">
        <v>1.1879169033135271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324"/>
        <v>1227.6623038297478</v>
      </c>
      <c r="AF619" s="247">
        <f t="shared" si="320"/>
        <v>4560.0274115959583</v>
      </c>
      <c r="AG619" s="244" t="str">
        <f t="shared" si="323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3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22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324"/>
        <v>0</v>
      </c>
      <c r="AF620" s="214">
        <f t="shared" si="320"/>
        <v>0</v>
      </c>
      <c r="AG620" s="244" t="str">
        <f t="shared" si="323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1071.0932083208666</v>
      </c>
      <c r="C621" s="156">
        <v>0</v>
      </c>
      <c r="D621" s="156">
        <v>919.26263252045351</v>
      </c>
      <c r="E621" s="156">
        <v>0</v>
      </c>
      <c r="F621" s="348"/>
      <c r="G621" s="156">
        <v>0</v>
      </c>
      <c r="H621" s="168">
        <v>0</v>
      </c>
      <c r="I621" s="154">
        <f t="shared" si="321"/>
        <v>1990.3558408413201</v>
      </c>
      <c r="J621" s="149"/>
      <c r="K621" s="171" t="s">
        <v>63</v>
      </c>
      <c r="L621" s="156">
        <v>1071.0932083208666</v>
      </c>
      <c r="M621" s="156">
        <v>0</v>
      </c>
      <c r="N621" s="156">
        <v>919.26263252045351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22"/>
        <v>1990.3558408413201</v>
      </c>
      <c r="U621" s="277" t="s">
        <v>63</v>
      </c>
      <c r="V621" s="207">
        <v>1071.0932083208666</v>
      </c>
      <c r="W621" s="207">
        <v>919.26263252045351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324"/>
        <v>0</v>
      </c>
      <c r="AF621" s="210">
        <f t="shared" si="320"/>
        <v>1990.3558408413201</v>
      </c>
      <c r="AG621" s="244" t="str">
        <f t="shared" si="323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1066.6932083208665</v>
      </c>
      <c r="C622" s="173">
        <v>0</v>
      </c>
      <c r="D622" s="173">
        <v>919.26263252045351</v>
      </c>
      <c r="E622" s="173">
        <v>0</v>
      </c>
      <c r="F622" s="348"/>
      <c r="G622" s="173">
        <v>0</v>
      </c>
      <c r="H622" s="174">
        <v>0</v>
      </c>
      <c r="I622" s="175">
        <f t="shared" si="321"/>
        <v>1985.95584084132</v>
      </c>
      <c r="J622" s="149"/>
      <c r="K622" s="176" t="s">
        <v>23</v>
      </c>
      <c r="L622" s="177">
        <v>1066.6932083208665</v>
      </c>
      <c r="M622" s="177">
        <v>0</v>
      </c>
      <c r="N622" s="177">
        <v>919.26263252045351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22"/>
        <v>1985.95584084132</v>
      </c>
      <c r="U622" s="278" t="s">
        <v>134</v>
      </c>
      <c r="V622" s="212">
        <v>1066.6932083208665</v>
      </c>
      <c r="W622" s="212">
        <v>919.26263252045351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324"/>
        <v>0</v>
      </c>
      <c r="AF622" s="214">
        <f t="shared" si="320"/>
        <v>1985.95584084132</v>
      </c>
      <c r="AG622" s="248" t="str">
        <f t="shared" si="323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3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22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324"/>
        <v>0</v>
      </c>
      <c r="AF623" s="247">
        <f t="shared" si="320"/>
        <v>0</v>
      </c>
      <c r="AG623" s="248" t="str">
        <f t="shared" si="323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3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22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324"/>
        <v>0</v>
      </c>
      <c r="AF624" s="214">
        <f t="shared" si="320"/>
        <v>0</v>
      </c>
      <c r="AG624" s="248" t="str">
        <f t="shared" si="323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321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22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320"/>
        <v>4.4000000000000004</v>
      </c>
      <c r="AG625" s="248" t="str">
        <f t="shared" si="323"/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33933.632231789641</v>
      </c>
      <c r="C626" s="195">
        <f t="shared" ref="C626:H626" si="325">SUM(C605:C621)</f>
        <v>0</v>
      </c>
      <c r="D626" s="195">
        <f t="shared" si="325"/>
        <v>8137.45149674801</v>
      </c>
      <c r="E626" s="195">
        <f t="shared" si="325"/>
        <v>3783.0192737855227</v>
      </c>
      <c r="F626" s="195">
        <f t="shared" si="325"/>
        <v>0</v>
      </c>
      <c r="G626" s="195">
        <f t="shared" si="325"/>
        <v>1900.8365890523271</v>
      </c>
      <c r="H626" s="197">
        <f t="shared" si="325"/>
        <v>0</v>
      </c>
      <c r="I626" s="154">
        <f t="shared" ref="I626" si="326">SUM(I605:I621)</f>
        <v>47754.9395913755</v>
      </c>
      <c r="J626" s="149"/>
      <c r="K626" s="196" t="s">
        <v>26</v>
      </c>
      <c r="L626" s="195">
        <f>SUM(L605:L621)</f>
        <v>33933.632231789641</v>
      </c>
      <c r="M626" s="195">
        <f t="shared" ref="M626:R626" si="327">SUM(M605:M621)</f>
        <v>0</v>
      </c>
      <c r="N626" s="195">
        <f t="shared" si="327"/>
        <v>8137.45149674801</v>
      </c>
      <c r="O626" s="195">
        <f t="shared" si="327"/>
        <v>3783.0192737855227</v>
      </c>
      <c r="P626" s="195">
        <f t="shared" si="327"/>
        <v>22447.323630411192</v>
      </c>
      <c r="Q626" s="195">
        <f t="shared" si="327"/>
        <v>1900.8365890523271</v>
      </c>
      <c r="R626" s="197">
        <f t="shared" si="327"/>
        <v>0</v>
      </c>
      <c r="S626" s="198">
        <f t="shared" ref="S626" si="328">SUM(S605:S621)</f>
        <v>70202.263221786692</v>
      </c>
      <c r="U626" s="224" t="s">
        <v>62</v>
      </c>
      <c r="V626" s="225">
        <f>SUM(V605:V621)</f>
        <v>33933.632231789641</v>
      </c>
      <c r="W626" s="225">
        <f t="shared" ref="W626:AE626" si="329">SUM(W605:W621)</f>
        <v>7006.9265702379471</v>
      </c>
      <c r="X626" s="225">
        <f t="shared" si="329"/>
        <v>1130.5249265100633</v>
      </c>
      <c r="Y626" s="225">
        <f t="shared" si="329"/>
        <v>1158.7845875977705</v>
      </c>
      <c r="Z626" s="225">
        <f t="shared" si="329"/>
        <v>1318.5940953119834</v>
      </c>
      <c r="AA626" s="225">
        <f t="shared" si="329"/>
        <v>353.15395054114327</v>
      </c>
      <c r="AB626" s="225">
        <f t="shared" si="329"/>
        <v>1015.9840500695632</v>
      </c>
      <c r="AC626" s="225">
        <f t="shared" si="329"/>
        <v>884.85253898276392</v>
      </c>
      <c r="AD626" s="225">
        <f t="shared" si="329"/>
        <v>952.48664033462524</v>
      </c>
      <c r="AE626" s="249">
        <f t="shared" si="329"/>
        <v>22447.323630411192</v>
      </c>
      <c r="AF626" s="250">
        <f>SUM(AF605:AF621)</f>
        <v>70202.263221786692</v>
      </c>
      <c r="AG626" s="251" t="str">
        <f t="shared" si="323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0.71057847674291741</v>
      </c>
      <c r="C627" s="49">
        <f t="shared" ref="C627:H627" si="330">IF($I626=0,"-",C626/$I626)</f>
        <v>0</v>
      </c>
      <c r="D627" s="49">
        <f t="shared" si="330"/>
        <v>0.17040020501287842</v>
      </c>
      <c r="E627" s="49">
        <f t="shared" si="330"/>
        <v>7.9217339738164652E-2</v>
      </c>
      <c r="F627" s="49">
        <f t="shared" si="330"/>
        <v>0</v>
      </c>
      <c r="G627" s="49">
        <f t="shared" si="330"/>
        <v>3.980397850603954E-2</v>
      </c>
      <c r="H627" s="72">
        <f t="shared" si="330"/>
        <v>0</v>
      </c>
      <c r="I627" s="50">
        <f>SUM(B627:H627)</f>
        <v>1</v>
      </c>
      <c r="K627" s="84" t="s">
        <v>86</v>
      </c>
      <c r="L627" s="101">
        <f t="shared" ref="L627:R627" si="331">IF($S626=0,"-",L626/$S626)</f>
        <v>0.48336949087502662</v>
      </c>
      <c r="M627" s="101">
        <f t="shared" si="331"/>
        <v>0</v>
      </c>
      <c r="N627" s="101">
        <f t="shared" si="331"/>
        <v>0.11591437545310675</v>
      </c>
      <c r="O627" s="101">
        <f t="shared" si="331"/>
        <v>5.3887426133741707E-2</v>
      </c>
      <c r="P627" s="101">
        <f t="shared" si="331"/>
        <v>0.31975213618817994</v>
      </c>
      <c r="Q627" s="101">
        <f t="shared" si="331"/>
        <v>2.7076571349945001E-2</v>
      </c>
      <c r="R627" s="102">
        <f t="shared" si="331"/>
        <v>0</v>
      </c>
      <c r="S627" s="103">
        <f>SUM(L627:R627)</f>
        <v>1</v>
      </c>
      <c r="U627" s="113" t="s">
        <v>86</v>
      </c>
      <c r="V627" s="135">
        <f>V626/$AF626</f>
        <v>0.48336949087502662</v>
      </c>
      <c r="W627" s="135">
        <f t="shared" ref="W627:AF627" si="332">W626/$AF626</f>
        <v>9.9810550951915822E-2</v>
      </c>
      <c r="X627" s="135">
        <f t="shared" si="332"/>
        <v>1.6103824501190928E-2</v>
      </c>
      <c r="Y627" s="135">
        <f t="shared" si="332"/>
        <v>1.6506370798002296E-2</v>
      </c>
      <c r="Z627" s="135">
        <f t="shared" si="332"/>
        <v>1.878278612109999E-2</v>
      </c>
      <c r="AA627" s="135">
        <f t="shared" si="332"/>
        <v>5.0305208740271052E-3</v>
      </c>
      <c r="AB627" s="135">
        <f t="shared" si="332"/>
        <v>1.447224068631253E-2</v>
      </c>
      <c r="AC627" s="135">
        <f t="shared" si="332"/>
        <v>1.2604330663632469E-2</v>
      </c>
      <c r="AD627" s="252">
        <f t="shared" si="332"/>
        <v>1.3567748340612314E-2</v>
      </c>
      <c r="AE627" s="252">
        <f t="shared" si="332"/>
        <v>0.31975213618817994</v>
      </c>
      <c r="AF627" s="253">
        <f t="shared" si="332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0.12706756418072118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0.12706756418072118</v>
      </c>
      <c r="J631" s="149"/>
      <c r="K631" s="203" t="s">
        <v>7</v>
      </c>
      <c r="L631" s="152">
        <v>0.12706756418072118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0.12706756418072118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4.2665716429700753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33">SUM(B632:H632)</f>
        <v>4.2665716429700753</v>
      </c>
      <c r="J632" s="149"/>
      <c r="K632" s="163" t="s">
        <v>8</v>
      </c>
      <c r="L632" s="164">
        <v>4.2665716429700753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34">SUM(L632:R632)</f>
        <v>4.2665716429700753</v>
      </c>
    </row>
    <row r="633" spans="1:85" ht="15">
      <c r="A633" s="167" t="s">
        <v>10</v>
      </c>
      <c r="B633" s="156">
        <v>4.9643600543171011</v>
      </c>
      <c r="C633" s="156">
        <v>0</v>
      </c>
      <c r="D633" s="156">
        <v>1.5903056574774154E-2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33"/>
        <v>4.9802631108918751</v>
      </c>
      <c r="J633" s="149"/>
      <c r="K633" s="169" t="s">
        <v>10</v>
      </c>
      <c r="L633" s="156">
        <v>4.9643600543171011</v>
      </c>
      <c r="M633" s="156">
        <v>0</v>
      </c>
      <c r="N633" s="156">
        <v>1.5903056574774154E-2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34"/>
        <v>4.9802631108918751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33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34"/>
        <v>0</v>
      </c>
    </row>
    <row r="635" spans="1:85" ht="15">
      <c r="A635" s="167" t="s">
        <v>16</v>
      </c>
      <c r="B635" s="156">
        <v>40.472591251150007</v>
      </c>
      <c r="C635" s="156">
        <v>0.1749250761194143</v>
      </c>
      <c r="D635" s="156">
        <v>3.2612704682184197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33"/>
        <v>43.908786795487842</v>
      </c>
      <c r="J635" s="149"/>
      <c r="K635" s="169" t="s">
        <v>16</v>
      </c>
      <c r="L635" s="156">
        <v>40.472591251150007</v>
      </c>
      <c r="M635" s="156">
        <v>0.1749250761194143</v>
      </c>
      <c r="N635" s="156">
        <v>3.2612704682184197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34"/>
        <v>43.908786795487842</v>
      </c>
    </row>
    <row r="636" spans="1:85" ht="15">
      <c r="A636" s="159" t="s">
        <v>15</v>
      </c>
      <c r="B636" s="160">
        <v>7.2500937933855649</v>
      </c>
      <c r="C636" s="160">
        <v>0.16361871297697997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33"/>
        <v>7.4137125063625451</v>
      </c>
      <c r="J636" s="149"/>
      <c r="K636" s="163" t="s">
        <v>15</v>
      </c>
      <c r="L636" s="164">
        <v>7.2500937933855649</v>
      </c>
      <c r="M636" s="164">
        <v>0.16361871297697997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34"/>
        <v>7.4137125063625451</v>
      </c>
    </row>
    <row r="637" spans="1:85" ht="15">
      <c r="A637" s="167" t="s">
        <v>57</v>
      </c>
      <c r="B637" s="156">
        <v>0</v>
      </c>
      <c r="C637" s="156">
        <v>0.96527292420232458</v>
      </c>
      <c r="D637" s="156">
        <v>0</v>
      </c>
      <c r="E637" s="156">
        <v>46.850159153758753</v>
      </c>
      <c r="F637" s="156">
        <v>1850.243012024684</v>
      </c>
      <c r="G637" s="156">
        <v>0</v>
      </c>
      <c r="H637" s="168">
        <v>0</v>
      </c>
      <c r="I637" s="154">
        <f t="shared" si="333"/>
        <v>1898.0584441026451</v>
      </c>
      <c r="J637" s="149"/>
      <c r="K637" s="169" t="s">
        <v>57</v>
      </c>
      <c r="L637" s="156">
        <v>0</v>
      </c>
      <c r="M637" s="156">
        <v>0.96527292420232458</v>
      </c>
      <c r="N637" s="156">
        <v>0</v>
      </c>
      <c r="O637" s="156">
        <v>46.850159153758753</v>
      </c>
      <c r="P637" s="156">
        <v>1850.243012024684</v>
      </c>
      <c r="Q637" s="156">
        <v>0</v>
      </c>
      <c r="R637" s="157">
        <v>0</v>
      </c>
      <c r="S637" s="158">
        <f t="shared" si="334"/>
        <v>1898.0584441026451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27.872147059781827</v>
      </c>
      <c r="F638" s="160">
        <v>0</v>
      </c>
      <c r="G638" s="160">
        <v>0</v>
      </c>
      <c r="H638" s="161">
        <v>0</v>
      </c>
      <c r="I638" s="162">
        <f t="shared" si="333"/>
        <v>27.872147059781827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27.872147059781827</v>
      </c>
      <c r="P638" s="164">
        <v>0</v>
      </c>
      <c r="Q638" s="164">
        <v>0</v>
      </c>
      <c r="R638" s="165">
        <v>0</v>
      </c>
      <c r="S638" s="166">
        <f t="shared" si="334"/>
        <v>27.872147059781827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33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34"/>
        <v>0</v>
      </c>
    </row>
    <row r="640" spans="1:85" ht="15">
      <c r="A640" s="159" t="s">
        <v>17</v>
      </c>
      <c r="B640" s="160">
        <v>33.664621744063233</v>
      </c>
      <c r="C640" s="160">
        <v>0</v>
      </c>
      <c r="D640" s="160">
        <v>0.16297823735239617</v>
      </c>
      <c r="E640" s="160">
        <v>0.99167583706074691</v>
      </c>
      <c r="F640" s="160">
        <v>0</v>
      </c>
      <c r="G640" s="160">
        <v>0</v>
      </c>
      <c r="H640" s="161">
        <v>0</v>
      </c>
      <c r="I640" s="162">
        <f t="shared" si="333"/>
        <v>34.819275818476378</v>
      </c>
      <c r="J640" s="149"/>
      <c r="K640" s="163" t="s">
        <v>17</v>
      </c>
      <c r="L640" s="164">
        <v>33.664621744063233</v>
      </c>
      <c r="M640" s="164">
        <v>0</v>
      </c>
      <c r="N640" s="164">
        <v>0.16297823735239617</v>
      </c>
      <c r="O640" s="164">
        <v>0.99167583706074691</v>
      </c>
      <c r="P640" s="164">
        <v>0</v>
      </c>
      <c r="Q640" s="164">
        <v>0</v>
      </c>
      <c r="R640" s="165">
        <v>0</v>
      </c>
      <c r="S640" s="166">
        <f t="shared" si="334"/>
        <v>34.819275818476378</v>
      </c>
    </row>
    <row r="641" spans="1:70" ht="15">
      <c r="A641" s="167" t="s">
        <v>139</v>
      </c>
      <c r="B641" s="156">
        <v>79.33388291677295</v>
      </c>
      <c r="C641" s="156">
        <v>0</v>
      </c>
      <c r="D641" s="156">
        <v>20.504344774065462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33"/>
        <v>99.838227690838409</v>
      </c>
      <c r="J641" s="149"/>
      <c r="K641" s="169" t="s">
        <v>139</v>
      </c>
      <c r="L641" s="156">
        <v>79.33388291677295</v>
      </c>
      <c r="M641" s="156">
        <v>0</v>
      </c>
      <c r="N641" s="156">
        <v>20.504344774065462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34"/>
        <v>99.838227690838409</v>
      </c>
    </row>
    <row r="642" spans="1:70" ht="15">
      <c r="A642" s="159" t="s">
        <v>25</v>
      </c>
      <c r="B642" s="160">
        <v>279.45000028824853</v>
      </c>
      <c r="C642" s="160">
        <v>0.36309594342701662</v>
      </c>
      <c r="D642" s="160">
        <v>5.7802279810616657</v>
      </c>
      <c r="E642" s="160">
        <v>464.35839729976942</v>
      </c>
      <c r="F642" s="160">
        <v>0</v>
      </c>
      <c r="G642" s="160">
        <v>156.59105642201288</v>
      </c>
      <c r="H642" s="161">
        <v>2.1969711398987228</v>
      </c>
      <c r="I642" s="162">
        <f t="shared" si="333"/>
        <v>908.73974907441834</v>
      </c>
      <c r="J642" s="149"/>
      <c r="K642" s="163" t="s">
        <v>25</v>
      </c>
      <c r="L642" s="164">
        <v>279.45000028824853</v>
      </c>
      <c r="M642" s="164">
        <v>0.36309594342701662</v>
      </c>
      <c r="N642" s="164">
        <v>5.7802279810616657</v>
      </c>
      <c r="O642" s="164">
        <v>464.35839729976942</v>
      </c>
      <c r="P642" s="164">
        <v>0</v>
      </c>
      <c r="Q642" s="164">
        <v>156.59105642201288</v>
      </c>
      <c r="R642" s="165">
        <v>2.1969711398987228</v>
      </c>
      <c r="S642" s="166">
        <f t="shared" si="334"/>
        <v>908.73974907441834</v>
      </c>
    </row>
    <row r="643" spans="1:70" ht="15">
      <c r="A643" s="167" t="s">
        <v>24</v>
      </c>
      <c r="B643" s="156">
        <v>64.519990396611192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33"/>
        <v>64.519990396611192</v>
      </c>
      <c r="J643" s="149"/>
      <c r="K643" s="169" t="s">
        <v>24</v>
      </c>
      <c r="L643" s="156">
        <v>64.519990396611192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34"/>
        <v>64.519990396611192</v>
      </c>
    </row>
    <row r="644" spans="1:70" ht="15">
      <c r="A644" s="159" t="s">
        <v>59</v>
      </c>
      <c r="B644" s="160">
        <v>429.70886288595943</v>
      </c>
      <c r="C644" s="160">
        <v>19.464353069179538</v>
      </c>
      <c r="D644" s="160">
        <v>244.67949098734451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33"/>
        <v>693.85270694248345</v>
      </c>
      <c r="J644" s="149"/>
      <c r="K644" s="163" t="s">
        <v>59</v>
      </c>
      <c r="L644" s="164">
        <v>429.70886288595943</v>
      </c>
      <c r="M644" s="164">
        <v>19.464353069179538</v>
      </c>
      <c r="N644" s="164">
        <v>244.67949098734451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34"/>
        <v>693.85270694248345</v>
      </c>
    </row>
    <row r="645" spans="1:70" ht="15">
      <c r="A645" s="167" t="s">
        <v>22</v>
      </c>
      <c r="B645" s="156">
        <v>812.81781684876103</v>
      </c>
      <c r="C645" s="156">
        <v>0</v>
      </c>
      <c r="D645" s="156">
        <v>0</v>
      </c>
      <c r="E645" s="156">
        <v>3.0197605315891778</v>
      </c>
      <c r="F645" s="156">
        <v>127.91288633002972</v>
      </c>
      <c r="G645" s="156">
        <v>0</v>
      </c>
      <c r="H645" s="168">
        <v>0</v>
      </c>
      <c r="I645" s="154">
        <f t="shared" si="333"/>
        <v>943.75046371038002</v>
      </c>
      <c r="J645" s="149"/>
      <c r="K645" s="169" t="s">
        <v>22</v>
      </c>
      <c r="L645" s="156">
        <v>812.81781684876103</v>
      </c>
      <c r="M645" s="156">
        <v>0</v>
      </c>
      <c r="N645" s="156">
        <v>0</v>
      </c>
      <c r="O645" s="156">
        <v>3.0197605315891778</v>
      </c>
      <c r="P645" s="156">
        <v>127.91288633002972</v>
      </c>
      <c r="Q645" s="156">
        <v>0</v>
      </c>
      <c r="R645" s="157">
        <v>0</v>
      </c>
      <c r="S645" s="158">
        <f t="shared" si="334"/>
        <v>943.75046371038002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34"/>
        <v>0</v>
      </c>
    </row>
    <row r="647" spans="1:70" ht="15">
      <c r="A647" s="170" t="s">
        <v>63</v>
      </c>
      <c r="B647" s="156">
        <v>26.815940704979678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33"/>
        <v>26.815940704979678</v>
      </c>
      <c r="J647" s="149"/>
      <c r="K647" s="171" t="s">
        <v>63</v>
      </c>
      <c r="L647" s="156">
        <v>26.815940704979678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34"/>
        <v>26.815940704979678</v>
      </c>
    </row>
    <row r="648" spans="1:70">
      <c r="A648" s="172" t="s">
        <v>23</v>
      </c>
      <c r="B648" s="173">
        <v>26.815940704979678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33"/>
        <v>26.815940704979678</v>
      </c>
      <c r="J648" s="149"/>
      <c r="K648" s="176" t="s">
        <v>23</v>
      </c>
      <c r="L648" s="177">
        <v>26.815940704979678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34"/>
        <v>26.815940704979678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34"/>
        <v>0</v>
      </c>
    </row>
    <row r="652" spans="1:70" ht="15">
      <c r="A652" s="194" t="s">
        <v>26</v>
      </c>
      <c r="B652" s="195">
        <f>SUM(B631:B647)</f>
        <v>1783.3918000913995</v>
      </c>
      <c r="C652" s="195">
        <f t="shared" ref="C652:H652" si="335">SUM(C631:C647)</f>
        <v>21.131265725905273</v>
      </c>
      <c r="D652" s="195">
        <f t="shared" si="335"/>
        <v>274.40421550461724</v>
      </c>
      <c r="E652" s="195">
        <f t="shared" si="335"/>
        <v>543.09213988195995</v>
      </c>
      <c r="F652" s="195">
        <f t="shared" si="335"/>
        <v>1978.1558983547138</v>
      </c>
      <c r="G652" s="195">
        <f t="shared" si="335"/>
        <v>156.59105642201288</v>
      </c>
      <c r="H652" s="197">
        <f t="shared" si="335"/>
        <v>2.1969711398987228</v>
      </c>
      <c r="I652" s="154">
        <f t="shared" ref="I652" si="336">SUM(I631:I647)</f>
        <v>4758.9633471205079</v>
      </c>
      <c r="J652" s="149"/>
      <c r="K652" s="196" t="s">
        <v>26</v>
      </c>
      <c r="L652" s="195">
        <f>SUM(L631:L647)</f>
        <v>1783.3918000913995</v>
      </c>
      <c r="M652" s="195">
        <f t="shared" ref="M652:R652" si="337">SUM(M631:M647)</f>
        <v>21.131265725905273</v>
      </c>
      <c r="N652" s="195">
        <f t="shared" si="337"/>
        <v>274.40421550461724</v>
      </c>
      <c r="O652" s="195">
        <f t="shared" si="337"/>
        <v>543.09213988195995</v>
      </c>
      <c r="P652" s="195">
        <f t="shared" si="337"/>
        <v>1978.1558983547138</v>
      </c>
      <c r="Q652" s="195">
        <f t="shared" si="337"/>
        <v>156.59105642201288</v>
      </c>
      <c r="R652" s="197">
        <f t="shared" si="337"/>
        <v>2.1969711398987228</v>
      </c>
      <c r="S652" s="198">
        <f t="shared" ref="S652" si="338">SUM(S631:S647)</f>
        <v>4758.9633471205079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0.37474375615237115</v>
      </c>
      <c r="C653" s="49">
        <f t="shared" ref="C653:H653" si="339">IF($I652=0,"-",C652/$I652)</f>
        <v>4.4403085681866215E-3</v>
      </c>
      <c r="D653" s="49">
        <f t="shared" si="339"/>
        <v>5.7660501981098511E-2</v>
      </c>
      <c r="E653" s="49">
        <f t="shared" si="339"/>
        <v>0.11411984087050536</v>
      </c>
      <c r="F653" s="49">
        <f t="shared" si="339"/>
        <v>0.41566949649898666</v>
      </c>
      <c r="G653" s="49">
        <f t="shared" si="339"/>
        <v>3.2904446830161235E-2</v>
      </c>
      <c r="H653" s="72">
        <f t="shared" si="339"/>
        <v>4.6164909869037712E-4</v>
      </c>
      <c r="I653" s="50">
        <f>SUM(B653:H653)</f>
        <v>0.99999999999999989</v>
      </c>
      <c r="K653" s="84" t="s">
        <v>86</v>
      </c>
      <c r="L653" s="101">
        <f t="shared" ref="L653:R653" si="340">IF($S652=0,"-",L652/$S652)</f>
        <v>0.37474375615237115</v>
      </c>
      <c r="M653" s="101">
        <f t="shared" si="340"/>
        <v>4.4403085681866215E-3</v>
      </c>
      <c r="N653" s="101">
        <f t="shared" si="340"/>
        <v>5.7660501981098511E-2</v>
      </c>
      <c r="O653" s="101">
        <f t="shared" si="340"/>
        <v>0.11411984087050536</v>
      </c>
      <c r="P653" s="101">
        <f t="shared" si="340"/>
        <v>0.41566949649898666</v>
      </c>
      <c r="Q653" s="101">
        <f t="shared" si="340"/>
        <v>3.2904446830161235E-2</v>
      </c>
      <c r="R653" s="102">
        <f t="shared" si="340"/>
        <v>4.6164909869037712E-4</v>
      </c>
      <c r="S653" s="103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L44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89</v>
      </c>
      <c r="B1" s="313"/>
      <c r="C1" s="313"/>
      <c r="D1" s="313"/>
      <c r="E1" s="313"/>
      <c r="F1" s="313"/>
      <c r="G1" s="313"/>
      <c r="H1" s="313"/>
      <c r="I1" s="314"/>
      <c r="K1" s="321" t="s">
        <v>90</v>
      </c>
      <c r="L1" s="322"/>
      <c r="M1" s="322"/>
      <c r="N1" s="322"/>
      <c r="O1" s="322"/>
      <c r="P1" s="322"/>
      <c r="Q1" s="322"/>
      <c r="R1" s="322"/>
      <c r="S1" s="323"/>
      <c r="U1" s="330" t="s">
        <v>91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5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379.27568860923446</v>
      </c>
      <c r="C7" s="38">
        <f>C33+C85</f>
        <v>541.71731688981527</v>
      </c>
      <c r="D7" s="38">
        <f>D33+D85</f>
        <v>5.0392908985912328</v>
      </c>
      <c r="E7" s="38">
        <f>E33+E85</f>
        <v>0</v>
      </c>
      <c r="F7" s="38">
        <f>F59+F85</f>
        <v>0.10081814744204172</v>
      </c>
      <c r="G7" s="38">
        <f>G33+G85</f>
        <v>0</v>
      </c>
      <c r="H7" s="38">
        <f>H33+H85</f>
        <v>0</v>
      </c>
      <c r="I7" s="154">
        <f>SUM(B7:H7)</f>
        <v>926.13311454508312</v>
      </c>
      <c r="J7" s="149"/>
      <c r="K7" s="155" t="s">
        <v>7</v>
      </c>
      <c r="L7" s="38">
        <f>L33+L85</f>
        <v>379.27568860923446</v>
      </c>
      <c r="M7" s="38">
        <f t="shared" ref="M7:N7" si="0">M33+M85</f>
        <v>541.71731688981527</v>
      </c>
      <c r="N7" s="38">
        <f t="shared" si="0"/>
        <v>5.0392908985912328</v>
      </c>
      <c r="O7" s="38">
        <f>O33+O85</f>
        <v>0</v>
      </c>
      <c r="P7" s="44">
        <f>P59+P85+P33</f>
        <v>0.10081814744204172</v>
      </c>
      <c r="Q7" s="38">
        <f>Q33+Q85</f>
        <v>0</v>
      </c>
      <c r="R7" s="38">
        <f>R33+R85</f>
        <v>0</v>
      </c>
      <c r="S7" s="158">
        <f>SUM(L7:R7)</f>
        <v>926.13311454508312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C27" si="1">B34+B86</f>
        <v>125.88343288700308</v>
      </c>
      <c r="C8" s="41">
        <f t="shared" si="1"/>
        <v>0</v>
      </c>
      <c r="D8" s="41">
        <f t="shared" ref="D8:E8" si="2">D34+D86</f>
        <v>91.949316642297262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162">
        <f t="shared" ref="I8:I27" si="5">SUM(B8:H8)</f>
        <v>217.83274952930034</v>
      </c>
      <c r="J8" s="149"/>
      <c r="K8" s="163" t="s">
        <v>8</v>
      </c>
      <c r="L8" s="90">
        <f t="shared" ref="L8:N27" si="6">L34+L86</f>
        <v>125.88343288700308</v>
      </c>
      <c r="M8" s="90">
        <f t="shared" si="6"/>
        <v>0</v>
      </c>
      <c r="N8" s="90">
        <f t="shared" si="6"/>
        <v>91.949316642297262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166">
        <f t="shared" ref="S8:S27" si="10">SUM(L8:R8)</f>
        <v>217.83274952930034</v>
      </c>
      <c r="T8" s="149" t="str">
        <f t="shared" ref="T8:T24" si="11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533.76903717621462</v>
      </c>
      <c r="C9" s="44">
        <f t="shared" si="1"/>
        <v>0</v>
      </c>
      <c r="D9" s="44">
        <f t="shared" ref="D9:E9" si="12">D35+D87</f>
        <v>3236.7743808330742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154">
        <f t="shared" si="5"/>
        <v>3770.5434180092889</v>
      </c>
      <c r="J9" s="149"/>
      <c r="K9" s="155" t="s">
        <v>10</v>
      </c>
      <c r="L9" s="44">
        <f t="shared" si="6"/>
        <v>533.76903717621462</v>
      </c>
      <c r="M9" s="44">
        <f t="shared" si="6"/>
        <v>0</v>
      </c>
      <c r="N9" s="44">
        <f t="shared" si="6"/>
        <v>3236.7743808330742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158">
        <f t="shared" si="10"/>
        <v>3770.5434180092889</v>
      </c>
      <c r="T9" s="149" t="str">
        <f t="shared" si="11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54.882275999999997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162">
        <f t="shared" si="5"/>
        <v>54.882275999999997</v>
      </c>
      <c r="J10" s="149"/>
      <c r="K10" s="163" t="s">
        <v>55</v>
      </c>
      <c r="L10" s="90">
        <f t="shared" si="6"/>
        <v>0</v>
      </c>
      <c r="M10" s="90">
        <f t="shared" si="6"/>
        <v>0</v>
      </c>
      <c r="N10" s="90">
        <f t="shared" si="6"/>
        <v>54.882275999999997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166">
        <f t="shared" si="10"/>
        <v>54.882275999999997</v>
      </c>
      <c r="T10" s="149" t="str">
        <f t="shared" si="11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983.49810346038021</v>
      </c>
      <c r="C11" s="44">
        <f t="shared" si="1"/>
        <v>679.69815641710272</v>
      </c>
      <c r="D11" s="44">
        <f t="shared" ref="D11:E11" si="18">D37+D89</f>
        <v>248.38826260242121</v>
      </c>
      <c r="E11" s="44">
        <f t="shared" si="18"/>
        <v>30.885628320839949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154">
        <f t="shared" si="5"/>
        <v>1942.4701508007442</v>
      </c>
      <c r="J11" s="149"/>
      <c r="K11" s="155" t="s">
        <v>16</v>
      </c>
      <c r="L11" s="44">
        <f t="shared" si="6"/>
        <v>983.49810346038021</v>
      </c>
      <c r="M11" s="44">
        <f t="shared" si="6"/>
        <v>679.69815641710272</v>
      </c>
      <c r="N11" s="44">
        <f t="shared" si="6"/>
        <v>248.38826260242121</v>
      </c>
      <c r="O11" s="44">
        <f t="shared" ref="O11:Q11" si="19">O37+O89</f>
        <v>30.885628320839949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158">
        <f t="shared" si="10"/>
        <v>1942.4701508007442</v>
      </c>
      <c r="T11" s="149" t="str">
        <f t="shared" si="11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9401.070806309106</v>
      </c>
      <c r="C12" s="41">
        <f t="shared" si="1"/>
        <v>166.61408931731455</v>
      </c>
      <c r="D12" s="41">
        <f t="shared" ref="D12:E12" si="21">D38+D90</f>
        <v>1066.5291587890731</v>
      </c>
      <c r="E12" s="41">
        <f t="shared" si="21"/>
        <v>13.92382008617858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162">
        <f t="shared" si="5"/>
        <v>10648.137874501672</v>
      </c>
      <c r="J12" s="149"/>
      <c r="K12" s="163" t="s">
        <v>15</v>
      </c>
      <c r="L12" s="90">
        <f t="shared" si="6"/>
        <v>9401.070806309106</v>
      </c>
      <c r="M12" s="90">
        <f t="shared" si="6"/>
        <v>166.61408931731455</v>
      </c>
      <c r="N12" s="90">
        <f t="shared" si="6"/>
        <v>1066.5291587890731</v>
      </c>
      <c r="O12" s="90">
        <f t="shared" ref="O12:Q12" si="22">O38+O90</f>
        <v>13.92382008617858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166">
        <f t="shared" si="10"/>
        <v>10648.137874501672</v>
      </c>
      <c r="T12" s="149" t="str">
        <f t="shared" si="11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0.97803952207485956</v>
      </c>
      <c r="D13" s="44">
        <f t="shared" ref="D13:E13" si="24">D39+D91</f>
        <v>0.44933438984681345</v>
      </c>
      <c r="E13" s="44">
        <f t="shared" si="24"/>
        <v>2961.889213944849</v>
      </c>
      <c r="F13" s="44">
        <f t="shared" si="3"/>
        <v>44181.287991461068</v>
      </c>
      <c r="G13" s="44">
        <f t="shared" si="4"/>
        <v>0</v>
      </c>
      <c r="H13" s="44">
        <f t="shared" si="4"/>
        <v>0</v>
      </c>
      <c r="I13" s="154">
        <f t="shared" si="5"/>
        <v>47144.604579317835</v>
      </c>
      <c r="J13" s="149"/>
      <c r="K13" s="169" t="s">
        <v>57</v>
      </c>
      <c r="L13" s="44">
        <f t="shared" si="6"/>
        <v>0</v>
      </c>
      <c r="M13" s="44">
        <f t="shared" si="6"/>
        <v>0.97803952207485956</v>
      </c>
      <c r="N13" s="44">
        <f t="shared" si="6"/>
        <v>0.44933438984681345</v>
      </c>
      <c r="O13" s="44">
        <f t="shared" ref="O13:Q13" si="25">O39+O91</f>
        <v>2961.889213944849</v>
      </c>
      <c r="P13" s="44">
        <f t="shared" si="8"/>
        <v>44181.287991461068</v>
      </c>
      <c r="Q13" s="44">
        <f t="shared" si="25"/>
        <v>0</v>
      </c>
      <c r="R13" s="44">
        <f t="shared" ref="R13" si="26">R39+R91</f>
        <v>0</v>
      </c>
      <c r="S13" s="158">
        <f t="shared" si="10"/>
        <v>47144.604579317835</v>
      </c>
      <c r="T13" s="149" t="str">
        <f t="shared" si="11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</v>
      </c>
      <c r="D14" s="41">
        <f t="shared" ref="D14:E14" si="27">D40+D92</f>
        <v>0.10657542099566533</v>
      </c>
      <c r="E14" s="41">
        <f t="shared" si="27"/>
        <v>65.770397768983855</v>
      </c>
      <c r="F14" s="41">
        <f t="shared" si="3"/>
        <v>13337.193990412628</v>
      </c>
      <c r="G14" s="41">
        <f t="shared" si="4"/>
        <v>0</v>
      </c>
      <c r="H14" s="41">
        <f t="shared" si="4"/>
        <v>0</v>
      </c>
      <c r="I14" s="162">
        <f t="shared" si="5"/>
        <v>13403.070963602608</v>
      </c>
      <c r="J14" s="149"/>
      <c r="K14" s="163" t="s">
        <v>12</v>
      </c>
      <c r="L14" s="90">
        <f t="shared" si="6"/>
        <v>0</v>
      </c>
      <c r="M14" s="90">
        <f t="shared" si="6"/>
        <v>0</v>
      </c>
      <c r="N14" s="90">
        <f t="shared" si="6"/>
        <v>0.10657542099566533</v>
      </c>
      <c r="O14" s="90">
        <f t="shared" ref="O14:Q14" si="28">O40+O92</f>
        <v>65.770397768983855</v>
      </c>
      <c r="P14" s="90">
        <f t="shared" si="8"/>
        <v>13337.19399041263</v>
      </c>
      <c r="Q14" s="90">
        <f t="shared" si="28"/>
        <v>0</v>
      </c>
      <c r="R14" s="90">
        <f t="shared" ref="R14" si="29">R40+R92</f>
        <v>0</v>
      </c>
      <c r="S14" s="166">
        <f t="shared" si="10"/>
        <v>13403.070963602609</v>
      </c>
      <c r="T14" s="149" t="str">
        <f t="shared" si="11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ref="D15:E15" si="30">D41+D93</f>
        <v>0.5048914517996842</v>
      </c>
      <c r="E15" s="44">
        <f t="shared" si="30"/>
        <v>3.1234266230076108E-2</v>
      </c>
      <c r="F15" s="44">
        <f t="shared" si="3"/>
        <v>1404.3917942373378</v>
      </c>
      <c r="G15" s="44">
        <f t="shared" si="4"/>
        <v>0</v>
      </c>
      <c r="H15" s="44">
        <f t="shared" si="4"/>
        <v>0</v>
      </c>
      <c r="I15" s="154">
        <f t="shared" si="5"/>
        <v>1404.9279199553675</v>
      </c>
      <c r="J15" s="149"/>
      <c r="K15" s="169" t="s">
        <v>58</v>
      </c>
      <c r="L15" s="44">
        <f t="shared" si="6"/>
        <v>0</v>
      </c>
      <c r="M15" s="44">
        <f t="shared" si="6"/>
        <v>0</v>
      </c>
      <c r="N15" s="44">
        <f t="shared" si="6"/>
        <v>0.5048914517996842</v>
      </c>
      <c r="O15" s="44">
        <f t="shared" ref="O15:Q15" si="31">O41+O93</f>
        <v>3.1234266230076108E-2</v>
      </c>
      <c r="P15" s="44">
        <f t="shared" si="8"/>
        <v>1404.3917942373378</v>
      </c>
      <c r="Q15" s="44">
        <f t="shared" si="31"/>
        <v>0</v>
      </c>
      <c r="R15" s="44">
        <f t="shared" ref="R15" si="32">R41+R93</f>
        <v>0</v>
      </c>
      <c r="S15" s="158">
        <f t="shared" si="10"/>
        <v>1404.9279199553675</v>
      </c>
      <c r="T15" s="149" t="str">
        <f t="shared" si="11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913.71667263411825</v>
      </c>
      <c r="C16" s="41">
        <f t="shared" si="1"/>
        <v>7.9667556823779275</v>
      </c>
      <c r="D16" s="41">
        <f t="shared" ref="D16:E16" si="33">D42+D94</f>
        <v>371.71944650333268</v>
      </c>
      <c r="E16" s="41">
        <f t="shared" si="33"/>
        <v>182.78556115763647</v>
      </c>
      <c r="F16" s="41">
        <f t="shared" si="3"/>
        <v>11.557859506735916</v>
      </c>
      <c r="G16" s="41">
        <f t="shared" si="4"/>
        <v>0</v>
      </c>
      <c r="H16" s="41">
        <f t="shared" si="4"/>
        <v>0</v>
      </c>
      <c r="I16" s="162">
        <f t="shared" si="5"/>
        <v>1487.7462954842013</v>
      </c>
      <c r="J16" s="149"/>
      <c r="K16" s="163" t="s">
        <v>17</v>
      </c>
      <c r="L16" s="90">
        <f t="shared" si="6"/>
        <v>913.71667263411825</v>
      </c>
      <c r="M16" s="90">
        <f t="shared" si="6"/>
        <v>7.9667556823779275</v>
      </c>
      <c r="N16" s="90">
        <f t="shared" si="6"/>
        <v>371.71944650333268</v>
      </c>
      <c r="O16" s="90">
        <f t="shared" ref="O16:Q16" si="34">O42+O94</f>
        <v>182.78556115763647</v>
      </c>
      <c r="P16" s="90">
        <f t="shared" si="8"/>
        <v>11.557859506735792</v>
      </c>
      <c r="Q16" s="90">
        <f t="shared" si="34"/>
        <v>0</v>
      </c>
      <c r="R16" s="90">
        <f t="shared" ref="R16" si="35">R42+R94</f>
        <v>0</v>
      </c>
      <c r="S16" s="166">
        <f t="shared" si="10"/>
        <v>1487.7462954842013</v>
      </c>
      <c r="T16" s="149" t="str">
        <f t="shared" si="11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16144.455063262416</v>
      </c>
      <c r="C17" s="44">
        <f t="shared" si="1"/>
        <v>13156.26071651701</v>
      </c>
      <c r="D17" s="44">
        <f t="shared" ref="D17:E17" si="36">D43+D95</f>
        <v>16158.731336375473</v>
      </c>
      <c r="E17" s="44">
        <f t="shared" si="36"/>
        <v>1574.7019452768893</v>
      </c>
      <c r="F17" s="44">
        <f t="shared" si="3"/>
        <v>517.72853132445061</v>
      </c>
      <c r="G17" s="44">
        <f t="shared" si="4"/>
        <v>0</v>
      </c>
      <c r="H17" s="44">
        <f t="shared" si="4"/>
        <v>0</v>
      </c>
      <c r="I17" s="154">
        <f t="shared" si="5"/>
        <v>47551.877592756238</v>
      </c>
      <c r="J17" s="149"/>
      <c r="K17" s="169" t="s">
        <v>139</v>
      </c>
      <c r="L17" s="44">
        <f t="shared" si="6"/>
        <v>16144.455063262416</v>
      </c>
      <c r="M17" s="44">
        <f t="shared" si="6"/>
        <v>13156.26071651701</v>
      </c>
      <c r="N17" s="44">
        <f t="shared" si="6"/>
        <v>16158.731336375473</v>
      </c>
      <c r="O17" s="44">
        <f t="shared" ref="O17:Q17" si="37">O43+O95</f>
        <v>1574.7019452768893</v>
      </c>
      <c r="P17" s="44">
        <f t="shared" si="8"/>
        <v>517.72853132444823</v>
      </c>
      <c r="Q17" s="44">
        <f t="shared" si="37"/>
        <v>0</v>
      </c>
      <c r="R17" s="44">
        <f t="shared" ref="R17" si="38">R43+R95</f>
        <v>0</v>
      </c>
      <c r="S17" s="158">
        <f t="shared" si="10"/>
        <v>47551.877592756238</v>
      </c>
      <c r="T17" s="149" t="str">
        <f t="shared" si="11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4198.1481402695608</v>
      </c>
      <c r="C18" s="41">
        <f t="shared" si="1"/>
        <v>294.19243292367145</v>
      </c>
      <c r="D18" s="41">
        <f t="shared" ref="D18:E18" si="39">D44+D96</f>
        <v>8372.4201379065889</v>
      </c>
      <c r="E18" s="41">
        <f t="shared" si="39"/>
        <v>26771.394387665499</v>
      </c>
      <c r="F18" s="41">
        <f t="shared" si="3"/>
        <v>1904.7520096804956</v>
      </c>
      <c r="G18" s="41">
        <f t="shared" si="4"/>
        <v>5629.0932159693402</v>
      </c>
      <c r="H18" s="41">
        <f t="shared" si="4"/>
        <v>87.600502923536268</v>
      </c>
      <c r="I18" s="162">
        <f t="shared" si="5"/>
        <v>47257.600827338691</v>
      </c>
      <c r="J18" s="149"/>
      <c r="K18" s="163" t="s">
        <v>25</v>
      </c>
      <c r="L18" s="90">
        <f t="shared" si="6"/>
        <v>4198.1481402695608</v>
      </c>
      <c r="M18" s="90">
        <f t="shared" si="6"/>
        <v>294.19243292367145</v>
      </c>
      <c r="N18" s="90">
        <f t="shared" si="6"/>
        <v>8372.4201379065889</v>
      </c>
      <c r="O18" s="90">
        <f t="shared" ref="O18:Q18" si="40">O44+O96</f>
        <v>26771.394387665499</v>
      </c>
      <c r="P18" s="90">
        <f t="shared" si="8"/>
        <v>1904.7520096804958</v>
      </c>
      <c r="Q18" s="90">
        <f t="shared" si="40"/>
        <v>5629.0932159693402</v>
      </c>
      <c r="R18" s="90">
        <f t="shared" ref="R18" si="41">R44+R96</f>
        <v>87.600502923536268</v>
      </c>
      <c r="S18" s="166">
        <f t="shared" si="10"/>
        <v>47257.600827338691</v>
      </c>
      <c r="T18" s="149" t="str">
        <f t="shared" si="11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7015.3940140707618</v>
      </c>
      <c r="C19" s="44">
        <f t="shared" si="1"/>
        <v>911.8919621253599</v>
      </c>
      <c r="D19" s="44">
        <f t="shared" ref="D19:E19" si="42">D45+D97</f>
        <v>1150.3765979757463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154">
        <f t="shared" si="5"/>
        <v>9077.6625741718672</v>
      </c>
      <c r="J19" s="149"/>
      <c r="K19" s="169" t="s">
        <v>24</v>
      </c>
      <c r="L19" s="44">
        <f t="shared" si="6"/>
        <v>7015.3940140707618</v>
      </c>
      <c r="M19" s="44">
        <f t="shared" si="6"/>
        <v>911.8919621253599</v>
      </c>
      <c r="N19" s="44">
        <f t="shared" si="6"/>
        <v>1150.3765979757463</v>
      </c>
      <c r="O19" s="44">
        <f t="shared" ref="O19:Q19" si="43">O45+O97</f>
        <v>0</v>
      </c>
      <c r="P19" s="44">
        <f t="shared" si="8"/>
        <v>-2.0978774273316958E-12</v>
      </c>
      <c r="Q19" s="44">
        <f t="shared" si="43"/>
        <v>0</v>
      </c>
      <c r="R19" s="44">
        <f t="shared" ref="R19" si="44">R45+R97</f>
        <v>0</v>
      </c>
      <c r="S19" s="158">
        <f t="shared" si="10"/>
        <v>9077.6625741718653</v>
      </c>
      <c r="T19" s="149" t="str">
        <f t="shared" si="11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10593.687035464814</v>
      </c>
      <c r="C20" s="41">
        <f t="shared" si="1"/>
        <v>37.459236055912868</v>
      </c>
      <c r="D20" s="41">
        <f t="shared" ref="D20:E20" si="45">D46+D98</f>
        <v>1386.644101657969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162">
        <f t="shared" si="5"/>
        <v>12017.790373178696</v>
      </c>
      <c r="J20" s="149"/>
      <c r="K20" s="163" t="s">
        <v>59</v>
      </c>
      <c r="L20" s="90">
        <f t="shared" si="6"/>
        <v>10593.687035464814</v>
      </c>
      <c r="M20" s="90">
        <f t="shared" si="6"/>
        <v>37.459236055912868</v>
      </c>
      <c r="N20" s="90">
        <f t="shared" si="6"/>
        <v>1386.644101657969</v>
      </c>
      <c r="O20" s="90">
        <f t="shared" ref="O20:Q20" si="46">O46+O98</f>
        <v>0</v>
      </c>
      <c r="P20" s="90">
        <f t="shared" si="8"/>
        <v>-1.6354417819997025E-12</v>
      </c>
      <c r="Q20" s="90">
        <f t="shared" si="46"/>
        <v>0</v>
      </c>
      <c r="R20" s="90">
        <f t="shared" ref="R20" si="47">R46+R98</f>
        <v>0</v>
      </c>
      <c r="S20" s="166">
        <f t="shared" si="10"/>
        <v>12017.790373178694</v>
      </c>
      <c r="T20" s="149" t="str">
        <f t="shared" si="11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6802.7744433013213</v>
      </c>
      <c r="C21" s="44">
        <f t="shared" si="1"/>
        <v>8186.1657757154808</v>
      </c>
      <c r="D21" s="44">
        <f t="shared" ref="D21:E21" si="48">D47+D99</f>
        <v>1909.5282677310388</v>
      </c>
      <c r="E21" s="44">
        <f t="shared" si="48"/>
        <v>396.46023784181023</v>
      </c>
      <c r="F21" s="44">
        <f t="shared" si="3"/>
        <v>4034.7716291247816</v>
      </c>
      <c r="G21" s="44">
        <f t="shared" si="4"/>
        <v>0</v>
      </c>
      <c r="H21" s="44">
        <f t="shared" si="4"/>
        <v>0</v>
      </c>
      <c r="I21" s="154">
        <f t="shared" si="5"/>
        <v>21329.700353714434</v>
      </c>
      <c r="J21" s="149"/>
      <c r="K21" s="169" t="s">
        <v>22</v>
      </c>
      <c r="L21" s="44">
        <f t="shared" si="6"/>
        <v>6802.7744433013213</v>
      </c>
      <c r="M21" s="44">
        <f t="shared" si="6"/>
        <v>8186.1657757154808</v>
      </c>
      <c r="N21" s="44">
        <f t="shared" si="6"/>
        <v>1909.5282677310388</v>
      </c>
      <c r="O21" s="44">
        <f t="shared" ref="O21:Q21" si="49">O47+O99</f>
        <v>396.46023784181023</v>
      </c>
      <c r="P21" s="44">
        <f t="shared" si="8"/>
        <v>4034.7716291247821</v>
      </c>
      <c r="Q21" s="44">
        <f t="shared" si="49"/>
        <v>0</v>
      </c>
      <c r="R21" s="44">
        <f t="shared" ref="R21" si="50">R47+R99</f>
        <v>0</v>
      </c>
      <c r="S21" s="158">
        <f t="shared" si="10"/>
        <v>21329.700353714434</v>
      </c>
      <c r="T21" s="149" t="str">
        <f t="shared" si="11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48.963911458112314</v>
      </c>
      <c r="C22" s="41">
        <f t="shared" si="1"/>
        <v>3034.243320460655</v>
      </c>
      <c r="D22" s="41">
        <f t="shared" ref="D22:E22" si="51">D48+D100</f>
        <v>1546.5257808392944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162">
        <f t="shared" si="5"/>
        <v>4629.7330127580617</v>
      </c>
      <c r="J22" s="149"/>
      <c r="K22" s="163" t="s">
        <v>21</v>
      </c>
      <c r="L22" s="90">
        <f t="shared" si="6"/>
        <v>48.963911458112314</v>
      </c>
      <c r="M22" s="90">
        <f t="shared" si="6"/>
        <v>3034.243320460655</v>
      </c>
      <c r="N22" s="90">
        <f t="shared" si="6"/>
        <v>1546.5257808392944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166">
        <f t="shared" si="10"/>
        <v>4629.7330127580617</v>
      </c>
      <c r="T22" s="149" t="str">
        <f t="shared" si="11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2624.9393759622462</v>
      </c>
      <c r="C23" s="44">
        <f t="shared" si="1"/>
        <v>10.168491859948691</v>
      </c>
      <c r="D23" s="44">
        <f t="shared" ref="D23:E23" si="54">D49+D101</f>
        <v>5289.5235454704462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154">
        <f t="shared" si="5"/>
        <v>7924.6314132926409</v>
      </c>
      <c r="J23" s="149"/>
      <c r="K23" s="171" t="s">
        <v>63</v>
      </c>
      <c r="L23" s="44">
        <f t="shared" si="6"/>
        <v>2624.9393759622462</v>
      </c>
      <c r="M23" s="44">
        <f t="shared" si="6"/>
        <v>10.168491859948691</v>
      </c>
      <c r="N23" s="44">
        <f t="shared" si="6"/>
        <v>5289.5235454704462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158">
        <f t="shared" si="10"/>
        <v>7924.6314132926409</v>
      </c>
      <c r="T23" s="149" t="str">
        <f t="shared" si="11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tr">
        <f>A50</f>
        <v>Umgebungswärme etc.</v>
      </c>
      <c r="B24" s="62">
        <f t="shared" si="1"/>
        <v>2620.5393759622457</v>
      </c>
      <c r="C24" s="62">
        <f t="shared" si="1"/>
        <v>0</v>
      </c>
      <c r="D24" s="62">
        <f t="shared" ref="D24:E24" si="57">D50+D102</f>
        <v>848.67204882523413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175">
        <f t="shared" si="5"/>
        <v>3469.2114247874797</v>
      </c>
      <c r="J24" s="149"/>
      <c r="K24" s="176" t="s">
        <v>23</v>
      </c>
      <c r="L24" s="93">
        <f t="shared" si="6"/>
        <v>2620.5393759622457</v>
      </c>
      <c r="M24" s="93">
        <f t="shared" si="6"/>
        <v>0</v>
      </c>
      <c r="N24" s="93">
        <f t="shared" si="6"/>
        <v>848.67204882523413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179">
        <f t="shared" si="10"/>
        <v>3469.2114247874797</v>
      </c>
      <c r="T24" s="149" t="str">
        <f t="shared" si="11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tr">
        <f>A51</f>
        <v>Gichtgas</v>
      </c>
      <c r="B25" s="65">
        <f t="shared" si="1"/>
        <v>0</v>
      </c>
      <c r="C25" s="65">
        <f t="shared" si="1"/>
        <v>2.7079129229207881</v>
      </c>
      <c r="D25" s="65">
        <f t="shared" ref="D25:E25" si="60">D51+D103</f>
        <v>1182.6177689046576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183">
        <f t="shared" si="5"/>
        <v>1185.3256818275784</v>
      </c>
      <c r="J25" s="149"/>
      <c r="K25" s="184" t="s">
        <v>19</v>
      </c>
      <c r="L25" s="65">
        <f t="shared" si="6"/>
        <v>0</v>
      </c>
      <c r="M25" s="65">
        <f t="shared" si="6"/>
        <v>2.7079129229207881</v>
      </c>
      <c r="N25" s="65">
        <f t="shared" si="6"/>
        <v>1182.6177689046576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186">
        <f t="shared" si="10"/>
        <v>1185.3256818275784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tr">
        <f>A52</f>
        <v>Kokereigas</v>
      </c>
      <c r="B26" s="62">
        <f t="shared" si="1"/>
        <v>0</v>
      </c>
      <c r="C26" s="62">
        <f t="shared" si="1"/>
        <v>7.4605789370279032</v>
      </c>
      <c r="D26" s="62">
        <f t="shared" ref="D26:E26" si="63">D52+D104</f>
        <v>3258.2337277405545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175">
        <f t="shared" si="5"/>
        <v>3265.6943066775825</v>
      </c>
      <c r="J26" s="149"/>
      <c r="K26" s="176" t="s">
        <v>20</v>
      </c>
      <c r="L26" s="93">
        <f t="shared" si="6"/>
        <v>0</v>
      </c>
      <c r="M26" s="93">
        <f t="shared" si="6"/>
        <v>7.4605789370279032</v>
      </c>
      <c r="N26" s="93">
        <f t="shared" si="6"/>
        <v>3258.2337277405545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179">
        <f t="shared" si="10"/>
        <v>3265.6943066775825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tr">
        <f>A53</f>
        <v>Brenntorf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190">
        <f t="shared" si="5"/>
        <v>4.4000000000000004</v>
      </c>
      <c r="J27" s="149"/>
      <c r="K27" s="191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193">
        <f t="shared" si="10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59765.575724865288</v>
      </c>
      <c r="C28" s="195">
        <f t="shared" ref="C28:H28" si="69">SUM(C7:C23)</f>
        <v>27027.356293486722</v>
      </c>
      <c r="D28" s="195">
        <f t="shared" si="69"/>
        <v>40890.092701487985</v>
      </c>
      <c r="E28" s="195">
        <f t="shared" si="69"/>
        <v>31997.842426328916</v>
      </c>
      <c r="F28" s="195">
        <f t="shared" si="69"/>
        <v>65391.784623894928</v>
      </c>
      <c r="G28" s="195">
        <f t="shared" si="69"/>
        <v>5629.0932159693402</v>
      </c>
      <c r="H28" s="195">
        <f t="shared" si="69"/>
        <v>87.600502923536268</v>
      </c>
      <c r="I28" s="154">
        <f t="shared" ref="I28" si="70">SUM(I7:I23)</f>
        <v>230789.34548895672</v>
      </c>
      <c r="J28" s="237"/>
      <c r="K28" s="196" t="s">
        <v>26</v>
      </c>
      <c r="L28" s="195">
        <f>SUM(L7:L23)</f>
        <v>59765.575724865288</v>
      </c>
      <c r="M28" s="195">
        <f t="shared" ref="M28:R28" si="71">SUM(M7:M23)</f>
        <v>27027.356293486722</v>
      </c>
      <c r="N28" s="195">
        <f t="shared" si="71"/>
        <v>40890.092701487985</v>
      </c>
      <c r="O28" s="195">
        <f t="shared" si="71"/>
        <v>31997.842426328916</v>
      </c>
      <c r="P28" s="195">
        <f t="shared" si="71"/>
        <v>65391.784623894935</v>
      </c>
      <c r="Q28" s="195">
        <f t="shared" si="71"/>
        <v>5629.0932159693402</v>
      </c>
      <c r="R28" s="197">
        <f t="shared" si="71"/>
        <v>87.600502923536268</v>
      </c>
      <c r="S28" s="198">
        <f t="shared" ref="S28" si="72">SUM(S7:S23)</f>
        <v>230789.34548895672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0.25896158940199027</v>
      </c>
      <c r="C29" s="55">
        <f t="shared" ref="C29:H29" si="73">IF($I28=0,"-",C28/$I28)</f>
        <v>0.11710833633253656</v>
      </c>
      <c r="D29" s="55">
        <f t="shared" si="73"/>
        <v>0.1771749584663759</v>
      </c>
      <c r="E29" s="55">
        <f t="shared" si="73"/>
        <v>0.13864523233746948</v>
      </c>
      <c r="F29" s="55">
        <f t="shared" si="73"/>
        <v>0.28333970307578138</v>
      </c>
      <c r="G29" s="55">
        <f t="shared" si="73"/>
        <v>2.4390611291190183E-2</v>
      </c>
      <c r="H29" s="55">
        <f t="shared" si="73"/>
        <v>3.795690946561827E-4</v>
      </c>
      <c r="I29" s="56">
        <f>SUM(B29:H29)</f>
        <v>0.99999999999999989</v>
      </c>
      <c r="K29" s="84" t="s">
        <v>86</v>
      </c>
      <c r="L29" s="101">
        <f>IF($S28=0,"-",L28/$S28)</f>
        <v>0.25896158940199027</v>
      </c>
      <c r="M29" s="101">
        <f t="shared" ref="M29:R29" si="74">IF($S28=0,"-",M28/$S28)</f>
        <v>0.11710833633253656</v>
      </c>
      <c r="N29" s="101">
        <f t="shared" si="74"/>
        <v>0.1771749584663759</v>
      </c>
      <c r="O29" s="101">
        <f t="shared" si="74"/>
        <v>0.13864523233746948</v>
      </c>
      <c r="P29" s="101">
        <f t="shared" si="74"/>
        <v>0.28333970307578143</v>
      </c>
      <c r="Q29" s="101">
        <f t="shared" si="74"/>
        <v>2.4390611291190183E-2</v>
      </c>
      <c r="R29" s="102">
        <f t="shared" si="74"/>
        <v>3.795690946561827E-4</v>
      </c>
      <c r="S29" s="103">
        <f>SUM(L29:R29)</f>
        <v>0.99999999999999989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351.48680013956567</v>
      </c>
      <c r="C33" s="38">
        <f t="shared" ref="C33:E33" si="75">C111+C137+C163+C189+C215+C241+C267+C293+C319+C345+C371+C397+C423</f>
        <v>541.71731688981527</v>
      </c>
      <c r="D33" s="38">
        <f t="shared" si="75"/>
        <v>0</v>
      </c>
      <c r="E33" s="38">
        <f t="shared" si="75"/>
        <v>0</v>
      </c>
      <c r="F33" s="347"/>
      <c r="G33" s="38">
        <f t="shared" ref="G33:H48" si="76">G111+G137+G163+G189+G215+G241+G267+G293+G319+G345+G371+G397+G423</f>
        <v>0</v>
      </c>
      <c r="H33" s="38">
        <f t="shared" si="76"/>
        <v>0</v>
      </c>
      <c r="I33" s="154">
        <f>SUM(B33:H33)</f>
        <v>893.204117029381</v>
      </c>
      <c r="J33" s="149"/>
      <c r="K33" s="203" t="s">
        <v>7</v>
      </c>
      <c r="L33" s="38">
        <f t="shared" ref="L33:R48" si="77">L111+L137+L163+L189+L215+L241+L267+L293+L319+L345+L371+L397+L423</f>
        <v>351.48680013956567</v>
      </c>
      <c r="M33" s="38">
        <f t="shared" si="77"/>
        <v>541.71731688981527</v>
      </c>
      <c r="N33" s="38">
        <f t="shared" si="77"/>
        <v>0</v>
      </c>
      <c r="O33" s="38">
        <f t="shared" si="77"/>
        <v>0</v>
      </c>
      <c r="P33" s="38">
        <f t="shared" si="77"/>
        <v>0</v>
      </c>
      <c r="Q33" s="38">
        <f t="shared" si="77"/>
        <v>0</v>
      </c>
      <c r="R33" s="38">
        <f t="shared" si="77"/>
        <v>0</v>
      </c>
      <c r="S33" s="205">
        <f>SUM(L33:R33)</f>
        <v>893.204117029381</v>
      </c>
      <c r="T33" s="149"/>
      <c r="U33" s="206" t="s">
        <v>7</v>
      </c>
      <c r="V33" s="119">
        <f t="shared" ref="V33:AH48" si="78">V111+V137+V163+V189+V215+V241+V267+V293+V319+V345+V371+V397+V423</f>
        <v>351.48680013956567</v>
      </c>
      <c r="W33" s="119">
        <f t="shared" si="78"/>
        <v>0</v>
      </c>
      <c r="X33" s="119">
        <f t="shared" si="78"/>
        <v>0</v>
      </c>
      <c r="Y33" s="119">
        <f t="shared" si="78"/>
        <v>541.71731688981527</v>
      </c>
      <c r="Z33" s="119">
        <f t="shared" si="78"/>
        <v>0</v>
      </c>
      <c r="AA33" s="119">
        <f t="shared" si="78"/>
        <v>0</v>
      </c>
      <c r="AB33" s="119">
        <f t="shared" si="78"/>
        <v>0</v>
      </c>
      <c r="AC33" s="120">
        <f t="shared" si="78"/>
        <v>0</v>
      </c>
      <c r="AD33" s="119">
        <f t="shared" si="78"/>
        <v>0</v>
      </c>
      <c r="AE33" s="119">
        <f t="shared" si="78"/>
        <v>0</v>
      </c>
      <c r="AF33" s="119">
        <f t="shared" si="78"/>
        <v>0</v>
      </c>
      <c r="AG33" s="119">
        <f t="shared" si="78"/>
        <v>0</v>
      </c>
      <c r="AH33" s="119">
        <f t="shared" si="78"/>
        <v>0</v>
      </c>
      <c r="AI33" s="210">
        <f>SUM(V33:AC33)</f>
        <v>893.204117029381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79">B112+B138+B164+B190+B216+B242+B268+B294+B320+B346+B372+B398+B424</f>
        <v>0</v>
      </c>
      <c r="C34" s="41">
        <f t="shared" si="79"/>
        <v>0</v>
      </c>
      <c r="D34" s="41">
        <f t="shared" si="79"/>
        <v>87.015789399999989</v>
      </c>
      <c r="E34" s="41">
        <f t="shared" si="79"/>
        <v>0</v>
      </c>
      <c r="F34" s="348"/>
      <c r="G34" s="41">
        <f t="shared" si="76"/>
        <v>0</v>
      </c>
      <c r="H34" s="41">
        <f t="shared" si="76"/>
        <v>0</v>
      </c>
      <c r="I34" s="162">
        <f t="shared" ref="I34:I53" si="80">SUM(B34:H34)</f>
        <v>87.015789399999989</v>
      </c>
      <c r="J34" s="149"/>
      <c r="K34" s="163" t="s">
        <v>8</v>
      </c>
      <c r="L34" s="90">
        <f t="shared" si="77"/>
        <v>0</v>
      </c>
      <c r="M34" s="90">
        <f t="shared" si="77"/>
        <v>0</v>
      </c>
      <c r="N34" s="90">
        <f t="shared" si="77"/>
        <v>87.015789399999989</v>
      </c>
      <c r="O34" s="90">
        <f t="shared" si="77"/>
        <v>0</v>
      </c>
      <c r="P34" s="90">
        <f t="shared" si="77"/>
        <v>0</v>
      </c>
      <c r="Q34" s="90">
        <f t="shared" si="77"/>
        <v>0</v>
      </c>
      <c r="R34" s="90">
        <f t="shared" si="77"/>
        <v>0</v>
      </c>
      <c r="S34" s="166">
        <f t="shared" ref="S34:S53" si="81">SUM(L34:R34)</f>
        <v>87.015789399999989</v>
      </c>
      <c r="T34" s="149"/>
      <c r="U34" s="211" t="s">
        <v>8</v>
      </c>
      <c r="V34" s="123">
        <f t="shared" si="78"/>
        <v>0</v>
      </c>
      <c r="W34" s="123">
        <f t="shared" si="78"/>
        <v>0</v>
      </c>
      <c r="X34" s="123">
        <f t="shared" si="78"/>
        <v>0</v>
      </c>
      <c r="Y34" s="123">
        <f t="shared" si="78"/>
        <v>0</v>
      </c>
      <c r="Z34" s="123">
        <f t="shared" si="78"/>
        <v>87.015789399999989</v>
      </c>
      <c r="AA34" s="123">
        <f t="shared" si="78"/>
        <v>0</v>
      </c>
      <c r="AB34" s="123">
        <f t="shared" si="78"/>
        <v>0</v>
      </c>
      <c r="AC34" s="124">
        <f t="shared" si="78"/>
        <v>0</v>
      </c>
      <c r="AD34" s="123">
        <f t="shared" si="78"/>
        <v>0</v>
      </c>
      <c r="AE34" s="123">
        <f t="shared" si="78"/>
        <v>0</v>
      </c>
      <c r="AF34" s="123">
        <f t="shared" si="78"/>
        <v>0</v>
      </c>
      <c r="AG34" s="123">
        <f t="shared" si="78"/>
        <v>0</v>
      </c>
      <c r="AH34" s="123">
        <f t="shared" si="78"/>
        <v>0</v>
      </c>
      <c r="AI34" s="214">
        <f t="shared" ref="AI34:AI53" si="82">SUM(V34:AC34)</f>
        <v>87.015789399999989</v>
      </c>
      <c r="AJ34" s="141" t="str">
        <f t="shared" ref="AJ34:AJ55" si="83">IF(ABS(S34-AI34)&gt;0.001,S34-AI34,"")</f>
        <v/>
      </c>
    </row>
    <row r="35" spans="1:36" ht="15">
      <c r="A35" s="167" t="s">
        <v>10</v>
      </c>
      <c r="B35" s="44">
        <f t="shared" si="79"/>
        <v>0</v>
      </c>
      <c r="C35" s="44">
        <f t="shared" si="79"/>
        <v>0</v>
      </c>
      <c r="D35" s="44">
        <f t="shared" si="79"/>
        <v>3187.7637363734302</v>
      </c>
      <c r="E35" s="44">
        <f t="shared" si="79"/>
        <v>0</v>
      </c>
      <c r="F35" s="348"/>
      <c r="G35" s="44">
        <f t="shared" si="76"/>
        <v>0</v>
      </c>
      <c r="H35" s="44">
        <f t="shared" si="76"/>
        <v>0</v>
      </c>
      <c r="I35" s="154">
        <f t="shared" si="80"/>
        <v>3187.7637363734302</v>
      </c>
      <c r="J35" s="149"/>
      <c r="K35" s="169" t="s">
        <v>10</v>
      </c>
      <c r="L35" s="44">
        <f t="shared" si="77"/>
        <v>0</v>
      </c>
      <c r="M35" s="44">
        <f t="shared" si="77"/>
        <v>0</v>
      </c>
      <c r="N35" s="44">
        <f t="shared" si="77"/>
        <v>3187.7637363734302</v>
      </c>
      <c r="O35" s="44">
        <f t="shared" si="77"/>
        <v>0</v>
      </c>
      <c r="P35" s="44">
        <f t="shared" si="77"/>
        <v>0</v>
      </c>
      <c r="Q35" s="44">
        <f t="shared" si="77"/>
        <v>0</v>
      </c>
      <c r="R35" s="44">
        <f t="shared" si="77"/>
        <v>0</v>
      </c>
      <c r="S35" s="158">
        <f t="shared" si="81"/>
        <v>3187.7637363734302</v>
      </c>
      <c r="T35" s="149"/>
      <c r="U35" s="215" t="s">
        <v>10</v>
      </c>
      <c r="V35" s="119">
        <f t="shared" si="78"/>
        <v>0</v>
      </c>
      <c r="W35" s="119">
        <f t="shared" si="78"/>
        <v>0</v>
      </c>
      <c r="X35" s="119">
        <f t="shared" si="78"/>
        <v>0</v>
      </c>
      <c r="Y35" s="119">
        <f t="shared" si="78"/>
        <v>0</v>
      </c>
      <c r="Z35" s="119">
        <f t="shared" si="78"/>
        <v>3187.7637363734302</v>
      </c>
      <c r="AA35" s="119">
        <f t="shared" si="78"/>
        <v>0</v>
      </c>
      <c r="AB35" s="119">
        <f t="shared" si="78"/>
        <v>0</v>
      </c>
      <c r="AC35" s="120">
        <f t="shared" si="78"/>
        <v>0</v>
      </c>
      <c r="AD35" s="119">
        <f t="shared" si="78"/>
        <v>0</v>
      </c>
      <c r="AE35" s="119">
        <f t="shared" si="78"/>
        <v>0</v>
      </c>
      <c r="AF35" s="119">
        <f t="shared" si="78"/>
        <v>0</v>
      </c>
      <c r="AG35" s="119">
        <f t="shared" si="78"/>
        <v>0</v>
      </c>
      <c r="AH35" s="119">
        <f t="shared" si="78"/>
        <v>0</v>
      </c>
      <c r="AI35" s="210">
        <f t="shared" si="82"/>
        <v>3187.7637363734302</v>
      </c>
      <c r="AJ35" s="141" t="str">
        <f t="shared" si="83"/>
        <v/>
      </c>
    </row>
    <row r="36" spans="1:36" ht="15">
      <c r="A36" s="159" t="s">
        <v>55</v>
      </c>
      <c r="B36" s="41">
        <f t="shared" si="79"/>
        <v>0</v>
      </c>
      <c r="C36" s="41">
        <f t="shared" si="79"/>
        <v>0</v>
      </c>
      <c r="D36" s="41">
        <f t="shared" si="79"/>
        <v>54.882275999999997</v>
      </c>
      <c r="E36" s="41">
        <f t="shared" si="79"/>
        <v>0</v>
      </c>
      <c r="F36" s="348"/>
      <c r="G36" s="41">
        <f t="shared" si="76"/>
        <v>0</v>
      </c>
      <c r="H36" s="41">
        <f t="shared" si="76"/>
        <v>0</v>
      </c>
      <c r="I36" s="162">
        <f t="shared" si="80"/>
        <v>54.882275999999997</v>
      </c>
      <c r="J36" s="149"/>
      <c r="K36" s="163" t="s">
        <v>55</v>
      </c>
      <c r="L36" s="90">
        <f t="shared" si="77"/>
        <v>0</v>
      </c>
      <c r="M36" s="90">
        <f t="shared" si="77"/>
        <v>0</v>
      </c>
      <c r="N36" s="90">
        <f t="shared" si="77"/>
        <v>54.882275999999997</v>
      </c>
      <c r="O36" s="90">
        <f t="shared" si="77"/>
        <v>0</v>
      </c>
      <c r="P36" s="90">
        <f t="shared" si="77"/>
        <v>0</v>
      </c>
      <c r="Q36" s="90">
        <f t="shared" si="77"/>
        <v>0</v>
      </c>
      <c r="R36" s="90">
        <f t="shared" si="77"/>
        <v>0</v>
      </c>
      <c r="S36" s="166">
        <f t="shared" si="81"/>
        <v>54.882275999999997</v>
      </c>
      <c r="T36" s="149"/>
      <c r="U36" s="211" t="s">
        <v>55</v>
      </c>
      <c r="V36" s="123">
        <f t="shared" si="78"/>
        <v>0</v>
      </c>
      <c r="W36" s="123">
        <f t="shared" si="78"/>
        <v>0</v>
      </c>
      <c r="X36" s="123">
        <f t="shared" si="78"/>
        <v>0</v>
      </c>
      <c r="Y36" s="123">
        <f t="shared" si="78"/>
        <v>0</v>
      </c>
      <c r="Z36" s="123">
        <f t="shared" si="78"/>
        <v>54.882275999999997</v>
      </c>
      <c r="AA36" s="123">
        <f t="shared" si="78"/>
        <v>0</v>
      </c>
      <c r="AB36" s="123">
        <f t="shared" si="78"/>
        <v>0</v>
      </c>
      <c r="AC36" s="124">
        <f t="shared" si="78"/>
        <v>0</v>
      </c>
      <c r="AD36" s="123">
        <f t="shared" si="78"/>
        <v>0</v>
      </c>
      <c r="AE36" s="123">
        <f t="shared" si="78"/>
        <v>0</v>
      </c>
      <c r="AF36" s="123">
        <f t="shared" si="78"/>
        <v>0</v>
      </c>
      <c r="AG36" s="123">
        <f t="shared" si="78"/>
        <v>0</v>
      </c>
      <c r="AH36" s="123">
        <f t="shared" si="78"/>
        <v>0</v>
      </c>
      <c r="AI36" s="214">
        <f t="shared" si="82"/>
        <v>54.882275999999997</v>
      </c>
      <c r="AJ36" s="141" t="str">
        <f t="shared" si="83"/>
        <v/>
      </c>
    </row>
    <row r="37" spans="1:36" ht="15">
      <c r="A37" s="167" t="s">
        <v>16</v>
      </c>
      <c r="B37" s="44">
        <f t="shared" si="79"/>
        <v>707.35569975555484</v>
      </c>
      <c r="C37" s="44">
        <f t="shared" si="79"/>
        <v>676.11803562211071</v>
      </c>
      <c r="D37" s="44">
        <f t="shared" si="79"/>
        <v>220.44240229537337</v>
      </c>
      <c r="E37" s="44">
        <f t="shared" si="79"/>
        <v>29.267349273419246</v>
      </c>
      <c r="F37" s="348"/>
      <c r="G37" s="44">
        <f t="shared" si="76"/>
        <v>0</v>
      </c>
      <c r="H37" s="44">
        <f t="shared" si="76"/>
        <v>0</v>
      </c>
      <c r="I37" s="154">
        <f t="shared" si="80"/>
        <v>1633.1834869464581</v>
      </c>
      <c r="J37" s="149"/>
      <c r="K37" s="169" t="s">
        <v>16</v>
      </c>
      <c r="L37" s="44">
        <f t="shared" si="77"/>
        <v>707.35569975555484</v>
      </c>
      <c r="M37" s="44">
        <f t="shared" si="77"/>
        <v>676.11803562211071</v>
      </c>
      <c r="N37" s="44">
        <f t="shared" si="77"/>
        <v>220.44240229537337</v>
      </c>
      <c r="O37" s="44">
        <f t="shared" si="77"/>
        <v>29.267349273419246</v>
      </c>
      <c r="P37" s="44">
        <f t="shared" si="77"/>
        <v>0</v>
      </c>
      <c r="Q37" s="44">
        <f t="shared" si="77"/>
        <v>0</v>
      </c>
      <c r="R37" s="44">
        <f t="shared" si="77"/>
        <v>0</v>
      </c>
      <c r="S37" s="158">
        <f t="shared" si="81"/>
        <v>1633.1834869464581</v>
      </c>
      <c r="T37" s="149"/>
      <c r="U37" s="215" t="s">
        <v>16</v>
      </c>
      <c r="V37" s="119">
        <f t="shared" si="78"/>
        <v>707.04052093675227</v>
      </c>
      <c r="W37" s="119">
        <f t="shared" si="78"/>
        <v>0</v>
      </c>
      <c r="X37" s="119">
        <f t="shared" si="78"/>
        <v>0</v>
      </c>
      <c r="Y37" s="119">
        <f t="shared" si="78"/>
        <v>676.11803562211071</v>
      </c>
      <c r="Z37" s="119">
        <f t="shared" si="78"/>
        <v>210.95693004217009</v>
      </c>
      <c r="AA37" s="119">
        <f t="shared" si="78"/>
        <v>29.267349273419246</v>
      </c>
      <c r="AB37" s="119">
        <f t="shared" si="78"/>
        <v>0</v>
      </c>
      <c r="AC37" s="120">
        <f t="shared" si="78"/>
        <v>9.8006510720057847</v>
      </c>
      <c r="AD37" s="119">
        <f t="shared" si="78"/>
        <v>0.31517881880252235</v>
      </c>
      <c r="AE37" s="119">
        <f t="shared" si="78"/>
        <v>0</v>
      </c>
      <c r="AF37" s="119">
        <f t="shared" si="78"/>
        <v>0</v>
      </c>
      <c r="AG37" s="119">
        <f t="shared" si="78"/>
        <v>9.4854722532032625</v>
      </c>
      <c r="AH37" s="119">
        <f t="shared" si="78"/>
        <v>0</v>
      </c>
      <c r="AI37" s="210">
        <f t="shared" si="82"/>
        <v>1633.1834869464583</v>
      </c>
      <c r="AJ37" s="141" t="str">
        <f t="shared" si="83"/>
        <v/>
      </c>
    </row>
    <row r="38" spans="1:36" ht="15">
      <c r="A38" s="159" t="s">
        <v>15</v>
      </c>
      <c r="B38" s="41">
        <f t="shared" si="79"/>
        <v>392.1739891914367</v>
      </c>
      <c r="C38" s="41">
        <f t="shared" si="79"/>
        <v>149.65544663968237</v>
      </c>
      <c r="D38" s="41">
        <f t="shared" si="79"/>
        <v>123.96569212281776</v>
      </c>
      <c r="E38" s="41">
        <f t="shared" si="79"/>
        <v>13.92382008617858</v>
      </c>
      <c r="F38" s="348"/>
      <c r="G38" s="41">
        <f t="shared" si="76"/>
        <v>0</v>
      </c>
      <c r="H38" s="41">
        <f t="shared" si="76"/>
        <v>0</v>
      </c>
      <c r="I38" s="162">
        <f t="shared" si="80"/>
        <v>679.71894804011538</v>
      </c>
      <c r="J38" s="149"/>
      <c r="K38" s="163" t="s">
        <v>15</v>
      </c>
      <c r="L38" s="90">
        <f t="shared" si="77"/>
        <v>392.1739891914367</v>
      </c>
      <c r="M38" s="90">
        <f t="shared" si="77"/>
        <v>149.65544663968237</v>
      </c>
      <c r="N38" s="90">
        <f t="shared" si="77"/>
        <v>123.96569212281776</v>
      </c>
      <c r="O38" s="90">
        <f t="shared" si="77"/>
        <v>13.92382008617858</v>
      </c>
      <c r="P38" s="90">
        <f t="shared" si="77"/>
        <v>0</v>
      </c>
      <c r="Q38" s="90">
        <f t="shared" si="77"/>
        <v>0</v>
      </c>
      <c r="R38" s="90">
        <f t="shared" si="77"/>
        <v>0</v>
      </c>
      <c r="S38" s="166">
        <f t="shared" si="81"/>
        <v>679.71894804011538</v>
      </c>
      <c r="T38" s="149"/>
      <c r="U38" s="211" t="s">
        <v>56</v>
      </c>
      <c r="V38" s="123">
        <f t="shared" si="78"/>
        <v>372.47873706291637</v>
      </c>
      <c r="W38" s="123">
        <f t="shared" si="78"/>
        <v>0</v>
      </c>
      <c r="X38" s="123">
        <f t="shared" si="78"/>
        <v>0</v>
      </c>
      <c r="Y38" s="123">
        <f t="shared" si="78"/>
        <v>149.65544663968237</v>
      </c>
      <c r="Z38" s="123">
        <f t="shared" si="78"/>
        <v>110.99437498600342</v>
      </c>
      <c r="AA38" s="123">
        <f t="shared" si="78"/>
        <v>12.141093642664469</v>
      </c>
      <c r="AB38" s="123">
        <f t="shared" si="78"/>
        <v>0</v>
      </c>
      <c r="AC38" s="124">
        <f t="shared" si="78"/>
        <v>34.449295708848716</v>
      </c>
      <c r="AD38" s="123">
        <f t="shared" si="78"/>
        <v>19.695252128520291</v>
      </c>
      <c r="AE38" s="123">
        <f t="shared" si="78"/>
        <v>0</v>
      </c>
      <c r="AF38" s="123">
        <f t="shared" si="78"/>
        <v>0</v>
      </c>
      <c r="AG38" s="123">
        <f t="shared" si="78"/>
        <v>12.971317136814317</v>
      </c>
      <c r="AH38" s="123">
        <f t="shared" si="78"/>
        <v>1.7827264435141119</v>
      </c>
      <c r="AI38" s="214">
        <f t="shared" si="82"/>
        <v>679.71894804011538</v>
      </c>
      <c r="AJ38" s="141" t="str">
        <f t="shared" si="83"/>
        <v/>
      </c>
    </row>
    <row r="39" spans="1:36" ht="15">
      <c r="A39" s="167" t="s">
        <v>57</v>
      </c>
      <c r="B39" s="44">
        <f t="shared" si="79"/>
        <v>0</v>
      </c>
      <c r="C39" s="44">
        <f t="shared" si="79"/>
        <v>0</v>
      </c>
      <c r="D39" s="44">
        <f t="shared" si="79"/>
        <v>0</v>
      </c>
      <c r="E39" s="44">
        <f t="shared" si="79"/>
        <v>2704.8118217837282</v>
      </c>
      <c r="F39" s="348"/>
      <c r="G39" s="44">
        <f t="shared" si="76"/>
        <v>0</v>
      </c>
      <c r="H39" s="44">
        <f t="shared" si="76"/>
        <v>0</v>
      </c>
      <c r="I39" s="154">
        <f t="shared" si="80"/>
        <v>2704.8118217837282</v>
      </c>
      <c r="J39" s="149"/>
      <c r="K39" s="169" t="s">
        <v>57</v>
      </c>
      <c r="L39" s="44">
        <f t="shared" si="77"/>
        <v>0</v>
      </c>
      <c r="M39" s="44">
        <f t="shared" si="77"/>
        <v>0</v>
      </c>
      <c r="N39" s="44">
        <f t="shared" si="77"/>
        <v>0</v>
      </c>
      <c r="O39" s="44">
        <f t="shared" si="77"/>
        <v>2704.8118217837282</v>
      </c>
      <c r="P39" s="44">
        <f t="shared" si="77"/>
        <v>5979.8161552353122</v>
      </c>
      <c r="Q39" s="44">
        <f t="shared" si="77"/>
        <v>0</v>
      </c>
      <c r="R39" s="44">
        <f t="shared" si="77"/>
        <v>0</v>
      </c>
      <c r="S39" s="158">
        <f t="shared" si="81"/>
        <v>8684.6279770190413</v>
      </c>
      <c r="T39" s="149"/>
      <c r="U39" s="215" t="s">
        <v>57</v>
      </c>
      <c r="V39" s="119">
        <f t="shared" si="78"/>
        <v>0</v>
      </c>
      <c r="W39" s="119">
        <f t="shared" si="78"/>
        <v>0</v>
      </c>
      <c r="X39" s="119">
        <f t="shared" si="78"/>
        <v>0</v>
      </c>
      <c r="Y39" s="119">
        <f t="shared" si="78"/>
        <v>0</v>
      </c>
      <c r="Z39" s="119">
        <f t="shared" si="78"/>
        <v>0</v>
      </c>
      <c r="AA39" s="119">
        <f t="shared" si="78"/>
        <v>1332.6395058506175</v>
      </c>
      <c r="AB39" s="119">
        <f t="shared" si="78"/>
        <v>5979.8161552353122</v>
      </c>
      <c r="AC39" s="120">
        <f t="shared" si="78"/>
        <v>1372.1723159331107</v>
      </c>
      <c r="AD39" s="119">
        <f t="shared" si="78"/>
        <v>0</v>
      </c>
      <c r="AE39" s="119">
        <f t="shared" si="78"/>
        <v>0</v>
      </c>
      <c r="AF39" s="119">
        <f t="shared" si="78"/>
        <v>0</v>
      </c>
      <c r="AG39" s="119">
        <f t="shared" si="78"/>
        <v>0</v>
      </c>
      <c r="AH39" s="119">
        <f t="shared" si="78"/>
        <v>1372.1723159331107</v>
      </c>
      <c r="AI39" s="210">
        <f t="shared" si="82"/>
        <v>8684.6279770190413</v>
      </c>
      <c r="AJ39" s="141" t="str">
        <f t="shared" si="83"/>
        <v/>
      </c>
    </row>
    <row r="40" spans="1:36" ht="15">
      <c r="A40" s="159" t="s">
        <v>12</v>
      </c>
      <c r="B40" s="41">
        <f t="shared" si="79"/>
        <v>0</v>
      </c>
      <c r="C40" s="41">
        <f t="shared" si="79"/>
        <v>0</v>
      </c>
      <c r="D40" s="41">
        <f t="shared" si="79"/>
        <v>0</v>
      </c>
      <c r="E40" s="41">
        <f t="shared" si="79"/>
        <v>36.381285604227529</v>
      </c>
      <c r="F40" s="348"/>
      <c r="G40" s="41">
        <f t="shared" si="76"/>
        <v>0</v>
      </c>
      <c r="H40" s="41">
        <f t="shared" si="76"/>
        <v>0</v>
      </c>
      <c r="I40" s="162">
        <f t="shared" si="80"/>
        <v>36.381285604227529</v>
      </c>
      <c r="J40" s="149"/>
      <c r="K40" s="163" t="s">
        <v>12</v>
      </c>
      <c r="L40" s="90">
        <f t="shared" si="77"/>
        <v>0</v>
      </c>
      <c r="M40" s="90">
        <f t="shared" si="77"/>
        <v>0</v>
      </c>
      <c r="N40" s="90">
        <f t="shared" si="77"/>
        <v>0</v>
      </c>
      <c r="O40" s="90">
        <f t="shared" si="77"/>
        <v>36.381285604227529</v>
      </c>
      <c r="P40" s="90">
        <f t="shared" si="77"/>
        <v>291.24527344709145</v>
      </c>
      <c r="Q40" s="90">
        <f t="shared" si="77"/>
        <v>0</v>
      </c>
      <c r="R40" s="90">
        <f t="shared" si="77"/>
        <v>0</v>
      </c>
      <c r="S40" s="166">
        <f t="shared" si="81"/>
        <v>327.62655905131896</v>
      </c>
      <c r="T40" s="149"/>
      <c r="U40" s="211" t="s">
        <v>12</v>
      </c>
      <c r="V40" s="123">
        <f t="shared" si="78"/>
        <v>0</v>
      </c>
      <c r="W40" s="123">
        <f t="shared" si="78"/>
        <v>0</v>
      </c>
      <c r="X40" s="123">
        <f t="shared" si="78"/>
        <v>0</v>
      </c>
      <c r="Y40" s="123">
        <f t="shared" si="78"/>
        <v>0</v>
      </c>
      <c r="Z40" s="123">
        <f t="shared" si="78"/>
        <v>0</v>
      </c>
      <c r="AA40" s="123">
        <f t="shared" si="78"/>
        <v>29.182963940525891</v>
      </c>
      <c r="AB40" s="123">
        <f t="shared" si="78"/>
        <v>291.24527344709145</v>
      </c>
      <c r="AC40" s="124">
        <f t="shared" si="78"/>
        <v>7.1983216637016403</v>
      </c>
      <c r="AD40" s="123">
        <f t="shared" si="78"/>
        <v>0</v>
      </c>
      <c r="AE40" s="123">
        <f t="shared" si="78"/>
        <v>0</v>
      </c>
      <c r="AF40" s="123">
        <f t="shared" si="78"/>
        <v>0</v>
      </c>
      <c r="AG40" s="123">
        <f t="shared" si="78"/>
        <v>0</v>
      </c>
      <c r="AH40" s="123">
        <f t="shared" si="78"/>
        <v>7.1983216637016403</v>
      </c>
      <c r="AI40" s="214">
        <f t="shared" si="82"/>
        <v>327.62655905131896</v>
      </c>
      <c r="AJ40" s="141" t="str">
        <f t="shared" si="83"/>
        <v/>
      </c>
    </row>
    <row r="41" spans="1:36" ht="15">
      <c r="A41" s="167" t="s">
        <v>58</v>
      </c>
      <c r="B41" s="44">
        <f t="shared" si="79"/>
        <v>0</v>
      </c>
      <c r="C41" s="44">
        <f t="shared" si="79"/>
        <v>0</v>
      </c>
      <c r="D41" s="44">
        <f t="shared" si="79"/>
        <v>0.5048914517996842</v>
      </c>
      <c r="E41" s="44">
        <f t="shared" si="79"/>
        <v>3.1234266230076108E-2</v>
      </c>
      <c r="F41" s="348"/>
      <c r="G41" s="44">
        <f t="shared" si="76"/>
        <v>0</v>
      </c>
      <c r="H41" s="44">
        <f t="shared" si="76"/>
        <v>0</v>
      </c>
      <c r="I41" s="154">
        <f t="shared" si="80"/>
        <v>0.53612571802976028</v>
      </c>
      <c r="J41" s="149"/>
      <c r="K41" s="169" t="s">
        <v>58</v>
      </c>
      <c r="L41" s="44">
        <f t="shared" si="77"/>
        <v>0</v>
      </c>
      <c r="M41" s="44">
        <f t="shared" si="77"/>
        <v>0</v>
      </c>
      <c r="N41" s="44">
        <f t="shared" si="77"/>
        <v>0.5048914517996842</v>
      </c>
      <c r="O41" s="44">
        <f t="shared" si="77"/>
        <v>3.1234266230076108E-2</v>
      </c>
      <c r="P41" s="44">
        <f t="shared" si="77"/>
        <v>0</v>
      </c>
      <c r="Q41" s="44">
        <f t="shared" si="77"/>
        <v>0</v>
      </c>
      <c r="R41" s="44">
        <f t="shared" si="77"/>
        <v>0</v>
      </c>
      <c r="S41" s="158">
        <f t="shared" si="81"/>
        <v>0.53612571802976028</v>
      </c>
      <c r="T41" s="149"/>
      <c r="U41" s="215" t="s">
        <v>58</v>
      </c>
      <c r="V41" s="119">
        <f t="shared" si="78"/>
        <v>0</v>
      </c>
      <c r="W41" s="119">
        <f t="shared" si="78"/>
        <v>0</v>
      </c>
      <c r="X41" s="119">
        <f t="shared" si="78"/>
        <v>0</v>
      </c>
      <c r="Y41" s="119">
        <f t="shared" si="78"/>
        <v>0</v>
      </c>
      <c r="Z41" s="119">
        <f t="shared" si="78"/>
        <v>0.5048914517996842</v>
      </c>
      <c r="AA41" s="119">
        <f t="shared" si="78"/>
        <v>0</v>
      </c>
      <c r="AB41" s="119">
        <f t="shared" si="78"/>
        <v>0</v>
      </c>
      <c r="AC41" s="120">
        <f t="shared" si="78"/>
        <v>3.1234266230076108E-2</v>
      </c>
      <c r="AD41" s="119">
        <f t="shared" si="78"/>
        <v>0</v>
      </c>
      <c r="AE41" s="119">
        <f t="shared" si="78"/>
        <v>0</v>
      </c>
      <c r="AF41" s="119">
        <f t="shared" si="78"/>
        <v>0</v>
      </c>
      <c r="AG41" s="119">
        <f t="shared" si="78"/>
        <v>0</v>
      </c>
      <c r="AH41" s="119">
        <f t="shared" si="78"/>
        <v>3.1234266230076108E-2</v>
      </c>
      <c r="AI41" s="210">
        <f t="shared" si="82"/>
        <v>0.53612571802976028</v>
      </c>
      <c r="AJ41" s="141" t="str">
        <f t="shared" si="83"/>
        <v/>
      </c>
    </row>
    <row r="42" spans="1:36" ht="15">
      <c r="A42" s="159" t="s">
        <v>17</v>
      </c>
      <c r="B42" s="41">
        <f t="shared" si="79"/>
        <v>154.96718892983665</v>
      </c>
      <c r="C42" s="41">
        <f t="shared" si="79"/>
        <v>5.2928171817535583</v>
      </c>
      <c r="D42" s="41">
        <f t="shared" si="79"/>
        <v>267.71390462311598</v>
      </c>
      <c r="E42" s="41">
        <f t="shared" si="79"/>
        <v>173.43480179465845</v>
      </c>
      <c r="F42" s="348"/>
      <c r="G42" s="41">
        <f t="shared" si="76"/>
        <v>0</v>
      </c>
      <c r="H42" s="41">
        <f t="shared" si="76"/>
        <v>0</v>
      </c>
      <c r="I42" s="162">
        <f t="shared" si="80"/>
        <v>601.40871252936461</v>
      </c>
      <c r="J42" s="149"/>
      <c r="K42" s="163" t="s">
        <v>17</v>
      </c>
      <c r="L42" s="90">
        <f t="shared" si="77"/>
        <v>154.96718892983665</v>
      </c>
      <c r="M42" s="90">
        <f t="shared" si="77"/>
        <v>5.2928171817535583</v>
      </c>
      <c r="N42" s="90">
        <f t="shared" si="77"/>
        <v>267.71390462311598</v>
      </c>
      <c r="O42" s="90">
        <f t="shared" si="77"/>
        <v>173.43480179465845</v>
      </c>
      <c r="P42" s="90">
        <f t="shared" si="77"/>
        <v>11.710056993568337</v>
      </c>
      <c r="Q42" s="90">
        <f t="shared" si="77"/>
        <v>0</v>
      </c>
      <c r="R42" s="90">
        <f t="shared" si="77"/>
        <v>0</v>
      </c>
      <c r="S42" s="166">
        <f t="shared" si="81"/>
        <v>613.11876952293289</v>
      </c>
      <c r="T42" s="149"/>
      <c r="U42" s="211" t="s">
        <v>17</v>
      </c>
      <c r="V42" s="123">
        <f t="shared" si="78"/>
        <v>154.7209123233518</v>
      </c>
      <c r="W42" s="123">
        <f t="shared" si="78"/>
        <v>0</v>
      </c>
      <c r="X42" s="123">
        <f t="shared" si="78"/>
        <v>0</v>
      </c>
      <c r="Y42" s="123">
        <f t="shared" si="78"/>
        <v>5.2928171817535583</v>
      </c>
      <c r="Z42" s="123">
        <f t="shared" si="78"/>
        <v>267.70412429464523</v>
      </c>
      <c r="AA42" s="123">
        <f t="shared" si="78"/>
        <v>1.5231524972654882</v>
      </c>
      <c r="AB42" s="123">
        <f t="shared" si="78"/>
        <v>11.710056993568337</v>
      </c>
      <c r="AC42" s="124">
        <f t="shared" si="78"/>
        <v>172.16770623234859</v>
      </c>
      <c r="AD42" s="123">
        <f t="shared" si="78"/>
        <v>0.24627660648489016</v>
      </c>
      <c r="AE42" s="123">
        <f t="shared" si="78"/>
        <v>0</v>
      </c>
      <c r="AF42" s="123">
        <f t="shared" si="78"/>
        <v>0</v>
      </c>
      <c r="AG42" s="123">
        <f t="shared" si="78"/>
        <v>9.7803284707454925E-3</v>
      </c>
      <c r="AH42" s="123">
        <f t="shared" si="78"/>
        <v>171.91164929739296</v>
      </c>
      <c r="AI42" s="214">
        <f t="shared" si="82"/>
        <v>613.11876952293301</v>
      </c>
      <c r="AJ42" s="141" t="str">
        <f t="shared" si="83"/>
        <v/>
      </c>
    </row>
    <row r="43" spans="1:36" ht="15">
      <c r="A43" s="167" t="s">
        <v>139</v>
      </c>
      <c r="B43" s="44">
        <f t="shared" si="79"/>
        <v>5707.9760226072494</v>
      </c>
      <c r="C43" s="44">
        <f t="shared" si="79"/>
        <v>12814.270042958016</v>
      </c>
      <c r="D43" s="44">
        <f t="shared" si="79"/>
        <v>15094.914419730358</v>
      </c>
      <c r="E43" s="44">
        <f t="shared" si="79"/>
        <v>1522.1819745973742</v>
      </c>
      <c r="F43" s="348"/>
      <c r="G43" s="44">
        <f t="shared" si="76"/>
        <v>0</v>
      </c>
      <c r="H43" s="44">
        <f t="shared" si="76"/>
        <v>0</v>
      </c>
      <c r="I43" s="154">
        <f t="shared" si="80"/>
        <v>35139.342459893</v>
      </c>
      <c r="J43" s="149"/>
      <c r="K43" s="169" t="s">
        <v>139</v>
      </c>
      <c r="L43" s="44">
        <f t="shared" si="77"/>
        <v>5707.9760226072494</v>
      </c>
      <c r="M43" s="44">
        <f t="shared" si="77"/>
        <v>12814.270042958016</v>
      </c>
      <c r="N43" s="44">
        <f t="shared" si="77"/>
        <v>15094.914419730358</v>
      </c>
      <c r="O43" s="44">
        <f t="shared" si="77"/>
        <v>1522.1819745973742</v>
      </c>
      <c r="P43" s="44">
        <f t="shared" si="77"/>
        <v>30.393430712847586</v>
      </c>
      <c r="Q43" s="44">
        <f t="shared" si="77"/>
        <v>0</v>
      </c>
      <c r="R43" s="44">
        <f t="shared" si="77"/>
        <v>0</v>
      </c>
      <c r="S43" s="158">
        <f t="shared" si="81"/>
        <v>35169.735890605851</v>
      </c>
      <c r="T43" s="149"/>
      <c r="U43" s="215" t="s">
        <v>139</v>
      </c>
      <c r="V43" s="119">
        <f t="shared" si="78"/>
        <v>5522.9034501213</v>
      </c>
      <c r="W43" s="119">
        <f t="shared" si="78"/>
        <v>0</v>
      </c>
      <c r="X43" s="119">
        <f t="shared" si="78"/>
        <v>0</v>
      </c>
      <c r="Y43" s="119">
        <f t="shared" si="78"/>
        <v>12814.270042958016</v>
      </c>
      <c r="Z43" s="119">
        <f t="shared" si="78"/>
        <v>14179.0976879996</v>
      </c>
      <c r="AA43" s="119">
        <f t="shared" si="78"/>
        <v>1259.4074746459175</v>
      </c>
      <c r="AB43" s="119">
        <f t="shared" si="78"/>
        <v>30.393430712847586</v>
      </c>
      <c r="AC43" s="120">
        <f t="shared" si="78"/>
        <v>1363.6638041681654</v>
      </c>
      <c r="AD43" s="119">
        <f t="shared" si="78"/>
        <v>185.07257248594905</v>
      </c>
      <c r="AE43" s="119">
        <f t="shared" si="78"/>
        <v>35.140621501622334</v>
      </c>
      <c r="AF43" s="119">
        <f t="shared" si="78"/>
        <v>0</v>
      </c>
      <c r="AG43" s="119">
        <f t="shared" si="78"/>
        <v>915.81673173075967</v>
      </c>
      <c r="AH43" s="119">
        <f t="shared" si="78"/>
        <v>227.63387844983407</v>
      </c>
      <c r="AI43" s="210">
        <f t="shared" si="82"/>
        <v>35169.735890605851</v>
      </c>
      <c r="AJ43" s="141" t="str">
        <f t="shared" si="83"/>
        <v/>
      </c>
    </row>
    <row r="44" spans="1:36" ht="15">
      <c r="A44" s="159" t="s">
        <v>25</v>
      </c>
      <c r="B44" s="41">
        <f t="shared" si="79"/>
        <v>1105.0558955419865</v>
      </c>
      <c r="C44" s="41">
        <f t="shared" si="79"/>
        <v>293.82126827971831</v>
      </c>
      <c r="D44" s="41">
        <f t="shared" si="79"/>
        <v>3047.3641970163658</v>
      </c>
      <c r="E44" s="41">
        <f t="shared" si="79"/>
        <v>22003.744965597762</v>
      </c>
      <c r="F44" s="348"/>
      <c r="G44" s="41">
        <f t="shared" si="76"/>
        <v>1942.4220536366765</v>
      </c>
      <c r="H44" s="41">
        <f t="shared" si="76"/>
        <v>84.927863753247209</v>
      </c>
      <c r="I44" s="162">
        <f t="shared" si="80"/>
        <v>28477.336243825757</v>
      </c>
      <c r="J44" s="149"/>
      <c r="K44" s="163" t="s">
        <v>25</v>
      </c>
      <c r="L44" s="90">
        <f t="shared" si="77"/>
        <v>1105.0558955419865</v>
      </c>
      <c r="M44" s="90">
        <f t="shared" si="77"/>
        <v>293.82126827971831</v>
      </c>
      <c r="N44" s="90">
        <f t="shared" si="77"/>
        <v>3047.3641970163658</v>
      </c>
      <c r="O44" s="90">
        <f t="shared" si="77"/>
        <v>22003.744965597762</v>
      </c>
      <c r="P44" s="90">
        <f t="shared" si="77"/>
        <v>13.065393223966851</v>
      </c>
      <c r="Q44" s="90">
        <f t="shared" si="77"/>
        <v>1942.4220536366765</v>
      </c>
      <c r="R44" s="90">
        <f t="shared" si="77"/>
        <v>84.927863753247209</v>
      </c>
      <c r="S44" s="166">
        <f t="shared" si="81"/>
        <v>28490.401637049723</v>
      </c>
      <c r="T44" s="149"/>
      <c r="U44" s="211" t="s">
        <v>25</v>
      </c>
      <c r="V44" s="123">
        <f t="shared" si="78"/>
        <v>496.25820856827073</v>
      </c>
      <c r="W44" s="123">
        <f t="shared" si="78"/>
        <v>592.5987551760154</v>
      </c>
      <c r="X44" s="123">
        <f t="shared" si="78"/>
        <v>1942.4220536366765</v>
      </c>
      <c r="Y44" s="123">
        <f t="shared" si="78"/>
        <v>293.82126827971831</v>
      </c>
      <c r="Z44" s="123">
        <f t="shared" si="78"/>
        <v>3036.1555137894138</v>
      </c>
      <c r="AA44" s="123">
        <f t="shared" si="78"/>
        <v>21469.014289211911</v>
      </c>
      <c r="AB44" s="123">
        <f t="shared" si="78"/>
        <v>13.065393223966851</v>
      </c>
      <c r="AC44" s="124">
        <f t="shared" si="78"/>
        <v>647.06615516374916</v>
      </c>
      <c r="AD44" s="123">
        <f t="shared" si="78"/>
        <v>16.198931797700375</v>
      </c>
      <c r="AE44" s="123">
        <f t="shared" si="78"/>
        <v>359.77799755038416</v>
      </c>
      <c r="AF44" s="123">
        <f t="shared" si="78"/>
        <v>84.927863753247209</v>
      </c>
      <c r="AG44" s="123">
        <f t="shared" si="78"/>
        <v>11.208683226951296</v>
      </c>
      <c r="AH44" s="123">
        <f t="shared" si="78"/>
        <v>174.95267883546612</v>
      </c>
      <c r="AI44" s="214">
        <f t="shared" si="82"/>
        <v>28490.401637049723</v>
      </c>
      <c r="AJ44" s="141" t="str">
        <f t="shared" si="83"/>
        <v/>
      </c>
    </row>
    <row r="45" spans="1:36" ht="15">
      <c r="A45" s="167" t="s">
        <v>24</v>
      </c>
      <c r="B45" s="44">
        <f t="shared" si="79"/>
        <v>1337.31286564015</v>
      </c>
      <c r="C45" s="44">
        <f t="shared" si="79"/>
        <v>903.05060231907134</v>
      </c>
      <c r="D45" s="44">
        <f t="shared" si="79"/>
        <v>544.94940845480232</v>
      </c>
      <c r="E45" s="44">
        <f t="shared" si="79"/>
        <v>0</v>
      </c>
      <c r="F45" s="348"/>
      <c r="G45" s="44">
        <f t="shared" si="76"/>
        <v>0</v>
      </c>
      <c r="H45" s="44">
        <f t="shared" si="76"/>
        <v>0</v>
      </c>
      <c r="I45" s="154">
        <f t="shared" si="80"/>
        <v>2785.3128764140238</v>
      </c>
      <c r="J45" s="149"/>
      <c r="K45" s="169" t="s">
        <v>24</v>
      </c>
      <c r="L45" s="44">
        <f t="shared" si="77"/>
        <v>1337.31286564015</v>
      </c>
      <c r="M45" s="44">
        <f t="shared" si="77"/>
        <v>903.05060231907134</v>
      </c>
      <c r="N45" s="44">
        <f t="shared" si="77"/>
        <v>544.94940845480232</v>
      </c>
      <c r="O45" s="44">
        <f t="shared" si="77"/>
        <v>0</v>
      </c>
      <c r="P45" s="44">
        <f t="shared" si="77"/>
        <v>0</v>
      </c>
      <c r="Q45" s="44">
        <f t="shared" si="77"/>
        <v>0</v>
      </c>
      <c r="R45" s="44">
        <f t="shared" si="77"/>
        <v>0</v>
      </c>
      <c r="S45" s="158">
        <f t="shared" si="81"/>
        <v>2785.3128764140238</v>
      </c>
      <c r="T45" s="149"/>
      <c r="U45" s="215" t="s">
        <v>24</v>
      </c>
      <c r="V45" s="119">
        <f t="shared" si="78"/>
        <v>1307.4445018507322</v>
      </c>
      <c r="W45" s="119">
        <f t="shared" si="78"/>
        <v>23.979336727189683</v>
      </c>
      <c r="X45" s="119">
        <f t="shared" si="78"/>
        <v>0</v>
      </c>
      <c r="Y45" s="119">
        <f t="shared" si="78"/>
        <v>903.05060231907134</v>
      </c>
      <c r="Z45" s="119">
        <f t="shared" si="78"/>
        <v>309.24108603232929</v>
      </c>
      <c r="AA45" s="119">
        <f t="shared" si="78"/>
        <v>0</v>
      </c>
      <c r="AB45" s="119">
        <f t="shared" si="78"/>
        <v>0</v>
      </c>
      <c r="AC45" s="120">
        <f t="shared" si="78"/>
        <v>241.59734948470086</v>
      </c>
      <c r="AD45" s="119">
        <f t="shared" si="78"/>
        <v>5.8890270622279406</v>
      </c>
      <c r="AE45" s="119">
        <f t="shared" si="78"/>
        <v>0</v>
      </c>
      <c r="AF45" s="119">
        <f t="shared" si="78"/>
        <v>0</v>
      </c>
      <c r="AG45" s="119">
        <f t="shared" si="78"/>
        <v>235.70832242247292</v>
      </c>
      <c r="AH45" s="119">
        <f t="shared" si="78"/>
        <v>0</v>
      </c>
      <c r="AI45" s="210">
        <f t="shared" si="82"/>
        <v>2785.3128764140233</v>
      </c>
      <c r="AJ45" s="141" t="str">
        <f t="shared" si="83"/>
        <v/>
      </c>
    </row>
    <row r="46" spans="1:36" ht="15">
      <c r="A46" s="159" t="s">
        <v>59</v>
      </c>
      <c r="B46" s="41">
        <f t="shared" si="79"/>
        <v>55.161253528143703</v>
      </c>
      <c r="C46" s="41">
        <f t="shared" si="79"/>
        <v>17.783255880388591</v>
      </c>
      <c r="D46" s="41">
        <f t="shared" si="79"/>
        <v>39.106899875671587</v>
      </c>
      <c r="E46" s="41">
        <f t="shared" si="79"/>
        <v>0</v>
      </c>
      <c r="F46" s="348"/>
      <c r="G46" s="41">
        <f t="shared" si="76"/>
        <v>0</v>
      </c>
      <c r="H46" s="41">
        <f t="shared" si="76"/>
        <v>0</v>
      </c>
      <c r="I46" s="162">
        <f t="shared" si="80"/>
        <v>112.05140928420388</v>
      </c>
      <c r="J46" s="149"/>
      <c r="K46" s="163" t="s">
        <v>59</v>
      </c>
      <c r="L46" s="90">
        <f t="shared" si="77"/>
        <v>55.161253528143703</v>
      </c>
      <c r="M46" s="90">
        <f t="shared" si="77"/>
        <v>17.783255880388591</v>
      </c>
      <c r="N46" s="90">
        <f t="shared" si="77"/>
        <v>39.106899875671587</v>
      </c>
      <c r="O46" s="90">
        <f t="shared" si="77"/>
        <v>0</v>
      </c>
      <c r="P46" s="90">
        <f t="shared" si="77"/>
        <v>0</v>
      </c>
      <c r="Q46" s="90">
        <f t="shared" si="77"/>
        <v>0</v>
      </c>
      <c r="R46" s="90">
        <f t="shared" si="77"/>
        <v>0</v>
      </c>
      <c r="S46" s="166">
        <f t="shared" si="81"/>
        <v>112.05140928420388</v>
      </c>
      <c r="T46" s="149"/>
      <c r="U46" s="211" t="s">
        <v>59</v>
      </c>
      <c r="V46" s="123">
        <f t="shared" si="78"/>
        <v>54.409872196086283</v>
      </c>
      <c r="W46" s="123">
        <f t="shared" si="78"/>
        <v>0</v>
      </c>
      <c r="X46" s="123">
        <f t="shared" si="78"/>
        <v>0</v>
      </c>
      <c r="Y46" s="123">
        <f t="shared" si="78"/>
        <v>17.783255880388591</v>
      </c>
      <c r="Z46" s="123">
        <f t="shared" si="78"/>
        <v>39.106899875671587</v>
      </c>
      <c r="AA46" s="123">
        <f t="shared" si="78"/>
        <v>0</v>
      </c>
      <c r="AB46" s="123">
        <f t="shared" si="78"/>
        <v>0</v>
      </c>
      <c r="AC46" s="124">
        <f t="shared" si="78"/>
        <v>0.7513813320574172</v>
      </c>
      <c r="AD46" s="123">
        <f t="shared" si="78"/>
        <v>0.7513813320574172</v>
      </c>
      <c r="AE46" s="123">
        <f t="shared" si="78"/>
        <v>0</v>
      </c>
      <c r="AF46" s="123">
        <f t="shared" si="78"/>
        <v>0</v>
      </c>
      <c r="AG46" s="123">
        <f t="shared" si="78"/>
        <v>0</v>
      </c>
      <c r="AH46" s="123">
        <f t="shared" si="78"/>
        <v>0</v>
      </c>
      <c r="AI46" s="214">
        <f t="shared" si="82"/>
        <v>112.05140928420388</v>
      </c>
      <c r="AJ46" s="141" t="str">
        <f t="shared" si="83"/>
        <v/>
      </c>
    </row>
    <row r="47" spans="1:36" ht="15">
      <c r="A47" s="167" t="s">
        <v>22</v>
      </c>
      <c r="B47" s="44">
        <f t="shared" si="79"/>
        <v>2927.211879303155</v>
      </c>
      <c r="C47" s="44">
        <f t="shared" si="79"/>
        <v>8186.1657757154808</v>
      </c>
      <c r="D47" s="44">
        <f t="shared" si="79"/>
        <v>1307.5970330572279</v>
      </c>
      <c r="E47" s="44">
        <f t="shared" si="79"/>
        <v>393.46391215544509</v>
      </c>
      <c r="F47" s="348"/>
      <c r="G47" s="44">
        <f t="shared" si="76"/>
        <v>0</v>
      </c>
      <c r="H47" s="44">
        <f t="shared" si="76"/>
        <v>0</v>
      </c>
      <c r="I47" s="154">
        <f t="shared" si="80"/>
        <v>12814.438600231308</v>
      </c>
      <c r="J47" s="149"/>
      <c r="K47" s="169" t="s">
        <v>22</v>
      </c>
      <c r="L47" s="44">
        <f t="shared" si="77"/>
        <v>2927.211879303155</v>
      </c>
      <c r="M47" s="44">
        <f t="shared" si="77"/>
        <v>8186.1657757154808</v>
      </c>
      <c r="N47" s="44">
        <f t="shared" si="77"/>
        <v>1307.5970330572279</v>
      </c>
      <c r="O47" s="44">
        <f t="shared" si="77"/>
        <v>393.46391215544509</v>
      </c>
      <c r="P47" s="44">
        <f t="shared" si="77"/>
        <v>495.92928505286403</v>
      </c>
      <c r="Q47" s="44">
        <f t="shared" si="77"/>
        <v>0</v>
      </c>
      <c r="R47" s="44">
        <f t="shared" si="77"/>
        <v>0</v>
      </c>
      <c r="S47" s="158">
        <f t="shared" si="81"/>
        <v>13310.367885284171</v>
      </c>
      <c r="T47" s="149"/>
      <c r="U47" s="215" t="s">
        <v>22</v>
      </c>
      <c r="V47" s="119">
        <f t="shared" si="78"/>
        <v>2917.4634187915008</v>
      </c>
      <c r="W47" s="119">
        <f t="shared" si="78"/>
        <v>0</v>
      </c>
      <c r="X47" s="119">
        <f t="shared" si="78"/>
        <v>0</v>
      </c>
      <c r="Y47" s="119">
        <f t="shared" si="78"/>
        <v>8186.1657757154808</v>
      </c>
      <c r="Z47" s="119">
        <f t="shared" si="78"/>
        <v>1109.8399800021677</v>
      </c>
      <c r="AA47" s="119">
        <f t="shared" si="78"/>
        <v>0</v>
      </c>
      <c r="AB47" s="119">
        <f t="shared" si="78"/>
        <v>495.92928505286403</v>
      </c>
      <c r="AC47" s="120">
        <f t="shared" si="78"/>
        <v>600.96942572215994</v>
      </c>
      <c r="AD47" s="119">
        <f t="shared" si="78"/>
        <v>9.7484605116546437</v>
      </c>
      <c r="AE47" s="119">
        <f t="shared" si="78"/>
        <v>0</v>
      </c>
      <c r="AF47" s="119">
        <f t="shared" si="78"/>
        <v>0</v>
      </c>
      <c r="AG47" s="119">
        <f t="shared" si="78"/>
        <v>197.7570530550602</v>
      </c>
      <c r="AH47" s="119">
        <f t="shared" si="78"/>
        <v>393.46391215544509</v>
      </c>
      <c r="AI47" s="210">
        <f t="shared" si="82"/>
        <v>13310.367885284173</v>
      </c>
      <c r="AJ47" s="141" t="str">
        <f t="shared" si="83"/>
        <v/>
      </c>
    </row>
    <row r="48" spans="1:36" ht="15">
      <c r="A48" s="159" t="s">
        <v>21</v>
      </c>
      <c r="B48" s="41">
        <f t="shared" si="79"/>
        <v>41.271263969126608</v>
      </c>
      <c r="C48" s="41">
        <f t="shared" si="79"/>
        <v>3034.243320460655</v>
      </c>
      <c r="D48" s="41">
        <f t="shared" si="79"/>
        <v>1546.3836495031073</v>
      </c>
      <c r="E48" s="41">
        <f t="shared" si="79"/>
        <v>0</v>
      </c>
      <c r="F48" s="348"/>
      <c r="G48" s="41">
        <f t="shared" si="76"/>
        <v>0</v>
      </c>
      <c r="H48" s="41">
        <f t="shared" si="76"/>
        <v>0</v>
      </c>
      <c r="I48" s="162">
        <f t="shared" si="80"/>
        <v>4621.8982339328886</v>
      </c>
      <c r="J48" s="149"/>
      <c r="K48" s="163" t="s">
        <v>21</v>
      </c>
      <c r="L48" s="90">
        <f t="shared" si="77"/>
        <v>41.271263969126608</v>
      </c>
      <c r="M48" s="90">
        <f t="shared" si="77"/>
        <v>3034.243320460655</v>
      </c>
      <c r="N48" s="90">
        <f t="shared" si="77"/>
        <v>1546.3836495031073</v>
      </c>
      <c r="O48" s="90">
        <f t="shared" si="77"/>
        <v>0</v>
      </c>
      <c r="P48" s="90">
        <f t="shared" si="77"/>
        <v>0</v>
      </c>
      <c r="Q48" s="90">
        <f t="shared" si="77"/>
        <v>0</v>
      </c>
      <c r="R48" s="90">
        <f t="shared" si="77"/>
        <v>0</v>
      </c>
      <c r="S48" s="166">
        <f t="shared" si="81"/>
        <v>4621.8982339328886</v>
      </c>
      <c r="T48" s="149"/>
      <c r="U48" s="211" t="s">
        <v>60</v>
      </c>
      <c r="V48" s="123">
        <f t="shared" si="78"/>
        <v>41.271263969126608</v>
      </c>
      <c r="W48" s="123">
        <f t="shared" si="78"/>
        <v>0</v>
      </c>
      <c r="X48" s="123">
        <f t="shared" si="78"/>
        <v>0</v>
      </c>
      <c r="Y48" s="123">
        <f t="shared" si="78"/>
        <v>3034.243320460655</v>
      </c>
      <c r="Z48" s="123">
        <f t="shared" si="78"/>
        <v>1546.3836495031073</v>
      </c>
      <c r="AA48" s="123">
        <f t="shared" si="78"/>
        <v>0</v>
      </c>
      <c r="AB48" s="123">
        <f t="shared" si="78"/>
        <v>0</v>
      </c>
      <c r="AC48" s="124">
        <f t="shared" si="78"/>
        <v>0</v>
      </c>
      <c r="AD48" s="123">
        <f t="shared" si="78"/>
        <v>0</v>
      </c>
      <c r="AE48" s="123">
        <f t="shared" si="78"/>
        <v>0</v>
      </c>
      <c r="AF48" s="123">
        <f t="shared" si="78"/>
        <v>0</v>
      </c>
      <c r="AG48" s="123">
        <f t="shared" si="78"/>
        <v>0</v>
      </c>
      <c r="AH48" s="123">
        <f t="shared" si="78"/>
        <v>0</v>
      </c>
      <c r="AI48" s="214">
        <f t="shared" si="82"/>
        <v>4621.8982339328886</v>
      </c>
      <c r="AJ48" s="141" t="str">
        <f t="shared" si="83"/>
        <v/>
      </c>
    </row>
    <row r="49" spans="1:36" ht="15">
      <c r="A49" s="170" t="s">
        <v>63</v>
      </c>
      <c r="B49" s="44">
        <f t="shared" si="79"/>
        <v>30.610799999999998</v>
      </c>
      <c r="C49" s="44">
        <f t="shared" si="79"/>
        <v>10.168491859948691</v>
      </c>
      <c r="D49" s="44">
        <f t="shared" si="79"/>
        <v>4440.8514966452121</v>
      </c>
      <c r="E49" s="44">
        <f t="shared" si="79"/>
        <v>0</v>
      </c>
      <c r="F49" s="348"/>
      <c r="G49" s="44">
        <f t="shared" ref="G49:H53" si="84">G127+G153+G179+G205+G231+G257+G283+G309+G335+G361+G387+G413+G439</f>
        <v>0</v>
      </c>
      <c r="H49" s="44">
        <f t="shared" si="84"/>
        <v>0</v>
      </c>
      <c r="I49" s="154">
        <f t="shared" si="80"/>
        <v>4481.630788505161</v>
      </c>
      <c r="J49" s="149"/>
      <c r="K49" s="171" t="s">
        <v>63</v>
      </c>
      <c r="L49" s="44">
        <f t="shared" ref="L49:R53" si="85">L127+L153+L179+L205+L231+L257+L283+L309+L335+L361+L387+L413+L439</f>
        <v>30.610799999999998</v>
      </c>
      <c r="M49" s="44">
        <f t="shared" si="85"/>
        <v>10.168491859948691</v>
      </c>
      <c r="N49" s="44">
        <f t="shared" si="85"/>
        <v>4440.8514966452121</v>
      </c>
      <c r="O49" s="44">
        <f t="shared" si="85"/>
        <v>0</v>
      </c>
      <c r="P49" s="44">
        <f t="shared" si="85"/>
        <v>0</v>
      </c>
      <c r="Q49" s="44">
        <f t="shared" si="85"/>
        <v>0</v>
      </c>
      <c r="R49" s="44">
        <f t="shared" si="85"/>
        <v>0</v>
      </c>
      <c r="S49" s="158">
        <f t="shared" si="81"/>
        <v>4481.630788505161</v>
      </c>
      <c r="T49" s="149"/>
      <c r="U49" s="216" t="s">
        <v>61</v>
      </c>
      <c r="V49" s="119">
        <f t="shared" ref="V49:AH53" si="86">V127+V153+V179+V205+V231+V257+V283+V309+V335+V361+V387+V413+V439</f>
        <v>30.610799999999998</v>
      </c>
      <c r="W49" s="119">
        <f t="shared" si="86"/>
        <v>0</v>
      </c>
      <c r="X49" s="119">
        <f t="shared" si="86"/>
        <v>0</v>
      </c>
      <c r="Y49" s="119">
        <f t="shared" si="86"/>
        <v>10.168491859948691</v>
      </c>
      <c r="Z49" s="119">
        <f t="shared" si="86"/>
        <v>4440.8514966452121</v>
      </c>
      <c r="AA49" s="119">
        <f t="shared" si="86"/>
        <v>0</v>
      </c>
      <c r="AB49" s="119">
        <f t="shared" si="86"/>
        <v>0</v>
      </c>
      <c r="AC49" s="120">
        <f t="shared" si="86"/>
        <v>0</v>
      </c>
      <c r="AD49" s="119">
        <f t="shared" si="86"/>
        <v>0</v>
      </c>
      <c r="AE49" s="119">
        <f t="shared" si="86"/>
        <v>0</v>
      </c>
      <c r="AF49" s="119">
        <f t="shared" si="86"/>
        <v>0</v>
      </c>
      <c r="AG49" s="119">
        <f t="shared" si="86"/>
        <v>0</v>
      </c>
      <c r="AH49" s="119">
        <f t="shared" si="86"/>
        <v>0</v>
      </c>
      <c r="AI49" s="210">
        <f t="shared" si="82"/>
        <v>4481.630788505161</v>
      </c>
      <c r="AJ49" s="141" t="str">
        <f t="shared" si="83"/>
        <v/>
      </c>
    </row>
    <row r="50" spans="1:36">
      <c r="A50" s="172" t="s">
        <v>23</v>
      </c>
      <c r="B50" s="62">
        <f t="shared" ref="B50:E53" si="87">B128+B154+B180+B206+B232+B258+B284+B310+B336+B362+B388+B414+B440</f>
        <v>30.610799999999998</v>
      </c>
      <c r="C50" s="62">
        <f t="shared" si="87"/>
        <v>0</v>
      </c>
      <c r="D50" s="62">
        <f t="shared" si="87"/>
        <v>0</v>
      </c>
      <c r="E50" s="62">
        <f t="shared" si="87"/>
        <v>0</v>
      </c>
      <c r="F50" s="348"/>
      <c r="G50" s="62">
        <f t="shared" si="84"/>
        <v>0</v>
      </c>
      <c r="H50" s="62">
        <f t="shared" si="84"/>
        <v>0</v>
      </c>
      <c r="I50" s="175">
        <f t="shared" si="80"/>
        <v>30.610799999999998</v>
      </c>
      <c r="J50" s="149"/>
      <c r="K50" s="176" t="s">
        <v>23</v>
      </c>
      <c r="L50" s="93">
        <f t="shared" si="85"/>
        <v>30.610799999999998</v>
      </c>
      <c r="M50" s="93">
        <f t="shared" si="85"/>
        <v>0</v>
      </c>
      <c r="N50" s="93">
        <f t="shared" si="85"/>
        <v>0</v>
      </c>
      <c r="O50" s="93">
        <f t="shared" si="85"/>
        <v>0</v>
      </c>
      <c r="P50" s="93">
        <f t="shared" si="85"/>
        <v>0</v>
      </c>
      <c r="Q50" s="93">
        <f t="shared" si="85"/>
        <v>0</v>
      </c>
      <c r="R50" s="93">
        <f t="shared" si="85"/>
        <v>0</v>
      </c>
      <c r="S50" s="255">
        <f t="shared" si="81"/>
        <v>30.610799999999998</v>
      </c>
      <c r="T50" s="149"/>
      <c r="U50" s="217" t="s">
        <v>64</v>
      </c>
      <c r="V50" s="126">
        <f t="shared" si="86"/>
        <v>30.592799999999997</v>
      </c>
      <c r="W50" s="126">
        <f t="shared" si="86"/>
        <v>0</v>
      </c>
      <c r="X50" s="126">
        <f t="shared" si="86"/>
        <v>0</v>
      </c>
      <c r="Y50" s="126">
        <f t="shared" si="86"/>
        <v>0</v>
      </c>
      <c r="Z50" s="126">
        <f t="shared" si="86"/>
        <v>0</v>
      </c>
      <c r="AA50" s="126">
        <f t="shared" si="86"/>
        <v>0</v>
      </c>
      <c r="AB50" s="126">
        <f t="shared" si="86"/>
        <v>0</v>
      </c>
      <c r="AC50" s="285">
        <f t="shared" si="86"/>
        <v>0</v>
      </c>
      <c r="AD50" s="126">
        <f t="shared" si="86"/>
        <v>0</v>
      </c>
      <c r="AE50" s="126">
        <f t="shared" si="86"/>
        <v>0</v>
      </c>
      <c r="AF50" s="126">
        <f t="shared" si="86"/>
        <v>0</v>
      </c>
      <c r="AG50" s="126">
        <f t="shared" si="86"/>
        <v>0</v>
      </c>
      <c r="AH50" s="126">
        <f t="shared" si="86"/>
        <v>0</v>
      </c>
      <c r="AI50" s="219">
        <f t="shared" si="82"/>
        <v>30.592799999999997</v>
      </c>
      <c r="AJ50" s="141" t="str">
        <f>IF(ABS(S50-AI50)&gt;0.1,S50-AI50,"")</f>
        <v/>
      </c>
    </row>
    <row r="51" spans="1:36">
      <c r="A51" s="180" t="s">
        <v>19</v>
      </c>
      <c r="B51" s="65">
        <f t="shared" si="87"/>
        <v>0</v>
      </c>
      <c r="C51" s="65">
        <f t="shared" si="87"/>
        <v>2.7079129229207881</v>
      </c>
      <c r="D51" s="65">
        <f t="shared" si="87"/>
        <v>1182.6177689046576</v>
      </c>
      <c r="E51" s="65">
        <f t="shared" si="87"/>
        <v>0</v>
      </c>
      <c r="F51" s="348"/>
      <c r="G51" s="65">
        <f t="shared" si="84"/>
        <v>0</v>
      </c>
      <c r="H51" s="65">
        <f t="shared" si="84"/>
        <v>0</v>
      </c>
      <c r="I51" s="183">
        <f t="shared" si="80"/>
        <v>1185.3256818275784</v>
      </c>
      <c r="J51" s="149"/>
      <c r="K51" s="184" t="s">
        <v>19</v>
      </c>
      <c r="L51" s="65">
        <f t="shared" si="85"/>
        <v>0</v>
      </c>
      <c r="M51" s="65">
        <f t="shared" si="85"/>
        <v>2.7079129229207881</v>
      </c>
      <c r="N51" s="65">
        <f t="shared" si="85"/>
        <v>1182.6177689046576</v>
      </c>
      <c r="O51" s="65">
        <f t="shared" si="85"/>
        <v>0</v>
      </c>
      <c r="P51" s="65">
        <f t="shared" si="85"/>
        <v>0</v>
      </c>
      <c r="Q51" s="65">
        <f t="shared" si="85"/>
        <v>0</v>
      </c>
      <c r="R51" s="65">
        <f t="shared" si="85"/>
        <v>0</v>
      </c>
      <c r="S51" s="186">
        <f t="shared" si="81"/>
        <v>1185.3256818275784</v>
      </c>
      <c r="T51" s="149"/>
      <c r="U51" s="220" t="s">
        <v>19</v>
      </c>
      <c r="V51" s="129">
        <f t="shared" si="86"/>
        <v>0</v>
      </c>
      <c r="W51" s="129">
        <f t="shared" si="86"/>
        <v>0</v>
      </c>
      <c r="X51" s="129">
        <f t="shared" si="86"/>
        <v>0</v>
      </c>
      <c r="Y51" s="129">
        <f t="shared" si="86"/>
        <v>2.7079129229207881</v>
      </c>
      <c r="Z51" s="129">
        <f t="shared" si="86"/>
        <v>1182.6177689046576</v>
      </c>
      <c r="AA51" s="129">
        <f t="shared" si="86"/>
        <v>0</v>
      </c>
      <c r="AB51" s="129">
        <f t="shared" si="86"/>
        <v>0</v>
      </c>
      <c r="AC51" s="286">
        <f t="shared" si="86"/>
        <v>0</v>
      </c>
      <c r="AD51" s="129">
        <f t="shared" si="86"/>
        <v>0</v>
      </c>
      <c r="AE51" s="129">
        <f t="shared" si="86"/>
        <v>0</v>
      </c>
      <c r="AF51" s="129">
        <f t="shared" si="86"/>
        <v>0</v>
      </c>
      <c r="AG51" s="129">
        <f t="shared" si="86"/>
        <v>0</v>
      </c>
      <c r="AH51" s="129">
        <f t="shared" si="86"/>
        <v>0</v>
      </c>
      <c r="AI51" s="223">
        <f t="shared" si="82"/>
        <v>1185.3256818275784</v>
      </c>
      <c r="AJ51" s="141" t="str">
        <f t="shared" si="83"/>
        <v/>
      </c>
    </row>
    <row r="52" spans="1:36">
      <c r="A52" s="172" t="s">
        <v>20</v>
      </c>
      <c r="B52" s="62">
        <f t="shared" si="87"/>
        <v>0</v>
      </c>
      <c r="C52" s="62">
        <f t="shared" si="87"/>
        <v>7.4605789370279032</v>
      </c>
      <c r="D52" s="62">
        <f t="shared" si="87"/>
        <v>3258.2337277405545</v>
      </c>
      <c r="E52" s="62">
        <f t="shared" si="87"/>
        <v>0</v>
      </c>
      <c r="F52" s="348"/>
      <c r="G52" s="62">
        <f t="shared" si="84"/>
        <v>0</v>
      </c>
      <c r="H52" s="62">
        <f t="shared" si="84"/>
        <v>0</v>
      </c>
      <c r="I52" s="175">
        <f t="shared" si="80"/>
        <v>3265.6943066775825</v>
      </c>
      <c r="J52" s="149"/>
      <c r="K52" s="176" t="s">
        <v>20</v>
      </c>
      <c r="L52" s="93">
        <f t="shared" si="85"/>
        <v>0</v>
      </c>
      <c r="M52" s="93">
        <f t="shared" si="85"/>
        <v>7.4605789370279032</v>
      </c>
      <c r="N52" s="93">
        <f t="shared" si="85"/>
        <v>3258.2337277405545</v>
      </c>
      <c r="O52" s="93">
        <f t="shared" si="85"/>
        <v>0</v>
      </c>
      <c r="P52" s="93">
        <f t="shared" si="85"/>
        <v>0</v>
      </c>
      <c r="Q52" s="93">
        <f t="shared" si="85"/>
        <v>0</v>
      </c>
      <c r="R52" s="93">
        <f t="shared" si="85"/>
        <v>0</v>
      </c>
      <c r="S52" s="179">
        <f t="shared" si="81"/>
        <v>3265.6943066775825</v>
      </c>
      <c r="T52" s="149"/>
      <c r="U52" s="217" t="s">
        <v>20</v>
      </c>
      <c r="V52" s="126">
        <f t="shared" si="86"/>
        <v>0</v>
      </c>
      <c r="W52" s="126">
        <f t="shared" si="86"/>
        <v>0</v>
      </c>
      <c r="X52" s="126">
        <f t="shared" si="86"/>
        <v>0</v>
      </c>
      <c r="Y52" s="126">
        <f t="shared" si="86"/>
        <v>7.4605789370279032</v>
      </c>
      <c r="Z52" s="126">
        <f t="shared" si="86"/>
        <v>3258.2337277405545</v>
      </c>
      <c r="AA52" s="126">
        <f t="shared" si="86"/>
        <v>0</v>
      </c>
      <c r="AB52" s="126">
        <f t="shared" si="86"/>
        <v>0</v>
      </c>
      <c r="AC52" s="285">
        <f t="shared" si="86"/>
        <v>0</v>
      </c>
      <c r="AD52" s="126">
        <f t="shared" si="86"/>
        <v>0</v>
      </c>
      <c r="AE52" s="126">
        <f t="shared" si="86"/>
        <v>0</v>
      </c>
      <c r="AF52" s="126">
        <f t="shared" si="86"/>
        <v>0</v>
      </c>
      <c r="AG52" s="126">
        <f t="shared" si="86"/>
        <v>0</v>
      </c>
      <c r="AH52" s="126">
        <f t="shared" si="86"/>
        <v>0</v>
      </c>
      <c r="AI52" s="219">
        <f t="shared" si="82"/>
        <v>3265.6943066775825</v>
      </c>
      <c r="AJ52" s="141" t="str">
        <f t="shared" si="83"/>
        <v/>
      </c>
    </row>
    <row r="53" spans="1:36" ht="15" thickBot="1">
      <c r="A53" s="187" t="s">
        <v>11</v>
      </c>
      <c r="B53" s="54">
        <f t="shared" si="87"/>
        <v>0</v>
      </c>
      <c r="C53" s="54">
        <f t="shared" si="87"/>
        <v>0</v>
      </c>
      <c r="D53" s="54">
        <f t="shared" si="87"/>
        <v>0</v>
      </c>
      <c r="E53" s="54">
        <f t="shared" si="87"/>
        <v>0</v>
      </c>
      <c r="F53" s="349"/>
      <c r="G53" s="54">
        <f t="shared" si="84"/>
        <v>0</v>
      </c>
      <c r="H53" s="54">
        <f t="shared" si="84"/>
        <v>0</v>
      </c>
      <c r="I53" s="190">
        <f t="shared" si="80"/>
        <v>0</v>
      </c>
      <c r="J53" s="149"/>
      <c r="K53" s="191" t="s">
        <v>11</v>
      </c>
      <c r="L53" s="54">
        <f t="shared" si="85"/>
        <v>0</v>
      </c>
      <c r="M53" s="54">
        <f t="shared" si="85"/>
        <v>0</v>
      </c>
      <c r="N53" s="54">
        <f t="shared" si="85"/>
        <v>0</v>
      </c>
      <c r="O53" s="54">
        <f t="shared" si="85"/>
        <v>0</v>
      </c>
      <c r="P53" s="54">
        <f t="shared" si="85"/>
        <v>0</v>
      </c>
      <c r="Q53" s="54">
        <f t="shared" si="85"/>
        <v>0</v>
      </c>
      <c r="R53" s="54">
        <f t="shared" si="85"/>
        <v>0</v>
      </c>
      <c r="S53" s="193">
        <f t="shared" si="81"/>
        <v>0</v>
      </c>
      <c r="T53" s="149"/>
      <c r="U53" s="220" t="s">
        <v>11</v>
      </c>
      <c r="V53" s="129">
        <f t="shared" si="86"/>
        <v>0</v>
      </c>
      <c r="W53" s="129">
        <f t="shared" si="86"/>
        <v>0</v>
      </c>
      <c r="X53" s="129">
        <f t="shared" si="86"/>
        <v>0</v>
      </c>
      <c r="Y53" s="129">
        <f t="shared" si="86"/>
        <v>0</v>
      </c>
      <c r="Z53" s="129">
        <f t="shared" si="86"/>
        <v>0</v>
      </c>
      <c r="AA53" s="129">
        <f t="shared" si="86"/>
        <v>0</v>
      </c>
      <c r="AB53" s="129">
        <f t="shared" si="86"/>
        <v>0</v>
      </c>
      <c r="AC53" s="286">
        <f t="shared" si="86"/>
        <v>0</v>
      </c>
      <c r="AD53" s="129">
        <f t="shared" si="86"/>
        <v>0</v>
      </c>
      <c r="AE53" s="129">
        <f t="shared" si="86"/>
        <v>0</v>
      </c>
      <c r="AF53" s="129">
        <f t="shared" si="86"/>
        <v>0</v>
      </c>
      <c r="AG53" s="129">
        <f t="shared" si="86"/>
        <v>0</v>
      </c>
      <c r="AH53" s="129">
        <f t="shared" si="86"/>
        <v>0</v>
      </c>
      <c r="AI53" s="223">
        <f t="shared" si="82"/>
        <v>0</v>
      </c>
      <c r="AJ53" s="141" t="str">
        <f t="shared" si="83"/>
        <v/>
      </c>
    </row>
    <row r="54" spans="1:36" ht="15">
      <c r="A54" s="194" t="s">
        <v>26</v>
      </c>
      <c r="B54" s="195">
        <f>SUM(B33:B49)</f>
        <v>12810.583658606207</v>
      </c>
      <c r="C54" s="195">
        <f t="shared" ref="C54:H54" si="88">SUM(C33:C49)</f>
        <v>26632.286373806644</v>
      </c>
      <c r="D54" s="195">
        <f t="shared" si="88"/>
        <v>29963.455796549282</v>
      </c>
      <c r="E54" s="195">
        <f t="shared" si="88"/>
        <v>26877.241165159026</v>
      </c>
      <c r="F54" s="195">
        <f t="shared" si="88"/>
        <v>0</v>
      </c>
      <c r="G54" s="195">
        <f t="shared" si="88"/>
        <v>1942.4220536366765</v>
      </c>
      <c r="H54" s="197">
        <f t="shared" si="88"/>
        <v>84.927863753247209</v>
      </c>
      <c r="I54" s="154">
        <f t="shared" ref="I54" si="89">SUM(I33:I49)</f>
        <v>98310.9169115111</v>
      </c>
      <c r="J54" s="149"/>
      <c r="K54" s="196" t="s">
        <v>26</v>
      </c>
      <c r="L54" s="195">
        <f>SUM(L33:L49)</f>
        <v>12810.583658606207</v>
      </c>
      <c r="M54" s="195">
        <f t="shared" ref="M54:R54" si="90">SUM(M33:M49)</f>
        <v>26632.286373806644</v>
      </c>
      <c r="N54" s="195">
        <f t="shared" si="90"/>
        <v>29963.455796549282</v>
      </c>
      <c r="O54" s="195">
        <f t="shared" si="90"/>
        <v>26877.241165159026</v>
      </c>
      <c r="P54" s="195">
        <f t="shared" si="90"/>
        <v>6822.1595946656498</v>
      </c>
      <c r="Q54" s="195">
        <f t="shared" si="90"/>
        <v>1942.4220536366765</v>
      </c>
      <c r="R54" s="197">
        <f t="shared" si="90"/>
        <v>84.927863753247209</v>
      </c>
      <c r="S54" s="198">
        <f t="shared" ref="S54" si="91">SUM(S33:S49)</f>
        <v>105133.07650617675</v>
      </c>
      <c r="T54" s="149" t="str">
        <f>IF(ABS(S54-AI54)&gt;0.01,S54-AI54,"")</f>
        <v/>
      </c>
      <c r="U54" s="224" t="s">
        <v>62</v>
      </c>
      <c r="V54" s="225">
        <f>SUM(V33:V49)</f>
        <v>11956.088485959603</v>
      </c>
      <c r="W54" s="225">
        <f t="shared" ref="W54:AH54" si="92">SUM(W33:W49)</f>
        <v>616.57809190320506</v>
      </c>
      <c r="X54" s="225">
        <f t="shared" si="92"/>
        <v>1942.4220536366765</v>
      </c>
      <c r="Y54" s="225">
        <f t="shared" si="92"/>
        <v>26632.286373806644</v>
      </c>
      <c r="Z54" s="225">
        <f t="shared" si="92"/>
        <v>28580.498436395548</v>
      </c>
      <c r="AA54" s="225">
        <f t="shared" si="92"/>
        <v>24133.175829062322</v>
      </c>
      <c r="AB54" s="225">
        <f t="shared" si="92"/>
        <v>6822.1595946656498</v>
      </c>
      <c r="AC54" s="225">
        <f t="shared" si="92"/>
        <v>4449.8676407470775</v>
      </c>
      <c r="AD54" s="226">
        <f t="shared" si="92"/>
        <v>237.91708074339712</v>
      </c>
      <c r="AE54" s="226">
        <f t="shared" si="92"/>
        <v>394.91861905200648</v>
      </c>
      <c r="AF54" s="226">
        <f t="shared" si="92"/>
        <v>84.927863753247209</v>
      </c>
      <c r="AG54" s="226">
        <f t="shared" si="92"/>
        <v>1382.9573601537325</v>
      </c>
      <c r="AH54" s="226">
        <f t="shared" si="92"/>
        <v>2349.1467170446949</v>
      </c>
      <c r="AI54" s="227">
        <f>SUM(V54:AC54)</f>
        <v>105133.07650617673</v>
      </c>
      <c r="AJ54" s="141" t="str">
        <f t="shared" si="83"/>
        <v/>
      </c>
    </row>
    <row r="55" spans="1:36" ht="15" thickBot="1">
      <c r="A55" s="31" t="s">
        <v>86</v>
      </c>
      <c r="B55" s="49">
        <f>IF($I54=0,"-",B54/$I54)</f>
        <v>0.13030682716688438</v>
      </c>
      <c r="C55" s="49">
        <f t="shared" ref="C55:H55" si="93">IF($I54=0,"-",C54/$I54)</f>
        <v>0.27089856559651621</v>
      </c>
      <c r="D55" s="49">
        <f t="shared" si="93"/>
        <v>0.3047825891352347</v>
      </c>
      <c r="E55" s="49">
        <f t="shared" si="93"/>
        <v>0.27339019927309827</v>
      </c>
      <c r="F55" s="49">
        <f t="shared" si="93"/>
        <v>0</v>
      </c>
      <c r="G55" s="49">
        <f t="shared" si="93"/>
        <v>1.9757948706602295E-2</v>
      </c>
      <c r="H55" s="72">
        <f t="shared" si="93"/>
        <v>8.638701216640073E-4</v>
      </c>
      <c r="I55" s="50">
        <f>SUM(B55:H55)</f>
        <v>0.99999999999999989</v>
      </c>
      <c r="K55" s="84" t="s">
        <v>86</v>
      </c>
      <c r="L55" s="101">
        <f>IF($S54=0,"-",L54/$S54)</f>
        <v>0.12185112511050282</v>
      </c>
      <c r="M55" s="101">
        <f t="shared" ref="M55:R55" si="94">IF($S54=0,"-",M54/$S54)</f>
        <v>0.25331976632722197</v>
      </c>
      <c r="N55" s="101">
        <f t="shared" si="94"/>
        <v>0.2850050316447163</v>
      </c>
      <c r="O55" s="101">
        <f t="shared" si="94"/>
        <v>0.25564971613457865</v>
      </c>
      <c r="P55" s="101">
        <f t="shared" si="94"/>
        <v>6.4890706344590196E-2</v>
      </c>
      <c r="Q55" s="101">
        <f t="shared" si="94"/>
        <v>1.847584145911069E-2</v>
      </c>
      <c r="R55" s="102">
        <f t="shared" si="94"/>
        <v>8.0781297927924286E-4</v>
      </c>
      <c r="S55" s="103">
        <f>SUM(L55:R55)</f>
        <v>0.99999999999999989</v>
      </c>
      <c r="U55" s="113" t="s">
        <v>86</v>
      </c>
      <c r="V55" s="135">
        <f>+V54/$AI54</f>
        <v>0.11372337691703679</v>
      </c>
      <c r="W55" s="135">
        <f t="shared" ref="W55:AH55" si="95">+W54/$AI54</f>
        <v>5.8647393607565565E-3</v>
      </c>
      <c r="X55" s="135">
        <f t="shared" si="95"/>
        <v>1.8475841459110694E-2</v>
      </c>
      <c r="Y55" s="135">
        <f t="shared" si="95"/>
        <v>0.25331976632722203</v>
      </c>
      <c r="Z55" s="135">
        <f t="shared" si="95"/>
        <v>0.27185068092929249</v>
      </c>
      <c r="AA55" s="135">
        <f t="shared" si="95"/>
        <v>0.22954884067950262</v>
      </c>
      <c r="AB55" s="135">
        <f t="shared" si="95"/>
        <v>6.489070634459021E-2</v>
      </c>
      <c r="AC55" s="135">
        <f t="shared" si="95"/>
        <v>4.2326047982488561E-2</v>
      </c>
      <c r="AD55" s="135">
        <f t="shared" si="95"/>
        <v>2.2630088327094578E-3</v>
      </c>
      <c r="AE55" s="135">
        <f t="shared" si="95"/>
        <v>3.7563689009786029E-3</v>
      </c>
      <c r="AF55" s="135">
        <f t="shared" si="95"/>
        <v>8.0781297927924297E-4</v>
      </c>
      <c r="AG55" s="135">
        <f t="shared" si="95"/>
        <v>1.3154350715423814E-2</v>
      </c>
      <c r="AH55" s="135">
        <f t="shared" si="95"/>
        <v>2.2344506554097452E-2</v>
      </c>
      <c r="AI55" s="136">
        <f>SUM(V55:AC55)</f>
        <v>1</v>
      </c>
      <c r="AJ55" s="141" t="str">
        <f t="shared" si="83"/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0.10081814744204172</v>
      </c>
      <c r="G59" s="354"/>
      <c r="H59" s="356"/>
      <c r="I59" s="154">
        <f>SUM(B59:H59)</f>
        <v>0.10081814744204172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96">F450+F476+F502+F528+F554</f>
        <v>0</v>
      </c>
      <c r="G60" s="357"/>
      <c r="H60" s="359"/>
      <c r="I60" s="162">
        <f t="shared" ref="I60:I79" si="97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98">P450+P476+P502+P528+P554</f>
        <v>0</v>
      </c>
      <c r="Q60" s="357"/>
      <c r="R60" s="364"/>
      <c r="S60" s="166">
        <f t="shared" ref="S60:S79" si="99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96"/>
        <v>0</v>
      </c>
      <c r="G61" s="357"/>
      <c r="H61" s="359"/>
      <c r="I61" s="154">
        <f t="shared" si="97"/>
        <v>0</v>
      </c>
      <c r="J61" s="149"/>
      <c r="K61" s="169" t="s">
        <v>10</v>
      </c>
      <c r="L61" s="357"/>
      <c r="M61" s="358"/>
      <c r="N61" s="358"/>
      <c r="O61" s="359"/>
      <c r="P61" s="44">
        <f t="shared" si="98"/>
        <v>0</v>
      </c>
      <c r="Q61" s="357"/>
      <c r="R61" s="364"/>
      <c r="S61" s="158">
        <f t="shared" si="99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96"/>
        <v>0</v>
      </c>
      <c r="G62" s="357"/>
      <c r="H62" s="359"/>
      <c r="I62" s="162">
        <f t="shared" si="97"/>
        <v>0</v>
      </c>
      <c r="J62" s="149"/>
      <c r="K62" s="163" t="s">
        <v>55</v>
      </c>
      <c r="L62" s="357"/>
      <c r="M62" s="358"/>
      <c r="N62" s="358"/>
      <c r="O62" s="359"/>
      <c r="P62" s="90">
        <f t="shared" si="98"/>
        <v>0</v>
      </c>
      <c r="Q62" s="357"/>
      <c r="R62" s="364"/>
      <c r="S62" s="166">
        <f t="shared" si="99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96"/>
        <v>0</v>
      </c>
      <c r="G63" s="357"/>
      <c r="H63" s="359"/>
      <c r="I63" s="154">
        <f t="shared" si="97"/>
        <v>0</v>
      </c>
      <c r="J63" s="149"/>
      <c r="K63" s="169" t="s">
        <v>16</v>
      </c>
      <c r="L63" s="357"/>
      <c r="M63" s="358"/>
      <c r="N63" s="358"/>
      <c r="O63" s="359"/>
      <c r="P63" s="44">
        <f t="shared" si="98"/>
        <v>0</v>
      </c>
      <c r="Q63" s="357"/>
      <c r="R63" s="364"/>
      <c r="S63" s="158">
        <f t="shared" si="99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96"/>
        <v>0</v>
      </c>
      <c r="G64" s="357"/>
      <c r="H64" s="359"/>
      <c r="I64" s="162">
        <f t="shared" si="97"/>
        <v>0</v>
      </c>
      <c r="J64" s="149"/>
      <c r="K64" s="163" t="s">
        <v>15</v>
      </c>
      <c r="L64" s="357"/>
      <c r="M64" s="358"/>
      <c r="N64" s="358"/>
      <c r="O64" s="359"/>
      <c r="P64" s="90">
        <f t="shared" si="98"/>
        <v>0</v>
      </c>
      <c r="Q64" s="357"/>
      <c r="R64" s="364"/>
      <c r="S64" s="166">
        <f t="shared" si="99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96"/>
        <v>42306.573860534438</v>
      </c>
      <c r="G65" s="357"/>
      <c r="H65" s="359"/>
      <c r="I65" s="154">
        <f t="shared" si="97"/>
        <v>42306.573860534438</v>
      </c>
      <c r="J65" s="149"/>
      <c r="K65" s="169" t="s">
        <v>57</v>
      </c>
      <c r="L65" s="357"/>
      <c r="M65" s="358"/>
      <c r="N65" s="358"/>
      <c r="O65" s="359"/>
      <c r="P65" s="44">
        <f t="shared" si="98"/>
        <v>7924.8340304122939</v>
      </c>
      <c r="Q65" s="357"/>
      <c r="R65" s="364"/>
      <c r="S65" s="158">
        <f t="shared" si="99"/>
        <v>7924.8340304122939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96"/>
        <v>13337.193990412628</v>
      </c>
      <c r="G66" s="357"/>
      <c r="H66" s="359"/>
      <c r="I66" s="162">
        <f t="shared" si="97"/>
        <v>13337.193990412628</v>
      </c>
      <c r="J66" s="149"/>
      <c r="K66" s="163" t="s">
        <v>12</v>
      </c>
      <c r="L66" s="357"/>
      <c r="M66" s="358"/>
      <c r="N66" s="358"/>
      <c r="O66" s="359"/>
      <c r="P66" s="90">
        <f t="shared" si="98"/>
        <v>4038.7933451562785</v>
      </c>
      <c r="Q66" s="357"/>
      <c r="R66" s="364"/>
      <c r="S66" s="166">
        <f t="shared" si="99"/>
        <v>4038.7933451562785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96"/>
        <v>1404.3917942373378</v>
      </c>
      <c r="G67" s="357"/>
      <c r="H67" s="359"/>
      <c r="I67" s="154">
        <f t="shared" si="97"/>
        <v>1404.3917942373378</v>
      </c>
      <c r="J67" s="149"/>
      <c r="K67" s="169" t="s">
        <v>58</v>
      </c>
      <c r="L67" s="357"/>
      <c r="M67" s="358"/>
      <c r="N67" s="358"/>
      <c r="O67" s="359"/>
      <c r="P67" s="44">
        <f t="shared" si="98"/>
        <v>1.9539925233402755E-14</v>
      </c>
      <c r="Q67" s="357"/>
      <c r="R67" s="364"/>
      <c r="S67" s="158">
        <f t="shared" si="99"/>
        <v>1.9539925233402755E-14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96"/>
        <v>11.557859506735916</v>
      </c>
      <c r="G68" s="357"/>
      <c r="H68" s="359"/>
      <c r="I68" s="162">
        <f t="shared" si="97"/>
        <v>11.557859506735916</v>
      </c>
      <c r="J68" s="149"/>
      <c r="K68" s="163" t="s">
        <v>17</v>
      </c>
      <c r="L68" s="357"/>
      <c r="M68" s="358"/>
      <c r="N68" s="358"/>
      <c r="O68" s="359"/>
      <c r="P68" s="90">
        <f t="shared" si="98"/>
        <v>-0.15219748683254419</v>
      </c>
      <c r="Q68" s="357"/>
      <c r="R68" s="364"/>
      <c r="S68" s="166">
        <f t="shared" si="99"/>
        <v>-0.15219748683254419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96"/>
        <v>517.72853132445061</v>
      </c>
      <c r="G69" s="357"/>
      <c r="H69" s="359"/>
      <c r="I69" s="154">
        <f t="shared" si="97"/>
        <v>517.72853132445061</v>
      </c>
      <c r="J69" s="149"/>
      <c r="K69" s="169" t="s">
        <v>139</v>
      </c>
      <c r="L69" s="357"/>
      <c r="M69" s="358"/>
      <c r="N69" s="358"/>
      <c r="O69" s="359"/>
      <c r="P69" s="44">
        <f t="shared" si="98"/>
        <v>65.953689150971513</v>
      </c>
      <c r="Q69" s="357"/>
      <c r="R69" s="364"/>
      <c r="S69" s="158">
        <f t="shared" si="99"/>
        <v>65.953689150971513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96"/>
        <v>1904.7520096804956</v>
      </c>
      <c r="G70" s="357"/>
      <c r="H70" s="359"/>
      <c r="I70" s="162">
        <f t="shared" si="97"/>
        <v>1904.7520096804956</v>
      </c>
      <c r="J70" s="149"/>
      <c r="K70" s="163" t="s">
        <v>25</v>
      </c>
      <c r="L70" s="357"/>
      <c r="M70" s="358"/>
      <c r="N70" s="358"/>
      <c r="O70" s="359"/>
      <c r="P70" s="90">
        <f t="shared" si="98"/>
        <v>0</v>
      </c>
      <c r="Q70" s="357"/>
      <c r="R70" s="364"/>
      <c r="S70" s="166">
        <f t="shared" si="99"/>
        <v>0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96"/>
        <v>0</v>
      </c>
      <c r="G71" s="357"/>
      <c r="H71" s="359"/>
      <c r="I71" s="154">
        <f t="shared" si="97"/>
        <v>0</v>
      </c>
      <c r="J71" s="149"/>
      <c r="K71" s="169" t="s">
        <v>24</v>
      </c>
      <c r="L71" s="357"/>
      <c r="M71" s="358"/>
      <c r="N71" s="358"/>
      <c r="O71" s="359"/>
      <c r="P71" s="44">
        <f t="shared" si="98"/>
        <v>-2.0978774273316958E-12</v>
      </c>
      <c r="Q71" s="357"/>
      <c r="R71" s="364"/>
      <c r="S71" s="158">
        <f t="shared" si="99"/>
        <v>-2.0978774273316958E-12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96"/>
        <v>0</v>
      </c>
      <c r="G72" s="357"/>
      <c r="H72" s="359"/>
      <c r="I72" s="162">
        <f t="shared" si="97"/>
        <v>0</v>
      </c>
      <c r="J72" s="149"/>
      <c r="K72" s="163" t="s">
        <v>59</v>
      </c>
      <c r="L72" s="357"/>
      <c r="M72" s="358"/>
      <c r="N72" s="358"/>
      <c r="O72" s="359"/>
      <c r="P72" s="90">
        <f t="shared" si="98"/>
        <v>-1.6354417819997025E-12</v>
      </c>
      <c r="Q72" s="357"/>
      <c r="R72" s="364"/>
      <c r="S72" s="166">
        <f t="shared" si="99"/>
        <v>-1.6354417819997025E-12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96"/>
        <v>3903.0894481013534</v>
      </c>
      <c r="G73" s="357"/>
      <c r="H73" s="359"/>
      <c r="I73" s="154">
        <f t="shared" si="97"/>
        <v>3903.0894481013534</v>
      </c>
      <c r="J73" s="149"/>
      <c r="K73" s="169" t="s">
        <v>22</v>
      </c>
      <c r="L73" s="357"/>
      <c r="M73" s="358"/>
      <c r="N73" s="358"/>
      <c r="O73" s="359"/>
      <c r="P73" s="44">
        <f t="shared" si="98"/>
        <v>1214.2019359988878</v>
      </c>
      <c r="Q73" s="357"/>
      <c r="R73" s="364"/>
      <c r="S73" s="158">
        <f t="shared" si="99"/>
        <v>1214.2019359988878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96"/>
        <v>0</v>
      </c>
      <c r="G74" s="357"/>
      <c r="H74" s="359"/>
      <c r="I74" s="162">
        <f t="shared" si="97"/>
        <v>0</v>
      </c>
      <c r="J74" s="149"/>
      <c r="K74" s="163" t="s">
        <v>21</v>
      </c>
      <c r="L74" s="357"/>
      <c r="M74" s="358"/>
      <c r="N74" s="358"/>
      <c r="O74" s="359"/>
      <c r="P74" s="90">
        <f t="shared" si="98"/>
        <v>0</v>
      </c>
      <c r="Q74" s="357"/>
      <c r="R74" s="364"/>
      <c r="S74" s="166">
        <f t="shared" si="99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96"/>
        <v>0</v>
      </c>
      <c r="G75" s="357"/>
      <c r="H75" s="359"/>
      <c r="I75" s="154">
        <f t="shared" si="97"/>
        <v>0</v>
      </c>
      <c r="J75" s="149"/>
      <c r="K75" s="171" t="s">
        <v>63</v>
      </c>
      <c r="L75" s="357"/>
      <c r="M75" s="358"/>
      <c r="N75" s="358"/>
      <c r="O75" s="359"/>
      <c r="P75" s="44">
        <f t="shared" si="98"/>
        <v>0</v>
      </c>
      <c r="Q75" s="357"/>
      <c r="R75" s="364"/>
      <c r="S75" s="158">
        <f t="shared" si="99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96"/>
        <v>0</v>
      </c>
      <c r="G76" s="357"/>
      <c r="H76" s="359"/>
      <c r="I76" s="175">
        <f t="shared" si="97"/>
        <v>0</v>
      </c>
      <c r="J76" s="149"/>
      <c r="K76" s="176" t="s">
        <v>23</v>
      </c>
      <c r="L76" s="357"/>
      <c r="M76" s="358"/>
      <c r="N76" s="358"/>
      <c r="O76" s="359"/>
      <c r="P76" s="93">
        <f t="shared" si="98"/>
        <v>0</v>
      </c>
      <c r="Q76" s="357"/>
      <c r="R76" s="364"/>
      <c r="S76" s="179">
        <f t="shared" si="99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96"/>
        <v>0</v>
      </c>
      <c r="G77" s="357"/>
      <c r="H77" s="359"/>
      <c r="I77" s="183">
        <f t="shared" si="97"/>
        <v>0</v>
      </c>
      <c r="J77" s="149"/>
      <c r="K77" s="184" t="s">
        <v>19</v>
      </c>
      <c r="L77" s="357"/>
      <c r="M77" s="358"/>
      <c r="N77" s="358"/>
      <c r="O77" s="359"/>
      <c r="P77" s="65">
        <f t="shared" si="98"/>
        <v>0</v>
      </c>
      <c r="Q77" s="357"/>
      <c r="R77" s="364"/>
      <c r="S77" s="186">
        <f t="shared" si="99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96"/>
        <v>0</v>
      </c>
      <c r="G78" s="357"/>
      <c r="H78" s="359"/>
      <c r="I78" s="175">
        <f t="shared" si="97"/>
        <v>0</v>
      </c>
      <c r="J78" s="149"/>
      <c r="K78" s="176" t="s">
        <v>20</v>
      </c>
      <c r="L78" s="357"/>
      <c r="M78" s="358"/>
      <c r="N78" s="358"/>
      <c r="O78" s="359"/>
      <c r="P78" s="93">
        <f t="shared" si="98"/>
        <v>0</v>
      </c>
      <c r="Q78" s="357"/>
      <c r="R78" s="364"/>
      <c r="S78" s="179">
        <f t="shared" si="99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96"/>
        <v>0</v>
      </c>
      <c r="G79" s="360"/>
      <c r="H79" s="362"/>
      <c r="I79" s="190">
        <f t="shared" si="97"/>
        <v>0</v>
      </c>
      <c r="J79" s="149"/>
      <c r="K79" s="191" t="s">
        <v>11</v>
      </c>
      <c r="L79" s="360"/>
      <c r="M79" s="361"/>
      <c r="N79" s="361"/>
      <c r="O79" s="362"/>
      <c r="P79" s="54">
        <f t="shared" si="98"/>
        <v>0</v>
      </c>
      <c r="Q79" s="360"/>
      <c r="R79" s="365"/>
      <c r="S79" s="193">
        <f t="shared" si="99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100">SUM(C59:C75)</f>
        <v>0</v>
      </c>
      <c r="D80" s="195">
        <f t="shared" si="100"/>
        <v>0</v>
      </c>
      <c r="E80" s="195">
        <f t="shared" si="100"/>
        <v>0</v>
      </c>
      <c r="F80" s="195">
        <f t="shared" si="100"/>
        <v>63385.388311944873</v>
      </c>
      <c r="G80" s="195">
        <f t="shared" si="100"/>
        <v>0</v>
      </c>
      <c r="H80" s="197">
        <f t="shared" si="100"/>
        <v>0</v>
      </c>
      <c r="I80" s="154">
        <f t="shared" ref="I80" si="101">SUM(I59:I75)</f>
        <v>63385.388311944873</v>
      </c>
      <c r="J80" s="149"/>
      <c r="K80" s="196" t="s">
        <v>26</v>
      </c>
      <c r="L80" s="195">
        <f>SUM(L59:L75)</f>
        <v>0</v>
      </c>
      <c r="M80" s="195">
        <f t="shared" ref="M80:R80" si="102">SUM(M59:M75)</f>
        <v>0</v>
      </c>
      <c r="N80" s="195">
        <f t="shared" si="102"/>
        <v>0</v>
      </c>
      <c r="O80" s="195">
        <f t="shared" si="102"/>
        <v>0</v>
      </c>
      <c r="P80" s="195">
        <f t="shared" si="102"/>
        <v>13243.630803231597</v>
      </c>
      <c r="Q80" s="195">
        <f t="shared" si="102"/>
        <v>0</v>
      </c>
      <c r="R80" s="197">
        <f t="shared" si="102"/>
        <v>0</v>
      </c>
      <c r="S80" s="198">
        <f t="shared" ref="S80" si="103">SUM(S59:S75)</f>
        <v>13243.630803231597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104">IF($I80=0,"-",C80/$I80)</f>
        <v>0</v>
      </c>
      <c r="D81" s="49">
        <f t="shared" si="104"/>
        <v>0</v>
      </c>
      <c r="E81" s="49">
        <f t="shared" si="104"/>
        <v>0</v>
      </c>
      <c r="F81" s="49">
        <f t="shared" si="104"/>
        <v>1</v>
      </c>
      <c r="G81" s="49">
        <f t="shared" si="104"/>
        <v>0</v>
      </c>
      <c r="H81" s="49">
        <f t="shared" si="104"/>
        <v>0</v>
      </c>
      <c r="I81" s="50">
        <f>SUM(B81:H81)</f>
        <v>1</v>
      </c>
      <c r="K81" s="84" t="s">
        <v>86</v>
      </c>
      <c r="L81" s="101">
        <f>IF($S80=0,"-",L80/$S80)</f>
        <v>0</v>
      </c>
      <c r="M81" s="101">
        <f t="shared" ref="M81:R81" si="105">IF($S80=0,"-",M80/$S80)</f>
        <v>0</v>
      </c>
      <c r="N81" s="101">
        <f t="shared" si="105"/>
        <v>0</v>
      </c>
      <c r="O81" s="101">
        <f t="shared" si="105"/>
        <v>0</v>
      </c>
      <c r="P81" s="101">
        <f t="shared" si="105"/>
        <v>1</v>
      </c>
      <c r="Q81" s="101">
        <f t="shared" si="105"/>
        <v>0</v>
      </c>
      <c r="R81" s="102">
        <f t="shared" si="105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5" si="106">B579+B605+B631</f>
        <v>27.788888469668787</v>
      </c>
      <c r="C85" s="38">
        <f t="shared" si="106"/>
        <v>0</v>
      </c>
      <c r="D85" s="38">
        <f t="shared" si="106"/>
        <v>5.0392908985912328</v>
      </c>
      <c r="E85" s="38">
        <f t="shared" si="106"/>
        <v>0</v>
      </c>
      <c r="F85" s="38">
        <f t="shared" si="106"/>
        <v>0</v>
      </c>
      <c r="G85" s="38">
        <f t="shared" si="106"/>
        <v>0</v>
      </c>
      <c r="H85" s="38">
        <f t="shared" si="106"/>
        <v>0</v>
      </c>
      <c r="I85" s="154">
        <f>SUM(B85:H85)</f>
        <v>32.828179368260024</v>
      </c>
      <c r="J85" s="149"/>
      <c r="K85" s="203" t="s">
        <v>7</v>
      </c>
      <c r="L85" s="38">
        <f t="shared" ref="L85:R105" si="107">L579+L605+L631</f>
        <v>27.788888469668787</v>
      </c>
      <c r="M85" s="38">
        <f t="shared" si="107"/>
        <v>0</v>
      </c>
      <c r="N85" s="38">
        <f t="shared" si="107"/>
        <v>5.0392908985912328</v>
      </c>
      <c r="O85" s="38">
        <f t="shared" si="107"/>
        <v>0</v>
      </c>
      <c r="P85" s="38">
        <f t="shared" si="107"/>
        <v>0.10081814744204172</v>
      </c>
      <c r="Q85" s="38">
        <f t="shared" si="107"/>
        <v>0</v>
      </c>
      <c r="R85" s="38">
        <f t="shared" si="107"/>
        <v>0</v>
      </c>
      <c r="S85" s="205">
        <f>SUM(L85:R85)</f>
        <v>32.928997515702065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106"/>
        <v>125.88343288700308</v>
      </c>
      <c r="C86" s="41">
        <f t="shared" si="106"/>
        <v>0</v>
      </c>
      <c r="D86" s="41">
        <f t="shared" si="106"/>
        <v>4.9335272422972736</v>
      </c>
      <c r="E86" s="41">
        <f t="shared" si="106"/>
        <v>0</v>
      </c>
      <c r="F86" s="41">
        <f t="shared" si="106"/>
        <v>0</v>
      </c>
      <c r="G86" s="41">
        <f t="shared" si="106"/>
        <v>0</v>
      </c>
      <c r="H86" s="41">
        <f t="shared" si="106"/>
        <v>0</v>
      </c>
      <c r="I86" s="162">
        <f t="shared" ref="I86:I105" si="108">SUM(B86:H86)</f>
        <v>130.81696012930036</v>
      </c>
      <c r="J86" s="149"/>
      <c r="K86" s="163" t="s">
        <v>8</v>
      </c>
      <c r="L86" s="90">
        <f t="shared" si="107"/>
        <v>125.88343288700308</v>
      </c>
      <c r="M86" s="90">
        <f t="shared" si="107"/>
        <v>0</v>
      </c>
      <c r="N86" s="90">
        <f t="shared" si="107"/>
        <v>4.9335272422972736</v>
      </c>
      <c r="O86" s="90">
        <f t="shared" si="107"/>
        <v>0</v>
      </c>
      <c r="P86" s="90">
        <f t="shared" si="107"/>
        <v>0</v>
      </c>
      <c r="Q86" s="90">
        <f t="shared" si="107"/>
        <v>0</v>
      </c>
      <c r="R86" s="90">
        <f t="shared" si="107"/>
        <v>0</v>
      </c>
      <c r="S86" s="166">
        <f t="shared" ref="S86:S105" si="109">SUM(L86:R86)</f>
        <v>130.81696012930036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106"/>
        <v>533.76903717621462</v>
      </c>
      <c r="C87" s="44">
        <f t="shared" si="106"/>
        <v>0</v>
      </c>
      <c r="D87" s="44">
        <f t="shared" si="106"/>
        <v>49.010644459644162</v>
      </c>
      <c r="E87" s="44">
        <f t="shared" si="106"/>
        <v>0</v>
      </c>
      <c r="F87" s="44">
        <f t="shared" si="106"/>
        <v>0</v>
      </c>
      <c r="G87" s="44">
        <f t="shared" si="106"/>
        <v>0</v>
      </c>
      <c r="H87" s="44">
        <f t="shared" si="106"/>
        <v>0</v>
      </c>
      <c r="I87" s="154">
        <f t="shared" si="108"/>
        <v>582.77968163585876</v>
      </c>
      <c r="J87" s="149"/>
      <c r="K87" s="169" t="s">
        <v>10</v>
      </c>
      <c r="L87" s="44">
        <f t="shared" si="107"/>
        <v>533.76903717621462</v>
      </c>
      <c r="M87" s="44">
        <f t="shared" si="107"/>
        <v>0</v>
      </c>
      <c r="N87" s="44">
        <f t="shared" si="107"/>
        <v>49.010644459644162</v>
      </c>
      <c r="O87" s="44">
        <f t="shared" si="107"/>
        <v>0</v>
      </c>
      <c r="P87" s="44">
        <f t="shared" si="107"/>
        <v>0</v>
      </c>
      <c r="Q87" s="44">
        <f t="shared" si="107"/>
        <v>0</v>
      </c>
      <c r="R87" s="44">
        <f t="shared" si="107"/>
        <v>0</v>
      </c>
      <c r="S87" s="158">
        <f t="shared" si="109"/>
        <v>582.77968163585876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106"/>
        <v>0</v>
      </c>
      <c r="C88" s="41">
        <f t="shared" si="106"/>
        <v>0</v>
      </c>
      <c r="D88" s="41">
        <f t="shared" si="106"/>
        <v>0</v>
      </c>
      <c r="E88" s="41">
        <f t="shared" si="106"/>
        <v>0</v>
      </c>
      <c r="F88" s="41">
        <f t="shared" si="106"/>
        <v>0</v>
      </c>
      <c r="G88" s="41">
        <f t="shared" si="106"/>
        <v>0</v>
      </c>
      <c r="H88" s="41">
        <f t="shared" si="106"/>
        <v>0</v>
      </c>
      <c r="I88" s="162">
        <f t="shared" si="108"/>
        <v>0</v>
      </c>
      <c r="J88" s="149"/>
      <c r="K88" s="163" t="s">
        <v>55</v>
      </c>
      <c r="L88" s="90">
        <f t="shared" si="107"/>
        <v>0</v>
      </c>
      <c r="M88" s="90">
        <f t="shared" si="107"/>
        <v>0</v>
      </c>
      <c r="N88" s="90">
        <f t="shared" si="107"/>
        <v>0</v>
      </c>
      <c r="O88" s="90">
        <f t="shared" si="107"/>
        <v>0</v>
      </c>
      <c r="P88" s="90">
        <f t="shared" si="107"/>
        <v>0</v>
      </c>
      <c r="Q88" s="90">
        <f t="shared" si="107"/>
        <v>0</v>
      </c>
      <c r="R88" s="90">
        <f t="shared" si="107"/>
        <v>0</v>
      </c>
      <c r="S88" s="166">
        <f t="shared" si="10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106"/>
        <v>276.14240370482531</v>
      </c>
      <c r="C89" s="44">
        <f t="shared" si="106"/>
        <v>3.5801207949920593</v>
      </c>
      <c r="D89" s="44">
        <f t="shared" si="106"/>
        <v>27.945860307047848</v>
      </c>
      <c r="E89" s="44">
        <f t="shared" si="106"/>
        <v>1.6182790474207045</v>
      </c>
      <c r="F89" s="44">
        <f t="shared" si="106"/>
        <v>0</v>
      </c>
      <c r="G89" s="44">
        <f t="shared" si="106"/>
        <v>0</v>
      </c>
      <c r="H89" s="44">
        <f t="shared" si="106"/>
        <v>0</v>
      </c>
      <c r="I89" s="154">
        <f t="shared" si="108"/>
        <v>309.28666385428591</v>
      </c>
      <c r="J89" s="149"/>
      <c r="K89" s="169" t="s">
        <v>16</v>
      </c>
      <c r="L89" s="44">
        <f t="shared" si="107"/>
        <v>276.14240370482531</v>
      </c>
      <c r="M89" s="44">
        <f t="shared" si="107"/>
        <v>3.5801207949920593</v>
      </c>
      <c r="N89" s="44">
        <f t="shared" si="107"/>
        <v>27.945860307047848</v>
      </c>
      <c r="O89" s="44">
        <f t="shared" si="107"/>
        <v>1.6182790474207045</v>
      </c>
      <c r="P89" s="44">
        <f t="shared" si="107"/>
        <v>0</v>
      </c>
      <c r="Q89" s="44">
        <f t="shared" si="107"/>
        <v>0</v>
      </c>
      <c r="R89" s="44">
        <f t="shared" si="107"/>
        <v>0</v>
      </c>
      <c r="S89" s="158">
        <f t="shared" si="109"/>
        <v>309.28666385428591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106"/>
        <v>9008.8968171176693</v>
      </c>
      <c r="C90" s="41">
        <f t="shared" si="106"/>
        <v>16.95864267763217</v>
      </c>
      <c r="D90" s="41">
        <f t="shared" si="106"/>
        <v>942.56346666625541</v>
      </c>
      <c r="E90" s="41">
        <f t="shared" si="106"/>
        <v>0</v>
      </c>
      <c r="F90" s="41">
        <f t="shared" si="106"/>
        <v>0</v>
      </c>
      <c r="G90" s="41">
        <f t="shared" si="106"/>
        <v>0</v>
      </c>
      <c r="H90" s="41">
        <f t="shared" si="106"/>
        <v>0</v>
      </c>
      <c r="I90" s="162">
        <f t="shared" si="108"/>
        <v>9968.4189264615561</v>
      </c>
      <c r="J90" s="149"/>
      <c r="K90" s="163" t="s">
        <v>15</v>
      </c>
      <c r="L90" s="90">
        <f t="shared" si="107"/>
        <v>9008.8968171176693</v>
      </c>
      <c r="M90" s="90">
        <f t="shared" si="107"/>
        <v>16.95864267763217</v>
      </c>
      <c r="N90" s="90">
        <f t="shared" si="107"/>
        <v>942.56346666625541</v>
      </c>
      <c r="O90" s="90">
        <f t="shared" si="107"/>
        <v>0</v>
      </c>
      <c r="P90" s="90">
        <f t="shared" si="107"/>
        <v>0</v>
      </c>
      <c r="Q90" s="90">
        <f t="shared" si="107"/>
        <v>0</v>
      </c>
      <c r="R90" s="90">
        <f t="shared" si="107"/>
        <v>0</v>
      </c>
      <c r="S90" s="166">
        <f t="shared" si="109"/>
        <v>9968.4189264615561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106"/>
        <v>0</v>
      </c>
      <c r="C91" s="44">
        <f t="shared" si="106"/>
        <v>0.97803952207485956</v>
      </c>
      <c r="D91" s="44">
        <f t="shared" si="106"/>
        <v>0.44933438984681345</v>
      </c>
      <c r="E91" s="44">
        <f t="shared" si="106"/>
        <v>257.07739216112077</v>
      </c>
      <c r="F91" s="44">
        <f t="shared" si="106"/>
        <v>1874.7141309266331</v>
      </c>
      <c r="G91" s="44">
        <f t="shared" si="106"/>
        <v>0</v>
      </c>
      <c r="H91" s="44">
        <f t="shared" si="106"/>
        <v>0</v>
      </c>
      <c r="I91" s="154">
        <f t="shared" si="108"/>
        <v>2133.2188969996755</v>
      </c>
      <c r="J91" s="149"/>
      <c r="K91" s="169" t="s">
        <v>57</v>
      </c>
      <c r="L91" s="44">
        <f t="shared" si="107"/>
        <v>0</v>
      </c>
      <c r="M91" s="44">
        <f t="shared" si="107"/>
        <v>0.97803952207485956</v>
      </c>
      <c r="N91" s="44">
        <f t="shared" si="107"/>
        <v>0.44933438984681345</v>
      </c>
      <c r="O91" s="44">
        <f t="shared" si="107"/>
        <v>257.07739216112077</v>
      </c>
      <c r="P91" s="44">
        <f t="shared" si="107"/>
        <v>30276.637805813461</v>
      </c>
      <c r="Q91" s="44">
        <f t="shared" si="107"/>
        <v>0</v>
      </c>
      <c r="R91" s="44">
        <f t="shared" si="107"/>
        <v>0</v>
      </c>
      <c r="S91" s="158">
        <f t="shared" si="109"/>
        <v>30535.142571886503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106"/>
        <v>0</v>
      </c>
      <c r="C92" s="41">
        <f t="shared" si="106"/>
        <v>0</v>
      </c>
      <c r="D92" s="41">
        <f t="shared" si="106"/>
        <v>0.10657542099566533</v>
      </c>
      <c r="E92" s="41">
        <f t="shared" si="106"/>
        <v>29.38911216475632</v>
      </c>
      <c r="F92" s="41">
        <f t="shared" si="106"/>
        <v>0</v>
      </c>
      <c r="G92" s="41">
        <f t="shared" si="106"/>
        <v>0</v>
      </c>
      <c r="H92" s="41">
        <f t="shared" si="106"/>
        <v>0</v>
      </c>
      <c r="I92" s="162">
        <f t="shared" si="108"/>
        <v>29.495687585751984</v>
      </c>
      <c r="J92" s="149"/>
      <c r="K92" s="163" t="s">
        <v>12</v>
      </c>
      <c r="L92" s="90">
        <f t="shared" si="107"/>
        <v>0</v>
      </c>
      <c r="M92" s="90">
        <f t="shared" si="107"/>
        <v>0</v>
      </c>
      <c r="N92" s="90">
        <f t="shared" si="107"/>
        <v>0.10657542099566533</v>
      </c>
      <c r="O92" s="90">
        <f t="shared" si="107"/>
        <v>29.38911216475632</v>
      </c>
      <c r="P92" s="90">
        <f t="shared" si="107"/>
        <v>9007.15537180926</v>
      </c>
      <c r="Q92" s="90">
        <f t="shared" si="107"/>
        <v>0</v>
      </c>
      <c r="R92" s="90">
        <f t="shared" si="107"/>
        <v>0</v>
      </c>
      <c r="S92" s="166">
        <f t="shared" si="109"/>
        <v>9036.6510593950115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106"/>
        <v>0</v>
      </c>
      <c r="C93" s="44">
        <f t="shared" si="106"/>
        <v>0</v>
      </c>
      <c r="D93" s="44">
        <f t="shared" si="106"/>
        <v>0</v>
      </c>
      <c r="E93" s="44">
        <f t="shared" si="106"/>
        <v>0</v>
      </c>
      <c r="F93" s="44">
        <f t="shared" si="106"/>
        <v>0</v>
      </c>
      <c r="G93" s="44">
        <f t="shared" si="106"/>
        <v>0</v>
      </c>
      <c r="H93" s="44">
        <f t="shared" si="106"/>
        <v>0</v>
      </c>
      <c r="I93" s="154">
        <f t="shared" si="108"/>
        <v>0</v>
      </c>
      <c r="J93" s="149"/>
      <c r="K93" s="169" t="s">
        <v>58</v>
      </c>
      <c r="L93" s="44">
        <f t="shared" si="107"/>
        <v>0</v>
      </c>
      <c r="M93" s="44">
        <f t="shared" si="107"/>
        <v>0</v>
      </c>
      <c r="N93" s="44">
        <f t="shared" si="107"/>
        <v>0</v>
      </c>
      <c r="O93" s="44">
        <f t="shared" si="107"/>
        <v>0</v>
      </c>
      <c r="P93" s="44">
        <f t="shared" si="107"/>
        <v>1404.3917942373378</v>
      </c>
      <c r="Q93" s="44">
        <f t="shared" si="107"/>
        <v>0</v>
      </c>
      <c r="R93" s="44">
        <f t="shared" si="107"/>
        <v>0</v>
      </c>
      <c r="S93" s="158">
        <f t="shared" si="109"/>
        <v>1404.3917942373378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106"/>
        <v>758.7494837042816</v>
      </c>
      <c r="C94" s="41">
        <f t="shared" si="106"/>
        <v>2.6739385006243688</v>
      </c>
      <c r="D94" s="41">
        <f t="shared" si="106"/>
        <v>104.00554188021671</v>
      </c>
      <c r="E94" s="41">
        <f t="shared" si="106"/>
        <v>9.3507593629780192</v>
      </c>
      <c r="F94" s="41">
        <f t="shared" si="106"/>
        <v>0</v>
      </c>
      <c r="G94" s="41">
        <f t="shared" si="106"/>
        <v>0</v>
      </c>
      <c r="H94" s="41">
        <f t="shared" si="106"/>
        <v>0</v>
      </c>
      <c r="I94" s="162">
        <f t="shared" si="108"/>
        <v>874.77972344810064</v>
      </c>
      <c r="J94" s="149"/>
      <c r="K94" s="163" t="s">
        <v>17</v>
      </c>
      <c r="L94" s="90">
        <f t="shared" si="107"/>
        <v>758.7494837042816</v>
      </c>
      <c r="M94" s="90">
        <f t="shared" si="107"/>
        <v>2.6739385006243688</v>
      </c>
      <c r="N94" s="90">
        <f t="shared" si="107"/>
        <v>104.00554188021671</v>
      </c>
      <c r="O94" s="90">
        <f t="shared" si="107"/>
        <v>9.3507593629780192</v>
      </c>
      <c r="P94" s="90">
        <f t="shared" si="107"/>
        <v>0</v>
      </c>
      <c r="Q94" s="90">
        <f t="shared" si="107"/>
        <v>0</v>
      </c>
      <c r="R94" s="90">
        <f t="shared" si="107"/>
        <v>0</v>
      </c>
      <c r="S94" s="166">
        <f t="shared" si="109"/>
        <v>874.77972344810064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106"/>
        <v>10436.479040655167</v>
      </c>
      <c r="C95" s="44">
        <f t="shared" si="106"/>
        <v>341.99067355899405</v>
      </c>
      <c r="D95" s="44">
        <f t="shared" si="106"/>
        <v>1063.8169166451155</v>
      </c>
      <c r="E95" s="44">
        <f t="shared" si="106"/>
        <v>52.519970679515183</v>
      </c>
      <c r="F95" s="44">
        <f t="shared" si="106"/>
        <v>0</v>
      </c>
      <c r="G95" s="44">
        <f t="shared" si="106"/>
        <v>0</v>
      </c>
      <c r="H95" s="44">
        <f t="shared" si="106"/>
        <v>0</v>
      </c>
      <c r="I95" s="154">
        <f t="shared" si="108"/>
        <v>11894.806601538792</v>
      </c>
      <c r="J95" s="149"/>
      <c r="K95" s="169" t="s">
        <v>139</v>
      </c>
      <c r="L95" s="44">
        <f t="shared" si="107"/>
        <v>10436.479040655167</v>
      </c>
      <c r="M95" s="44">
        <f t="shared" si="107"/>
        <v>341.99067355899405</v>
      </c>
      <c r="N95" s="44">
        <f t="shared" si="107"/>
        <v>1063.8169166451155</v>
      </c>
      <c r="O95" s="44">
        <f t="shared" si="107"/>
        <v>52.519970679515183</v>
      </c>
      <c r="P95" s="44">
        <f t="shared" si="107"/>
        <v>421.38141146062912</v>
      </c>
      <c r="Q95" s="44">
        <f t="shared" si="107"/>
        <v>0</v>
      </c>
      <c r="R95" s="44">
        <f t="shared" si="107"/>
        <v>0</v>
      </c>
      <c r="S95" s="158">
        <f t="shared" si="109"/>
        <v>12316.188012999421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106"/>
        <v>3093.0922447275748</v>
      </c>
      <c r="C96" s="41">
        <f t="shared" si="106"/>
        <v>0.37116464395313969</v>
      </c>
      <c r="D96" s="41">
        <f t="shared" si="106"/>
        <v>5325.0559408902227</v>
      </c>
      <c r="E96" s="41">
        <f t="shared" si="106"/>
        <v>4767.6494220677378</v>
      </c>
      <c r="F96" s="41">
        <f t="shared" si="106"/>
        <v>0</v>
      </c>
      <c r="G96" s="41">
        <f t="shared" si="106"/>
        <v>3686.6711623326637</v>
      </c>
      <c r="H96" s="41">
        <f t="shared" si="106"/>
        <v>2.6726391702890582</v>
      </c>
      <c r="I96" s="162">
        <f t="shared" si="108"/>
        <v>16875.512573832442</v>
      </c>
      <c r="J96" s="149"/>
      <c r="K96" s="163" t="s">
        <v>25</v>
      </c>
      <c r="L96" s="90">
        <f t="shared" si="107"/>
        <v>3093.0922447275748</v>
      </c>
      <c r="M96" s="90">
        <f t="shared" si="107"/>
        <v>0.37116464395313969</v>
      </c>
      <c r="N96" s="90">
        <f t="shared" si="107"/>
        <v>5325.0559408902227</v>
      </c>
      <c r="O96" s="90">
        <f t="shared" si="107"/>
        <v>4767.6494220677378</v>
      </c>
      <c r="P96" s="90">
        <f t="shared" si="107"/>
        <v>1891.686616456529</v>
      </c>
      <c r="Q96" s="90">
        <f t="shared" si="107"/>
        <v>3686.6711623326637</v>
      </c>
      <c r="R96" s="90">
        <f t="shared" si="107"/>
        <v>2.6726391702890582</v>
      </c>
      <c r="S96" s="166">
        <f t="shared" si="109"/>
        <v>18767.199190288971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106"/>
        <v>5678.0811484306123</v>
      </c>
      <c r="C97" s="44">
        <f t="shared" si="106"/>
        <v>8.8413598062885619</v>
      </c>
      <c r="D97" s="44">
        <f t="shared" si="106"/>
        <v>605.42718952094413</v>
      </c>
      <c r="E97" s="44">
        <f t="shared" si="106"/>
        <v>0</v>
      </c>
      <c r="F97" s="44">
        <f t="shared" si="106"/>
        <v>0</v>
      </c>
      <c r="G97" s="44">
        <f t="shared" si="106"/>
        <v>0</v>
      </c>
      <c r="H97" s="44">
        <f t="shared" si="106"/>
        <v>0</v>
      </c>
      <c r="I97" s="154">
        <f t="shared" si="108"/>
        <v>6292.3496977578452</v>
      </c>
      <c r="J97" s="149"/>
      <c r="K97" s="169" t="s">
        <v>24</v>
      </c>
      <c r="L97" s="44">
        <f t="shared" si="107"/>
        <v>5678.0811484306123</v>
      </c>
      <c r="M97" s="44">
        <f t="shared" si="107"/>
        <v>8.8413598062885619</v>
      </c>
      <c r="N97" s="44">
        <f t="shared" si="107"/>
        <v>605.42718952094413</v>
      </c>
      <c r="O97" s="44">
        <f t="shared" si="107"/>
        <v>0</v>
      </c>
      <c r="P97" s="44">
        <f t="shared" si="107"/>
        <v>0</v>
      </c>
      <c r="Q97" s="44">
        <f t="shared" si="107"/>
        <v>0</v>
      </c>
      <c r="R97" s="44">
        <f t="shared" si="107"/>
        <v>0</v>
      </c>
      <c r="S97" s="158">
        <f t="shared" si="109"/>
        <v>6292.3496977578452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106"/>
        <v>10538.525781936671</v>
      </c>
      <c r="C98" s="41">
        <f t="shared" si="106"/>
        <v>19.675980175524277</v>
      </c>
      <c r="D98" s="41">
        <f t="shared" si="106"/>
        <v>1347.5372017822974</v>
      </c>
      <c r="E98" s="41">
        <f t="shared" si="106"/>
        <v>0</v>
      </c>
      <c r="F98" s="41">
        <f t="shared" si="106"/>
        <v>0</v>
      </c>
      <c r="G98" s="41">
        <f t="shared" si="106"/>
        <v>0</v>
      </c>
      <c r="H98" s="41">
        <f t="shared" si="106"/>
        <v>0</v>
      </c>
      <c r="I98" s="162">
        <f t="shared" si="108"/>
        <v>11905.738963894493</v>
      </c>
      <c r="J98" s="149"/>
      <c r="K98" s="163" t="s">
        <v>59</v>
      </c>
      <c r="L98" s="90">
        <f t="shared" si="107"/>
        <v>10538.525781936671</v>
      </c>
      <c r="M98" s="90">
        <f t="shared" si="107"/>
        <v>19.675980175524277</v>
      </c>
      <c r="N98" s="90">
        <f t="shared" si="107"/>
        <v>1347.5372017822974</v>
      </c>
      <c r="O98" s="90">
        <f t="shared" si="107"/>
        <v>0</v>
      </c>
      <c r="P98" s="90">
        <f t="shared" si="107"/>
        <v>0</v>
      </c>
      <c r="Q98" s="90">
        <f t="shared" si="107"/>
        <v>0</v>
      </c>
      <c r="R98" s="90">
        <f t="shared" si="107"/>
        <v>0</v>
      </c>
      <c r="S98" s="166">
        <f t="shared" si="109"/>
        <v>11905.738963894493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106"/>
        <v>3875.5625639981668</v>
      </c>
      <c r="C99" s="44">
        <f t="shared" si="106"/>
        <v>0</v>
      </c>
      <c r="D99" s="44">
        <f t="shared" si="106"/>
        <v>601.93123467381088</v>
      </c>
      <c r="E99" s="44">
        <f t="shared" si="106"/>
        <v>2.9963256863651306</v>
      </c>
      <c r="F99" s="44">
        <f t="shared" si="106"/>
        <v>131.68218102342803</v>
      </c>
      <c r="G99" s="44">
        <f t="shared" si="106"/>
        <v>0</v>
      </c>
      <c r="H99" s="44">
        <f t="shared" si="106"/>
        <v>0</v>
      </c>
      <c r="I99" s="154">
        <f t="shared" si="108"/>
        <v>4612.1723053817705</v>
      </c>
      <c r="J99" s="149"/>
      <c r="K99" s="169" t="s">
        <v>22</v>
      </c>
      <c r="L99" s="44">
        <f t="shared" si="107"/>
        <v>3875.5625639981668</v>
      </c>
      <c r="M99" s="44">
        <f t="shared" si="107"/>
        <v>0</v>
      </c>
      <c r="N99" s="44">
        <f t="shared" si="107"/>
        <v>601.93123467381088</v>
      </c>
      <c r="O99" s="44">
        <f t="shared" si="107"/>
        <v>2.9963256863651306</v>
      </c>
      <c r="P99" s="44">
        <f t="shared" si="107"/>
        <v>2324.6404080730299</v>
      </c>
      <c r="Q99" s="44">
        <f t="shared" si="107"/>
        <v>0</v>
      </c>
      <c r="R99" s="44">
        <f t="shared" si="107"/>
        <v>0</v>
      </c>
      <c r="S99" s="158">
        <f t="shared" si="109"/>
        <v>6805.1305324313726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106"/>
        <v>7.6926474889857035</v>
      </c>
      <c r="C100" s="41">
        <f t="shared" si="106"/>
        <v>0</v>
      </c>
      <c r="D100" s="41">
        <f t="shared" si="106"/>
        <v>0.14213133618709847</v>
      </c>
      <c r="E100" s="41">
        <f t="shared" si="106"/>
        <v>0</v>
      </c>
      <c r="F100" s="41">
        <f t="shared" si="106"/>
        <v>0</v>
      </c>
      <c r="G100" s="41">
        <f t="shared" si="106"/>
        <v>0</v>
      </c>
      <c r="H100" s="41">
        <f t="shared" si="106"/>
        <v>0</v>
      </c>
      <c r="I100" s="162">
        <f t="shared" si="108"/>
        <v>7.8347788251728021</v>
      </c>
      <c r="J100" s="149"/>
      <c r="K100" s="163" t="s">
        <v>21</v>
      </c>
      <c r="L100" s="90">
        <f t="shared" si="107"/>
        <v>7.6926474889857035</v>
      </c>
      <c r="M100" s="90">
        <f t="shared" si="107"/>
        <v>0</v>
      </c>
      <c r="N100" s="90">
        <f t="shared" si="107"/>
        <v>0.14213133618709847</v>
      </c>
      <c r="O100" s="90">
        <f t="shared" si="107"/>
        <v>0</v>
      </c>
      <c r="P100" s="90">
        <f t="shared" si="107"/>
        <v>0</v>
      </c>
      <c r="Q100" s="90">
        <f t="shared" si="107"/>
        <v>0</v>
      </c>
      <c r="R100" s="90">
        <f t="shared" si="107"/>
        <v>0</v>
      </c>
      <c r="S100" s="166">
        <f t="shared" si="109"/>
        <v>7.8347788251728021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si="106"/>
        <v>2594.3285759622463</v>
      </c>
      <c r="C101" s="44">
        <f t="shared" si="106"/>
        <v>0</v>
      </c>
      <c r="D101" s="44">
        <f t="shared" si="106"/>
        <v>848.67204882523413</v>
      </c>
      <c r="E101" s="44">
        <f t="shared" si="106"/>
        <v>0</v>
      </c>
      <c r="F101" s="44">
        <f t="shared" si="106"/>
        <v>0</v>
      </c>
      <c r="G101" s="44">
        <f t="shared" si="106"/>
        <v>0</v>
      </c>
      <c r="H101" s="44">
        <f t="shared" si="106"/>
        <v>0</v>
      </c>
      <c r="I101" s="154">
        <f t="shared" si="108"/>
        <v>3443.0006247874803</v>
      </c>
      <c r="J101" s="149"/>
      <c r="K101" s="171" t="s">
        <v>63</v>
      </c>
      <c r="L101" s="44">
        <f t="shared" si="107"/>
        <v>2594.3285759622463</v>
      </c>
      <c r="M101" s="44">
        <f t="shared" si="107"/>
        <v>0</v>
      </c>
      <c r="N101" s="44">
        <f t="shared" si="107"/>
        <v>848.67204882523413</v>
      </c>
      <c r="O101" s="44">
        <f t="shared" si="107"/>
        <v>0</v>
      </c>
      <c r="P101" s="44">
        <f t="shared" si="107"/>
        <v>0</v>
      </c>
      <c r="Q101" s="44">
        <f t="shared" si="107"/>
        <v>0</v>
      </c>
      <c r="R101" s="44">
        <f t="shared" si="107"/>
        <v>0</v>
      </c>
      <c r="S101" s="158">
        <f t="shared" si="109"/>
        <v>3443.0006247874803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106"/>
        <v>2589.9285759622458</v>
      </c>
      <c r="C102" s="62">
        <f t="shared" si="106"/>
        <v>0</v>
      </c>
      <c r="D102" s="62">
        <f t="shared" si="106"/>
        <v>848.67204882523413</v>
      </c>
      <c r="E102" s="62">
        <f t="shared" si="106"/>
        <v>0</v>
      </c>
      <c r="F102" s="62">
        <f t="shared" si="106"/>
        <v>0</v>
      </c>
      <c r="G102" s="62">
        <f t="shared" si="106"/>
        <v>0</v>
      </c>
      <c r="H102" s="62">
        <f t="shared" si="106"/>
        <v>0</v>
      </c>
      <c r="I102" s="175">
        <f t="shared" si="108"/>
        <v>3438.6006247874798</v>
      </c>
      <c r="J102" s="149"/>
      <c r="K102" s="176" t="s">
        <v>23</v>
      </c>
      <c r="L102" s="93">
        <f t="shared" si="107"/>
        <v>2589.9285759622458</v>
      </c>
      <c r="M102" s="93">
        <f t="shared" si="107"/>
        <v>0</v>
      </c>
      <c r="N102" s="93">
        <f t="shared" si="107"/>
        <v>848.67204882523413</v>
      </c>
      <c r="O102" s="93">
        <f t="shared" si="107"/>
        <v>0</v>
      </c>
      <c r="P102" s="93">
        <f t="shared" si="107"/>
        <v>0</v>
      </c>
      <c r="Q102" s="93">
        <f t="shared" si="107"/>
        <v>0</v>
      </c>
      <c r="R102" s="93">
        <f t="shared" si="107"/>
        <v>0</v>
      </c>
      <c r="S102" s="179">
        <f t="shared" si="109"/>
        <v>3438.6006247874798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106"/>
        <v>0</v>
      </c>
      <c r="C103" s="65">
        <f t="shared" si="106"/>
        <v>0</v>
      </c>
      <c r="D103" s="65">
        <f t="shared" si="106"/>
        <v>0</v>
      </c>
      <c r="E103" s="65">
        <f t="shared" si="106"/>
        <v>0</v>
      </c>
      <c r="F103" s="65">
        <f t="shared" si="106"/>
        <v>0</v>
      </c>
      <c r="G103" s="65">
        <f t="shared" si="106"/>
        <v>0</v>
      </c>
      <c r="H103" s="65">
        <f t="shared" si="106"/>
        <v>0</v>
      </c>
      <c r="I103" s="183">
        <f t="shared" si="108"/>
        <v>0</v>
      </c>
      <c r="J103" s="149"/>
      <c r="K103" s="184" t="s">
        <v>19</v>
      </c>
      <c r="L103" s="65">
        <f t="shared" si="107"/>
        <v>0</v>
      </c>
      <c r="M103" s="65">
        <f t="shared" si="107"/>
        <v>0</v>
      </c>
      <c r="N103" s="65">
        <f t="shared" si="107"/>
        <v>0</v>
      </c>
      <c r="O103" s="65">
        <f t="shared" si="107"/>
        <v>0</v>
      </c>
      <c r="P103" s="65">
        <f t="shared" si="107"/>
        <v>0</v>
      </c>
      <c r="Q103" s="65">
        <f t="shared" si="107"/>
        <v>0</v>
      </c>
      <c r="R103" s="65">
        <f t="shared" si="107"/>
        <v>0</v>
      </c>
      <c r="S103" s="186">
        <f t="shared" si="10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106"/>
        <v>0</v>
      </c>
      <c r="C104" s="62">
        <f t="shared" si="106"/>
        <v>0</v>
      </c>
      <c r="D104" s="62">
        <f t="shared" si="106"/>
        <v>0</v>
      </c>
      <c r="E104" s="62">
        <f t="shared" si="106"/>
        <v>0</v>
      </c>
      <c r="F104" s="62">
        <f t="shared" si="106"/>
        <v>0</v>
      </c>
      <c r="G104" s="62">
        <f t="shared" si="106"/>
        <v>0</v>
      </c>
      <c r="H104" s="62">
        <f t="shared" si="106"/>
        <v>0</v>
      </c>
      <c r="I104" s="175">
        <f t="shared" si="108"/>
        <v>0</v>
      </c>
      <c r="J104" s="149"/>
      <c r="K104" s="176" t="s">
        <v>20</v>
      </c>
      <c r="L104" s="93">
        <f t="shared" si="107"/>
        <v>0</v>
      </c>
      <c r="M104" s="93">
        <f t="shared" si="107"/>
        <v>0</v>
      </c>
      <c r="N104" s="93">
        <f t="shared" si="107"/>
        <v>0</v>
      </c>
      <c r="O104" s="93">
        <f t="shared" si="107"/>
        <v>0</v>
      </c>
      <c r="P104" s="93">
        <f t="shared" si="107"/>
        <v>0</v>
      </c>
      <c r="Q104" s="93">
        <f t="shared" si="107"/>
        <v>0</v>
      </c>
      <c r="R104" s="93">
        <f t="shared" si="107"/>
        <v>0</v>
      </c>
      <c r="S104" s="179">
        <f t="shared" si="10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106"/>
        <v>4.4000000000000004</v>
      </c>
      <c r="C105" s="54">
        <f t="shared" si="106"/>
        <v>0</v>
      </c>
      <c r="D105" s="54">
        <f t="shared" si="106"/>
        <v>0</v>
      </c>
      <c r="E105" s="54">
        <f t="shared" si="106"/>
        <v>0</v>
      </c>
      <c r="F105" s="54">
        <f t="shared" si="106"/>
        <v>0</v>
      </c>
      <c r="G105" s="54">
        <f t="shared" si="106"/>
        <v>0</v>
      </c>
      <c r="H105" s="54">
        <f t="shared" si="106"/>
        <v>0</v>
      </c>
      <c r="I105" s="190">
        <f t="shared" si="108"/>
        <v>4.4000000000000004</v>
      </c>
      <c r="J105" s="149"/>
      <c r="K105" s="191" t="s">
        <v>11</v>
      </c>
      <c r="L105" s="54">
        <f t="shared" si="107"/>
        <v>4.4000000000000004</v>
      </c>
      <c r="M105" s="54">
        <f t="shared" si="107"/>
        <v>0</v>
      </c>
      <c r="N105" s="54">
        <f t="shared" si="107"/>
        <v>0</v>
      </c>
      <c r="O105" s="54">
        <f t="shared" si="107"/>
        <v>0</v>
      </c>
      <c r="P105" s="54">
        <f t="shared" si="107"/>
        <v>0</v>
      </c>
      <c r="Q105" s="54">
        <f t="shared" si="107"/>
        <v>0</v>
      </c>
      <c r="R105" s="54">
        <f t="shared" si="107"/>
        <v>0</v>
      </c>
      <c r="S105" s="193">
        <f t="shared" si="109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46954.992066259081</v>
      </c>
      <c r="C106" s="195">
        <f t="shared" ref="C106:H106" si="110">SUM(C85:C101)</f>
        <v>395.06991968008344</v>
      </c>
      <c r="D106" s="195">
        <f t="shared" si="110"/>
        <v>10926.636904938709</v>
      </c>
      <c r="E106" s="195">
        <f t="shared" si="110"/>
        <v>5120.6012611698934</v>
      </c>
      <c r="F106" s="195">
        <f t="shared" si="110"/>
        <v>2006.3963119500611</v>
      </c>
      <c r="G106" s="195">
        <f t="shared" si="110"/>
        <v>3686.6711623326637</v>
      </c>
      <c r="H106" s="197">
        <f t="shared" si="110"/>
        <v>2.6726391702890582</v>
      </c>
      <c r="I106" s="154">
        <f t="shared" ref="I106" si="111">SUM(I85:I101)</f>
        <v>69093.040265500793</v>
      </c>
      <c r="J106" s="149"/>
      <c r="K106" s="196" t="s">
        <v>26</v>
      </c>
      <c r="L106" s="195">
        <f>SUM(L85:L101)</f>
        <v>46954.992066259081</v>
      </c>
      <c r="M106" s="195">
        <f t="shared" ref="M106:R106" si="112">SUM(M85:M101)</f>
        <v>395.06991968008344</v>
      </c>
      <c r="N106" s="195">
        <f t="shared" si="112"/>
        <v>10926.636904938709</v>
      </c>
      <c r="O106" s="195">
        <f t="shared" si="112"/>
        <v>5120.6012611698934</v>
      </c>
      <c r="P106" s="195">
        <f t="shared" si="112"/>
        <v>45325.994225997689</v>
      </c>
      <c r="Q106" s="195">
        <f t="shared" si="112"/>
        <v>3686.6711623326637</v>
      </c>
      <c r="R106" s="197">
        <f t="shared" si="112"/>
        <v>2.6726391702890582</v>
      </c>
      <c r="S106" s="198">
        <f t="shared" ref="S106" si="113">SUM(S85:S101)</f>
        <v>112412.6381795484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0.67959076465338908</v>
      </c>
      <c r="C107" s="49">
        <f t="shared" ref="C107:H107" si="114">IF($I106=0,"-",C106/$I106)</f>
        <v>5.7179408832201562E-3</v>
      </c>
      <c r="D107" s="49">
        <f t="shared" si="114"/>
        <v>0.15814381394929794</v>
      </c>
      <c r="E107" s="49">
        <f t="shared" si="114"/>
        <v>7.4111679577178596E-2</v>
      </c>
      <c r="F107" s="49">
        <f t="shared" si="114"/>
        <v>2.9039050883275221E-2</v>
      </c>
      <c r="G107" s="49">
        <f t="shared" si="114"/>
        <v>5.335806831145444E-2</v>
      </c>
      <c r="H107" s="72">
        <f t="shared" si="114"/>
        <v>3.8681742184437461E-5</v>
      </c>
      <c r="I107" s="50">
        <f>SUM(B107:H107)</f>
        <v>0.99999999999999989</v>
      </c>
      <c r="K107" s="84" t="s">
        <v>86</v>
      </c>
      <c r="L107" s="101">
        <f>IF($S106=0,"-",L106/$S106)</f>
        <v>0.41770207359835593</v>
      </c>
      <c r="M107" s="101">
        <f t="shared" ref="M107:R107" si="115">IF($S106=0,"-",M106/$S106)</f>
        <v>3.5144617729642412E-3</v>
      </c>
      <c r="N107" s="101">
        <f t="shared" si="115"/>
        <v>9.7201142877604188E-2</v>
      </c>
      <c r="O107" s="101">
        <f t="shared" si="115"/>
        <v>4.5551828905493127E-2</v>
      </c>
      <c r="P107" s="101">
        <f t="shared" si="115"/>
        <v>0.40321083963532484</v>
      </c>
      <c r="Q107" s="101">
        <f t="shared" si="115"/>
        <v>3.2795877954969938E-2</v>
      </c>
      <c r="R107" s="102">
        <f t="shared" si="115"/>
        <v>2.3775255287757315E-5</v>
      </c>
      <c r="S107" s="103">
        <f>SUM(L107:R107)</f>
        <v>1.0000000000000002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11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1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18">SUM(V112:AC112)</f>
        <v>0</v>
      </c>
      <c r="AJ112" s="141" t="str">
        <f t="shared" ref="AJ112:AJ133" si="11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3182.977116</v>
      </c>
      <c r="E113" s="156">
        <v>0</v>
      </c>
      <c r="F113" s="348"/>
      <c r="G113" s="156">
        <v>0</v>
      </c>
      <c r="H113" s="168">
        <v>0</v>
      </c>
      <c r="I113" s="154">
        <f t="shared" si="116"/>
        <v>3182.977116</v>
      </c>
      <c r="J113" s="149"/>
      <c r="K113" s="169" t="s">
        <v>10</v>
      </c>
      <c r="L113" s="156">
        <v>0</v>
      </c>
      <c r="M113" s="156">
        <v>0</v>
      </c>
      <c r="N113" s="156">
        <v>3182.977116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17"/>
        <v>3182.977116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3182.977116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18"/>
        <v>3182.977116</v>
      </c>
      <c r="AJ113" s="141" t="str">
        <f t="shared" si="119"/>
        <v/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116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17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18"/>
        <v>0</v>
      </c>
      <c r="AJ114" s="141" t="str">
        <f t="shared" si="11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9.4854722532032625</v>
      </c>
      <c r="E115" s="156">
        <v>0</v>
      </c>
      <c r="F115" s="348"/>
      <c r="G115" s="156">
        <v>0</v>
      </c>
      <c r="H115" s="168">
        <v>0</v>
      </c>
      <c r="I115" s="154">
        <f t="shared" si="116"/>
        <v>9.4854722532032625</v>
      </c>
      <c r="J115" s="149"/>
      <c r="K115" s="169" t="s">
        <v>16</v>
      </c>
      <c r="L115" s="156">
        <v>0</v>
      </c>
      <c r="M115" s="156">
        <v>0</v>
      </c>
      <c r="N115" s="156">
        <v>9.4854722532032625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17"/>
        <v>9.4854722532032625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9.4854722532032625</v>
      </c>
      <c r="AD115" s="209">
        <v>0</v>
      </c>
      <c r="AE115" s="209">
        <v>0</v>
      </c>
      <c r="AF115" s="209">
        <v>0</v>
      </c>
      <c r="AG115" s="209">
        <v>9.4854722532032625</v>
      </c>
      <c r="AH115" s="209">
        <v>0</v>
      </c>
      <c r="AI115" s="210">
        <f t="shared" si="118"/>
        <v>9.4854722532032625</v>
      </c>
      <c r="AJ115" s="141" t="str">
        <f t="shared" si="119"/>
        <v/>
      </c>
      <c r="BA115" s="141"/>
      <c r="BR115" s="141"/>
      <c r="CG115" s="141"/>
    </row>
    <row r="116" spans="1:85" ht="15">
      <c r="A116" s="159" t="s">
        <v>15</v>
      </c>
      <c r="B116" s="160">
        <v>0.11098499266030558</v>
      </c>
      <c r="C116" s="160">
        <v>0</v>
      </c>
      <c r="D116" s="160">
        <v>0</v>
      </c>
      <c r="E116" s="160">
        <v>5.5590565494090284E-3</v>
      </c>
      <c r="F116" s="348"/>
      <c r="G116" s="160">
        <v>0</v>
      </c>
      <c r="H116" s="161">
        <v>0</v>
      </c>
      <c r="I116" s="162">
        <f t="shared" si="116"/>
        <v>0.1165440492097146</v>
      </c>
      <c r="J116" s="149"/>
      <c r="K116" s="163" t="s">
        <v>15</v>
      </c>
      <c r="L116" s="164">
        <v>0.11098499266030558</v>
      </c>
      <c r="M116" s="164">
        <v>0</v>
      </c>
      <c r="N116" s="164">
        <v>0</v>
      </c>
      <c r="O116" s="164">
        <v>5.5590565494090284E-3</v>
      </c>
      <c r="P116" s="164">
        <v>0</v>
      </c>
      <c r="Q116" s="164">
        <v>0</v>
      </c>
      <c r="R116" s="165">
        <v>0</v>
      </c>
      <c r="S116" s="166">
        <f t="shared" si="117"/>
        <v>0.1165440492097146</v>
      </c>
      <c r="U116" s="211" t="s">
        <v>56</v>
      </c>
      <c r="V116" s="212">
        <v>8.4585117762845594E-2</v>
      </c>
      <c r="W116" s="212">
        <v>0</v>
      </c>
      <c r="X116" s="212">
        <v>0</v>
      </c>
      <c r="Y116" s="212">
        <v>0</v>
      </c>
      <c r="Z116" s="212">
        <v>0</v>
      </c>
      <c r="AA116" s="212">
        <v>5.5590565494090284E-3</v>
      </c>
      <c r="AB116" s="212">
        <v>0</v>
      </c>
      <c r="AC116" s="213">
        <v>2.6399874897459982E-2</v>
      </c>
      <c r="AD116" s="212">
        <v>2.6399874897459982E-2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18"/>
        <v>0.1165440492097146</v>
      </c>
      <c r="AJ116" s="141" t="str">
        <f t="shared" si="119"/>
        <v/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4.1328116909978601</v>
      </c>
      <c r="F117" s="348"/>
      <c r="G117" s="156">
        <v>0</v>
      </c>
      <c r="H117" s="168">
        <v>0</v>
      </c>
      <c r="I117" s="154">
        <f t="shared" si="116"/>
        <v>4.1328116909978601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4.1328116909978601</v>
      </c>
      <c r="P117" s="156">
        <v>329.03289302262561</v>
      </c>
      <c r="Q117" s="156">
        <v>0</v>
      </c>
      <c r="R117" s="157">
        <v>0</v>
      </c>
      <c r="S117" s="158">
        <f t="shared" si="117"/>
        <v>333.16570471362348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0.20664058454989301</v>
      </c>
      <c r="AB117" s="207">
        <v>329.03289302262561</v>
      </c>
      <c r="AC117" s="208">
        <v>3.926171106447967</v>
      </c>
      <c r="AD117" s="207">
        <v>0</v>
      </c>
      <c r="AE117" s="207">
        <v>0</v>
      </c>
      <c r="AF117" s="207">
        <v>0</v>
      </c>
      <c r="AG117" s="207">
        <v>0</v>
      </c>
      <c r="AH117" s="207">
        <v>3.926171106447967</v>
      </c>
      <c r="AI117" s="210">
        <f t="shared" si="118"/>
        <v>333.16570471362348</v>
      </c>
      <c r="AJ117" s="141" t="str">
        <f t="shared" si="11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11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0.69086472400028709</v>
      </c>
      <c r="Q118" s="164">
        <v>0</v>
      </c>
      <c r="R118" s="165">
        <v>0</v>
      </c>
      <c r="S118" s="166">
        <f t="shared" si="117"/>
        <v>0.69086472400028709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0.69086472400028709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18"/>
        <v>0.69086472400028709</v>
      </c>
      <c r="AJ118" s="141" t="str">
        <f t="shared" si="119"/>
        <v/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116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17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18"/>
        <v>0</v>
      </c>
      <c r="AJ119" s="141" t="str">
        <f t="shared" si="119"/>
        <v/>
      </c>
      <c r="BA119" s="141"/>
      <c r="BR119" s="141"/>
      <c r="CG119" s="141"/>
    </row>
    <row r="120" spans="1:85" ht="15">
      <c r="A120" s="159" t="s">
        <v>17</v>
      </c>
      <c r="B120" s="160">
        <v>2.4203634691843208</v>
      </c>
      <c r="C120" s="160">
        <v>0</v>
      </c>
      <c r="D120" s="160">
        <v>4.0196365308156787</v>
      </c>
      <c r="E120" s="160">
        <v>0</v>
      </c>
      <c r="F120" s="348"/>
      <c r="G120" s="160">
        <v>0</v>
      </c>
      <c r="H120" s="161">
        <v>0</v>
      </c>
      <c r="I120" s="162">
        <f t="shared" si="116"/>
        <v>6.4399999999999995</v>
      </c>
      <c r="J120" s="149"/>
      <c r="K120" s="163" t="s">
        <v>17</v>
      </c>
      <c r="L120" s="164">
        <v>2.4203634691843208</v>
      </c>
      <c r="M120" s="164">
        <v>0</v>
      </c>
      <c r="N120" s="164">
        <v>4.0196365308156787</v>
      </c>
      <c r="O120" s="164">
        <v>0</v>
      </c>
      <c r="P120" s="164">
        <v>0.48673151999999997</v>
      </c>
      <c r="Q120" s="164">
        <v>0</v>
      </c>
      <c r="R120" s="165">
        <v>0</v>
      </c>
      <c r="S120" s="166">
        <f t="shared" si="117"/>
        <v>6.9267315199999997</v>
      </c>
      <c r="U120" s="211" t="s">
        <v>17</v>
      </c>
      <c r="V120" s="212">
        <v>2.4203634691843208</v>
      </c>
      <c r="W120" s="212">
        <v>0</v>
      </c>
      <c r="X120" s="212">
        <v>0</v>
      </c>
      <c r="Y120" s="212">
        <v>0</v>
      </c>
      <c r="Z120" s="212">
        <v>4.0196365308156787</v>
      </c>
      <c r="AA120" s="212">
        <v>0</v>
      </c>
      <c r="AB120" s="212">
        <v>0.48673151999999997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18"/>
        <v>6.9267315199999997</v>
      </c>
      <c r="AJ120" s="141" t="str">
        <f t="shared" si="119"/>
        <v/>
      </c>
      <c r="BA120" s="141"/>
      <c r="BR120" s="141"/>
      <c r="CG120" s="141"/>
    </row>
    <row r="121" spans="1:85" ht="15">
      <c r="A121" s="167" t="s">
        <v>139</v>
      </c>
      <c r="B121" s="156">
        <v>2165.4749163596316</v>
      </c>
      <c r="C121" s="156">
        <v>563.37721938664356</v>
      </c>
      <c r="D121" s="156">
        <v>2846.4721052552973</v>
      </c>
      <c r="E121" s="156">
        <v>1178.2396589380608</v>
      </c>
      <c r="F121" s="348"/>
      <c r="G121" s="156">
        <v>0</v>
      </c>
      <c r="H121" s="168">
        <v>0</v>
      </c>
      <c r="I121" s="154">
        <f t="shared" si="116"/>
        <v>6753.5638999396324</v>
      </c>
      <c r="J121" s="149"/>
      <c r="K121" s="169" t="s">
        <v>139</v>
      </c>
      <c r="L121" s="156">
        <v>2165.4749163596316</v>
      </c>
      <c r="M121" s="156">
        <v>563.37721938664356</v>
      </c>
      <c r="N121" s="156">
        <v>2846.4721052552973</v>
      </c>
      <c r="O121" s="156">
        <v>1178.2396589380608</v>
      </c>
      <c r="P121" s="156">
        <v>0</v>
      </c>
      <c r="Q121" s="156">
        <v>0</v>
      </c>
      <c r="R121" s="157">
        <v>0</v>
      </c>
      <c r="S121" s="158">
        <f t="shared" si="117"/>
        <v>6753.5638999396324</v>
      </c>
      <c r="U121" s="215" t="s">
        <v>139</v>
      </c>
      <c r="V121" s="207">
        <v>2053.7731816591518</v>
      </c>
      <c r="W121" s="207">
        <v>0</v>
      </c>
      <c r="X121" s="207">
        <v>0</v>
      </c>
      <c r="Y121" s="207">
        <v>563.37721938664356</v>
      </c>
      <c r="Z121" s="207">
        <v>2846.4721052552973</v>
      </c>
      <c r="AA121" s="207">
        <v>1161.3895381829047</v>
      </c>
      <c r="AB121" s="207">
        <v>0</v>
      </c>
      <c r="AC121" s="208">
        <v>128.55185545563606</v>
      </c>
      <c r="AD121" s="207">
        <v>111.70173470047997</v>
      </c>
      <c r="AE121" s="207">
        <v>0</v>
      </c>
      <c r="AF121" s="207">
        <v>0</v>
      </c>
      <c r="AG121" s="207">
        <v>0</v>
      </c>
      <c r="AH121" s="207">
        <v>16.850120755156098</v>
      </c>
      <c r="AI121" s="210">
        <f t="shared" si="118"/>
        <v>6753.5638999396333</v>
      </c>
      <c r="AJ121" s="141" t="str">
        <f t="shared" si="119"/>
        <v/>
      </c>
      <c r="BA121" s="141"/>
      <c r="BR121" s="141"/>
      <c r="CG121" s="141"/>
    </row>
    <row r="122" spans="1:85" ht="15">
      <c r="A122" s="159" t="s">
        <v>25</v>
      </c>
      <c r="B122" s="160">
        <v>357.53834332942711</v>
      </c>
      <c r="C122" s="160">
        <v>4.1438955444412029</v>
      </c>
      <c r="D122" s="160">
        <v>525.40481977934598</v>
      </c>
      <c r="E122" s="160">
        <v>2388.4148485918449</v>
      </c>
      <c r="F122" s="348"/>
      <c r="G122" s="160">
        <v>230.83080306780383</v>
      </c>
      <c r="H122" s="161">
        <v>0</v>
      </c>
      <c r="I122" s="162">
        <f t="shared" si="116"/>
        <v>3506.3327103128631</v>
      </c>
      <c r="J122" s="149"/>
      <c r="K122" s="163" t="s">
        <v>25</v>
      </c>
      <c r="L122" s="164">
        <v>357.53834332942711</v>
      </c>
      <c r="M122" s="164">
        <v>4.1438955444412029</v>
      </c>
      <c r="N122" s="164">
        <v>525.40481977934598</v>
      </c>
      <c r="O122" s="164">
        <v>2388.4148485918449</v>
      </c>
      <c r="P122" s="164">
        <v>3.4112114723492852</v>
      </c>
      <c r="Q122" s="164">
        <v>230.83080306780383</v>
      </c>
      <c r="R122" s="165">
        <v>0</v>
      </c>
      <c r="S122" s="166">
        <f t="shared" si="117"/>
        <v>3509.7439217852125</v>
      </c>
      <c r="U122" s="211" t="s">
        <v>25</v>
      </c>
      <c r="V122" s="212">
        <v>320.21814581152375</v>
      </c>
      <c r="W122" s="212">
        <v>33.941469218008564</v>
      </c>
      <c r="X122" s="212">
        <v>230.83080306780383</v>
      </c>
      <c r="Y122" s="212">
        <v>4.1438955444412029</v>
      </c>
      <c r="Z122" s="212">
        <v>525.40481977934598</v>
      </c>
      <c r="AA122" s="212">
        <v>2355.5503256327129</v>
      </c>
      <c r="AB122" s="212">
        <v>3.4112114723492852</v>
      </c>
      <c r="AC122" s="213">
        <v>36.243251259026678</v>
      </c>
      <c r="AD122" s="212">
        <v>3.3787282998947354</v>
      </c>
      <c r="AE122" s="212">
        <v>0</v>
      </c>
      <c r="AF122" s="212">
        <v>0</v>
      </c>
      <c r="AG122" s="212">
        <v>0</v>
      </c>
      <c r="AH122" s="212">
        <v>32.864522959131946</v>
      </c>
      <c r="AI122" s="214">
        <f t="shared" si="118"/>
        <v>3509.7439217852125</v>
      </c>
      <c r="AJ122" s="141" t="str">
        <f t="shared" si="119"/>
        <v/>
      </c>
      <c r="BA122" s="141"/>
      <c r="BR122" s="141"/>
      <c r="CG122" s="141"/>
    </row>
    <row r="123" spans="1:85" ht="15">
      <c r="A123" s="167" t="s">
        <v>24</v>
      </c>
      <c r="B123" s="156">
        <v>14.875200000000001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116"/>
        <v>14.875200000000001</v>
      </c>
      <c r="J123" s="149"/>
      <c r="K123" s="169" t="s">
        <v>24</v>
      </c>
      <c r="L123" s="156">
        <v>14.875200000000001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17"/>
        <v>14.875200000000001</v>
      </c>
      <c r="U123" s="215" t="s">
        <v>24</v>
      </c>
      <c r="V123" s="207">
        <v>14.875200000000001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18"/>
        <v>14.875200000000001</v>
      </c>
      <c r="AJ123" s="141" t="str">
        <f t="shared" si="119"/>
        <v/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116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17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18"/>
        <v>0</v>
      </c>
      <c r="AJ124" s="141" t="str">
        <f t="shared" si="11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0.39288437681471777</v>
      </c>
      <c r="D125" s="156">
        <v>0</v>
      </c>
      <c r="E125" s="156">
        <v>0</v>
      </c>
      <c r="F125" s="348"/>
      <c r="G125" s="156">
        <v>0</v>
      </c>
      <c r="H125" s="168">
        <v>0</v>
      </c>
      <c r="I125" s="154">
        <f t="shared" si="116"/>
        <v>0.39288437681471777</v>
      </c>
      <c r="J125" s="149"/>
      <c r="K125" s="169" t="s">
        <v>22</v>
      </c>
      <c r="L125" s="156">
        <v>0</v>
      </c>
      <c r="M125" s="156">
        <v>0.39288437681471777</v>
      </c>
      <c r="N125" s="156">
        <v>0</v>
      </c>
      <c r="O125" s="156">
        <v>0</v>
      </c>
      <c r="P125" s="156">
        <v>19.244550274050955</v>
      </c>
      <c r="Q125" s="156">
        <v>0</v>
      </c>
      <c r="R125" s="157">
        <v>0</v>
      </c>
      <c r="S125" s="158">
        <f t="shared" si="117"/>
        <v>19.637434650865671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0.39288437681471777</v>
      </c>
      <c r="Z125" s="207">
        <v>0</v>
      </c>
      <c r="AA125" s="207">
        <v>0</v>
      </c>
      <c r="AB125" s="207">
        <v>19.244550274050955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18"/>
        <v>19.637434650865671</v>
      </c>
      <c r="AJ125" s="141" t="str">
        <f t="shared" si="11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11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17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18"/>
        <v>0</v>
      </c>
      <c r="AJ126" s="141" t="str">
        <f t="shared" si="119"/>
        <v/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10.168491859948691</v>
      </c>
      <c r="D127" s="156">
        <v>4440.8514966452121</v>
      </c>
      <c r="E127" s="156">
        <v>0</v>
      </c>
      <c r="F127" s="348"/>
      <c r="G127" s="156">
        <v>0</v>
      </c>
      <c r="H127" s="168">
        <v>0</v>
      </c>
      <c r="I127" s="154">
        <f t="shared" si="116"/>
        <v>4451.0199885051607</v>
      </c>
      <c r="J127" s="149"/>
      <c r="K127" s="171" t="s">
        <v>63</v>
      </c>
      <c r="L127" s="156">
        <v>0</v>
      </c>
      <c r="M127" s="156">
        <v>10.168491859948691</v>
      </c>
      <c r="N127" s="156">
        <v>4440.8514966452121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17"/>
        <v>4451.0199885051607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10.168491859948691</v>
      </c>
      <c r="Z127" s="207">
        <v>4440.8514966452121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18"/>
        <v>4451.0199885051607</v>
      </c>
      <c r="AJ127" s="141" t="str">
        <f t="shared" si="11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11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17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118"/>
        <v>0</v>
      </c>
      <c r="AJ128" s="141" t="str">
        <f t="shared" si="11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2.7079129229207881</v>
      </c>
      <c r="D129" s="181">
        <v>1182.6177689046576</v>
      </c>
      <c r="E129" s="181">
        <v>0</v>
      </c>
      <c r="F129" s="348"/>
      <c r="G129" s="181">
        <v>0</v>
      </c>
      <c r="H129" s="182">
        <v>0</v>
      </c>
      <c r="I129" s="183">
        <f t="shared" si="116"/>
        <v>1185.3256818275784</v>
      </c>
      <c r="J129" s="149"/>
      <c r="K129" s="184" t="s">
        <v>19</v>
      </c>
      <c r="L129" s="181">
        <v>0</v>
      </c>
      <c r="M129" s="181">
        <v>2.7079129229207881</v>
      </c>
      <c r="N129" s="181">
        <v>1182.6177689046576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17"/>
        <v>1185.3256818275784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2.7079129229207881</v>
      </c>
      <c r="Z129" s="221">
        <v>1182.6177689046576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18"/>
        <v>1185.3256818275784</v>
      </c>
      <c r="AJ129" s="141" t="str">
        <f t="shared" si="11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7.4605789370279032</v>
      </c>
      <c r="D130" s="173">
        <v>3258.2337277405545</v>
      </c>
      <c r="E130" s="173">
        <v>0</v>
      </c>
      <c r="F130" s="348"/>
      <c r="G130" s="173">
        <v>0</v>
      </c>
      <c r="H130" s="174">
        <v>0</v>
      </c>
      <c r="I130" s="175">
        <f t="shared" si="116"/>
        <v>3265.6943066775825</v>
      </c>
      <c r="J130" s="149"/>
      <c r="K130" s="176" t="s">
        <v>20</v>
      </c>
      <c r="L130" s="177">
        <v>0</v>
      </c>
      <c r="M130" s="177">
        <v>7.4605789370279032</v>
      </c>
      <c r="N130" s="177">
        <v>3258.2337277405545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17"/>
        <v>3265.6943066775825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7.4605789370279032</v>
      </c>
      <c r="Z130" s="218">
        <v>3258.2337277405545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118"/>
        <v>3265.6943066775825</v>
      </c>
      <c r="AJ130" s="141" t="str">
        <f t="shared" si="11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11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1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18"/>
        <v>0</v>
      </c>
      <c r="AJ131" s="141" t="str">
        <f t="shared" si="11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2540.4198081509035</v>
      </c>
      <c r="C132" s="195">
        <f t="shared" ref="C132:H132" si="120">SUM(C111:C127)</f>
        <v>578.08249116784816</v>
      </c>
      <c r="D132" s="195">
        <f t="shared" si="120"/>
        <v>11009.210646463875</v>
      </c>
      <c r="E132" s="195">
        <f t="shared" si="120"/>
        <v>3570.7928782774529</v>
      </c>
      <c r="F132" s="195">
        <f t="shared" si="120"/>
        <v>0</v>
      </c>
      <c r="G132" s="195">
        <f t="shared" si="120"/>
        <v>230.83080306780383</v>
      </c>
      <c r="H132" s="197">
        <f t="shared" si="120"/>
        <v>0</v>
      </c>
      <c r="I132" s="154">
        <f t="shared" ref="I132" si="121">SUM(I111:I127)</f>
        <v>17929.336627127883</v>
      </c>
      <c r="J132" s="149"/>
      <c r="K132" s="196" t="s">
        <v>26</v>
      </c>
      <c r="L132" s="195">
        <f>SUM(L111:L127)</f>
        <v>2540.4198081509035</v>
      </c>
      <c r="M132" s="195">
        <f t="shared" ref="M132:R132" si="122">SUM(M111:M127)</f>
        <v>578.08249116784816</v>
      </c>
      <c r="N132" s="195">
        <f t="shared" si="122"/>
        <v>11009.210646463875</v>
      </c>
      <c r="O132" s="195">
        <f t="shared" si="122"/>
        <v>3570.7928782774529</v>
      </c>
      <c r="P132" s="195">
        <f t="shared" si="122"/>
        <v>352.8662510130261</v>
      </c>
      <c r="Q132" s="195">
        <f t="shared" si="122"/>
        <v>230.83080306780383</v>
      </c>
      <c r="R132" s="197">
        <f t="shared" si="122"/>
        <v>0</v>
      </c>
      <c r="S132" s="198">
        <f t="shared" ref="S132" si="123">SUM(S111:S127)</f>
        <v>18282.20287814091</v>
      </c>
      <c r="T132" s="141" t="str">
        <f>IF(ABS(S132-AI132)&gt;0.01,S132-AI132,"")</f>
        <v/>
      </c>
      <c r="U132" s="224" t="s">
        <v>62</v>
      </c>
      <c r="V132" s="225">
        <f>SUM(V111:V127)</f>
        <v>2391.3714760576227</v>
      </c>
      <c r="W132" s="225">
        <f t="shared" ref="W132:AH132" si="124">SUM(W111:W127)</f>
        <v>33.941469218008564</v>
      </c>
      <c r="X132" s="225">
        <f t="shared" si="124"/>
        <v>230.83080306780383</v>
      </c>
      <c r="Y132" s="225">
        <f t="shared" si="124"/>
        <v>578.08249116784816</v>
      </c>
      <c r="Z132" s="225">
        <f t="shared" si="124"/>
        <v>10999.725174210671</v>
      </c>
      <c r="AA132" s="225">
        <f t="shared" si="124"/>
        <v>3517.1520634567169</v>
      </c>
      <c r="AB132" s="225">
        <f t="shared" si="124"/>
        <v>352.8662510130261</v>
      </c>
      <c r="AC132" s="225">
        <f t="shared" si="124"/>
        <v>178.23314994921145</v>
      </c>
      <c r="AD132" s="226">
        <f t="shared" si="124"/>
        <v>115.10686287527217</v>
      </c>
      <c r="AE132" s="226">
        <f t="shared" si="124"/>
        <v>0</v>
      </c>
      <c r="AF132" s="226">
        <f t="shared" si="124"/>
        <v>0</v>
      </c>
      <c r="AG132" s="226">
        <f t="shared" si="124"/>
        <v>9.4854722532032625</v>
      </c>
      <c r="AH132" s="226">
        <f t="shared" si="124"/>
        <v>53.640814820736011</v>
      </c>
      <c r="AI132" s="227">
        <f>SUM(V132:AC132)</f>
        <v>18282.20287814091</v>
      </c>
      <c r="AJ132" s="141" t="str">
        <f t="shared" si="119"/>
        <v/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0.14169067495264356</v>
      </c>
      <c r="C133" s="49">
        <f t="shared" ref="C133:H133" si="125">IF($I132=0,"-",C132/$I132)</f>
        <v>3.2242268812845185E-2</v>
      </c>
      <c r="D133" s="49">
        <f t="shared" si="125"/>
        <v>0.61403335078256327</v>
      </c>
      <c r="E133" s="49">
        <f t="shared" si="125"/>
        <v>0.19915923006736819</v>
      </c>
      <c r="F133" s="49">
        <f t="shared" si="125"/>
        <v>0</v>
      </c>
      <c r="G133" s="49">
        <f t="shared" si="125"/>
        <v>1.2874475384579849E-2</v>
      </c>
      <c r="H133" s="72">
        <f t="shared" si="125"/>
        <v>0</v>
      </c>
      <c r="I133" s="50">
        <f>SUM(B133:H133)</f>
        <v>1</v>
      </c>
      <c r="J133" s="141"/>
      <c r="K133" s="84" t="s">
        <v>86</v>
      </c>
      <c r="L133" s="101">
        <f>IF($S132=0,"-",L132/$S132)</f>
        <v>0.13895589197231548</v>
      </c>
      <c r="M133" s="101">
        <f t="shared" ref="M133:R133" si="126">IF($S132=0,"-",M132/$S132)</f>
        <v>3.161995821953336E-2</v>
      </c>
      <c r="N133" s="101">
        <f t="shared" si="126"/>
        <v>0.60218184426927135</v>
      </c>
      <c r="O133" s="101">
        <f t="shared" si="126"/>
        <v>0.1953152419365648</v>
      </c>
      <c r="P133" s="101">
        <f t="shared" si="126"/>
        <v>1.9301079490531753E-2</v>
      </c>
      <c r="Q133" s="101">
        <f t="shared" si="126"/>
        <v>1.2625984111783178E-2</v>
      </c>
      <c r="R133" s="102">
        <f t="shared" si="126"/>
        <v>0</v>
      </c>
      <c r="S133" s="103">
        <f>SUM(L133:R133)</f>
        <v>0.99999999999999989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  <c r="AJ133" s="24">
        <f t="shared" si="119"/>
        <v>0.99999999999999989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541.71731688981527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541.71731688981527</v>
      </c>
      <c r="J137" s="149"/>
      <c r="K137" s="203" t="s">
        <v>7</v>
      </c>
      <c r="L137" s="152">
        <v>0</v>
      </c>
      <c r="M137" s="152">
        <v>541.71731688981527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541.71731688981527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541.71731688981527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541.71731688981527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127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28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29">SUM(V138:AC138)</f>
        <v>0</v>
      </c>
      <c r="AJ138" s="141" t="str">
        <f t="shared" ref="AJ138:AJ159" si="130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127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28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29"/>
        <v>0</v>
      </c>
      <c r="AJ139" s="141" t="str">
        <f t="shared" si="130"/>
        <v/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127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28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29"/>
        <v>0</v>
      </c>
      <c r="AJ140" s="141" t="str">
        <f t="shared" si="130"/>
        <v/>
      </c>
      <c r="BA140" s="141"/>
      <c r="BR140" s="141"/>
      <c r="CG140" s="141"/>
    </row>
    <row r="141" spans="1:85" ht="15">
      <c r="A141" s="167" t="s">
        <v>16</v>
      </c>
      <c r="B141" s="156">
        <v>283.58080242273667</v>
      </c>
      <c r="C141" s="156">
        <v>48.60107815970715</v>
      </c>
      <c r="D141" s="156">
        <v>0</v>
      </c>
      <c r="E141" s="156">
        <v>0</v>
      </c>
      <c r="F141" s="348"/>
      <c r="G141" s="156">
        <v>0</v>
      </c>
      <c r="H141" s="168">
        <v>0</v>
      </c>
      <c r="I141" s="154">
        <f t="shared" si="127"/>
        <v>332.1818805824438</v>
      </c>
      <c r="J141" s="149"/>
      <c r="K141" s="169" t="s">
        <v>16</v>
      </c>
      <c r="L141" s="156">
        <v>283.58080242273667</v>
      </c>
      <c r="M141" s="156">
        <v>48.60107815970715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28"/>
        <v>332.1818805824438</v>
      </c>
      <c r="U141" s="215" t="s">
        <v>16</v>
      </c>
      <c r="V141" s="207">
        <v>283.58080242273667</v>
      </c>
      <c r="W141" s="207">
        <v>0</v>
      </c>
      <c r="X141" s="207">
        <v>0</v>
      </c>
      <c r="Y141" s="207">
        <v>48.60107815970715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129"/>
        <v>332.1818805824438</v>
      </c>
      <c r="AJ141" s="141" t="str">
        <f t="shared" si="130"/>
        <v/>
      </c>
      <c r="BA141" s="141"/>
      <c r="BR141" s="141"/>
      <c r="CG141" s="141"/>
    </row>
    <row r="142" spans="1:85" ht="15">
      <c r="A142" s="159" t="s">
        <v>15</v>
      </c>
      <c r="B142" s="160">
        <v>1.3974420424097145</v>
      </c>
      <c r="C142" s="160">
        <v>7.4981507457716878</v>
      </c>
      <c r="D142" s="160">
        <v>0.23776872188758275</v>
      </c>
      <c r="E142" s="160">
        <v>0.14070591724978729</v>
      </c>
      <c r="F142" s="348"/>
      <c r="G142" s="160">
        <v>0</v>
      </c>
      <c r="H142" s="161">
        <v>0</v>
      </c>
      <c r="I142" s="162">
        <f t="shared" si="127"/>
        <v>9.2740674273187729</v>
      </c>
      <c r="J142" s="149"/>
      <c r="K142" s="163" t="s">
        <v>15</v>
      </c>
      <c r="L142" s="164">
        <v>1.3974420424097145</v>
      </c>
      <c r="M142" s="164">
        <v>7.4981507457716878</v>
      </c>
      <c r="N142" s="164">
        <v>0.23776872188758275</v>
      </c>
      <c r="O142" s="164">
        <v>0.14070591724978729</v>
      </c>
      <c r="P142" s="164">
        <v>0</v>
      </c>
      <c r="Q142" s="164">
        <v>0</v>
      </c>
      <c r="R142" s="165">
        <v>0</v>
      </c>
      <c r="S142" s="166">
        <f t="shared" si="128"/>
        <v>9.2740674273187729</v>
      </c>
      <c r="U142" s="211" t="s">
        <v>56</v>
      </c>
      <c r="V142" s="212">
        <v>1.3974420424097145</v>
      </c>
      <c r="W142" s="212">
        <v>0</v>
      </c>
      <c r="X142" s="212">
        <v>0</v>
      </c>
      <c r="Y142" s="212">
        <v>7.4981507457716878</v>
      </c>
      <c r="Z142" s="212">
        <v>0.23776872188758275</v>
      </c>
      <c r="AA142" s="212">
        <v>0</v>
      </c>
      <c r="AB142" s="212">
        <v>0</v>
      </c>
      <c r="AC142" s="213">
        <v>0.14070591724978729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0.14070591724978729</v>
      </c>
      <c r="AI142" s="214">
        <f t="shared" si="129"/>
        <v>9.2740674273187729</v>
      </c>
      <c r="AJ142" s="141" t="str">
        <f t="shared" si="130"/>
        <v/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</v>
      </c>
      <c r="F143" s="348"/>
      <c r="G143" s="156">
        <v>0</v>
      </c>
      <c r="H143" s="168">
        <v>0</v>
      </c>
      <c r="I143" s="154">
        <f t="shared" si="127"/>
        <v>0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</v>
      </c>
      <c r="P143" s="156">
        <v>84.801528988554153</v>
      </c>
      <c r="Q143" s="156">
        <v>0</v>
      </c>
      <c r="R143" s="157">
        <v>0</v>
      </c>
      <c r="S143" s="158">
        <f t="shared" si="128"/>
        <v>84.801528988554153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84.801528988554153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29"/>
        <v>84.801528988554153</v>
      </c>
      <c r="AJ143" s="141" t="str">
        <f t="shared" si="130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127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13.755225948863711</v>
      </c>
      <c r="Q144" s="164">
        <v>0</v>
      </c>
      <c r="R144" s="165">
        <v>0</v>
      </c>
      <c r="S144" s="166">
        <f t="shared" si="128"/>
        <v>13.755225948863711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13.755225948863711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29"/>
        <v>13.755225948863711</v>
      </c>
      <c r="AJ144" s="141" t="str">
        <f t="shared" si="130"/>
        <v/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127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28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29"/>
        <v>0</v>
      </c>
      <c r="AJ145" s="141" t="str">
        <f t="shared" si="130"/>
        <v/>
      </c>
      <c r="BA145" s="141"/>
      <c r="BR145" s="141"/>
      <c r="CG145" s="141"/>
    </row>
    <row r="146" spans="1:85" ht="15">
      <c r="A146" s="159" t="s">
        <v>17</v>
      </c>
      <c r="B146" s="160">
        <v>3.3117489234285786E-4</v>
      </c>
      <c r="C146" s="160">
        <v>1.7804726979148455</v>
      </c>
      <c r="D146" s="160">
        <v>1.7834532719459315</v>
      </c>
      <c r="E146" s="160">
        <v>0</v>
      </c>
      <c r="F146" s="348"/>
      <c r="G146" s="160">
        <v>0</v>
      </c>
      <c r="H146" s="161">
        <v>0</v>
      </c>
      <c r="I146" s="162">
        <f t="shared" si="127"/>
        <v>3.5642571447531202</v>
      </c>
      <c r="J146" s="149"/>
      <c r="K146" s="163" t="s">
        <v>17</v>
      </c>
      <c r="L146" s="164">
        <v>3.3117489234285786E-4</v>
      </c>
      <c r="M146" s="164">
        <v>1.7804726979148455</v>
      </c>
      <c r="N146" s="164">
        <v>1.7834532719459315</v>
      </c>
      <c r="O146" s="164">
        <v>0</v>
      </c>
      <c r="P146" s="164">
        <v>1.4457272926703092E-4</v>
      </c>
      <c r="Q146" s="164">
        <v>0</v>
      </c>
      <c r="R146" s="165">
        <v>0</v>
      </c>
      <c r="S146" s="166">
        <f t="shared" si="128"/>
        <v>3.564401717482387</v>
      </c>
      <c r="U146" s="211" t="s">
        <v>17</v>
      </c>
      <c r="V146" s="212">
        <v>3.3117489234285786E-4</v>
      </c>
      <c r="W146" s="212">
        <v>0</v>
      </c>
      <c r="X146" s="212">
        <v>0</v>
      </c>
      <c r="Y146" s="212">
        <v>1.7804726979148455</v>
      </c>
      <c r="Z146" s="212">
        <v>1.7834532719459315</v>
      </c>
      <c r="AA146" s="212">
        <v>0</v>
      </c>
      <c r="AB146" s="212">
        <v>1.4457272926703092E-4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29"/>
        <v>3.564401717482387</v>
      </c>
      <c r="AJ146" s="141" t="str">
        <f t="shared" si="130"/>
        <v/>
      </c>
      <c r="BA146" s="141"/>
      <c r="BR146" s="141"/>
      <c r="CG146" s="141"/>
    </row>
    <row r="147" spans="1:85" ht="15">
      <c r="A147" s="167" t="s">
        <v>139</v>
      </c>
      <c r="B147" s="156">
        <v>167.25498162431342</v>
      </c>
      <c r="C147" s="156">
        <v>2040.9077020358964</v>
      </c>
      <c r="D147" s="156">
        <v>5368.0894382659026</v>
      </c>
      <c r="E147" s="156">
        <v>40.40343197221344</v>
      </c>
      <c r="F147" s="348"/>
      <c r="G147" s="156">
        <v>0</v>
      </c>
      <c r="H147" s="168">
        <v>0</v>
      </c>
      <c r="I147" s="154">
        <f t="shared" si="127"/>
        <v>7616.6555538983257</v>
      </c>
      <c r="J147" s="149"/>
      <c r="K147" s="169" t="s">
        <v>139</v>
      </c>
      <c r="L147" s="156">
        <v>167.25498162431342</v>
      </c>
      <c r="M147" s="156">
        <v>2040.9077020358964</v>
      </c>
      <c r="N147" s="156">
        <v>5368.0894382659026</v>
      </c>
      <c r="O147" s="156">
        <v>40.40343197221344</v>
      </c>
      <c r="P147" s="156">
        <v>0</v>
      </c>
      <c r="Q147" s="156">
        <v>0</v>
      </c>
      <c r="R147" s="157">
        <v>0</v>
      </c>
      <c r="S147" s="158">
        <f t="shared" si="128"/>
        <v>7616.6555538983257</v>
      </c>
      <c r="U147" s="215" t="s">
        <v>139</v>
      </c>
      <c r="V147" s="207">
        <v>165.99716144443906</v>
      </c>
      <c r="W147" s="207">
        <v>0</v>
      </c>
      <c r="X147" s="207">
        <v>0</v>
      </c>
      <c r="Y147" s="207">
        <v>2040.9077020358964</v>
      </c>
      <c r="Z147" s="207">
        <v>5360.6589002323472</v>
      </c>
      <c r="AA147" s="207">
        <v>0</v>
      </c>
      <c r="AB147" s="207">
        <v>0</v>
      </c>
      <c r="AC147" s="208">
        <v>49.091790185643319</v>
      </c>
      <c r="AD147" s="207">
        <v>1.2578201798743516</v>
      </c>
      <c r="AE147" s="207">
        <v>0</v>
      </c>
      <c r="AF147" s="207">
        <v>0</v>
      </c>
      <c r="AG147" s="207">
        <v>7.4305380335555258</v>
      </c>
      <c r="AH147" s="207">
        <v>40.40343197221344</v>
      </c>
      <c r="AI147" s="210">
        <f t="shared" si="129"/>
        <v>7616.6555538983257</v>
      </c>
      <c r="AJ147" s="141" t="str">
        <f t="shared" si="130"/>
        <v/>
      </c>
      <c r="BA147" s="141"/>
      <c r="BR147" s="141"/>
      <c r="CG147" s="141"/>
    </row>
    <row r="148" spans="1:85" ht="15">
      <c r="A148" s="159" t="s">
        <v>25</v>
      </c>
      <c r="B148" s="160">
        <v>155.06736086806845</v>
      </c>
      <c r="C148" s="160">
        <v>114.71128881388643</v>
      </c>
      <c r="D148" s="160">
        <v>45.680795695842434</v>
      </c>
      <c r="E148" s="160">
        <v>5981.4263868621201</v>
      </c>
      <c r="F148" s="348"/>
      <c r="G148" s="160">
        <v>167.49020985308584</v>
      </c>
      <c r="H148" s="161">
        <v>0</v>
      </c>
      <c r="I148" s="162">
        <f t="shared" si="127"/>
        <v>6464.376042093003</v>
      </c>
      <c r="J148" s="149"/>
      <c r="K148" s="163" t="s">
        <v>25</v>
      </c>
      <c r="L148" s="164">
        <v>155.06736086806845</v>
      </c>
      <c r="M148" s="164">
        <v>114.71128881388643</v>
      </c>
      <c r="N148" s="164">
        <v>45.680795695842434</v>
      </c>
      <c r="O148" s="164">
        <v>5981.4263868621201</v>
      </c>
      <c r="P148" s="164">
        <v>0.11592321045352028</v>
      </c>
      <c r="Q148" s="164">
        <v>167.49020985308584</v>
      </c>
      <c r="R148" s="165">
        <v>0</v>
      </c>
      <c r="S148" s="166">
        <f t="shared" si="128"/>
        <v>6464.4919653034567</v>
      </c>
      <c r="U148" s="211" t="s">
        <v>25</v>
      </c>
      <c r="V148" s="212">
        <v>29.283907441138247</v>
      </c>
      <c r="W148" s="212">
        <v>125.78345342693021</v>
      </c>
      <c r="X148" s="212">
        <v>167.49020985308584</v>
      </c>
      <c r="Y148" s="212">
        <v>114.71128881388643</v>
      </c>
      <c r="Z148" s="212">
        <v>45.680795695842434</v>
      </c>
      <c r="AA148" s="212">
        <v>5944.1683971113998</v>
      </c>
      <c r="AB148" s="212">
        <v>0.11592321045352028</v>
      </c>
      <c r="AC148" s="213">
        <v>37.257989750720618</v>
      </c>
      <c r="AD148" s="212">
        <v>0</v>
      </c>
      <c r="AE148" s="212">
        <v>0.44663926357974498</v>
      </c>
      <c r="AF148" s="212">
        <v>0</v>
      </c>
      <c r="AG148" s="212">
        <v>0</v>
      </c>
      <c r="AH148" s="212">
        <v>36.811350487140871</v>
      </c>
      <c r="AI148" s="214">
        <f t="shared" si="129"/>
        <v>6464.4919653034567</v>
      </c>
      <c r="AJ148" s="141" t="str">
        <f t="shared" si="130"/>
        <v/>
      </c>
      <c r="BA148" s="141"/>
      <c r="BR148" s="141"/>
      <c r="CG148" s="141"/>
    </row>
    <row r="149" spans="1:85" ht="15">
      <c r="A149" s="167" t="s">
        <v>24</v>
      </c>
      <c r="B149" s="156">
        <v>90.901328194954544</v>
      </c>
      <c r="C149" s="156">
        <v>899.4162627507452</v>
      </c>
      <c r="D149" s="156">
        <v>49.104735877528221</v>
      </c>
      <c r="E149" s="156">
        <v>0</v>
      </c>
      <c r="F149" s="348"/>
      <c r="G149" s="156">
        <v>0</v>
      </c>
      <c r="H149" s="168">
        <v>0</v>
      </c>
      <c r="I149" s="154">
        <f t="shared" si="127"/>
        <v>1039.4223268232279</v>
      </c>
      <c r="J149" s="149"/>
      <c r="K149" s="169" t="s">
        <v>24</v>
      </c>
      <c r="L149" s="156">
        <v>90.901328194954544</v>
      </c>
      <c r="M149" s="156">
        <v>899.4162627507452</v>
      </c>
      <c r="N149" s="156">
        <v>49.104735877528221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28"/>
        <v>1039.4223268232279</v>
      </c>
      <c r="U149" s="215" t="s">
        <v>24</v>
      </c>
      <c r="V149" s="207">
        <v>81.259879677950366</v>
      </c>
      <c r="W149" s="207">
        <v>7.1440115633231773</v>
      </c>
      <c r="X149" s="207">
        <v>0</v>
      </c>
      <c r="Y149" s="207">
        <v>899.4162627507452</v>
      </c>
      <c r="Z149" s="207">
        <v>49.104735877528221</v>
      </c>
      <c r="AA149" s="207">
        <v>0</v>
      </c>
      <c r="AB149" s="207">
        <v>0</v>
      </c>
      <c r="AC149" s="208">
        <v>2.4974369536810004</v>
      </c>
      <c r="AD149" s="207">
        <v>2.4974369536810004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29"/>
        <v>1039.4223268232279</v>
      </c>
      <c r="AJ149" s="141" t="str">
        <f t="shared" si="130"/>
        <v/>
      </c>
      <c r="BA149" s="141"/>
      <c r="BR149" s="141"/>
      <c r="CG149" s="141"/>
    </row>
    <row r="150" spans="1:85" ht="15">
      <c r="A150" s="159" t="s">
        <v>59</v>
      </c>
      <c r="B150" s="160">
        <v>0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127"/>
        <v>0</v>
      </c>
      <c r="J150" s="149"/>
      <c r="K150" s="163" t="s">
        <v>59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28"/>
        <v>0</v>
      </c>
      <c r="U150" s="211" t="s">
        <v>59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29"/>
        <v>0</v>
      </c>
      <c r="AJ150" s="141" t="str">
        <f t="shared" si="130"/>
        <v/>
      </c>
      <c r="BA150" s="141"/>
      <c r="BR150" s="141"/>
      <c r="CG150" s="141"/>
    </row>
    <row r="151" spans="1:85" ht="15">
      <c r="A151" s="167" t="s">
        <v>22</v>
      </c>
      <c r="B151" s="156">
        <v>106.2088547826271</v>
      </c>
      <c r="C151" s="156">
        <v>2017.9682408699148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127"/>
        <v>2124.177095652542</v>
      </c>
      <c r="J151" s="149"/>
      <c r="K151" s="169" t="s">
        <v>22</v>
      </c>
      <c r="L151" s="156">
        <v>106.2088547826271</v>
      </c>
      <c r="M151" s="156">
        <v>2017.9682408699148</v>
      </c>
      <c r="N151" s="156">
        <v>0</v>
      </c>
      <c r="O151" s="156">
        <v>0</v>
      </c>
      <c r="P151" s="156">
        <v>4.9048700573343931</v>
      </c>
      <c r="Q151" s="156">
        <v>0</v>
      </c>
      <c r="R151" s="157">
        <v>0</v>
      </c>
      <c r="S151" s="158">
        <f t="shared" si="128"/>
        <v>2129.0819657098764</v>
      </c>
      <c r="U151" s="215" t="s">
        <v>22</v>
      </c>
      <c r="V151" s="207">
        <v>106.2088547826271</v>
      </c>
      <c r="W151" s="207">
        <v>0</v>
      </c>
      <c r="X151" s="207">
        <v>0</v>
      </c>
      <c r="Y151" s="207">
        <v>2017.9682408699148</v>
      </c>
      <c r="Z151" s="207">
        <v>0</v>
      </c>
      <c r="AA151" s="207">
        <v>0</v>
      </c>
      <c r="AB151" s="207">
        <v>4.9048700573343931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29"/>
        <v>2129.0819657098764</v>
      </c>
      <c r="AJ151" s="141" t="str">
        <f t="shared" si="130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2924.1408667222213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127"/>
        <v>2924.1408667222213</v>
      </c>
      <c r="J152" s="149"/>
      <c r="K152" s="163" t="s">
        <v>21</v>
      </c>
      <c r="L152" s="164">
        <v>0</v>
      </c>
      <c r="M152" s="164">
        <v>2924.1408667222213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28"/>
        <v>2924.1408667222213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2924.1408667222213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29"/>
        <v>2924.1408667222213</v>
      </c>
      <c r="AJ152" s="141" t="str">
        <f t="shared" si="130"/>
        <v/>
      </c>
      <c r="BA152" s="141"/>
      <c r="BR152" s="141"/>
      <c r="CG152" s="141"/>
    </row>
    <row r="153" spans="1:85" ht="15">
      <c r="A153" s="170" t="s">
        <v>63</v>
      </c>
      <c r="B153" s="156">
        <v>0.70199999999999996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127"/>
        <v>0.70199999999999996</v>
      </c>
      <c r="J153" s="149"/>
      <c r="K153" s="171" t="s">
        <v>63</v>
      </c>
      <c r="L153" s="156">
        <v>0.70199999999999996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28"/>
        <v>0.70199999999999996</v>
      </c>
      <c r="U153" s="216" t="s">
        <v>61</v>
      </c>
      <c r="V153" s="207">
        <v>0.70199999999999996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29"/>
        <v>0.70199999999999996</v>
      </c>
      <c r="AJ153" s="141" t="str">
        <f t="shared" si="130"/>
        <v/>
      </c>
      <c r="BA153" s="141"/>
      <c r="BR153" s="141"/>
      <c r="CG153" s="141"/>
    </row>
    <row r="154" spans="1:85">
      <c r="A154" s="172" t="s">
        <v>23</v>
      </c>
      <c r="B154" s="173">
        <v>0.70199999999999996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127"/>
        <v>0.70199999999999996</v>
      </c>
      <c r="J154" s="149"/>
      <c r="K154" s="176" t="s">
        <v>23</v>
      </c>
      <c r="L154" s="177">
        <v>0.70199999999999996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28"/>
        <v>0.70199999999999996</v>
      </c>
      <c r="U154" s="217" t="s">
        <v>64</v>
      </c>
      <c r="V154" s="218">
        <v>0.70199999999999996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129"/>
        <v>0.70199999999999996</v>
      </c>
      <c r="AJ154" s="141" t="str">
        <f t="shared" si="130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127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28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29"/>
        <v>0</v>
      </c>
      <c r="AJ155" s="141" t="str">
        <f t="shared" si="130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127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28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129"/>
        <v>0</v>
      </c>
      <c r="AJ156" s="141" t="str">
        <f t="shared" si="130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127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28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29"/>
        <v>0</v>
      </c>
      <c r="AJ157" s="141" t="str">
        <f t="shared" si="130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805.11310111000216</v>
      </c>
      <c r="C158" s="195">
        <f t="shared" ref="C158:H158" si="131">SUM(C137:C153)</f>
        <v>8596.7413796858727</v>
      </c>
      <c r="D158" s="195">
        <f t="shared" si="131"/>
        <v>5464.8961918331079</v>
      </c>
      <c r="E158" s="195">
        <f t="shared" si="131"/>
        <v>6021.9705247515831</v>
      </c>
      <c r="F158" s="195">
        <f t="shared" si="131"/>
        <v>0</v>
      </c>
      <c r="G158" s="195">
        <f t="shared" si="131"/>
        <v>167.49020985308584</v>
      </c>
      <c r="H158" s="197">
        <f t="shared" si="131"/>
        <v>0</v>
      </c>
      <c r="I158" s="154">
        <f t="shared" ref="I158" si="132">SUM(I137:I153)</f>
        <v>21056.211407233652</v>
      </c>
      <c r="J158" s="149"/>
      <c r="K158" s="196" t="s">
        <v>26</v>
      </c>
      <c r="L158" s="195">
        <f>SUM(L137:L153)</f>
        <v>805.11310111000216</v>
      </c>
      <c r="M158" s="195">
        <f t="shared" ref="M158:R158" si="133">SUM(M137:M153)</f>
        <v>8596.7413796858727</v>
      </c>
      <c r="N158" s="195">
        <f t="shared" si="133"/>
        <v>5464.8961918331079</v>
      </c>
      <c r="O158" s="195">
        <f t="shared" si="133"/>
        <v>6021.9705247515831</v>
      </c>
      <c r="P158" s="195">
        <f t="shared" si="133"/>
        <v>103.57769277793504</v>
      </c>
      <c r="Q158" s="195">
        <f t="shared" si="133"/>
        <v>167.49020985308584</v>
      </c>
      <c r="R158" s="197">
        <f t="shared" si="133"/>
        <v>0</v>
      </c>
      <c r="S158" s="198">
        <f t="shared" ref="S158" si="134">SUM(S137:S153)</f>
        <v>21159.789100011585</v>
      </c>
      <c r="T158" s="141" t="str">
        <f>IF(ABS(S158-AI158)&gt;0.01,S158-AI158,"")</f>
        <v/>
      </c>
      <c r="U158" s="224" t="s">
        <v>62</v>
      </c>
      <c r="V158" s="225">
        <f>SUM(V137:V153)</f>
        <v>668.43037898619343</v>
      </c>
      <c r="W158" s="225">
        <f t="shared" ref="W158:AH158" si="135">SUM(W137:W153)</f>
        <v>132.92746499025338</v>
      </c>
      <c r="X158" s="225">
        <f t="shared" si="135"/>
        <v>167.49020985308584</v>
      </c>
      <c r="Y158" s="225">
        <f t="shared" si="135"/>
        <v>8596.7413796858727</v>
      </c>
      <c r="Z158" s="225">
        <f t="shared" si="135"/>
        <v>5457.4656537995525</v>
      </c>
      <c r="AA158" s="225">
        <f t="shared" si="135"/>
        <v>5944.1683971113998</v>
      </c>
      <c r="AB158" s="225">
        <f t="shared" si="135"/>
        <v>103.57769277793504</v>
      </c>
      <c r="AC158" s="225">
        <f t="shared" si="135"/>
        <v>88.987922807294737</v>
      </c>
      <c r="AD158" s="226">
        <f t="shared" si="135"/>
        <v>3.755257133555352</v>
      </c>
      <c r="AE158" s="226">
        <f t="shared" si="135"/>
        <v>0.44663926357974498</v>
      </c>
      <c r="AF158" s="226">
        <f t="shared" si="135"/>
        <v>0</v>
      </c>
      <c r="AG158" s="226">
        <f t="shared" si="135"/>
        <v>7.4305380335555258</v>
      </c>
      <c r="AH158" s="226">
        <f t="shared" si="135"/>
        <v>77.3554883766041</v>
      </c>
      <c r="AI158" s="227">
        <f>SUM(V158:AC158)</f>
        <v>21159.789100011585</v>
      </c>
      <c r="AJ158" s="141" t="str">
        <f t="shared" si="130"/>
        <v/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3.8236370519789405E-2</v>
      </c>
      <c r="C159" s="49">
        <f t="shared" ref="C159:H159" si="136">IF($I158=0,"-",C158/$I158)</f>
        <v>0.40827579156678434</v>
      </c>
      <c r="D159" s="49">
        <f t="shared" si="136"/>
        <v>0.25953843671780846</v>
      </c>
      <c r="E159" s="49">
        <f t="shared" si="136"/>
        <v>0.28599496881394321</v>
      </c>
      <c r="F159" s="49">
        <f t="shared" si="136"/>
        <v>0</v>
      </c>
      <c r="G159" s="49">
        <f t="shared" si="136"/>
        <v>7.9544323816746181E-3</v>
      </c>
      <c r="H159" s="72">
        <f t="shared" si="136"/>
        <v>0</v>
      </c>
      <c r="I159" s="50">
        <f>SUM(B159:H159)</f>
        <v>0.99999999999999989</v>
      </c>
      <c r="J159" s="141"/>
      <c r="K159" s="84" t="s">
        <v>86</v>
      </c>
      <c r="L159" s="101">
        <f>IF($S158=0,"-",L158/$S158)</f>
        <v>3.8049202537163346E-2</v>
      </c>
      <c r="M159" s="101">
        <f t="shared" ref="M159:R159" si="137">IF($S158=0,"-",M158/$S158)</f>
        <v>0.40627727143467446</v>
      </c>
      <c r="N159" s="101">
        <f t="shared" si="137"/>
        <v>0.25826798962897585</v>
      </c>
      <c r="O159" s="101">
        <f t="shared" si="137"/>
        <v>0.2845950163439146</v>
      </c>
      <c r="P159" s="101">
        <f t="shared" si="137"/>
        <v>4.8950248175147612E-3</v>
      </c>
      <c r="Q159" s="101">
        <f t="shared" si="137"/>
        <v>7.9154952377570795E-3</v>
      </c>
      <c r="R159" s="102">
        <f t="shared" si="137"/>
        <v>0</v>
      </c>
      <c r="S159" s="103">
        <f>SUM(L159:R159)</f>
        <v>1.0000000000000002</v>
      </c>
      <c r="U159" s="113" t="s">
        <v>86</v>
      </c>
      <c r="V159" s="135">
        <f>+V158/$AI158</f>
        <v>3.1589652232678796E-2</v>
      </c>
      <c r="W159" s="135">
        <f t="shared" ref="W159:AH159" si="138">+W158/$AI158</f>
        <v>6.2820789168536945E-3</v>
      </c>
      <c r="X159" s="135">
        <f t="shared" si="138"/>
        <v>7.9154952377570795E-3</v>
      </c>
      <c r="Y159" s="135">
        <f t="shared" si="138"/>
        <v>0.40627727143467446</v>
      </c>
      <c r="Z159" s="135">
        <f t="shared" si="138"/>
        <v>0.25791682648654396</v>
      </c>
      <c r="AA159" s="135">
        <f t="shared" si="138"/>
        <v>0.2809181305643611</v>
      </c>
      <c r="AB159" s="135">
        <f t="shared" si="138"/>
        <v>4.8950248175147612E-3</v>
      </c>
      <c r="AC159" s="135">
        <f t="shared" si="138"/>
        <v>4.2055203096162249E-3</v>
      </c>
      <c r="AD159" s="135">
        <f t="shared" si="138"/>
        <v>1.7747138763085762E-4</v>
      </c>
      <c r="AE159" s="135">
        <f t="shared" si="138"/>
        <v>2.1107926051091902E-5</v>
      </c>
      <c r="AF159" s="135">
        <f t="shared" si="138"/>
        <v>0</v>
      </c>
      <c r="AG159" s="135">
        <f t="shared" si="138"/>
        <v>3.5116314243186181E-4</v>
      </c>
      <c r="AH159" s="135">
        <f t="shared" si="138"/>
        <v>3.6557778535024127E-3</v>
      </c>
      <c r="AI159" s="136">
        <f>SUM(V159:AC159)</f>
        <v>1.0000000000000002</v>
      </c>
      <c r="AJ159" s="24" t="str">
        <f t="shared" si="130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7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139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40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41">SUM(V164:AC164)</f>
        <v>0</v>
      </c>
      <c r="AJ164" s="141" t="str">
        <f t="shared" ref="AJ164:AJ185" si="142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139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40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41"/>
        <v>0</v>
      </c>
      <c r="AJ165" s="141" t="str">
        <f t="shared" si="142"/>
        <v/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139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40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41"/>
        <v>0</v>
      </c>
      <c r="AJ166" s="141" t="str">
        <f t="shared" si="142"/>
        <v/>
      </c>
      <c r="BA166" s="141"/>
      <c r="BR166" s="141"/>
      <c r="CG166" s="141"/>
    </row>
    <row r="167" spans="1:85" ht="15">
      <c r="A167" s="167" t="s">
        <v>16</v>
      </c>
      <c r="B167" s="156">
        <v>9.5621011872950827</v>
      </c>
      <c r="C167" s="156">
        <v>0</v>
      </c>
      <c r="D167" s="156">
        <v>0</v>
      </c>
      <c r="E167" s="156">
        <v>0</v>
      </c>
      <c r="F167" s="348"/>
      <c r="G167" s="156">
        <v>0</v>
      </c>
      <c r="H167" s="168">
        <v>0</v>
      </c>
      <c r="I167" s="154">
        <f t="shared" si="139"/>
        <v>9.5621011872950827</v>
      </c>
      <c r="J167" s="149"/>
      <c r="K167" s="169" t="s">
        <v>16</v>
      </c>
      <c r="L167" s="156">
        <v>9.5621011872950827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40"/>
        <v>9.5621011872950827</v>
      </c>
      <c r="U167" s="215" t="s">
        <v>16</v>
      </c>
      <c r="V167" s="207">
        <v>9.5621011872950827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41"/>
        <v>9.5621011872950827</v>
      </c>
      <c r="AJ167" s="141" t="str">
        <f t="shared" si="142"/>
        <v/>
      </c>
      <c r="BA167" s="141"/>
      <c r="BR167" s="141"/>
      <c r="CG167" s="141"/>
    </row>
    <row r="168" spans="1:85" ht="15">
      <c r="A168" s="159" t="s">
        <v>15</v>
      </c>
      <c r="B168" s="160">
        <v>3.4809022511760421</v>
      </c>
      <c r="C168" s="160">
        <v>0</v>
      </c>
      <c r="D168" s="160">
        <v>0</v>
      </c>
      <c r="E168" s="160">
        <v>0</v>
      </c>
      <c r="F168" s="348"/>
      <c r="G168" s="160">
        <v>0</v>
      </c>
      <c r="H168" s="161">
        <v>0</v>
      </c>
      <c r="I168" s="162">
        <f t="shared" si="139"/>
        <v>3.4809022511760421</v>
      </c>
      <c r="J168" s="149"/>
      <c r="K168" s="163" t="s">
        <v>15</v>
      </c>
      <c r="L168" s="164">
        <v>3.4809022511760421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40"/>
        <v>3.4809022511760421</v>
      </c>
      <c r="U168" s="211" t="s">
        <v>56</v>
      </c>
      <c r="V168" s="212">
        <v>3.4809022511760421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41"/>
        <v>3.4809022511760421</v>
      </c>
      <c r="AJ168" s="141" t="str">
        <f t="shared" si="142"/>
        <v/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2.3755725890622656</v>
      </c>
      <c r="F169" s="348"/>
      <c r="G169" s="156">
        <v>0</v>
      </c>
      <c r="H169" s="168">
        <v>0</v>
      </c>
      <c r="I169" s="154">
        <f t="shared" si="139"/>
        <v>2.3755725890622656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2.3755725890622656</v>
      </c>
      <c r="P169" s="156">
        <v>34.693171591379993</v>
      </c>
      <c r="Q169" s="156">
        <v>0</v>
      </c>
      <c r="R169" s="157">
        <v>0</v>
      </c>
      <c r="S169" s="158">
        <f t="shared" si="140"/>
        <v>37.068744180442259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1.1877862945311328</v>
      </c>
      <c r="AB169" s="207">
        <v>34.693171591379993</v>
      </c>
      <c r="AC169" s="208">
        <v>1.1877862945311328</v>
      </c>
      <c r="AD169" s="207">
        <v>0</v>
      </c>
      <c r="AE169" s="207">
        <v>0</v>
      </c>
      <c r="AF169" s="207">
        <v>0</v>
      </c>
      <c r="AG169" s="207">
        <v>0</v>
      </c>
      <c r="AH169" s="207">
        <v>1.1877862945311328</v>
      </c>
      <c r="AI169" s="210">
        <f t="shared" si="141"/>
        <v>37.068744180442266</v>
      </c>
      <c r="AJ169" s="141" t="str">
        <f t="shared" si="142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139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1.6923950827344296</v>
      </c>
      <c r="Q170" s="164">
        <v>0</v>
      </c>
      <c r="R170" s="165">
        <v>0</v>
      </c>
      <c r="S170" s="166">
        <f t="shared" si="140"/>
        <v>1.6923950827344296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1.6923950827344296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41"/>
        <v>1.6923950827344296</v>
      </c>
      <c r="AJ170" s="141" t="str">
        <f t="shared" si="142"/>
        <v/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139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40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41"/>
        <v>0</v>
      </c>
      <c r="AJ171" s="141" t="str">
        <f t="shared" si="142"/>
        <v/>
      </c>
      <c r="BA171" s="141"/>
      <c r="BR171" s="141"/>
      <c r="CG171" s="141"/>
    </row>
    <row r="172" spans="1:85" ht="15">
      <c r="A172" s="159" t="s">
        <v>17</v>
      </c>
      <c r="B172" s="160">
        <v>4.2987187405740324</v>
      </c>
      <c r="C172" s="160">
        <v>0</v>
      </c>
      <c r="D172" s="160">
        <v>5.9362187806483799</v>
      </c>
      <c r="E172" s="160">
        <v>0</v>
      </c>
      <c r="F172" s="348"/>
      <c r="G172" s="160">
        <v>0</v>
      </c>
      <c r="H172" s="161">
        <v>0</v>
      </c>
      <c r="I172" s="162">
        <f t="shared" si="139"/>
        <v>10.234937521222413</v>
      </c>
      <c r="J172" s="149"/>
      <c r="K172" s="163" t="s">
        <v>17</v>
      </c>
      <c r="L172" s="164">
        <v>4.2987187405740324</v>
      </c>
      <c r="M172" s="164">
        <v>0</v>
      </c>
      <c r="N172" s="164">
        <v>5.9362187806483799</v>
      </c>
      <c r="O172" s="164">
        <v>0</v>
      </c>
      <c r="P172" s="164">
        <v>4.0519569892473245E-3</v>
      </c>
      <c r="Q172" s="164">
        <v>0</v>
      </c>
      <c r="R172" s="165">
        <v>0</v>
      </c>
      <c r="S172" s="166">
        <f t="shared" si="140"/>
        <v>10.238989478211661</v>
      </c>
      <c r="U172" s="211" t="s">
        <v>17</v>
      </c>
      <c r="V172" s="212">
        <v>4.2987187405740324</v>
      </c>
      <c r="W172" s="212">
        <v>0</v>
      </c>
      <c r="X172" s="212">
        <v>0</v>
      </c>
      <c r="Y172" s="212">
        <v>0</v>
      </c>
      <c r="Z172" s="212">
        <v>5.9362187806483799</v>
      </c>
      <c r="AA172" s="212">
        <v>0</v>
      </c>
      <c r="AB172" s="212">
        <v>4.0519569892473245E-3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141"/>
        <v>10.238989478211661</v>
      </c>
      <c r="AJ172" s="141" t="str">
        <f t="shared" si="142"/>
        <v/>
      </c>
      <c r="BA172" s="141"/>
      <c r="BR172" s="141"/>
      <c r="CG172" s="141"/>
    </row>
    <row r="173" spans="1:85" ht="15">
      <c r="A173" s="167" t="s">
        <v>139</v>
      </c>
      <c r="B173" s="156">
        <v>428.89924462835251</v>
      </c>
      <c r="C173" s="156">
        <v>0</v>
      </c>
      <c r="D173" s="156">
        <v>1155.4904993706882</v>
      </c>
      <c r="E173" s="156">
        <v>0</v>
      </c>
      <c r="F173" s="348"/>
      <c r="G173" s="156">
        <v>0</v>
      </c>
      <c r="H173" s="168">
        <v>0</v>
      </c>
      <c r="I173" s="154">
        <f t="shared" si="139"/>
        <v>1584.3897439990408</v>
      </c>
      <c r="J173" s="149"/>
      <c r="K173" s="169" t="s">
        <v>139</v>
      </c>
      <c r="L173" s="156">
        <v>428.89924462835251</v>
      </c>
      <c r="M173" s="156">
        <v>0</v>
      </c>
      <c r="N173" s="156">
        <v>1155.4904993706882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40"/>
        <v>1584.3897439990408</v>
      </c>
      <c r="U173" s="215" t="s">
        <v>139</v>
      </c>
      <c r="V173" s="207">
        <v>428.89924462835251</v>
      </c>
      <c r="W173" s="207">
        <v>0</v>
      </c>
      <c r="X173" s="207">
        <v>0</v>
      </c>
      <c r="Y173" s="207">
        <v>0</v>
      </c>
      <c r="Z173" s="207">
        <v>1155.4904993706882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41"/>
        <v>1584.3897439990408</v>
      </c>
      <c r="AJ173" s="141" t="str">
        <f t="shared" si="142"/>
        <v/>
      </c>
      <c r="BA173" s="141"/>
      <c r="BR173" s="141"/>
      <c r="CG173" s="141"/>
    </row>
    <row r="174" spans="1:85" ht="15">
      <c r="A174" s="159" t="s">
        <v>25</v>
      </c>
      <c r="B174" s="160">
        <v>6.7196265385675744</v>
      </c>
      <c r="C174" s="160">
        <v>5.9084666477496075</v>
      </c>
      <c r="D174" s="160">
        <v>577.59738537486851</v>
      </c>
      <c r="E174" s="160">
        <v>306.91408059948492</v>
      </c>
      <c r="F174" s="348"/>
      <c r="G174" s="160">
        <v>31.246864306213677</v>
      </c>
      <c r="H174" s="161">
        <v>0</v>
      </c>
      <c r="I174" s="162">
        <f t="shared" si="139"/>
        <v>928.38642346688425</v>
      </c>
      <c r="J174" s="149"/>
      <c r="K174" s="163" t="s">
        <v>25</v>
      </c>
      <c r="L174" s="164">
        <v>6.7196265385675744</v>
      </c>
      <c r="M174" s="164">
        <v>5.9084666477496075</v>
      </c>
      <c r="N174" s="164">
        <v>577.59738537486851</v>
      </c>
      <c r="O174" s="164">
        <v>306.91408059948492</v>
      </c>
      <c r="P174" s="164">
        <v>0</v>
      </c>
      <c r="Q174" s="164">
        <v>31.246864306213677</v>
      </c>
      <c r="R174" s="165">
        <v>0</v>
      </c>
      <c r="S174" s="166">
        <f t="shared" si="140"/>
        <v>928.38642346688425</v>
      </c>
      <c r="U174" s="211" t="s">
        <v>25</v>
      </c>
      <c r="V174" s="212">
        <v>6.3679024430962965</v>
      </c>
      <c r="W174" s="212">
        <v>0.15073889805911936</v>
      </c>
      <c r="X174" s="212">
        <v>31.246864306213677</v>
      </c>
      <c r="Y174" s="212">
        <v>5.9084666477496075</v>
      </c>
      <c r="Z174" s="212">
        <v>577.59738537486851</v>
      </c>
      <c r="AA174" s="212">
        <v>306.91408059948492</v>
      </c>
      <c r="AB174" s="212">
        <v>0</v>
      </c>
      <c r="AC174" s="213">
        <v>0.20098519741215914</v>
      </c>
      <c r="AD174" s="212">
        <v>0.20098519741215914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141"/>
        <v>928.38642346688425</v>
      </c>
      <c r="AJ174" s="141" t="str">
        <f t="shared" si="142"/>
        <v/>
      </c>
      <c r="BA174" s="141"/>
      <c r="BR174" s="141"/>
      <c r="CG174" s="141"/>
    </row>
    <row r="175" spans="1:85" ht="15">
      <c r="A175" s="167" t="s">
        <v>24</v>
      </c>
      <c r="B175" s="156">
        <v>158.64702857142856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139"/>
        <v>158.64702857142856</v>
      </c>
      <c r="J175" s="149"/>
      <c r="K175" s="169" t="s">
        <v>24</v>
      </c>
      <c r="L175" s="156">
        <v>158.64702857142856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40"/>
        <v>158.64702857142856</v>
      </c>
      <c r="U175" s="215" t="s">
        <v>24</v>
      </c>
      <c r="V175" s="207">
        <v>158.64702857142856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41"/>
        <v>158.64702857142856</v>
      </c>
      <c r="AJ175" s="141" t="str">
        <f t="shared" si="142"/>
        <v/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139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40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41"/>
        <v>0</v>
      </c>
      <c r="AJ176" s="141" t="str">
        <f t="shared" si="142"/>
        <v/>
      </c>
      <c r="BA176" s="141"/>
      <c r="BR176" s="141"/>
      <c r="CG176" s="141"/>
    </row>
    <row r="177" spans="1:85" ht="15">
      <c r="A177" s="167" t="s">
        <v>22</v>
      </c>
      <c r="B177" s="156">
        <v>0.14987149923603041</v>
      </c>
      <c r="C177" s="156">
        <v>0</v>
      </c>
      <c r="D177" s="156">
        <v>0</v>
      </c>
      <c r="E177" s="156">
        <v>0</v>
      </c>
      <c r="F177" s="348"/>
      <c r="G177" s="156">
        <v>0</v>
      </c>
      <c r="H177" s="168">
        <v>0</v>
      </c>
      <c r="I177" s="154">
        <f t="shared" si="139"/>
        <v>0.14987149923603041</v>
      </c>
      <c r="J177" s="149"/>
      <c r="K177" s="169" t="s">
        <v>22</v>
      </c>
      <c r="L177" s="156">
        <v>0.14987149923603041</v>
      </c>
      <c r="M177" s="156">
        <v>0</v>
      </c>
      <c r="N177" s="156">
        <v>0</v>
      </c>
      <c r="O177" s="156">
        <v>0</v>
      </c>
      <c r="P177" s="156">
        <v>1.9988126395455186</v>
      </c>
      <c r="Q177" s="156">
        <v>0</v>
      </c>
      <c r="R177" s="157">
        <v>0</v>
      </c>
      <c r="S177" s="158">
        <f t="shared" si="140"/>
        <v>2.1486841387815492</v>
      </c>
      <c r="U177" s="215" t="s">
        <v>22</v>
      </c>
      <c r="V177" s="207">
        <v>0.14987149923603041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1.9988126395455186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41"/>
        <v>2.1486841387815492</v>
      </c>
      <c r="AJ177" s="141" t="str">
        <f t="shared" si="142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139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40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41"/>
        <v>0</v>
      </c>
      <c r="AJ178" s="141" t="str">
        <f t="shared" si="142"/>
        <v/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139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40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41"/>
        <v>0</v>
      </c>
      <c r="AJ179" s="141" t="str">
        <f t="shared" si="142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139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40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141"/>
        <v>0</v>
      </c>
      <c r="AJ180" s="141" t="str">
        <f t="shared" si="142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139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40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41"/>
        <v>0</v>
      </c>
      <c r="AJ181" s="141" t="str">
        <f t="shared" si="142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139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40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141"/>
        <v>0</v>
      </c>
      <c r="AJ182" s="141" t="str">
        <f t="shared" si="142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139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40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41"/>
        <v>0</v>
      </c>
      <c r="AJ183" s="141" t="str">
        <f t="shared" si="142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611.75749341662981</v>
      </c>
      <c r="C184" s="195">
        <f t="shared" ref="C184:H184" si="143">SUM(C163:C179)</f>
        <v>5.9084666477496075</v>
      </c>
      <c r="D184" s="195">
        <f t="shared" si="143"/>
        <v>1739.0241035262052</v>
      </c>
      <c r="E184" s="195">
        <f t="shared" si="143"/>
        <v>309.28965318854716</v>
      </c>
      <c r="F184" s="195">
        <f t="shared" si="143"/>
        <v>0</v>
      </c>
      <c r="G184" s="195">
        <f t="shared" si="143"/>
        <v>31.246864306213677</v>
      </c>
      <c r="H184" s="197">
        <f t="shared" si="143"/>
        <v>0</v>
      </c>
      <c r="I184" s="154">
        <f t="shared" ref="I184" si="144">SUM(I163:I179)</f>
        <v>2697.2265810853451</v>
      </c>
      <c r="J184" s="149"/>
      <c r="K184" s="196" t="s">
        <v>26</v>
      </c>
      <c r="L184" s="195">
        <f>SUM(L163:L179)</f>
        <v>611.75749341662981</v>
      </c>
      <c r="M184" s="195">
        <f t="shared" ref="M184:R184" si="145">SUM(M163:M179)</f>
        <v>5.9084666477496075</v>
      </c>
      <c r="N184" s="195">
        <f t="shared" si="145"/>
        <v>1739.0241035262052</v>
      </c>
      <c r="O184" s="195">
        <f t="shared" si="145"/>
        <v>309.28965318854716</v>
      </c>
      <c r="P184" s="195">
        <f t="shared" si="145"/>
        <v>38.388431270649185</v>
      </c>
      <c r="Q184" s="195">
        <f t="shared" si="145"/>
        <v>31.246864306213677</v>
      </c>
      <c r="R184" s="197">
        <f t="shared" si="145"/>
        <v>0</v>
      </c>
      <c r="S184" s="198">
        <f t="shared" ref="S184" si="146">SUM(S163:S179)</f>
        <v>2735.6150123559946</v>
      </c>
      <c r="T184" s="141" t="str">
        <f>IF(ABS(S184-AI184)&gt;0.01,S184-AI184,"")</f>
        <v/>
      </c>
      <c r="U184" s="224" t="s">
        <v>62</v>
      </c>
      <c r="V184" s="225">
        <f>SUM(V163:V179)</f>
        <v>611.40576932115857</v>
      </c>
      <c r="W184" s="225">
        <f t="shared" ref="W184:AH184" si="147">SUM(W163:W179)</f>
        <v>0.15073889805911936</v>
      </c>
      <c r="X184" s="225">
        <f t="shared" si="147"/>
        <v>31.246864306213677</v>
      </c>
      <c r="Y184" s="225">
        <f t="shared" si="147"/>
        <v>5.9084666477496075</v>
      </c>
      <c r="Z184" s="225">
        <f t="shared" si="147"/>
        <v>1739.0241035262052</v>
      </c>
      <c r="AA184" s="225">
        <f t="shared" si="147"/>
        <v>308.10186689401604</v>
      </c>
      <c r="AB184" s="225">
        <f t="shared" si="147"/>
        <v>38.388431270649185</v>
      </c>
      <c r="AC184" s="225">
        <f t="shared" si="147"/>
        <v>1.3887714919432921</v>
      </c>
      <c r="AD184" s="226">
        <f t="shared" si="147"/>
        <v>0.20098519741215914</v>
      </c>
      <c r="AE184" s="226">
        <f t="shared" si="147"/>
        <v>0</v>
      </c>
      <c r="AF184" s="226">
        <f t="shared" si="147"/>
        <v>0</v>
      </c>
      <c r="AG184" s="226">
        <f t="shared" si="147"/>
        <v>0</v>
      </c>
      <c r="AH184" s="226">
        <f t="shared" si="147"/>
        <v>1.1877862945311328</v>
      </c>
      <c r="AI184" s="227">
        <f>SUM(V184:AC184)</f>
        <v>2735.6150123559946</v>
      </c>
      <c r="AJ184" s="141" t="str">
        <f t="shared" si="142"/>
        <v/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0.22680982669630331</v>
      </c>
      <c r="C185" s="49">
        <f t="shared" ref="C185:H185" si="148">IF($I184=0,"-",C184/$I184)</f>
        <v>2.1905711181935935E-3</v>
      </c>
      <c r="D185" s="49">
        <f t="shared" si="148"/>
        <v>0.64474527862113606</v>
      </c>
      <c r="E185" s="49">
        <f t="shared" si="148"/>
        <v>0.11466951102939642</v>
      </c>
      <c r="F185" s="49">
        <f t="shared" si="148"/>
        <v>0</v>
      </c>
      <c r="G185" s="49">
        <f t="shared" si="148"/>
        <v>1.1584812534970703E-2</v>
      </c>
      <c r="H185" s="72">
        <f t="shared" si="148"/>
        <v>0</v>
      </c>
      <c r="I185" s="50">
        <f>SUM(B185:H185)</f>
        <v>1</v>
      </c>
      <c r="J185" s="141"/>
      <c r="K185" s="84" t="s">
        <v>86</v>
      </c>
      <c r="L185" s="101">
        <f>IF($S184=0,"-",L184/$S184)</f>
        <v>0.22362704205580658</v>
      </c>
      <c r="M185" s="101">
        <f t="shared" ref="M185:R185" si="149">IF($S184=0,"-",M184/$S184)</f>
        <v>2.1598311973953736E-3</v>
      </c>
      <c r="N185" s="101">
        <f t="shared" si="149"/>
        <v>0.63569767517414844</v>
      </c>
      <c r="O185" s="101">
        <f t="shared" si="149"/>
        <v>0.11306037281984994</v>
      </c>
      <c r="P185" s="101">
        <f t="shared" si="149"/>
        <v>1.403283396869061E-2</v>
      </c>
      <c r="Q185" s="101">
        <f t="shared" si="149"/>
        <v>1.1422244784109052E-2</v>
      </c>
      <c r="R185" s="102">
        <f t="shared" si="149"/>
        <v>0</v>
      </c>
      <c r="S185" s="103">
        <f>SUM(L185:R185)</f>
        <v>0.99999999999999989</v>
      </c>
      <c r="U185" s="113" t="s">
        <v>86</v>
      </c>
      <c r="V185" s="135">
        <f>+V184/$AI184</f>
        <v>0.22349846983570887</v>
      </c>
      <c r="W185" s="135">
        <f t="shared" ref="W185:AH185" si="150">+W184/$AI184</f>
        <v>5.5102380041882589E-5</v>
      </c>
      <c r="X185" s="135">
        <f t="shared" si="150"/>
        <v>1.1422244784109052E-2</v>
      </c>
      <c r="Y185" s="135">
        <f t="shared" si="150"/>
        <v>2.1598311973953736E-3</v>
      </c>
      <c r="Z185" s="135">
        <f t="shared" si="150"/>
        <v>0.63569767517414844</v>
      </c>
      <c r="AA185" s="135">
        <f t="shared" si="150"/>
        <v>0.11262617930608203</v>
      </c>
      <c r="AB185" s="135">
        <f t="shared" si="150"/>
        <v>1.403283396869061E-2</v>
      </c>
      <c r="AC185" s="135">
        <f t="shared" si="150"/>
        <v>5.076633538237677E-4</v>
      </c>
      <c r="AD185" s="135">
        <f t="shared" si="150"/>
        <v>7.3469840055843461E-5</v>
      </c>
      <c r="AE185" s="135">
        <f t="shared" si="150"/>
        <v>0</v>
      </c>
      <c r="AF185" s="135">
        <f t="shared" si="150"/>
        <v>0</v>
      </c>
      <c r="AG185" s="135">
        <f t="shared" si="150"/>
        <v>0</v>
      </c>
      <c r="AH185" s="135">
        <f t="shared" si="150"/>
        <v>4.3419351376792424E-4</v>
      </c>
      <c r="AI185" s="136">
        <f>SUM(V185:AC185)</f>
        <v>1</v>
      </c>
      <c r="AJ185" s="24" t="str">
        <f t="shared" si="142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351.4718300043171</v>
      </c>
      <c r="C189" s="152">
        <v>0</v>
      </c>
      <c r="D189" s="152">
        <v>0</v>
      </c>
      <c r="E189" s="152">
        <v>0</v>
      </c>
      <c r="F189" s="347"/>
      <c r="G189" s="152">
        <v>0</v>
      </c>
      <c r="H189" s="153">
        <v>0</v>
      </c>
      <c r="I189" s="154">
        <f>SUM(B189:H189)</f>
        <v>351.4718300043171</v>
      </c>
      <c r="J189" s="149"/>
      <c r="K189" s="203" t="s">
        <v>7</v>
      </c>
      <c r="L189" s="152">
        <v>351.4718300043171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351.4718300043171</v>
      </c>
      <c r="U189" s="206" t="s">
        <v>7</v>
      </c>
      <c r="V189" s="207">
        <v>351.4718300043171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351.4718300043171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87.015789399999989</v>
      </c>
      <c r="E190" s="160">
        <v>0</v>
      </c>
      <c r="F190" s="348"/>
      <c r="G190" s="160">
        <v>0</v>
      </c>
      <c r="H190" s="161">
        <v>0</v>
      </c>
      <c r="I190" s="162">
        <f t="shared" ref="I190:I209" si="151">SUM(B190:H190)</f>
        <v>87.015789399999989</v>
      </c>
      <c r="J190" s="149"/>
      <c r="K190" s="163" t="s">
        <v>8</v>
      </c>
      <c r="L190" s="164">
        <v>0</v>
      </c>
      <c r="M190" s="164">
        <v>0</v>
      </c>
      <c r="N190" s="164">
        <v>87.015789399999989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52">SUM(L190:R190)</f>
        <v>87.015789399999989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87.015789399999989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53">SUM(V190:AC190)</f>
        <v>87.015789399999989</v>
      </c>
      <c r="AJ190" s="141" t="str">
        <f t="shared" ref="AJ190:AJ211" si="154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3.5647451303367115</v>
      </c>
      <c r="E191" s="156">
        <v>0</v>
      </c>
      <c r="F191" s="348"/>
      <c r="G191" s="156">
        <v>0</v>
      </c>
      <c r="H191" s="168">
        <v>0</v>
      </c>
      <c r="I191" s="154">
        <f t="shared" si="151"/>
        <v>3.5647451303367115</v>
      </c>
      <c r="J191" s="149"/>
      <c r="K191" s="169" t="s">
        <v>10</v>
      </c>
      <c r="L191" s="156">
        <v>0</v>
      </c>
      <c r="M191" s="156">
        <v>0</v>
      </c>
      <c r="N191" s="156">
        <v>3.5647451303367115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52"/>
        <v>3.5647451303367115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3.5647451303367115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53"/>
        <v>3.5647451303367115</v>
      </c>
      <c r="AJ191" s="141" t="str">
        <f t="shared" si="154"/>
        <v/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54.882275999999997</v>
      </c>
      <c r="E192" s="160">
        <v>0</v>
      </c>
      <c r="F192" s="348"/>
      <c r="G192" s="160">
        <v>0</v>
      </c>
      <c r="H192" s="161">
        <v>0</v>
      </c>
      <c r="I192" s="162">
        <f t="shared" si="151"/>
        <v>54.882275999999997</v>
      </c>
      <c r="J192" s="149"/>
      <c r="K192" s="163" t="s">
        <v>55</v>
      </c>
      <c r="L192" s="164">
        <v>0</v>
      </c>
      <c r="M192" s="164">
        <v>0</v>
      </c>
      <c r="N192" s="164">
        <v>54.882275999999997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52"/>
        <v>54.882275999999997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54.882275999999997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153"/>
        <v>54.882275999999997</v>
      </c>
      <c r="AJ192" s="141" t="str">
        <f t="shared" si="154"/>
        <v/>
      </c>
      <c r="BA192" s="141"/>
      <c r="BR192" s="141"/>
      <c r="CG192" s="141"/>
    </row>
    <row r="193" spans="1:85" ht="15">
      <c r="A193" s="167" t="s">
        <v>16</v>
      </c>
      <c r="B193" s="156">
        <v>2.9328311106389586</v>
      </c>
      <c r="C193" s="156">
        <v>0</v>
      </c>
      <c r="D193" s="156">
        <v>132.93972866371217</v>
      </c>
      <c r="E193" s="156">
        <v>0</v>
      </c>
      <c r="F193" s="348"/>
      <c r="G193" s="156">
        <v>0</v>
      </c>
      <c r="H193" s="168">
        <v>0</v>
      </c>
      <c r="I193" s="154">
        <f t="shared" si="151"/>
        <v>135.87255977435115</v>
      </c>
      <c r="J193" s="149"/>
      <c r="K193" s="169" t="s">
        <v>16</v>
      </c>
      <c r="L193" s="156">
        <v>2.9328311106389586</v>
      </c>
      <c r="M193" s="156">
        <v>0</v>
      </c>
      <c r="N193" s="156">
        <v>132.93972866371217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52"/>
        <v>135.87255977435115</v>
      </c>
      <c r="U193" s="215" t="s">
        <v>16</v>
      </c>
      <c r="V193" s="207">
        <v>2.9328311106389586</v>
      </c>
      <c r="W193" s="207">
        <v>0</v>
      </c>
      <c r="X193" s="207">
        <v>0</v>
      </c>
      <c r="Y193" s="207">
        <v>0</v>
      </c>
      <c r="Z193" s="207">
        <v>132.93972866371217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53"/>
        <v>135.87255977435115</v>
      </c>
      <c r="AJ193" s="141" t="str">
        <f t="shared" si="154"/>
        <v/>
      </c>
      <c r="BA193" s="141"/>
      <c r="BR193" s="141"/>
      <c r="CG193" s="141"/>
    </row>
    <row r="194" spans="1:85" ht="15">
      <c r="A194" s="159" t="s">
        <v>15</v>
      </c>
      <c r="B194" s="160">
        <v>19.69893777336981</v>
      </c>
      <c r="C194" s="160">
        <v>1.199117291503955</v>
      </c>
      <c r="D194" s="160">
        <v>19.777501577249751</v>
      </c>
      <c r="E194" s="160">
        <v>4.6189931143657716</v>
      </c>
      <c r="F194" s="348"/>
      <c r="G194" s="160">
        <v>0</v>
      </c>
      <c r="H194" s="161">
        <v>0</v>
      </c>
      <c r="I194" s="162">
        <f t="shared" si="151"/>
        <v>45.294549756489289</v>
      </c>
      <c r="J194" s="149"/>
      <c r="K194" s="163" t="s">
        <v>15</v>
      </c>
      <c r="L194" s="164">
        <v>19.69893777336981</v>
      </c>
      <c r="M194" s="164">
        <v>1.199117291503955</v>
      </c>
      <c r="N194" s="164">
        <v>19.777501577249751</v>
      </c>
      <c r="O194" s="164">
        <v>4.6189931143657716</v>
      </c>
      <c r="P194" s="164">
        <v>0</v>
      </c>
      <c r="Q194" s="164">
        <v>0</v>
      </c>
      <c r="R194" s="165">
        <v>0</v>
      </c>
      <c r="S194" s="166">
        <f t="shared" si="152"/>
        <v>45.294549756489289</v>
      </c>
      <c r="U194" s="211" t="s">
        <v>56</v>
      </c>
      <c r="V194" s="212">
        <v>13.733081016916962</v>
      </c>
      <c r="W194" s="212">
        <v>0</v>
      </c>
      <c r="X194" s="212">
        <v>0</v>
      </c>
      <c r="Y194" s="212">
        <v>1.199117291503955</v>
      </c>
      <c r="Z194" s="212">
        <v>19.080956587591988</v>
      </c>
      <c r="AA194" s="212">
        <v>3.1577565269972565</v>
      </c>
      <c r="AB194" s="212">
        <v>0</v>
      </c>
      <c r="AC194" s="213">
        <v>8.1236383334791267</v>
      </c>
      <c r="AD194" s="212">
        <v>5.9658567564528475</v>
      </c>
      <c r="AE194" s="212">
        <v>0</v>
      </c>
      <c r="AF194" s="212">
        <v>0</v>
      </c>
      <c r="AG194" s="212">
        <v>0.69654498965776446</v>
      </c>
      <c r="AH194" s="212">
        <v>1.4612365873685147</v>
      </c>
      <c r="AI194" s="214">
        <f t="shared" si="153"/>
        <v>45.294549756489289</v>
      </c>
      <c r="AJ194" s="141" t="str">
        <f t="shared" si="154"/>
        <v/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</v>
      </c>
      <c r="E195" s="156">
        <v>8.1980269069678755</v>
      </c>
      <c r="F195" s="348"/>
      <c r="G195" s="156">
        <v>0</v>
      </c>
      <c r="H195" s="168">
        <v>0</v>
      </c>
      <c r="I195" s="154">
        <f t="shared" si="151"/>
        <v>8.1980269069678755</v>
      </c>
      <c r="J195" s="149"/>
      <c r="K195" s="169" t="s">
        <v>57</v>
      </c>
      <c r="L195" s="156">
        <v>0</v>
      </c>
      <c r="M195" s="156">
        <v>0</v>
      </c>
      <c r="N195" s="156">
        <v>0</v>
      </c>
      <c r="O195" s="156">
        <v>8.1980269069678755</v>
      </c>
      <c r="P195" s="156">
        <v>1239.6259530676934</v>
      </c>
      <c r="Q195" s="156">
        <v>0</v>
      </c>
      <c r="R195" s="157">
        <v>0</v>
      </c>
      <c r="S195" s="158">
        <f t="shared" si="152"/>
        <v>1247.8239799746614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1.2297040360451812</v>
      </c>
      <c r="AB195" s="207">
        <v>1239.6259530676934</v>
      </c>
      <c r="AC195" s="208">
        <v>6.9683228709226936</v>
      </c>
      <c r="AD195" s="207">
        <v>0</v>
      </c>
      <c r="AE195" s="207">
        <v>0</v>
      </c>
      <c r="AF195" s="207">
        <v>0</v>
      </c>
      <c r="AG195" s="207">
        <v>0</v>
      </c>
      <c r="AH195" s="207">
        <v>6.9683228709226936</v>
      </c>
      <c r="AI195" s="210">
        <f t="shared" si="153"/>
        <v>1247.8239799746614</v>
      </c>
      <c r="AJ195" s="141" t="str">
        <f t="shared" si="154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151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3.8723200454983426</v>
      </c>
      <c r="Q196" s="164">
        <v>0</v>
      </c>
      <c r="R196" s="165">
        <v>0</v>
      </c>
      <c r="S196" s="166">
        <f t="shared" si="152"/>
        <v>3.8723200454983426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3.8723200454983426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53"/>
        <v>3.8723200454983426</v>
      </c>
      <c r="AJ196" s="141" t="str">
        <f t="shared" si="154"/>
        <v/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151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52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53"/>
        <v>0</v>
      </c>
      <c r="AJ197" s="141" t="str">
        <f t="shared" si="154"/>
        <v/>
      </c>
      <c r="BA197" s="141"/>
      <c r="BR197" s="141"/>
      <c r="CG197" s="141"/>
    </row>
    <row r="198" spans="1:85" ht="15">
      <c r="A198" s="159" t="s">
        <v>17</v>
      </c>
      <c r="B198" s="160">
        <v>88.985060523383169</v>
      </c>
      <c r="C198" s="160">
        <v>0</v>
      </c>
      <c r="D198" s="160">
        <v>16.498826906319827</v>
      </c>
      <c r="E198" s="160">
        <v>0.80285576097244282</v>
      </c>
      <c r="F198" s="348"/>
      <c r="G198" s="160">
        <v>0</v>
      </c>
      <c r="H198" s="161">
        <v>0</v>
      </c>
      <c r="I198" s="162">
        <f t="shared" si="151"/>
        <v>106.28674319067545</v>
      </c>
      <c r="J198" s="149"/>
      <c r="K198" s="163" t="s">
        <v>17</v>
      </c>
      <c r="L198" s="164">
        <v>88.985060523383169</v>
      </c>
      <c r="M198" s="164">
        <v>0</v>
      </c>
      <c r="N198" s="164">
        <v>16.498826906319827</v>
      </c>
      <c r="O198" s="164">
        <v>0.80285576097244282</v>
      </c>
      <c r="P198" s="164">
        <v>2.0421839832285137E-2</v>
      </c>
      <c r="Q198" s="164">
        <v>0</v>
      </c>
      <c r="R198" s="165">
        <v>0</v>
      </c>
      <c r="S198" s="166">
        <f t="shared" si="152"/>
        <v>106.30716503050773</v>
      </c>
      <c r="U198" s="211" t="s">
        <v>17</v>
      </c>
      <c r="V198" s="212">
        <v>88.985060523383169</v>
      </c>
      <c r="W198" s="212">
        <v>0</v>
      </c>
      <c r="X198" s="212">
        <v>0</v>
      </c>
      <c r="Y198" s="212">
        <v>0</v>
      </c>
      <c r="Z198" s="212">
        <v>16.498826906319827</v>
      </c>
      <c r="AA198" s="212">
        <v>0.13813286987580842</v>
      </c>
      <c r="AB198" s="212">
        <v>2.0421839832285137E-2</v>
      </c>
      <c r="AC198" s="213">
        <v>0.66472289109663441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0.66472289109663441</v>
      </c>
      <c r="AI198" s="214">
        <f t="shared" si="153"/>
        <v>106.30716503050772</v>
      </c>
      <c r="AJ198" s="141" t="str">
        <f t="shared" si="154"/>
        <v/>
      </c>
      <c r="BA198" s="141"/>
      <c r="BR198" s="141"/>
      <c r="CG198" s="141"/>
    </row>
    <row r="199" spans="1:85" ht="15">
      <c r="A199" s="167" t="s">
        <v>139</v>
      </c>
      <c r="B199" s="156">
        <v>201.85984822349894</v>
      </c>
      <c r="C199" s="156">
        <v>154.52481650543834</v>
      </c>
      <c r="D199" s="156">
        <v>4117.4529173036553</v>
      </c>
      <c r="E199" s="156">
        <v>0</v>
      </c>
      <c r="F199" s="348"/>
      <c r="G199" s="156">
        <v>0</v>
      </c>
      <c r="H199" s="168">
        <v>0</v>
      </c>
      <c r="I199" s="154">
        <f t="shared" si="151"/>
        <v>4473.8375820325928</v>
      </c>
      <c r="J199" s="149"/>
      <c r="K199" s="169" t="s">
        <v>139</v>
      </c>
      <c r="L199" s="156">
        <v>201.85984822349894</v>
      </c>
      <c r="M199" s="156">
        <v>154.52481650543834</v>
      </c>
      <c r="N199" s="156">
        <v>4117.4529173036553</v>
      </c>
      <c r="O199" s="156">
        <v>0</v>
      </c>
      <c r="P199" s="156">
        <v>26.923453108242299</v>
      </c>
      <c r="Q199" s="156">
        <v>0</v>
      </c>
      <c r="R199" s="157">
        <v>0</v>
      </c>
      <c r="S199" s="158">
        <f t="shared" si="152"/>
        <v>4500.7610351408348</v>
      </c>
      <c r="U199" s="215" t="s">
        <v>139</v>
      </c>
      <c r="V199" s="207">
        <v>199.42307096543024</v>
      </c>
      <c r="W199" s="207">
        <v>0</v>
      </c>
      <c r="X199" s="207">
        <v>0</v>
      </c>
      <c r="Y199" s="207">
        <v>154.52481650543834</v>
      </c>
      <c r="Z199" s="207">
        <v>3319.4956488234911</v>
      </c>
      <c r="AA199" s="207">
        <v>0</v>
      </c>
      <c r="AB199" s="207">
        <v>26.923453108242299</v>
      </c>
      <c r="AC199" s="208">
        <v>800.39404573823265</v>
      </c>
      <c r="AD199" s="207">
        <v>2.4367772580687057</v>
      </c>
      <c r="AE199" s="207">
        <v>0</v>
      </c>
      <c r="AF199" s="207">
        <v>0</v>
      </c>
      <c r="AG199" s="207">
        <v>797.95726848016386</v>
      </c>
      <c r="AH199" s="207">
        <v>0</v>
      </c>
      <c r="AI199" s="210">
        <f t="shared" si="153"/>
        <v>4500.7610351408348</v>
      </c>
      <c r="AJ199" s="141" t="str">
        <f t="shared" si="154"/>
        <v/>
      </c>
      <c r="BA199" s="141"/>
      <c r="BR199" s="141"/>
      <c r="CG199" s="141"/>
    </row>
    <row r="200" spans="1:85" ht="15">
      <c r="A200" s="159" t="s">
        <v>25</v>
      </c>
      <c r="B200" s="160">
        <v>25.352444381116083</v>
      </c>
      <c r="C200" s="160">
        <v>13.828606026063317</v>
      </c>
      <c r="D200" s="160">
        <v>377.9818980457307</v>
      </c>
      <c r="E200" s="160">
        <v>727.15420020382942</v>
      </c>
      <c r="F200" s="348"/>
      <c r="G200" s="160">
        <v>8.0666868485369356</v>
      </c>
      <c r="H200" s="161">
        <v>0</v>
      </c>
      <c r="I200" s="162">
        <f t="shared" si="151"/>
        <v>1152.3838355052762</v>
      </c>
      <c r="J200" s="149"/>
      <c r="K200" s="163" t="s">
        <v>25</v>
      </c>
      <c r="L200" s="164">
        <v>25.352444381116083</v>
      </c>
      <c r="M200" s="164">
        <v>13.828606026063317</v>
      </c>
      <c r="N200" s="164">
        <v>377.9818980457307</v>
      </c>
      <c r="O200" s="164">
        <v>727.15420020382942</v>
      </c>
      <c r="P200" s="164">
        <v>0</v>
      </c>
      <c r="Q200" s="164">
        <v>8.0666868485369356</v>
      </c>
      <c r="R200" s="165">
        <v>0</v>
      </c>
      <c r="S200" s="166">
        <f t="shared" si="152"/>
        <v>1152.3838355052762</v>
      </c>
      <c r="U200" s="211" t="s">
        <v>25</v>
      </c>
      <c r="V200" s="212">
        <v>2.3047676710105529</v>
      </c>
      <c r="W200" s="212">
        <v>23.047676710105531</v>
      </c>
      <c r="X200" s="212">
        <v>8.0666868485369356</v>
      </c>
      <c r="Y200" s="212">
        <v>13.828606026063317</v>
      </c>
      <c r="Z200" s="212">
        <v>377.9818980457307</v>
      </c>
      <c r="AA200" s="212">
        <v>722.54466486180831</v>
      </c>
      <c r="AB200" s="212">
        <v>0</v>
      </c>
      <c r="AC200" s="213">
        <v>4.6095353420211058</v>
      </c>
      <c r="AD200" s="212">
        <v>0</v>
      </c>
      <c r="AE200" s="212">
        <v>3.4571515065158294</v>
      </c>
      <c r="AF200" s="212">
        <v>0</v>
      </c>
      <c r="AG200" s="212">
        <v>0</v>
      </c>
      <c r="AH200" s="212">
        <v>1.1523838355052765</v>
      </c>
      <c r="AI200" s="214">
        <f t="shared" si="153"/>
        <v>1152.3838355052765</v>
      </c>
      <c r="AJ200" s="141" t="str">
        <f t="shared" si="154"/>
        <v/>
      </c>
      <c r="BA200" s="141"/>
      <c r="BR200" s="141"/>
      <c r="CG200" s="141"/>
    </row>
    <row r="201" spans="1:85" ht="15">
      <c r="A201" s="167" t="s">
        <v>24</v>
      </c>
      <c r="B201" s="156">
        <v>9.5722012049474348</v>
      </c>
      <c r="C201" s="156">
        <v>0</v>
      </c>
      <c r="D201" s="156">
        <v>1.0430099503777892</v>
      </c>
      <c r="E201" s="156">
        <v>0</v>
      </c>
      <c r="F201" s="348"/>
      <c r="G201" s="156">
        <v>0</v>
      </c>
      <c r="H201" s="168">
        <v>0</v>
      </c>
      <c r="I201" s="154">
        <f t="shared" si="151"/>
        <v>10.615211155325223</v>
      </c>
      <c r="J201" s="149"/>
      <c r="K201" s="169" t="s">
        <v>24</v>
      </c>
      <c r="L201" s="156">
        <v>9.5722012049474348</v>
      </c>
      <c r="M201" s="156">
        <v>0</v>
      </c>
      <c r="N201" s="156">
        <v>1.0430099503777892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52"/>
        <v>10.615211155325223</v>
      </c>
      <c r="U201" s="215" t="s">
        <v>24</v>
      </c>
      <c r="V201" s="207">
        <v>9.5722012049474348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1.0430099503777892</v>
      </c>
      <c r="AD201" s="207">
        <v>0</v>
      </c>
      <c r="AE201" s="207">
        <v>0</v>
      </c>
      <c r="AF201" s="207">
        <v>0</v>
      </c>
      <c r="AG201" s="207">
        <v>1.0430099503777892</v>
      </c>
      <c r="AH201" s="207">
        <v>0</v>
      </c>
      <c r="AI201" s="210">
        <f t="shared" si="153"/>
        <v>10.615211155325223</v>
      </c>
      <c r="AJ201" s="141" t="str">
        <f t="shared" si="154"/>
        <v/>
      </c>
      <c r="BA201" s="141"/>
      <c r="BR201" s="141"/>
      <c r="CG201" s="141"/>
    </row>
    <row r="202" spans="1:85" ht="15">
      <c r="A202" s="159" t="s">
        <v>59</v>
      </c>
      <c r="B202" s="160">
        <v>2.7256660461966085E-2</v>
      </c>
      <c r="C202" s="160">
        <v>4.6223924185499185E-2</v>
      </c>
      <c r="D202" s="160">
        <v>8.4298949882369328E-2</v>
      </c>
      <c r="E202" s="160">
        <v>0</v>
      </c>
      <c r="F202" s="348"/>
      <c r="G202" s="160">
        <v>0</v>
      </c>
      <c r="H202" s="161">
        <v>0</v>
      </c>
      <c r="I202" s="162">
        <f t="shared" si="151"/>
        <v>0.15777953452983459</v>
      </c>
      <c r="J202" s="149"/>
      <c r="K202" s="163" t="s">
        <v>59</v>
      </c>
      <c r="L202" s="164">
        <v>2.7256660461966085E-2</v>
      </c>
      <c r="M202" s="164">
        <v>4.6223924185499185E-2</v>
      </c>
      <c r="N202" s="164">
        <v>8.4298949882369328E-2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52"/>
        <v>0.15777953452983459</v>
      </c>
      <c r="U202" s="211" t="s">
        <v>59</v>
      </c>
      <c r="V202" s="212">
        <v>2.7256660461966085E-2</v>
      </c>
      <c r="W202" s="212">
        <v>0</v>
      </c>
      <c r="X202" s="212">
        <v>0</v>
      </c>
      <c r="Y202" s="212">
        <v>4.6223924185499185E-2</v>
      </c>
      <c r="Z202" s="212">
        <v>8.4298949882369328E-2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53"/>
        <v>0.15777953452983459</v>
      </c>
      <c r="AJ202" s="141" t="str">
        <f t="shared" si="154"/>
        <v/>
      </c>
      <c r="BA202" s="141"/>
      <c r="BR202" s="141"/>
      <c r="CG202" s="141"/>
    </row>
    <row r="203" spans="1:85" ht="15">
      <c r="A203" s="167" t="s">
        <v>22</v>
      </c>
      <c r="B203" s="156">
        <v>57.602102960186471</v>
      </c>
      <c r="C203" s="156">
        <v>0</v>
      </c>
      <c r="D203" s="156">
        <v>766.11195947339877</v>
      </c>
      <c r="E203" s="156">
        <v>0</v>
      </c>
      <c r="F203" s="348"/>
      <c r="G203" s="156">
        <v>0</v>
      </c>
      <c r="H203" s="168">
        <v>0</v>
      </c>
      <c r="I203" s="154">
        <f t="shared" si="151"/>
        <v>823.71406243358524</v>
      </c>
      <c r="J203" s="149"/>
      <c r="K203" s="169" t="s">
        <v>22</v>
      </c>
      <c r="L203" s="156">
        <v>57.602102960186471</v>
      </c>
      <c r="M203" s="156">
        <v>0</v>
      </c>
      <c r="N203" s="156">
        <v>766.11195947339877</v>
      </c>
      <c r="O203" s="156">
        <v>0</v>
      </c>
      <c r="P203" s="156">
        <v>71.672242814350199</v>
      </c>
      <c r="Q203" s="156">
        <v>0</v>
      </c>
      <c r="R203" s="157">
        <v>0</v>
      </c>
      <c r="S203" s="158">
        <f t="shared" si="152"/>
        <v>895.38630524793541</v>
      </c>
      <c r="U203" s="215" t="s">
        <v>22</v>
      </c>
      <c r="V203" s="207">
        <v>57.602102960186471</v>
      </c>
      <c r="W203" s="207">
        <v>0</v>
      </c>
      <c r="X203" s="207">
        <v>0</v>
      </c>
      <c r="Y203" s="207">
        <v>0</v>
      </c>
      <c r="Z203" s="207">
        <v>766.11195947339877</v>
      </c>
      <c r="AA203" s="207">
        <v>0</v>
      </c>
      <c r="AB203" s="207">
        <v>71.672242814350199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53"/>
        <v>895.38630524793541</v>
      </c>
      <c r="AJ203" s="141" t="str">
        <f t="shared" si="154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1495.2030404541763</v>
      </c>
      <c r="E204" s="160">
        <v>0</v>
      </c>
      <c r="F204" s="348"/>
      <c r="G204" s="160">
        <v>0</v>
      </c>
      <c r="H204" s="161">
        <v>0</v>
      </c>
      <c r="I204" s="162">
        <f t="shared" si="151"/>
        <v>1495.2030404541763</v>
      </c>
      <c r="J204" s="149"/>
      <c r="K204" s="163" t="s">
        <v>21</v>
      </c>
      <c r="L204" s="164">
        <v>0</v>
      </c>
      <c r="M204" s="164">
        <v>0</v>
      </c>
      <c r="N204" s="164">
        <v>1495.2030404541763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52"/>
        <v>1495.2030404541763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1495.2030404541763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53"/>
        <v>1495.2030404541763</v>
      </c>
      <c r="AJ204" s="141" t="str">
        <f t="shared" si="154"/>
        <v/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151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52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53"/>
        <v>0</v>
      </c>
      <c r="AJ205" s="141" t="str">
        <f t="shared" si="154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151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52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153"/>
        <v>0</v>
      </c>
      <c r="AJ206" s="141" t="str">
        <f t="shared" si="154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151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52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53"/>
        <v>0</v>
      </c>
      <c r="AJ207" s="141" t="str">
        <f t="shared" si="154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151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52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153"/>
        <v>0</v>
      </c>
      <c r="AJ208" s="141" t="str">
        <f t="shared" si="154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151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52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53"/>
        <v>0</v>
      </c>
      <c r="AJ209" s="141" t="str">
        <f t="shared" si="154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757.50251284191995</v>
      </c>
      <c r="C210" s="195">
        <f t="shared" ref="C210:H210" si="155">SUM(C189:C205)</f>
        <v>169.59876374719113</v>
      </c>
      <c r="D210" s="195">
        <f t="shared" si="155"/>
        <v>7072.5559918548397</v>
      </c>
      <c r="E210" s="195">
        <f t="shared" si="155"/>
        <v>740.77407598613547</v>
      </c>
      <c r="F210" s="195">
        <f t="shared" si="155"/>
        <v>0</v>
      </c>
      <c r="G210" s="195">
        <f t="shared" si="155"/>
        <v>8.0666868485369356</v>
      </c>
      <c r="H210" s="197">
        <f t="shared" si="155"/>
        <v>0</v>
      </c>
      <c r="I210" s="154">
        <f t="shared" ref="I210" si="156">SUM(I189:I205)</f>
        <v>8748.4980312786247</v>
      </c>
      <c r="J210" s="149"/>
      <c r="K210" s="196" t="s">
        <v>26</v>
      </c>
      <c r="L210" s="195">
        <f>SUM(L189:L205)</f>
        <v>757.50251284191995</v>
      </c>
      <c r="M210" s="195">
        <f t="shared" ref="M210:R210" si="157">SUM(M189:M205)</f>
        <v>169.59876374719113</v>
      </c>
      <c r="N210" s="195">
        <f t="shared" si="157"/>
        <v>7072.5559918548397</v>
      </c>
      <c r="O210" s="195">
        <f t="shared" si="157"/>
        <v>740.77407598613547</v>
      </c>
      <c r="P210" s="195">
        <f t="shared" si="157"/>
        <v>1342.1143908756167</v>
      </c>
      <c r="Q210" s="195">
        <f t="shared" si="157"/>
        <v>8.0666868485369356</v>
      </c>
      <c r="R210" s="197">
        <f t="shared" si="157"/>
        <v>0</v>
      </c>
      <c r="S210" s="198">
        <f t="shared" ref="S210" si="158">SUM(S189:S205)</f>
        <v>10090.61242215424</v>
      </c>
      <c r="T210" s="141" t="str">
        <f>IF(ABS(S210-AI210)&gt;0.01,S210-AI210,"")</f>
        <v/>
      </c>
      <c r="U210" s="224" t="s">
        <v>62</v>
      </c>
      <c r="V210" s="225">
        <f>SUM(V189:V205)</f>
        <v>726.05220211729295</v>
      </c>
      <c r="W210" s="225">
        <f t="shared" ref="W210:AH210" si="159">SUM(W189:W205)</f>
        <v>23.047676710105531</v>
      </c>
      <c r="X210" s="225">
        <f t="shared" si="159"/>
        <v>8.0666868485369356</v>
      </c>
      <c r="Y210" s="225">
        <f t="shared" si="159"/>
        <v>169.59876374719113</v>
      </c>
      <c r="Z210" s="225">
        <f t="shared" si="159"/>
        <v>6272.8591684346402</v>
      </c>
      <c r="AA210" s="225">
        <f t="shared" si="159"/>
        <v>727.07025829472661</v>
      </c>
      <c r="AB210" s="225">
        <f t="shared" si="159"/>
        <v>1342.1143908756167</v>
      </c>
      <c r="AC210" s="225">
        <f t="shared" si="159"/>
        <v>821.80327512613007</v>
      </c>
      <c r="AD210" s="226">
        <f t="shared" si="159"/>
        <v>8.4026340145215528</v>
      </c>
      <c r="AE210" s="226">
        <f t="shared" si="159"/>
        <v>3.4571515065158294</v>
      </c>
      <c r="AF210" s="226">
        <f t="shared" si="159"/>
        <v>0</v>
      </c>
      <c r="AG210" s="226">
        <f t="shared" si="159"/>
        <v>799.69682342019951</v>
      </c>
      <c r="AH210" s="226">
        <f t="shared" si="159"/>
        <v>10.246666184893119</v>
      </c>
      <c r="AI210" s="227">
        <f>SUM(V210:AC210)</f>
        <v>10090.612422154241</v>
      </c>
      <c r="AJ210" s="141" t="str">
        <f t="shared" si="154"/>
        <v/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8.6586578648541829E-2</v>
      </c>
      <c r="C211" s="49">
        <f t="shared" ref="C211:H211" si="160">IF($I210=0,"-",C210/$I210)</f>
        <v>1.9386043540367999E-2</v>
      </c>
      <c r="D211" s="49">
        <f t="shared" si="160"/>
        <v>0.808430883400583</v>
      </c>
      <c r="E211" s="49">
        <f t="shared" si="160"/>
        <v>8.4674429066296381E-2</v>
      </c>
      <c r="F211" s="49">
        <f t="shared" si="160"/>
        <v>0</v>
      </c>
      <c r="G211" s="49">
        <f t="shared" si="160"/>
        <v>9.2206534421062909E-4</v>
      </c>
      <c r="H211" s="72">
        <f t="shared" si="160"/>
        <v>0</v>
      </c>
      <c r="I211" s="50">
        <f>SUM(B211:H211)</f>
        <v>0.99999999999999978</v>
      </c>
      <c r="J211" s="141"/>
      <c r="K211" s="84" t="s">
        <v>86</v>
      </c>
      <c r="L211" s="101">
        <f>IF($S210=0,"-",L210/$S210)</f>
        <v>7.5070023617080039E-2</v>
      </c>
      <c r="M211" s="101">
        <f t="shared" ref="M211:R211" si="161">IF($S210=0,"-",M210/$S210)</f>
        <v>1.6807578831868716E-2</v>
      </c>
      <c r="N211" s="101">
        <f t="shared" si="161"/>
        <v>0.70090453343811254</v>
      </c>
      <c r="O211" s="101">
        <f t="shared" si="161"/>
        <v>7.3412201856028481E-2</v>
      </c>
      <c r="P211" s="101">
        <f t="shared" si="161"/>
        <v>0.1330062373547283</v>
      </c>
      <c r="Q211" s="101">
        <f t="shared" si="161"/>
        <v>7.99424902181981E-4</v>
      </c>
      <c r="R211" s="102">
        <f t="shared" si="161"/>
        <v>0</v>
      </c>
      <c r="S211" s="103">
        <f>SUM(L211:R211)</f>
        <v>1</v>
      </c>
      <c r="U211" s="113" t="s">
        <v>86</v>
      </c>
      <c r="V211" s="135">
        <f>+V210/$AI210</f>
        <v>7.1953234525510432E-2</v>
      </c>
      <c r="W211" s="135">
        <f t="shared" ref="W211:AH211" si="162">+W210/$AI210</f>
        <v>2.2840711490913742E-3</v>
      </c>
      <c r="X211" s="135">
        <f t="shared" si="162"/>
        <v>7.9942490218198089E-4</v>
      </c>
      <c r="Y211" s="135">
        <f t="shared" si="162"/>
        <v>1.6807578831868716E-2</v>
      </c>
      <c r="Z211" s="135">
        <f t="shared" si="162"/>
        <v>0.62165296871995501</v>
      </c>
      <c r="AA211" s="135">
        <f t="shared" si="162"/>
        <v>7.2054125941694289E-2</v>
      </c>
      <c r="AB211" s="135">
        <f t="shared" si="162"/>
        <v>0.13300623735472827</v>
      </c>
      <c r="AC211" s="135">
        <f t="shared" si="162"/>
        <v>8.1442358574969786E-2</v>
      </c>
      <c r="AD211" s="135">
        <f t="shared" si="162"/>
        <v>8.327179424782304E-4</v>
      </c>
      <c r="AE211" s="135">
        <f t="shared" si="162"/>
        <v>3.4261067236370608E-4</v>
      </c>
      <c r="AF211" s="135">
        <f t="shared" si="162"/>
        <v>0</v>
      </c>
      <c r="AG211" s="135">
        <f t="shared" si="162"/>
        <v>7.9251564718157363E-2</v>
      </c>
      <c r="AH211" s="135">
        <f t="shared" si="162"/>
        <v>1.0154652419704731E-3</v>
      </c>
      <c r="AI211" s="136">
        <f>SUM(V211:AC211)</f>
        <v>0.99999999999999978</v>
      </c>
      <c r="AJ211" s="24" t="str">
        <f t="shared" si="154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163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64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65">SUM(V216:AC216)</f>
        <v>0</v>
      </c>
      <c r="AJ216" s="141" t="str">
        <f t="shared" ref="AJ216:AJ237" si="166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163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64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65"/>
        <v>0</v>
      </c>
      <c r="AJ217" s="141" t="str">
        <f t="shared" si="166"/>
        <v/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163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64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65"/>
        <v>0</v>
      </c>
      <c r="AJ218" s="141" t="str">
        <f t="shared" si="166"/>
        <v/>
      </c>
      <c r="BA218" s="141"/>
      <c r="BR218" s="141"/>
      <c r="CG218" s="141"/>
    </row>
    <row r="219" spans="1:85" ht="15">
      <c r="A219" s="167" t="s">
        <v>16</v>
      </c>
      <c r="B219" s="156">
        <v>10.125621779935974</v>
      </c>
      <c r="C219" s="156">
        <v>0</v>
      </c>
      <c r="D219" s="156">
        <v>0</v>
      </c>
      <c r="E219" s="156">
        <v>0</v>
      </c>
      <c r="F219" s="348"/>
      <c r="G219" s="156">
        <v>0</v>
      </c>
      <c r="H219" s="168">
        <v>0</v>
      </c>
      <c r="I219" s="154">
        <f t="shared" si="163"/>
        <v>10.125621779935974</v>
      </c>
      <c r="J219" s="149"/>
      <c r="K219" s="169" t="s">
        <v>16</v>
      </c>
      <c r="L219" s="156">
        <v>10.125621779935974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64"/>
        <v>10.125621779935974</v>
      </c>
      <c r="U219" s="215" t="s">
        <v>16</v>
      </c>
      <c r="V219" s="207">
        <v>10.125621779935974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165"/>
        <v>10.125621779935974</v>
      </c>
      <c r="AJ219" s="141" t="str">
        <f t="shared" si="166"/>
        <v/>
      </c>
      <c r="BA219" s="141"/>
      <c r="BR219" s="141"/>
      <c r="CG219" s="141"/>
    </row>
    <row r="220" spans="1:85" ht="15">
      <c r="A220" s="159" t="s">
        <v>15</v>
      </c>
      <c r="B220" s="160">
        <v>12.986296815487375</v>
      </c>
      <c r="C220" s="160">
        <v>0</v>
      </c>
      <c r="D220" s="160">
        <v>0</v>
      </c>
      <c r="E220" s="160">
        <v>0</v>
      </c>
      <c r="F220" s="348"/>
      <c r="G220" s="160">
        <v>0</v>
      </c>
      <c r="H220" s="161">
        <v>0</v>
      </c>
      <c r="I220" s="162">
        <f t="shared" si="163"/>
        <v>12.986296815487375</v>
      </c>
      <c r="J220" s="149"/>
      <c r="K220" s="163" t="s">
        <v>15</v>
      </c>
      <c r="L220" s="164">
        <v>12.986296815487375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64"/>
        <v>12.986296815487375</v>
      </c>
      <c r="U220" s="211" t="s">
        <v>56</v>
      </c>
      <c r="V220" s="212">
        <v>12.986296815487375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65"/>
        <v>12.986296815487375</v>
      </c>
      <c r="AJ220" s="141" t="str">
        <f t="shared" si="166"/>
        <v/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0.11118055273095213</v>
      </c>
      <c r="F221" s="348"/>
      <c r="G221" s="156">
        <v>0</v>
      </c>
      <c r="H221" s="168">
        <v>0</v>
      </c>
      <c r="I221" s="154">
        <f t="shared" si="163"/>
        <v>0.11118055273095213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0.11118055273095213</v>
      </c>
      <c r="P221" s="156">
        <v>165.02203778510926</v>
      </c>
      <c r="Q221" s="156">
        <v>0</v>
      </c>
      <c r="R221" s="157">
        <v>0</v>
      </c>
      <c r="S221" s="158">
        <f t="shared" si="164"/>
        <v>165.13321833784022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165.02203778510926</v>
      </c>
      <c r="AC221" s="208">
        <v>0.11118055273095213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0.11118055273095213</v>
      </c>
      <c r="AI221" s="210">
        <f t="shared" si="165"/>
        <v>165.13321833784022</v>
      </c>
      <c r="AJ221" s="141" t="str">
        <f t="shared" si="166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1.8293454196442787E-17</v>
      </c>
      <c r="F222" s="348"/>
      <c r="G222" s="160">
        <v>0</v>
      </c>
      <c r="H222" s="161">
        <v>0</v>
      </c>
      <c r="I222" s="162">
        <f t="shared" si="163"/>
        <v>1.8293454196442787E-17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1.8293454196442787E-17</v>
      </c>
      <c r="P222" s="164">
        <v>44.327578159583503</v>
      </c>
      <c r="Q222" s="164">
        <v>0</v>
      </c>
      <c r="R222" s="165">
        <v>0</v>
      </c>
      <c r="S222" s="166">
        <f t="shared" si="164"/>
        <v>44.327578159583503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44.327578159583503</v>
      </c>
      <c r="AC222" s="213">
        <v>1.8293454196442787E-17</v>
      </c>
      <c r="AD222" s="212">
        <v>0</v>
      </c>
      <c r="AE222" s="212">
        <v>0</v>
      </c>
      <c r="AF222" s="212">
        <v>0</v>
      </c>
      <c r="AG222" s="212">
        <v>0</v>
      </c>
      <c r="AH222" s="212">
        <v>1.8293454196442787E-17</v>
      </c>
      <c r="AI222" s="214">
        <f t="shared" si="165"/>
        <v>44.327578159583503</v>
      </c>
      <c r="AJ222" s="141" t="str">
        <f t="shared" si="166"/>
        <v/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163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64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65"/>
        <v>0</v>
      </c>
      <c r="AJ223" s="141" t="str">
        <f t="shared" si="166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19.030747399650828</v>
      </c>
      <c r="F224" s="348"/>
      <c r="G224" s="160">
        <v>0</v>
      </c>
      <c r="H224" s="161">
        <v>0</v>
      </c>
      <c r="I224" s="162">
        <f t="shared" si="163"/>
        <v>19.030747399650828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19.030747399650828</v>
      </c>
      <c r="P224" s="164">
        <v>0</v>
      </c>
      <c r="Q224" s="164">
        <v>0</v>
      </c>
      <c r="R224" s="165">
        <v>0</v>
      </c>
      <c r="S224" s="166">
        <f t="shared" si="164"/>
        <v>19.030747399650828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19.030747399650828</v>
      </c>
      <c r="AD224" s="212">
        <v>0</v>
      </c>
      <c r="AE224" s="212">
        <v>0</v>
      </c>
      <c r="AF224" s="212">
        <v>0</v>
      </c>
      <c r="AG224" s="212">
        <v>0</v>
      </c>
      <c r="AH224" s="212">
        <v>19.030747399650828</v>
      </c>
      <c r="AI224" s="214">
        <f t="shared" si="165"/>
        <v>19.030747399650828</v>
      </c>
      <c r="AJ224" s="141" t="str">
        <f t="shared" si="166"/>
        <v/>
      </c>
      <c r="BA224" s="141"/>
      <c r="BR224" s="141"/>
      <c r="CG224" s="141"/>
    </row>
    <row r="225" spans="1:85" ht="15">
      <c r="A225" s="167" t="s">
        <v>139</v>
      </c>
      <c r="B225" s="156">
        <v>815.28369542265682</v>
      </c>
      <c r="C225" s="156">
        <v>0</v>
      </c>
      <c r="D225" s="156">
        <v>11.52637699926224</v>
      </c>
      <c r="E225" s="156">
        <v>26.861021293675215</v>
      </c>
      <c r="F225" s="348"/>
      <c r="G225" s="156">
        <v>0</v>
      </c>
      <c r="H225" s="168">
        <v>0</v>
      </c>
      <c r="I225" s="154">
        <f t="shared" si="163"/>
        <v>853.67109371559422</v>
      </c>
      <c r="J225" s="149"/>
      <c r="K225" s="169" t="s">
        <v>139</v>
      </c>
      <c r="L225" s="156">
        <v>815.28369542265682</v>
      </c>
      <c r="M225" s="156">
        <v>0</v>
      </c>
      <c r="N225" s="156">
        <v>11.52637699926224</v>
      </c>
      <c r="O225" s="156">
        <v>26.861021293675215</v>
      </c>
      <c r="P225" s="156">
        <v>0</v>
      </c>
      <c r="Q225" s="156">
        <v>0</v>
      </c>
      <c r="R225" s="157">
        <v>0</v>
      </c>
      <c r="S225" s="158">
        <f t="shared" si="164"/>
        <v>853.67109371559422</v>
      </c>
      <c r="U225" s="215" t="s">
        <v>139</v>
      </c>
      <c r="V225" s="207">
        <v>809.96726676829564</v>
      </c>
      <c r="W225" s="207">
        <v>0</v>
      </c>
      <c r="X225" s="207">
        <v>0</v>
      </c>
      <c r="Y225" s="207">
        <v>0</v>
      </c>
      <c r="Z225" s="207">
        <v>11.52637699926224</v>
      </c>
      <c r="AA225" s="207">
        <v>0</v>
      </c>
      <c r="AB225" s="207">
        <v>0</v>
      </c>
      <c r="AC225" s="208">
        <v>32.177449948036433</v>
      </c>
      <c r="AD225" s="207">
        <v>5.3164286543612223</v>
      </c>
      <c r="AE225" s="207">
        <v>0</v>
      </c>
      <c r="AF225" s="207">
        <v>0</v>
      </c>
      <c r="AG225" s="207">
        <v>0</v>
      </c>
      <c r="AH225" s="207">
        <v>26.861021293675215</v>
      </c>
      <c r="AI225" s="210">
        <f t="shared" si="165"/>
        <v>853.67109371559422</v>
      </c>
      <c r="AJ225" s="141" t="str">
        <f t="shared" si="166"/>
        <v/>
      </c>
      <c r="BA225" s="141"/>
      <c r="BR225" s="141"/>
      <c r="CG225" s="141"/>
    </row>
    <row r="226" spans="1:85" ht="15">
      <c r="A226" s="159" t="s">
        <v>25</v>
      </c>
      <c r="B226" s="160">
        <v>61.341086588516248</v>
      </c>
      <c r="C226" s="160">
        <v>0</v>
      </c>
      <c r="D226" s="160">
        <v>190.80370032075567</v>
      </c>
      <c r="E226" s="160">
        <v>746.11187097750269</v>
      </c>
      <c r="F226" s="348"/>
      <c r="G226" s="160">
        <v>146.49573969240535</v>
      </c>
      <c r="H226" s="161">
        <v>0</v>
      </c>
      <c r="I226" s="162">
        <f t="shared" si="163"/>
        <v>1144.7523975791801</v>
      </c>
      <c r="J226" s="149"/>
      <c r="K226" s="163" t="s">
        <v>25</v>
      </c>
      <c r="L226" s="164">
        <v>61.341086588516248</v>
      </c>
      <c r="M226" s="164">
        <v>0</v>
      </c>
      <c r="N226" s="164">
        <v>190.80370032075567</v>
      </c>
      <c r="O226" s="164">
        <v>746.11187097750269</v>
      </c>
      <c r="P226" s="164">
        <v>0</v>
      </c>
      <c r="Q226" s="164">
        <v>146.49573969240535</v>
      </c>
      <c r="R226" s="165">
        <v>0</v>
      </c>
      <c r="S226" s="166">
        <f t="shared" si="164"/>
        <v>1144.7523975791801</v>
      </c>
      <c r="U226" s="211" t="s">
        <v>25</v>
      </c>
      <c r="V226" s="212">
        <v>16.911535218716541</v>
      </c>
      <c r="W226" s="212">
        <v>44.429551369799711</v>
      </c>
      <c r="X226" s="212">
        <v>146.49573969240535</v>
      </c>
      <c r="Y226" s="212">
        <v>0</v>
      </c>
      <c r="Z226" s="212">
        <v>190.80370032075567</v>
      </c>
      <c r="AA226" s="212">
        <v>726.14677370093762</v>
      </c>
      <c r="AB226" s="212">
        <v>0</v>
      </c>
      <c r="AC226" s="213">
        <v>19.965097276564986</v>
      </c>
      <c r="AD226" s="212">
        <v>0</v>
      </c>
      <c r="AE226" s="212">
        <v>8.194239359244607</v>
      </c>
      <c r="AF226" s="212">
        <v>0</v>
      </c>
      <c r="AG226" s="212">
        <v>0</v>
      </c>
      <c r="AH226" s="212">
        <v>11.770857917320377</v>
      </c>
      <c r="AI226" s="214">
        <f t="shared" si="165"/>
        <v>1144.7523975791798</v>
      </c>
      <c r="AJ226" s="141" t="str">
        <f t="shared" si="166"/>
        <v/>
      </c>
      <c r="BA226" s="141"/>
      <c r="BR226" s="141"/>
      <c r="CG226" s="141"/>
    </row>
    <row r="227" spans="1:85" ht="15">
      <c r="A227" s="167" t="s">
        <v>24</v>
      </c>
      <c r="B227" s="156">
        <v>284.73247614473655</v>
      </c>
      <c r="C227" s="156">
        <v>0</v>
      </c>
      <c r="D227" s="156">
        <v>0</v>
      </c>
      <c r="E227" s="156">
        <v>0</v>
      </c>
      <c r="F227" s="348"/>
      <c r="G227" s="156">
        <v>0</v>
      </c>
      <c r="H227" s="168">
        <v>0</v>
      </c>
      <c r="I227" s="154">
        <f t="shared" si="163"/>
        <v>284.73247614473655</v>
      </c>
      <c r="J227" s="149"/>
      <c r="K227" s="169" t="s">
        <v>24</v>
      </c>
      <c r="L227" s="156">
        <v>284.73247614473655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64"/>
        <v>284.73247614473655</v>
      </c>
      <c r="U227" s="215" t="s">
        <v>24</v>
      </c>
      <c r="V227" s="207">
        <v>278.02321374296577</v>
      </c>
      <c r="W227" s="207">
        <v>6.7092624017707587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165"/>
        <v>284.73247614473655</v>
      </c>
      <c r="AJ227" s="141" t="str">
        <f t="shared" si="166"/>
        <v/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163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64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65"/>
        <v>0</v>
      </c>
      <c r="AJ228" s="141" t="str">
        <f t="shared" si="166"/>
        <v/>
      </c>
      <c r="BA228" s="141"/>
      <c r="BR228" s="141"/>
      <c r="CG228" s="141"/>
    </row>
    <row r="229" spans="1:85" ht="15">
      <c r="A229" s="167" t="s">
        <v>22</v>
      </c>
      <c r="B229" s="156">
        <v>13.067242386475163</v>
      </c>
      <c r="C229" s="156">
        <v>0</v>
      </c>
      <c r="D229" s="156">
        <v>0</v>
      </c>
      <c r="E229" s="156">
        <v>0</v>
      </c>
      <c r="F229" s="348"/>
      <c r="G229" s="156">
        <v>0</v>
      </c>
      <c r="H229" s="168">
        <v>0</v>
      </c>
      <c r="I229" s="154">
        <f t="shared" si="163"/>
        <v>13.067242386475163</v>
      </c>
      <c r="J229" s="149"/>
      <c r="K229" s="169" t="s">
        <v>22</v>
      </c>
      <c r="L229" s="156">
        <v>13.067242386475163</v>
      </c>
      <c r="M229" s="156">
        <v>0</v>
      </c>
      <c r="N229" s="156">
        <v>0</v>
      </c>
      <c r="O229" s="156">
        <v>0</v>
      </c>
      <c r="P229" s="156">
        <v>9.5444106495324075</v>
      </c>
      <c r="Q229" s="156">
        <v>0</v>
      </c>
      <c r="R229" s="157">
        <v>0</v>
      </c>
      <c r="S229" s="158">
        <f t="shared" si="164"/>
        <v>22.611653036007571</v>
      </c>
      <c r="U229" s="215" t="s">
        <v>22</v>
      </c>
      <c r="V229" s="207">
        <v>13.067242386475163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9.5444106495324075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65"/>
        <v>22.611653036007571</v>
      </c>
      <c r="AJ229" s="141" t="str">
        <f t="shared" si="166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163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64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65"/>
        <v>0</v>
      </c>
      <c r="AJ230" s="141" t="str">
        <f t="shared" si="166"/>
        <v/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163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64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65"/>
        <v>0</v>
      </c>
      <c r="AJ231" s="141" t="str">
        <f t="shared" si="166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163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64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165"/>
        <v>0</v>
      </c>
      <c r="AJ232" s="141" t="str">
        <f t="shared" si="166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163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64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65"/>
        <v>0</v>
      </c>
      <c r="AJ233" s="141" t="str">
        <f t="shared" si="166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163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64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165"/>
        <v>0</v>
      </c>
      <c r="AJ234" s="141" t="str">
        <f t="shared" si="166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163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64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65"/>
        <v>0</v>
      </c>
      <c r="AJ235" s="141" t="str">
        <f t="shared" si="166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1197.5364191378083</v>
      </c>
      <c r="C236" s="195">
        <f t="shared" ref="C236:H236" si="167">SUM(C215:C231)</f>
        <v>0</v>
      </c>
      <c r="D236" s="195">
        <f t="shared" si="167"/>
        <v>202.33007732001789</v>
      </c>
      <c r="E236" s="195">
        <f t="shared" si="167"/>
        <v>792.11482022355972</v>
      </c>
      <c r="F236" s="195">
        <f t="shared" si="167"/>
        <v>0</v>
      </c>
      <c r="G236" s="195">
        <f t="shared" si="167"/>
        <v>146.49573969240535</v>
      </c>
      <c r="H236" s="197">
        <f t="shared" si="167"/>
        <v>0</v>
      </c>
      <c r="I236" s="154">
        <f t="shared" ref="I236" si="168">SUM(I215:I231)</f>
        <v>2338.4770563737911</v>
      </c>
      <c r="J236" s="149"/>
      <c r="K236" s="196" t="s">
        <v>26</v>
      </c>
      <c r="L236" s="195">
        <f>SUM(L215:L231)</f>
        <v>1197.5364191378083</v>
      </c>
      <c r="M236" s="195">
        <f t="shared" ref="M236:R236" si="169">SUM(M215:M231)</f>
        <v>0</v>
      </c>
      <c r="N236" s="195">
        <f t="shared" si="169"/>
        <v>202.33007732001789</v>
      </c>
      <c r="O236" s="195">
        <f t="shared" si="169"/>
        <v>792.11482022355972</v>
      </c>
      <c r="P236" s="195">
        <f t="shared" si="169"/>
        <v>218.89402659422518</v>
      </c>
      <c r="Q236" s="195">
        <f t="shared" si="169"/>
        <v>146.49573969240535</v>
      </c>
      <c r="R236" s="197">
        <f t="shared" si="169"/>
        <v>0</v>
      </c>
      <c r="S236" s="198">
        <f t="shared" ref="S236" si="170">SUM(S215:S231)</f>
        <v>2557.3710829680167</v>
      </c>
      <c r="T236" s="141" t="str">
        <f>IF(ABS(S236-AI236)&gt;0.01,S236-AI236,"")</f>
        <v/>
      </c>
      <c r="U236" s="224" t="s">
        <v>62</v>
      </c>
      <c r="V236" s="225">
        <f>SUM(V215:V231)</f>
        <v>1141.0811767118764</v>
      </c>
      <c r="W236" s="225">
        <f t="shared" ref="W236:AH236" si="171">SUM(W215:W231)</f>
        <v>51.138813771570469</v>
      </c>
      <c r="X236" s="225">
        <f t="shared" si="171"/>
        <v>146.49573969240535</v>
      </c>
      <c r="Y236" s="225">
        <f t="shared" si="171"/>
        <v>0</v>
      </c>
      <c r="Z236" s="225">
        <f t="shared" si="171"/>
        <v>202.33007732001789</v>
      </c>
      <c r="AA236" s="225">
        <f t="shared" si="171"/>
        <v>726.14677370093762</v>
      </c>
      <c r="AB236" s="225">
        <f t="shared" si="171"/>
        <v>218.89402659422518</v>
      </c>
      <c r="AC236" s="225">
        <f t="shared" si="171"/>
        <v>71.284475176983207</v>
      </c>
      <c r="AD236" s="226">
        <f t="shared" si="171"/>
        <v>5.3164286543612223</v>
      </c>
      <c r="AE236" s="226">
        <f t="shared" si="171"/>
        <v>8.194239359244607</v>
      </c>
      <c r="AF236" s="226">
        <f t="shared" si="171"/>
        <v>0</v>
      </c>
      <c r="AG236" s="226">
        <f t="shared" si="171"/>
        <v>0</v>
      </c>
      <c r="AH236" s="226">
        <f t="shared" si="171"/>
        <v>57.773807163377377</v>
      </c>
      <c r="AI236" s="227">
        <f>SUM(V236:AC236)</f>
        <v>2557.3710829680158</v>
      </c>
      <c r="AJ236" s="141" t="str">
        <f t="shared" si="166"/>
        <v/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0.512100991486653</v>
      </c>
      <c r="C237" s="49">
        <f t="shared" ref="C237:H237" si="172">IF($I236=0,"-",C236/$I236)</f>
        <v>0</v>
      </c>
      <c r="D237" s="49">
        <f t="shared" si="172"/>
        <v>8.6522156276258408E-2</v>
      </c>
      <c r="E237" s="49">
        <f t="shared" si="172"/>
        <v>0.33873106347764187</v>
      </c>
      <c r="F237" s="49">
        <f t="shared" si="172"/>
        <v>0</v>
      </c>
      <c r="G237" s="49">
        <f t="shared" si="172"/>
        <v>6.2645788759446749E-2</v>
      </c>
      <c r="H237" s="72">
        <f t="shared" si="172"/>
        <v>0</v>
      </c>
      <c r="I237" s="50">
        <f>SUM(B237:H237)</f>
        <v>1</v>
      </c>
      <c r="J237" s="141"/>
      <c r="K237" s="84" t="s">
        <v>86</v>
      </c>
      <c r="L237" s="101">
        <f>IF($S236=0,"-",L236/$S236)</f>
        <v>0.46826853838824961</v>
      </c>
      <c r="M237" s="101">
        <f t="shared" ref="M237:R237" si="173">IF($S236=0,"-",M236/$S236)</f>
        <v>0</v>
      </c>
      <c r="N237" s="101">
        <f t="shared" si="173"/>
        <v>7.9116432756875854E-2</v>
      </c>
      <c r="O237" s="101">
        <f t="shared" si="173"/>
        <v>0.30973792794444693</v>
      </c>
      <c r="P237" s="101">
        <f t="shared" si="173"/>
        <v>8.5593376750073599E-2</v>
      </c>
      <c r="Q237" s="101">
        <f t="shared" si="173"/>
        <v>5.7283724160353884E-2</v>
      </c>
      <c r="R237" s="102">
        <f t="shared" si="173"/>
        <v>0</v>
      </c>
      <c r="S237" s="103">
        <f>SUM(L237:R237)</f>
        <v>1</v>
      </c>
      <c r="U237" s="113" t="s">
        <v>86</v>
      </c>
      <c r="V237" s="135">
        <f>+V236/$AI236</f>
        <v>0.44619303952853351</v>
      </c>
      <c r="W237" s="135">
        <f t="shared" ref="W237:AH237" si="174">+W236/$AI236</f>
        <v>1.999663408730662E-2</v>
      </c>
      <c r="X237" s="135">
        <f t="shared" si="174"/>
        <v>5.7283724160353905E-2</v>
      </c>
      <c r="Y237" s="135">
        <f t="shared" si="174"/>
        <v>0</v>
      </c>
      <c r="Z237" s="135">
        <f t="shared" si="174"/>
        <v>7.9116432756875896E-2</v>
      </c>
      <c r="AA237" s="135">
        <f t="shared" si="174"/>
        <v>0.28394267008688912</v>
      </c>
      <c r="AB237" s="135">
        <f t="shared" si="174"/>
        <v>8.5593376750073627E-2</v>
      </c>
      <c r="AC237" s="135">
        <f t="shared" si="174"/>
        <v>2.7874122629967479E-2</v>
      </c>
      <c r="AD237" s="135">
        <f t="shared" si="174"/>
        <v>2.0788647724096099E-3</v>
      </c>
      <c r="AE237" s="135">
        <f t="shared" si="174"/>
        <v>3.2041651732976485E-3</v>
      </c>
      <c r="AF237" s="135">
        <f t="shared" si="174"/>
        <v>0</v>
      </c>
      <c r="AG237" s="135">
        <f t="shared" si="174"/>
        <v>0</v>
      </c>
      <c r="AH237" s="135">
        <f t="shared" si="174"/>
        <v>2.2591092684260218E-2</v>
      </c>
      <c r="AI237" s="136">
        <f>SUM(V237:AC237)</f>
        <v>1.0000000000000002</v>
      </c>
      <c r="AJ237" s="24" t="str">
        <f t="shared" si="166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7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7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77">SUM(V242:AC242)</f>
        <v>0</v>
      </c>
      <c r="AJ242" s="141" t="str">
        <f t="shared" ref="AJ242:AJ263" si="17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1.2218752430934312</v>
      </c>
      <c r="E243" s="156">
        <v>0</v>
      </c>
      <c r="F243" s="348"/>
      <c r="G243" s="156">
        <v>0</v>
      </c>
      <c r="H243" s="168">
        <v>0</v>
      </c>
      <c r="I243" s="154">
        <f t="shared" si="175"/>
        <v>1.2218752430934312</v>
      </c>
      <c r="J243" s="149"/>
      <c r="K243" s="169" t="s">
        <v>10</v>
      </c>
      <c r="L243" s="156">
        <v>0</v>
      </c>
      <c r="M243" s="156">
        <v>0</v>
      </c>
      <c r="N243" s="156">
        <v>1.2218752430934312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76"/>
        <v>1.2218752430934312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1.2218752430934312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77"/>
        <v>1.2218752430934312</v>
      </c>
      <c r="AJ243" s="141" t="str">
        <f t="shared" si="178"/>
        <v/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75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76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77"/>
        <v>0</v>
      </c>
      <c r="AJ244" s="141" t="str">
        <f t="shared" si="178"/>
        <v/>
      </c>
      <c r="BA244" s="141"/>
      <c r="BR244" s="141"/>
      <c r="CG244" s="141"/>
    </row>
    <row r="245" spans="1:85" ht="15">
      <c r="A245" s="167" t="s">
        <v>16</v>
      </c>
      <c r="B245" s="156">
        <v>197.37170896945668</v>
      </c>
      <c r="C245" s="156">
        <v>0</v>
      </c>
      <c r="D245" s="156">
        <v>30.996051492569805</v>
      </c>
      <c r="E245" s="156">
        <v>0</v>
      </c>
      <c r="F245" s="348"/>
      <c r="G245" s="156">
        <v>0</v>
      </c>
      <c r="H245" s="168">
        <v>0</v>
      </c>
      <c r="I245" s="154">
        <f t="shared" si="175"/>
        <v>228.36776046202647</v>
      </c>
      <c r="J245" s="149"/>
      <c r="K245" s="169" t="s">
        <v>16</v>
      </c>
      <c r="L245" s="156">
        <v>197.37170896945668</v>
      </c>
      <c r="M245" s="156">
        <v>0</v>
      </c>
      <c r="N245" s="156">
        <v>30.996051492569805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76"/>
        <v>228.36776046202647</v>
      </c>
      <c r="U245" s="215" t="s">
        <v>16</v>
      </c>
      <c r="V245" s="207">
        <v>197.37170896945668</v>
      </c>
      <c r="W245" s="207">
        <v>0</v>
      </c>
      <c r="X245" s="207">
        <v>0</v>
      </c>
      <c r="Y245" s="207">
        <v>0</v>
      </c>
      <c r="Z245" s="207">
        <v>30.996051492569805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77"/>
        <v>228.36776046202647</v>
      </c>
      <c r="AJ245" s="141" t="str">
        <f t="shared" si="178"/>
        <v/>
      </c>
      <c r="BA245" s="141"/>
      <c r="BR245" s="141"/>
      <c r="CG245" s="141"/>
    </row>
    <row r="246" spans="1:85" ht="15">
      <c r="A246" s="159" t="s">
        <v>15</v>
      </c>
      <c r="B246" s="160">
        <v>76.252625576072134</v>
      </c>
      <c r="C246" s="160">
        <v>0.9567854631529602</v>
      </c>
      <c r="D246" s="160">
        <v>19.007167821922454</v>
      </c>
      <c r="E246" s="160">
        <v>0.71749718235645099</v>
      </c>
      <c r="F246" s="348"/>
      <c r="G246" s="160">
        <v>0</v>
      </c>
      <c r="H246" s="161">
        <v>0</v>
      </c>
      <c r="I246" s="162">
        <f t="shared" si="175"/>
        <v>96.934076043503993</v>
      </c>
      <c r="J246" s="149"/>
      <c r="K246" s="163" t="s">
        <v>15</v>
      </c>
      <c r="L246" s="164">
        <v>76.252625576072134</v>
      </c>
      <c r="M246" s="164">
        <v>0.9567854631529602</v>
      </c>
      <c r="N246" s="164">
        <v>19.007167821922454</v>
      </c>
      <c r="O246" s="164">
        <v>0.71749718235645099</v>
      </c>
      <c r="P246" s="164">
        <v>0</v>
      </c>
      <c r="Q246" s="164">
        <v>0</v>
      </c>
      <c r="R246" s="165">
        <v>0</v>
      </c>
      <c r="S246" s="166">
        <f t="shared" si="176"/>
        <v>96.934076043503993</v>
      </c>
      <c r="U246" s="211" t="s">
        <v>56</v>
      </c>
      <c r="V246" s="212">
        <v>74.791978468513179</v>
      </c>
      <c r="W246" s="212">
        <v>0</v>
      </c>
      <c r="X246" s="212">
        <v>0</v>
      </c>
      <c r="Y246" s="212">
        <v>0.9567854631529602</v>
      </c>
      <c r="Z246" s="212">
        <v>19.007167821922454</v>
      </c>
      <c r="AA246" s="212">
        <v>0.61499758487695788</v>
      </c>
      <c r="AB246" s="212">
        <v>0</v>
      </c>
      <c r="AC246" s="213">
        <v>1.5631467050384515</v>
      </c>
      <c r="AD246" s="212">
        <v>1.4606471075589587</v>
      </c>
      <c r="AE246" s="212">
        <v>0</v>
      </c>
      <c r="AF246" s="212">
        <v>0</v>
      </c>
      <c r="AG246" s="212">
        <v>0</v>
      </c>
      <c r="AH246" s="212">
        <v>0.10249959747949311</v>
      </c>
      <c r="AI246" s="214">
        <f t="shared" si="177"/>
        <v>96.934076043503993</v>
      </c>
      <c r="AJ246" s="141" t="str">
        <f t="shared" si="178"/>
        <v/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3.8445433903460184</v>
      </c>
      <c r="F247" s="348"/>
      <c r="G247" s="156">
        <v>0</v>
      </c>
      <c r="H247" s="168">
        <v>0</v>
      </c>
      <c r="I247" s="154">
        <f t="shared" si="175"/>
        <v>3.8445433903460184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3.8445433903460184</v>
      </c>
      <c r="P247" s="156">
        <v>711.40383853503363</v>
      </c>
      <c r="Q247" s="156">
        <v>0</v>
      </c>
      <c r="R247" s="157">
        <v>0</v>
      </c>
      <c r="S247" s="158">
        <f t="shared" si="176"/>
        <v>715.24838192537959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0.26911803732422129</v>
      </c>
      <c r="AB247" s="207">
        <v>711.40383853503363</v>
      </c>
      <c r="AC247" s="208">
        <v>3.5754253530217972</v>
      </c>
      <c r="AD247" s="207">
        <v>0</v>
      </c>
      <c r="AE247" s="207">
        <v>0</v>
      </c>
      <c r="AF247" s="207">
        <v>0</v>
      </c>
      <c r="AG247" s="207">
        <v>0</v>
      </c>
      <c r="AH247" s="207">
        <v>3.5754253530217972</v>
      </c>
      <c r="AI247" s="210">
        <f t="shared" si="177"/>
        <v>715.2483819253797</v>
      </c>
      <c r="AJ247" s="141" t="str">
        <f t="shared" si="17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0.43545730916219727</v>
      </c>
      <c r="F248" s="348"/>
      <c r="G248" s="160">
        <v>0</v>
      </c>
      <c r="H248" s="161">
        <v>0</v>
      </c>
      <c r="I248" s="162">
        <f t="shared" si="175"/>
        <v>0.43545730916219727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0.43545730916219727</v>
      </c>
      <c r="P248" s="164">
        <v>47.146139920389487</v>
      </c>
      <c r="Q248" s="164">
        <v>0</v>
      </c>
      <c r="R248" s="165">
        <v>0</v>
      </c>
      <c r="S248" s="166">
        <f t="shared" si="176"/>
        <v>47.581597229551683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0.43110273607057531</v>
      </c>
      <c r="AB248" s="212">
        <v>47.146139920389487</v>
      </c>
      <c r="AC248" s="213">
        <v>4.3545730916219726E-3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4.3545730916219726E-3</v>
      </c>
      <c r="AI248" s="214">
        <f t="shared" si="177"/>
        <v>47.58159722955169</v>
      </c>
      <c r="AJ248" s="141" t="str">
        <f t="shared" si="178"/>
        <v/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0.5048914517996842</v>
      </c>
      <c r="E249" s="156">
        <v>0</v>
      </c>
      <c r="F249" s="348"/>
      <c r="G249" s="156">
        <v>0</v>
      </c>
      <c r="H249" s="168">
        <v>0</v>
      </c>
      <c r="I249" s="154">
        <f t="shared" si="175"/>
        <v>0.5048914517996842</v>
      </c>
      <c r="J249" s="149"/>
      <c r="K249" s="169" t="s">
        <v>58</v>
      </c>
      <c r="L249" s="156">
        <v>0</v>
      </c>
      <c r="M249" s="156">
        <v>0</v>
      </c>
      <c r="N249" s="156">
        <v>0.5048914517996842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76"/>
        <v>0.5048914517996842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0.5048914517996842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77"/>
        <v>0.5048914517996842</v>
      </c>
      <c r="AJ249" s="141" t="str">
        <f t="shared" si="178"/>
        <v/>
      </c>
      <c r="BA249" s="141"/>
      <c r="BR249" s="141"/>
      <c r="CG249" s="141"/>
    </row>
    <row r="250" spans="1:85" ht="15">
      <c r="A250" s="159" t="s">
        <v>17</v>
      </c>
      <c r="B250" s="160">
        <v>48.220158814360602</v>
      </c>
      <c r="C250" s="160">
        <v>0</v>
      </c>
      <c r="D250" s="160">
        <v>68.379364959434952</v>
      </c>
      <c r="E250" s="160">
        <v>135.25532303689533</v>
      </c>
      <c r="F250" s="348"/>
      <c r="G250" s="160">
        <v>0</v>
      </c>
      <c r="H250" s="161">
        <v>0</v>
      </c>
      <c r="I250" s="162">
        <f t="shared" si="175"/>
        <v>251.8548468106909</v>
      </c>
      <c r="J250" s="149"/>
      <c r="K250" s="163" t="s">
        <v>17</v>
      </c>
      <c r="L250" s="164">
        <v>48.220158814360602</v>
      </c>
      <c r="M250" s="164">
        <v>0</v>
      </c>
      <c r="N250" s="164">
        <v>68.379364959434952</v>
      </c>
      <c r="O250" s="164">
        <v>135.25532303689533</v>
      </c>
      <c r="P250" s="164">
        <v>0.11940926866030135</v>
      </c>
      <c r="Q250" s="164">
        <v>0</v>
      </c>
      <c r="R250" s="165">
        <v>0</v>
      </c>
      <c r="S250" s="166">
        <f t="shared" si="176"/>
        <v>251.97425607935119</v>
      </c>
      <c r="U250" s="211" t="s">
        <v>17</v>
      </c>
      <c r="V250" s="212">
        <v>48.220158814360602</v>
      </c>
      <c r="W250" s="212">
        <v>0</v>
      </c>
      <c r="X250" s="212">
        <v>0</v>
      </c>
      <c r="Y250" s="212">
        <v>0</v>
      </c>
      <c r="Z250" s="212">
        <v>68.379364959434952</v>
      </c>
      <c r="AA250" s="212">
        <v>0.68401274808621237</v>
      </c>
      <c r="AB250" s="212">
        <v>0.11940926866030135</v>
      </c>
      <c r="AC250" s="213">
        <v>134.57131028880912</v>
      </c>
      <c r="AD250" s="212">
        <v>0</v>
      </c>
      <c r="AE250" s="212">
        <v>0</v>
      </c>
      <c r="AF250" s="212">
        <v>0</v>
      </c>
      <c r="AG250" s="212">
        <v>0</v>
      </c>
      <c r="AH250" s="212">
        <v>134.57131028880912</v>
      </c>
      <c r="AI250" s="214">
        <f t="shared" si="177"/>
        <v>251.97425607935119</v>
      </c>
      <c r="AJ250" s="141" t="str">
        <f t="shared" si="178"/>
        <v/>
      </c>
      <c r="BA250" s="141"/>
      <c r="BR250" s="141"/>
      <c r="CG250" s="141"/>
    </row>
    <row r="251" spans="1:85" ht="15">
      <c r="A251" s="167" t="s">
        <v>139</v>
      </c>
      <c r="B251" s="156">
        <v>1069.9807860106457</v>
      </c>
      <c r="C251" s="156">
        <v>35.711097671482015</v>
      </c>
      <c r="D251" s="156">
        <v>460.29053986491692</v>
      </c>
      <c r="E251" s="156">
        <v>98.3413334344406</v>
      </c>
      <c r="F251" s="348"/>
      <c r="G251" s="156">
        <v>0</v>
      </c>
      <c r="H251" s="168">
        <v>0</v>
      </c>
      <c r="I251" s="154">
        <f t="shared" si="175"/>
        <v>1664.3237569814853</v>
      </c>
      <c r="J251" s="149"/>
      <c r="K251" s="169" t="s">
        <v>139</v>
      </c>
      <c r="L251" s="156">
        <v>1069.9807860106457</v>
      </c>
      <c r="M251" s="156">
        <v>35.711097671482015</v>
      </c>
      <c r="N251" s="156">
        <v>460.29053986491692</v>
      </c>
      <c r="O251" s="156">
        <v>98.3413334344406</v>
      </c>
      <c r="P251" s="156">
        <v>0.19747018045534959</v>
      </c>
      <c r="Q251" s="156">
        <v>0</v>
      </c>
      <c r="R251" s="157">
        <v>0</v>
      </c>
      <c r="S251" s="158">
        <f t="shared" si="176"/>
        <v>1664.5212271619407</v>
      </c>
      <c r="U251" s="215" t="s">
        <v>139</v>
      </c>
      <c r="V251" s="207">
        <v>1055.7906045695775</v>
      </c>
      <c r="W251" s="207">
        <v>0</v>
      </c>
      <c r="X251" s="207">
        <v>0</v>
      </c>
      <c r="Y251" s="207">
        <v>35.711097671482015</v>
      </c>
      <c r="Z251" s="207">
        <v>460.29053986491692</v>
      </c>
      <c r="AA251" s="207">
        <v>11.455291659845674</v>
      </c>
      <c r="AB251" s="207">
        <v>0.19747018045534959</v>
      </c>
      <c r="AC251" s="208">
        <v>101.07622321566328</v>
      </c>
      <c r="AD251" s="207">
        <v>14.19018144106834</v>
      </c>
      <c r="AE251" s="207">
        <v>35.140621501622334</v>
      </c>
      <c r="AF251" s="207">
        <v>0</v>
      </c>
      <c r="AG251" s="207">
        <v>0</v>
      </c>
      <c r="AH251" s="207">
        <v>51.745420272972595</v>
      </c>
      <c r="AI251" s="210">
        <f t="shared" si="177"/>
        <v>1664.5212271619409</v>
      </c>
      <c r="AJ251" s="141" t="str">
        <f t="shared" si="178"/>
        <v/>
      </c>
      <c r="BA251" s="141"/>
      <c r="BR251" s="141"/>
      <c r="CG251" s="141"/>
    </row>
    <row r="252" spans="1:85" ht="15">
      <c r="A252" s="159" t="s">
        <v>25</v>
      </c>
      <c r="B252" s="160">
        <v>135.86630912996898</v>
      </c>
      <c r="C252" s="160">
        <v>1.2427833257102354</v>
      </c>
      <c r="D252" s="160">
        <v>908.64217482291542</v>
      </c>
      <c r="E252" s="160">
        <v>1656.2051823023851</v>
      </c>
      <c r="F252" s="348"/>
      <c r="G252" s="160">
        <v>328.42062169294599</v>
      </c>
      <c r="H252" s="161">
        <v>84.927863753247209</v>
      </c>
      <c r="I252" s="162">
        <f t="shared" si="175"/>
        <v>3115.3049350271731</v>
      </c>
      <c r="J252" s="149"/>
      <c r="K252" s="163" t="s">
        <v>25</v>
      </c>
      <c r="L252" s="164">
        <v>135.86630912996898</v>
      </c>
      <c r="M252" s="164">
        <v>1.2427833257102354</v>
      </c>
      <c r="N252" s="164">
        <v>908.64217482291542</v>
      </c>
      <c r="O252" s="164">
        <v>1656.2051823023851</v>
      </c>
      <c r="P252" s="164">
        <v>3.0328867738311138</v>
      </c>
      <c r="Q252" s="164">
        <v>328.42062169294599</v>
      </c>
      <c r="R252" s="165">
        <v>84.927863753247209</v>
      </c>
      <c r="S252" s="166">
        <f t="shared" si="176"/>
        <v>3118.3378218010043</v>
      </c>
      <c r="U252" s="211" t="s">
        <v>25</v>
      </c>
      <c r="V252" s="212">
        <v>27.904727217336237</v>
      </c>
      <c r="W252" s="212">
        <v>106.27524366966223</v>
      </c>
      <c r="X252" s="212">
        <v>328.42062169294599</v>
      </c>
      <c r="Y252" s="212">
        <v>1.2427833257102354</v>
      </c>
      <c r="Z252" s="212">
        <v>908.64217482291542</v>
      </c>
      <c r="AA252" s="212">
        <v>1630.331381275156</v>
      </c>
      <c r="AB252" s="212">
        <v>3.0328867738311138</v>
      </c>
      <c r="AC252" s="213">
        <v>112.48800302344682</v>
      </c>
      <c r="AD252" s="212">
        <v>1.6863382429705349</v>
      </c>
      <c r="AE252" s="212">
        <v>4.059394633003091</v>
      </c>
      <c r="AF252" s="212">
        <v>84.927863753247209</v>
      </c>
      <c r="AG252" s="212">
        <v>0</v>
      </c>
      <c r="AH252" s="212">
        <v>21.814406394225973</v>
      </c>
      <c r="AI252" s="214">
        <f t="shared" si="177"/>
        <v>3118.3378218010039</v>
      </c>
      <c r="AJ252" s="141" t="str">
        <f t="shared" si="178"/>
        <v/>
      </c>
      <c r="BA252" s="141"/>
      <c r="BR252" s="141"/>
      <c r="CG252" s="141"/>
    </row>
    <row r="253" spans="1:85" ht="15">
      <c r="A253" s="167" t="s">
        <v>24</v>
      </c>
      <c r="B253" s="156">
        <v>409.62592675320127</v>
      </c>
      <c r="C253" s="156">
        <v>0</v>
      </c>
      <c r="D253" s="156">
        <v>5.9570926145426464</v>
      </c>
      <c r="E253" s="156">
        <v>0</v>
      </c>
      <c r="F253" s="348"/>
      <c r="G253" s="156">
        <v>0</v>
      </c>
      <c r="H253" s="168">
        <v>0</v>
      </c>
      <c r="I253" s="154">
        <f t="shared" si="175"/>
        <v>415.58301936774393</v>
      </c>
      <c r="J253" s="149"/>
      <c r="K253" s="169" t="s">
        <v>24</v>
      </c>
      <c r="L253" s="156">
        <v>409.62592675320127</v>
      </c>
      <c r="M253" s="156">
        <v>0</v>
      </c>
      <c r="N253" s="156">
        <v>5.9570926145426464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76"/>
        <v>415.58301936774393</v>
      </c>
      <c r="U253" s="215" t="s">
        <v>24</v>
      </c>
      <c r="V253" s="207">
        <v>409.45286521857093</v>
      </c>
      <c r="W253" s="207">
        <v>0</v>
      </c>
      <c r="X253" s="207">
        <v>0</v>
      </c>
      <c r="Y253" s="207">
        <v>0</v>
      </c>
      <c r="Z253" s="207">
        <v>5.9570926145426464</v>
      </c>
      <c r="AA253" s="207">
        <v>0</v>
      </c>
      <c r="AB253" s="207">
        <v>0</v>
      </c>
      <c r="AC253" s="208">
        <v>0.17306153463034177</v>
      </c>
      <c r="AD253" s="207">
        <v>0.17306153463034177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77"/>
        <v>415.58301936774393</v>
      </c>
      <c r="AJ253" s="141" t="str">
        <f t="shared" si="178"/>
        <v/>
      </c>
      <c r="BA253" s="141"/>
      <c r="BR253" s="141"/>
      <c r="CG253" s="141"/>
    </row>
    <row r="254" spans="1:85" ht="15">
      <c r="A254" s="159" t="s">
        <v>59</v>
      </c>
      <c r="B254" s="160">
        <v>18.385903783353783</v>
      </c>
      <c r="C254" s="160">
        <v>0</v>
      </c>
      <c r="D254" s="160">
        <v>0</v>
      </c>
      <c r="E254" s="160">
        <v>0</v>
      </c>
      <c r="F254" s="348"/>
      <c r="G254" s="160">
        <v>0</v>
      </c>
      <c r="H254" s="161">
        <v>0</v>
      </c>
      <c r="I254" s="162">
        <f t="shared" si="175"/>
        <v>18.385903783353783</v>
      </c>
      <c r="J254" s="149"/>
      <c r="K254" s="163" t="s">
        <v>59</v>
      </c>
      <c r="L254" s="164">
        <v>18.385903783353783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76"/>
        <v>18.385903783353783</v>
      </c>
      <c r="U254" s="211" t="s">
        <v>59</v>
      </c>
      <c r="V254" s="212">
        <v>18.385903783353783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77"/>
        <v>18.385903783353783</v>
      </c>
      <c r="AJ254" s="141" t="str">
        <f t="shared" si="178"/>
        <v/>
      </c>
      <c r="BA254" s="141"/>
      <c r="BR254" s="141"/>
      <c r="CG254" s="141"/>
    </row>
    <row r="255" spans="1:85" ht="15">
      <c r="A255" s="167" t="s">
        <v>22</v>
      </c>
      <c r="B255" s="156">
        <v>405.69733820027767</v>
      </c>
      <c r="C255" s="156">
        <v>0</v>
      </c>
      <c r="D255" s="156">
        <v>0</v>
      </c>
      <c r="E255" s="156">
        <v>10.402495851289173</v>
      </c>
      <c r="F255" s="348"/>
      <c r="G255" s="156">
        <v>0</v>
      </c>
      <c r="H255" s="168">
        <v>0</v>
      </c>
      <c r="I255" s="154">
        <f t="shared" si="175"/>
        <v>416.09983405156686</v>
      </c>
      <c r="J255" s="149"/>
      <c r="K255" s="169" t="s">
        <v>22</v>
      </c>
      <c r="L255" s="156">
        <v>405.69733820027767</v>
      </c>
      <c r="M255" s="156">
        <v>0</v>
      </c>
      <c r="N255" s="156">
        <v>0</v>
      </c>
      <c r="O255" s="156">
        <v>10.402495851289173</v>
      </c>
      <c r="P255" s="156">
        <v>41.134520104722633</v>
      </c>
      <c r="Q255" s="156">
        <v>0</v>
      </c>
      <c r="R255" s="157">
        <v>0</v>
      </c>
      <c r="S255" s="158">
        <f t="shared" si="176"/>
        <v>457.2343541562895</v>
      </c>
      <c r="U255" s="215" t="s">
        <v>22</v>
      </c>
      <c r="V255" s="207">
        <v>403.61683903001983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41.134520104722633</v>
      </c>
      <c r="AC255" s="208">
        <v>12.482995021547005</v>
      </c>
      <c r="AD255" s="207">
        <v>2.0804991702578342</v>
      </c>
      <c r="AE255" s="207">
        <v>0</v>
      </c>
      <c r="AF255" s="207">
        <v>0</v>
      </c>
      <c r="AG255" s="207">
        <v>0</v>
      </c>
      <c r="AH255" s="207">
        <v>10.402495851289173</v>
      </c>
      <c r="AI255" s="210">
        <f t="shared" si="177"/>
        <v>457.2343541562895</v>
      </c>
      <c r="AJ255" s="141" t="str">
        <f t="shared" si="178"/>
        <v/>
      </c>
      <c r="BA255" s="141"/>
      <c r="BR255" s="141"/>
      <c r="CG255" s="141"/>
    </row>
    <row r="256" spans="1:85" ht="15">
      <c r="A256" s="159" t="s">
        <v>21</v>
      </c>
      <c r="B256" s="160">
        <v>0.34346883916604964</v>
      </c>
      <c r="C256" s="160">
        <v>0</v>
      </c>
      <c r="D256" s="160">
        <v>8.5867209791512411E-2</v>
      </c>
      <c r="E256" s="160">
        <v>0</v>
      </c>
      <c r="F256" s="348"/>
      <c r="G256" s="160">
        <v>0</v>
      </c>
      <c r="H256" s="161">
        <v>0</v>
      </c>
      <c r="I256" s="162">
        <f t="shared" si="175"/>
        <v>0.42933604895756206</v>
      </c>
      <c r="J256" s="149"/>
      <c r="K256" s="163" t="s">
        <v>21</v>
      </c>
      <c r="L256" s="164">
        <v>0.34346883916604964</v>
      </c>
      <c r="M256" s="164">
        <v>0</v>
      </c>
      <c r="N256" s="164">
        <v>8.5867209791512411E-2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76"/>
        <v>0.42933604895756206</v>
      </c>
      <c r="U256" s="211" t="s">
        <v>60</v>
      </c>
      <c r="V256" s="212">
        <v>0.34346883916604964</v>
      </c>
      <c r="W256" s="212">
        <v>0</v>
      </c>
      <c r="X256" s="212">
        <v>0</v>
      </c>
      <c r="Y256" s="212">
        <v>0</v>
      </c>
      <c r="Z256" s="212">
        <v>8.5867209791512411E-2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77"/>
        <v>0.42933604895756206</v>
      </c>
      <c r="AJ256" s="141" t="str">
        <f t="shared" si="178"/>
        <v/>
      </c>
      <c r="BA256" s="141"/>
      <c r="BR256" s="141"/>
      <c r="CG256" s="141"/>
    </row>
    <row r="257" spans="1:85" ht="15">
      <c r="A257" s="170" t="s">
        <v>63</v>
      </c>
      <c r="B257" s="156">
        <v>4.1831999999999994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75"/>
        <v>4.1831999999999994</v>
      </c>
      <c r="J257" s="149"/>
      <c r="K257" s="171" t="s">
        <v>63</v>
      </c>
      <c r="L257" s="156">
        <v>4.1831999999999994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76"/>
        <v>4.1831999999999994</v>
      </c>
      <c r="U257" s="216" t="s">
        <v>61</v>
      </c>
      <c r="V257" s="207">
        <v>4.1831999999999994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77"/>
        <v>4.1831999999999994</v>
      </c>
      <c r="AJ257" s="141" t="str">
        <f t="shared" si="178"/>
        <v/>
      </c>
      <c r="BA257" s="141"/>
      <c r="BR257" s="141"/>
      <c r="CG257" s="141"/>
    </row>
    <row r="258" spans="1:85">
      <c r="A258" s="172" t="s">
        <v>23</v>
      </c>
      <c r="B258" s="173">
        <v>4.1831999999999994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75"/>
        <v>4.1831999999999994</v>
      </c>
      <c r="J258" s="149"/>
      <c r="K258" s="176" t="s">
        <v>23</v>
      </c>
      <c r="L258" s="177">
        <v>4.1831999999999994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76"/>
        <v>4.1831999999999994</v>
      </c>
      <c r="U258" s="217" t="s">
        <v>64</v>
      </c>
      <c r="V258" s="218">
        <v>4.1831999999999994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77"/>
        <v>4.1831999999999994</v>
      </c>
      <c r="AJ258" s="141" t="str">
        <f t="shared" si="17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7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7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77"/>
        <v>0</v>
      </c>
      <c r="AJ259" s="141" t="str">
        <f t="shared" si="17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7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7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77"/>
        <v>0</v>
      </c>
      <c r="AJ260" s="141" t="str">
        <f t="shared" si="17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7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7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77"/>
        <v>0</v>
      </c>
      <c r="AJ261" s="141" t="str">
        <f t="shared" si="17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2365.9274260765033</v>
      </c>
      <c r="C262" s="195">
        <f t="shared" ref="C262:H262" si="179">SUM(C241:C257)</f>
        <v>37.910666460345212</v>
      </c>
      <c r="D262" s="195">
        <f t="shared" si="179"/>
        <v>1495.0850254809868</v>
      </c>
      <c r="E262" s="195">
        <f t="shared" si="179"/>
        <v>1905.2018325068748</v>
      </c>
      <c r="F262" s="195">
        <f t="shared" si="179"/>
        <v>0</v>
      </c>
      <c r="G262" s="195">
        <f t="shared" si="179"/>
        <v>328.42062169294599</v>
      </c>
      <c r="H262" s="197">
        <f t="shared" si="179"/>
        <v>84.927863753247209</v>
      </c>
      <c r="I262" s="154">
        <f t="shared" ref="I262" si="180">SUM(I241:I257)</f>
        <v>6217.4734359709037</v>
      </c>
      <c r="J262" s="149"/>
      <c r="K262" s="196" t="s">
        <v>26</v>
      </c>
      <c r="L262" s="195">
        <f>SUM(L241:L257)</f>
        <v>2365.9274260765033</v>
      </c>
      <c r="M262" s="195">
        <f t="shared" ref="M262:R262" si="181">SUM(M241:M257)</f>
        <v>37.910666460345212</v>
      </c>
      <c r="N262" s="195">
        <f t="shared" si="181"/>
        <v>1495.0850254809868</v>
      </c>
      <c r="O262" s="195">
        <f t="shared" si="181"/>
        <v>1905.2018325068748</v>
      </c>
      <c r="P262" s="195">
        <f t="shared" si="181"/>
        <v>803.03426478309245</v>
      </c>
      <c r="Q262" s="195">
        <f t="shared" si="181"/>
        <v>328.42062169294599</v>
      </c>
      <c r="R262" s="197">
        <f t="shared" si="181"/>
        <v>84.927863753247209</v>
      </c>
      <c r="S262" s="198">
        <f t="shared" ref="S262" si="182">SUM(S241:S257)</f>
        <v>7020.5077007539958</v>
      </c>
      <c r="T262" s="141" t="str">
        <f>IF(ABS(S262-AI262)&gt;0.01,S262-AI262,"")</f>
        <v/>
      </c>
      <c r="U262" s="224" t="s">
        <v>62</v>
      </c>
      <c r="V262" s="225">
        <f>SUM(V241:V257)</f>
        <v>2240.0614549103548</v>
      </c>
      <c r="W262" s="225">
        <f t="shared" ref="W262:AH262" si="183">SUM(W241:W257)</f>
        <v>106.27524366966223</v>
      </c>
      <c r="X262" s="225">
        <f t="shared" si="183"/>
        <v>328.42062169294599</v>
      </c>
      <c r="Y262" s="225">
        <f t="shared" si="183"/>
        <v>37.910666460345212</v>
      </c>
      <c r="Z262" s="225">
        <f t="shared" si="183"/>
        <v>1495.0850254809868</v>
      </c>
      <c r="AA262" s="225">
        <f t="shared" si="183"/>
        <v>1643.7859040413596</v>
      </c>
      <c r="AB262" s="225">
        <f t="shared" si="183"/>
        <v>803.03426478309245</v>
      </c>
      <c r="AC262" s="225">
        <f t="shared" si="183"/>
        <v>365.93451971524843</v>
      </c>
      <c r="AD262" s="226">
        <f t="shared" si="183"/>
        <v>19.590727496486011</v>
      </c>
      <c r="AE262" s="226">
        <f t="shared" si="183"/>
        <v>39.200016134625429</v>
      </c>
      <c r="AF262" s="226">
        <f t="shared" si="183"/>
        <v>84.927863753247209</v>
      </c>
      <c r="AG262" s="226">
        <f t="shared" si="183"/>
        <v>0</v>
      </c>
      <c r="AH262" s="226">
        <f t="shared" si="183"/>
        <v>222.21591233088975</v>
      </c>
      <c r="AI262" s="227">
        <f>SUM(V262:AC262)</f>
        <v>7020.5077007539958</v>
      </c>
      <c r="AJ262" s="141" t="str">
        <f t="shared" si="178"/>
        <v/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0.38052875503874933</v>
      </c>
      <c r="C263" s="49">
        <f t="shared" ref="C263:H263" si="184">IF($I262=0,"-",C262/$I262)</f>
        <v>6.0974392332767864E-3</v>
      </c>
      <c r="D263" s="49">
        <f t="shared" si="184"/>
        <v>0.24046504434281005</v>
      </c>
      <c r="E263" s="49">
        <f t="shared" si="184"/>
        <v>0.30642701607447459</v>
      </c>
      <c r="F263" s="49">
        <f t="shared" si="184"/>
        <v>0</v>
      </c>
      <c r="G263" s="49">
        <f t="shared" si="184"/>
        <v>5.2822199415100635E-2</v>
      </c>
      <c r="H263" s="72">
        <f t="shared" si="184"/>
        <v>1.3659545895588552E-2</v>
      </c>
      <c r="I263" s="50">
        <f>SUM(B263:H263)</f>
        <v>1</v>
      </c>
      <c r="J263" s="141"/>
      <c r="K263" s="84" t="s">
        <v>86</v>
      </c>
      <c r="L263" s="101">
        <f>IF($S262=0,"-",L262/$S262)</f>
        <v>0.33700232617398951</v>
      </c>
      <c r="M263" s="101">
        <f t="shared" ref="M263:R263" si="185">IF($S262=0,"-",M262/$S262)</f>
        <v>5.3999892993883683E-3</v>
      </c>
      <c r="N263" s="101">
        <f t="shared" si="185"/>
        <v>0.21295967317583259</v>
      </c>
      <c r="O263" s="101">
        <f t="shared" si="185"/>
        <v>0.27137664592295196</v>
      </c>
      <c r="P263" s="101">
        <f t="shared" si="185"/>
        <v>0.11438407292065891</v>
      </c>
      <c r="Q263" s="101">
        <f t="shared" si="185"/>
        <v>4.6780181105374179E-2</v>
      </c>
      <c r="R263" s="102">
        <f t="shared" si="185"/>
        <v>1.2097111401804465E-2</v>
      </c>
      <c r="S263" s="103">
        <f>SUM(L263:R263)</f>
        <v>1</v>
      </c>
      <c r="U263" s="113" t="s">
        <v>86</v>
      </c>
      <c r="V263" s="135">
        <f>+V262/$AI262</f>
        <v>0.3190739972651514</v>
      </c>
      <c r="W263" s="135">
        <f t="shared" ref="W263:AH263" si="186">+W262/$AI262</f>
        <v>1.5137828800935347E-2</v>
      </c>
      <c r="X263" s="135">
        <f t="shared" si="186"/>
        <v>4.6780181105374179E-2</v>
      </c>
      <c r="Y263" s="135">
        <f t="shared" si="186"/>
        <v>5.3999892993883683E-3</v>
      </c>
      <c r="Z263" s="135">
        <f t="shared" si="186"/>
        <v>0.21295967317583259</v>
      </c>
      <c r="AA263" s="135">
        <f t="shared" si="186"/>
        <v>0.23414060266108938</v>
      </c>
      <c r="AB263" s="135">
        <f t="shared" si="186"/>
        <v>0.11438407292065891</v>
      </c>
      <c r="AC263" s="135">
        <f t="shared" si="186"/>
        <v>5.2123654771569786E-2</v>
      </c>
      <c r="AD263" s="135">
        <f t="shared" si="186"/>
        <v>2.7905001079027354E-3</v>
      </c>
      <c r="AE263" s="135">
        <f t="shared" si="186"/>
        <v>5.5836440618696826E-3</v>
      </c>
      <c r="AF263" s="135">
        <f t="shared" si="186"/>
        <v>1.2097111401804465E-2</v>
      </c>
      <c r="AG263" s="135">
        <f t="shared" si="186"/>
        <v>0</v>
      </c>
      <c r="AH263" s="135">
        <f t="shared" si="186"/>
        <v>3.1652399199992895E-2</v>
      </c>
      <c r="AI263" s="136">
        <f>SUM(V263:AC263)</f>
        <v>0.99999999999999989</v>
      </c>
      <c r="AJ263" s="24" t="str">
        <f t="shared" si="17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1.4970135248551548E-2</v>
      </c>
      <c r="C267" s="152">
        <v>0</v>
      </c>
      <c r="D267" s="152">
        <v>0</v>
      </c>
      <c r="E267" s="152">
        <v>0</v>
      </c>
      <c r="F267" s="347"/>
      <c r="G267" s="152">
        <v>0</v>
      </c>
      <c r="H267" s="153">
        <v>0</v>
      </c>
      <c r="I267" s="154">
        <f>SUM(B267:H267)</f>
        <v>1.4970135248551548E-2</v>
      </c>
      <c r="J267" s="149"/>
      <c r="K267" s="203" t="s">
        <v>7</v>
      </c>
      <c r="L267" s="152">
        <v>1.4970135248551548E-2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1.4970135248551548E-2</v>
      </c>
      <c r="U267" s="206" t="s">
        <v>7</v>
      </c>
      <c r="V267" s="207">
        <v>1.4970135248551548E-2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1.4970135248551548E-2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87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88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89">SUM(V268:AC268)</f>
        <v>0</v>
      </c>
      <c r="AJ268" s="141" t="str">
        <f t="shared" ref="AJ268:AJ289" si="190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87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88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89"/>
        <v>0</v>
      </c>
      <c r="AJ269" s="141" t="str">
        <f t="shared" si="190"/>
        <v/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87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88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89"/>
        <v>0</v>
      </c>
      <c r="AJ270" s="141" t="str">
        <f t="shared" si="190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28.606045690469301</v>
      </c>
      <c r="F271" s="348"/>
      <c r="G271" s="156">
        <v>0</v>
      </c>
      <c r="H271" s="168">
        <v>0</v>
      </c>
      <c r="I271" s="154">
        <f t="shared" si="187"/>
        <v>28.606045690469301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28.606045690469301</v>
      </c>
      <c r="P271" s="156">
        <v>0</v>
      </c>
      <c r="Q271" s="156">
        <v>0</v>
      </c>
      <c r="R271" s="157">
        <v>0</v>
      </c>
      <c r="S271" s="158">
        <f t="shared" si="188"/>
        <v>28.606045690469301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28.606045690469301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89"/>
        <v>28.606045690469301</v>
      </c>
      <c r="AJ271" s="141" t="str">
        <f t="shared" si="190"/>
        <v/>
      </c>
      <c r="BA271" s="141"/>
      <c r="BR271" s="141"/>
      <c r="CG271" s="141"/>
    </row>
    <row r="272" spans="1:85" ht="15">
      <c r="A272" s="159" t="s">
        <v>15</v>
      </c>
      <c r="B272" s="160">
        <v>4.2894831767526824</v>
      </c>
      <c r="C272" s="160">
        <v>0.1141405575911381</v>
      </c>
      <c r="D272" s="160">
        <v>2.9050639289442217</v>
      </c>
      <c r="E272" s="160">
        <v>1.6596261342546164</v>
      </c>
      <c r="F272" s="348"/>
      <c r="G272" s="160">
        <v>0</v>
      </c>
      <c r="H272" s="161">
        <v>0</v>
      </c>
      <c r="I272" s="162">
        <f t="shared" si="187"/>
        <v>8.9683137975426579</v>
      </c>
      <c r="J272" s="149"/>
      <c r="K272" s="163" t="s">
        <v>15</v>
      </c>
      <c r="L272" s="164">
        <v>4.2894831767526824</v>
      </c>
      <c r="M272" s="164">
        <v>0.1141405575911381</v>
      </c>
      <c r="N272" s="164">
        <v>2.9050639289442217</v>
      </c>
      <c r="O272" s="164">
        <v>1.6596261342546164</v>
      </c>
      <c r="P272" s="164">
        <v>0</v>
      </c>
      <c r="Q272" s="164">
        <v>0</v>
      </c>
      <c r="R272" s="165">
        <v>0</v>
      </c>
      <c r="S272" s="166">
        <f t="shared" si="188"/>
        <v>8.9683137975426579</v>
      </c>
      <c r="U272" s="211" t="s">
        <v>56</v>
      </c>
      <c r="V272" s="212">
        <v>4.1340242944017858</v>
      </c>
      <c r="W272" s="212">
        <v>0</v>
      </c>
      <c r="X272" s="212">
        <v>0</v>
      </c>
      <c r="Y272" s="212">
        <v>0.1141405575911381</v>
      </c>
      <c r="Z272" s="212">
        <v>2.1877844052204405</v>
      </c>
      <c r="AA272" s="212">
        <v>1.6596261342546164</v>
      </c>
      <c r="AB272" s="212">
        <v>0</v>
      </c>
      <c r="AC272" s="213">
        <v>0.87273840607467779</v>
      </c>
      <c r="AD272" s="212">
        <v>0.15545888235089642</v>
      </c>
      <c r="AE272" s="212">
        <v>0</v>
      </c>
      <c r="AF272" s="212">
        <v>0</v>
      </c>
      <c r="AG272" s="212">
        <v>0.71727952372378134</v>
      </c>
      <c r="AH272" s="212">
        <v>0</v>
      </c>
      <c r="AI272" s="214">
        <f t="shared" si="189"/>
        <v>8.9683137975426579</v>
      </c>
      <c r="AJ272" s="141" t="str">
        <f t="shared" si="190"/>
        <v/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22.451858570307564</v>
      </c>
      <c r="F273" s="348"/>
      <c r="G273" s="156">
        <v>0</v>
      </c>
      <c r="H273" s="168">
        <v>0</v>
      </c>
      <c r="I273" s="154">
        <f t="shared" si="187"/>
        <v>22.451858570307564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22.451858570307564</v>
      </c>
      <c r="P273" s="156">
        <v>305.2857108364052</v>
      </c>
      <c r="Q273" s="156">
        <v>0</v>
      </c>
      <c r="R273" s="157">
        <v>0</v>
      </c>
      <c r="S273" s="158">
        <f t="shared" si="188"/>
        <v>327.73756940671274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3.3677787855461347</v>
      </c>
      <c r="AB273" s="207">
        <v>305.2857108364052</v>
      </c>
      <c r="AC273" s="208">
        <v>19.084079784761428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19.084079784761428</v>
      </c>
      <c r="AI273" s="210">
        <f t="shared" si="189"/>
        <v>327.73756940671274</v>
      </c>
      <c r="AJ273" s="141" t="str">
        <f t="shared" si="190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6.0017894961887702E-3</v>
      </c>
      <c r="F274" s="348"/>
      <c r="G274" s="160">
        <v>0</v>
      </c>
      <c r="H274" s="161">
        <v>0</v>
      </c>
      <c r="I274" s="162">
        <f t="shared" si="187"/>
        <v>6.0017894961887702E-3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6.0017894961887702E-3</v>
      </c>
      <c r="P274" s="164">
        <v>9.6266442451504841E-2</v>
      </c>
      <c r="Q274" s="164">
        <v>0</v>
      </c>
      <c r="R274" s="165">
        <v>0</v>
      </c>
      <c r="S274" s="166">
        <f t="shared" si="188"/>
        <v>0.10226823194769361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9.6266442451504841E-2</v>
      </c>
      <c r="AC274" s="213">
        <v>6.0017894961887702E-3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6.0017894961887702E-3</v>
      </c>
      <c r="AI274" s="214">
        <f t="shared" si="189"/>
        <v>0.10226823194769361</v>
      </c>
      <c r="AJ274" s="141" t="str">
        <f t="shared" si="190"/>
        <v/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87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88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89"/>
        <v>0</v>
      </c>
      <c r="AJ275" s="141" t="str">
        <f t="shared" si="190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0.85123347677629602</v>
      </c>
      <c r="E276" s="160">
        <v>7.7043026475216519E-2</v>
      </c>
      <c r="F276" s="348"/>
      <c r="G276" s="160">
        <v>0</v>
      </c>
      <c r="H276" s="161">
        <v>0</v>
      </c>
      <c r="I276" s="162">
        <f t="shared" si="187"/>
        <v>0.92827650325151256</v>
      </c>
      <c r="J276" s="149"/>
      <c r="K276" s="163" t="s">
        <v>17</v>
      </c>
      <c r="L276" s="164">
        <v>0</v>
      </c>
      <c r="M276" s="164">
        <v>0</v>
      </c>
      <c r="N276" s="164">
        <v>0.85123347677629602</v>
      </c>
      <c r="O276" s="164">
        <v>7.7043026475216519E-2</v>
      </c>
      <c r="P276" s="164">
        <v>1.0699796791443803</v>
      </c>
      <c r="Q276" s="164">
        <v>0</v>
      </c>
      <c r="R276" s="165">
        <v>0</v>
      </c>
      <c r="S276" s="166">
        <f t="shared" si="188"/>
        <v>1.9982561823958929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0.85123347677629602</v>
      </c>
      <c r="AA276" s="212">
        <v>0</v>
      </c>
      <c r="AB276" s="212">
        <v>1.0699796791443803</v>
      </c>
      <c r="AC276" s="213">
        <v>7.7043026475216519E-2</v>
      </c>
      <c r="AD276" s="212">
        <v>0</v>
      </c>
      <c r="AE276" s="212">
        <v>0</v>
      </c>
      <c r="AF276" s="212">
        <v>0</v>
      </c>
      <c r="AG276" s="212">
        <v>0</v>
      </c>
      <c r="AH276" s="212">
        <v>7.7043026475216519E-2</v>
      </c>
      <c r="AI276" s="214">
        <f t="shared" si="189"/>
        <v>1.9982561823958926</v>
      </c>
      <c r="AJ276" s="141" t="str">
        <f t="shared" si="190"/>
        <v/>
      </c>
      <c r="BA276" s="141"/>
      <c r="BR276" s="141"/>
      <c r="CG276" s="141"/>
    </row>
    <row r="277" spans="1:85" ht="15">
      <c r="A277" s="167" t="s">
        <v>139</v>
      </c>
      <c r="B277" s="156">
        <v>8.7452697854201791</v>
      </c>
      <c r="C277" s="156">
        <v>306.72662863557304</v>
      </c>
      <c r="D277" s="156">
        <v>18.854118227572094</v>
      </c>
      <c r="E277" s="156">
        <v>23.513335186790055</v>
      </c>
      <c r="F277" s="348"/>
      <c r="G277" s="156">
        <v>0</v>
      </c>
      <c r="H277" s="168">
        <v>0</v>
      </c>
      <c r="I277" s="154">
        <f t="shared" si="187"/>
        <v>357.83935183535539</v>
      </c>
      <c r="J277" s="149"/>
      <c r="K277" s="169" t="s">
        <v>139</v>
      </c>
      <c r="L277" s="156">
        <v>8.7452697854201791</v>
      </c>
      <c r="M277" s="156">
        <v>306.72662863557304</v>
      </c>
      <c r="N277" s="156">
        <v>18.854118227572094</v>
      </c>
      <c r="O277" s="156">
        <v>23.513335186790055</v>
      </c>
      <c r="P277" s="156">
        <v>0</v>
      </c>
      <c r="Q277" s="156">
        <v>0</v>
      </c>
      <c r="R277" s="157">
        <v>0</v>
      </c>
      <c r="S277" s="158">
        <f t="shared" si="188"/>
        <v>357.83935183535539</v>
      </c>
      <c r="U277" s="215" t="s">
        <v>139</v>
      </c>
      <c r="V277" s="207">
        <v>8.7452697854201791</v>
      </c>
      <c r="W277" s="207">
        <v>0</v>
      </c>
      <c r="X277" s="207">
        <v>0</v>
      </c>
      <c r="Y277" s="207">
        <v>306.72662863557304</v>
      </c>
      <c r="Z277" s="207">
        <v>0</v>
      </c>
      <c r="AA277" s="207">
        <v>0</v>
      </c>
      <c r="AB277" s="207">
        <v>0</v>
      </c>
      <c r="AC277" s="208">
        <v>42.367453414362153</v>
      </c>
      <c r="AD277" s="207">
        <v>0</v>
      </c>
      <c r="AE277" s="207">
        <v>0</v>
      </c>
      <c r="AF277" s="207">
        <v>0</v>
      </c>
      <c r="AG277" s="207">
        <v>18.854118227572094</v>
      </c>
      <c r="AH277" s="207">
        <v>23.513335186790055</v>
      </c>
      <c r="AI277" s="210">
        <f t="shared" si="189"/>
        <v>357.83935183535539</v>
      </c>
      <c r="AJ277" s="141" t="str">
        <f t="shared" si="190"/>
        <v/>
      </c>
      <c r="BA277" s="141"/>
      <c r="BR277" s="141"/>
      <c r="CG277" s="141"/>
    </row>
    <row r="278" spans="1:85" ht="15">
      <c r="A278" s="159" t="s">
        <v>25</v>
      </c>
      <c r="B278" s="160">
        <v>10.702908716624297</v>
      </c>
      <c r="C278" s="160">
        <v>0.37174754442250291</v>
      </c>
      <c r="D278" s="160">
        <v>195.15018010120411</v>
      </c>
      <c r="E278" s="160">
        <v>663.6771949093345</v>
      </c>
      <c r="F278" s="348"/>
      <c r="G278" s="160">
        <v>10.767798133221197</v>
      </c>
      <c r="H278" s="161">
        <v>0</v>
      </c>
      <c r="I278" s="162">
        <f t="shared" si="187"/>
        <v>880.66982940480659</v>
      </c>
      <c r="J278" s="149"/>
      <c r="K278" s="163" t="s">
        <v>25</v>
      </c>
      <c r="L278" s="164">
        <v>10.702908716624297</v>
      </c>
      <c r="M278" s="164">
        <v>0.37174754442250291</v>
      </c>
      <c r="N278" s="164">
        <v>195.15018010120411</v>
      </c>
      <c r="O278" s="164">
        <v>663.6771949093345</v>
      </c>
      <c r="P278" s="164">
        <v>0</v>
      </c>
      <c r="Q278" s="164">
        <v>10.767798133221197</v>
      </c>
      <c r="R278" s="165">
        <v>0</v>
      </c>
      <c r="S278" s="166">
        <f t="shared" si="188"/>
        <v>880.66982940480659</v>
      </c>
      <c r="U278" s="211" t="s">
        <v>25</v>
      </c>
      <c r="V278" s="212">
        <v>5.8645083336391837</v>
      </c>
      <c r="W278" s="212">
        <v>4.8384003829851121</v>
      </c>
      <c r="X278" s="212">
        <v>10.767798133221197</v>
      </c>
      <c r="Y278" s="212">
        <v>0.37174754442250291</v>
      </c>
      <c r="Z278" s="212">
        <v>195.15018010120411</v>
      </c>
      <c r="AA278" s="212">
        <v>663.56195077988195</v>
      </c>
      <c r="AB278" s="212">
        <v>0</v>
      </c>
      <c r="AC278" s="213">
        <v>0.11524412945257891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0.11524412945257891</v>
      </c>
      <c r="AI278" s="214">
        <f t="shared" si="189"/>
        <v>880.66982940480659</v>
      </c>
      <c r="AJ278" s="141" t="str">
        <f t="shared" si="190"/>
        <v/>
      </c>
      <c r="BA278" s="141"/>
      <c r="BR278" s="141"/>
      <c r="CG278" s="141"/>
    </row>
    <row r="279" spans="1:85" ht="15">
      <c r="A279" s="167" t="s">
        <v>24</v>
      </c>
      <c r="B279" s="156">
        <v>0.62584602032433301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87"/>
        <v>0.62584602032433301</v>
      </c>
      <c r="J279" s="149"/>
      <c r="K279" s="169" t="s">
        <v>24</v>
      </c>
      <c r="L279" s="156">
        <v>0.62584602032433301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88"/>
        <v>0.62584602032433301</v>
      </c>
      <c r="U279" s="215" t="s">
        <v>24</v>
      </c>
      <c r="V279" s="207">
        <v>0.62584602032433301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89"/>
        <v>0.62584602032433301</v>
      </c>
      <c r="AJ279" s="141" t="str">
        <f t="shared" si="190"/>
        <v/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87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88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89"/>
        <v>0</v>
      </c>
      <c r="AJ280" s="141" t="str">
        <f t="shared" si="190"/>
        <v/>
      </c>
      <c r="BA280" s="141"/>
      <c r="BR280" s="141"/>
      <c r="CG280" s="141"/>
    </row>
    <row r="281" spans="1:85" ht="15">
      <c r="A281" s="167" t="s">
        <v>22</v>
      </c>
      <c r="B281" s="156">
        <v>8.3021155559061839</v>
      </c>
      <c r="C281" s="156">
        <v>0</v>
      </c>
      <c r="D281" s="156">
        <v>0</v>
      </c>
      <c r="E281" s="156">
        <v>0</v>
      </c>
      <c r="F281" s="348"/>
      <c r="G281" s="156">
        <v>0</v>
      </c>
      <c r="H281" s="168">
        <v>0</v>
      </c>
      <c r="I281" s="154">
        <f t="shared" si="187"/>
        <v>8.3021155559061839</v>
      </c>
      <c r="J281" s="149"/>
      <c r="K281" s="169" t="s">
        <v>22</v>
      </c>
      <c r="L281" s="156">
        <v>8.3021155559061839</v>
      </c>
      <c r="M281" s="156">
        <v>0</v>
      </c>
      <c r="N281" s="156">
        <v>0</v>
      </c>
      <c r="O281" s="156">
        <v>0</v>
      </c>
      <c r="P281" s="156">
        <v>17.583638210251181</v>
      </c>
      <c r="Q281" s="156">
        <v>0</v>
      </c>
      <c r="R281" s="157">
        <v>0</v>
      </c>
      <c r="S281" s="158">
        <f t="shared" si="188"/>
        <v>25.885753766157364</v>
      </c>
      <c r="U281" s="215" t="s">
        <v>22</v>
      </c>
      <c r="V281" s="207">
        <v>8.3021155559061839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17.583638210251181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89"/>
        <v>25.885753766157364</v>
      </c>
      <c r="AJ281" s="141" t="str">
        <f t="shared" si="190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87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88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89"/>
        <v>0</v>
      </c>
      <c r="AJ282" s="141" t="str">
        <f t="shared" si="190"/>
        <v/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87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88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89"/>
        <v>0</v>
      </c>
      <c r="AJ283" s="141" t="str">
        <f t="shared" si="190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87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88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89"/>
        <v>0</v>
      </c>
      <c r="AJ284" s="141" t="str">
        <f t="shared" si="190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87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88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89"/>
        <v>0</v>
      </c>
      <c r="AJ285" s="141" t="str">
        <f t="shared" si="190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87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88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89"/>
        <v>0</v>
      </c>
      <c r="AJ286" s="141" t="str">
        <f t="shared" si="190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87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88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89"/>
        <v>0</v>
      </c>
      <c r="AJ287" s="141" t="str">
        <f t="shared" si="190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32.680593390276229</v>
      </c>
      <c r="C288" s="195">
        <f t="shared" ref="C288:H288" si="191">SUM(C267:C283)</f>
        <v>307.21251673758667</v>
      </c>
      <c r="D288" s="195">
        <f t="shared" si="191"/>
        <v>217.76059573449672</v>
      </c>
      <c r="E288" s="195">
        <f t="shared" si="191"/>
        <v>739.99110530712744</v>
      </c>
      <c r="F288" s="195">
        <f t="shared" si="191"/>
        <v>0</v>
      </c>
      <c r="G288" s="195">
        <f t="shared" si="191"/>
        <v>10.767798133221197</v>
      </c>
      <c r="H288" s="197">
        <f t="shared" si="191"/>
        <v>0</v>
      </c>
      <c r="I288" s="154">
        <f t="shared" ref="I288" si="192">SUM(I267:I283)</f>
        <v>1308.4126093027082</v>
      </c>
      <c r="J288" s="149"/>
      <c r="K288" s="196" t="s">
        <v>26</v>
      </c>
      <c r="L288" s="195">
        <f>SUM(L267:L283)</f>
        <v>32.680593390276229</v>
      </c>
      <c r="M288" s="195">
        <f t="shared" ref="M288:R288" si="193">SUM(M267:M283)</f>
        <v>307.21251673758667</v>
      </c>
      <c r="N288" s="195">
        <f t="shared" si="193"/>
        <v>217.76059573449672</v>
      </c>
      <c r="O288" s="195">
        <f t="shared" si="193"/>
        <v>739.99110530712744</v>
      </c>
      <c r="P288" s="195">
        <f t="shared" si="193"/>
        <v>324.03559516825226</v>
      </c>
      <c r="Q288" s="195">
        <f t="shared" si="193"/>
        <v>10.767798133221197</v>
      </c>
      <c r="R288" s="197">
        <f t="shared" si="193"/>
        <v>0</v>
      </c>
      <c r="S288" s="198">
        <f t="shared" ref="S288" si="194">SUM(S267:S283)</f>
        <v>1632.4482044709607</v>
      </c>
      <c r="T288" s="141" t="str">
        <f>IF(ABS(S288-AI288)&gt;0.01,S288-AI288,"")</f>
        <v/>
      </c>
      <c r="U288" s="224" t="s">
        <v>62</v>
      </c>
      <c r="V288" s="225">
        <f>SUM(V267:V283)</f>
        <v>27.686734124940216</v>
      </c>
      <c r="W288" s="225">
        <f t="shared" ref="W288:AH288" si="195">SUM(W267:W283)</f>
        <v>4.8384003829851121</v>
      </c>
      <c r="X288" s="225">
        <f t="shared" si="195"/>
        <v>10.767798133221197</v>
      </c>
      <c r="Y288" s="225">
        <f t="shared" si="195"/>
        <v>307.21251673758667</v>
      </c>
      <c r="Z288" s="225">
        <f t="shared" si="195"/>
        <v>198.18919798320084</v>
      </c>
      <c r="AA288" s="225">
        <f t="shared" si="195"/>
        <v>697.19540139015203</v>
      </c>
      <c r="AB288" s="225">
        <f t="shared" si="195"/>
        <v>324.03559516825226</v>
      </c>
      <c r="AC288" s="225">
        <f t="shared" si="195"/>
        <v>62.522560550622245</v>
      </c>
      <c r="AD288" s="226">
        <f t="shared" si="195"/>
        <v>0.15545888235089642</v>
      </c>
      <c r="AE288" s="226">
        <f t="shared" si="195"/>
        <v>0</v>
      </c>
      <c r="AF288" s="226">
        <f t="shared" si="195"/>
        <v>0</v>
      </c>
      <c r="AG288" s="226">
        <f t="shared" si="195"/>
        <v>19.571397751295876</v>
      </c>
      <c r="AH288" s="226">
        <f t="shared" si="195"/>
        <v>42.795703916975469</v>
      </c>
      <c r="AI288" s="227">
        <f>SUM(V288:AC288)</f>
        <v>1632.4482044709605</v>
      </c>
      <c r="AJ288" s="141" t="str">
        <f t="shared" si="190"/>
        <v/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2.4977284044742341E-2</v>
      </c>
      <c r="C289" s="49">
        <f t="shared" ref="C289:H289" si="196">IF($I288=0,"-",C288/$I288)</f>
        <v>0.23479788757256725</v>
      </c>
      <c r="D289" s="49">
        <f t="shared" si="196"/>
        <v>0.16643113509166485</v>
      </c>
      <c r="E289" s="49">
        <f t="shared" si="196"/>
        <v>0.5655640277736933</v>
      </c>
      <c r="F289" s="49">
        <f t="shared" si="196"/>
        <v>0</v>
      </c>
      <c r="G289" s="49">
        <f t="shared" si="196"/>
        <v>8.2296655173322384E-3</v>
      </c>
      <c r="H289" s="72">
        <f t="shared" si="196"/>
        <v>0</v>
      </c>
      <c r="I289" s="50">
        <f>SUM(B289:H289)</f>
        <v>1</v>
      </c>
      <c r="J289" s="141"/>
      <c r="K289" s="84" t="s">
        <v>86</v>
      </c>
      <c r="L289" s="101">
        <f>IF($S288=0,"-",L288/$S288)</f>
        <v>2.0019375377895842E-2</v>
      </c>
      <c r="M289" s="101">
        <f t="shared" ref="M289:R289" si="197">IF($S288=0,"-",M288/$S288)</f>
        <v>0.18819127975772271</v>
      </c>
      <c r="N289" s="101">
        <f t="shared" si="197"/>
        <v>0.13339510260606888</v>
      </c>
      <c r="O289" s="101">
        <f t="shared" si="197"/>
        <v>0.45330142988943511</v>
      </c>
      <c r="P289" s="101">
        <f t="shared" si="197"/>
        <v>0.19849670836770275</v>
      </c>
      <c r="Q289" s="101">
        <f t="shared" si="197"/>
        <v>6.5961040011746006E-3</v>
      </c>
      <c r="R289" s="102">
        <f t="shared" si="197"/>
        <v>0</v>
      </c>
      <c r="S289" s="103">
        <f>SUM(L289:R289)</f>
        <v>0.99999999999999989</v>
      </c>
      <c r="U289" s="113" t="s">
        <v>86</v>
      </c>
      <c r="V289" s="135">
        <f>+V288/$AI288</f>
        <v>1.6960252735193432E-2</v>
      </c>
      <c r="W289" s="135">
        <f t="shared" ref="W289:AH289" si="198">+W288/$AI288</f>
        <v>2.9638921282363921E-3</v>
      </c>
      <c r="X289" s="135">
        <f t="shared" si="198"/>
        <v>6.5961040011746014E-3</v>
      </c>
      <c r="Y289" s="135">
        <f t="shared" si="198"/>
        <v>0.18819127975772271</v>
      </c>
      <c r="Z289" s="135">
        <f t="shared" si="198"/>
        <v>0.1214061171683113</v>
      </c>
      <c r="AA289" s="135">
        <f t="shared" si="198"/>
        <v>0.42708577183684504</v>
      </c>
      <c r="AB289" s="135">
        <f t="shared" si="198"/>
        <v>0.19849670836770275</v>
      </c>
      <c r="AC289" s="135">
        <f t="shared" si="198"/>
        <v>3.8299874004813765E-2</v>
      </c>
      <c r="AD289" s="135">
        <f t="shared" si="198"/>
        <v>9.5230514466017701E-5</v>
      </c>
      <c r="AE289" s="135">
        <f t="shared" si="198"/>
        <v>0</v>
      </c>
      <c r="AF289" s="135">
        <f t="shared" si="198"/>
        <v>0</v>
      </c>
      <c r="AG289" s="135">
        <f t="shared" si="198"/>
        <v>1.1988985437757595E-2</v>
      </c>
      <c r="AH289" s="135">
        <f t="shared" si="198"/>
        <v>2.621565805259015E-2</v>
      </c>
      <c r="AI289" s="136">
        <f>SUM(V289:AC289)</f>
        <v>0.99999999999999989</v>
      </c>
      <c r="AJ289" s="24" t="str">
        <f t="shared" si="190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99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200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201">SUM(V294:AC294)</f>
        <v>0</v>
      </c>
      <c r="AJ294" s="141" t="str">
        <f t="shared" ref="AJ294:AJ315" si="202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99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200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201"/>
        <v>0</v>
      </c>
      <c r="AJ295" s="141" t="str">
        <f t="shared" si="202"/>
        <v/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99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200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201"/>
        <v>0</v>
      </c>
      <c r="AJ296" s="141" t="str">
        <f t="shared" si="202"/>
        <v/>
      </c>
      <c r="BA296" s="141"/>
      <c r="BR296" s="141"/>
      <c r="CG296" s="141"/>
    </row>
    <row r="297" spans="1:85" ht="15">
      <c r="A297" s="167" t="s">
        <v>16</v>
      </c>
      <c r="B297" s="156">
        <v>29.027237468987011</v>
      </c>
      <c r="C297" s="156">
        <v>219.40042400685735</v>
      </c>
      <c r="D297" s="156">
        <v>36.33893988928881</v>
      </c>
      <c r="E297" s="156">
        <v>0.66130358294994573</v>
      </c>
      <c r="F297" s="348"/>
      <c r="G297" s="156">
        <v>0</v>
      </c>
      <c r="H297" s="168">
        <v>0</v>
      </c>
      <c r="I297" s="154">
        <f t="shared" si="199"/>
        <v>285.4279049480831</v>
      </c>
      <c r="J297" s="149"/>
      <c r="K297" s="169" t="s">
        <v>16</v>
      </c>
      <c r="L297" s="156">
        <v>29.027237468987011</v>
      </c>
      <c r="M297" s="156">
        <v>219.40042400685735</v>
      </c>
      <c r="N297" s="156">
        <v>36.33893988928881</v>
      </c>
      <c r="O297" s="156">
        <v>0.66130358294994573</v>
      </c>
      <c r="P297" s="156">
        <v>0</v>
      </c>
      <c r="Q297" s="156">
        <v>0</v>
      </c>
      <c r="R297" s="157">
        <v>0</v>
      </c>
      <c r="S297" s="158">
        <f t="shared" si="200"/>
        <v>285.4279049480831</v>
      </c>
      <c r="U297" s="215" t="s">
        <v>16</v>
      </c>
      <c r="V297" s="207">
        <v>29.027237468987011</v>
      </c>
      <c r="W297" s="207">
        <v>0</v>
      </c>
      <c r="X297" s="207">
        <v>0</v>
      </c>
      <c r="Y297" s="207">
        <v>219.40042400685735</v>
      </c>
      <c r="Z297" s="207">
        <v>36.33893988928881</v>
      </c>
      <c r="AA297" s="207">
        <v>0.66130358294994573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201"/>
        <v>285.4279049480831</v>
      </c>
      <c r="AJ297" s="141" t="str">
        <f t="shared" si="202"/>
        <v/>
      </c>
      <c r="BA297" s="141"/>
      <c r="BR297" s="141"/>
      <c r="CG297" s="141"/>
    </row>
    <row r="298" spans="1:85" ht="15">
      <c r="A298" s="159" t="s">
        <v>15</v>
      </c>
      <c r="B298" s="160">
        <v>77.615293396201722</v>
      </c>
      <c r="C298" s="160">
        <v>134.1371262065685</v>
      </c>
      <c r="D298" s="160">
        <v>55.27126579171923</v>
      </c>
      <c r="E298" s="160">
        <v>0.98890628827776461</v>
      </c>
      <c r="F298" s="348"/>
      <c r="G298" s="160">
        <v>0</v>
      </c>
      <c r="H298" s="161">
        <v>0</v>
      </c>
      <c r="I298" s="162">
        <f t="shared" si="199"/>
        <v>268.01259168276721</v>
      </c>
      <c r="J298" s="149"/>
      <c r="K298" s="163" t="s">
        <v>15</v>
      </c>
      <c r="L298" s="164">
        <v>77.615293396201722</v>
      </c>
      <c r="M298" s="164">
        <v>134.1371262065685</v>
      </c>
      <c r="N298" s="164">
        <v>55.27126579171923</v>
      </c>
      <c r="O298" s="164">
        <v>0.98890628827776461</v>
      </c>
      <c r="P298" s="164">
        <v>0</v>
      </c>
      <c r="Q298" s="164">
        <v>0</v>
      </c>
      <c r="R298" s="165">
        <v>0</v>
      </c>
      <c r="S298" s="166">
        <f t="shared" si="200"/>
        <v>268.01259168276721</v>
      </c>
      <c r="U298" s="211" t="s">
        <v>56</v>
      </c>
      <c r="V298" s="212">
        <v>66.648045894379308</v>
      </c>
      <c r="W298" s="212">
        <v>0</v>
      </c>
      <c r="X298" s="212">
        <v>0</v>
      </c>
      <c r="Y298" s="212">
        <v>134.1371262065685</v>
      </c>
      <c r="Z298" s="212">
        <v>55.27126579171923</v>
      </c>
      <c r="AA298" s="212">
        <v>0.98890628827776461</v>
      </c>
      <c r="AB298" s="212">
        <v>0</v>
      </c>
      <c r="AC298" s="213">
        <v>10.96724750182241</v>
      </c>
      <c r="AD298" s="212">
        <v>10.96724750182241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201"/>
        <v>268.01259168276721</v>
      </c>
      <c r="AJ298" s="141" t="str">
        <f t="shared" si="202"/>
        <v/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1.6848443100009327</v>
      </c>
      <c r="F299" s="348"/>
      <c r="G299" s="156">
        <v>0</v>
      </c>
      <c r="H299" s="168">
        <v>0</v>
      </c>
      <c r="I299" s="154">
        <f t="shared" si="199"/>
        <v>1.6848443100009327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1.6848443100009327</v>
      </c>
      <c r="P299" s="156">
        <v>625.33835193125628</v>
      </c>
      <c r="Q299" s="156">
        <v>0</v>
      </c>
      <c r="R299" s="157">
        <v>0</v>
      </c>
      <c r="S299" s="158">
        <f t="shared" si="200"/>
        <v>627.02319624125721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1.6848443100009327</v>
      </c>
      <c r="AB299" s="207">
        <v>625.33835193125628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201"/>
        <v>627.02319624125721</v>
      </c>
      <c r="AJ299" s="141" t="str">
        <f t="shared" si="202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99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10.866228485612154</v>
      </c>
      <c r="Q300" s="164">
        <v>0</v>
      </c>
      <c r="R300" s="165">
        <v>0</v>
      </c>
      <c r="S300" s="166">
        <f t="shared" si="200"/>
        <v>10.866228485612154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10.866228485612154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201"/>
        <v>10.866228485612154</v>
      </c>
      <c r="AJ300" s="141" t="str">
        <f t="shared" si="202"/>
        <v/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99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200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201"/>
        <v>0</v>
      </c>
      <c r="AJ301" s="141" t="str">
        <f t="shared" si="202"/>
        <v/>
      </c>
      <c r="BA301" s="141"/>
      <c r="BR301" s="141"/>
      <c r="CG301" s="141"/>
    </row>
    <row r="302" spans="1:85" ht="15">
      <c r="A302" s="159" t="s">
        <v>17</v>
      </c>
      <c r="B302" s="160">
        <v>0.24627660648489016</v>
      </c>
      <c r="C302" s="160">
        <v>0</v>
      </c>
      <c r="D302" s="160">
        <v>107.89121061174583</v>
      </c>
      <c r="E302" s="160">
        <v>1.5276265167487031</v>
      </c>
      <c r="F302" s="348"/>
      <c r="G302" s="160">
        <v>0</v>
      </c>
      <c r="H302" s="161">
        <v>0</v>
      </c>
      <c r="I302" s="162">
        <f t="shared" si="199"/>
        <v>109.66511373497941</v>
      </c>
      <c r="J302" s="149"/>
      <c r="K302" s="163" t="s">
        <v>17</v>
      </c>
      <c r="L302" s="164">
        <v>0.24627660648489016</v>
      </c>
      <c r="M302" s="164">
        <v>0</v>
      </c>
      <c r="N302" s="164">
        <v>107.89121061174583</v>
      </c>
      <c r="O302" s="164">
        <v>1.5276265167487031</v>
      </c>
      <c r="P302" s="164">
        <v>3.4151929165495414</v>
      </c>
      <c r="Q302" s="164">
        <v>0</v>
      </c>
      <c r="R302" s="165">
        <v>0</v>
      </c>
      <c r="S302" s="166">
        <f t="shared" si="200"/>
        <v>113.08030665152896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107.89121061174583</v>
      </c>
      <c r="AA302" s="212">
        <v>0.70100687930346739</v>
      </c>
      <c r="AB302" s="212">
        <v>3.4151929165495414</v>
      </c>
      <c r="AC302" s="213">
        <v>1.0728962439301259</v>
      </c>
      <c r="AD302" s="212">
        <v>0.24627660648489016</v>
      </c>
      <c r="AE302" s="212">
        <v>0</v>
      </c>
      <c r="AF302" s="212">
        <v>0</v>
      </c>
      <c r="AG302" s="212">
        <v>0</v>
      </c>
      <c r="AH302" s="212">
        <v>0.82661963744523581</v>
      </c>
      <c r="AI302" s="214">
        <f t="shared" si="201"/>
        <v>113.08030665152897</v>
      </c>
      <c r="AJ302" s="141" t="str">
        <f t="shared" si="202"/>
        <v/>
      </c>
      <c r="BA302" s="141"/>
      <c r="BR302" s="141"/>
      <c r="CG302" s="141"/>
    </row>
    <row r="303" spans="1:85" ht="15">
      <c r="A303" s="167" t="s">
        <v>139</v>
      </c>
      <c r="B303" s="156">
        <v>279.28477086300074</v>
      </c>
      <c r="C303" s="156">
        <v>1639.6392766787483</v>
      </c>
      <c r="D303" s="156">
        <v>581.3303927514803</v>
      </c>
      <c r="E303" s="156">
        <v>94.654470643226489</v>
      </c>
      <c r="F303" s="348"/>
      <c r="G303" s="156">
        <v>0</v>
      </c>
      <c r="H303" s="168">
        <v>0</v>
      </c>
      <c r="I303" s="154">
        <f t="shared" si="199"/>
        <v>2594.9089109364559</v>
      </c>
      <c r="J303" s="149"/>
      <c r="K303" s="169" t="s">
        <v>139</v>
      </c>
      <c r="L303" s="156">
        <v>279.28477086300074</v>
      </c>
      <c r="M303" s="156">
        <v>1639.6392766787483</v>
      </c>
      <c r="N303" s="156">
        <v>581.3303927514803</v>
      </c>
      <c r="O303" s="156">
        <v>94.654470643226489</v>
      </c>
      <c r="P303" s="156">
        <v>2.8794868661295459</v>
      </c>
      <c r="Q303" s="156">
        <v>0</v>
      </c>
      <c r="R303" s="157">
        <v>0</v>
      </c>
      <c r="S303" s="158">
        <f t="shared" si="200"/>
        <v>2597.7883978025852</v>
      </c>
      <c r="U303" s="215" t="s">
        <v>139</v>
      </c>
      <c r="V303" s="207">
        <v>230.22272077813449</v>
      </c>
      <c r="W303" s="207">
        <v>0</v>
      </c>
      <c r="X303" s="207">
        <v>0</v>
      </c>
      <c r="Y303" s="207">
        <v>1639.6392766787483</v>
      </c>
      <c r="Z303" s="207">
        <v>581.3303927514803</v>
      </c>
      <c r="AA303" s="207">
        <v>86.28951293906708</v>
      </c>
      <c r="AB303" s="207">
        <v>2.8794868661295459</v>
      </c>
      <c r="AC303" s="208">
        <v>57.427007789025673</v>
      </c>
      <c r="AD303" s="207">
        <v>49.062050084866264</v>
      </c>
      <c r="AE303" s="207">
        <v>0</v>
      </c>
      <c r="AF303" s="207">
        <v>0</v>
      </c>
      <c r="AG303" s="207">
        <v>0</v>
      </c>
      <c r="AH303" s="207">
        <v>8.3649577041594103</v>
      </c>
      <c r="AI303" s="210">
        <f t="shared" si="201"/>
        <v>2597.7883978025852</v>
      </c>
      <c r="AJ303" s="141" t="str">
        <f t="shared" si="202"/>
        <v/>
      </c>
      <c r="BA303" s="141"/>
      <c r="BR303" s="141"/>
      <c r="CG303" s="141"/>
    </row>
    <row r="304" spans="1:85" ht="15">
      <c r="A304" s="159" t="s">
        <v>25</v>
      </c>
      <c r="B304" s="160">
        <v>100.62372294941983</v>
      </c>
      <c r="C304" s="160">
        <v>15.706431874061582</v>
      </c>
      <c r="D304" s="160">
        <v>78.831719109091253</v>
      </c>
      <c r="E304" s="160">
        <v>1290.7991717277882</v>
      </c>
      <c r="F304" s="348"/>
      <c r="G304" s="160">
        <v>126.38202363167491</v>
      </c>
      <c r="H304" s="161">
        <v>0</v>
      </c>
      <c r="I304" s="162">
        <f t="shared" si="199"/>
        <v>1612.3430692920358</v>
      </c>
      <c r="J304" s="149"/>
      <c r="K304" s="163" t="s">
        <v>25</v>
      </c>
      <c r="L304" s="164">
        <v>100.62372294941983</v>
      </c>
      <c r="M304" s="164">
        <v>15.706431874061582</v>
      </c>
      <c r="N304" s="164">
        <v>78.831719109091253</v>
      </c>
      <c r="O304" s="164">
        <v>1290.7991717277882</v>
      </c>
      <c r="P304" s="164">
        <v>1.0534654474359979</v>
      </c>
      <c r="Q304" s="164">
        <v>126.38202363167491</v>
      </c>
      <c r="R304" s="165">
        <v>0</v>
      </c>
      <c r="S304" s="166">
        <f t="shared" si="200"/>
        <v>1613.3965347394719</v>
      </c>
      <c r="U304" s="211" t="s">
        <v>25</v>
      </c>
      <c r="V304" s="212">
        <v>9.467883696222076</v>
      </c>
      <c r="W304" s="212">
        <v>87.291113976169413</v>
      </c>
      <c r="X304" s="212">
        <v>126.38202363167491</v>
      </c>
      <c r="Y304" s="212">
        <v>15.706431874061582</v>
      </c>
      <c r="Z304" s="212">
        <v>78.831719109091253</v>
      </c>
      <c r="AA304" s="212">
        <v>931.60849422216847</v>
      </c>
      <c r="AB304" s="212">
        <v>1.0534654474359979</v>
      </c>
      <c r="AC304" s="213">
        <v>363.05540278264823</v>
      </c>
      <c r="AD304" s="212">
        <v>3.8647252770283433</v>
      </c>
      <c r="AE304" s="212">
        <v>337.77158665021085</v>
      </c>
      <c r="AF304" s="212">
        <v>0</v>
      </c>
      <c r="AG304" s="212">
        <v>0</v>
      </c>
      <c r="AH304" s="212">
        <v>21.419090855409063</v>
      </c>
      <c r="AI304" s="214">
        <f t="shared" si="201"/>
        <v>1613.3965347394719</v>
      </c>
      <c r="AJ304" s="141" t="str">
        <f t="shared" si="202"/>
        <v/>
      </c>
      <c r="BA304" s="141"/>
      <c r="BR304" s="141"/>
      <c r="CG304" s="141"/>
    </row>
    <row r="305" spans="1:85" ht="15">
      <c r="A305" s="167" t="s">
        <v>24</v>
      </c>
      <c r="B305" s="156">
        <v>35.736707575707271</v>
      </c>
      <c r="C305" s="156">
        <v>3.6343395683261699</v>
      </c>
      <c r="D305" s="156">
        <v>231.49634065040857</v>
      </c>
      <c r="E305" s="156">
        <v>0</v>
      </c>
      <c r="F305" s="348"/>
      <c r="G305" s="156">
        <v>0</v>
      </c>
      <c r="H305" s="168">
        <v>0</v>
      </c>
      <c r="I305" s="154">
        <f t="shared" si="199"/>
        <v>270.86738779444204</v>
      </c>
      <c r="J305" s="149"/>
      <c r="K305" s="169" t="s">
        <v>24</v>
      </c>
      <c r="L305" s="156">
        <v>35.736707575707271</v>
      </c>
      <c r="M305" s="156">
        <v>3.6343395683261699</v>
      </c>
      <c r="N305" s="156">
        <v>231.49634065040857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200"/>
        <v>270.86738779444204</v>
      </c>
      <c r="U305" s="215" t="s">
        <v>24</v>
      </c>
      <c r="V305" s="207">
        <v>33.281803738854386</v>
      </c>
      <c r="W305" s="207">
        <v>0.55984490775022422</v>
      </c>
      <c r="X305" s="207">
        <v>0</v>
      </c>
      <c r="Y305" s="207">
        <v>3.6343395683261699</v>
      </c>
      <c r="Z305" s="207">
        <v>231.49634065040857</v>
      </c>
      <c r="AA305" s="207">
        <v>0</v>
      </c>
      <c r="AB305" s="207">
        <v>0</v>
      </c>
      <c r="AC305" s="208">
        <v>1.8950589291026627</v>
      </c>
      <c r="AD305" s="207">
        <v>1.8950589291026627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201"/>
        <v>270.86738779444204</v>
      </c>
      <c r="AJ305" s="141" t="str">
        <f t="shared" si="202"/>
        <v/>
      </c>
      <c r="BA305" s="141"/>
      <c r="BR305" s="141"/>
      <c r="CG305" s="141"/>
    </row>
    <row r="306" spans="1:85" ht="15">
      <c r="A306" s="159" t="s">
        <v>59</v>
      </c>
      <c r="B306" s="160">
        <v>6.463127850468851</v>
      </c>
      <c r="C306" s="160">
        <v>0.19014927716562374</v>
      </c>
      <c r="D306" s="160">
        <v>7.0222069822558417</v>
      </c>
      <c r="E306" s="160">
        <v>0</v>
      </c>
      <c r="F306" s="348"/>
      <c r="G306" s="160">
        <v>0</v>
      </c>
      <c r="H306" s="161">
        <v>0</v>
      </c>
      <c r="I306" s="162">
        <f t="shared" si="199"/>
        <v>13.675484109890316</v>
      </c>
      <c r="J306" s="149"/>
      <c r="K306" s="163" t="s">
        <v>59</v>
      </c>
      <c r="L306" s="164">
        <v>6.463127850468851</v>
      </c>
      <c r="M306" s="164">
        <v>0.19014927716562374</v>
      </c>
      <c r="N306" s="164">
        <v>7.0222069822558417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200"/>
        <v>13.675484109890316</v>
      </c>
      <c r="U306" s="211" t="s">
        <v>59</v>
      </c>
      <c r="V306" s="212">
        <v>6.0801216541628866</v>
      </c>
      <c r="W306" s="212">
        <v>0</v>
      </c>
      <c r="X306" s="212">
        <v>0</v>
      </c>
      <c r="Y306" s="212">
        <v>0.19014927716562374</v>
      </c>
      <c r="Z306" s="212">
        <v>7.0222069822558417</v>
      </c>
      <c r="AA306" s="212">
        <v>0</v>
      </c>
      <c r="AB306" s="212">
        <v>0</v>
      </c>
      <c r="AC306" s="213">
        <v>0.38300619630596472</v>
      </c>
      <c r="AD306" s="212">
        <v>0.38300619630596472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201"/>
        <v>13.675484109890318</v>
      </c>
      <c r="AJ306" s="141" t="str">
        <f t="shared" si="202"/>
        <v/>
      </c>
      <c r="BA306" s="141"/>
      <c r="BR306" s="141"/>
      <c r="CG306" s="141"/>
    </row>
    <row r="307" spans="1:85" ht="15">
      <c r="A307" s="167" t="s">
        <v>22</v>
      </c>
      <c r="B307" s="156">
        <v>59.534372417640434</v>
      </c>
      <c r="C307" s="156">
        <v>27.327252913015286</v>
      </c>
      <c r="D307" s="156">
        <v>10.735706501541719</v>
      </c>
      <c r="E307" s="156">
        <v>0</v>
      </c>
      <c r="F307" s="348"/>
      <c r="G307" s="156">
        <v>0</v>
      </c>
      <c r="H307" s="168">
        <v>0</v>
      </c>
      <c r="I307" s="154">
        <f t="shared" si="199"/>
        <v>97.59733183219744</v>
      </c>
      <c r="J307" s="149"/>
      <c r="K307" s="169" t="s">
        <v>22</v>
      </c>
      <c r="L307" s="156">
        <v>59.534372417640434</v>
      </c>
      <c r="M307" s="156">
        <v>27.327252913015286</v>
      </c>
      <c r="N307" s="156">
        <v>10.735706501541719</v>
      </c>
      <c r="O307" s="156">
        <v>0</v>
      </c>
      <c r="P307" s="156">
        <v>36.163652682468452</v>
      </c>
      <c r="Q307" s="156">
        <v>0</v>
      </c>
      <c r="R307" s="157">
        <v>0</v>
      </c>
      <c r="S307" s="158">
        <f t="shared" si="200"/>
        <v>133.76098451466589</v>
      </c>
      <c r="U307" s="215" t="s">
        <v>22</v>
      </c>
      <c r="V307" s="207">
        <v>57.582425780996488</v>
      </c>
      <c r="W307" s="207">
        <v>0</v>
      </c>
      <c r="X307" s="207">
        <v>0</v>
      </c>
      <c r="Y307" s="207">
        <v>27.327252913015286</v>
      </c>
      <c r="Z307" s="207">
        <v>10.735706501541719</v>
      </c>
      <c r="AA307" s="207">
        <v>0</v>
      </c>
      <c r="AB307" s="207">
        <v>36.163652682468452</v>
      </c>
      <c r="AC307" s="208">
        <v>1.9519466366439489</v>
      </c>
      <c r="AD307" s="207">
        <v>1.9519466366439489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201"/>
        <v>133.76098451466589</v>
      </c>
      <c r="AJ307" s="141" t="str">
        <f t="shared" si="202"/>
        <v/>
      </c>
      <c r="BA307" s="141"/>
      <c r="BR307" s="141"/>
      <c r="CG307" s="141"/>
    </row>
    <row r="308" spans="1:85" ht="15">
      <c r="A308" s="159" t="s">
        <v>21</v>
      </c>
      <c r="B308" s="160">
        <v>7.1340247304099894E-2</v>
      </c>
      <c r="C308" s="160">
        <v>0.10701037095614983</v>
      </c>
      <c r="D308" s="160">
        <v>0</v>
      </c>
      <c r="E308" s="160">
        <v>0</v>
      </c>
      <c r="F308" s="348"/>
      <c r="G308" s="160">
        <v>0</v>
      </c>
      <c r="H308" s="161">
        <v>0</v>
      </c>
      <c r="I308" s="162">
        <f t="shared" si="199"/>
        <v>0.17835061826024973</v>
      </c>
      <c r="J308" s="149"/>
      <c r="K308" s="163" t="s">
        <v>21</v>
      </c>
      <c r="L308" s="164">
        <v>7.1340247304099894E-2</v>
      </c>
      <c r="M308" s="164">
        <v>0.10701037095614983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200"/>
        <v>0.17835061826024973</v>
      </c>
      <c r="U308" s="211" t="s">
        <v>60</v>
      </c>
      <c r="V308" s="212">
        <v>7.1340247304099894E-2</v>
      </c>
      <c r="W308" s="212">
        <v>0</v>
      </c>
      <c r="X308" s="212">
        <v>0</v>
      </c>
      <c r="Y308" s="212">
        <v>0.10701037095614983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201"/>
        <v>0.17835061826024973</v>
      </c>
      <c r="AJ308" s="141" t="str">
        <f t="shared" si="202"/>
        <v/>
      </c>
      <c r="BA308" s="141"/>
      <c r="BR308" s="141"/>
      <c r="CG308" s="141"/>
    </row>
    <row r="309" spans="1:85" ht="15">
      <c r="A309" s="170" t="s">
        <v>63</v>
      </c>
      <c r="B309" s="156">
        <v>25.707599999999999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99"/>
        <v>25.707599999999999</v>
      </c>
      <c r="J309" s="149"/>
      <c r="K309" s="171" t="s">
        <v>63</v>
      </c>
      <c r="L309" s="156">
        <v>25.707599999999999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200"/>
        <v>25.707599999999999</v>
      </c>
      <c r="U309" s="216" t="s">
        <v>61</v>
      </c>
      <c r="V309" s="207">
        <v>25.707599999999999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201"/>
        <v>25.707599999999999</v>
      </c>
      <c r="AJ309" s="141" t="str">
        <f t="shared" si="202"/>
        <v/>
      </c>
      <c r="BA309" s="141"/>
      <c r="BR309" s="141"/>
      <c r="CG309" s="141"/>
    </row>
    <row r="310" spans="1:85">
      <c r="A310" s="172" t="s">
        <v>23</v>
      </c>
      <c r="B310" s="173">
        <v>25.707599999999999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99"/>
        <v>25.707599999999999</v>
      </c>
      <c r="J310" s="149"/>
      <c r="K310" s="176" t="s">
        <v>23</v>
      </c>
      <c r="L310" s="177">
        <v>25.707599999999999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200"/>
        <v>25.707599999999999</v>
      </c>
      <c r="U310" s="217" t="s">
        <v>64</v>
      </c>
      <c r="V310" s="218">
        <v>25.707599999999999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201"/>
        <v>25.707599999999999</v>
      </c>
      <c r="AJ310" s="141" t="str">
        <f t="shared" si="202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99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200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201"/>
        <v>0</v>
      </c>
      <c r="AJ311" s="141" t="str">
        <f t="shared" si="202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99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200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201"/>
        <v>0</v>
      </c>
      <c r="AJ312" s="141" t="str">
        <f t="shared" si="202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99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200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201"/>
        <v>0</v>
      </c>
      <c r="AJ313" s="141" t="str">
        <f t="shared" si="202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614.3104493752146</v>
      </c>
      <c r="C314" s="195">
        <f t="shared" ref="C314:H314" si="203">SUM(C293:C309)</f>
        <v>2040.1420108956991</v>
      </c>
      <c r="D314" s="195">
        <f t="shared" si="203"/>
        <v>1108.9177822875315</v>
      </c>
      <c r="E314" s="195">
        <f t="shared" si="203"/>
        <v>1390.316323068992</v>
      </c>
      <c r="F314" s="195">
        <f t="shared" si="203"/>
        <v>0</v>
      </c>
      <c r="G314" s="195">
        <f t="shared" si="203"/>
        <v>126.38202363167491</v>
      </c>
      <c r="H314" s="197">
        <f t="shared" si="203"/>
        <v>0</v>
      </c>
      <c r="I314" s="154">
        <f t="shared" ref="I314" si="204">SUM(I293:I309)</f>
        <v>5280.0685892591118</v>
      </c>
      <c r="J314" s="149"/>
      <c r="K314" s="196" t="s">
        <v>26</v>
      </c>
      <c r="L314" s="195">
        <f>SUM(L293:L309)</f>
        <v>614.3104493752146</v>
      </c>
      <c r="M314" s="195">
        <f t="shared" ref="M314:R314" si="205">SUM(M293:M309)</f>
        <v>2040.1420108956991</v>
      </c>
      <c r="N314" s="195">
        <f t="shared" si="205"/>
        <v>1108.9177822875315</v>
      </c>
      <c r="O314" s="195">
        <f t="shared" si="205"/>
        <v>1390.316323068992</v>
      </c>
      <c r="P314" s="195">
        <f t="shared" si="205"/>
        <v>679.71637832945203</v>
      </c>
      <c r="Q314" s="195">
        <f t="shared" si="205"/>
        <v>126.38202363167491</v>
      </c>
      <c r="R314" s="197">
        <f t="shared" si="205"/>
        <v>0</v>
      </c>
      <c r="S314" s="198">
        <f t="shared" ref="S314" si="206">SUM(S293:S309)</f>
        <v>5959.7849675885636</v>
      </c>
      <c r="T314" s="141" t="str">
        <f>IF(ABS(S314-AI314)&gt;0.01,S314-AI314,"")</f>
        <v/>
      </c>
      <c r="U314" s="224" t="s">
        <v>62</v>
      </c>
      <c r="V314" s="225">
        <f>SUM(V293:V309)</f>
        <v>458.08917925904069</v>
      </c>
      <c r="W314" s="225">
        <f t="shared" ref="W314:AH314" si="207">SUM(W293:W309)</f>
        <v>87.850958883919631</v>
      </c>
      <c r="X314" s="225">
        <f t="shared" si="207"/>
        <v>126.38202363167491</v>
      </c>
      <c r="Y314" s="225">
        <f t="shared" si="207"/>
        <v>2040.1420108956991</v>
      </c>
      <c r="Z314" s="225">
        <f t="shared" si="207"/>
        <v>1108.9177822875315</v>
      </c>
      <c r="AA314" s="225">
        <f t="shared" si="207"/>
        <v>1021.9340682217677</v>
      </c>
      <c r="AB314" s="225">
        <f t="shared" si="207"/>
        <v>679.71637832945203</v>
      </c>
      <c r="AC314" s="225">
        <f t="shared" si="207"/>
        <v>436.75256607947904</v>
      </c>
      <c r="AD314" s="226">
        <f t="shared" si="207"/>
        <v>68.370311232254494</v>
      </c>
      <c r="AE314" s="226">
        <f t="shared" si="207"/>
        <v>337.77158665021085</v>
      </c>
      <c r="AF314" s="226">
        <f t="shared" si="207"/>
        <v>0</v>
      </c>
      <c r="AG314" s="226">
        <f t="shared" si="207"/>
        <v>0</v>
      </c>
      <c r="AH314" s="226">
        <f t="shared" si="207"/>
        <v>30.610668197013709</v>
      </c>
      <c r="AI314" s="227">
        <f>SUM(V314:AC314)</f>
        <v>5959.7849675885645</v>
      </c>
      <c r="AJ314" s="141" t="str">
        <f t="shared" si="202"/>
        <v/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0.11634516464897161</v>
      </c>
      <c r="C315" s="49">
        <f t="shared" ref="C315:H315" si="208">IF($I314=0,"-",C314/$I314)</f>
        <v>0.38638551306811103</v>
      </c>
      <c r="D315" s="49">
        <f t="shared" si="208"/>
        <v>0.21001957901519089</v>
      </c>
      <c r="E315" s="49">
        <f t="shared" si="208"/>
        <v>0.26331406487734249</v>
      </c>
      <c r="F315" s="49">
        <f t="shared" si="208"/>
        <v>0</v>
      </c>
      <c r="G315" s="49">
        <f t="shared" si="208"/>
        <v>2.393567839038405E-2</v>
      </c>
      <c r="H315" s="72">
        <f t="shared" si="208"/>
        <v>0</v>
      </c>
      <c r="I315" s="50">
        <f>SUM(B315:H315)</f>
        <v>1.0000000000000002</v>
      </c>
      <c r="J315" s="141"/>
      <c r="K315" s="84" t="s">
        <v>86</v>
      </c>
      <c r="L315" s="101">
        <f>IF($S314=0,"-",L314/$S314)</f>
        <v>0.1030759419536198</v>
      </c>
      <c r="M315" s="101">
        <f t="shared" ref="M315:R315" si="209">IF($S314=0,"-",M314/$S314)</f>
        <v>0.34231805710956337</v>
      </c>
      <c r="N315" s="101">
        <f t="shared" si="209"/>
        <v>0.18606674373626261</v>
      </c>
      <c r="O315" s="101">
        <f t="shared" si="209"/>
        <v>0.23328296752819574</v>
      </c>
      <c r="P315" s="101">
        <f t="shared" si="209"/>
        <v>0.11405048706052183</v>
      </c>
      <c r="Q315" s="101">
        <f t="shared" si="209"/>
        <v>2.120580261183674E-2</v>
      </c>
      <c r="R315" s="102">
        <f t="shared" si="209"/>
        <v>0</v>
      </c>
      <c r="S315" s="103">
        <f>SUM(L315:R315)</f>
        <v>1</v>
      </c>
      <c r="U315" s="113" t="s">
        <v>86</v>
      </c>
      <c r="V315" s="135">
        <f>+V314/$AI314</f>
        <v>7.6863373720745462E-2</v>
      </c>
      <c r="W315" s="135">
        <f t="shared" ref="W315:AH315" si="210">+W314/$AI314</f>
        <v>1.474062560338745E-2</v>
      </c>
      <c r="X315" s="135">
        <f t="shared" si="210"/>
        <v>2.1205802611836737E-2</v>
      </c>
      <c r="Y315" s="135">
        <f t="shared" si="210"/>
        <v>0.34231805710956331</v>
      </c>
      <c r="Z315" s="135">
        <f t="shared" si="210"/>
        <v>0.18606674373626259</v>
      </c>
      <c r="AA315" s="135">
        <f t="shared" si="210"/>
        <v>0.1714716342585193</v>
      </c>
      <c r="AB315" s="135">
        <f t="shared" si="210"/>
        <v>0.11405048706052182</v>
      </c>
      <c r="AC315" s="135">
        <f t="shared" si="210"/>
        <v>7.328327589916335E-2</v>
      </c>
      <c r="AD315" s="135">
        <f t="shared" si="210"/>
        <v>1.1471942629486906E-2</v>
      </c>
      <c r="AE315" s="135">
        <f t="shared" si="210"/>
        <v>5.6675129805376062E-2</v>
      </c>
      <c r="AF315" s="135">
        <f t="shared" si="210"/>
        <v>0</v>
      </c>
      <c r="AG315" s="135">
        <f t="shared" si="210"/>
        <v>0</v>
      </c>
      <c r="AH315" s="135">
        <f t="shared" si="210"/>
        <v>5.1362034643003792E-3</v>
      </c>
      <c r="AI315" s="136">
        <f>SUM(V315:AC315)</f>
        <v>1</v>
      </c>
      <c r="AJ315" s="24" t="str">
        <f t="shared" si="202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211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212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213">SUM(V320:AC320)</f>
        <v>0</v>
      </c>
      <c r="AJ320" s="141" t="str">
        <f t="shared" ref="AJ320:AJ341" si="214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211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212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213"/>
        <v>0</v>
      </c>
      <c r="AJ321" s="141" t="str">
        <f t="shared" si="214"/>
        <v/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211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212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213"/>
        <v>0</v>
      </c>
      <c r="AJ322" s="141" t="str">
        <f t="shared" si="214"/>
        <v/>
      </c>
      <c r="BA322" s="141"/>
      <c r="BR322" s="141"/>
      <c r="CG322" s="141"/>
    </row>
    <row r="323" spans="1:85" ht="15">
      <c r="A323" s="167" t="s">
        <v>16</v>
      </c>
      <c r="B323" s="156">
        <v>35.919825952935007</v>
      </c>
      <c r="C323" s="156">
        <v>369.5030624394023</v>
      </c>
      <c r="D323" s="156">
        <v>0</v>
      </c>
      <c r="E323" s="156">
        <v>0</v>
      </c>
      <c r="F323" s="348"/>
      <c r="G323" s="156">
        <v>0</v>
      </c>
      <c r="H323" s="168">
        <v>0</v>
      </c>
      <c r="I323" s="154">
        <f t="shared" si="211"/>
        <v>405.42288839233731</v>
      </c>
      <c r="J323" s="149"/>
      <c r="K323" s="169" t="s">
        <v>16</v>
      </c>
      <c r="L323" s="156">
        <v>35.919825952935007</v>
      </c>
      <c r="M323" s="156">
        <v>369.5030624394023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212"/>
        <v>405.42288839233731</v>
      </c>
      <c r="U323" s="215" t="s">
        <v>16</v>
      </c>
      <c r="V323" s="207">
        <v>35.919825952935007</v>
      </c>
      <c r="W323" s="207">
        <v>0</v>
      </c>
      <c r="X323" s="207">
        <v>0</v>
      </c>
      <c r="Y323" s="207">
        <v>369.5030624394023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213"/>
        <v>405.42288839233731</v>
      </c>
      <c r="AJ323" s="141" t="str">
        <f t="shared" si="214"/>
        <v/>
      </c>
      <c r="BA323" s="141"/>
      <c r="BR323" s="141"/>
      <c r="CG323" s="141"/>
    </row>
    <row r="324" spans="1:85" ht="15">
      <c r="A324" s="159" t="s">
        <v>15</v>
      </c>
      <c r="B324" s="160">
        <v>4.7877924490739172</v>
      </c>
      <c r="C324" s="160">
        <v>0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211"/>
        <v>4.7877924490739172</v>
      </c>
      <c r="J324" s="149"/>
      <c r="K324" s="163" t="s">
        <v>15</v>
      </c>
      <c r="L324" s="164">
        <v>4.7877924490739172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212"/>
        <v>4.7877924490739172</v>
      </c>
      <c r="U324" s="211" t="s">
        <v>56</v>
      </c>
      <c r="V324" s="212">
        <v>4.7877924490739172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213"/>
        <v>4.7877924490739172</v>
      </c>
      <c r="AJ324" s="141" t="str">
        <f t="shared" si="214"/>
        <v/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4.5049626599338222</v>
      </c>
      <c r="F325" s="348"/>
      <c r="G325" s="156">
        <v>0</v>
      </c>
      <c r="H325" s="168">
        <v>0</v>
      </c>
      <c r="I325" s="154">
        <f t="shared" si="211"/>
        <v>4.5049626599338222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4.5049626599338222</v>
      </c>
      <c r="P325" s="156">
        <v>69.80640286357476</v>
      </c>
      <c r="Q325" s="156">
        <v>0</v>
      </c>
      <c r="R325" s="157">
        <v>0</v>
      </c>
      <c r="S325" s="158">
        <f t="shared" si="212"/>
        <v>74.311365523508584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69.80640286357476</v>
      </c>
      <c r="AC325" s="208">
        <v>4.5049626599338222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4.5049626599338222</v>
      </c>
      <c r="AI325" s="210">
        <f t="shared" si="213"/>
        <v>74.311365523508584</v>
      </c>
      <c r="AJ325" s="141" t="str">
        <f t="shared" si="214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211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6.016511562144939</v>
      </c>
      <c r="Q326" s="164">
        <v>0</v>
      </c>
      <c r="R326" s="165">
        <v>0</v>
      </c>
      <c r="S326" s="166">
        <f t="shared" si="212"/>
        <v>6.016511562144939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6.016511562144939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213"/>
        <v>6.016511562144939</v>
      </c>
      <c r="AJ326" s="141" t="str">
        <f t="shared" si="214"/>
        <v/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211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212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213"/>
        <v>0</v>
      </c>
      <c r="AJ327" s="141" t="str">
        <f t="shared" si="214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1.0584738428261893</v>
      </c>
      <c r="E328" s="160">
        <v>2.9892512059100835E-2</v>
      </c>
      <c r="F328" s="348"/>
      <c r="G328" s="160">
        <v>0</v>
      </c>
      <c r="H328" s="161">
        <v>0</v>
      </c>
      <c r="I328" s="162">
        <f t="shared" si="211"/>
        <v>1.0883663548852902</v>
      </c>
      <c r="J328" s="149"/>
      <c r="K328" s="163" t="s">
        <v>17</v>
      </c>
      <c r="L328" s="164">
        <v>0</v>
      </c>
      <c r="M328" s="164">
        <v>0</v>
      </c>
      <c r="N328" s="164">
        <v>1.0584738428261893</v>
      </c>
      <c r="O328" s="164">
        <v>2.9892512059100835E-2</v>
      </c>
      <c r="P328" s="164">
        <v>1.7970943718715669E-4</v>
      </c>
      <c r="Q328" s="164">
        <v>0</v>
      </c>
      <c r="R328" s="165">
        <v>0</v>
      </c>
      <c r="S328" s="166">
        <f t="shared" si="212"/>
        <v>1.0885460643224774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1.0584738428261893</v>
      </c>
      <c r="AA328" s="212">
        <v>0</v>
      </c>
      <c r="AB328" s="212">
        <v>1.7970943718715669E-4</v>
      </c>
      <c r="AC328" s="213">
        <v>2.9892512059100835E-2</v>
      </c>
      <c r="AD328" s="212">
        <v>0</v>
      </c>
      <c r="AE328" s="212">
        <v>0</v>
      </c>
      <c r="AF328" s="212">
        <v>0</v>
      </c>
      <c r="AG328" s="212">
        <v>0</v>
      </c>
      <c r="AH328" s="212">
        <v>2.9892512059100835E-2</v>
      </c>
      <c r="AI328" s="214">
        <f t="shared" si="213"/>
        <v>1.0885460643224774</v>
      </c>
      <c r="AJ328" s="141" t="str">
        <f t="shared" si="214"/>
        <v/>
      </c>
      <c r="BA328" s="141"/>
      <c r="BR328" s="141"/>
      <c r="CG328" s="141"/>
    </row>
    <row r="329" spans="1:85" ht="15">
      <c r="A329" s="167" t="s">
        <v>139</v>
      </c>
      <c r="B329" s="156">
        <v>222.99535971708545</v>
      </c>
      <c r="C329" s="156">
        <v>7857.5953144526966</v>
      </c>
      <c r="D329" s="156">
        <v>234.62945916073707</v>
      </c>
      <c r="E329" s="156">
        <v>0</v>
      </c>
      <c r="F329" s="348"/>
      <c r="G329" s="156">
        <v>0</v>
      </c>
      <c r="H329" s="168">
        <v>0</v>
      </c>
      <c r="I329" s="154">
        <f t="shared" si="211"/>
        <v>8315.2201333305184</v>
      </c>
      <c r="J329" s="149"/>
      <c r="K329" s="169" t="s">
        <v>139</v>
      </c>
      <c r="L329" s="156">
        <v>222.99535971708545</v>
      </c>
      <c r="M329" s="156">
        <v>7857.5953144526966</v>
      </c>
      <c r="N329" s="156">
        <v>234.62945916073707</v>
      </c>
      <c r="O329" s="156">
        <v>0</v>
      </c>
      <c r="P329" s="156">
        <v>5.8816437479806097E-2</v>
      </c>
      <c r="Q329" s="156">
        <v>0</v>
      </c>
      <c r="R329" s="157">
        <v>0</v>
      </c>
      <c r="S329" s="158">
        <f t="shared" si="212"/>
        <v>8315.2789497679987</v>
      </c>
      <c r="U329" s="215" t="s">
        <v>139</v>
      </c>
      <c r="V329" s="207">
        <v>222.92167864971103</v>
      </c>
      <c r="W329" s="207">
        <v>0</v>
      </c>
      <c r="X329" s="207">
        <v>0</v>
      </c>
      <c r="Y329" s="207">
        <v>7857.5953144526966</v>
      </c>
      <c r="Z329" s="207">
        <v>143.05465217126891</v>
      </c>
      <c r="AA329" s="207">
        <v>0</v>
      </c>
      <c r="AB329" s="207">
        <v>5.8816437479806097E-2</v>
      </c>
      <c r="AC329" s="208">
        <v>91.648488056842581</v>
      </c>
      <c r="AD329" s="207">
        <v>7.3681067374416168E-2</v>
      </c>
      <c r="AE329" s="207">
        <v>0</v>
      </c>
      <c r="AF329" s="207">
        <v>0</v>
      </c>
      <c r="AG329" s="207">
        <v>91.574806989468158</v>
      </c>
      <c r="AH329" s="207">
        <v>0</v>
      </c>
      <c r="AI329" s="210">
        <f t="shared" si="213"/>
        <v>8315.2789497679987</v>
      </c>
      <c r="AJ329" s="141" t="str">
        <f t="shared" si="214"/>
        <v/>
      </c>
      <c r="BA329" s="141"/>
      <c r="BR329" s="141"/>
      <c r="CG329" s="141"/>
    </row>
    <row r="330" spans="1:85" ht="15">
      <c r="A330" s="159" t="s">
        <v>25</v>
      </c>
      <c r="B330" s="160">
        <v>42.48421407951114</v>
      </c>
      <c r="C330" s="160">
        <v>85.570964632013101</v>
      </c>
      <c r="D330" s="160">
        <v>33.134213769970536</v>
      </c>
      <c r="E330" s="160">
        <v>5795.1059889267244</v>
      </c>
      <c r="F330" s="348"/>
      <c r="G330" s="160">
        <v>510.65113606620656</v>
      </c>
      <c r="H330" s="161">
        <v>0</v>
      </c>
      <c r="I330" s="162">
        <f t="shared" si="211"/>
        <v>6466.9465174744255</v>
      </c>
      <c r="J330" s="149"/>
      <c r="K330" s="163" t="s">
        <v>25</v>
      </c>
      <c r="L330" s="164">
        <v>42.48421407951114</v>
      </c>
      <c r="M330" s="164">
        <v>85.570964632013101</v>
      </c>
      <c r="N330" s="164">
        <v>33.134213769970536</v>
      </c>
      <c r="O330" s="164">
        <v>5795.1059889267244</v>
      </c>
      <c r="P330" s="164">
        <v>0</v>
      </c>
      <c r="Q330" s="164">
        <v>510.65113606620656</v>
      </c>
      <c r="R330" s="165">
        <v>0</v>
      </c>
      <c r="S330" s="166">
        <f t="shared" si="212"/>
        <v>6466.9465174744255</v>
      </c>
      <c r="U330" s="211" t="s">
        <v>25</v>
      </c>
      <c r="V330" s="212">
        <v>4.5730787028007587</v>
      </c>
      <c r="W330" s="212">
        <v>37.429896530523443</v>
      </c>
      <c r="X330" s="212">
        <v>510.65113606620656</v>
      </c>
      <c r="Y330" s="212">
        <v>85.570964632013101</v>
      </c>
      <c r="Z330" s="212">
        <v>25.66315209338492</v>
      </c>
      <c r="AA330" s="212">
        <v>5792.8063153381599</v>
      </c>
      <c r="AB330" s="212">
        <v>0</v>
      </c>
      <c r="AC330" s="213">
        <v>10.251974111337454</v>
      </c>
      <c r="AD330" s="212">
        <v>0.48123884618694363</v>
      </c>
      <c r="AE330" s="212">
        <v>2.2996735885648971</v>
      </c>
      <c r="AF330" s="212">
        <v>0</v>
      </c>
      <c r="AG330" s="212">
        <v>7.4710616765856139</v>
      </c>
      <c r="AH330" s="212">
        <v>0</v>
      </c>
      <c r="AI330" s="214">
        <f t="shared" si="213"/>
        <v>6466.9465174744264</v>
      </c>
      <c r="AJ330" s="141" t="str">
        <f t="shared" si="214"/>
        <v/>
      </c>
      <c r="BA330" s="141"/>
      <c r="BR330" s="141"/>
      <c r="CG330" s="141"/>
    </row>
    <row r="331" spans="1:85" ht="15">
      <c r="A331" s="167" t="s">
        <v>24</v>
      </c>
      <c r="B331" s="156">
        <v>83.599151790575391</v>
      </c>
      <c r="C331" s="156">
        <v>0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211"/>
        <v>83.599151790575391</v>
      </c>
      <c r="J331" s="149"/>
      <c r="K331" s="169" t="s">
        <v>24</v>
      </c>
      <c r="L331" s="156">
        <v>83.599151790575391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212"/>
        <v>83.599151790575391</v>
      </c>
      <c r="U331" s="215" t="s">
        <v>24</v>
      </c>
      <c r="V331" s="207">
        <v>83.363063765491589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0.23608802508379767</v>
      </c>
      <c r="AD331" s="207">
        <v>0.23608802508379767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213"/>
        <v>83.599151790575391</v>
      </c>
      <c r="AJ331" s="141" t="str">
        <f t="shared" si="214"/>
        <v/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211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212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213"/>
        <v>0</v>
      </c>
      <c r="AJ332" s="141" t="str">
        <f t="shared" si="214"/>
        <v/>
      </c>
      <c r="BA332" s="141"/>
      <c r="BR332" s="141"/>
      <c r="CG332" s="141"/>
    </row>
    <row r="333" spans="1:85" ht="15">
      <c r="A333" s="167" t="s">
        <v>22</v>
      </c>
      <c r="B333" s="156">
        <v>1113.7540211243611</v>
      </c>
      <c r="C333" s="156">
        <v>5346.6412487102471</v>
      </c>
      <c r="D333" s="156">
        <v>0</v>
      </c>
      <c r="E333" s="156">
        <v>371.25134037478705</v>
      </c>
      <c r="F333" s="348"/>
      <c r="G333" s="156">
        <v>0</v>
      </c>
      <c r="H333" s="168">
        <v>0</v>
      </c>
      <c r="I333" s="154">
        <f t="shared" si="211"/>
        <v>6831.6466102093955</v>
      </c>
      <c r="J333" s="149"/>
      <c r="K333" s="169" t="s">
        <v>22</v>
      </c>
      <c r="L333" s="156">
        <v>1113.7540211243611</v>
      </c>
      <c r="M333" s="156">
        <v>5346.6412487102471</v>
      </c>
      <c r="N333" s="156">
        <v>0</v>
      </c>
      <c r="O333" s="156">
        <v>371.25134037478705</v>
      </c>
      <c r="P333" s="156">
        <v>4.0227316531467689</v>
      </c>
      <c r="Q333" s="156">
        <v>0</v>
      </c>
      <c r="R333" s="157">
        <v>0</v>
      </c>
      <c r="S333" s="158">
        <f t="shared" si="212"/>
        <v>6835.6693418625418</v>
      </c>
      <c r="U333" s="215" t="s">
        <v>22</v>
      </c>
      <c r="V333" s="207">
        <v>1113.7540211243611</v>
      </c>
      <c r="W333" s="207">
        <v>0</v>
      </c>
      <c r="X333" s="207">
        <v>0</v>
      </c>
      <c r="Y333" s="207">
        <v>5346.6412487102471</v>
      </c>
      <c r="Z333" s="207">
        <v>0</v>
      </c>
      <c r="AA333" s="207">
        <v>0</v>
      </c>
      <c r="AB333" s="207">
        <v>4.0227316531467689</v>
      </c>
      <c r="AC333" s="208">
        <v>371.25134037478705</v>
      </c>
      <c r="AD333" s="207">
        <v>0</v>
      </c>
      <c r="AE333" s="207">
        <v>0</v>
      </c>
      <c r="AF333" s="207">
        <v>0</v>
      </c>
      <c r="AG333" s="207">
        <v>0</v>
      </c>
      <c r="AH333" s="207">
        <v>371.25134037478705</v>
      </c>
      <c r="AI333" s="210">
        <f t="shared" si="213"/>
        <v>6835.6693418625418</v>
      </c>
      <c r="AJ333" s="141" t="str">
        <f t="shared" si="214"/>
        <v/>
      </c>
      <c r="BA333" s="141"/>
      <c r="BR333" s="141"/>
      <c r="CG333" s="141"/>
    </row>
    <row r="334" spans="1:85" ht="15">
      <c r="A334" s="159" t="s">
        <v>21</v>
      </c>
      <c r="B334" s="160">
        <v>5.8073486101625745E-3</v>
      </c>
      <c r="C334" s="160">
        <v>0.31263749892468135</v>
      </c>
      <c r="D334" s="160">
        <v>9.7337329802193923E-2</v>
      </c>
      <c r="E334" s="160">
        <v>0</v>
      </c>
      <c r="F334" s="348"/>
      <c r="G334" s="160">
        <v>0</v>
      </c>
      <c r="H334" s="161">
        <v>0</v>
      </c>
      <c r="I334" s="162">
        <f t="shared" si="211"/>
        <v>0.41578217733703782</v>
      </c>
      <c r="J334" s="149"/>
      <c r="K334" s="163" t="s">
        <v>21</v>
      </c>
      <c r="L334" s="164">
        <v>5.8073486101625745E-3</v>
      </c>
      <c r="M334" s="164">
        <v>0.31263749892468135</v>
      </c>
      <c r="N334" s="164">
        <v>9.7337329802193923E-2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212"/>
        <v>0.41578217733703782</v>
      </c>
      <c r="U334" s="211" t="s">
        <v>60</v>
      </c>
      <c r="V334" s="212">
        <v>5.8073486101625745E-3</v>
      </c>
      <c r="W334" s="212">
        <v>0</v>
      </c>
      <c r="X334" s="212">
        <v>0</v>
      </c>
      <c r="Y334" s="212">
        <v>0.31263749892468135</v>
      </c>
      <c r="Z334" s="212">
        <v>9.7337329802193923E-2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213"/>
        <v>0.41578217733703782</v>
      </c>
      <c r="AJ334" s="141" t="str">
        <f t="shared" si="214"/>
        <v/>
      </c>
      <c r="BA334" s="141"/>
      <c r="BR334" s="141"/>
      <c r="CG334" s="141"/>
    </row>
    <row r="335" spans="1:85" ht="15">
      <c r="A335" s="170" t="s">
        <v>63</v>
      </c>
      <c r="B335" s="156">
        <v>0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211"/>
        <v>0</v>
      </c>
      <c r="J335" s="149"/>
      <c r="K335" s="171" t="s">
        <v>63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212"/>
        <v>0</v>
      </c>
      <c r="U335" s="216" t="s">
        <v>61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213"/>
        <v>0</v>
      </c>
      <c r="AJ335" s="141" t="str">
        <f t="shared" si="214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211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212"/>
        <v>0</v>
      </c>
      <c r="U336" s="217" t="s">
        <v>64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213"/>
        <v>0</v>
      </c>
      <c r="AJ336" s="141" t="str">
        <f t="shared" si="214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211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212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213"/>
        <v>0</v>
      </c>
      <c r="AJ337" s="141" t="str">
        <f t="shared" si="214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211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212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213"/>
        <v>0</v>
      </c>
      <c r="AJ338" s="141" t="str">
        <f t="shared" si="214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211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212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213"/>
        <v>0</v>
      </c>
      <c r="AJ339" s="141" t="str">
        <f t="shared" si="214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1503.5461724621523</v>
      </c>
      <c r="C340" s="195">
        <f t="shared" ref="C340:H340" si="215">SUM(C319:C335)</f>
        <v>13659.623227733284</v>
      </c>
      <c r="D340" s="195">
        <f t="shared" si="215"/>
        <v>268.919484103336</v>
      </c>
      <c r="E340" s="195">
        <f t="shared" si="215"/>
        <v>6170.8921844735041</v>
      </c>
      <c r="F340" s="195">
        <f t="shared" si="215"/>
        <v>0</v>
      </c>
      <c r="G340" s="195">
        <f t="shared" si="215"/>
        <v>510.65113606620656</v>
      </c>
      <c r="H340" s="197">
        <f t="shared" si="215"/>
        <v>0</v>
      </c>
      <c r="I340" s="154">
        <f t="shared" ref="I340" si="216">SUM(I319:I335)</f>
        <v>22113.632204838483</v>
      </c>
      <c r="J340" s="149"/>
      <c r="K340" s="196" t="s">
        <v>26</v>
      </c>
      <c r="L340" s="195">
        <f>SUM(L319:L335)</f>
        <v>1503.5461724621523</v>
      </c>
      <c r="M340" s="195">
        <f t="shared" ref="M340:R340" si="217">SUM(M319:M335)</f>
        <v>13659.623227733284</v>
      </c>
      <c r="N340" s="195">
        <f t="shared" si="217"/>
        <v>268.919484103336</v>
      </c>
      <c r="O340" s="195">
        <f t="shared" si="217"/>
        <v>6170.8921844735041</v>
      </c>
      <c r="P340" s="195">
        <f t="shared" si="217"/>
        <v>79.904642225783462</v>
      </c>
      <c r="Q340" s="195">
        <f t="shared" si="217"/>
        <v>510.65113606620656</v>
      </c>
      <c r="R340" s="197">
        <f t="shared" si="217"/>
        <v>0</v>
      </c>
      <c r="S340" s="198">
        <f t="shared" ref="S340" si="218">SUM(S319:S335)</f>
        <v>22193.536847064268</v>
      </c>
      <c r="T340" s="141" t="str">
        <f>IF(ABS(S340-AI340)&gt;0.01,S340-AI340,"")</f>
        <v/>
      </c>
      <c r="U340" s="224" t="s">
        <v>62</v>
      </c>
      <c r="V340" s="225">
        <f>SUM(V319:V335)</f>
        <v>1465.3252679929838</v>
      </c>
      <c r="W340" s="225">
        <f t="shared" ref="W340:AH340" si="219">SUM(W319:W335)</f>
        <v>37.429896530523443</v>
      </c>
      <c r="X340" s="225">
        <f t="shared" si="219"/>
        <v>510.65113606620656</v>
      </c>
      <c r="Y340" s="225">
        <f t="shared" si="219"/>
        <v>13659.623227733284</v>
      </c>
      <c r="Z340" s="225">
        <f t="shared" si="219"/>
        <v>169.87361543728224</v>
      </c>
      <c r="AA340" s="225">
        <f t="shared" si="219"/>
        <v>5792.8063153381599</v>
      </c>
      <c r="AB340" s="225">
        <f t="shared" si="219"/>
        <v>79.904642225783462</v>
      </c>
      <c r="AC340" s="225">
        <f t="shared" si="219"/>
        <v>477.92274574004381</v>
      </c>
      <c r="AD340" s="226">
        <f t="shared" si="219"/>
        <v>0.7910079386451575</v>
      </c>
      <c r="AE340" s="226">
        <f t="shared" si="219"/>
        <v>2.2996735885648971</v>
      </c>
      <c r="AF340" s="226">
        <f t="shared" si="219"/>
        <v>0</v>
      </c>
      <c r="AG340" s="226">
        <f t="shared" si="219"/>
        <v>99.045868666053778</v>
      </c>
      <c r="AH340" s="226">
        <f t="shared" si="219"/>
        <v>375.78619554677999</v>
      </c>
      <c r="AI340" s="227">
        <f>SUM(V340:AC340)</f>
        <v>22193.536847064268</v>
      </c>
      <c r="AJ340" s="141" t="str">
        <f t="shared" si="214"/>
        <v/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6.7991823257925715E-2</v>
      </c>
      <c r="C341" s="49">
        <f t="shared" ref="C341:H341" si="220">IF($I340=0,"-",C340/$I340)</f>
        <v>0.61770147487324789</v>
      </c>
      <c r="D341" s="49">
        <f t="shared" si="220"/>
        <v>1.2160801157057147E-2</v>
      </c>
      <c r="E341" s="49">
        <f t="shared" si="220"/>
        <v>0.27905375866400217</v>
      </c>
      <c r="F341" s="49">
        <f t="shared" si="220"/>
        <v>0</v>
      </c>
      <c r="G341" s="49">
        <f t="shared" si="220"/>
        <v>2.3092142047767061E-2</v>
      </c>
      <c r="H341" s="72">
        <f t="shared" si="220"/>
        <v>0</v>
      </c>
      <c r="I341" s="50">
        <f>SUM(B341:H341)</f>
        <v>1</v>
      </c>
      <c r="J341" s="141"/>
      <c r="K341" s="84" t="s">
        <v>86</v>
      </c>
      <c r="L341" s="101">
        <f>IF($S340=0,"-",L340/$S340)</f>
        <v>6.7747028462524644E-2</v>
      </c>
      <c r="M341" s="101">
        <f t="shared" ref="M341:R341" si="221">IF($S340=0,"-",M340/$S340)</f>
        <v>0.61547752942047007</v>
      </c>
      <c r="N341" s="101">
        <f t="shared" si="221"/>
        <v>1.2117017938891896E-2</v>
      </c>
      <c r="O341" s="101">
        <f t="shared" si="221"/>
        <v>0.27804906568056914</v>
      </c>
      <c r="P341" s="101">
        <f t="shared" si="221"/>
        <v>3.600356390980248E-3</v>
      </c>
      <c r="Q341" s="101">
        <f t="shared" si="221"/>
        <v>2.3009002106563956E-2</v>
      </c>
      <c r="R341" s="102">
        <f t="shared" si="221"/>
        <v>0</v>
      </c>
      <c r="S341" s="103">
        <f>SUM(L341:R341)</f>
        <v>1</v>
      </c>
      <c r="U341" s="113" t="s">
        <v>86</v>
      </c>
      <c r="V341" s="135">
        <f>+V340/$AI340</f>
        <v>6.6024864720325774E-2</v>
      </c>
      <c r="W341" s="135">
        <f t="shared" ref="W341:AH341" si="222">+W340/$AI340</f>
        <v>1.6865223775936651E-3</v>
      </c>
      <c r="X341" s="135">
        <f t="shared" si="222"/>
        <v>2.3009002106563956E-2</v>
      </c>
      <c r="Y341" s="135">
        <f t="shared" si="222"/>
        <v>0.61547752942047007</v>
      </c>
      <c r="Z341" s="135">
        <f t="shared" si="222"/>
        <v>7.6541930476373308E-3</v>
      </c>
      <c r="AA341" s="135">
        <f t="shared" si="222"/>
        <v>0.26101321097472685</v>
      </c>
      <c r="AB341" s="135">
        <f t="shared" si="222"/>
        <v>3.600356390980248E-3</v>
      </c>
      <c r="AC341" s="135">
        <f t="shared" si="222"/>
        <v>2.1534320961702092E-2</v>
      </c>
      <c r="AD341" s="135">
        <f t="shared" si="222"/>
        <v>3.5641364605199961E-5</v>
      </c>
      <c r="AE341" s="135">
        <f t="shared" si="222"/>
        <v>1.036190673172985E-4</v>
      </c>
      <c r="AF341" s="135">
        <f t="shared" si="222"/>
        <v>0</v>
      </c>
      <c r="AG341" s="135">
        <f t="shared" si="222"/>
        <v>4.4628248912545656E-3</v>
      </c>
      <c r="AH341" s="135">
        <f t="shared" si="222"/>
        <v>1.6932235638525028E-2</v>
      </c>
      <c r="AI341" s="136">
        <f>SUM(V341:AC341)</f>
        <v>0.99999999999999989</v>
      </c>
      <c r="AJ341" s="24" t="str">
        <f t="shared" si="214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223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24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25">SUM(V346:AC346)</f>
        <v>0</v>
      </c>
      <c r="AJ346" s="141" t="str">
        <f t="shared" ref="AJ346:AJ367" si="226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48"/>
      <c r="G347" s="156">
        <v>0</v>
      </c>
      <c r="H347" s="168">
        <v>0</v>
      </c>
      <c r="I347" s="154">
        <f t="shared" si="223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24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25"/>
        <v>0</v>
      </c>
      <c r="AJ347" s="141" t="str">
        <f t="shared" si="226"/>
        <v/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223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24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25"/>
        <v>0</v>
      </c>
      <c r="AJ348" s="141" t="str">
        <f t="shared" si="226"/>
        <v/>
      </c>
      <c r="BA348" s="141"/>
      <c r="BR348" s="141"/>
      <c r="CG348" s="141"/>
    </row>
    <row r="349" spans="1:85" ht="15">
      <c r="A349" s="167" t="s">
        <v>16</v>
      </c>
      <c r="B349" s="156">
        <v>12.418296986711416</v>
      </c>
      <c r="C349" s="156">
        <v>19.054124786966664</v>
      </c>
      <c r="D349" s="156">
        <v>0</v>
      </c>
      <c r="E349" s="156">
        <v>0</v>
      </c>
      <c r="F349" s="348"/>
      <c r="G349" s="156">
        <v>0</v>
      </c>
      <c r="H349" s="168">
        <v>0</v>
      </c>
      <c r="I349" s="154">
        <f t="shared" si="223"/>
        <v>31.472421773678079</v>
      </c>
      <c r="J349" s="149"/>
      <c r="K349" s="169" t="s">
        <v>16</v>
      </c>
      <c r="L349" s="156">
        <v>12.418296986711416</v>
      </c>
      <c r="M349" s="156">
        <v>19.054124786966664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24"/>
        <v>31.472421773678079</v>
      </c>
      <c r="U349" s="215" t="s">
        <v>16</v>
      </c>
      <c r="V349" s="207">
        <v>12.418296986711416</v>
      </c>
      <c r="W349" s="207">
        <v>0</v>
      </c>
      <c r="X349" s="207">
        <v>0</v>
      </c>
      <c r="Y349" s="207">
        <v>19.054124786966664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225"/>
        <v>31.472421773678079</v>
      </c>
      <c r="AJ349" s="141" t="str">
        <f t="shared" si="226"/>
        <v/>
      </c>
      <c r="BA349" s="141"/>
      <c r="BR349" s="141"/>
      <c r="CG349" s="141"/>
    </row>
    <row r="350" spans="1:85" ht="15">
      <c r="A350" s="159" t="s">
        <v>15</v>
      </c>
      <c r="B350" s="160">
        <v>2.4086504662686576</v>
      </c>
      <c r="C350" s="160">
        <v>0</v>
      </c>
      <c r="D350" s="160">
        <v>11.557492623432772</v>
      </c>
      <c r="E350" s="160">
        <v>0.98287795364511399</v>
      </c>
      <c r="F350" s="348"/>
      <c r="G350" s="160">
        <v>0</v>
      </c>
      <c r="H350" s="161">
        <v>0</v>
      </c>
      <c r="I350" s="162">
        <f t="shared" si="223"/>
        <v>14.949021043346542</v>
      </c>
      <c r="J350" s="149"/>
      <c r="K350" s="163" t="s">
        <v>15</v>
      </c>
      <c r="L350" s="164">
        <v>2.4086504662686576</v>
      </c>
      <c r="M350" s="164">
        <v>0</v>
      </c>
      <c r="N350" s="164">
        <v>11.557492623432772</v>
      </c>
      <c r="O350" s="164">
        <v>0.98287795364511399</v>
      </c>
      <c r="P350" s="164">
        <v>0</v>
      </c>
      <c r="Q350" s="164">
        <v>0</v>
      </c>
      <c r="R350" s="165">
        <v>0</v>
      </c>
      <c r="S350" s="166">
        <f t="shared" si="224"/>
        <v>14.949021043346542</v>
      </c>
      <c r="U350" s="211" t="s">
        <v>56</v>
      </c>
      <c r="V350" s="212">
        <v>2.354050982012982</v>
      </c>
      <c r="W350" s="212">
        <v>0</v>
      </c>
      <c r="X350" s="212">
        <v>0</v>
      </c>
      <c r="Y350" s="212">
        <v>0</v>
      </c>
      <c r="Z350" s="212">
        <v>0</v>
      </c>
      <c r="AA350" s="212">
        <v>0.90459361222879731</v>
      </c>
      <c r="AB350" s="212">
        <v>0</v>
      </c>
      <c r="AC350" s="213">
        <v>11.690376449104763</v>
      </c>
      <c r="AD350" s="212">
        <v>5.4599484255675818E-2</v>
      </c>
      <c r="AE350" s="212">
        <v>0</v>
      </c>
      <c r="AF350" s="212">
        <v>0</v>
      </c>
      <c r="AG350" s="212">
        <v>11.557492623432772</v>
      </c>
      <c r="AH350" s="212">
        <v>7.8284341416316697E-2</v>
      </c>
      <c r="AI350" s="214">
        <f t="shared" si="225"/>
        <v>14.949021043346542</v>
      </c>
      <c r="AJ350" s="141" t="str">
        <f t="shared" si="226"/>
        <v/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0</v>
      </c>
      <c r="E351" s="156">
        <v>8.1442818017379643</v>
      </c>
      <c r="F351" s="348"/>
      <c r="G351" s="156">
        <v>0</v>
      </c>
      <c r="H351" s="168">
        <v>0</v>
      </c>
      <c r="I351" s="154">
        <f t="shared" si="223"/>
        <v>8.1442818017379643</v>
      </c>
      <c r="J351" s="149"/>
      <c r="K351" s="169" t="s">
        <v>57</v>
      </c>
      <c r="L351" s="156">
        <v>0</v>
      </c>
      <c r="M351" s="156">
        <v>0</v>
      </c>
      <c r="N351" s="156">
        <v>0</v>
      </c>
      <c r="O351" s="156">
        <v>8.1442818017379643</v>
      </c>
      <c r="P351" s="156">
        <v>469.93608226572007</v>
      </c>
      <c r="Q351" s="156">
        <v>0</v>
      </c>
      <c r="R351" s="157">
        <v>0</v>
      </c>
      <c r="S351" s="158">
        <f t="shared" si="224"/>
        <v>478.08036406745805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469.93608226572007</v>
      </c>
      <c r="AC351" s="208">
        <v>8.1442818017379643</v>
      </c>
      <c r="AD351" s="207">
        <v>0</v>
      </c>
      <c r="AE351" s="207">
        <v>0</v>
      </c>
      <c r="AF351" s="207">
        <v>0</v>
      </c>
      <c r="AG351" s="207">
        <v>0</v>
      </c>
      <c r="AH351" s="207">
        <v>8.1442818017379643</v>
      </c>
      <c r="AI351" s="210">
        <f t="shared" si="225"/>
        <v>478.08036406745805</v>
      </c>
      <c r="AJ351" s="141" t="str">
        <f t="shared" si="226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223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13.084525881852827</v>
      </c>
      <c r="Q352" s="164">
        <v>0</v>
      </c>
      <c r="R352" s="165">
        <v>0</v>
      </c>
      <c r="S352" s="166">
        <f t="shared" si="224"/>
        <v>13.084525881852827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13.084525881852827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25"/>
        <v>13.084525881852827</v>
      </c>
      <c r="AJ352" s="141" t="str">
        <f t="shared" si="226"/>
        <v/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223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24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25"/>
        <v>0</v>
      </c>
      <c r="AJ353" s="141" t="str">
        <f t="shared" si="226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0.20362001643214994</v>
      </c>
      <c r="D354" s="160">
        <v>0</v>
      </c>
      <c r="E354" s="160">
        <v>0</v>
      </c>
      <c r="F354" s="348"/>
      <c r="G354" s="160">
        <v>0</v>
      </c>
      <c r="H354" s="161">
        <v>0</v>
      </c>
      <c r="I354" s="162">
        <f t="shared" si="223"/>
        <v>0.20362001643214994</v>
      </c>
      <c r="J354" s="149"/>
      <c r="K354" s="163" t="s">
        <v>17</v>
      </c>
      <c r="L354" s="164">
        <v>0</v>
      </c>
      <c r="M354" s="164">
        <v>0.20362001643214994</v>
      </c>
      <c r="N354" s="164">
        <v>0</v>
      </c>
      <c r="O354" s="164">
        <v>0</v>
      </c>
      <c r="P354" s="164">
        <v>2.4185775985952911</v>
      </c>
      <c r="Q354" s="164">
        <v>0</v>
      </c>
      <c r="R354" s="165">
        <v>0</v>
      </c>
      <c r="S354" s="166">
        <f t="shared" si="224"/>
        <v>2.6221976150274409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0.20362001643214994</v>
      </c>
      <c r="Z354" s="212">
        <v>0</v>
      </c>
      <c r="AA354" s="212">
        <v>0</v>
      </c>
      <c r="AB354" s="212">
        <v>2.4185775985952911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25"/>
        <v>2.6221976150274409</v>
      </c>
      <c r="AJ354" s="141" t="str">
        <f t="shared" si="226"/>
        <v/>
      </c>
      <c r="BA354" s="141"/>
      <c r="BR354" s="141"/>
      <c r="CG354" s="141"/>
    </row>
    <row r="355" spans="1:85" ht="15">
      <c r="A355" s="167" t="s">
        <v>139</v>
      </c>
      <c r="B355" s="156">
        <v>4.1977073427904399</v>
      </c>
      <c r="C355" s="156">
        <v>0</v>
      </c>
      <c r="D355" s="156">
        <v>82.035996239811041</v>
      </c>
      <c r="E355" s="156">
        <v>0</v>
      </c>
      <c r="F355" s="348"/>
      <c r="G355" s="156">
        <v>0</v>
      </c>
      <c r="H355" s="168">
        <v>0</v>
      </c>
      <c r="I355" s="154">
        <f t="shared" si="223"/>
        <v>86.233703582601478</v>
      </c>
      <c r="J355" s="149"/>
      <c r="K355" s="169" t="s">
        <v>139</v>
      </c>
      <c r="L355" s="156">
        <v>4.1977073427904399</v>
      </c>
      <c r="M355" s="156">
        <v>0</v>
      </c>
      <c r="N355" s="156">
        <v>82.035996239811041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24"/>
        <v>86.233703582601478</v>
      </c>
      <c r="U355" s="215" t="s">
        <v>139</v>
      </c>
      <c r="V355" s="207">
        <v>4.1977073427904399</v>
      </c>
      <c r="W355" s="207">
        <v>0</v>
      </c>
      <c r="X355" s="207">
        <v>0</v>
      </c>
      <c r="Y355" s="207">
        <v>0</v>
      </c>
      <c r="Z355" s="207">
        <v>82.035996239811041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25"/>
        <v>86.233703582601478</v>
      </c>
      <c r="AJ355" s="141" t="str">
        <f t="shared" si="226"/>
        <v/>
      </c>
      <c r="BA355" s="141"/>
      <c r="BR355" s="141"/>
      <c r="CG355" s="141"/>
    </row>
    <row r="356" spans="1:85" ht="15">
      <c r="A356" s="159" t="s">
        <v>25</v>
      </c>
      <c r="B356" s="160">
        <v>13.362406969987981</v>
      </c>
      <c r="C356" s="160">
        <v>6.6314833701986791</v>
      </c>
      <c r="D356" s="160">
        <v>4.5873131790004873</v>
      </c>
      <c r="E356" s="160">
        <v>588.72282162893907</v>
      </c>
      <c r="F356" s="348"/>
      <c r="G356" s="160">
        <v>20.401795364415079</v>
      </c>
      <c r="H356" s="161">
        <v>0</v>
      </c>
      <c r="I356" s="162">
        <f t="shared" si="223"/>
        <v>633.70582051254132</v>
      </c>
      <c r="J356" s="149"/>
      <c r="K356" s="163" t="s">
        <v>25</v>
      </c>
      <c r="L356" s="164">
        <v>13.362406969987981</v>
      </c>
      <c r="M356" s="164">
        <v>6.6314833701986791</v>
      </c>
      <c r="N356" s="164">
        <v>4.5873131790004873</v>
      </c>
      <c r="O356" s="164">
        <v>588.72282162893907</v>
      </c>
      <c r="P356" s="164">
        <v>2.2083151844585749</v>
      </c>
      <c r="Q356" s="164">
        <v>20.401795364415079</v>
      </c>
      <c r="R356" s="165">
        <v>0</v>
      </c>
      <c r="S356" s="166">
        <f t="shared" si="224"/>
        <v>635.91413569699989</v>
      </c>
      <c r="U356" s="211" t="s">
        <v>25</v>
      </c>
      <c r="V356" s="212">
        <v>3.2288628961122554</v>
      </c>
      <c r="W356" s="212">
        <v>10.110985316374412</v>
      </c>
      <c r="X356" s="212">
        <v>20.401795364415079</v>
      </c>
      <c r="Y356" s="212">
        <v>6.6314833701986791</v>
      </c>
      <c r="Z356" s="212">
        <v>2.3249004747655051</v>
      </c>
      <c r="AA356" s="212">
        <v>587.42389133636766</v>
      </c>
      <c r="AB356" s="212">
        <v>2.2083151844585749</v>
      </c>
      <c r="AC356" s="213">
        <v>3.5839017543076284</v>
      </c>
      <c r="AD356" s="212">
        <v>2.2558757501314079E-2</v>
      </c>
      <c r="AE356" s="212">
        <v>7.2342963318971897E-3</v>
      </c>
      <c r="AF356" s="212">
        <v>0</v>
      </c>
      <c r="AG356" s="212">
        <v>2.2624127042349822</v>
      </c>
      <c r="AH356" s="212">
        <v>1.291695996239435</v>
      </c>
      <c r="AI356" s="214">
        <f t="shared" si="225"/>
        <v>635.91413569699978</v>
      </c>
      <c r="AJ356" s="141" t="str">
        <f t="shared" si="226"/>
        <v/>
      </c>
      <c r="BA356" s="141"/>
      <c r="BR356" s="141"/>
      <c r="CG356" s="141"/>
    </row>
    <row r="357" spans="1:85" ht="15">
      <c r="A357" s="167" t="s">
        <v>24</v>
      </c>
      <c r="B357" s="156">
        <v>16.066954448620944</v>
      </c>
      <c r="C357" s="156">
        <v>0</v>
      </c>
      <c r="D357" s="156">
        <v>241.38673287864401</v>
      </c>
      <c r="E357" s="156">
        <v>0</v>
      </c>
      <c r="F357" s="348"/>
      <c r="G357" s="156">
        <v>0</v>
      </c>
      <c r="H357" s="168">
        <v>0</v>
      </c>
      <c r="I357" s="154">
        <f t="shared" si="223"/>
        <v>257.45368732726496</v>
      </c>
      <c r="J357" s="149"/>
      <c r="K357" s="169" t="s">
        <v>24</v>
      </c>
      <c r="L357" s="156">
        <v>16.066954448620944</v>
      </c>
      <c r="M357" s="156">
        <v>0</v>
      </c>
      <c r="N357" s="156">
        <v>241.38673287864401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24"/>
        <v>257.45368732726496</v>
      </c>
      <c r="U357" s="215" t="s">
        <v>24</v>
      </c>
      <c r="V357" s="207">
        <v>16.066954448620944</v>
      </c>
      <c r="W357" s="207">
        <v>0</v>
      </c>
      <c r="X357" s="207">
        <v>0</v>
      </c>
      <c r="Y357" s="207">
        <v>0</v>
      </c>
      <c r="Z357" s="207">
        <v>6.7214204065488863</v>
      </c>
      <c r="AA357" s="207">
        <v>0</v>
      </c>
      <c r="AB357" s="207">
        <v>0</v>
      </c>
      <c r="AC357" s="208">
        <v>234.66531247209514</v>
      </c>
      <c r="AD357" s="207">
        <v>0</v>
      </c>
      <c r="AE357" s="207">
        <v>0</v>
      </c>
      <c r="AF357" s="207">
        <v>0</v>
      </c>
      <c r="AG357" s="207">
        <v>234.66531247209514</v>
      </c>
      <c r="AH357" s="207">
        <v>0</v>
      </c>
      <c r="AI357" s="210">
        <f t="shared" si="225"/>
        <v>257.45368732726496</v>
      </c>
      <c r="AJ357" s="141" t="str">
        <f t="shared" si="226"/>
        <v/>
      </c>
      <c r="BA357" s="141"/>
      <c r="BR357" s="141"/>
      <c r="CG357" s="141"/>
    </row>
    <row r="358" spans="1:85" ht="15">
      <c r="A358" s="159" t="s">
        <v>59</v>
      </c>
      <c r="B358" s="160">
        <v>10.346794041742458</v>
      </c>
      <c r="C358" s="160">
        <v>17.546882679037466</v>
      </c>
      <c r="D358" s="160">
        <v>32.000393943533375</v>
      </c>
      <c r="E358" s="160">
        <v>0</v>
      </c>
      <c r="F358" s="348"/>
      <c r="G358" s="160">
        <v>0</v>
      </c>
      <c r="H358" s="161">
        <v>0</v>
      </c>
      <c r="I358" s="162">
        <f t="shared" si="223"/>
        <v>59.894070664313297</v>
      </c>
      <c r="J358" s="149"/>
      <c r="K358" s="163" t="s">
        <v>59</v>
      </c>
      <c r="L358" s="164">
        <v>10.346794041742458</v>
      </c>
      <c r="M358" s="164">
        <v>17.546882679037466</v>
      </c>
      <c r="N358" s="164">
        <v>32.000393943533375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24"/>
        <v>59.894070664313297</v>
      </c>
      <c r="U358" s="211" t="s">
        <v>59</v>
      </c>
      <c r="V358" s="212">
        <v>10.346794041742458</v>
      </c>
      <c r="W358" s="212">
        <v>0</v>
      </c>
      <c r="X358" s="212">
        <v>0</v>
      </c>
      <c r="Y358" s="212">
        <v>17.546882679037466</v>
      </c>
      <c r="Z358" s="212">
        <v>32.000393943533375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25"/>
        <v>59.894070664313297</v>
      </c>
      <c r="AJ358" s="141" t="str">
        <f t="shared" si="226"/>
        <v/>
      </c>
      <c r="BA358" s="141"/>
      <c r="BR358" s="141"/>
      <c r="CG358" s="141"/>
    </row>
    <row r="359" spans="1:85" ht="15">
      <c r="A359" s="167" t="s">
        <v>22</v>
      </c>
      <c r="B359" s="156">
        <v>160.5505431159452</v>
      </c>
      <c r="C359" s="156">
        <v>793.83614884548842</v>
      </c>
      <c r="D359" s="156">
        <v>452.64102064465317</v>
      </c>
      <c r="E359" s="156">
        <v>11.810075929368869</v>
      </c>
      <c r="F359" s="348"/>
      <c r="G359" s="156">
        <v>0</v>
      </c>
      <c r="H359" s="168">
        <v>0</v>
      </c>
      <c r="I359" s="154">
        <f t="shared" si="223"/>
        <v>1418.8377885354557</v>
      </c>
      <c r="J359" s="149"/>
      <c r="K359" s="169" t="s">
        <v>22</v>
      </c>
      <c r="L359" s="156">
        <v>160.5505431159452</v>
      </c>
      <c r="M359" s="156">
        <v>793.83614884548842</v>
      </c>
      <c r="N359" s="156">
        <v>452.64102064465317</v>
      </c>
      <c r="O359" s="156">
        <v>11.810075929368869</v>
      </c>
      <c r="P359" s="156">
        <v>27.154014864329366</v>
      </c>
      <c r="Q359" s="156">
        <v>0</v>
      </c>
      <c r="R359" s="157">
        <v>0</v>
      </c>
      <c r="S359" s="158">
        <f t="shared" si="224"/>
        <v>1445.9918033997851</v>
      </c>
      <c r="U359" s="215" t="s">
        <v>22</v>
      </c>
      <c r="V359" s="207">
        <v>160.5505431159452</v>
      </c>
      <c r="W359" s="207">
        <v>0</v>
      </c>
      <c r="X359" s="207">
        <v>0</v>
      </c>
      <c r="Y359" s="207">
        <v>793.83614884548842</v>
      </c>
      <c r="Z359" s="207">
        <v>327.85870104360083</v>
      </c>
      <c r="AA359" s="207">
        <v>0</v>
      </c>
      <c r="AB359" s="207">
        <v>27.154014864329366</v>
      </c>
      <c r="AC359" s="208">
        <v>136.59239553042121</v>
      </c>
      <c r="AD359" s="207">
        <v>0</v>
      </c>
      <c r="AE359" s="207">
        <v>0</v>
      </c>
      <c r="AF359" s="207">
        <v>0</v>
      </c>
      <c r="AG359" s="207">
        <v>124.78231960105235</v>
      </c>
      <c r="AH359" s="207">
        <v>11.810075929368869</v>
      </c>
      <c r="AI359" s="210">
        <f t="shared" si="225"/>
        <v>1445.9918033997851</v>
      </c>
      <c r="AJ359" s="141" t="str">
        <f t="shared" si="226"/>
        <v/>
      </c>
      <c r="BA359" s="141"/>
      <c r="BR359" s="141"/>
      <c r="CG359" s="141"/>
    </row>
    <row r="360" spans="1:85" ht="15">
      <c r="A360" s="159" t="s">
        <v>21</v>
      </c>
      <c r="B360" s="160">
        <v>2.0312471725603882</v>
      </c>
      <c r="C360" s="160">
        <v>109.35180206261676</v>
      </c>
      <c r="D360" s="160">
        <v>34.04585968875552</v>
      </c>
      <c r="E360" s="160">
        <v>0</v>
      </c>
      <c r="F360" s="348"/>
      <c r="G360" s="160">
        <v>0</v>
      </c>
      <c r="H360" s="161">
        <v>0</v>
      </c>
      <c r="I360" s="162">
        <f t="shared" si="223"/>
        <v>145.42890892393265</v>
      </c>
      <c r="J360" s="149"/>
      <c r="K360" s="163" t="s">
        <v>21</v>
      </c>
      <c r="L360" s="164">
        <v>2.0312471725603882</v>
      </c>
      <c r="M360" s="164">
        <v>109.35180206261676</v>
      </c>
      <c r="N360" s="164">
        <v>34.04585968875552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24"/>
        <v>145.42890892393265</v>
      </c>
      <c r="U360" s="211" t="s">
        <v>60</v>
      </c>
      <c r="V360" s="212">
        <v>2.0312471725603882</v>
      </c>
      <c r="W360" s="212">
        <v>0</v>
      </c>
      <c r="X360" s="212">
        <v>0</v>
      </c>
      <c r="Y360" s="212">
        <v>109.35180206261676</v>
      </c>
      <c r="Z360" s="212">
        <v>34.04585968875552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25"/>
        <v>145.42890892393265</v>
      </c>
      <c r="AJ360" s="141" t="str">
        <f t="shared" si="226"/>
        <v/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223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24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25"/>
        <v>0</v>
      </c>
      <c r="AJ361" s="141" t="str">
        <f t="shared" si="226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223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24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225"/>
        <v>0</v>
      </c>
      <c r="AJ362" s="141" t="str">
        <f t="shared" si="226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223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24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25"/>
        <v>0</v>
      </c>
      <c r="AJ363" s="141" t="str">
        <f t="shared" si="226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223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24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225"/>
        <v>0</v>
      </c>
      <c r="AJ364" s="141" t="str">
        <f t="shared" si="226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223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24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25"/>
        <v>0</v>
      </c>
      <c r="AJ365" s="141" t="str">
        <f t="shared" si="226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221.38260054462748</v>
      </c>
      <c r="C366" s="195">
        <f t="shared" ref="C366:H366" si="227">SUM(C345:C361)</f>
        <v>946.62406176074023</v>
      </c>
      <c r="D366" s="195">
        <f t="shared" si="227"/>
        <v>858.25480919783035</v>
      </c>
      <c r="E366" s="195">
        <f t="shared" si="227"/>
        <v>609.66005731369103</v>
      </c>
      <c r="F366" s="195">
        <f t="shared" si="227"/>
        <v>0</v>
      </c>
      <c r="G366" s="195">
        <f t="shared" si="227"/>
        <v>20.401795364415079</v>
      </c>
      <c r="H366" s="197">
        <f t="shared" si="227"/>
        <v>0</v>
      </c>
      <c r="I366" s="154">
        <f t="shared" ref="I366" si="228">SUM(I345:I361)</f>
        <v>2656.3233241813045</v>
      </c>
      <c r="J366" s="149"/>
      <c r="K366" s="196" t="s">
        <v>26</v>
      </c>
      <c r="L366" s="195">
        <f>SUM(L345:L361)</f>
        <v>221.38260054462748</v>
      </c>
      <c r="M366" s="195">
        <f t="shared" ref="M366:R366" si="229">SUM(M345:M361)</f>
        <v>946.62406176074023</v>
      </c>
      <c r="N366" s="195">
        <f t="shared" si="229"/>
        <v>858.25480919783035</v>
      </c>
      <c r="O366" s="195">
        <f t="shared" si="229"/>
        <v>609.66005731369103</v>
      </c>
      <c r="P366" s="195">
        <f t="shared" si="229"/>
        <v>514.80151579495612</v>
      </c>
      <c r="Q366" s="195">
        <f t="shared" si="229"/>
        <v>20.401795364415079</v>
      </c>
      <c r="R366" s="197">
        <f t="shared" si="229"/>
        <v>0</v>
      </c>
      <c r="S366" s="198">
        <f t="shared" ref="S366" si="230">SUM(S345:S361)</f>
        <v>3171.1248399762608</v>
      </c>
      <c r="T366" s="141" t="str">
        <f>IF(ABS(S366-AI366)&gt;0.01,S366-AI366,"")</f>
        <v/>
      </c>
      <c r="U366" s="224" t="s">
        <v>62</v>
      </c>
      <c r="V366" s="225">
        <f>SUM(V345:V361)</f>
        <v>211.19445698649608</v>
      </c>
      <c r="W366" s="225">
        <f t="shared" ref="W366:AH366" si="231">SUM(W345:W361)</f>
        <v>10.110985316374412</v>
      </c>
      <c r="X366" s="225">
        <f t="shared" si="231"/>
        <v>20.401795364415079</v>
      </c>
      <c r="Y366" s="225">
        <f t="shared" si="231"/>
        <v>946.62406176074023</v>
      </c>
      <c r="Z366" s="225">
        <f t="shared" si="231"/>
        <v>484.98727179701518</v>
      </c>
      <c r="AA366" s="225">
        <f t="shared" si="231"/>
        <v>588.3284849485965</v>
      </c>
      <c r="AB366" s="225">
        <f t="shared" si="231"/>
        <v>514.80151579495612</v>
      </c>
      <c r="AC366" s="225">
        <f t="shared" si="231"/>
        <v>394.67626800766675</v>
      </c>
      <c r="AD366" s="226">
        <f t="shared" si="231"/>
        <v>7.7158241756989904E-2</v>
      </c>
      <c r="AE366" s="226">
        <f t="shared" si="231"/>
        <v>7.2342963318971897E-3</v>
      </c>
      <c r="AF366" s="226">
        <f t="shared" si="231"/>
        <v>0</v>
      </c>
      <c r="AG366" s="226">
        <f t="shared" si="231"/>
        <v>373.26753740081523</v>
      </c>
      <c r="AH366" s="226">
        <f t="shared" si="231"/>
        <v>21.324338068762586</v>
      </c>
      <c r="AI366" s="227">
        <f>SUM(V366:AC366)</f>
        <v>3171.1248399762608</v>
      </c>
      <c r="AJ366" s="141" t="str">
        <f t="shared" si="226"/>
        <v/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8.3341737253637596E-2</v>
      </c>
      <c r="C367" s="49">
        <f t="shared" ref="C367:H367" si="232">IF($I366=0,"-",C366/$I366)</f>
        <v>0.35636628009223825</v>
      </c>
      <c r="D367" s="49">
        <f t="shared" si="232"/>
        <v>0.32309877392743591</v>
      </c>
      <c r="E367" s="49">
        <f t="shared" si="232"/>
        <v>0.22951274483937006</v>
      </c>
      <c r="F367" s="49">
        <f t="shared" si="232"/>
        <v>0</v>
      </c>
      <c r="G367" s="49">
        <f t="shared" si="232"/>
        <v>7.6804638873180248E-3</v>
      </c>
      <c r="H367" s="72">
        <f t="shared" si="232"/>
        <v>0</v>
      </c>
      <c r="I367" s="50">
        <f>SUM(B367:H367)</f>
        <v>0.99999999999999978</v>
      </c>
      <c r="J367" s="141"/>
      <c r="K367" s="84" t="s">
        <v>86</v>
      </c>
      <c r="L367" s="101">
        <f>IF($S366=0,"-",L366/$S366)</f>
        <v>6.9812010474581243E-2</v>
      </c>
      <c r="M367" s="101">
        <f t="shared" ref="M367:R367" si="233">IF($S366=0,"-",M366/$S366)</f>
        <v>0.29851365352359532</v>
      </c>
      <c r="N367" s="101">
        <f t="shared" si="233"/>
        <v>0.27064680594670482</v>
      </c>
      <c r="O367" s="101">
        <f t="shared" si="233"/>
        <v>0.19225356555759407</v>
      </c>
      <c r="P367" s="101">
        <f t="shared" si="233"/>
        <v>0.16234034980433315</v>
      </c>
      <c r="Q367" s="101">
        <f t="shared" si="233"/>
        <v>6.4336146931912681E-3</v>
      </c>
      <c r="R367" s="102">
        <f t="shared" si="233"/>
        <v>0</v>
      </c>
      <c r="S367" s="103">
        <f>SUM(L367:R367)</f>
        <v>0.99999999999999989</v>
      </c>
      <c r="U367" s="113" t="s">
        <v>86</v>
      </c>
      <c r="V367" s="135">
        <f>+V366/$AI366</f>
        <v>6.6599225083827693E-2</v>
      </c>
      <c r="W367" s="135">
        <f t="shared" ref="W367:AH367" si="234">+W366/$AI366</f>
        <v>3.1884538851677953E-3</v>
      </c>
      <c r="X367" s="135">
        <f t="shared" si="234"/>
        <v>6.4336146931912681E-3</v>
      </c>
      <c r="Y367" s="135">
        <f t="shared" si="234"/>
        <v>0.29851365352359532</v>
      </c>
      <c r="Z367" s="135">
        <f t="shared" si="234"/>
        <v>0.15293856163690037</v>
      </c>
      <c r="AA367" s="135">
        <f t="shared" si="234"/>
        <v>0.18552674985605447</v>
      </c>
      <c r="AB367" s="135">
        <f t="shared" si="234"/>
        <v>0.16234034980433315</v>
      </c>
      <c r="AC367" s="135">
        <f t="shared" si="234"/>
        <v>0.12445939151692978</v>
      </c>
      <c r="AD367" s="135">
        <f t="shared" si="234"/>
        <v>2.4331505585749036E-5</v>
      </c>
      <c r="AE367" s="135">
        <f t="shared" si="234"/>
        <v>2.2813029120453506E-6</v>
      </c>
      <c r="AF367" s="135">
        <f t="shared" si="234"/>
        <v>0</v>
      </c>
      <c r="AG367" s="135">
        <f t="shared" si="234"/>
        <v>0.11770824430980445</v>
      </c>
      <c r="AH367" s="135">
        <f t="shared" si="234"/>
        <v>6.7245343986275293E-3</v>
      </c>
      <c r="AI367" s="136">
        <f>SUM(V367:AC367)</f>
        <v>0.99999999999999989</v>
      </c>
      <c r="AJ367" s="24" t="str">
        <f t="shared" si="226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23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3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37">SUM(V372:AC372)</f>
        <v>0</v>
      </c>
      <c r="AJ372" s="141" t="str">
        <f t="shared" ref="AJ372:AJ393" si="23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23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3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37"/>
        <v>0</v>
      </c>
      <c r="AJ373" s="141" t="str">
        <f t="shared" si="238"/>
        <v/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235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36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37"/>
        <v>0</v>
      </c>
      <c r="AJ374" s="141" t="str">
        <f t="shared" si="238"/>
        <v/>
      </c>
      <c r="BA374" s="141"/>
      <c r="BR374" s="141"/>
      <c r="CG374" s="141"/>
    </row>
    <row r="375" spans="1:85" ht="15">
      <c r="A375" s="167" t="s">
        <v>16</v>
      </c>
      <c r="B375" s="156">
        <v>29.536350655341302</v>
      </c>
      <c r="C375" s="156">
        <v>0</v>
      </c>
      <c r="D375" s="156">
        <v>0</v>
      </c>
      <c r="E375" s="156">
        <v>0</v>
      </c>
      <c r="F375" s="348"/>
      <c r="G375" s="156">
        <v>0</v>
      </c>
      <c r="H375" s="168">
        <v>0</v>
      </c>
      <c r="I375" s="154">
        <f t="shared" si="235"/>
        <v>29.536350655341302</v>
      </c>
      <c r="J375" s="149"/>
      <c r="K375" s="169" t="s">
        <v>16</v>
      </c>
      <c r="L375" s="156">
        <v>29.536350655341302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36"/>
        <v>29.536350655341302</v>
      </c>
      <c r="U375" s="215" t="s">
        <v>16</v>
      </c>
      <c r="V375" s="207">
        <v>29.536350655341302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37"/>
        <v>29.536350655341302</v>
      </c>
      <c r="AJ375" s="141" t="str">
        <f t="shared" si="238"/>
        <v/>
      </c>
      <c r="BA375" s="141"/>
      <c r="BR375" s="141"/>
      <c r="CG375" s="141"/>
    </row>
    <row r="376" spans="1:85" ht="15">
      <c r="A376" s="159" t="s">
        <v>15</v>
      </c>
      <c r="B376" s="160">
        <v>160.00530893715435</v>
      </c>
      <c r="C376" s="160">
        <v>0</v>
      </c>
      <c r="D376" s="160">
        <v>8.1218987621596259</v>
      </c>
      <c r="E376" s="160">
        <v>4.8029263619484253</v>
      </c>
      <c r="F376" s="348"/>
      <c r="G376" s="160">
        <v>0</v>
      </c>
      <c r="H376" s="161">
        <v>0</v>
      </c>
      <c r="I376" s="162">
        <f t="shared" si="235"/>
        <v>172.93013406126241</v>
      </c>
      <c r="J376" s="149"/>
      <c r="K376" s="163" t="s">
        <v>15</v>
      </c>
      <c r="L376" s="164">
        <v>160.00530893715435</v>
      </c>
      <c r="M376" s="164">
        <v>0</v>
      </c>
      <c r="N376" s="164">
        <v>8.1218987621596259</v>
      </c>
      <c r="O376" s="164">
        <v>4.8029263619484253</v>
      </c>
      <c r="P376" s="164">
        <v>0</v>
      </c>
      <c r="Q376" s="164">
        <v>0</v>
      </c>
      <c r="R376" s="165">
        <v>0</v>
      </c>
      <c r="S376" s="166">
        <f t="shared" si="236"/>
        <v>172.93013406126241</v>
      </c>
      <c r="U376" s="211" t="s">
        <v>56</v>
      </c>
      <c r="V376" s="212">
        <v>159.54075743504356</v>
      </c>
      <c r="W376" s="212">
        <v>0</v>
      </c>
      <c r="X376" s="212">
        <v>0</v>
      </c>
      <c r="Y376" s="212">
        <v>0</v>
      </c>
      <c r="Z376" s="212">
        <v>8.1218987621596259</v>
      </c>
      <c r="AA376" s="212">
        <v>4.8029263619484253</v>
      </c>
      <c r="AB376" s="212">
        <v>0</v>
      </c>
      <c r="AC376" s="213">
        <v>0.46455150211078261</v>
      </c>
      <c r="AD376" s="212">
        <v>0.46455150211078261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237"/>
        <v>172.93013406126241</v>
      </c>
      <c r="AJ376" s="141" t="str">
        <f t="shared" si="238"/>
        <v/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2649.3401107920886</v>
      </c>
      <c r="F377" s="348"/>
      <c r="G377" s="156">
        <v>0</v>
      </c>
      <c r="H377" s="168">
        <v>0</v>
      </c>
      <c r="I377" s="154">
        <f t="shared" si="235"/>
        <v>2649.3401107920886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2649.3401107920886</v>
      </c>
      <c r="P377" s="156">
        <v>1641.7444746690167</v>
      </c>
      <c r="Q377" s="156">
        <v>0</v>
      </c>
      <c r="R377" s="157">
        <v>0</v>
      </c>
      <c r="S377" s="158">
        <f t="shared" si="236"/>
        <v>4291.0845854611052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1324.6700553960443</v>
      </c>
      <c r="AB377" s="207">
        <v>1641.7444746690167</v>
      </c>
      <c r="AC377" s="208">
        <v>1324.6700553960443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1324.6700553960443</v>
      </c>
      <c r="AI377" s="210">
        <f t="shared" si="237"/>
        <v>4291.0845854611052</v>
      </c>
      <c r="AJ377" s="141" t="str">
        <f t="shared" si="23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35.809267327201383</v>
      </c>
      <c r="F378" s="348"/>
      <c r="G378" s="160">
        <v>0</v>
      </c>
      <c r="H378" s="161">
        <v>0</v>
      </c>
      <c r="I378" s="162">
        <f t="shared" si="235"/>
        <v>35.809267327201383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35.809267327201383</v>
      </c>
      <c r="P378" s="164">
        <v>129.72766134644735</v>
      </c>
      <c r="Q378" s="164">
        <v>0</v>
      </c>
      <c r="R378" s="165">
        <v>0</v>
      </c>
      <c r="S378" s="166">
        <f t="shared" si="236"/>
        <v>165.53692867364873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28.647413861761109</v>
      </c>
      <c r="AB378" s="212">
        <v>129.72766134644735</v>
      </c>
      <c r="AC378" s="213">
        <v>7.1618534654402772</v>
      </c>
      <c r="AD378" s="212">
        <v>0</v>
      </c>
      <c r="AE378" s="212">
        <v>0</v>
      </c>
      <c r="AF378" s="212">
        <v>0</v>
      </c>
      <c r="AG378" s="212">
        <v>0</v>
      </c>
      <c r="AH378" s="212">
        <v>7.1618534654402772</v>
      </c>
      <c r="AI378" s="214">
        <f t="shared" si="237"/>
        <v>165.53692867364873</v>
      </c>
      <c r="AJ378" s="141" t="str">
        <f t="shared" si="238"/>
        <v/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3.1234266230076108E-2</v>
      </c>
      <c r="F379" s="348"/>
      <c r="G379" s="156">
        <v>0</v>
      </c>
      <c r="H379" s="168">
        <v>0</v>
      </c>
      <c r="I379" s="154">
        <f t="shared" si="235"/>
        <v>3.1234266230076108E-2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3.1234266230076108E-2</v>
      </c>
      <c r="P379" s="156">
        <v>0</v>
      </c>
      <c r="Q379" s="156">
        <v>0</v>
      </c>
      <c r="R379" s="157">
        <v>0</v>
      </c>
      <c r="S379" s="158">
        <f t="shared" si="236"/>
        <v>3.1234266230076108E-2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3.1234266230076108E-2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3.1234266230076108E-2</v>
      </c>
      <c r="AI379" s="210">
        <f t="shared" si="237"/>
        <v>3.1234266230076108E-2</v>
      </c>
      <c r="AJ379" s="141" t="str">
        <f t="shared" si="238"/>
        <v/>
      </c>
      <c r="BA379" s="141"/>
      <c r="BR379" s="141"/>
      <c r="CG379" s="141"/>
    </row>
    <row r="380" spans="1:85" ht="15">
      <c r="A380" s="159" t="s">
        <v>17</v>
      </c>
      <c r="B380" s="160">
        <v>2.1460243006594548</v>
      </c>
      <c r="C380" s="160">
        <v>0</v>
      </c>
      <c r="D380" s="160">
        <v>58.76315011534998</v>
      </c>
      <c r="E380" s="160">
        <v>13.316297770914328</v>
      </c>
      <c r="F380" s="348"/>
      <c r="G380" s="160">
        <v>0</v>
      </c>
      <c r="H380" s="161">
        <v>0</v>
      </c>
      <c r="I380" s="162">
        <f t="shared" si="235"/>
        <v>74.225472186923767</v>
      </c>
      <c r="J380" s="149"/>
      <c r="K380" s="163" t="s">
        <v>17</v>
      </c>
      <c r="L380" s="164">
        <v>2.1460243006594548</v>
      </c>
      <c r="M380" s="164">
        <v>0</v>
      </c>
      <c r="N380" s="164">
        <v>58.76315011534998</v>
      </c>
      <c r="O380" s="164">
        <v>13.316297770914328</v>
      </c>
      <c r="P380" s="164">
        <v>3.6112245943754533</v>
      </c>
      <c r="Q380" s="164">
        <v>0</v>
      </c>
      <c r="R380" s="165">
        <v>0</v>
      </c>
      <c r="S380" s="166">
        <f t="shared" si="236"/>
        <v>77.836696781299224</v>
      </c>
      <c r="U380" s="211" t="s">
        <v>17</v>
      </c>
      <c r="V380" s="212">
        <v>2.1460243006594548</v>
      </c>
      <c r="W380" s="212">
        <v>0</v>
      </c>
      <c r="X380" s="212">
        <v>0</v>
      </c>
      <c r="Y380" s="212">
        <v>0</v>
      </c>
      <c r="Z380" s="212">
        <v>58.753369786879233</v>
      </c>
      <c r="AA380" s="212">
        <v>0</v>
      </c>
      <c r="AB380" s="212">
        <v>3.6112245943754533</v>
      </c>
      <c r="AC380" s="213">
        <v>13.326078099385072</v>
      </c>
      <c r="AD380" s="212">
        <v>0</v>
      </c>
      <c r="AE380" s="212">
        <v>0</v>
      </c>
      <c r="AF380" s="212">
        <v>0</v>
      </c>
      <c r="AG380" s="212">
        <v>9.7803284707454925E-3</v>
      </c>
      <c r="AH380" s="212">
        <v>13.316297770914328</v>
      </c>
      <c r="AI380" s="214">
        <f t="shared" si="237"/>
        <v>77.83669678129921</v>
      </c>
      <c r="AJ380" s="141" t="str">
        <f t="shared" si="238"/>
        <v/>
      </c>
      <c r="BA380" s="141"/>
      <c r="BR380" s="141"/>
      <c r="CG380" s="141"/>
    </row>
    <row r="381" spans="1:85" ht="15">
      <c r="A381" s="167" t="s">
        <v>139</v>
      </c>
      <c r="B381" s="156">
        <v>154.17256165015036</v>
      </c>
      <c r="C381" s="156">
        <v>4.3035832616744338</v>
      </c>
      <c r="D381" s="156">
        <v>125.36017712226783</v>
      </c>
      <c r="E381" s="156">
        <v>0.17547436977881017</v>
      </c>
      <c r="F381" s="348"/>
      <c r="G381" s="156">
        <v>0</v>
      </c>
      <c r="H381" s="168">
        <v>0</v>
      </c>
      <c r="I381" s="154">
        <f t="shared" si="235"/>
        <v>284.01179640387141</v>
      </c>
      <c r="J381" s="149"/>
      <c r="K381" s="169" t="s">
        <v>139</v>
      </c>
      <c r="L381" s="156">
        <v>154.17256165015036</v>
      </c>
      <c r="M381" s="156">
        <v>4.3035832616744338</v>
      </c>
      <c r="N381" s="156">
        <v>125.36017712226783</v>
      </c>
      <c r="O381" s="156">
        <v>0.17547436977881017</v>
      </c>
      <c r="P381" s="156">
        <v>0.33420412054058363</v>
      </c>
      <c r="Q381" s="156">
        <v>0</v>
      </c>
      <c r="R381" s="157">
        <v>0</v>
      </c>
      <c r="S381" s="158">
        <f t="shared" si="236"/>
        <v>284.34600052441198</v>
      </c>
      <c r="U381" s="215" t="s">
        <v>139</v>
      </c>
      <c r="V381" s="207">
        <v>153.19495162704322</v>
      </c>
      <c r="W381" s="207">
        <v>0</v>
      </c>
      <c r="X381" s="207">
        <v>0</v>
      </c>
      <c r="Y381" s="207">
        <v>4.3035832616744338</v>
      </c>
      <c r="Z381" s="207">
        <v>125.36017712226783</v>
      </c>
      <c r="AA381" s="207">
        <v>0.17547436977881017</v>
      </c>
      <c r="AB381" s="207">
        <v>0.33420412054058363</v>
      </c>
      <c r="AC381" s="208">
        <v>0.97761002310713063</v>
      </c>
      <c r="AD381" s="207">
        <v>0.97761002310713063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37"/>
        <v>284.34600052441198</v>
      </c>
      <c r="AJ381" s="141" t="str">
        <f t="shared" si="238"/>
        <v/>
      </c>
      <c r="BA381" s="141"/>
      <c r="BR381" s="141"/>
      <c r="CG381" s="141"/>
    </row>
    <row r="382" spans="1:85" ht="15">
      <c r="A382" s="159" t="s">
        <v>25</v>
      </c>
      <c r="B382" s="160">
        <v>50.490166792497888</v>
      </c>
      <c r="C382" s="160">
        <v>4.1112482299460726</v>
      </c>
      <c r="D382" s="160">
        <v>30.10795821926428</v>
      </c>
      <c r="E382" s="160">
        <v>209.70784143810857</v>
      </c>
      <c r="F382" s="348"/>
      <c r="G382" s="160">
        <v>143.89382302848759</v>
      </c>
      <c r="H382" s="161">
        <v>0</v>
      </c>
      <c r="I382" s="162">
        <f t="shared" si="235"/>
        <v>438.31103770830441</v>
      </c>
      <c r="J382" s="149"/>
      <c r="K382" s="163" t="s">
        <v>25</v>
      </c>
      <c r="L382" s="164">
        <v>50.490166792497888</v>
      </c>
      <c r="M382" s="164">
        <v>4.1112482299460726</v>
      </c>
      <c r="N382" s="164">
        <v>30.10795821926428</v>
      </c>
      <c r="O382" s="164">
        <v>209.70784143810857</v>
      </c>
      <c r="P382" s="164">
        <v>0</v>
      </c>
      <c r="Q382" s="164">
        <v>143.89382302848759</v>
      </c>
      <c r="R382" s="165">
        <v>0</v>
      </c>
      <c r="S382" s="166">
        <f t="shared" si="236"/>
        <v>438.31103770830441</v>
      </c>
      <c r="U382" s="211" t="s">
        <v>25</v>
      </c>
      <c r="V382" s="212">
        <v>34.068894017891616</v>
      </c>
      <c r="W382" s="212">
        <v>13.316718865652859</v>
      </c>
      <c r="X382" s="212">
        <v>143.89382302848759</v>
      </c>
      <c r="Y382" s="212">
        <v>4.1112482299460726</v>
      </c>
      <c r="Z382" s="212">
        <v>30.10795821926428</v>
      </c>
      <c r="AA382" s="212">
        <v>167.39767735606154</v>
      </c>
      <c r="AB382" s="212">
        <v>0</v>
      </c>
      <c r="AC382" s="213">
        <v>45.414717991000451</v>
      </c>
      <c r="AD382" s="212">
        <v>3.1045539089534122</v>
      </c>
      <c r="AE382" s="212">
        <v>2.3752738201074677E-2</v>
      </c>
      <c r="AF382" s="212">
        <v>0</v>
      </c>
      <c r="AG382" s="212">
        <v>0</v>
      </c>
      <c r="AH382" s="212">
        <v>42.28641134384597</v>
      </c>
      <c r="AI382" s="214">
        <f t="shared" si="237"/>
        <v>438.31103770830441</v>
      </c>
      <c r="AJ382" s="141" t="str">
        <f t="shared" si="238"/>
        <v/>
      </c>
      <c r="BA382" s="141"/>
      <c r="BR382" s="141"/>
      <c r="CG382" s="141"/>
    </row>
    <row r="383" spans="1:85" ht="15">
      <c r="A383" s="167" t="s">
        <v>24</v>
      </c>
      <c r="B383" s="156">
        <v>56.163910060334736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235"/>
        <v>56.163910060334736</v>
      </c>
      <c r="J383" s="149"/>
      <c r="K383" s="169" t="s">
        <v>24</v>
      </c>
      <c r="L383" s="156">
        <v>56.163910060334736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36"/>
        <v>56.163910060334736</v>
      </c>
      <c r="U383" s="215" t="s">
        <v>24</v>
      </c>
      <c r="V383" s="207">
        <v>56.163910060334736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37"/>
        <v>56.163910060334736</v>
      </c>
      <c r="AJ383" s="141" t="str">
        <f t="shared" si="238"/>
        <v/>
      </c>
      <c r="BA383" s="141"/>
      <c r="BR383" s="141"/>
      <c r="CG383" s="141"/>
    </row>
    <row r="384" spans="1:85" ht="15">
      <c r="A384" s="159" t="s">
        <v>59</v>
      </c>
      <c r="B384" s="160">
        <v>13.678982557373175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235"/>
        <v>13.678982557373175</v>
      </c>
      <c r="J384" s="149"/>
      <c r="K384" s="163" t="s">
        <v>59</v>
      </c>
      <c r="L384" s="164">
        <v>13.678982557373175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36"/>
        <v>13.678982557373175</v>
      </c>
      <c r="U384" s="211" t="s">
        <v>59</v>
      </c>
      <c r="V384" s="212">
        <v>13.678982557373175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37"/>
        <v>13.678982557373175</v>
      </c>
      <c r="AJ384" s="141" t="str">
        <f t="shared" si="238"/>
        <v/>
      </c>
      <c r="BA384" s="141"/>
      <c r="BR384" s="141"/>
      <c r="CG384" s="141"/>
    </row>
    <row r="385" spans="1:85" ht="15">
      <c r="A385" s="167" t="s">
        <v>22</v>
      </c>
      <c r="B385" s="156">
        <v>355.93676966707238</v>
      </c>
      <c r="C385" s="156">
        <v>0</v>
      </c>
      <c r="D385" s="156">
        <v>37.700310533679939</v>
      </c>
      <c r="E385" s="156">
        <v>0</v>
      </c>
      <c r="F385" s="348"/>
      <c r="G385" s="156">
        <v>0</v>
      </c>
      <c r="H385" s="168">
        <v>0</v>
      </c>
      <c r="I385" s="154">
        <f t="shared" si="235"/>
        <v>393.63708020075234</v>
      </c>
      <c r="J385" s="149"/>
      <c r="K385" s="169" t="s">
        <v>22</v>
      </c>
      <c r="L385" s="156">
        <v>355.93676966707238</v>
      </c>
      <c r="M385" s="156">
        <v>0</v>
      </c>
      <c r="N385" s="156">
        <v>37.700310533679939</v>
      </c>
      <c r="O385" s="156">
        <v>0</v>
      </c>
      <c r="P385" s="156">
        <v>244.97330791712241</v>
      </c>
      <c r="Q385" s="156">
        <v>0</v>
      </c>
      <c r="R385" s="157">
        <v>0</v>
      </c>
      <c r="S385" s="158">
        <f t="shared" si="236"/>
        <v>638.61038811787478</v>
      </c>
      <c r="U385" s="215" t="s">
        <v>22</v>
      </c>
      <c r="V385" s="207">
        <v>353.3631777995609</v>
      </c>
      <c r="W385" s="207">
        <v>0</v>
      </c>
      <c r="X385" s="207">
        <v>0</v>
      </c>
      <c r="Y385" s="207">
        <v>0</v>
      </c>
      <c r="Z385" s="207">
        <v>4.3972633668477918</v>
      </c>
      <c r="AA385" s="207">
        <v>0</v>
      </c>
      <c r="AB385" s="207">
        <v>244.97330791712241</v>
      </c>
      <c r="AC385" s="208">
        <v>35.876639034343604</v>
      </c>
      <c r="AD385" s="207">
        <v>2.5735918675114644</v>
      </c>
      <c r="AE385" s="207">
        <v>0</v>
      </c>
      <c r="AF385" s="207">
        <v>0</v>
      </c>
      <c r="AG385" s="207">
        <v>33.303047166832144</v>
      </c>
      <c r="AH385" s="207">
        <v>0</v>
      </c>
      <c r="AI385" s="210">
        <f t="shared" si="237"/>
        <v>638.61038811787466</v>
      </c>
      <c r="AJ385" s="141" t="str">
        <f t="shared" si="238"/>
        <v/>
      </c>
      <c r="BA385" s="141"/>
      <c r="BR385" s="141"/>
      <c r="CG385" s="141"/>
    </row>
    <row r="386" spans="1:85" ht="15">
      <c r="A386" s="159" t="s">
        <v>21</v>
      </c>
      <c r="B386" s="160">
        <v>10.497735119325338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235"/>
        <v>10.497735119325338</v>
      </c>
      <c r="J386" s="149"/>
      <c r="K386" s="163" t="s">
        <v>21</v>
      </c>
      <c r="L386" s="164">
        <v>10.497735119325338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36"/>
        <v>10.497735119325338</v>
      </c>
      <c r="U386" s="211" t="s">
        <v>60</v>
      </c>
      <c r="V386" s="212">
        <v>10.497735119325338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37"/>
        <v>10.497735119325338</v>
      </c>
      <c r="AJ386" s="141" t="str">
        <f t="shared" si="238"/>
        <v/>
      </c>
      <c r="BA386" s="141"/>
      <c r="BR386" s="141"/>
      <c r="CG386" s="141"/>
    </row>
    <row r="387" spans="1:85" ht="15">
      <c r="A387" s="170" t="s">
        <v>63</v>
      </c>
      <c r="B387" s="156">
        <v>1.7999999999999999E-2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235"/>
        <v>1.7999999999999999E-2</v>
      </c>
      <c r="J387" s="149"/>
      <c r="K387" s="171" t="s">
        <v>63</v>
      </c>
      <c r="L387" s="156">
        <v>1.7999999999999999E-2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36"/>
        <v>1.7999999999999999E-2</v>
      </c>
      <c r="U387" s="216" t="s">
        <v>61</v>
      </c>
      <c r="V387" s="207">
        <v>1.7999999999999999E-2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37"/>
        <v>1.7999999999999999E-2</v>
      </c>
      <c r="AJ387" s="141" t="str">
        <f t="shared" si="238"/>
        <v/>
      </c>
      <c r="BA387" s="141"/>
      <c r="BR387" s="141"/>
      <c r="CG387" s="141"/>
    </row>
    <row r="388" spans="1:85">
      <c r="A388" s="172" t="s">
        <v>23</v>
      </c>
      <c r="B388" s="173">
        <v>1.7999999999999999E-2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235"/>
        <v>1.7999999999999999E-2</v>
      </c>
      <c r="J388" s="149"/>
      <c r="K388" s="176" t="s">
        <v>23</v>
      </c>
      <c r="L388" s="177">
        <v>1.7999999999999999E-2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36"/>
        <v>1.7999999999999999E-2</v>
      </c>
      <c r="U388" s="217" t="s">
        <v>64</v>
      </c>
      <c r="V388" s="218">
        <v>0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237"/>
        <v>0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23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3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37"/>
        <v>0</v>
      </c>
      <c r="AJ389" s="141" t="str">
        <f t="shared" si="23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23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3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237"/>
        <v>0</v>
      </c>
      <c r="AJ390" s="141" t="str">
        <f t="shared" si="23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23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3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37"/>
        <v>0</v>
      </c>
      <c r="AJ391" s="141" t="str">
        <f t="shared" si="23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832.64580973990894</v>
      </c>
      <c r="C392" s="195">
        <f t="shared" ref="C392:H392" si="239">SUM(C371:C387)</f>
        <v>8.4148314916205074</v>
      </c>
      <c r="D392" s="195">
        <f t="shared" si="239"/>
        <v>260.05349475272163</v>
      </c>
      <c r="E392" s="195">
        <f t="shared" si="239"/>
        <v>2913.1831523262699</v>
      </c>
      <c r="F392" s="195">
        <f t="shared" si="239"/>
        <v>0</v>
      </c>
      <c r="G392" s="195">
        <f t="shared" si="239"/>
        <v>143.89382302848759</v>
      </c>
      <c r="H392" s="197">
        <f t="shared" si="239"/>
        <v>0</v>
      </c>
      <c r="I392" s="154">
        <f t="shared" ref="I392" si="240">SUM(I371:I387)</f>
        <v>4158.1911113390097</v>
      </c>
      <c r="J392" s="149"/>
      <c r="K392" s="196" t="s">
        <v>26</v>
      </c>
      <c r="L392" s="195">
        <f>SUM(L371:L387)</f>
        <v>832.64580973990894</v>
      </c>
      <c r="M392" s="195">
        <f t="shared" ref="M392:R392" si="241">SUM(M371:M387)</f>
        <v>8.4148314916205074</v>
      </c>
      <c r="N392" s="195">
        <f t="shared" si="241"/>
        <v>260.05349475272163</v>
      </c>
      <c r="O392" s="195">
        <f t="shared" si="241"/>
        <v>2913.1831523262699</v>
      </c>
      <c r="P392" s="195">
        <f t="shared" si="241"/>
        <v>2020.3908726475024</v>
      </c>
      <c r="Q392" s="195">
        <f t="shared" si="241"/>
        <v>143.89382302848759</v>
      </c>
      <c r="R392" s="197">
        <f t="shared" si="241"/>
        <v>0</v>
      </c>
      <c r="S392" s="198">
        <f t="shared" ref="S392" si="242">SUM(S371:S387)</f>
        <v>6178.5819839865126</v>
      </c>
      <c r="T392" s="141" t="str">
        <f>IF(ABS(S392-AI392)&gt;0.01,S392-AI392,"")</f>
        <v/>
      </c>
      <c r="U392" s="224" t="s">
        <v>62</v>
      </c>
      <c r="V392" s="225">
        <f>SUM(V371:V387)</f>
        <v>812.20878357257322</v>
      </c>
      <c r="W392" s="225">
        <f t="shared" ref="W392:AH392" si="243">SUM(W371:W387)</f>
        <v>13.316718865652859</v>
      </c>
      <c r="X392" s="225">
        <f t="shared" si="243"/>
        <v>143.89382302848759</v>
      </c>
      <c r="Y392" s="225">
        <f t="shared" si="243"/>
        <v>8.4148314916205074</v>
      </c>
      <c r="Z392" s="225">
        <f t="shared" si="243"/>
        <v>226.74066725741878</v>
      </c>
      <c r="AA392" s="225">
        <f t="shared" si="243"/>
        <v>1525.6935473455942</v>
      </c>
      <c r="AB392" s="225">
        <f t="shared" si="243"/>
        <v>2020.3908726475024</v>
      </c>
      <c r="AC392" s="225">
        <f t="shared" si="243"/>
        <v>1427.9227397776617</v>
      </c>
      <c r="AD392" s="226">
        <f t="shared" si="243"/>
        <v>7.1203073016827894</v>
      </c>
      <c r="AE392" s="226">
        <f t="shared" si="243"/>
        <v>2.3752738201074677E-2</v>
      </c>
      <c r="AF392" s="226">
        <f t="shared" si="243"/>
        <v>0</v>
      </c>
      <c r="AG392" s="226">
        <f t="shared" si="243"/>
        <v>33.312827495302891</v>
      </c>
      <c r="AH392" s="226">
        <f t="shared" si="243"/>
        <v>1387.465852242475</v>
      </c>
      <c r="AI392" s="227">
        <f>SUM(V392:AC392)</f>
        <v>6178.5819839865107</v>
      </c>
      <c r="AJ392" s="141" t="str">
        <f t="shared" si="238"/>
        <v/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0.20024231389205738</v>
      </c>
      <c r="C393" s="49">
        <f t="shared" ref="C393:H393" si="244">IF($I392=0,"-",C392/$I392)</f>
        <v>2.0236759846544872E-3</v>
      </c>
      <c r="D393" s="49">
        <f t="shared" si="244"/>
        <v>6.2540053544816482E-2</v>
      </c>
      <c r="E393" s="49">
        <f t="shared" si="244"/>
        <v>0.70058904805560374</v>
      </c>
      <c r="F393" s="49">
        <f t="shared" si="244"/>
        <v>0</v>
      </c>
      <c r="G393" s="49">
        <f t="shared" si="244"/>
        <v>3.46049085228676E-2</v>
      </c>
      <c r="H393" s="72">
        <f t="shared" si="244"/>
        <v>0</v>
      </c>
      <c r="I393" s="50">
        <f>SUM(B393:H393)</f>
        <v>0.99999999999999967</v>
      </c>
      <c r="J393" s="141"/>
      <c r="K393" s="84" t="s">
        <v>86</v>
      </c>
      <c r="L393" s="101">
        <f>IF($S392=0,"-",L392/$S392)</f>
        <v>0.1347632534290131</v>
      </c>
      <c r="M393" s="101">
        <f t="shared" ref="M393:R393" si="245">IF($S392=0,"-",M392/$S392)</f>
        <v>1.3619357181679952E-3</v>
      </c>
      <c r="N393" s="101">
        <f t="shared" si="245"/>
        <v>4.2089511060421546E-2</v>
      </c>
      <c r="O393" s="101">
        <f t="shared" si="245"/>
        <v>0.47149704574230494</v>
      </c>
      <c r="P393" s="101">
        <f t="shared" si="245"/>
        <v>0.32699912016768551</v>
      </c>
      <c r="Q393" s="101">
        <f t="shared" si="245"/>
        <v>2.3289133882406648E-2</v>
      </c>
      <c r="R393" s="102">
        <f t="shared" si="245"/>
        <v>0</v>
      </c>
      <c r="S393" s="103">
        <f>SUM(L393:R393)</f>
        <v>0.99999999999999967</v>
      </c>
      <c r="U393" s="113" t="s">
        <v>86</v>
      </c>
      <c r="V393" s="135">
        <f>+V392/$AI392</f>
        <v>0.13145553230136542</v>
      </c>
      <c r="W393" s="135">
        <f t="shared" ref="W393:AH393" si="246">+W392/$AI392</f>
        <v>2.1553034175425343E-3</v>
      </c>
      <c r="X393" s="135">
        <f t="shared" si="246"/>
        <v>2.3289133882406655E-2</v>
      </c>
      <c r="Y393" s="135">
        <f t="shared" si="246"/>
        <v>1.3619357181679957E-3</v>
      </c>
      <c r="Z393" s="135">
        <f t="shared" si="246"/>
        <v>3.6697848769358304E-2</v>
      </c>
      <c r="AA393" s="135">
        <f t="shared" si="246"/>
        <v>0.24693263782852559</v>
      </c>
      <c r="AB393" s="135">
        <f t="shared" si="246"/>
        <v>0.32699912016768562</v>
      </c>
      <c r="AC393" s="135">
        <f t="shared" si="246"/>
        <v>0.23110848791494795</v>
      </c>
      <c r="AD393" s="135">
        <f t="shared" si="246"/>
        <v>1.1524177101051695E-3</v>
      </c>
      <c r="AE393" s="135">
        <f t="shared" si="246"/>
        <v>3.8443672452087568E-6</v>
      </c>
      <c r="AF393" s="135">
        <f t="shared" si="246"/>
        <v>0</v>
      </c>
      <c r="AG393" s="135">
        <f t="shared" si="246"/>
        <v>5.3916622910632596E-3</v>
      </c>
      <c r="AH393" s="135">
        <f t="shared" si="246"/>
        <v>0.22456056354653434</v>
      </c>
      <c r="AI393" s="136">
        <f>SUM(V393:AC393)</f>
        <v>1</v>
      </c>
      <c r="AJ393" s="24" t="str">
        <f t="shared" si="23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247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48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49">SUM(V398:AC398)</f>
        <v>0</v>
      </c>
      <c r="AJ398" s="141" t="str">
        <f t="shared" ref="AJ398:AJ419" si="250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48"/>
      <c r="G399" s="156">
        <v>0</v>
      </c>
      <c r="H399" s="168">
        <v>0</v>
      </c>
      <c r="I399" s="154">
        <f t="shared" si="247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48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49"/>
        <v>0</v>
      </c>
      <c r="AJ399" s="141" t="str">
        <f t="shared" si="250"/>
        <v/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247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48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49"/>
        <v>0</v>
      </c>
      <c r="AJ400" s="141" t="str">
        <f t="shared" si="250"/>
        <v/>
      </c>
      <c r="BA400" s="141"/>
      <c r="BR400" s="141"/>
      <c r="CG400" s="141"/>
    </row>
    <row r="401" spans="1:85" ht="15">
      <c r="A401" s="167" t="s">
        <v>16</v>
      </c>
      <c r="B401" s="156">
        <v>15.754698104759234</v>
      </c>
      <c r="C401" s="156">
        <v>0</v>
      </c>
      <c r="D401" s="156">
        <v>10.682209996599298</v>
      </c>
      <c r="E401" s="156">
        <v>0</v>
      </c>
      <c r="F401" s="348"/>
      <c r="G401" s="156">
        <v>0</v>
      </c>
      <c r="H401" s="168">
        <v>0</v>
      </c>
      <c r="I401" s="154">
        <f t="shared" si="247"/>
        <v>26.436908101358533</v>
      </c>
      <c r="J401" s="149"/>
      <c r="K401" s="169" t="s">
        <v>16</v>
      </c>
      <c r="L401" s="156">
        <v>15.754698104759234</v>
      </c>
      <c r="M401" s="156">
        <v>0</v>
      </c>
      <c r="N401" s="156">
        <v>10.682209996599298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48"/>
        <v>26.436908101358533</v>
      </c>
      <c r="U401" s="215" t="s">
        <v>16</v>
      </c>
      <c r="V401" s="207">
        <v>15.754698104759234</v>
      </c>
      <c r="W401" s="207">
        <v>0</v>
      </c>
      <c r="X401" s="207">
        <v>0</v>
      </c>
      <c r="Y401" s="207">
        <v>0</v>
      </c>
      <c r="Z401" s="207">
        <v>10.682209996599298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49"/>
        <v>26.436908101358533</v>
      </c>
      <c r="AJ401" s="141" t="str">
        <f t="shared" si="250"/>
        <v/>
      </c>
      <c r="BA401" s="141"/>
      <c r="BR401" s="141"/>
      <c r="CG401" s="141"/>
    </row>
    <row r="402" spans="1:85" ht="15">
      <c r="A402" s="159" t="s">
        <v>15</v>
      </c>
      <c r="B402" s="160">
        <v>8.239533930523077</v>
      </c>
      <c r="C402" s="160">
        <v>5.750126375094136</v>
      </c>
      <c r="D402" s="160">
        <v>3.8511339145378728E-2</v>
      </c>
      <c r="E402" s="160">
        <v>0</v>
      </c>
      <c r="F402" s="348"/>
      <c r="G402" s="160">
        <v>0</v>
      </c>
      <c r="H402" s="161">
        <v>0</v>
      </c>
      <c r="I402" s="162">
        <f t="shared" si="247"/>
        <v>14.028171644762592</v>
      </c>
      <c r="J402" s="149"/>
      <c r="K402" s="163" t="s">
        <v>15</v>
      </c>
      <c r="L402" s="164">
        <v>8.239533930523077</v>
      </c>
      <c r="M402" s="164">
        <v>5.750126375094136</v>
      </c>
      <c r="N402" s="164">
        <v>3.8511339145378728E-2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48"/>
        <v>14.028171644762592</v>
      </c>
      <c r="U402" s="211" t="s">
        <v>56</v>
      </c>
      <c r="V402" s="212">
        <v>8.239533930523077</v>
      </c>
      <c r="W402" s="212">
        <v>0</v>
      </c>
      <c r="X402" s="212">
        <v>0</v>
      </c>
      <c r="Y402" s="212">
        <v>5.750126375094136</v>
      </c>
      <c r="Z402" s="212">
        <v>3.8511339145378728E-2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49"/>
        <v>14.028171644762592</v>
      </c>
      <c r="AJ402" s="141" t="str">
        <f t="shared" si="250"/>
        <v/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</v>
      </c>
      <c r="F403" s="348"/>
      <c r="G403" s="156">
        <v>0</v>
      </c>
      <c r="H403" s="168">
        <v>0</v>
      </c>
      <c r="I403" s="154">
        <f t="shared" si="247"/>
        <v>0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</v>
      </c>
      <c r="P403" s="156">
        <v>31.775962728756632</v>
      </c>
      <c r="Q403" s="156">
        <v>0</v>
      </c>
      <c r="R403" s="157">
        <v>0</v>
      </c>
      <c r="S403" s="158">
        <f t="shared" si="248"/>
        <v>31.775962728756632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31.775962728756632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49"/>
        <v>31.775962728756632</v>
      </c>
      <c r="AJ403" s="141" t="str">
        <f t="shared" si="250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0.13055917836776046</v>
      </c>
      <c r="F404" s="348"/>
      <c r="G404" s="160">
        <v>0</v>
      </c>
      <c r="H404" s="161">
        <v>0</v>
      </c>
      <c r="I404" s="162">
        <f t="shared" si="247"/>
        <v>0.13055917836776046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0.13055917836776046</v>
      </c>
      <c r="P404" s="164">
        <v>3.7766819548971302</v>
      </c>
      <c r="Q404" s="164">
        <v>0</v>
      </c>
      <c r="R404" s="165">
        <v>0</v>
      </c>
      <c r="S404" s="166">
        <f t="shared" si="248"/>
        <v>3.9072411332648906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0.10444734269420837</v>
      </c>
      <c r="AB404" s="212">
        <v>3.7766819548971302</v>
      </c>
      <c r="AC404" s="213">
        <v>2.6111835673552092E-2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2.6111835673552092E-2</v>
      </c>
      <c r="AI404" s="214">
        <f t="shared" si="249"/>
        <v>3.9072411332648906</v>
      </c>
      <c r="AJ404" s="141" t="str">
        <f t="shared" si="250"/>
        <v/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247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48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49"/>
        <v>0</v>
      </c>
      <c r="AJ405" s="141" t="str">
        <f t="shared" si="250"/>
        <v/>
      </c>
      <c r="BA405" s="141"/>
      <c r="BR405" s="141"/>
      <c r="CG405" s="141"/>
    </row>
    <row r="406" spans="1:85" ht="15">
      <c r="A406" s="159" t="s">
        <v>17</v>
      </c>
      <c r="B406" s="160">
        <v>0.36763605193406257</v>
      </c>
      <c r="C406" s="160">
        <v>3.3087244674065626</v>
      </c>
      <c r="D406" s="160">
        <v>0</v>
      </c>
      <c r="E406" s="160">
        <v>0</v>
      </c>
      <c r="F406" s="348"/>
      <c r="G406" s="160">
        <v>0</v>
      </c>
      <c r="H406" s="161">
        <v>0</v>
      </c>
      <c r="I406" s="162">
        <f t="shared" si="247"/>
        <v>3.676360519340625</v>
      </c>
      <c r="J406" s="149"/>
      <c r="K406" s="163" t="s">
        <v>17</v>
      </c>
      <c r="L406" s="164">
        <v>0.36763605193406257</v>
      </c>
      <c r="M406" s="164">
        <v>3.3087244674065626</v>
      </c>
      <c r="N406" s="164">
        <v>0</v>
      </c>
      <c r="O406" s="164">
        <v>0</v>
      </c>
      <c r="P406" s="164">
        <v>7.6794398563734545E-2</v>
      </c>
      <c r="Q406" s="164">
        <v>0</v>
      </c>
      <c r="R406" s="165">
        <v>0</v>
      </c>
      <c r="S406" s="166">
        <f t="shared" si="248"/>
        <v>3.7531549179043595</v>
      </c>
      <c r="U406" s="211" t="s">
        <v>17</v>
      </c>
      <c r="V406" s="212">
        <v>0.36763605193406257</v>
      </c>
      <c r="W406" s="212">
        <v>0</v>
      </c>
      <c r="X406" s="212">
        <v>0</v>
      </c>
      <c r="Y406" s="212">
        <v>3.3087244674065626</v>
      </c>
      <c r="Z406" s="212">
        <v>0</v>
      </c>
      <c r="AA406" s="212">
        <v>0</v>
      </c>
      <c r="AB406" s="212">
        <v>7.6794398563734545E-2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49"/>
        <v>3.7531549179043595</v>
      </c>
      <c r="AJ406" s="141" t="str">
        <f t="shared" si="250"/>
        <v/>
      </c>
      <c r="BA406" s="141"/>
      <c r="BR406" s="141"/>
      <c r="CG406" s="141"/>
    </row>
    <row r="407" spans="1:85" ht="15">
      <c r="A407" s="167" t="s">
        <v>139</v>
      </c>
      <c r="B407" s="156">
        <v>16.616524986480322</v>
      </c>
      <c r="C407" s="156">
        <v>74.680490587481259</v>
      </c>
      <c r="D407" s="156">
        <v>39.508554183262305</v>
      </c>
      <c r="E407" s="156">
        <v>6.1014873477273861</v>
      </c>
      <c r="F407" s="348"/>
      <c r="G407" s="156">
        <v>0</v>
      </c>
      <c r="H407" s="168">
        <v>0</v>
      </c>
      <c r="I407" s="154">
        <f t="shared" si="247"/>
        <v>136.90705710495126</v>
      </c>
      <c r="J407" s="149"/>
      <c r="K407" s="169" t="s">
        <v>139</v>
      </c>
      <c r="L407" s="156">
        <v>16.616524986480322</v>
      </c>
      <c r="M407" s="156">
        <v>74.680490587481259</v>
      </c>
      <c r="N407" s="156">
        <v>39.508554183262305</v>
      </c>
      <c r="O407" s="156">
        <v>6.1014873477273861</v>
      </c>
      <c r="P407" s="156">
        <v>0</v>
      </c>
      <c r="Q407" s="156">
        <v>0</v>
      </c>
      <c r="R407" s="157">
        <v>0</v>
      </c>
      <c r="S407" s="158">
        <f t="shared" si="248"/>
        <v>136.90705710495126</v>
      </c>
      <c r="U407" s="215" t="s">
        <v>139</v>
      </c>
      <c r="V407" s="207">
        <v>16.616524986480322</v>
      </c>
      <c r="W407" s="207">
        <v>0</v>
      </c>
      <c r="X407" s="207">
        <v>0</v>
      </c>
      <c r="Y407" s="207">
        <v>74.680490587481259</v>
      </c>
      <c r="Z407" s="207">
        <v>39.508554183262305</v>
      </c>
      <c r="AA407" s="207">
        <v>9.7657494321251911E-2</v>
      </c>
      <c r="AB407" s="207">
        <v>0</v>
      </c>
      <c r="AC407" s="208">
        <v>6.0038298534061338</v>
      </c>
      <c r="AD407" s="207">
        <v>0</v>
      </c>
      <c r="AE407" s="207">
        <v>0</v>
      </c>
      <c r="AF407" s="207">
        <v>0</v>
      </c>
      <c r="AG407" s="207">
        <v>0</v>
      </c>
      <c r="AH407" s="207">
        <v>6.0038298534061338</v>
      </c>
      <c r="AI407" s="210">
        <f t="shared" si="249"/>
        <v>136.90705710495126</v>
      </c>
      <c r="AJ407" s="141" t="str">
        <f t="shared" si="250"/>
        <v/>
      </c>
      <c r="BA407" s="141"/>
      <c r="BR407" s="141"/>
      <c r="CG407" s="141"/>
    </row>
    <row r="408" spans="1:85" ht="15">
      <c r="A408" s="159" t="s">
        <v>25</v>
      </c>
      <c r="B408" s="160">
        <v>20.530318574372028</v>
      </c>
      <c r="C408" s="160">
        <v>8.6862895729222895</v>
      </c>
      <c r="D408" s="160">
        <v>4.5126204941183632</v>
      </c>
      <c r="E408" s="160">
        <v>284.79092328183168</v>
      </c>
      <c r="F408" s="348"/>
      <c r="G408" s="160">
        <v>38.280834277566939</v>
      </c>
      <c r="H408" s="161">
        <v>0</v>
      </c>
      <c r="I408" s="162">
        <f t="shared" si="247"/>
        <v>356.80098620081134</v>
      </c>
      <c r="J408" s="149"/>
      <c r="K408" s="163" t="s">
        <v>25</v>
      </c>
      <c r="L408" s="164">
        <v>20.530318574372028</v>
      </c>
      <c r="M408" s="164">
        <v>8.6862895729222895</v>
      </c>
      <c r="N408" s="164">
        <v>4.5126204941183632</v>
      </c>
      <c r="O408" s="164">
        <v>284.79092328183168</v>
      </c>
      <c r="P408" s="164">
        <v>0</v>
      </c>
      <c r="Q408" s="164">
        <v>38.280834277566939</v>
      </c>
      <c r="R408" s="165">
        <v>0</v>
      </c>
      <c r="S408" s="166">
        <f t="shared" si="248"/>
        <v>356.80098620081134</v>
      </c>
      <c r="U408" s="211" t="s">
        <v>25</v>
      </c>
      <c r="V408" s="212">
        <v>5.7358887322896939</v>
      </c>
      <c r="W408" s="212">
        <v>13.710849961891244</v>
      </c>
      <c r="X408" s="212">
        <v>38.280834277566939</v>
      </c>
      <c r="Y408" s="212">
        <v>8.6862895729222895</v>
      </c>
      <c r="Z408" s="212">
        <v>4.5126204941183632</v>
      </c>
      <c r="AA408" s="212">
        <v>282.27007640162901</v>
      </c>
      <c r="AB408" s="212">
        <v>0</v>
      </c>
      <c r="AC408" s="213">
        <v>3.6044267603937326</v>
      </c>
      <c r="AD408" s="212">
        <v>1.0835798801910905</v>
      </c>
      <c r="AE408" s="212">
        <v>0</v>
      </c>
      <c r="AF408" s="212">
        <v>0</v>
      </c>
      <c r="AG408" s="212">
        <v>0</v>
      </c>
      <c r="AH408" s="212">
        <v>2.520846880202642</v>
      </c>
      <c r="AI408" s="214">
        <f t="shared" si="249"/>
        <v>356.80098620081128</v>
      </c>
      <c r="AJ408" s="141" t="str">
        <f t="shared" si="250"/>
        <v/>
      </c>
      <c r="BA408" s="141"/>
      <c r="BR408" s="141"/>
      <c r="CG408" s="141"/>
    </row>
    <row r="409" spans="1:85" ht="15">
      <c r="A409" s="167" t="s">
        <v>24</v>
      </c>
      <c r="B409" s="156">
        <v>7.3352524406485964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247"/>
        <v>7.3352524406485964</v>
      </c>
      <c r="J409" s="149"/>
      <c r="K409" s="169" t="s">
        <v>24</v>
      </c>
      <c r="L409" s="156">
        <v>7.3352524406485964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48"/>
        <v>7.3352524406485964</v>
      </c>
      <c r="U409" s="215" t="s">
        <v>24</v>
      </c>
      <c r="V409" s="207">
        <v>7.0415885815538308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0.29366385909476533</v>
      </c>
      <c r="AD409" s="207">
        <v>0.29366385909476533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49"/>
        <v>7.3352524406485964</v>
      </c>
      <c r="AJ409" s="141" t="str">
        <f t="shared" si="250"/>
        <v/>
      </c>
      <c r="BA409" s="141"/>
      <c r="BR409" s="141"/>
      <c r="CG409" s="141"/>
    </row>
    <row r="410" spans="1:85" ht="15">
      <c r="A410" s="159" t="s">
        <v>59</v>
      </c>
      <c r="B410" s="160">
        <v>1.0605278844379638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247"/>
        <v>1.0605278844379638</v>
      </c>
      <c r="J410" s="149"/>
      <c r="K410" s="163" t="s">
        <v>59</v>
      </c>
      <c r="L410" s="164">
        <v>1.0605278844379638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48"/>
        <v>1.0605278844379638</v>
      </c>
      <c r="U410" s="211" t="s">
        <v>59</v>
      </c>
      <c r="V410" s="212">
        <v>1.0605278844379638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49"/>
        <v>1.0605278844379638</v>
      </c>
      <c r="AJ410" s="141" t="str">
        <f t="shared" si="250"/>
        <v/>
      </c>
      <c r="BA410" s="141"/>
      <c r="BR410" s="141"/>
      <c r="CG410" s="141"/>
    </row>
    <row r="411" spans="1:85" ht="15">
      <c r="A411" s="167" t="s">
        <v>22</v>
      </c>
      <c r="B411" s="156">
        <v>4.6659658054728803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247"/>
        <v>4.6659658054728803</v>
      </c>
      <c r="J411" s="149"/>
      <c r="K411" s="169" t="s">
        <v>22</v>
      </c>
      <c r="L411" s="156">
        <v>4.6659658054728803</v>
      </c>
      <c r="M411" s="156">
        <v>0</v>
      </c>
      <c r="N411" s="156">
        <v>0</v>
      </c>
      <c r="O411" s="156">
        <v>0</v>
      </c>
      <c r="P411" s="156">
        <v>1.8379028065907681</v>
      </c>
      <c r="Q411" s="156">
        <v>0</v>
      </c>
      <c r="R411" s="157">
        <v>0</v>
      </c>
      <c r="S411" s="158">
        <f t="shared" si="248"/>
        <v>6.5038686120636484</v>
      </c>
      <c r="U411" s="215" t="s">
        <v>22</v>
      </c>
      <c r="V411" s="207">
        <v>4.4326675151992365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1.8379028065907681</v>
      </c>
      <c r="AC411" s="208">
        <v>0.23329829027364407</v>
      </c>
      <c r="AD411" s="207">
        <v>0.23329829027364407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49"/>
        <v>6.5038686120636484</v>
      </c>
      <c r="AJ411" s="141" t="str">
        <f t="shared" si="250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247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48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49"/>
        <v>0</v>
      </c>
      <c r="AJ412" s="141" t="str">
        <f t="shared" si="250"/>
        <v/>
      </c>
      <c r="BA412" s="141"/>
      <c r="BR412" s="141"/>
      <c r="CG412" s="141"/>
    </row>
    <row r="413" spans="1:85" ht="15">
      <c r="A413" s="170" t="s">
        <v>63</v>
      </c>
      <c r="B413" s="156">
        <v>0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247"/>
        <v>0</v>
      </c>
      <c r="J413" s="149"/>
      <c r="K413" s="171" t="s">
        <v>63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48"/>
        <v>0</v>
      </c>
      <c r="U413" s="216" t="s">
        <v>61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49"/>
        <v>0</v>
      </c>
      <c r="AJ413" s="141" t="str">
        <f t="shared" si="250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247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48"/>
        <v>0</v>
      </c>
      <c r="U414" s="217" t="s">
        <v>64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249"/>
        <v>0</v>
      </c>
      <c r="AJ414" s="141" t="str">
        <f t="shared" si="250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247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48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49"/>
        <v>0</v>
      </c>
      <c r="AJ415" s="141" t="str">
        <f t="shared" si="250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247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48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249"/>
        <v>0</v>
      </c>
      <c r="AJ416" s="141" t="str">
        <f t="shared" si="250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247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48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49"/>
        <v>0</v>
      </c>
      <c r="AJ417" s="141" t="str">
        <f t="shared" si="250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74.570457778628167</v>
      </c>
      <c r="C418" s="195">
        <f t="shared" ref="C418:H418" si="251">SUM(C397:C413)</f>
        <v>92.425631002904254</v>
      </c>
      <c r="D418" s="195">
        <f t="shared" si="251"/>
        <v>54.741896013125348</v>
      </c>
      <c r="E418" s="195">
        <f t="shared" si="251"/>
        <v>291.02296980792681</v>
      </c>
      <c r="F418" s="195">
        <f t="shared" si="251"/>
        <v>0</v>
      </c>
      <c r="G418" s="195">
        <f t="shared" si="251"/>
        <v>38.280834277566939</v>
      </c>
      <c r="H418" s="197">
        <f t="shared" si="251"/>
        <v>0</v>
      </c>
      <c r="I418" s="154">
        <f t="shared" ref="I418" si="252">SUM(I397:I413)</f>
        <v>551.04178888015156</v>
      </c>
      <c r="J418" s="149"/>
      <c r="K418" s="196" t="s">
        <v>26</v>
      </c>
      <c r="L418" s="195">
        <f>SUM(L397:L413)</f>
        <v>74.570457778628167</v>
      </c>
      <c r="M418" s="195">
        <f t="shared" ref="M418:R418" si="253">SUM(M397:M413)</f>
        <v>92.425631002904254</v>
      </c>
      <c r="N418" s="195">
        <f t="shared" si="253"/>
        <v>54.741896013125348</v>
      </c>
      <c r="O418" s="195">
        <f t="shared" si="253"/>
        <v>291.02296980792681</v>
      </c>
      <c r="P418" s="195">
        <f t="shared" si="253"/>
        <v>37.467341888808264</v>
      </c>
      <c r="Q418" s="195">
        <f t="shared" si="253"/>
        <v>38.280834277566939</v>
      </c>
      <c r="R418" s="197">
        <f t="shared" si="253"/>
        <v>0</v>
      </c>
      <c r="S418" s="198">
        <f t="shared" ref="S418" si="254">SUM(S397:S413)</f>
        <v>588.50913076895984</v>
      </c>
      <c r="T418" s="141" t="str">
        <f>IF(ABS(S418-AI418)&gt;0.01,S418-AI418,"")</f>
        <v/>
      </c>
      <c r="U418" s="224" t="s">
        <v>62</v>
      </c>
      <c r="V418" s="225">
        <f>SUM(V397:V413)</f>
        <v>59.249065787177422</v>
      </c>
      <c r="W418" s="225">
        <f t="shared" ref="W418:AH418" si="255">SUM(W397:W413)</f>
        <v>13.710849961891244</v>
      </c>
      <c r="X418" s="225">
        <f t="shared" si="255"/>
        <v>38.280834277566939</v>
      </c>
      <c r="Y418" s="225">
        <f t="shared" si="255"/>
        <v>92.425631002904254</v>
      </c>
      <c r="Z418" s="225">
        <f t="shared" si="255"/>
        <v>54.741896013125348</v>
      </c>
      <c r="AA418" s="225">
        <f t="shared" si="255"/>
        <v>282.47218123864445</v>
      </c>
      <c r="AB418" s="225">
        <f t="shared" si="255"/>
        <v>37.467341888808264</v>
      </c>
      <c r="AC418" s="225">
        <f t="shared" si="255"/>
        <v>10.161330598841829</v>
      </c>
      <c r="AD418" s="226">
        <f t="shared" si="255"/>
        <v>1.6105420295594999</v>
      </c>
      <c r="AE418" s="226">
        <f t="shared" si="255"/>
        <v>0</v>
      </c>
      <c r="AF418" s="226">
        <f t="shared" si="255"/>
        <v>0</v>
      </c>
      <c r="AG418" s="226">
        <f t="shared" si="255"/>
        <v>0</v>
      </c>
      <c r="AH418" s="226">
        <f t="shared" si="255"/>
        <v>8.5507885692823287</v>
      </c>
      <c r="AI418" s="227">
        <f>SUM(V418:AC418)</f>
        <v>588.50913076895984</v>
      </c>
      <c r="AJ418" s="141" t="str">
        <f t="shared" si="250"/>
        <v/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0.13532632058663488</v>
      </c>
      <c r="C419" s="49">
        <f t="shared" ref="C419:H419" si="256">IF($I418=0,"-",C418/$I418)</f>
        <v>0.16772889618904438</v>
      </c>
      <c r="D419" s="49">
        <f t="shared" si="256"/>
        <v>9.9342549181930376E-2</v>
      </c>
      <c r="E419" s="49">
        <f t="shared" si="256"/>
        <v>0.52813230444710002</v>
      </c>
      <c r="F419" s="49">
        <f t="shared" si="256"/>
        <v>0</v>
      </c>
      <c r="G419" s="49">
        <f t="shared" si="256"/>
        <v>6.9469929595290275E-2</v>
      </c>
      <c r="H419" s="72">
        <f t="shared" si="256"/>
        <v>0</v>
      </c>
      <c r="I419" s="50">
        <f>SUM(B419:H419)</f>
        <v>1</v>
      </c>
      <c r="J419" s="141"/>
      <c r="K419" s="84" t="s">
        <v>86</v>
      </c>
      <c r="L419" s="101">
        <f>IF($S418=0,"-",L418/$S418)</f>
        <v>0.12671079152364664</v>
      </c>
      <c r="M419" s="101">
        <f t="shared" ref="M419:R419" si="257">IF($S418=0,"-",M418/$S418)</f>
        <v>0.15705046221141677</v>
      </c>
      <c r="N419" s="101">
        <f t="shared" si="257"/>
        <v>9.30179213049733E-2</v>
      </c>
      <c r="O419" s="101">
        <f t="shared" si="257"/>
        <v>0.49450884377557469</v>
      </c>
      <c r="P419" s="101">
        <f t="shared" si="257"/>
        <v>6.3664843805995935E-2</v>
      </c>
      <c r="Q419" s="101">
        <f t="shared" si="257"/>
        <v>6.5047137378392586E-2</v>
      </c>
      <c r="R419" s="102">
        <f t="shared" si="257"/>
        <v>0</v>
      </c>
      <c r="S419" s="103">
        <f>SUM(L419:R419)</f>
        <v>1</v>
      </c>
      <c r="U419" s="113" t="s">
        <v>86</v>
      </c>
      <c r="V419" s="135">
        <f>+V418/$AI418</f>
        <v>0.10067654466084698</v>
      </c>
      <c r="W419" s="135">
        <f t="shared" ref="W419:AH419" si="258">+W418/$AI418</f>
        <v>2.3297599382997383E-2</v>
      </c>
      <c r="X419" s="135">
        <f t="shared" si="258"/>
        <v>6.5047137378392586E-2</v>
      </c>
      <c r="Y419" s="135">
        <f t="shared" si="258"/>
        <v>0.15705046221141677</v>
      </c>
      <c r="Z419" s="135">
        <f t="shared" si="258"/>
        <v>9.30179213049733E-2</v>
      </c>
      <c r="AA419" s="135">
        <f t="shared" si="258"/>
        <v>0.47997926704987515</v>
      </c>
      <c r="AB419" s="135">
        <f t="shared" si="258"/>
        <v>6.3664843805995935E-2</v>
      </c>
      <c r="AC419" s="135">
        <f t="shared" si="258"/>
        <v>1.7266224205501782E-2</v>
      </c>
      <c r="AD419" s="135">
        <f t="shared" si="258"/>
        <v>2.7366474798022722E-3</v>
      </c>
      <c r="AE419" s="135">
        <f t="shared" si="258"/>
        <v>0</v>
      </c>
      <c r="AF419" s="135">
        <f t="shared" si="258"/>
        <v>0</v>
      </c>
      <c r="AG419" s="135">
        <f t="shared" si="258"/>
        <v>0</v>
      </c>
      <c r="AH419" s="135">
        <f t="shared" si="258"/>
        <v>1.4529576725699512E-2</v>
      </c>
      <c r="AI419" s="136">
        <f>SUM(V419:AC419)</f>
        <v>0.99999999999999989</v>
      </c>
      <c r="AJ419" s="24" t="str">
        <f t="shared" si="250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259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60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61">SUM(V424:AC424)</f>
        <v>0</v>
      </c>
      <c r="AJ424" s="141" t="str">
        <f t="shared" ref="AJ424:AJ445" si="262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48"/>
      <c r="G425" s="156">
        <v>0</v>
      </c>
      <c r="H425" s="168">
        <v>0</v>
      </c>
      <c r="I425" s="154">
        <f t="shared" si="259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60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61"/>
        <v>0</v>
      </c>
      <c r="AJ425" s="141" t="str">
        <f t="shared" si="262"/>
        <v/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259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60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61"/>
        <v>0</v>
      </c>
      <c r="AJ426" s="141" t="str">
        <f t="shared" si="262"/>
        <v/>
      </c>
      <c r="BA426" s="141"/>
      <c r="BR426" s="141"/>
      <c r="CG426" s="141"/>
    </row>
    <row r="427" spans="1:85" ht="15">
      <c r="A427" s="167" t="s">
        <v>16</v>
      </c>
      <c r="B427" s="156">
        <v>81.12622511675761</v>
      </c>
      <c r="C427" s="156">
        <v>19.559346229177184</v>
      </c>
      <c r="D427" s="156">
        <v>0</v>
      </c>
      <c r="E427" s="156">
        <v>0</v>
      </c>
      <c r="F427" s="348"/>
      <c r="G427" s="156">
        <v>0</v>
      </c>
      <c r="H427" s="168">
        <v>0</v>
      </c>
      <c r="I427" s="154">
        <f t="shared" si="259"/>
        <v>100.68557134593479</v>
      </c>
      <c r="J427" s="149"/>
      <c r="K427" s="169" t="s">
        <v>16</v>
      </c>
      <c r="L427" s="156">
        <v>81.12622511675761</v>
      </c>
      <c r="M427" s="156">
        <v>19.559346229177184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60"/>
        <v>100.68557134593479</v>
      </c>
      <c r="U427" s="215" t="s">
        <v>16</v>
      </c>
      <c r="V427" s="207">
        <v>80.811046297955087</v>
      </c>
      <c r="W427" s="207">
        <v>0</v>
      </c>
      <c r="X427" s="207">
        <v>0</v>
      </c>
      <c r="Y427" s="207">
        <v>19.559346229177184</v>
      </c>
      <c r="Z427" s="207">
        <v>0</v>
      </c>
      <c r="AA427" s="207">
        <v>0</v>
      </c>
      <c r="AB427" s="207">
        <v>0</v>
      </c>
      <c r="AC427" s="208">
        <v>0.31517881880252235</v>
      </c>
      <c r="AD427" s="209">
        <v>0.31517881880252235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261"/>
        <v>100.68557134593479</v>
      </c>
      <c r="AJ427" s="141" t="str">
        <f t="shared" si="262"/>
        <v/>
      </c>
      <c r="BA427" s="141"/>
      <c r="BR427" s="141"/>
      <c r="CG427" s="141"/>
    </row>
    <row r="428" spans="1:85" ht="15">
      <c r="A428" s="159" t="s">
        <v>15</v>
      </c>
      <c r="B428" s="160">
        <v>20.900737384286895</v>
      </c>
      <c r="C428" s="160">
        <v>0</v>
      </c>
      <c r="D428" s="160">
        <v>7.0490215563567151</v>
      </c>
      <c r="E428" s="160">
        <v>6.7280775312425541E-3</v>
      </c>
      <c r="F428" s="348"/>
      <c r="G428" s="160">
        <v>0</v>
      </c>
      <c r="H428" s="161">
        <v>0</v>
      </c>
      <c r="I428" s="162">
        <f t="shared" si="259"/>
        <v>27.956487018174855</v>
      </c>
      <c r="J428" s="149"/>
      <c r="K428" s="163" t="s">
        <v>15</v>
      </c>
      <c r="L428" s="164">
        <v>20.900737384286895</v>
      </c>
      <c r="M428" s="164">
        <v>0</v>
      </c>
      <c r="N428" s="164">
        <v>7.0490215563567151</v>
      </c>
      <c r="O428" s="164">
        <v>6.7280775312425541E-3</v>
      </c>
      <c r="P428" s="164">
        <v>0</v>
      </c>
      <c r="Q428" s="164">
        <v>0</v>
      </c>
      <c r="R428" s="165">
        <v>0</v>
      </c>
      <c r="S428" s="166">
        <f t="shared" si="260"/>
        <v>27.956487018174855</v>
      </c>
      <c r="U428" s="211" t="s">
        <v>56</v>
      </c>
      <c r="V428" s="212">
        <v>20.300246365215635</v>
      </c>
      <c r="W428" s="212">
        <v>0</v>
      </c>
      <c r="X428" s="212">
        <v>0</v>
      </c>
      <c r="Y428" s="212">
        <v>0</v>
      </c>
      <c r="Z428" s="212">
        <v>7.0490215563567151</v>
      </c>
      <c r="AA428" s="212">
        <v>6.7280775312425541E-3</v>
      </c>
      <c r="AB428" s="212">
        <v>0</v>
      </c>
      <c r="AC428" s="213">
        <v>0.60049101907126123</v>
      </c>
      <c r="AD428" s="212">
        <v>0.60049101907126123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61"/>
        <v>27.956487018174851</v>
      </c>
      <c r="AJ428" s="141" t="str">
        <f t="shared" si="262"/>
        <v/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2.3628519554345886E-2</v>
      </c>
      <c r="F429" s="348"/>
      <c r="G429" s="156">
        <v>0</v>
      </c>
      <c r="H429" s="168">
        <v>0</v>
      </c>
      <c r="I429" s="154">
        <f t="shared" si="259"/>
        <v>2.3628519554345886E-2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2.3628519554345886E-2</v>
      </c>
      <c r="P429" s="156">
        <v>271.34974695018644</v>
      </c>
      <c r="Q429" s="156">
        <v>0</v>
      </c>
      <c r="R429" s="157">
        <v>0</v>
      </c>
      <c r="S429" s="158">
        <f t="shared" si="260"/>
        <v>271.37337546974078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2.357840657566897E-2</v>
      </c>
      <c r="AB429" s="207">
        <v>271.34974695018644</v>
      </c>
      <c r="AC429" s="208">
        <v>5.0112978676916577E-5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5.0112978676916577E-5</v>
      </c>
      <c r="AI429" s="210">
        <f t="shared" si="261"/>
        <v>271.37337546974078</v>
      </c>
      <c r="AJ429" s="141" t="str">
        <f t="shared" si="262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259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16.192873892615797</v>
      </c>
      <c r="Q430" s="164">
        <v>0</v>
      </c>
      <c r="R430" s="165">
        <v>0</v>
      </c>
      <c r="S430" s="166">
        <f t="shared" si="260"/>
        <v>16.192873892615797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16.192873892615797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61"/>
        <v>16.192873892615797</v>
      </c>
      <c r="AJ430" s="141" t="str">
        <f t="shared" si="262"/>
        <v/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259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60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61"/>
        <v>0</v>
      </c>
      <c r="AJ431" s="141" t="str">
        <f t="shared" si="262"/>
        <v/>
      </c>
      <c r="BA431" s="141"/>
      <c r="BR431" s="141"/>
      <c r="CG431" s="141"/>
    </row>
    <row r="432" spans="1:85" ht="15">
      <c r="A432" s="159" t="s">
        <v>17</v>
      </c>
      <c r="B432" s="160">
        <v>8.2826192483638152</v>
      </c>
      <c r="C432" s="160">
        <v>0</v>
      </c>
      <c r="D432" s="160">
        <v>2.5323361272529037</v>
      </c>
      <c r="E432" s="160">
        <v>3.3950157709424924</v>
      </c>
      <c r="F432" s="348"/>
      <c r="G432" s="160">
        <v>0</v>
      </c>
      <c r="H432" s="161">
        <v>0</v>
      </c>
      <c r="I432" s="162">
        <f t="shared" si="259"/>
        <v>14.209971146559212</v>
      </c>
      <c r="J432" s="149"/>
      <c r="K432" s="163" t="s">
        <v>17</v>
      </c>
      <c r="L432" s="164">
        <v>8.2826192483638152</v>
      </c>
      <c r="M432" s="164">
        <v>0</v>
      </c>
      <c r="N432" s="164">
        <v>2.5323361272529037</v>
      </c>
      <c r="O432" s="164">
        <v>3.3950157709424924</v>
      </c>
      <c r="P432" s="164">
        <v>0.48734893869164808</v>
      </c>
      <c r="Q432" s="164">
        <v>0</v>
      </c>
      <c r="R432" s="165">
        <v>0</v>
      </c>
      <c r="S432" s="166">
        <f t="shared" si="260"/>
        <v>14.69732008525086</v>
      </c>
      <c r="U432" s="211" t="s">
        <v>17</v>
      </c>
      <c r="V432" s="212">
        <v>8.2826192483638152</v>
      </c>
      <c r="W432" s="212">
        <v>0</v>
      </c>
      <c r="X432" s="212">
        <v>0</v>
      </c>
      <c r="Y432" s="212">
        <v>0</v>
      </c>
      <c r="Z432" s="212">
        <v>2.5323361272529037</v>
      </c>
      <c r="AA432" s="212">
        <v>0</v>
      </c>
      <c r="AB432" s="212">
        <v>0.48734893869164808</v>
      </c>
      <c r="AC432" s="213">
        <v>3.3950157709424924</v>
      </c>
      <c r="AD432" s="212">
        <v>0</v>
      </c>
      <c r="AE432" s="212">
        <v>0</v>
      </c>
      <c r="AF432" s="212">
        <v>0</v>
      </c>
      <c r="AG432" s="212">
        <v>0</v>
      </c>
      <c r="AH432" s="212">
        <v>3.3950157709424924</v>
      </c>
      <c r="AI432" s="214">
        <f t="shared" si="261"/>
        <v>14.69732008525086</v>
      </c>
      <c r="AJ432" s="141" t="str">
        <f t="shared" si="262"/>
        <v/>
      </c>
      <c r="BA432" s="141"/>
      <c r="BR432" s="141"/>
      <c r="CG432" s="141"/>
    </row>
    <row r="433" spans="1:85" ht="15">
      <c r="A433" s="167" t="s">
        <v>139</v>
      </c>
      <c r="B433" s="156">
        <v>173.21035599322221</v>
      </c>
      <c r="C433" s="156">
        <v>136.80391374238292</v>
      </c>
      <c r="D433" s="156">
        <v>53.873844985505919</v>
      </c>
      <c r="E433" s="156">
        <v>53.891761411461133</v>
      </c>
      <c r="F433" s="348"/>
      <c r="G433" s="156">
        <v>0</v>
      </c>
      <c r="H433" s="168">
        <v>0</v>
      </c>
      <c r="I433" s="154">
        <f t="shared" si="259"/>
        <v>417.77987613257216</v>
      </c>
      <c r="J433" s="149"/>
      <c r="K433" s="169" t="s">
        <v>139</v>
      </c>
      <c r="L433" s="156">
        <v>173.21035599322221</v>
      </c>
      <c r="M433" s="156">
        <v>136.80391374238292</v>
      </c>
      <c r="N433" s="156">
        <v>53.873844985505919</v>
      </c>
      <c r="O433" s="156">
        <v>53.891761411461133</v>
      </c>
      <c r="P433" s="156">
        <v>0</v>
      </c>
      <c r="Q433" s="156">
        <v>0</v>
      </c>
      <c r="R433" s="157">
        <v>0</v>
      </c>
      <c r="S433" s="158">
        <f t="shared" si="260"/>
        <v>417.77987613257216</v>
      </c>
      <c r="U433" s="215" t="s">
        <v>139</v>
      </c>
      <c r="V433" s="207">
        <v>173.15406691647357</v>
      </c>
      <c r="W433" s="207">
        <v>0</v>
      </c>
      <c r="X433" s="207">
        <v>0</v>
      </c>
      <c r="Y433" s="207">
        <v>136.80391374238292</v>
      </c>
      <c r="Z433" s="207">
        <v>53.873844985505919</v>
      </c>
      <c r="AA433" s="207">
        <v>0</v>
      </c>
      <c r="AB433" s="207">
        <v>0</v>
      </c>
      <c r="AC433" s="208">
        <v>53.948050488209766</v>
      </c>
      <c r="AD433" s="207">
        <v>5.6289076748635335E-2</v>
      </c>
      <c r="AE433" s="207">
        <v>0</v>
      </c>
      <c r="AF433" s="207">
        <v>0</v>
      </c>
      <c r="AG433" s="207">
        <v>0</v>
      </c>
      <c r="AH433" s="207">
        <v>53.891761411461133</v>
      </c>
      <c r="AI433" s="210">
        <f t="shared" si="261"/>
        <v>417.77987613257221</v>
      </c>
      <c r="AJ433" s="141" t="str">
        <f t="shared" si="262"/>
        <v/>
      </c>
      <c r="BA433" s="141"/>
      <c r="BR433" s="141"/>
      <c r="CG433" s="141"/>
    </row>
    <row r="434" spans="1:85" ht="15">
      <c r="A434" s="159" t="s">
        <v>25</v>
      </c>
      <c r="B434" s="160">
        <v>124.97698662390874</v>
      </c>
      <c r="C434" s="160">
        <v>32.908062698303262</v>
      </c>
      <c r="D434" s="160">
        <v>74.929418104257167</v>
      </c>
      <c r="E434" s="160">
        <v>1364.7144541478679</v>
      </c>
      <c r="F434" s="348"/>
      <c r="G434" s="160">
        <v>179.49371767411228</v>
      </c>
      <c r="H434" s="161">
        <v>0</v>
      </c>
      <c r="I434" s="162">
        <f t="shared" si="259"/>
        <v>1777.0226392484494</v>
      </c>
      <c r="J434" s="149"/>
      <c r="K434" s="163" t="s">
        <v>25</v>
      </c>
      <c r="L434" s="164">
        <v>124.97698662390874</v>
      </c>
      <c r="M434" s="164">
        <v>32.908062698303262</v>
      </c>
      <c r="N434" s="164">
        <v>74.929418104257167</v>
      </c>
      <c r="O434" s="164">
        <v>1364.7144541478679</v>
      </c>
      <c r="P434" s="164">
        <v>3.2435911354383595</v>
      </c>
      <c r="Q434" s="164">
        <v>179.49371767411228</v>
      </c>
      <c r="R434" s="165">
        <v>0</v>
      </c>
      <c r="S434" s="166">
        <f t="shared" si="260"/>
        <v>1780.2662303838879</v>
      </c>
      <c r="U434" s="211" t="s">
        <v>25</v>
      </c>
      <c r="V434" s="212">
        <v>30.328106386493392</v>
      </c>
      <c r="W434" s="212">
        <v>92.272656849853519</v>
      </c>
      <c r="X434" s="212">
        <v>179.49371767411228</v>
      </c>
      <c r="Y434" s="212">
        <v>32.908062698303262</v>
      </c>
      <c r="Z434" s="212">
        <v>73.454209258126468</v>
      </c>
      <c r="AA434" s="212">
        <v>1358.2902605961438</v>
      </c>
      <c r="AB434" s="212">
        <v>3.2435911354383595</v>
      </c>
      <c r="AC434" s="213">
        <v>10.275625785416729</v>
      </c>
      <c r="AD434" s="212">
        <v>2.3762233875618421</v>
      </c>
      <c r="AE434" s="212">
        <v>3.5183255147321879</v>
      </c>
      <c r="AF434" s="212">
        <v>0</v>
      </c>
      <c r="AG434" s="212">
        <v>1.4752088461306998</v>
      </c>
      <c r="AH434" s="212">
        <v>2.9058680369919987</v>
      </c>
      <c r="AI434" s="214">
        <f t="shared" si="261"/>
        <v>1780.2662303838877</v>
      </c>
      <c r="AJ434" s="141" t="str">
        <f t="shared" si="262"/>
        <v/>
      </c>
      <c r="BA434" s="141"/>
      <c r="BR434" s="141"/>
      <c r="CG434" s="141"/>
    </row>
    <row r="435" spans="1:85" ht="15">
      <c r="A435" s="167" t="s">
        <v>24</v>
      </c>
      <c r="B435" s="156">
        <v>169.4308824346702</v>
      </c>
      <c r="C435" s="156">
        <v>0</v>
      </c>
      <c r="D435" s="156">
        <v>15.961496483301019</v>
      </c>
      <c r="E435" s="156">
        <v>0</v>
      </c>
      <c r="F435" s="348"/>
      <c r="G435" s="156">
        <v>0</v>
      </c>
      <c r="H435" s="168">
        <v>0</v>
      </c>
      <c r="I435" s="154">
        <f t="shared" si="259"/>
        <v>185.3923789179712</v>
      </c>
      <c r="J435" s="149"/>
      <c r="K435" s="169" t="s">
        <v>24</v>
      </c>
      <c r="L435" s="156">
        <v>169.4308824346702</v>
      </c>
      <c r="M435" s="156">
        <v>0</v>
      </c>
      <c r="N435" s="156">
        <v>15.961496483301019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60"/>
        <v>185.3923789179712</v>
      </c>
      <c r="U435" s="215" t="s">
        <v>24</v>
      </c>
      <c r="V435" s="207">
        <v>159.07094681968931</v>
      </c>
      <c r="W435" s="207">
        <v>9.5662178543455223</v>
      </c>
      <c r="X435" s="207">
        <v>0</v>
      </c>
      <c r="Y435" s="207">
        <v>0</v>
      </c>
      <c r="Z435" s="207">
        <v>15.961496483301019</v>
      </c>
      <c r="AA435" s="207">
        <v>0</v>
      </c>
      <c r="AB435" s="207">
        <v>0</v>
      </c>
      <c r="AC435" s="208">
        <v>0.79371776063537203</v>
      </c>
      <c r="AD435" s="207">
        <v>0.79371776063537203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61"/>
        <v>185.39237891797123</v>
      </c>
      <c r="AJ435" s="141" t="str">
        <f t="shared" si="262"/>
        <v/>
      </c>
      <c r="BA435" s="141"/>
      <c r="BR435" s="141"/>
      <c r="CG435" s="141"/>
    </row>
    <row r="436" spans="1:85" ht="15">
      <c r="A436" s="159" t="s">
        <v>59</v>
      </c>
      <c r="B436" s="160">
        <v>5.1986607503055042</v>
      </c>
      <c r="C436" s="160">
        <v>0</v>
      </c>
      <c r="D436" s="160">
        <v>0</v>
      </c>
      <c r="E436" s="160">
        <v>0</v>
      </c>
      <c r="F436" s="348"/>
      <c r="G436" s="160">
        <v>0</v>
      </c>
      <c r="H436" s="161">
        <v>0</v>
      </c>
      <c r="I436" s="162">
        <f t="shared" si="259"/>
        <v>5.1986607503055042</v>
      </c>
      <c r="J436" s="149"/>
      <c r="K436" s="163" t="s">
        <v>59</v>
      </c>
      <c r="L436" s="164">
        <v>5.1986607503055042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60"/>
        <v>5.1986607503055042</v>
      </c>
      <c r="U436" s="211" t="s">
        <v>59</v>
      </c>
      <c r="V436" s="212">
        <v>4.830285614554052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0.36837513575145248</v>
      </c>
      <c r="AD436" s="212">
        <v>0.36837513575145248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61"/>
        <v>5.1986607503055042</v>
      </c>
      <c r="AJ436" s="141" t="str">
        <f t="shared" si="262"/>
        <v/>
      </c>
      <c r="BA436" s="141"/>
      <c r="BR436" s="141"/>
      <c r="CG436" s="141"/>
    </row>
    <row r="437" spans="1:85" ht="15">
      <c r="A437" s="167" t="s">
        <v>22</v>
      </c>
      <c r="B437" s="156">
        <v>641.74268178795444</v>
      </c>
      <c r="C437" s="156">
        <v>0</v>
      </c>
      <c r="D437" s="156">
        <v>40.408035903954499</v>
      </c>
      <c r="E437" s="156">
        <v>0</v>
      </c>
      <c r="F437" s="348"/>
      <c r="G437" s="156">
        <v>0</v>
      </c>
      <c r="H437" s="168">
        <v>0</v>
      </c>
      <c r="I437" s="154">
        <f t="shared" si="259"/>
        <v>682.15071769190899</v>
      </c>
      <c r="J437" s="149"/>
      <c r="K437" s="169" t="s">
        <v>22</v>
      </c>
      <c r="L437" s="156">
        <v>641.74268178795444</v>
      </c>
      <c r="M437" s="156">
        <v>0</v>
      </c>
      <c r="N437" s="156">
        <v>40.408035903954499</v>
      </c>
      <c r="O437" s="156">
        <v>0</v>
      </c>
      <c r="P437" s="156">
        <v>15.694630379418999</v>
      </c>
      <c r="Q437" s="156">
        <v>0</v>
      </c>
      <c r="R437" s="157">
        <v>0</v>
      </c>
      <c r="S437" s="158">
        <f t="shared" si="260"/>
        <v>697.84534807132798</v>
      </c>
      <c r="U437" s="215" t="s">
        <v>22</v>
      </c>
      <c r="V437" s="207">
        <v>638.83355724098669</v>
      </c>
      <c r="W437" s="207">
        <v>0</v>
      </c>
      <c r="X437" s="207">
        <v>0</v>
      </c>
      <c r="Y437" s="207">
        <v>0</v>
      </c>
      <c r="Z437" s="207">
        <v>0.73634961677880439</v>
      </c>
      <c r="AA437" s="207">
        <v>0</v>
      </c>
      <c r="AB437" s="207">
        <v>15.694630379418999</v>
      </c>
      <c r="AC437" s="208">
        <v>42.580810834143442</v>
      </c>
      <c r="AD437" s="207">
        <v>2.9091245469677518</v>
      </c>
      <c r="AE437" s="207">
        <v>0</v>
      </c>
      <c r="AF437" s="207">
        <v>0</v>
      </c>
      <c r="AG437" s="207">
        <v>39.671686287175696</v>
      </c>
      <c r="AH437" s="207">
        <v>0</v>
      </c>
      <c r="AI437" s="210">
        <f t="shared" si="261"/>
        <v>697.84534807132798</v>
      </c>
      <c r="AJ437" s="141" t="str">
        <f t="shared" si="262"/>
        <v/>
      </c>
      <c r="BA437" s="141"/>
      <c r="BR437" s="141"/>
      <c r="CG437" s="141"/>
    </row>
    <row r="438" spans="1:85" ht="15">
      <c r="A438" s="159" t="s">
        <v>21</v>
      </c>
      <c r="B438" s="160">
        <v>28.321665242160567</v>
      </c>
      <c r="C438" s="160">
        <v>0.33100380593603757</v>
      </c>
      <c r="D438" s="160">
        <v>16.951544820581496</v>
      </c>
      <c r="E438" s="160">
        <v>0</v>
      </c>
      <c r="F438" s="348"/>
      <c r="G438" s="160">
        <v>0</v>
      </c>
      <c r="H438" s="161">
        <v>0</v>
      </c>
      <c r="I438" s="162">
        <f t="shared" si="259"/>
        <v>45.604213868678102</v>
      </c>
      <c r="J438" s="149"/>
      <c r="K438" s="163" t="s">
        <v>21</v>
      </c>
      <c r="L438" s="164">
        <v>28.321665242160567</v>
      </c>
      <c r="M438" s="164">
        <v>0.33100380593603757</v>
      </c>
      <c r="N438" s="164">
        <v>16.951544820581496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60"/>
        <v>45.604213868678102</v>
      </c>
      <c r="U438" s="211" t="s">
        <v>60</v>
      </c>
      <c r="V438" s="212">
        <v>28.321665242160567</v>
      </c>
      <c r="W438" s="212">
        <v>0</v>
      </c>
      <c r="X438" s="212">
        <v>0</v>
      </c>
      <c r="Y438" s="212">
        <v>0.33100380593603757</v>
      </c>
      <c r="Z438" s="212">
        <v>16.951544820581496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61"/>
        <v>45.604213868678102</v>
      </c>
      <c r="AJ438" s="141" t="str">
        <f t="shared" si="262"/>
        <v/>
      </c>
      <c r="BA438" s="141"/>
      <c r="BR438" s="141"/>
      <c r="CG438" s="141"/>
    </row>
    <row r="439" spans="1:85" ht="15">
      <c r="A439" s="170" t="s">
        <v>63</v>
      </c>
      <c r="B439" s="156">
        <v>0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259"/>
        <v>0</v>
      </c>
      <c r="J439" s="149"/>
      <c r="K439" s="171" t="s">
        <v>63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60"/>
        <v>0</v>
      </c>
      <c r="U439" s="216" t="s">
        <v>61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61"/>
        <v>0</v>
      </c>
      <c r="AJ439" s="141" t="str">
        <f t="shared" si="262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259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60"/>
        <v>0</v>
      </c>
      <c r="U440" s="217" t="s">
        <v>64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261"/>
        <v>0</v>
      </c>
      <c r="AJ440" s="141" t="str">
        <f t="shared" si="262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259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60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61"/>
        <v>0</v>
      </c>
      <c r="AJ441" s="141" t="str">
        <f t="shared" si="262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259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60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261"/>
        <v>0</v>
      </c>
      <c r="AJ442" s="141" t="str">
        <f t="shared" si="262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259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60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61"/>
        <v>0</v>
      </c>
      <c r="AJ443" s="150" t="str">
        <f t="shared" si="262"/>
        <v/>
      </c>
    </row>
    <row r="444" spans="1:85" ht="15">
      <c r="A444" s="194" t="s">
        <v>26</v>
      </c>
      <c r="B444" s="195">
        <f>SUM(B423:B439)</f>
        <v>1253.1908145816301</v>
      </c>
      <c r="C444" s="195">
        <f t="shared" ref="C444:H444" si="263">SUM(C423:C439)</f>
        <v>189.6023264757994</v>
      </c>
      <c r="D444" s="195">
        <f t="shared" si="263"/>
        <v>211.70569798120971</v>
      </c>
      <c r="E444" s="195">
        <f t="shared" si="263"/>
        <v>1422.0315879273571</v>
      </c>
      <c r="F444" s="195">
        <f t="shared" si="263"/>
        <v>0</v>
      </c>
      <c r="G444" s="195">
        <f t="shared" si="263"/>
        <v>179.49371767411228</v>
      </c>
      <c r="H444" s="197">
        <f t="shared" si="263"/>
        <v>0</v>
      </c>
      <c r="I444" s="154">
        <f t="shared" ref="I444" si="264">SUM(I423:I439)</f>
        <v>3256.0241446401083</v>
      </c>
      <c r="J444" s="149"/>
      <c r="K444" s="196" t="s">
        <v>26</v>
      </c>
      <c r="L444" s="195">
        <f>SUM(L423:L439)</f>
        <v>1253.1908145816301</v>
      </c>
      <c r="M444" s="195">
        <f t="shared" ref="M444:R444" si="265">SUM(M423:M439)</f>
        <v>189.6023264757994</v>
      </c>
      <c r="N444" s="195">
        <f t="shared" si="265"/>
        <v>211.70569798120971</v>
      </c>
      <c r="O444" s="195">
        <f t="shared" si="265"/>
        <v>1422.0315879273571</v>
      </c>
      <c r="P444" s="195">
        <f t="shared" si="265"/>
        <v>306.96819129635122</v>
      </c>
      <c r="Q444" s="195">
        <f t="shared" si="265"/>
        <v>179.49371767411228</v>
      </c>
      <c r="R444" s="197">
        <f t="shared" si="265"/>
        <v>0</v>
      </c>
      <c r="S444" s="198">
        <f t="shared" ref="S444" si="266">SUM(S423:S439)</f>
        <v>3562.9923359364593</v>
      </c>
      <c r="T444" s="141" t="str">
        <f>IF(ABS(S444-AI444)&gt;0.01,S444-AI444,"")</f>
        <v/>
      </c>
      <c r="U444" s="224" t="s">
        <v>62</v>
      </c>
      <c r="V444" s="225">
        <f>SUM(V423:V439)</f>
        <v>1143.9325401318922</v>
      </c>
      <c r="W444" s="225">
        <f t="shared" ref="W444:AH444" si="267">SUM(W423:W439)</f>
        <v>101.83887470419904</v>
      </c>
      <c r="X444" s="225">
        <f t="shared" si="267"/>
        <v>179.49371767411228</v>
      </c>
      <c r="Y444" s="225">
        <f t="shared" si="267"/>
        <v>189.6023264757994</v>
      </c>
      <c r="Z444" s="225">
        <f t="shared" si="267"/>
        <v>170.55880284790328</v>
      </c>
      <c r="AA444" s="225">
        <f t="shared" si="267"/>
        <v>1358.3205670802506</v>
      </c>
      <c r="AB444" s="225">
        <f t="shared" si="267"/>
        <v>306.96819129635122</v>
      </c>
      <c r="AC444" s="225">
        <f t="shared" si="267"/>
        <v>112.27731572595172</v>
      </c>
      <c r="AD444" s="226">
        <f t="shared" si="267"/>
        <v>7.4193997455388381</v>
      </c>
      <c r="AE444" s="226">
        <f t="shared" si="267"/>
        <v>3.5183255147321879</v>
      </c>
      <c r="AF444" s="226">
        <f t="shared" si="267"/>
        <v>0</v>
      </c>
      <c r="AG444" s="226">
        <f t="shared" si="267"/>
        <v>41.146895133306394</v>
      </c>
      <c r="AH444" s="226">
        <f t="shared" si="267"/>
        <v>60.192695332374299</v>
      </c>
      <c r="AI444" s="227">
        <f>SUM(V444:AC444)</f>
        <v>3562.9923359364598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0.38488375973641514</v>
      </c>
      <c r="C445" s="49">
        <f t="shared" ref="C445:H445" si="268">IF($I444=0,"-",C444/$I444)</f>
        <v>5.8231240940861129E-2</v>
      </c>
      <c r="D445" s="49">
        <f t="shared" si="268"/>
        <v>6.5019695363656385E-2</v>
      </c>
      <c r="E445" s="49">
        <f t="shared" si="268"/>
        <v>0.43673864957918967</v>
      </c>
      <c r="F445" s="49">
        <f t="shared" si="268"/>
        <v>0</v>
      </c>
      <c r="G445" s="49">
        <f t="shared" si="268"/>
        <v>5.5126654379877731E-2</v>
      </c>
      <c r="H445" s="72">
        <f t="shared" si="268"/>
        <v>0</v>
      </c>
      <c r="I445" s="50">
        <f>SUM(B445:H445)</f>
        <v>1</v>
      </c>
      <c r="J445" s="141"/>
      <c r="K445" s="84" t="s">
        <v>86</v>
      </c>
      <c r="L445" s="101">
        <f>IF($S444=0,"-",L444/$S444)</f>
        <v>0.35172425209616809</v>
      </c>
      <c r="M445" s="101">
        <f t="shared" ref="M445:R445" si="269">IF($S444=0,"-",M444/$S444)</f>
        <v>5.3214351477398371E-2</v>
      </c>
      <c r="N445" s="101">
        <f t="shared" si="269"/>
        <v>5.941794930231508E-2</v>
      </c>
      <c r="O445" s="101">
        <f t="shared" si="269"/>
        <v>0.3991116044748958</v>
      </c>
      <c r="P445" s="101">
        <f t="shared" si="269"/>
        <v>8.6154603309207212E-2</v>
      </c>
      <c r="Q445" s="101">
        <f t="shared" si="269"/>
        <v>5.0377239340015596E-2</v>
      </c>
      <c r="R445" s="102">
        <f t="shared" si="269"/>
        <v>0</v>
      </c>
      <c r="S445" s="103">
        <f>SUM(L445:R445)</f>
        <v>1.0000000000000002</v>
      </c>
      <c r="U445" s="113" t="s">
        <v>86</v>
      </c>
      <c r="V445" s="135">
        <f>+V444/$AI444</f>
        <v>0.32105950063213734</v>
      </c>
      <c r="W445" s="135">
        <f t="shared" ref="W445:AH445" si="270">+W444/$AI444</f>
        <v>2.8582400718926267E-2</v>
      </c>
      <c r="X445" s="135">
        <f t="shared" si="270"/>
        <v>5.0377239340015596E-2</v>
      </c>
      <c r="Y445" s="135">
        <f t="shared" si="270"/>
        <v>5.3214351477398364E-2</v>
      </c>
      <c r="Z445" s="135">
        <f t="shared" si="270"/>
        <v>4.7869539636008054E-2</v>
      </c>
      <c r="AA445" s="135">
        <f t="shared" si="270"/>
        <v>0.38123028034053963</v>
      </c>
      <c r="AB445" s="135">
        <f t="shared" si="270"/>
        <v>8.6154603309207198E-2</v>
      </c>
      <c r="AC445" s="135">
        <f t="shared" si="270"/>
        <v>3.15120845457676E-2</v>
      </c>
      <c r="AD445" s="135">
        <f t="shared" si="270"/>
        <v>2.08235074510448E-3</v>
      </c>
      <c r="AE445" s="135">
        <f t="shared" si="270"/>
        <v>9.874636774393924E-4</v>
      </c>
      <c r="AF445" s="135">
        <f t="shared" si="270"/>
        <v>0</v>
      </c>
      <c r="AG445" s="135">
        <f t="shared" si="270"/>
        <v>1.1548409666307007E-2</v>
      </c>
      <c r="AH445" s="135">
        <f t="shared" si="270"/>
        <v>1.6893860456916723E-2</v>
      </c>
      <c r="AI445" s="136">
        <f>SUM(V445:AC445)</f>
        <v>1</v>
      </c>
      <c r="AJ445" s="141" t="str">
        <f t="shared" si="262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0.10081814744204172</v>
      </c>
      <c r="G449" s="354"/>
      <c r="H449" s="356"/>
      <c r="I449" s="154">
        <f>SUM(B449:H449)</f>
        <v>0.10081814744204172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271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272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271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272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271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272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271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272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271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272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294.610359485564</v>
      </c>
      <c r="G455" s="357"/>
      <c r="H455" s="359"/>
      <c r="I455" s="154">
        <f t="shared" si="271"/>
        <v>294.610359485564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272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271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272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271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272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271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272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271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272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984.70406706554741</v>
      </c>
      <c r="G460" s="357"/>
      <c r="H460" s="359"/>
      <c r="I460" s="162">
        <f t="shared" si="271"/>
        <v>984.70406706554741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272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271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272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271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272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18.586548973439953</v>
      </c>
      <c r="G463" s="357"/>
      <c r="H463" s="359"/>
      <c r="I463" s="154">
        <f t="shared" si="271"/>
        <v>18.586548973439953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272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271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272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271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272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271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272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271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272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271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272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271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272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73">SUM(C449:C465)</f>
        <v>0</v>
      </c>
      <c r="D470" s="195">
        <f t="shared" si="273"/>
        <v>0</v>
      </c>
      <c r="E470" s="195">
        <f t="shared" si="273"/>
        <v>0</v>
      </c>
      <c r="F470" s="195">
        <f t="shared" si="273"/>
        <v>1298.0017936719935</v>
      </c>
      <c r="G470" s="195">
        <f t="shared" si="273"/>
        <v>0</v>
      </c>
      <c r="H470" s="197">
        <f t="shared" si="273"/>
        <v>0</v>
      </c>
      <c r="I470" s="154">
        <f t="shared" ref="I470" si="274">SUM(I449:I465)</f>
        <v>1298.0017936719935</v>
      </c>
      <c r="J470" s="149"/>
      <c r="K470" s="196" t="s">
        <v>26</v>
      </c>
      <c r="L470" s="195">
        <f>SUM(L449:L465)</f>
        <v>0</v>
      </c>
      <c r="M470" s="195">
        <f t="shared" ref="M470:R470" si="275">SUM(M449:M465)</f>
        <v>0</v>
      </c>
      <c r="N470" s="195">
        <f t="shared" si="275"/>
        <v>0</v>
      </c>
      <c r="O470" s="195">
        <f t="shared" si="275"/>
        <v>0</v>
      </c>
      <c r="P470" s="195">
        <f t="shared" si="275"/>
        <v>0</v>
      </c>
      <c r="Q470" s="195">
        <f t="shared" si="275"/>
        <v>0</v>
      </c>
      <c r="R470" s="197">
        <f t="shared" si="275"/>
        <v>0</v>
      </c>
      <c r="S470" s="198">
        <f t="shared" ref="S470" si="276">SUM(S449:S465)</f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277">IF($I470=0,"-",C470/$I470)</f>
        <v>0</v>
      </c>
      <c r="D471" s="49">
        <f t="shared" si="277"/>
        <v>0</v>
      </c>
      <c r="E471" s="49">
        <f t="shared" si="277"/>
        <v>0</v>
      </c>
      <c r="F471" s="49">
        <f t="shared" si="277"/>
        <v>1</v>
      </c>
      <c r="G471" s="49">
        <f t="shared" si="277"/>
        <v>0</v>
      </c>
      <c r="H471" s="72">
        <f t="shared" si="277"/>
        <v>0</v>
      </c>
      <c r="I471" s="50">
        <f>SUM(B471:H471)</f>
        <v>1</v>
      </c>
      <c r="J471" s="24"/>
      <c r="K471" s="84" t="s">
        <v>86</v>
      </c>
      <c r="L471" s="101" t="str">
        <f>IF($S470=0,"-",L470/$S470)</f>
        <v>-</v>
      </c>
      <c r="M471" s="101" t="str">
        <f t="shared" ref="M471:R471" si="278">IF($S470=0,"-",M470/$S470)</f>
        <v>-</v>
      </c>
      <c r="N471" s="101" t="str">
        <f t="shared" si="278"/>
        <v>-</v>
      </c>
      <c r="O471" s="101" t="str">
        <f t="shared" si="278"/>
        <v>-</v>
      </c>
      <c r="P471" s="101" t="str">
        <f t="shared" si="278"/>
        <v>-</v>
      </c>
      <c r="Q471" s="101" t="str">
        <f t="shared" si="278"/>
        <v>-</v>
      </c>
      <c r="R471" s="102" t="str">
        <f t="shared" si="278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279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280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279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280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279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280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279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280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279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280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41587.859176642349</v>
      </c>
      <c r="G481" s="357"/>
      <c r="H481" s="359"/>
      <c r="I481" s="154">
        <f t="shared" si="279"/>
        <v>41587.859176642349</v>
      </c>
      <c r="J481" s="149"/>
      <c r="K481" s="169" t="s">
        <v>57</v>
      </c>
      <c r="L481" s="357"/>
      <c r="M481" s="358"/>
      <c r="N481" s="358"/>
      <c r="O481" s="359"/>
      <c r="P481" s="156">
        <v>7924.8340304122939</v>
      </c>
      <c r="Q481" s="357"/>
      <c r="R481" s="364"/>
      <c r="S481" s="158">
        <f t="shared" si="280"/>
        <v>7924.8340304122939</v>
      </c>
    </row>
    <row r="482" spans="1:19" ht="15">
      <c r="A482" s="159" t="s">
        <v>12</v>
      </c>
      <c r="B482" s="357"/>
      <c r="C482" s="358"/>
      <c r="D482" s="358"/>
      <c r="E482" s="359"/>
      <c r="F482" s="160">
        <v>13273.085170206852</v>
      </c>
      <c r="G482" s="357"/>
      <c r="H482" s="359"/>
      <c r="I482" s="162">
        <f t="shared" si="279"/>
        <v>13273.085170206852</v>
      </c>
      <c r="J482" s="149"/>
      <c r="K482" s="163" t="s">
        <v>12</v>
      </c>
      <c r="L482" s="357"/>
      <c r="M482" s="358"/>
      <c r="N482" s="358"/>
      <c r="O482" s="359"/>
      <c r="P482" s="164">
        <v>4038.7933451562785</v>
      </c>
      <c r="Q482" s="357"/>
      <c r="R482" s="364"/>
      <c r="S482" s="166">
        <f t="shared" si="280"/>
        <v>4038.7933451562785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279"/>
        <v>0</v>
      </c>
      <c r="J483" s="149"/>
      <c r="K483" s="169" t="s">
        <v>58</v>
      </c>
      <c r="L483" s="357"/>
      <c r="M483" s="358"/>
      <c r="N483" s="358"/>
      <c r="O483" s="359"/>
      <c r="P483" s="156">
        <v>1.9539925233402755E-14</v>
      </c>
      <c r="Q483" s="357"/>
      <c r="R483" s="364"/>
      <c r="S483" s="158">
        <f t="shared" si="280"/>
        <v>1.9539925233402755E-14</v>
      </c>
    </row>
    <row r="484" spans="1:19" ht="15">
      <c r="A484" s="159" t="s">
        <v>17</v>
      </c>
      <c r="B484" s="357"/>
      <c r="C484" s="358"/>
      <c r="D484" s="358"/>
      <c r="E484" s="359"/>
      <c r="F484" s="160">
        <v>11.557859506735916</v>
      </c>
      <c r="G484" s="357"/>
      <c r="H484" s="359"/>
      <c r="I484" s="162">
        <f t="shared" si="279"/>
        <v>11.557859506735916</v>
      </c>
      <c r="J484" s="149"/>
      <c r="K484" s="163" t="s">
        <v>17</v>
      </c>
      <c r="L484" s="357"/>
      <c r="M484" s="358"/>
      <c r="N484" s="358"/>
      <c r="O484" s="359"/>
      <c r="P484" s="164">
        <v>-0.15219748683254419</v>
      </c>
      <c r="Q484" s="357"/>
      <c r="R484" s="364"/>
      <c r="S484" s="166">
        <f t="shared" si="280"/>
        <v>-0.15219748683254419</v>
      </c>
    </row>
    <row r="485" spans="1:19" ht="15">
      <c r="A485" s="167" t="s">
        <v>139</v>
      </c>
      <c r="B485" s="357"/>
      <c r="C485" s="358"/>
      <c r="D485" s="358"/>
      <c r="E485" s="359"/>
      <c r="F485" s="156">
        <v>96.347119863821504</v>
      </c>
      <c r="G485" s="357"/>
      <c r="H485" s="359"/>
      <c r="I485" s="154">
        <f t="shared" si="279"/>
        <v>96.347119863821504</v>
      </c>
      <c r="J485" s="149"/>
      <c r="K485" s="169" t="s">
        <v>139</v>
      </c>
      <c r="L485" s="357"/>
      <c r="M485" s="358"/>
      <c r="N485" s="358"/>
      <c r="O485" s="359"/>
      <c r="P485" s="156">
        <v>65.953689150971513</v>
      </c>
      <c r="Q485" s="357"/>
      <c r="R485" s="364"/>
      <c r="S485" s="158">
        <f t="shared" si="280"/>
        <v>65.953689150971513</v>
      </c>
    </row>
    <row r="486" spans="1:19" ht="15">
      <c r="A486" s="159" t="s">
        <v>25</v>
      </c>
      <c r="B486" s="357"/>
      <c r="C486" s="358"/>
      <c r="D486" s="358"/>
      <c r="E486" s="359"/>
      <c r="F486" s="160">
        <v>915.31394261494836</v>
      </c>
      <c r="G486" s="357"/>
      <c r="H486" s="359"/>
      <c r="I486" s="162">
        <f t="shared" si="279"/>
        <v>915.31394261494836</v>
      </c>
      <c r="J486" s="149"/>
      <c r="K486" s="163" t="s">
        <v>25</v>
      </c>
      <c r="L486" s="357"/>
      <c r="M486" s="358"/>
      <c r="N486" s="358"/>
      <c r="O486" s="359"/>
      <c r="P486" s="164">
        <v>0</v>
      </c>
      <c r="Q486" s="357"/>
      <c r="R486" s="364"/>
      <c r="S486" s="166">
        <f t="shared" si="280"/>
        <v>0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279"/>
        <v>0</v>
      </c>
      <c r="J487" s="149"/>
      <c r="K487" s="169" t="s">
        <v>24</v>
      </c>
      <c r="L487" s="357"/>
      <c r="M487" s="358"/>
      <c r="N487" s="358"/>
      <c r="O487" s="359"/>
      <c r="P487" s="156">
        <v>-2.0978774273316958E-12</v>
      </c>
      <c r="Q487" s="357"/>
      <c r="R487" s="364"/>
      <c r="S487" s="158">
        <f t="shared" si="280"/>
        <v>-2.0978774273316958E-12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279"/>
        <v>0</v>
      </c>
      <c r="J488" s="149"/>
      <c r="K488" s="163" t="s">
        <v>59</v>
      </c>
      <c r="L488" s="357"/>
      <c r="M488" s="358"/>
      <c r="N488" s="358"/>
      <c r="O488" s="359"/>
      <c r="P488" s="164">
        <v>-1.6354417819997025E-12</v>
      </c>
      <c r="Q488" s="357"/>
      <c r="R488" s="364"/>
      <c r="S488" s="166">
        <f t="shared" si="280"/>
        <v>-1.6354417819997025E-12</v>
      </c>
    </row>
    <row r="489" spans="1:19" ht="15">
      <c r="A489" s="167" t="s">
        <v>22</v>
      </c>
      <c r="B489" s="357"/>
      <c r="C489" s="358"/>
      <c r="D489" s="358"/>
      <c r="E489" s="359"/>
      <c r="F489" s="156">
        <v>3884.5028991279132</v>
      </c>
      <c r="G489" s="357"/>
      <c r="H489" s="359"/>
      <c r="I489" s="154">
        <f t="shared" si="279"/>
        <v>3884.5028991279132</v>
      </c>
      <c r="J489" s="149"/>
      <c r="K489" s="169" t="s">
        <v>22</v>
      </c>
      <c r="L489" s="357"/>
      <c r="M489" s="358"/>
      <c r="N489" s="358"/>
      <c r="O489" s="359"/>
      <c r="P489" s="156">
        <v>1214.2019359988878</v>
      </c>
      <c r="Q489" s="357"/>
      <c r="R489" s="364"/>
      <c r="S489" s="158">
        <f t="shared" si="280"/>
        <v>1214.2019359988878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279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280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279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280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279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280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279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280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279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280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279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280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81">SUM(C475:C491)</f>
        <v>0</v>
      </c>
      <c r="D496" s="195">
        <f t="shared" si="281"/>
        <v>0</v>
      </c>
      <c r="E496" s="195">
        <f t="shared" si="281"/>
        <v>0</v>
      </c>
      <c r="F496" s="195">
        <f t="shared" si="281"/>
        <v>59768.66616796262</v>
      </c>
      <c r="G496" s="195">
        <f t="shared" si="281"/>
        <v>0</v>
      </c>
      <c r="H496" s="197">
        <f t="shared" si="281"/>
        <v>0</v>
      </c>
      <c r="I496" s="154">
        <f t="shared" ref="I496" si="282">SUM(I475:I491)</f>
        <v>59768.66616796262</v>
      </c>
      <c r="J496" s="149"/>
      <c r="K496" s="196" t="s">
        <v>26</v>
      </c>
      <c r="L496" s="195">
        <f>SUM(L475:L491)</f>
        <v>0</v>
      </c>
      <c r="M496" s="195">
        <f t="shared" ref="M496:R496" si="283">SUM(M475:M491)</f>
        <v>0</v>
      </c>
      <c r="N496" s="195">
        <f t="shared" si="283"/>
        <v>0</v>
      </c>
      <c r="O496" s="195">
        <f t="shared" si="283"/>
        <v>0</v>
      </c>
      <c r="P496" s="195">
        <f t="shared" si="283"/>
        <v>13243.630803231597</v>
      </c>
      <c r="Q496" s="195">
        <f t="shared" si="283"/>
        <v>0</v>
      </c>
      <c r="R496" s="197">
        <f t="shared" si="283"/>
        <v>0</v>
      </c>
      <c r="S496" s="198">
        <f t="shared" ref="S496" si="284">SUM(S475:S491)</f>
        <v>13243.630803231597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285">IF($I496=0,"-",C496/$I496)</f>
        <v>0</v>
      </c>
      <c r="D497" s="49">
        <f t="shared" si="285"/>
        <v>0</v>
      </c>
      <c r="E497" s="49">
        <f t="shared" si="285"/>
        <v>0</v>
      </c>
      <c r="F497" s="49">
        <f t="shared" si="285"/>
        <v>1</v>
      </c>
      <c r="G497" s="49">
        <f t="shared" si="285"/>
        <v>0</v>
      </c>
      <c r="H497" s="72">
        <f t="shared" si="285"/>
        <v>0</v>
      </c>
      <c r="I497" s="50">
        <f>SUM(B497:H497)</f>
        <v>1</v>
      </c>
      <c r="J497" s="24"/>
      <c r="K497" s="84" t="s">
        <v>86</v>
      </c>
      <c r="L497" s="101">
        <f>IF($S496=0,"-",L496/$S496)</f>
        <v>0</v>
      </c>
      <c r="M497" s="101">
        <f t="shared" ref="M497:R497" si="286">IF($S496=0,"-",M496/$S496)</f>
        <v>0</v>
      </c>
      <c r="N497" s="101">
        <f t="shared" si="286"/>
        <v>0</v>
      </c>
      <c r="O497" s="101">
        <f t="shared" si="286"/>
        <v>0</v>
      </c>
      <c r="P497" s="101">
        <f t="shared" si="286"/>
        <v>1</v>
      </c>
      <c r="Q497" s="101">
        <f t="shared" si="286"/>
        <v>0</v>
      </c>
      <c r="R497" s="102">
        <f t="shared" si="286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287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288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287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288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287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288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287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288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287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288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287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288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287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288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287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288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287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288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421.38141146062912</v>
      </c>
      <c r="G511" s="357"/>
      <c r="H511" s="359"/>
      <c r="I511" s="154">
        <f t="shared" si="287"/>
        <v>421.38141146062912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288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4.734</v>
      </c>
      <c r="G512" s="357"/>
      <c r="H512" s="359"/>
      <c r="I512" s="162">
        <f t="shared" si="287"/>
        <v>4.734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288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287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288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287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288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287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288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287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288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287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288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287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288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287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288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287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288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287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28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89">SUM(C501:C517)</f>
        <v>0</v>
      </c>
      <c r="D522" s="195">
        <f t="shared" si="289"/>
        <v>0</v>
      </c>
      <c r="E522" s="195">
        <f t="shared" si="289"/>
        <v>0</v>
      </c>
      <c r="F522" s="195">
        <f t="shared" si="289"/>
        <v>426.1154114606291</v>
      </c>
      <c r="G522" s="195">
        <f t="shared" si="289"/>
        <v>0</v>
      </c>
      <c r="H522" s="197">
        <f t="shared" si="289"/>
        <v>0</v>
      </c>
      <c r="I522" s="154">
        <f t="shared" ref="I522" si="290">SUM(I501:I517)</f>
        <v>426.1154114606291</v>
      </c>
      <c r="J522" s="149"/>
      <c r="K522" s="196" t="s">
        <v>26</v>
      </c>
      <c r="L522" s="195">
        <f>SUM(L501:L517)</f>
        <v>0</v>
      </c>
      <c r="M522" s="195">
        <f t="shared" ref="M522:R522" si="291">SUM(M501:M517)</f>
        <v>0</v>
      </c>
      <c r="N522" s="195">
        <f t="shared" si="291"/>
        <v>0</v>
      </c>
      <c r="O522" s="195">
        <f t="shared" si="291"/>
        <v>0</v>
      </c>
      <c r="P522" s="195">
        <f t="shared" si="291"/>
        <v>0</v>
      </c>
      <c r="Q522" s="195">
        <f t="shared" si="291"/>
        <v>0</v>
      </c>
      <c r="R522" s="197">
        <f t="shared" si="291"/>
        <v>0</v>
      </c>
      <c r="S522" s="198">
        <f t="shared" ref="S522" si="292">SUM(S501:S517)</f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293">IF($I522=0,"-",C522/$I522)</f>
        <v>0</v>
      </c>
      <c r="D523" s="49">
        <f t="shared" si="293"/>
        <v>0</v>
      </c>
      <c r="E523" s="49">
        <f t="shared" si="293"/>
        <v>0</v>
      </c>
      <c r="F523" s="49">
        <f t="shared" si="293"/>
        <v>1</v>
      </c>
      <c r="G523" s="49">
        <f t="shared" si="293"/>
        <v>0</v>
      </c>
      <c r="H523" s="72">
        <f t="shared" si="293"/>
        <v>0</v>
      </c>
      <c r="I523" s="50">
        <f>SUM(B523:H523)</f>
        <v>1</v>
      </c>
      <c r="J523" s="24"/>
      <c r="K523" s="84" t="s">
        <v>86</v>
      </c>
      <c r="L523" s="101" t="str">
        <f>IF($S522=0,"-",L522/$S522)</f>
        <v>-</v>
      </c>
      <c r="M523" s="101" t="str">
        <f t="shared" ref="M523:R523" si="294">IF($S522=0,"-",M522/$S522)</f>
        <v>-</v>
      </c>
      <c r="N523" s="101" t="str">
        <f t="shared" si="294"/>
        <v>-</v>
      </c>
      <c r="O523" s="101" t="str">
        <f t="shared" si="294"/>
        <v>-</v>
      </c>
      <c r="P523" s="101" t="str">
        <f t="shared" si="294"/>
        <v>-</v>
      </c>
      <c r="Q523" s="101" t="str">
        <f t="shared" si="294"/>
        <v>-</v>
      </c>
      <c r="R523" s="102" t="str">
        <f t="shared" si="294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95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96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95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96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95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96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95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96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95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96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424.10432440652164</v>
      </c>
      <c r="G533" s="357"/>
      <c r="H533" s="359"/>
      <c r="I533" s="154">
        <f t="shared" si="295"/>
        <v>424.10432440652164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96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44.060765597249755</v>
      </c>
      <c r="G534" s="357"/>
      <c r="H534" s="359"/>
      <c r="I534" s="162">
        <f t="shared" si="295"/>
        <v>44.060765597249755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96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95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96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95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96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95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96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95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96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95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96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95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96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95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96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95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96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95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96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95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96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95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96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95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96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95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96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97">SUM(C527:C543)</f>
        <v>0</v>
      </c>
      <c r="D548" s="195">
        <f t="shared" si="297"/>
        <v>0</v>
      </c>
      <c r="E548" s="195">
        <f t="shared" si="297"/>
        <v>0</v>
      </c>
      <c r="F548" s="195">
        <f t="shared" si="297"/>
        <v>468.16509000377141</v>
      </c>
      <c r="G548" s="195">
        <f t="shared" si="297"/>
        <v>0</v>
      </c>
      <c r="H548" s="197">
        <f t="shared" si="297"/>
        <v>0</v>
      </c>
      <c r="I548" s="154">
        <f t="shared" ref="I548" si="298">SUM(I527:I543)</f>
        <v>468.16509000377141</v>
      </c>
      <c r="J548" s="149"/>
      <c r="K548" s="196" t="s">
        <v>26</v>
      </c>
      <c r="L548" s="195">
        <f>SUM(L527:L543)</f>
        <v>0</v>
      </c>
      <c r="M548" s="195">
        <f t="shared" ref="M548:R548" si="299">SUM(M527:M543)</f>
        <v>0</v>
      </c>
      <c r="N548" s="195">
        <f t="shared" si="299"/>
        <v>0</v>
      </c>
      <c r="O548" s="195">
        <f t="shared" si="299"/>
        <v>0</v>
      </c>
      <c r="P548" s="195">
        <f t="shared" si="299"/>
        <v>0</v>
      </c>
      <c r="Q548" s="195">
        <f t="shared" si="299"/>
        <v>0</v>
      </c>
      <c r="R548" s="197">
        <f t="shared" si="299"/>
        <v>0</v>
      </c>
      <c r="S548" s="198">
        <f t="shared" ref="S548" si="300">SUM(S527:S543)</f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301">IF($I548=0,"-",C548/$I548)</f>
        <v>0</v>
      </c>
      <c r="D549" s="49">
        <f t="shared" si="301"/>
        <v>0</v>
      </c>
      <c r="E549" s="49">
        <f t="shared" si="301"/>
        <v>0</v>
      </c>
      <c r="F549" s="49">
        <f t="shared" si="301"/>
        <v>1</v>
      </c>
      <c r="G549" s="49">
        <f t="shared" si="301"/>
        <v>0</v>
      </c>
      <c r="H549" s="72">
        <f t="shared" si="301"/>
        <v>0</v>
      </c>
      <c r="I549" s="50">
        <f>SUM(B549:H549)</f>
        <v>1</v>
      </c>
      <c r="J549" s="24"/>
      <c r="K549" s="84" t="s">
        <v>86</v>
      </c>
      <c r="L549" s="101" t="str">
        <f>IF($S548=0,"-",L548/$S548)</f>
        <v>-</v>
      </c>
      <c r="M549" s="101" t="str">
        <f t="shared" ref="M549:R549" si="302">IF($S548=0,"-",M548/$S548)</f>
        <v>-</v>
      </c>
      <c r="N549" s="101" t="str">
        <f t="shared" si="302"/>
        <v>-</v>
      </c>
      <c r="O549" s="101" t="str">
        <f t="shared" si="302"/>
        <v>-</v>
      </c>
      <c r="P549" s="101" t="str">
        <f t="shared" si="302"/>
        <v>-</v>
      </c>
      <c r="Q549" s="101" t="str">
        <f t="shared" si="302"/>
        <v>-</v>
      </c>
      <c r="R549" s="102" t="str">
        <f t="shared" si="302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303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304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303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304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303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304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303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304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303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304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303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304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20.048054608527963</v>
      </c>
      <c r="G560" s="357"/>
      <c r="H560" s="359"/>
      <c r="I560" s="162">
        <f t="shared" si="303"/>
        <v>20.048054608527963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304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1404.3917942373378</v>
      </c>
      <c r="G561" s="357"/>
      <c r="H561" s="359"/>
      <c r="I561" s="154">
        <f t="shared" si="303"/>
        <v>1404.3917942373378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304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303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304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303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304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303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304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303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304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303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304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303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304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303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304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303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304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303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304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303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304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303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304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303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304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305">SUM(C553:C569)</f>
        <v>0</v>
      </c>
      <c r="D574" s="195">
        <f t="shared" si="305"/>
        <v>0</v>
      </c>
      <c r="E574" s="195">
        <f t="shared" si="305"/>
        <v>0</v>
      </c>
      <c r="F574" s="195">
        <f t="shared" si="305"/>
        <v>1424.4398488458658</v>
      </c>
      <c r="G574" s="195">
        <f t="shared" si="305"/>
        <v>0</v>
      </c>
      <c r="H574" s="197">
        <f t="shared" si="305"/>
        <v>0</v>
      </c>
      <c r="I574" s="154">
        <f t="shared" ref="I574" si="306">SUM(I553:I569)</f>
        <v>1424.4398488458658</v>
      </c>
      <c r="J574" s="149"/>
      <c r="K574" s="196" t="s">
        <v>26</v>
      </c>
      <c r="L574" s="195">
        <f>SUM(L553:L569)</f>
        <v>0</v>
      </c>
      <c r="M574" s="195">
        <f t="shared" ref="M574:R574" si="307">SUM(M553:M569)</f>
        <v>0</v>
      </c>
      <c r="N574" s="195">
        <f t="shared" si="307"/>
        <v>0</v>
      </c>
      <c r="O574" s="195">
        <f t="shared" si="307"/>
        <v>0</v>
      </c>
      <c r="P574" s="195">
        <f t="shared" si="307"/>
        <v>0</v>
      </c>
      <c r="Q574" s="195">
        <f t="shared" si="307"/>
        <v>0</v>
      </c>
      <c r="R574" s="197">
        <f t="shared" si="307"/>
        <v>0</v>
      </c>
      <c r="S574" s="198">
        <f t="shared" ref="S574" si="308">SUM(S553:S569)</f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309">IF($I574=0,"-",C574/$I574)</f>
        <v>0</v>
      </c>
      <c r="D575" s="49">
        <f t="shared" si="309"/>
        <v>0</v>
      </c>
      <c r="E575" s="49">
        <f t="shared" si="309"/>
        <v>0</v>
      </c>
      <c r="F575" s="49">
        <f t="shared" si="309"/>
        <v>1</v>
      </c>
      <c r="G575" s="49">
        <f t="shared" si="309"/>
        <v>0</v>
      </c>
      <c r="H575" s="72">
        <f t="shared" si="309"/>
        <v>0</v>
      </c>
      <c r="I575" s="50">
        <f>SUM(B575:H575)</f>
        <v>1</v>
      </c>
      <c r="J575" s="24"/>
      <c r="K575" s="84" t="s">
        <v>86</v>
      </c>
      <c r="L575" s="101" t="str">
        <f>IF($S574=0,"-",L574/$S574)</f>
        <v>-</v>
      </c>
      <c r="M575" s="101" t="str">
        <f t="shared" ref="M575:R575" si="310">IF($S574=0,"-",M574/$S574)</f>
        <v>-</v>
      </c>
      <c r="N575" s="101" t="str">
        <f t="shared" si="310"/>
        <v>-</v>
      </c>
      <c r="O575" s="101" t="str">
        <f t="shared" si="310"/>
        <v>-</v>
      </c>
      <c r="P575" s="101" t="str">
        <f t="shared" si="310"/>
        <v>-</v>
      </c>
      <c r="Q575" s="101" t="str">
        <f t="shared" si="310"/>
        <v>-</v>
      </c>
      <c r="R575" s="102" t="str">
        <f t="shared" si="310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1.3409352799791106</v>
      </c>
      <c r="C579" s="152">
        <v>0</v>
      </c>
      <c r="D579" s="152">
        <v>0.25567046946778366</v>
      </c>
      <c r="E579" s="152">
        <v>0</v>
      </c>
      <c r="F579" s="347"/>
      <c r="G579" s="152">
        <v>0</v>
      </c>
      <c r="H579" s="153">
        <v>0</v>
      </c>
      <c r="I579" s="154">
        <f>SUM(B579:H579)</f>
        <v>1.5966057494468942</v>
      </c>
      <c r="J579" s="149"/>
      <c r="K579" s="203" t="s">
        <v>7</v>
      </c>
      <c r="L579" s="152">
        <v>1.3409352799791106</v>
      </c>
      <c r="M579" s="152">
        <v>0</v>
      </c>
      <c r="N579" s="152">
        <v>0.25567046946778366</v>
      </c>
      <c r="O579" s="152">
        <v>0</v>
      </c>
      <c r="P579" s="152">
        <v>0.10081814744204172</v>
      </c>
      <c r="Q579" s="152">
        <v>0</v>
      </c>
      <c r="R579" s="204">
        <v>0</v>
      </c>
      <c r="S579" s="205">
        <f>SUM(L579:R579)</f>
        <v>1.6974238968889359</v>
      </c>
    </row>
    <row r="580" spans="1:19" ht="15">
      <c r="A580" s="159" t="s">
        <v>8</v>
      </c>
      <c r="B580" s="160">
        <v>15.152295637092733</v>
      </c>
      <c r="C580" s="160">
        <v>0</v>
      </c>
      <c r="D580" s="160">
        <v>3.7002880849958308</v>
      </c>
      <c r="E580" s="160">
        <v>0</v>
      </c>
      <c r="F580" s="348"/>
      <c r="G580" s="160">
        <v>0</v>
      </c>
      <c r="H580" s="161">
        <v>0</v>
      </c>
      <c r="I580" s="162">
        <f t="shared" ref="I580:I599" si="311">SUM(B580:H580)</f>
        <v>18.852583722088564</v>
      </c>
      <c r="J580" s="149"/>
      <c r="K580" s="163" t="s">
        <v>8</v>
      </c>
      <c r="L580" s="164">
        <v>15.152295637092733</v>
      </c>
      <c r="M580" s="164">
        <v>0</v>
      </c>
      <c r="N580" s="164">
        <v>3.7002880849958308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312">SUM(L580:R580)</f>
        <v>18.852583722088564</v>
      </c>
    </row>
    <row r="581" spans="1:19" ht="15">
      <c r="A581" s="167" t="s">
        <v>10</v>
      </c>
      <c r="B581" s="156">
        <v>5.2578222169314994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311"/>
        <v>5.2578222169314994</v>
      </c>
      <c r="J581" s="149"/>
      <c r="K581" s="169" t="s">
        <v>10</v>
      </c>
      <c r="L581" s="156">
        <v>5.2578222169314994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312"/>
        <v>5.2578222169314994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311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312"/>
        <v>0</v>
      </c>
    </row>
    <row r="583" spans="1:19" ht="15">
      <c r="A583" s="167" t="s">
        <v>16</v>
      </c>
      <c r="B583" s="156">
        <v>27.782240975126093</v>
      </c>
      <c r="C583" s="156">
        <v>3.3651183541000034</v>
      </c>
      <c r="D583" s="156">
        <v>0.72559328154576752</v>
      </c>
      <c r="E583" s="156">
        <v>1.6182790474207045</v>
      </c>
      <c r="F583" s="348"/>
      <c r="G583" s="156">
        <v>0</v>
      </c>
      <c r="H583" s="168">
        <v>0</v>
      </c>
      <c r="I583" s="154">
        <f t="shared" si="311"/>
        <v>33.491231658192568</v>
      </c>
      <c r="J583" s="149"/>
      <c r="K583" s="169" t="s">
        <v>16</v>
      </c>
      <c r="L583" s="156">
        <v>27.782240975126093</v>
      </c>
      <c r="M583" s="156">
        <v>3.3651183541000034</v>
      </c>
      <c r="N583" s="156">
        <v>0.72559328154576752</v>
      </c>
      <c r="O583" s="156">
        <v>1.6182790474207045</v>
      </c>
      <c r="P583" s="156">
        <v>0</v>
      </c>
      <c r="Q583" s="156">
        <v>0</v>
      </c>
      <c r="R583" s="157">
        <v>0</v>
      </c>
      <c r="S583" s="158">
        <f t="shared" si="312"/>
        <v>33.491231658192568</v>
      </c>
    </row>
    <row r="584" spans="1:19" ht="15">
      <c r="A584" s="159" t="s">
        <v>15</v>
      </c>
      <c r="B584" s="160">
        <v>1104.9993180572396</v>
      </c>
      <c r="C584" s="160">
        <v>16.769298279250904</v>
      </c>
      <c r="D584" s="160">
        <v>19.82797715943903</v>
      </c>
      <c r="E584" s="160">
        <v>0</v>
      </c>
      <c r="F584" s="348"/>
      <c r="G584" s="160">
        <v>0</v>
      </c>
      <c r="H584" s="161">
        <v>0</v>
      </c>
      <c r="I584" s="162">
        <f t="shared" si="311"/>
        <v>1141.5965934959297</v>
      </c>
      <c r="J584" s="149"/>
      <c r="K584" s="163" t="s">
        <v>15</v>
      </c>
      <c r="L584" s="164">
        <v>1104.9993180572396</v>
      </c>
      <c r="M584" s="164">
        <v>16.769298279250904</v>
      </c>
      <c r="N584" s="164">
        <v>19.82797715943903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312"/>
        <v>1141.5965934959297</v>
      </c>
    </row>
    <row r="585" spans="1:19" ht="15">
      <c r="A585" s="167" t="s">
        <v>57</v>
      </c>
      <c r="B585" s="156">
        <v>0</v>
      </c>
      <c r="C585" s="156">
        <v>0</v>
      </c>
      <c r="D585" s="156">
        <v>0.44933438984681345</v>
      </c>
      <c r="E585" s="156">
        <v>209.60759774443932</v>
      </c>
      <c r="F585" s="348"/>
      <c r="G585" s="156">
        <v>0</v>
      </c>
      <c r="H585" s="168">
        <v>0</v>
      </c>
      <c r="I585" s="154">
        <f t="shared" si="311"/>
        <v>210.05693213428614</v>
      </c>
      <c r="J585" s="149"/>
      <c r="K585" s="169" t="s">
        <v>57</v>
      </c>
      <c r="L585" s="156">
        <v>0</v>
      </c>
      <c r="M585" s="156">
        <v>0</v>
      </c>
      <c r="N585" s="156">
        <v>0.44933438984681345</v>
      </c>
      <c r="O585" s="156">
        <v>209.60759774443932</v>
      </c>
      <c r="P585" s="156">
        <v>15266.706025764701</v>
      </c>
      <c r="Q585" s="156">
        <v>0</v>
      </c>
      <c r="R585" s="157">
        <v>0</v>
      </c>
      <c r="S585" s="158">
        <f t="shared" si="312"/>
        <v>15476.762957898987</v>
      </c>
    </row>
    <row r="586" spans="1:19" ht="15">
      <c r="A586" s="159" t="s">
        <v>12</v>
      </c>
      <c r="B586" s="160">
        <v>0</v>
      </c>
      <c r="C586" s="160">
        <v>0</v>
      </c>
      <c r="D586" s="160">
        <v>0.10657542099566533</v>
      </c>
      <c r="E586" s="160">
        <v>3.1159998345626523</v>
      </c>
      <c r="F586" s="348"/>
      <c r="G586" s="160">
        <v>0</v>
      </c>
      <c r="H586" s="161">
        <v>0</v>
      </c>
      <c r="I586" s="162">
        <f t="shared" si="311"/>
        <v>3.2225752555583176</v>
      </c>
      <c r="J586" s="149"/>
      <c r="K586" s="163" t="s">
        <v>12</v>
      </c>
      <c r="L586" s="164">
        <v>0</v>
      </c>
      <c r="M586" s="164">
        <v>0</v>
      </c>
      <c r="N586" s="164">
        <v>0.10657542099566533</v>
      </c>
      <c r="O586" s="164">
        <v>3.1159998345626523</v>
      </c>
      <c r="P586" s="164">
        <v>847.18052788129592</v>
      </c>
      <c r="Q586" s="164">
        <v>0</v>
      </c>
      <c r="R586" s="165">
        <v>0</v>
      </c>
      <c r="S586" s="166">
        <f t="shared" si="312"/>
        <v>850.40310313685427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311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1404.3917942373378</v>
      </c>
      <c r="Q587" s="156">
        <v>0</v>
      </c>
      <c r="R587" s="157">
        <v>0</v>
      </c>
      <c r="S587" s="158">
        <f t="shared" si="312"/>
        <v>1404.3917942373378</v>
      </c>
    </row>
    <row r="588" spans="1:19" ht="15">
      <c r="A588" s="159" t="s">
        <v>17</v>
      </c>
      <c r="B588" s="160">
        <v>493.50185744574952</v>
      </c>
      <c r="C588" s="160">
        <v>2.6739385006243688</v>
      </c>
      <c r="D588" s="160">
        <v>62.633484086109306</v>
      </c>
      <c r="E588" s="160">
        <v>8.5380287766679182</v>
      </c>
      <c r="F588" s="348"/>
      <c r="G588" s="160">
        <v>0</v>
      </c>
      <c r="H588" s="161">
        <v>0</v>
      </c>
      <c r="I588" s="162">
        <f t="shared" si="311"/>
        <v>567.34730880915117</v>
      </c>
      <c r="J588" s="149"/>
      <c r="K588" s="163" t="s">
        <v>17</v>
      </c>
      <c r="L588" s="164">
        <v>493.50185744574952</v>
      </c>
      <c r="M588" s="164">
        <v>2.6739385006243688</v>
      </c>
      <c r="N588" s="164">
        <v>62.633484086109306</v>
      </c>
      <c r="O588" s="164">
        <v>8.5380287766679182</v>
      </c>
      <c r="P588" s="164">
        <v>0</v>
      </c>
      <c r="Q588" s="164">
        <v>0</v>
      </c>
      <c r="R588" s="165">
        <v>0</v>
      </c>
      <c r="S588" s="166">
        <f t="shared" si="312"/>
        <v>567.34730880915117</v>
      </c>
    </row>
    <row r="589" spans="1:19" ht="15">
      <c r="A589" s="167" t="s">
        <v>139</v>
      </c>
      <c r="B589" s="156">
        <v>2170.1735752720119</v>
      </c>
      <c r="C589" s="156">
        <v>341.99067355899405</v>
      </c>
      <c r="D589" s="156">
        <v>66.698850516230934</v>
      </c>
      <c r="E589" s="156">
        <v>52.519970679515183</v>
      </c>
      <c r="F589" s="348"/>
      <c r="G589" s="156">
        <v>0</v>
      </c>
      <c r="H589" s="168">
        <v>0</v>
      </c>
      <c r="I589" s="154">
        <f t="shared" si="311"/>
        <v>2631.3830700267517</v>
      </c>
      <c r="J589" s="149"/>
      <c r="K589" s="169" t="s">
        <v>139</v>
      </c>
      <c r="L589" s="156">
        <v>2170.1735752720119</v>
      </c>
      <c r="M589" s="156">
        <v>341.99067355899405</v>
      </c>
      <c r="N589" s="156">
        <v>66.698850516230934</v>
      </c>
      <c r="O589" s="156">
        <v>52.519970679515183</v>
      </c>
      <c r="P589" s="156">
        <v>421.38141146062912</v>
      </c>
      <c r="Q589" s="156">
        <v>0</v>
      </c>
      <c r="R589" s="157">
        <v>0</v>
      </c>
      <c r="S589" s="158">
        <f t="shared" si="312"/>
        <v>3052.7644814873811</v>
      </c>
    </row>
    <row r="590" spans="1:19" ht="15">
      <c r="A590" s="159" t="s">
        <v>25</v>
      </c>
      <c r="B590" s="160">
        <v>1085.094796561998</v>
      </c>
      <c r="C590" s="160">
        <v>0</v>
      </c>
      <c r="D590" s="160">
        <v>2393.2086647569186</v>
      </c>
      <c r="E590" s="160">
        <v>527.3756310084749</v>
      </c>
      <c r="F590" s="348"/>
      <c r="G590" s="160">
        <v>1639.619122592627</v>
      </c>
      <c r="H590" s="161">
        <v>0.42684704377983296</v>
      </c>
      <c r="I590" s="162">
        <f t="shared" si="311"/>
        <v>5645.7250619637989</v>
      </c>
      <c r="J590" s="149"/>
      <c r="K590" s="163" t="s">
        <v>25</v>
      </c>
      <c r="L590" s="164">
        <v>1085.094796561998</v>
      </c>
      <c r="M590" s="164">
        <v>0</v>
      </c>
      <c r="N590" s="164">
        <v>2393.2086647569186</v>
      </c>
      <c r="O590" s="164">
        <v>527.3756310084749</v>
      </c>
      <c r="P590" s="164">
        <v>1891.686616456529</v>
      </c>
      <c r="Q590" s="164">
        <v>1639.619122592627</v>
      </c>
      <c r="R590" s="165">
        <v>0.42684704377983296</v>
      </c>
      <c r="S590" s="166">
        <f t="shared" si="312"/>
        <v>7537.411678420327</v>
      </c>
    </row>
    <row r="591" spans="1:19" ht="15">
      <c r="A591" s="167" t="s">
        <v>24</v>
      </c>
      <c r="B591" s="156">
        <v>1394.5755006538695</v>
      </c>
      <c r="C591" s="156">
        <v>8.8413598062885619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311"/>
        <v>1403.4168604601582</v>
      </c>
      <c r="J591" s="149"/>
      <c r="K591" s="169" t="s">
        <v>24</v>
      </c>
      <c r="L591" s="156">
        <v>1394.5755006538695</v>
      </c>
      <c r="M591" s="156">
        <v>8.8413598062885619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312"/>
        <v>1403.4168604601582</v>
      </c>
    </row>
    <row r="592" spans="1:19" ht="15">
      <c r="A592" s="159" t="s">
        <v>59</v>
      </c>
      <c r="B592" s="160">
        <v>66.281789679859102</v>
      </c>
      <c r="C592" s="160">
        <v>0</v>
      </c>
      <c r="D592" s="160">
        <v>11.782950348694241</v>
      </c>
      <c r="E592" s="160">
        <v>0</v>
      </c>
      <c r="F592" s="348"/>
      <c r="G592" s="160">
        <v>0</v>
      </c>
      <c r="H592" s="161">
        <v>0</v>
      </c>
      <c r="I592" s="162">
        <f t="shared" si="311"/>
        <v>78.064740028553345</v>
      </c>
      <c r="J592" s="149"/>
      <c r="K592" s="163" t="s">
        <v>59</v>
      </c>
      <c r="L592" s="164">
        <v>66.281789679859102</v>
      </c>
      <c r="M592" s="164">
        <v>0</v>
      </c>
      <c r="N592" s="164">
        <v>11.782950348694241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312"/>
        <v>78.064740028553345</v>
      </c>
    </row>
    <row r="593" spans="1:85" ht="15">
      <c r="A593" s="167" t="s">
        <v>22</v>
      </c>
      <c r="B593" s="156">
        <v>339.14640390896193</v>
      </c>
      <c r="C593" s="156">
        <v>0</v>
      </c>
      <c r="D593" s="156">
        <v>20.918285040332151</v>
      </c>
      <c r="E593" s="156">
        <v>0</v>
      </c>
      <c r="F593" s="348"/>
      <c r="G593" s="156">
        <v>0</v>
      </c>
      <c r="H593" s="168">
        <v>0</v>
      </c>
      <c r="I593" s="154">
        <f t="shared" si="311"/>
        <v>360.06468894929407</v>
      </c>
      <c r="J593" s="149"/>
      <c r="K593" s="169" t="s">
        <v>22</v>
      </c>
      <c r="L593" s="156">
        <v>339.14640390896193</v>
      </c>
      <c r="M593" s="156">
        <v>0</v>
      </c>
      <c r="N593" s="156">
        <v>20.918285040332151</v>
      </c>
      <c r="O593" s="156">
        <v>0</v>
      </c>
      <c r="P593" s="156">
        <v>998.21194032546225</v>
      </c>
      <c r="Q593" s="156">
        <v>0</v>
      </c>
      <c r="R593" s="157">
        <v>0</v>
      </c>
      <c r="S593" s="158">
        <f t="shared" si="312"/>
        <v>1358.2766292747563</v>
      </c>
    </row>
    <row r="594" spans="1:85" ht="15">
      <c r="A594" s="159" t="s">
        <v>21</v>
      </c>
      <c r="B594" s="160">
        <v>7.6926474889857035</v>
      </c>
      <c r="C594" s="160">
        <v>0</v>
      </c>
      <c r="D594" s="160">
        <v>0.14213133618709847</v>
      </c>
      <c r="E594" s="160">
        <v>0</v>
      </c>
      <c r="F594" s="348"/>
      <c r="G594" s="160">
        <v>0</v>
      </c>
      <c r="H594" s="161">
        <v>0</v>
      </c>
      <c r="I594" s="162">
        <f t="shared" si="311"/>
        <v>7.8347788251728021</v>
      </c>
      <c r="J594" s="149"/>
      <c r="K594" s="163" t="s">
        <v>21</v>
      </c>
      <c r="L594" s="164">
        <v>7.6926474889857035</v>
      </c>
      <c r="M594" s="164">
        <v>0</v>
      </c>
      <c r="N594" s="164">
        <v>0.14213133618709847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312"/>
        <v>7.8347788251728021</v>
      </c>
    </row>
    <row r="595" spans="1:85" ht="15">
      <c r="A595" s="170" t="s">
        <v>63</v>
      </c>
      <c r="B595" s="156">
        <v>1370.9904483161483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311"/>
        <v>1370.9904483161483</v>
      </c>
      <c r="J595" s="149"/>
      <c r="K595" s="171" t="s">
        <v>63</v>
      </c>
      <c r="L595" s="156">
        <v>1370.9904483161483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312"/>
        <v>1370.9904483161483</v>
      </c>
    </row>
    <row r="596" spans="1:85">
      <c r="A596" s="172" t="s">
        <v>23</v>
      </c>
      <c r="B596" s="173">
        <v>1370.9904483161483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311"/>
        <v>1370.9904483161483</v>
      </c>
      <c r="J596" s="149"/>
      <c r="K596" s="176" t="s">
        <v>23</v>
      </c>
      <c r="L596" s="177">
        <v>1370.9904483161483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312"/>
        <v>1370.9904483161483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311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312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311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312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311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312"/>
        <v>0</v>
      </c>
    </row>
    <row r="600" spans="1:85" ht="15">
      <c r="A600" s="194" t="s">
        <v>26</v>
      </c>
      <c r="B600" s="195">
        <f>SUM(B579:B595)</f>
        <v>8081.9896314939524</v>
      </c>
      <c r="C600" s="195">
        <f t="shared" ref="C600:H600" si="313">SUM(C579:C595)</f>
        <v>373.64038849925788</v>
      </c>
      <c r="D600" s="195">
        <f t="shared" si="313"/>
        <v>2580.4498048907631</v>
      </c>
      <c r="E600" s="195">
        <f t="shared" si="313"/>
        <v>802.77550709108073</v>
      </c>
      <c r="F600" s="195">
        <f t="shared" si="313"/>
        <v>0</v>
      </c>
      <c r="G600" s="195">
        <f t="shared" si="313"/>
        <v>1639.619122592627</v>
      </c>
      <c r="H600" s="197">
        <f t="shared" si="313"/>
        <v>0.42684704377983296</v>
      </c>
      <c r="I600" s="154">
        <f t="shared" ref="I600" si="314">SUM(I579:I595)</f>
        <v>13478.901301611462</v>
      </c>
      <c r="J600" s="149"/>
      <c r="K600" s="196" t="s">
        <v>26</v>
      </c>
      <c r="L600" s="195">
        <f>SUM(L579:L595)</f>
        <v>8081.9896314939524</v>
      </c>
      <c r="M600" s="195">
        <f t="shared" ref="M600:R600" si="315">SUM(M579:M595)</f>
        <v>373.64038849925788</v>
      </c>
      <c r="N600" s="195">
        <f t="shared" si="315"/>
        <v>2580.4498048907631</v>
      </c>
      <c r="O600" s="195">
        <f t="shared" si="315"/>
        <v>802.77550709108073</v>
      </c>
      <c r="P600" s="195">
        <f t="shared" si="315"/>
        <v>20829.659134273395</v>
      </c>
      <c r="Q600" s="195">
        <f t="shared" si="315"/>
        <v>1639.619122592627</v>
      </c>
      <c r="R600" s="197">
        <f t="shared" si="315"/>
        <v>0.42684704377983296</v>
      </c>
      <c r="S600" s="198">
        <f t="shared" ref="S600" si="316">SUM(S579:S595)</f>
        <v>34308.560435884858</v>
      </c>
    </row>
    <row r="601" spans="1:85" s="24" customFormat="1" ht="15" thickBot="1">
      <c r="A601" s="61" t="s">
        <v>86</v>
      </c>
      <c r="B601" s="49">
        <f>IF($I600=0,"-",B600/$I600)</f>
        <v>0.59960299809656703</v>
      </c>
      <c r="C601" s="49">
        <f t="shared" ref="C601:H601" si="317">IF($I600=0,"-",C600/$I600)</f>
        <v>2.7720389083536617E-2</v>
      </c>
      <c r="D601" s="49">
        <f t="shared" si="317"/>
        <v>0.19144363083823893</v>
      </c>
      <c r="E601" s="49">
        <f t="shared" si="317"/>
        <v>5.955793347897765E-2</v>
      </c>
      <c r="F601" s="49">
        <f t="shared" si="317"/>
        <v>0</v>
      </c>
      <c r="G601" s="49">
        <f t="shared" si="317"/>
        <v>0.12164338071060757</v>
      </c>
      <c r="H601" s="72">
        <f t="shared" si="317"/>
        <v>3.1667792072103199E-5</v>
      </c>
      <c r="I601" s="50">
        <f>SUM(B601:H601)</f>
        <v>0.99999999999999978</v>
      </c>
      <c r="K601" s="84" t="s">
        <v>86</v>
      </c>
      <c r="L601" s="101">
        <f>IF($S600=0,"-",L600/$S600)</f>
        <v>0.23556772796099709</v>
      </c>
      <c r="M601" s="101">
        <f t="shared" ref="M601:R601" si="318">IF($S600=0,"-",M600/$S600)</f>
        <v>1.0890587764459236E-2</v>
      </c>
      <c r="N601" s="101">
        <f t="shared" si="318"/>
        <v>7.5213001423159551E-2</v>
      </c>
      <c r="O601" s="101">
        <f t="shared" si="318"/>
        <v>2.3398693996248877E-2</v>
      </c>
      <c r="P601" s="101">
        <f t="shared" si="318"/>
        <v>0.60712716796146082</v>
      </c>
      <c r="Q601" s="101">
        <f t="shared" si="318"/>
        <v>4.7790379478518608E-2</v>
      </c>
      <c r="R601" s="102">
        <f t="shared" si="318"/>
        <v>1.2441415155774784E-5</v>
      </c>
      <c r="S601" s="103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70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26.233357292975683</v>
      </c>
      <c r="C605" s="152">
        <v>0</v>
      </c>
      <c r="D605" s="152">
        <v>4.7836204291234488</v>
      </c>
      <c r="E605" s="152">
        <v>0</v>
      </c>
      <c r="F605" s="347"/>
      <c r="G605" s="152">
        <v>0</v>
      </c>
      <c r="H605" s="153">
        <v>0</v>
      </c>
      <c r="I605" s="154">
        <f>SUM(B605:H605)</f>
        <v>31.016977722099131</v>
      </c>
      <c r="J605" s="149"/>
      <c r="K605" s="203" t="s">
        <v>7</v>
      </c>
      <c r="L605" s="152">
        <v>26.233357292975683</v>
      </c>
      <c r="M605" s="152">
        <v>0</v>
      </c>
      <c r="N605" s="152">
        <v>4.7836204291234488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31.016977722099131</v>
      </c>
      <c r="U605" s="106" t="s">
        <v>7</v>
      </c>
      <c r="V605" s="207">
        <v>26.233357292975683</v>
      </c>
      <c r="W605" s="207">
        <v>4.7836204291234488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319">+P605</f>
        <v>0</v>
      </c>
      <c r="AF605" s="210">
        <f t="shared" ref="AF605:AF625" si="320">SUM(V605:AE605)</f>
        <v>31.016977722099131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107.03683249318158</v>
      </c>
      <c r="C606" s="160">
        <v>0</v>
      </c>
      <c r="D606" s="160">
        <v>1.2332391573014425</v>
      </c>
      <c r="E606" s="160">
        <v>0</v>
      </c>
      <c r="F606" s="348"/>
      <c r="G606" s="160">
        <v>0</v>
      </c>
      <c r="H606" s="161">
        <v>0</v>
      </c>
      <c r="I606" s="162">
        <f t="shared" ref="I606:I625" si="321">SUM(B606:H606)</f>
        <v>108.27007165048302</v>
      </c>
      <c r="J606" s="149"/>
      <c r="K606" s="163" t="s">
        <v>8</v>
      </c>
      <c r="L606" s="164">
        <v>107.03683249318158</v>
      </c>
      <c r="M606" s="164">
        <v>0</v>
      </c>
      <c r="N606" s="164">
        <v>1.2332391573014425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22">SUM(L606:R606)</f>
        <v>108.27007165048302</v>
      </c>
      <c r="U606" s="107" t="s">
        <v>8</v>
      </c>
      <c r="V606" s="212">
        <v>107.03683249318158</v>
      </c>
      <c r="W606" s="212">
        <v>1.2332391573014425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319"/>
        <v>0</v>
      </c>
      <c r="AF606" s="214">
        <f t="shared" si="320"/>
        <v>108.27007165048302</v>
      </c>
      <c r="AG606" s="244" t="str">
        <f t="shared" ref="AG606:AG626" si="323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515.512785883427</v>
      </c>
      <c r="C607" s="156">
        <v>0</v>
      </c>
      <c r="D607" s="156">
        <v>48.969004701303753</v>
      </c>
      <c r="E607" s="156">
        <v>0</v>
      </c>
      <c r="F607" s="348"/>
      <c r="G607" s="156">
        <v>0</v>
      </c>
      <c r="H607" s="168">
        <v>0</v>
      </c>
      <c r="I607" s="154">
        <f t="shared" si="321"/>
        <v>564.48179058473079</v>
      </c>
      <c r="J607" s="149"/>
      <c r="K607" s="169" t="s">
        <v>10</v>
      </c>
      <c r="L607" s="156">
        <v>515.512785883427</v>
      </c>
      <c r="M607" s="156">
        <v>0</v>
      </c>
      <c r="N607" s="156">
        <v>48.969004701303753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22"/>
        <v>564.48179058473079</v>
      </c>
      <c r="U607" s="274" t="s">
        <v>10</v>
      </c>
      <c r="V607" s="207">
        <v>515.512785883427</v>
      </c>
      <c r="W607" s="207">
        <v>48.969004701303753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319"/>
        <v>0</v>
      </c>
      <c r="AF607" s="210">
        <f t="shared" si="320"/>
        <v>564.48179058473079</v>
      </c>
      <c r="AG607" s="244" t="str">
        <f t="shared" si="323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321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22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319"/>
        <v>0</v>
      </c>
      <c r="AF608" s="214">
        <f t="shared" si="320"/>
        <v>0</v>
      </c>
      <c r="AG608" s="244" t="str">
        <f t="shared" si="323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198.61483117824454</v>
      </c>
      <c r="C609" s="156">
        <v>0</v>
      </c>
      <c r="D609" s="156">
        <v>23.211801649174507</v>
      </c>
      <c r="E609" s="156">
        <v>0</v>
      </c>
      <c r="F609" s="348"/>
      <c r="G609" s="156">
        <v>0</v>
      </c>
      <c r="H609" s="168">
        <v>0</v>
      </c>
      <c r="I609" s="154">
        <f t="shared" si="321"/>
        <v>221.82663282741905</v>
      </c>
      <c r="J609" s="149"/>
      <c r="K609" s="169" t="s">
        <v>16</v>
      </c>
      <c r="L609" s="156">
        <v>198.61483117824454</v>
      </c>
      <c r="M609" s="156">
        <v>0</v>
      </c>
      <c r="N609" s="156">
        <v>23.211801649174507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22"/>
        <v>221.82663282741905</v>
      </c>
      <c r="U609" s="274" t="s">
        <v>16</v>
      </c>
      <c r="V609" s="207">
        <v>198.61483117824454</v>
      </c>
      <c r="W609" s="207">
        <v>23.211801649174507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319"/>
        <v>0</v>
      </c>
      <c r="AF609" s="210">
        <f t="shared" si="320"/>
        <v>221.82663282741905</v>
      </c>
      <c r="AG609" s="244" t="str">
        <f t="shared" si="323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7895.5074767791175</v>
      </c>
      <c r="C610" s="160">
        <v>0</v>
      </c>
      <c r="D610" s="160">
        <v>922.73548950681641</v>
      </c>
      <c r="E610" s="160">
        <v>0</v>
      </c>
      <c r="F610" s="348"/>
      <c r="G610" s="160">
        <v>0</v>
      </c>
      <c r="H610" s="161">
        <v>0</v>
      </c>
      <c r="I610" s="162">
        <f t="shared" si="321"/>
        <v>8818.242966285934</v>
      </c>
      <c r="J610" s="149"/>
      <c r="K610" s="163" t="s">
        <v>15</v>
      </c>
      <c r="L610" s="164">
        <v>7895.5074767791175</v>
      </c>
      <c r="M610" s="164">
        <v>0</v>
      </c>
      <c r="N610" s="164">
        <v>922.73548950681641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22"/>
        <v>8818.242966285934</v>
      </c>
      <c r="U610" s="107" t="s">
        <v>15</v>
      </c>
      <c r="V610" s="212">
        <v>7895.5074767791175</v>
      </c>
      <c r="W610" s="212">
        <v>922.73548950681641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319"/>
        <v>0</v>
      </c>
      <c r="AF610" s="214">
        <f t="shared" si="320"/>
        <v>8818.242966285934</v>
      </c>
      <c r="AG610" s="244" t="str">
        <f t="shared" si="323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321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13135.217649122125</v>
      </c>
      <c r="Q611" s="156">
        <v>0</v>
      </c>
      <c r="R611" s="157">
        <v>0</v>
      </c>
      <c r="S611" s="158">
        <f t="shared" si="322"/>
        <v>13135.217649122125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13135.217649122125</v>
      </c>
      <c r="AF611" s="247">
        <f t="shared" si="320"/>
        <v>13135.217649122125</v>
      </c>
      <c r="AG611" s="244" t="str">
        <f t="shared" si="323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3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8159.9748439279638</v>
      </c>
      <c r="Q612" s="164">
        <v>0</v>
      </c>
      <c r="R612" s="165">
        <v>0</v>
      </c>
      <c r="S612" s="166">
        <f t="shared" si="322"/>
        <v>8159.9748439279638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324">+P612</f>
        <v>8159.9748439279638</v>
      </c>
      <c r="AF612" s="214">
        <f t="shared" si="320"/>
        <v>8159.9748439279638</v>
      </c>
      <c r="AG612" s="244" t="str">
        <f t="shared" si="323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321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22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324"/>
        <v>0</v>
      </c>
      <c r="AF613" s="247">
        <f t="shared" si="320"/>
        <v>0</v>
      </c>
      <c r="AG613" s="244" t="str">
        <f t="shared" si="323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237.6576954107118</v>
      </c>
      <c r="C614" s="160">
        <v>0</v>
      </c>
      <c r="D614" s="160">
        <v>41.238488543502498</v>
      </c>
      <c r="E614" s="160">
        <v>0</v>
      </c>
      <c r="F614" s="348"/>
      <c r="G614" s="160">
        <v>0</v>
      </c>
      <c r="H614" s="161">
        <v>0</v>
      </c>
      <c r="I614" s="162">
        <f t="shared" si="321"/>
        <v>278.89618395421428</v>
      </c>
      <c r="J614" s="149"/>
      <c r="K614" s="163" t="s">
        <v>17</v>
      </c>
      <c r="L614" s="164">
        <v>237.6576954107118</v>
      </c>
      <c r="M614" s="164">
        <v>0</v>
      </c>
      <c r="N614" s="164">
        <v>41.238488543502498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22"/>
        <v>278.89618395421428</v>
      </c>
      <c r="U614" s="107" t="s">
        <v>17</v>
      </c>
      <c r="V614" s="212">
        <v>237.6576954107118</v>
      </c>
      <c r="W614" s="212">
        <v>35.771745907553516</v>
      </c>
      <c r="X614" s="212">
        <v>5.4667426359489841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324"/>
        <v>0</v>
      </c>
      <c r="AF614" s="214">
        <f t="shared" si="320"/>
        <v>278.89618395421434</v>
      </c>
      <c r="AG614" s="244" t="str">
        <f t="shared" si="323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8171.4649874780289</v>
      </c>
      <c r="C615" s="156">
        <v>0</v>
      </c>
      <c r="D615" s="156">
        <v>972.6059436156836</v>
      </c>
      <c r="E615" s="156">
        <v>0</v>
      </c>
      <c r="F615" s="348"/>
      <c r="G615" s="156">
        <v>0</v>
      </c>
      <c r="H615" s="168">
        <v>0</v>
      </c>
      <c r="I615" s="154">
        <f t="shared" si="321"/>
        <v>9144.0709310937127</v>
      </c>
      <c r="J615" s="149"/>
      <c r="K615" s="169" t="s">
        <v>139</v>
      </c>
      <c r="L615" s="156">
        <v>8171.4649874780289</v>
      </c>
      <c r="M615" s="156">
        <v>0</v>
      </c>
      <c r="N615" s="156">
        <v>972.6059436156836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22"/>
        <v>9144.0709310937127</v>
      </c>
      <c r="U615" s="108" t="s">
        <v>139</v>
      </c>
      <c r="V615" s="207">
        <v>8171.4649874780289</v>
      </c>
      <c r="W615" s="207">
        <v>950.22259632164514</v>
      </c>
      <c r="X615" s="207">
        <v>22.383347294038437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324"/>
        <v>0</v>
      </c>
      <c r="AF615" s="247">
        <f t="shared" si="320"/>
        <v>9144.0709310937127</v>
      </c>
      <c r="AG615" s="244" t="str">
        <f t="shared" si="323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1722.3375234615683</v>
      </c>
      <c r="C616" s="160">
        <v>0</v>
      </c>
      <c r="D616" s="160">
        <v>2925.938600205091</v>
      </c>
      <c r="E616" s="160">
        <v>3765.5964438719261</v>
      </c>
      <c r="F616" s="348"/>
      <c r="G616" s="160">
        <v>1886.9812244217571</v>
      </c>
      <c r="H616" s="161">
        <v>0</v>
      </c>
      <c r="I616" s="162">
        <f t="shared" si="321"/>
        <v>10300.853791960342</v>
      </c>
      <c r="J616" s="149"/>
      <c r="K616" s="163" t="s">
        <v>25</v>
      </c>
      <c r="L616" s="164">
        <v>1722.3375234615683</v>
      </c>
      <c r="M616" s="164">
        <v>0</v>
      </c>
      <c r="N616" s="164">
        <v>2925.938600205091</v>
      </c>
      <c r="O616" s="164">
        <v>3765.5964438719261</v>
      </c>
      <c r="P616" s="164">
        <v>0</v>
      </c>
      <c r="Q616" s="164">
        <v>1886.9812244217571</v>
      </c>
      <c r="R616" s="165">
        <v>0</v>
      </c>
      <c r="S616" s="166">
        <f t="shared" si="322"/>
        <v>10300.853791960342</v>
      </c>
      <c r="U616" s="107" t="s">
        <v>25</v>
      </c>
      <c r="V616" s="212">
        <v>1722.3375234615683</v>
      </c>
      <c r="W616" s="212">
        <v>1898.2328841095018</v>
      </c>
      <c r="X616" s="212">
        <v>1027.7057160955892</v>
      </c>
      <c r="Y616" s="212">
        <v>1150.338105095318</v>
      </c>
      <c r="Z616" s="212">
        <v>1308.9827472900197</v>
      </c>
      <c r="AA616" s="212">
        <v>350.5797804185483</v>
      </c>
      <c r="AB616" s="212">
        <v>1008.5784532109847</v>
      </c>
      <c r="AC616" s="212">
        <v>878.40277121077247</v>
      </c>
      <c r="AD616" s="212">
        <v>955.69581106804014</v>
      </c>
      <c r="AE616" s="245">
        <f t="shared" si="324"/>
        <v>0</v>
      </c>
      <c r="AF616" s="214">
        <f t="shared" si="320"/>
        <v>10300.853791960344</v>
      </c>
      <c r="AG616" s="244" t="str">
        <f t="shared" si="323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4215.3583298564763</v>
      </c>
      <c r="C617" s="156">
        <v>0</v>
      </c>
      <c r="D617" s="156">
        <v>605.42718952094413</v>
      </c>
      <c r="E617" s="156">
        <v>0</v>
      </c>
      <c r="F617" s="348"/>
      <c r="G617" s="156">
        <v>0</v>
      </c>
      <c r="H617" s="168">
        <v>0</v>
      </c>
      <c r="I617" s="154">
        <f t="shared" si="321"/>
        <v>4820.7855193774203</v>
      </c>
      <c r="J617" s="149"/>
      <c r="K617" s="169" t="s">
        <v>24</v>
      </c>
      <c r="L617" s="156">
        <v>4215.3583298564763</v>
      </c>
      <c r="M617" s="156">
        <v>0</v>
      </c>
      <c r="N617" s="156">
        <v>605.42718952094413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22"/>
        <v>4820.7855193774203</v>
      </c>
      <c r="U617" s="276" t="s">
        <v>24</v>
      </c>
      <c r="V617" s="207">
        <v>4215.3583298564763</v>
      </c>
      <c r="W617" s="207">
        <v>605.42718952094413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324"/>
        <v>0</v>
      </c>
      <c r="AF617" s="247">
        <f t="shared" si="320"/>
        <v>4820.7855193774203</v>
      </c>
      <c r="AG617" s="244" t="str">
        <f t="shared" si="323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10037.863099280768</v>
      </c>
      <c r="C618" s="160">
        <v>0</v>
      </c>
      <c r="D618" s="160">
        <v>1088.4144710199666</v>
      </c>
      <c r="E618" s="160">
        <v>0</v>
      </c>
      <c r="F618" s="348"/>
      <c r="G618" s="160">
        <v>0</v>
      </c>
      <c r="H618" s="161">
        <v>0</v>
      </c>
      <c r="I618" s="162">
        <f t="shared" si="321"/>
        <v>11126.277570300736</v>
      </c>
      <c r="J618" s="149"/>
      <c r="K618" s="163" t="s">
        <v>59</v>
      </c>
      <c r="L618" s="164">
        <v>10037.863099280768</v>
      </c>
      <c r="M618" s="164">
        <v>0</v>
      </c>
      <c r="N618" s="164">
        <v>1088.4144710199666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22"/>
        <v>11126.277570300736</v>
      </c>
      <c r="U618" s="107" t="s">
        <v>59</v>
      </c>
      <c r="V618" s="212">
        <v>10037.863099280768</v>
      </c>
      <c r="W618" s="212">
        <v>1018.9683688075355</v>
      </c>
      <c r="X618" s="212">
        <v>69.446102212431242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324"/>
        <v>0</v>
      </c>
      <c r="AF618" s="214">
        <f t="shared" si="320"/>
        <v>11126.277570300734</v>
      </c>
      <c r="AG618" s="244" t="str">
        <f t="shared" si="323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2664.3381062349981</v>
      </c>
      <c r="C619" s="156">
        <v>0</v>
      </c>
      <c r="D619" s="156">
        <v>581.01294963347868</v>
      </c>
      <c r="E619" s="156">
        <v>0</v>
      </c>
      <c r="F619" s="348"/>
      <c r="G619" s="156">
        <v>0</v>
      </c>
      <c r="H619" s="168">
        <v>0</v>
      </c>
      <c r="I619" s="154">
        <f t="shared" si="321"/>
        <v>3245.3510558684766</v>
      </c>
      <c r="J619" s="149"/>
      <c r="K619" s="169" t="s">
        <v>22</v>
      </c>
      <c r="L619" s="156">
        <v>2664.3381062349981</v>
      </c>
      <c r="M619" s="156">
        <v>0</v>
      </c>
      <c r="N619" s="156">
        <v>581.01294963347868</v>
      </c>
      <c r="O619" s="156">
        <v>0</v>
      </c>
      <c r="P619" s="156">
        <v>1194.7462867241397</v>
      </c>
      <c r="Q619" s="156">
        <v>0</v>
      </c>
      <c r="R619" s="157">
        <v>0</v>
      </c>
      <c r="S619" s="158">
        <f t="shared" si="322"/>
        <v>4440.0973425926168</v>
      </c>
      <c r="U619" s="276" t="s">
        <v>22</v>
      </c>
      <c r="V619" s="207">
        <v>2664.3381062349981</v>
      </c>
      <c r="W619" s="207">
        <v>580.37479643817312</v>
      </c>
      <c r="X619" s="207">
        <v>0.6381531953055698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324"/>
        <v>1194.7462867241397</v>
      </c>
      <c r="AF619" s="247">
        <f t="shared" si="320"/>
        <v>4440.0973425926168</v>
      </c>
      <c r="AG619" s="244" t="str">
        <f t="shared" si="323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3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22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324"/>
        <v>0</v>
      </c>
      <c r="AF620" s="214">
        <f t="shared" si="320"/>
        <v>0</v>
      </c>
      <c r="AG620" s="244" t="str">
        <f t="shared" si="323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1195.7915809379197</v>
      </c>
      <c r="C621" s="156">
        <v>0</v>
      </c>
      <c r="D621" s="156">
        <v>848.67204882523413</v>
      </c>
      <c r="E621" s="156">
        <v>0</v>
      </c>
      <c r="F621" s="348"/>
      <c r="G621" s="156">
        <v>0</v>
      </c>
      <c r="H621" s="168">
        <v>0</v>
      </c>
      <c r="I621" s="154">
        <f t="shared" si="321"/>
        <v>2044.4636297631537</v>
      </c>
      <c r="J621" s="149"/>
      <c r="K621" s="171" t="s">
        <v>63</v>
      </c>
      <c r="L621" s="156">
        <v>1195.7915809379197</v>
      </c>
      <c r="M621" s="156">
        <v>0</v>
      </c>
      <c r="N621" s="156">
        <v>848.67204882523413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22"/>
        <v>2044.4636297631537</v>
      </c>
      <c r="U621" s="277" t="s">
        <v>63</v>
      </c>
      <c r="V621" s="207">
        <v>1195.7915809379197</v>
      </c>
      <c r="W621" s="207">
        <v>848.67204882523413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324"/>
        <v>0</v>
      </c>
      <c r="AF621" s="210">
        <f t="shared" si="320"/>
        <v>2044.4636297631537</v>
      </c>
      <c r="AG621" s="244" t="str">
        <f t="shared" si="323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1191.3915809379196</v>
      </c>
      <c r="C622" s="173">
        <v>0</v>
      </c>
      <c r="D622" s="173">
        <v>848.67204882523413</v>
      </c>
      <c r="E622" s="173">
        <v>0</v>
      </c>
      <c r="F622" s="348"/>
      <c r="G622" s="173">
        <v>0</v>
      </c>
      <c r="H622" s="174">
        <v>0</v>
      </c>
      <c r="I622" s="175">
        <f t="shared" si="321"/>
        <v>2040.0636297631536</v>
      </c>
      <c r="J622" s="149"/>
      <c r="K622" s="176" t="s">
        <v>23</v>
      </c>
      <c r="L622" s="177">
        <v>1191.3915809379196</v>
      </c>
      <c r="M622" s="177">
        <v>0</v>
      </c>
      <c r="N622" s="177">
        <v>848.67204882523413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22"/>
        <v>2040.0636297631536</v>
      </c>
      <c r="U622" s="278" t="s">
        <v>134</v>
      </c>
      <c r="V622" s="212">
        <v>1191.3915809379196</v>
      </c>
      <c r="W622" s="212">
        <v>848.67204882523413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324"/>
        <v>0</v>
      </c>
      <c r="AF622" s="214">
        <f t="shared" si="320"/>
        <v>2040.0636297631536</v>
      </c>
      <c r="AG622" s="248" t="str">
        <f t="shared" si="323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3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22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324"/>
        <v>0</v>
      </c>
      <c r="AF623" s="247">
        <f t="shared" si="320"/>
        <v>0</v>
      </c>
      <c r="AG623" s="248" t="str">
        <f t="shared" si="323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3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22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324"/>
        <v>0</v>
      </c>
      <c r="AF624" s="214">
        <f t="shared" si="320"/>
        <v>0</v>
      </c>
      <c r="AG624" s="248" t="str">
        <f t="shared" si="323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321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22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320"/>
        <v>4.4000000000000004</v>
      </c>
      <c r="AG625" s="248" t="str">
        <f>+IF(ABS(S625-AF625)&gt;0.4,S625-AF625,"")</f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36987.716606287417</v>
      </c>
      <c r="C626" s="195">
        <f t="shared" ref="C626:H626" si="325">SUM(C605:C621)</f>
        <v>0</v>
      </c>
      <c r="D626" s="195">
        <f t="shared" si="325"/>
        <v>8064.2428468076205</v>
      </c>
      <c r="E626" s="195">
        <f t="shared" si="325"/>
        <v>3765.5964438719261</v>
      </c>
      <c r="F626" s="195">
        <f t="shared" si="325"/>
        <v>0</v>
      </c>
      <c r="G626" s="195">
        <f t="shared" si="325"/>
        <v>1886.9812244217571</v>
      </c>
      <c r="H626" s="197">
        <f t="shared" si="325"/>
        <v>0</v>
      </c>
      <c r="I626" s="154">
        <f t="shared" ref="I626" si="326">SUM(I605:I621)</f>
        <v>50704.537121388727</v>
      </c>
      <c r="J626" s="149"/>
      <c r="K626" s="196" t="s">
        <v>26</v>
      </c>
      <c r="L626" s="195">
        <f>SUM(L605:L621)</f>
        <v>36987.716606287417</v>
      </c>
      <c r="M626" s="195">
        <f t="shared" ref="M626:R626" si="327">SUM(M605:M621)</f>
        <v>0</v>
      </c>
      <c r="N626" s="195">
        <f t="shared" si="327"/>
        <v>8064.2428468076205</v>
      </c>
      <c r="O626" s="195">
        <f t="shared" si="327"/>
        <v>3765.5964438719261</v>
      </c>
      <c r="P626" s="195">
        <f t="shared" si="327"/>
        <v>22489.938779774231</v>
      </c>
      <c r="Q626" s="195">
        <f t="shared" si="327"/>
        <v>1886.9812244217571</v>
      </c>
      <c r="R626" s="197">
        <f t="shared" si="327"/>
        <v>0</v>
      </c>
      <c r="S626" s="198">
        <f t="shared" ref="S626" si="328">SUM(S605:S621)</f>
        <v>73194.47590116295</v>
      </c>
      <c r="U626" s="224" t="s">
        <v>62</v>
      </c>
      <c r="V626" s="225">
        <f>SUM(V605:V621)</f>
        <v>36987.716606287417</v>
      </c>
      <c r="W626" s="225">
        <f t="shared" ref="W626:AE626" si="329">SUM(W605:W621)</f>
        <v>6938.6027853743062</v>
      </c>
      <c r="X626" s="225">
        <f t="shared" si="329"/>
        <v>1125.6400614333136</v>
      </c>
      <c r="Y626" s="225">
        <f t="shared" si="329"/>
        <v>1150.338105095318</v>
      </c>
      <c r="Z626" s="225">
        <f t="shared" si="329"/>
        <v>1308.9827472900197</v>
      </c>
      <c r="AA626" s="225">
        <f t="shared" si="329"/>
        <v>350.5797804185483</v>
      </c>
      <c r="AB626" s="225">
        <f t="shared" si="329"/>
        <v>1008.5784532109847</v>
      </c>
      <c r="AC626" s="225">
        <f t="shared" si="329"/>
        <v>878.40277121077247</v>
      </c>
      <c r="AD626" s="225">
        <f t="shared" si="329"/>
        <v>955.69581106804014</v>
      </c>
      <c r="AE626" s="249">
        <f t="shared" si="329"/>
        <v>22489.938779774231</v>
      </c>
      <c r="AF626" s="250">
        <f>SUM(AF605:AF621)</f>
        <v>73194.47590116295</v>
      </c>
      <c r="AG626" s="251" t="str">
        <f t="shared" si="323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0.72947548101538362</v>
      </c>
      <c r="C627" s="49">
        <f t="shared" ref="C627:H627" si="330">IF($I626=0,"-",C626/$I626)</f>
        <v>0</v>
      </c>
      <c r="D627" s="49">
        <f t="shared" si="330"/>
        <v>0.15904381155282998</v>
      </c>
      <c r="E627" s="49">
        <f t="shared" si="330"/>
        <v>7.4265473222976774E-2</v>
      </c>
      <c r="F627" s="49">
        <f t="shared" si="330"/>
        <v>0</v>
      </c>
      <c r="G627" s="49">
        <f t="shared" si="330"/>
        <v>3.7215234208809504E-2</v>
      </c>
      <c r="H627" s="72">
        <f t="shared" si="330"/>
        <v>0</v>
      </c>
      <c r="I627" s="50">
        <f>SUM(B627:H627)</f>
        <v>0.99999999999999978</v>
      </c>
      <c r="K627" s="84" t="s">
        <v>86</v>
      </c>
      <c r="L627" s="101">
        <f>IF($S626=0,"-",L626/$S626)</f>
        <v>0.50533481046074047</v>
      </c>
      <c r="M627" s="101">
        <f t="shared" ref="M627:R627" si="331">IF($S626=0,"-",M626/$S626)</f>
        <v>0</v>
      </c>
      <c r="N627" s="101">
        <f t="shared" si="331"/>
        <v>0.11017556649626194</v>
      </c>
      <c r="O627" s="101">
        <f t="shared" si="331"/>
        <v>5.1446456819456456E-2</v>
      </c>
      <c r="P627" s="101">
        <f t="shared" si="331"/>
        <v>0.30726278865830225</v>
      </c>
      <c r="Q627" s="101">
        <f t="shared" si="331"/>
        <v>2.5780377565238852E-2</v>
      </c>
      <c r="R627" s="102">
        <f t="shared" si="331"/>
        <v>0</v>
      </c>
      <c r="S627" s="103">
        <f>SUM(L627:R627)</f>
        <v>1</v>
      </c>
      <c r="U627" s="113" t="s">
        <v>86</v>
      </c>
      <c r="V627" s="135">
        <f>V626/$AF626</f>
        <v>0.50533481046074047</v>
      </c>
      <c r="W627" s="135">
        <f t="shared" ref="W627:AF627" si="332">W626/$AF626</f>
        <v>9.4796809457912412E-2</v>
      </c>
      <c r="X627" s="135">
        <f t="shared" si="332"/>
        <v>1.5378757038349514E-2</v>
      </c>
      <c r="Y627" s="135">
        <f t="shared" si="332"/>
        <v>1.5716187470877715E-2</v>
      </c>
      <c r="Z627" s="135">
        <f t="shared" si="332"/>
        <v>1.788362757126077E-2</v>
      </c>
      <c r="AA627" s="135">
        <f t="shared" si="332"/>
        <v>4.789702721445104E-3</v>
      </c>
      <c r="AB627" s="135">
        <f t="shared" si="332"/>
        <v>1.3779434045991438E-2</v>
      </c>
      <c r="AC627" s="135">
        <f t="shared" si="332"/>
        <v>1.2000943519247412E-2</v>
      </c>
      <c r="AD627" s="252">
        <f t="shared" si="332"/>
        <v>1.3056939055872871E-2</v>
      </c>
      <c r="AE627" s="252">
        <f t="shared" si="332"/>
        <v>0.30726278865830225</v>
      </c>
      <c r="AF627" s="253">
        <f t="shared" si="332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0.21459589671399609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0.21459589671399609</v>
      </c>
      <c r="J631" s="149"/>
      <c r="K631" s="203" t="s">
        <v>7</v>
      </c>
      <c r="L631" s="152">
        <v>0.21459589671399609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0.21459589671399609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3.6943047567287626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33">SUM(B632:H632)</f>
        <v>3.6943047567287626</v>
      </c>
      <c r="J632" s="149"/>
      <c r="K632" s="163" t="s">
        <v>8</v>
      </c>
      <c r="L632" s="164">
        <v>3.6943047567287626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34">SUM(L632:R632)</f>
        <v>3.6943047567287626</v>
      </c>
    </row>
    <row r="633" spans="1:85" ht="15">
      <c r="A633" s="167" t="s">
        <v>10</v>
      </c>
      <c r="B633" s="156">
        <v>12.998429075856162</v>
      </c>
      <c r="C633" s="156">
        <v>0</v>
      </c>
      <c r="D633" s="156">
        <v>4.1639758340406195E-2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33"/>
        <v>13.040068834196568</v>
      </c>
      <c r="J633" s="149"/>
      <c r="K633" s="169" t="s">
        <v>10</v>
      </c>
      <c r="L633" s="156">
        <v>12.998429075856162</v>
      </c>
      <c r="M633" s="156">
        <v>0</v>
      </c>
      <c r="N633" s="156">
        <v>4.1639758340406195E-2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34"/>
        <v>13.040068834196568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33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34"/>
        <v>0</v>
      </c>
    </row>
    <row r="635" spans="1:85" ht="15">
      <c r="A635" s="167" t="s">
        <v>16</v>
      </c>
      <c r="B635" s="156">
        <v>49.74533155145469</v>
      </c>
      <c r="C635" s="156">
        <v>0.21500244089205575</v>
      </c>
      <c r="D635" s="156">
        <v>4.0084653763275755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33"/>
        <v>53.968799368674325</v>
      </c>
      <c r="J635" s="149"/>
      <c r="K635" s="169" t="s">
        <v>16</v>
      </c>
      <c r="L635" s="156">
        <v>49.74533155145469</v>
      </c>
      <c r="M635" s="156">
        <v>0.21500244089205575</v>
      </c>
      <c r="N635" s="156">
        <v>4.0084653763275755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34"/>
        <v>53.968799368674325</v>
      </c>
    </row>
    <row r="636" spans="1:85" ht="15">
      <c r="A636" s="159" t="s">
        <v>15</v>
      </c>
      <c r="B636" s="160">
        <v>8.3900222813113245</v>
      </c>
      <c r="C636" s="160">
        <v>0.18934439838126654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33"/>
        <v>8.5793666796925905</v>
      </c>
      <c r="J636" s="149"/>
      <c r="K636" s="163" t="s">
        <v>15</v>
      </c>
      <c r="L636" s="164">
        <v>8.3900222813113245</v>
      </c>
      <c r="M636" s="164">
        <v>0.18934439838126654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34"/>
        <v>8.5793666796925905</v>
      </c>
    </row>
    <row r="637" spans="1:85" ht="15">
      <c r="A637" s="167" t="s">
        <v>57</v>
      </c>
      <c r="B637" s="156">
        <v>0</v>
      </c>
      <c r="C637" s="156">
        <v>0.97803952207485956</v>
      </c>
      <c r="D637" s="156">
        <v>0</v>
      </c>
      <c r="E637" s="156">
        <v>47.469794416681481</v>
      </c>
      <c r="F637" s="156">
        <v>1874.7141309266331</v>
      </c>
      <c r="G637" s="156">
        <v>0</v>
      </c>
      <c r="H637" s="168">
        <v>0</v>
      </c>
      <c r="I637" s="154">
        <f t="shared" si="333"/>
        <v>1923.1619648653893</v>
      </c>
      <c r="J637" s="149"/>
      <c r="K637" s="169" t="s">
        <v>57</v>
      </c>
      <c r="L637" s="156">
        <v>0</v>
      </c>
      <c r="M637" s="156">
        <v>0.97803952207485956</v>
      </c>
      <c r="N637" s="156">
        <v>0</v>
      </c>
      <c r="O637" s="156">
        <v>47.469794416681481</v>
      </c>
      <c r="P637" s="156">
        <v>1874.7141309266331</v>
      </c>
      <c r="Q637" s="156">
        <v>0</v>
      </c>
      <c r="R637" s="157">
        <v>0</v>
      </c>
      <c r="S637" s="158">
        <f t="shared" si="334"/>
        <v>1923.1619648653893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26.273112330193669</v>
      </c>
      <c r="F638" s="160">
        <v>0</v>
      </c>
      <c r="G638" s="160">
        <v>0</v>
      </c>
      <c r="H638" s="161">
        <v>0</v>
      </c>
      <c r="I638" s="162">
        <f t="shared" si="333"/>
        <v>26.273112330193669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26.273112330193669</v>
      </c>
      <c r="P638" s="164">
        <v>0</v>
      </c>
      <c r="Q638" s="164">
        <v>0</v>
      </c>
      <c r="R638" s="165">
        <v>0</v>
      </c>
      <c r="S638" s="166">
        <f t="shared" si="334"/>
        <v>26.273112330193669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33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34"/>
        <v>0</v>
      </c>
    </row>
    <row r="640" spans="1:85" ht="15">
      <c r="A640" s="159" t="s">
        <v>17</v>
      </c>
      <c r="B640" s="160">
        <v>27.58993084782027</v>
      </c>
      <c r="C640" s="160">
        <v>0</v>
      </c>
      <c r="D640" s="160">
        <v>0.13356925060490893</v>
      </c>
      <c r="E640" s="160">
        <v>0.81273058631010109</v>
      </c>
      <c r="F640" s="160">
        <v>0</v>
      </c>
      <c r="G640" s="160">
        <v>0</v>
      </c>
      <c r="H640" s="161">
        <v>0</v>
      </c>
      <c r="I640" s="162">
        <f t="shared" si="333"/>
        <v>28.53623068473528</v>
      </c>
      <c r="J640" s="149"/>
      <c r="K640" s="163" t="s">
        <v>17</v>
      </c>
      <c r="L640" s="164">
        <v>27.58993084782027</v>
      </c>
      <c r="M640" s="164">
        <v>0</v>
      </c>
      <c r="N640" s="164">
        <v>0.13356925060490893</v>
      </c>
      <c r="O640" s="164">
        <v>0.81273058631010109</v>
      </c>
      <c r="P640" s="164">
        <v>0</v>
      </c>
      <c r="Q640" s="164">
        <v>0</v>
      </c>
      <c r="R640" s="165">
        <v>0</v>
      </c>
      <c r="S640" s="166">
        <f t="shared" si="334"/>
        <v>28.53623068473528</v>
      </c>
    </row>
    <row r="641" spans="1:70" ht="15">
      <c r="A641" s="167" t="s">
        <v>139</v>
      </c>
      <c r="B641" s="156">
        <v>94.840477905127614</v>
      </c>
      <c r="C641" s="156">
        <v>0</v>
      </c>
      <c r="D641" s="156">
        <v>24.512122513200893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33"/>
        <v>119.35260041832851</v>
      </c>
      <c r="J641" s="149"/>
      <c r="K641" s="169" t="s">
        <v>139</v>
      </c>
      <c r="L641" s="156">
        <v>94.840477905127614</v>
      </c>
      <c r="M641" s="156">
        <v>0</v>
      </c>
      <c r="N641" s="156">
        <v>24.512122513200893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34"/>
        <v>119.35260041832851</v>
      </c>
    </row>
    <row r="642" spans="1:70" ht="15">
      <c r="A642" s="159" t="s">
        <v>25</v>
      </c>
      <c r="B642" s="160">
        <v>285.65992470400863</v>
      </c>
      <c r="C642" s="160">
        <v>0.37116464395313969</v>
      </c>
      <c r="D642" s="160">
        <v>5.9086759282122454</v>
      </c>
      <c r="E642" s="160">
        <v>474.67734718733664</v>
      </c>
      <c r="F642" s="160">
        <v>0</v>
      </c>
      <c r="G642" s="160">
        <v>160.07081531827944</v>
      </c>
      <c r="H642" s="161">
        <v>2.2457921265092251</v>
      </c>
      <c r="I642" s="162">
        <f t="shared" si="333"/>
        <v>928.93371990829928</v>
      </c>
      <c r="J642" s="149"/>
      <c r="K642" s="163" t="s">
        <v>25</v>
      </c>
      <c r="L642" s="164">
        <v>285.65992470400863</v>
      </c>
      <c r="M642" s="164">
        <v>0.37116464395313969</v>
      </c>
      <c r="N642" s="164">
        <v>5.9086759282122454</v>
      </c>
      <c r="O642" s="164">
        <v>474.67734718733664</v>
      </c>
      <c r="P642" s="164">
        <v>0</v>
      </c>
      <c r="Q642" s="164">
        <v>160.07081531827944</v>
      </c>
      <c r="R642" s="165">
        <v>2.2457921265092251</v>
      </c>
      <c r="S642" s="166">
        <f t="shared" si="334"/>
        <v>928.93371990829928</v>
      </c>
    </row>
    <row r="643" spans="1:70" ht="15">
      <c r="A643" s="167" t="s">
        <v>24</v>
      </c>
      <c r="B643" s="156">
        <v>68.147317920267028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33"/>
        <v>68.147317920267028</v>
      </c>
      <c r="J643" s="149"/>
      <c r="K643" s="169" t="s">
        <v>24</v>
      </c>
      <c r="L643" s="156">
        <v>68.147317920267028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34"/>
        <v>68.147317920267028</v>
      </c>
    </row>
    <row r="644" spans="1:70" ht="15">
      <c r="A644" s="159" t="s">
        <v>59</v>
      </c>
      <c r="B644" s="160">
        <v>434.38089297604438</v>
      </c>
      <c r="C644" s="160">
        <v>19.675980175524277</v>
      </c>
      <c r="D644" s="160">
        <v>247.33978041363665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33"/>
        <v>701.39665356520527</v>
      </c>
      <c r="J644" s="149"/>
      <c r="K644" s="163" t="s">
        <v>59</v>
      </c>
      <c r="L644" s="164">
        <v>434.38089297604438</v>
      </c>
      <c r="M644" s="164">
        <v>19.675980175524277</v>
      </c>
      <c r="N644" s="164">
        <v>247.33978041363665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34"/>
        <v>701.39665356520527</v>
      </c>
    </row>
    <row r="645" spans="1:70" ht="15">
      <c r="A645" s="167" t="s">
        <v>22</v>
      </c>
      <c r="B645" s="156">
        <v>872.0780538542067</v>
      </c>
      <c r="C645" s="156">
        <v>0</v>
      </c>
      <c r="D645" s="156">
        <v>0</v>
      </c>
      <c r="E645" s="156">
        <v>2.9963256863651306</v>
      </c>
      <c r="F645" s="156">
        <v>131.68218102342803</v>
      </c>
      <c r="G645" s="156">
        <v>0</v>
      </c>
      <c r="H645" s="168">
        <v>0</v>
      </c>
      <c r="I645" s="154">
        <f t="shared" si="333"/>
        <v>1006.7565605639999</v>
      </c>
      <c r="J645" s="149"/>
      <c r="K645" s="169" t="s">
        <v>22</v>
      </c>
      <c r="L645" s="156">
        <v>872.0780538542067</v>
      </c>
      <c r="M645" s="156">
        <v>0</v>
      </c>
      <c r="N645" s="156">
        <v>0</v>
      </c>
      <c r="O645" s="156">
        <v>2.9963256863651306</v>
      </c>
      <c r="P645" s="156">
        <v>131.68218102342803</v>
      </c>
      <c r="Q645" s="156">
        <v>0</v>
      </c>
      <c r="R645" s="157">
        <v>0</v>
      </c>
      <c r="S645" s="158">
        <f t="shared" si="334"/>
        <v>1006.7565605639999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34"/>
        <v>0</v>
      </c>
    </row>
    <row r="647" spans="1:70" ht="15">
      <c r="A647" s="170" t="s">
        <v>63</v>
      </c>
      <c r="B647" s="156">
        <v>27.54654670817801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33"/>
        <v>27.54654670817801</v>
      </c>
      <c r="J647" s="149"/>
      <c r="K647" s="171" t="s">
        <v>63</v>
      </c>
      <c r="L647" s="156">
        <v>27.54654670817801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34"/>
        <v>27.54654670817801</v>
      </c>
    </row>
    <row r="648" spans="1:70">
      <c r="A648" s="172" t="s">
        <v>23</v>
      </c>
      <c r="B648" s="173">
        <v>27.54654670817801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33"/>
        <v>27.54654670817801</v>
      </c>
      <c r="J648" s="149"/>
      <c r="K648" s="176" t="s">
        <v>23</v>
      </c>
      <c r="L648" s="177">
        <v>27.54654670817801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34"/>
        <v>27.54654670817801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34"/>
        <v>0</v>
      </c>
    </row>
    <row r="652" spans="1:70" ht="15">
      <c r="A652" s="194" t="s">
        <v>26</v>
      </c>
      <c r="B652" s="195">
        <f>SUM(B631:B647)</f>
        <v>1885.2858284777176</v>
      </c>
      <c r="C652" s="195">
        <f t="shared" ref="C652:H652" si="335">SUM(C631:C647)</f>
        <v>21.429531180825599</v>
      </c>
      <c r="D652" s="195">
        <f t="shared" si="335"/>
        <v>281.94425324032267</v>
      </c>
      <c r="E652" s="195">
        <f t="shared" si="335"/>
        <v>552.22931020688702</v>
      </c>
      <c r="F652" s="195">
        <f t="shared" si="335"/>
        <v>2006.3963119500611</v>
      </c>
      <c r="G652" s="195">
        <f t="shared" si="335"/>
        <v>160.07081531827944</v>
      </c>
      <c r="H652" s="197">
        <f t="shared" si="335"/>
        <v>2.2457921265092251</v>
      </c>
      <c r="I652" s="154">
        <f t="shared" ref="I652" si="336">SUM(I631:I647)</f>
        <v>4909.6018425006023</v>
      </c>
      <c r="J652" s="149"/>
      <c r="K652" s="196" t="s">
        <v>26</v>
      </c>
      <c r="L652" s="195">
        <f>SUM(L631:L647)</f>
        <v>1885.2858284777176</v>
      </c>
      <c r="M652" s="195">
        <f t="shared" ref="M652:R652" si="337">SUM(M631:M647)</f>
        <v>21.429531180825599</v>
      </c>
      <c r="N652" s="195">
        <f t="shared" si="337"/>
        <v>281.94425324032267</v>
      </c>
      <c r="O652" s="195">
        <f t="shared" si="337"/>
        <v>552.22931020688702</v>
      </c>
      <c r="P652" s="195">
        <f t="shared" si="337"/>
        <v>2006.3963119500611</v>
      </c>
      <c r="Q652" s="195">
        <f t="shared" si="337"/>
        <v>160.07081531827944</v>
      </c>
      <c r="R652" s="197">
        <f t="shared" si="337"/>
        <v>2.2457921265092251</v>
      </c>
      <c r="S652" s="198">
        <f t="shared" ref="S652" si="338">SUM(S631:S647)</f>
        <v>4909.6018425006023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0.3839997394814173</v>
      </c>
      <c r="C653" s="49">
        <f t="shared" ref="C653:H653" si="339">IF($I652=0,"-",C652/$I652)</f>
        <v>4.3648205838848469E-3</v>
      </c>
      <c r="D653" s="49">
        <f t="shared" si="339"/>
        <v>5.7427111665071459E-2</v>
      </c>
      <c r="E653" s="49">
        <f t="shared" si="339"/>
        <v>0.11247944903117045</v>
      </c>
      <c r="F653" s="49">
        <f t="shared" si="339"/>
        <v>0.40866782609160529</v>
      </c>
      <c r="G653" s="49">
        <f t="shared" si="339"/>
        <v>3.2603624581652585E-2</v>
      </c>
      <c r="H653" s="72">
        <f t="shared" si="339"/>
        <v>4.5742856519814611E-4</v>
      </c>
      <c r="I653" s="50">
        <f>SUM(B653:H653)</f>
        <v>1</v>
      </c>
      <c r="K653" s="84" t="s">
        <v>86</v>
      </c>
      <c r="L653" s="101">
        <f>IF($S652=0,"-",L652/$S652)</f>
        <v>0.3839997394814173</v>
      </c>
      <c r="M653" s="101">
        <f t="shared" ref="M653:R653" si="340">IF($S652=0,"-",M652/$S652)</f>
        <v>4.3648205838848469E-3</v>
      </c>
      <c r="N653" s="101">
        <f t="shared" si="340"/>
        <v>5.7427111665071459E-2</v>
      </c>
      <c r="O653" s="101">
        <f t="shared" si="340"/>
        <v>0.11247944903117045</v>
      </c>
      <c r="P653" s="101">
        <f t="shared" si="340"/>
        <v>0.40866782609160529</v>
      </c>
      <c r="Q653" s="101">
        <f t="shared" si="340"/>
        <v>3.2603624581652585E-2</v>
      </c>
      <c r="R653" s="102">
        <f t="shared" si="340"/>
        <v>4.5742856519814611E-4</v>
      </c>
      <c r="S653" s="103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zoomScale="60" zoomScaleNormal="60" workbookViewId="0">
      <pane xSplit="1" ySplit="5" topLeftCell="AK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0" style="141" customWidth="1"/>
    <col min="2" max="9" width="16.625" style="149" customWidth="1"/>
    <col min="10" max="10" width="11.625" style="141" customWidth="1"/>
    <col min="11" max="11" width="40.1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4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2" t="s">
        <v>114</v>
      </c>
      <c r="B1" s="313"/>
      <c r="C1" s="313"/>
      <c r="D1" s="313"/>
      <c r="E1" s="313"/>
      <c r="F1" s="313"/>
      <c r="G1" s="313"/>
      <c r="H1" s="313"/>
      <c r="I1" s="314"/>
      <c r="K1" s="321" t="s">
        <v>115</v>
      </c>
      <c r="L1" s="322"/>
      <c r="M1" s="322"/>
      <c r="N1" s="322"/>
      <c r="O1" s="322"/>
      <c r="P1" s="322"/>
      <c r="Q1" s="322"/>
      <c r="R1" s="322"/>
      <c r="S1" s="323"/>
      <c r="U1" s="330" t="s">
        <v>116</v>
      </c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1"/>
      <c r="AG1" s="331"/>
      <c r="AH1" s="331"/>
      <c r="AI1" s="332"/>
    </row>
    <row r="2" spans="1:85" ht="14.25" customHeight="1">
      <c r="A2" s="315"/>
      <c r="B2" s="316"/>
      <c r="C2" s="316"/>
      <c r="D2" s="316"/>
      <c r="E2" s="316"/>
      <c r="F2" s="316"/>
      <c r="G2" s="316"/>
      <c r="H2" s="316"/>
      <c r="I2" s="317"/>
      <c r="K2" s="324"/>
      <c r="L2" s="325"/>
      <c r="M2" s="325"/>
      <c r="N2" s="325"/>
      <c r="O2" s="325"/>
      <c r="P2" s="325"/>
      <c r="Q2" s="325"/>
      <c r="R2" s="325"/>
      <c r="S2" s="326"/>
      <c r="U2" s="333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5"/>
    </row>
    <row r="3" spans="1:85" ht="15" customHeight="1" thickBot="1">
      <c r="A3" s="318"/>
      <c r="B3" s="319"/>
      <c r="C3" s="319"/>
      <c r="D3" s="319"/>
      <c r="E3" s="319"/>
      <c r="F3" s="319"/>
      <c r="G3" s="319"/>
      <c r="H3" s="319"/>
      <c r="I3" s="320"/>
      <c r="K3" s="327"/>
      <c r="L3" s="328"/>
      <c r="M3" s="328"/>
      <c r="N3" s="328"/>
      <c r="O3" s="328"/>
      <c r="P3" s="328"/>
      <c r="Q3" s="328"/>
      <c r="R3" s="328"/>
      <c r="S3" s="329"/>
      <c r="U3" s="336"/>
      <c r="V3" s="337"/>
      <c r="W3" s="337"/>
      <c r="X3" s="337"/>
      <c r="Y3" s="337"/>
      <c r="Z3" s="337"/>
      <c r="AA3" s="337"/>
      <c r="AB3" s="337"/>
      <c r="AC3" s="337"/>
      <c r="AD3" s="337"/>
      <c r="AE3" s="337"/>
      <c r="AF3" s="337"/>
      <c r="AG3" s="337"/>
      <c r="AH3" s="337"/>
      <c r="AI3" s="338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80.099999999999994" customHeight="1">
      <c r="A5" s="339" t="s">
        <v>87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1" t="s">
        <v>87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4"/>
      <c r="CG5" s="141"/>
    </row>
    <row r="6" spans="1:85" ht="14.25" customHeight="1">
      <c r="A6" s="340" t="s">
        <v>85</v>
      </c>
      <c r="B6" s="304" t="s">
        <v>119</v>
      </c>
      <c r="C6" s="305"/>
      <c r="D6" s="305"/>
      <c r="E6" s="305"/>
      <c r="F6" s="305"/>
      <c r="G6" s="305"/>
      <c r="H6" s="305"/>
      <c r="I6" s="306"/>
      <c r="K6" s="342" t="s">
        <v>85</v>
      </c>
      <c r="L6" s="307" t="s">
        <v>119</v>
      </c>
      <c r="M6" s="308"/>
      <c r="N6" s="308"/>
      <c r="O6" s="308"/>
      <c r="P6" s="308"/>
      <c r="Q6" s="308"/>
      <c r="R6" s="308"/>
      <c r="S6" s="309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4"/>
      <c r="CG6" s="141"/>
    </row>
    <row r="7" spans="1:85" ht="15">
      <c r="A7" s="151" t="s">
        <v>7</v>
      </c>
      <c r="B7" s="38">
        <f>B33+B85</f>
        <v>23.149451246030065</v>
      </c>
      <c r="C7" s="38">
        <f>C33+C85</f>
        <v>518.1659779406333</v>
      </c>
      <c r="D7" s="38">
        <f>D33+D85</f>
        <v>803.42808936221752</v>
      </c>
      <c r="E7" s="38">
        <f>E33+E85</f>
        <v>0</v>
      </c>
      <c r="F7" s="38">
        <f>F59+F85</f>
        <v>0.14327565141159843</v>
      </c>
      <c r="G7" s="38">
        <f>G33+G85</f>
        <v>0</v>
      </c>
      <c r="H7" s="38">
        <f>H33+H85</f>
        <v>0</v>
      </c>
      <c r="I7" s="154">
        <f>SUM(B7:H7)</f>
        <v>1344.8867942002923</v>
      </c>
      <c r="J7" s="149"/>
      <c r="K7" s="155" t="s">
        <v>7</v>
      </c>
      <c r="L7" s="38">
        <f>L33+L85</f>
        <v>23.149451246030065</v>
      </c>
      <c r="M7" s="38">
        <f t="shared" ref="M7:N7" si="0">M33+M85</f>
        <v>518.1659779406333</v>
      </c>
      <c r="N7" s="38">
        <f t="shared" si="0"/>
        <v>803.42808936221752</v>
      </c>
      <c r="O7" s="38">
        <f>O33+O85</f>
        <v>0</v>
      </c>
      <c r="P7" s="44">
        <f>P59+P85+P33</f>
        <v>0.14327565141159843</v>
      </c>
      <c r="Q7" s="38">
        <f>Q33+Q85</f>
        <v>0</v>
      </c>
      <c r="R7" s="38">
        <f>R33+R85</f>
        <v>0</v>
      </c>
      <c r="S7" s="158">
        <f>SUM(L7:R7)</f>
        <v>1344.8867942002923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4"/>
      <c r="CG7" s="141"/>
    </row>
    <row r="8" spans="1:85" ht="15">
      <c r="A8" s="159" t="s">
        <v>8</v>
      </c>
      <c r="B8" s="41">
        <f t="shared" ref="B8:C27" si="1">B34+B86</f>
        <v>112.13996645142736</v>
      </c>
      <c r="C8" s="41">
        <f t="shared" si="1"/>
        <v>0</v>
      </c>
      <c r="D8" s="41">
        <f t="shared" ref="D8:E8" si="2">D34+D86</f>
        <v>8.1674249950561464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162">
        <f t="shared" ref="I8:I27" si="5">SUM(B8:H8)</f>
        <v>120.30739144648351</v>
      </c>
      <c r="J8" s="149"/>
      <c r="K8" s="163" t="s">
        <v>8</v>
      </c>
      <c r="L8" s="90">
        <f t="shared" ref="L8:N27" si="6">L34+L86</f>
        <v>112.13996645142736</v>
      </c>
      <c r="M8" s="90">
        <f t="shared" si="6"/>
        <v>0</v>
      </c>
      <c r="N8" s="90">
        <f t="shared" si="6"/>
        <v>8.1674249950561464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166">
        <f t="shared" ref="S8:S27" si="10">SUM(L8:R8)</f>
        <v>120.30739144648351</v>
      </c>
      <c r="T8" s="149" t="str">
        <f t="shared" ref="T8:T24" si="11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4"/>
      <c r="CG8" s="141"/>
    </row>
    <row r="9" spans="1:85" ht="15">
      <c r="A9" s="167" t="s">
        <v>10</v>
      </c>
      <c r="B9" s="44">
        <f t="shared" si="1"/>
        <v>466.50165189548733</v>
      </c>
      <c r="C9" s="44">
        <f t="shared" si="1"/>
        <v>0</v>
      </c>
      <c r="D9" s="44">
        <f t="shared" ref="D9:E9" si="12">D35+D87</f>
        <v>3010.4572524363061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154">
        <f t="shared" si="5"/>
        <v>3476.9589043317933</v>
      </c>
      <c r="J9" s="149"/>
      <c r="K9" s="155" t="s">
        <v>10</v>
      </c>
      <c r="L9" s="44">
        <f t="shared" si="6"/>
        <v>466.50165189548733</v>
      </c>
      <c r="M9" s="44">
        <f t="shared" si="6"/>
        <v>0</v>
      </c>
      <c r="N9" s="44">
        <f t="shared" si="6"/>
        <v>3010.4572524363061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158">
        <f t="shared" si="10"/>
        <v>3476.9589043317933</v>
      </c>
      <c r="T9" s="149" t="str">
        <f t="shared" si="11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4"/>
      <c r="CG9" s="141"/>
    </row>
    <row r="10" spans="1:85" ht="15">
      <c r="A10" s="159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61.701599999999999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162">
        <f t="shared" si="5"/>
        <v>61.701599999999999</v>
      </c>
      <c r="J10" s="149"/>
      <c r="K10" s="163" t="s">
        <v>55</v>
      </c>
      <c r="L10" s="90">
        <f t="shared" si="6"/>
        <v>0</v>
      </c>
      <c r="M10" s="90">
        <f t="shared" si="6"/>
        <v>0</v>
      </c>
      <c r="N10" s="90">
        <f t="shared" si="6"/>
        <v>61.701599999999999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166">
        <f t="shared" si="10"/>
        <v>61.701599999999999</v>
      </c>
      <c r="T10" s="149" t="str">
        <f t="shared" si="11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4"/>
      <c r="CG10" s="141"/>
    </row>
    <row r="11" spans="1:85" ht="15">
      <c r="A11" s="167" t="s">
        <v>16</v>
      </c>
      <c r="B11" s="44">
        <f t="shared" si="1"/>
        <v>1349.885570140505</v>
      </c>
      <c r="C11" s="44">
        <f t="shared" si="1"/>
        <v>702.8483033219859</v>
      </c>
      <c r="D11" s="44">
        <f t="shared" ref="D11:E11" si="18">D37+D89</f>
        <v>482.56195975805156</v>
      </c>
      <c r="E11" s="44">
        <f t="shared" si="18"/>
        <v>13.642904957987369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154">
        <f t="shared" si="5"/>
        <v>2548.93873817853</v>
      </c>
      <c r="J11" s="149"/>
      <c r="K11" s="155" t="s">
        <v>16</v>
      </c>
      <c r="L11" s="44">
        <f t="shared" si="6"/>
        <v>1349.885570140505</v>
      </c>
      <c r="M11" s="44">
        <f t="shared" si="6"/>
        <v>702.8483033219859</v>
      </c>
      <c r="N11" s="44">
        <f t="shared" si="6"/>
        <v>482.56195975805156</v>
      </c>
      <c r="O11" s="44">
        <f t="shared" ref="O11:Q11" si="19">O37+O89</f>
        <v>13.642904957987369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158">
        <f t="shared" si="10"/>
        <v>2548.93873817853</v>
      </c>
      <c r="T11" s="149" t="str">
        <f t="shared" si="11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4"/>
      <c r="CG11" s="141"/>
    </row>
    <row r="12" spans="1:85" ht="15">
      <c r="A12" s="159" t="s">
        <v>15</v>
      </c>
      <c r="B12" s="41">
        <f t="shared" si="1"/>
        <v>9468.1104847898987</v>
      </c>
      <c r="C12" s="41">
        <f t="shared" si="1"/>
        <v>191.33523602209991</v>
      </c>
      <c r="D12" s="41">
        <f t="shared" ref="D12:E12" si="21">D38+D90</f>
        <v>1113.4950473462727</v>
      </c>
      <c r="E12" s="41">
        <f t="shared" si="21"/>
        <v>2.298822202898581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162">
        <f t="shared" si="5"/>
        <v>10775.239590361169</v>
      </c>
      <c r="J12" s="149"/>
      <c r="K12" s="163" t="s">
        <v>15</v>
      </c>
      <c r="L12" s="90">
        <f t="shared" si="6"/>
        <v>9468.1104847898987</v>
      </c>
      <c r="M12" s="90">
        <f t="shared" si="6"/>
        <v>191.33523602209991</v>
      </c>
      <c r="N12" s="90">
        <f t="shared" si="6"/>
        <v>1113.4950473462727</v>
      </c>
      <c r="O12" s="90">
        <f t="shared" ref="O12:Q12" si="22">O38+O90</f>
        <v>2.298822202898581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166">
        <f t="shared" si="10"/>
        <v>10775.239590361169</v>
      </c>
      <c r="T12" s="149" t="str">
        <f t="shared" si="11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4"/>
      <c r="CG12" s="141"/>
    </row>
    <row r="13" spans="1:85" ht="15">
      <c r="A13" s="167" t="s">
        <v>57</v>
      </c>
      <c r="B13" s="44">
        <f t="shared" si="1"/>
        <v>0</v>
      </c>
      <c r="C13" s="44">
        <f t="shared" si="1"/>
        <v>0.97819324916303818</v>
      </c>
      <c r="D13" s="44">
        <f t="shared" ref="D13:E13" si="24">D39+D91</f>
        <v>9.6539084861421198</v>
      </c>
      <c r="E13" s="44">
        <f t="shared" si="24"/>
        <v>3147.9492718375486</v>
      </c>
      <c r="F13" s="44">
        <f t="shared" si="3"/>
        <v>41902.335866487527</v>
      </c>
      <c r="G13" s="44">
        <f t="shared" si="4"/>
        <v>0</v>
      </c>
      <c r="H13" s="44">
        <f t="shared" si="4"/>
        <v>0</v>
      </c>
      <c r="I13" s="154">
        <f t="shared" si="5"/>
        <v>45060.917240060378</v>
      </c>
      <c r="J13" s="149"/>
      <c r="K13" s="169" t="s">
        <v>57</v>
      </c>
      <c r="L13" s="44">
        <f t="shared" si="6"/>
        <v>0</v>
      </c>
      <c r="M13" s="44">
        <f t="shared" si="6"/>
        <v>0.97819324916303818</v>
      </c>
      <c r="N13" s="44">
        <f t="shared" si="6"/>
        <v>9.6539084861421198</v>
      </c>
      <c r="O13" s="44">
        <f t="shared" ref="O13:Q13" si="25">O39+O91</f>
        <v>3147.9492718375486</v>
      </c>
      <c r="P13" s="44">
        <f t="shared" si="8"/>
        <v>41902.335866487534</v>
      </c>
      <c r="Q13" s="44">
        <f t="shared" si="25"/>
        <v>0</v>
      </c>
      <c r="R13" s="44">
        <f t="shared" ref="R13" si="26">R39+R91</f>
        <v>0</v>
      </c>
      <c r="S13" s="158">
        <f t="shared" si="10"/>
        <v>45060.917240060386</v>
      </c>
      <c r="T13" s="149" t="str">
        <f t="shared" si="11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4"/>
      <c r="CG13" s="141"/>
    </row>
    <row r="14" spans="1:85" ht="15">
      <c r="A14" s="159" t="s">
        <v>12</v>
      </c>
      <c r="B14" s="41">
        <f t="shared" si="1"/>
        <v>0</v>
      </c>
      <c r="C14" s="41">
        <f t="shared" si="1"/>
        <v>0.11307994711464114</v>
      </c>
      <c r="D14" s="41">
        <f t="shared" ref="D14:E14" si="27">D40+D92</f>
        <v>0.10673843447568969</v>
      </c>
      <c r="E14" s="41">
        <f t="shared" si="27"/>
        <v>66.168378472428827</v>
      </c>
      <c r="F14" s="41">
        <f t="shared" si="3"/>
        <v>13413.50443792449</v>
      </c>
      <c r="G14" s="41">
        <f t="shared" si="4"/>
        <v>0</v>
      </c>
      <c r="H14" s="41">
        <f t="shared" si="4"/>
        <v>0</v>
      </c>
      <c r="I14" s="162">
        <f t="shared" si="5"/>
        <v>13479.892634778509</v>
      </c>
      <c r="J14" s="149"/>
      <c r="K14" s="163" t="s">
        <v>12</v>
      </c>
      <c r="L14" s="90">
        <f t="shared" si="6"/>
        <v>0</v>
      </c>
      <c r="M14" s="90">
        <f t="shared" si="6"/>
        <v>0.11307994711464114</v>
      </c>
      <c r="N14" s="90">
        <f t="shared" si="6"/>
        <v>0.10673843447568969</v>
      </c>
      <c r="O14" s="90">
        <f t="shared" ref="O14:Q14" si="28">O40+O92</f>
        <v>66.168378472428827</v>
      </c>
      <c r="P14" s="90">
        <f t="shared" si="8"/>
        <v>13413.504437924488</v>
      </c>
      <c r="Q14" s="90">
        <f t="shared" si="28"/>
        <v>0</v>
      </c>
      <c r="R14" s="90">
        <f t="shared" ref="R14" si="29">R40+R92</f>
        <v>0</v>
      </c>
      <c r="S14" s="166">
        <f t="shared" si="10"/>
        <v>13479.892634778507</v>
      </c>
      <c r="T14" s="149" t="str">
        <f t="shared" si="11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4"/>
      <c r="CG14" s="141"/>
    </row>
    <row r="15" spans="1:85" ht="15">
      <c r="A15" s="167" t="s">
        <v>58</v>
      </c>
      <c r="B15" s="44">
        <f t="shared" si="1"/>
        <v>0</v>
      </c>
      <c r="C15" s="44">
        <f t="shared" si="1"/>
        <v>0</v>
      </c>
      <c r="D15" s="44">
        <f t="shared" ref="D15:E15" si="30">D41+D93</f>
        <v>0.40521730910122106</v>
      </c>
      <c r="E15" s="44">
        <f t="shared" si="30"/>
        <v>4.1780153167537075E-2</v>
      </c>
      <c r="F15" s="44">
        <f t="shared" si="3"/>
        <v>1356.5761637968474</v>
      </c>
      <c r="G15" s="44">
        <f t="shared" si="4"/>
        <v>0</v>
      </c>
      <c r="H15" s="44">
        <f t="shared" si="4"/>
        <v>0</v>
      </c>
      <c r="I15" s="154">
        <f t="shared" si="5"/>
        <v>1357.023161259116</v>
      </c>
      <c r="J15" s="149"/>
      <c r="K15" s="169" t="s">
        <v>58</v>
      </c>
      <c r="L15" s="44">
        <f t="shared" si="6"/>
        <v>0</v>
      </c>
      <c r="M15" s="44">
        <f t="shared" si="6"/>
        <v>0</v>
      </c>
      <c r="N15" s="44">
        <f t="shared" si="6"/>
        <v>0.40521730910122106</v>
      </c>
      <c r="O15" s="44">
        <f t="shared" ref="O15:Q15" si="31">O41+O93</f>
        <v>4.1780153167537075E-2</v>
      </c>
      <c r="P15" s="44">
        <f t="shared" si="8"/>
        <v>1356.5761637968474</v>
      </c>
      <c r="Q15" s="44">
        <f t="shared" si="31"/>
        <v>0</v>
      </c>
      <c r="R15" s="44">
        <f t="shared" ref="R15" si="32">R41+R93</f>
        <v>0</v>
      </c>
      <c r="S15" s="158">
        <f t="shared" si="10"/>
        <v>1357.023161259116</v>
      </c>
      <c r="T15" s="149" t="str">
        <f t="shared" si="11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4"/>
      <c r="CG15" s="141"/>
    </row>
    <row r="16" spans="1:85" ht="15">
      <c r="A16" s="159" t="s">
        <v>17</v>
      </c>
      <c r="B16" s="41">
        <f t="shared" si="1"/>
        <v>798.84341625403783</v>
      </c>
      <c r="C16" s="41">
        <f t="shared" si="1"/>
        <v>6.5547023013827381</v>
      </c>
      <c r="D16" s="41">
        <f t="shared" ref="D16:E16" si="33">D42+D94</f>
        <v>241.15305328541569</v>
      </c>
      <c r="E16" s="41">
        <f t="shared" si="33"/>
        <v>109.41504295288087</v>
      </c>
      <c r="F16" s="41">
        <f t="shared" si="3"/>
        <v>23.364411442608336</v>
      </c>
      <c r="G16" s="41">
        <f t="shared" si="4"/>
        <v>0</v>
      </c>
      <c r="H16" s="41">
        <f t="shared" si="4"/>
        <v>0</v>
      </c>
      <c r="I16" s="162">
        <f t="shared" si="5"/>
        <v>1179.3306262363253</v>
      </c>
      <c r="J16" s="149"/>
      <c r="K16" s="163" t="s">
        <v>17</v>
      </c>
      <c r="L16" s="90">
        <f t="shared" si="6"/>
        <v>798.84341625403783</v>
      </c>
      <c r="M16" s="90">
        <f t="shared" si="6"/>
        <v>6.5547023013827381</v>
      </c>
      <c r="N16" s="90">
        <f t="shared" si="6"/>
        <v>241.15305328541569</v>
      </c>
      <c r="O16" s="90">
        <f t="shared" ref="O16:Q16" si="34">O42+O94</f>
        <v>109.41504295288087</v>
      </c>
      <c r="P16" s="90">
        <f t="shared" si="8"/>
        <v>23.364411442608166</v>
      </c>
      <c r="Q16" s="90">
        <f t="shared" si="34"/>
        <v>0</v>
      </c>
      <c r="R16" s="90">
        <f t="shared" ref="R16" si="35">R42+R94</f>
        <v>0</v>
      </c>
      <c r="S16" s="166">
        <f t="shared" si="10"/>
        <v>1179.3306262363251</v>
      </c>
      <c r="T16" s="149" t="str">
        <f t="shared" si="11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4"/>
      <c r="CG16" s="141"/>
    </row>
    <row r="17" spans="1:85" ht="15">
      <c r="A17" s="167" t="s">
        <v>139</v>
      </c>
      <c r="B17" s="44">
        <f t="shared" si="1"/>
        <v>13384.481932437877</v>
      </c>
      <c r="C17" s="44">
        <f t="shared" si="1"/>
        <v>14297.046638542661</v>
      </c>
      <c r="D17" s="44">
        <f t="shared" ref="D17:E17" si="36">D43+D95</f>
        <v>15411.622950170407</v>
      </c>
      <c r="E17" s="44">
        <f t="shared" si="36"/>
        <v>48.337760545434143</v>
      </c>
      <c r="F17" s="44">
        <f t="shared" si="3"/>
        <v>247.63001320447177</v>
      </c>
      <c r="G17" s="44">
        <f t="shared" si="4"/>
        <v>0</v>
      </c>
      <c r="H17" s="44">
        <f t="shared" si="4"/>
        <v>0</v>
      </c>
      <c r="I17" s="154">
        <f t="shared" si="5"/>
        <v>43389.119294900855</v>
      </c>
      <c r="J17" s="149"/>
      <c r="K17" s="169" t="s">
        <v>139</v>
      </c>
      <c r="L17" s="44">
        <f t="shared" si="6"/>
        <v>13384.481932437877</v>
      </c>
      <c r="M17" s="44">
        <f t="shared" si="6"/>
        <v>14297.046638542661</v>
      </c>
      <c r="N17" s="44">
        <f t="shared" si="6"/>
        <v>15411.622950170407</v>
      </c>
      <c r="O17" s="44">
        <f t="shared" ref="O17:Q17" si="37">O43+O95</f>
        <v>48.337760545434143</v>
      </c>
      <c r="P17" s="44">
        <f t="shared" si="8"/>
        <v>247.63001320447819</v>
      </c>
      <c r="Q17" s="44">
        <f t="shared" si="37"/>
        <v>0</v>
      </c>
      <c r="R17" s="44">
        <f t="shared" ref="R17" si="38">R43+R95</f>
        <v>0</v>
      </c>
      <c r="S17" s="158">
        <f t="shared" si="10"/>
        <v>43389.119294900862</v>
      </c>
      <c r="T17" s="149" t="str">
        <f t="shared" si="11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4"/>
      <c r="CG17" s="141"/>
    </row>
    <row r="18" spans="1:85" ht="15">
      <c r="A18" s="159" t="s">
        <v>25</v>
      </c>
      <c r="B18" s="41">
        <f t="shared" si="1"/>
        <v>6376.5291511110627</v>
      </c>
      <c r="C18" s="41">
        <f t="shared" si="1"/>
        <v>129.29914056080796</v>
      </c>
      <c r="D18" s="41">
        <f t="shared" ref="D18:E18" si="39">D44+D96</f>
        <v>8137.2256315158174</v>
      </c>
      <c r="E18" s="41">
        <f t="shared" si="39"/>
        <v>22261.012955143058</v>
      </c>
      <c r="F18" s="41">
        <f t="shared" si="3"/>
        <v>1973.5654431626153</v>
      </c>
      <c r="G18" s="41">
        <f t="shared" si="4"/>
        <v>5792.5812347427745</v>
      </c>
      <c r="H18" s="41">
        <f t="shared" si="4"/>
        <v>70.767833464635672</v>
      </c>
      <c r="I18" s="162">
        <f t="shared" si="5"/>
        <v>44740.98138970077</v>
      </c>
      <c r="J18" s="149"/>
      <c r="K18" s="163" t="s">
        <v>25</v>
      </c>
      <c r="L18" s="90">
        <f t="shared" si="6"/>
        <v>6376.5291511110627</v>
      </c>
      <c r="M18" s="90">
        <f t="shared" si="6"/>
        <v>129.29914056080796</v>
      </c>
      <c r="N18" s="90">
        <f t="shared" si="6"/>
        <v>8137.2256315158174</v>
      </c>
      <c r="O18" s="90">
        <f t="shared" ref="O18:Q18" si="40">O44+O96</f>
        <v>22261.012955143058</v>
      </c>
      <c r="P18" s="90">
        <f t="shared" si="8"/>
        <v>1973.5654431626197</v>
      </c>
      <c r="Q18" s="90">
        <f t="shared" si="40"/>
        <v>5792.5812347427745</v>
      </c>
      <c r="R18" s="90">
        <f t="shared" ref="R18" si="41">R44+R96</f>
        <v>70.767833464635672</v>
      </c>
      <c r="S18" s="166">
        <f t="shared" si="10"/>
        <v>44740.98138970077</v>
      </c>
      <c r="T18" s="149" t="str">
        <f t="shared" si="11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4"/>
      <c r="CG18" s="141"/>
    </row>
    <row r="19" spans="1:85" ht="15">
      <c r="A19" s="167" t="s">
        <v>24</v>
      </c>
      <c r="B19" s="44">
        <f t="shared" si="1"/>
        <v>7239.4267024688306</v>
      </c>
      <c r="C19" s="44">
        <f t="shared" si="1"/>
        <v>10.961453221266945</v>
      </c>
      <c r="D19" s="44">
        <f t="shared" ref="D19:E19" si="42">D45+D97</f>
        <v>1087.2470987361764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154">
        <f t="shared" si="5"/>
        <v>8337.6352544262736</v>
      </c>
      <c r="J19" s="149"/>
      <c r="K19" s="169" t="s">
        <v>24</v>
      </c>
      <c r="L19" s="44">
        <f t="shared" si="6"/>
        <v>7239.4267024688306</v>
      </c>
      <c r="M19" s="44">
        <f t="shared" si="6"/>
        <v>10.961453221266945</v>
      </c>
      <c r="N19" s="44">
        <f t="shared" si="6"/>
        <v>1087.2470987361764</v>
      </c>
      <c r="O19" s="44">
        <f t="shared" ref="O19:Q19" si="43">O45+O97</f>
        <v>0</v>
      </c>
      <c r="P19" s="44">
        <f t="shared" si="8"/>
        <v>5.0448534238967113E-13</v>
      </c>
      <c r="Q19" s="44">
        <f t="shared" si="43"/>
        <v>0</v>
      </c>
      <c r="R19" s="44">
        <f t="shared" ref="R19" si="44">R45+R97</f>
        <v>0</v>
      </c>
      <c r="S19" s="158">
        <f t="shared" si="10"/>
        <v>8337.6352544262736</v>
      </c>
      <c r="T19" s="149" t="str">
        <f t="shared" si="11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4"/>
      <c r="CG19" s="141"/>
    </row>
    <row r="20" spans="1:85" ht="15">
      <c r="A20" s="159" t="s">
        <v>59</v>
      </c>
      <c r="B20" s="41">
        <f t="shared" si="1"/>
        <v>9311.9948127551252</v>
      </c>
      <c r="C20" s="41">
        <f t="shared" si="1"/>
        <v>33.148682427565923</v>
      </c>
      <c r="D20" s="41">
        <f t="shared" ref="D20:E20" si="45">D46+D98</f>
        <v>1339.4117829130544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162">
        <f t="shared" si="5"/>
        <v>10684.555278095744</v>
      </c>
      <c r="J20" s="149"/>
      <c r="K20" s="163" t="s">
        <v>59</v>
      </c>
      <c r="L20" s="90">
        <f t="shared" si="6"/>
        <v>9311.9948127551252</v>
      </c>
      <c r="M20" s="90">
        <f t="shared" si="6"/>
        <v>33.148682427565923</v>
      </c>
      <c r="N20" s="90">
        <f t="shared" si="6"/>
        <v>1339.4117829130544</v>
      </c>
      <c r="O20" s="90">
        <f t="shared" ref="O20:Q20" si="46">O46+O98</f>
        <v>0</v>
      </c>
      <c r="P20" s="90">
        <f t="shared" si="8"/>
        <v>-1.8240964294591322E-12</v>
      </c>
      <c r="Q20" s="90">
        <f t="shared" si="46"/>
        <v>0</v>
      </c>
      <c r="R20" s="90">
        <f t="shared" ref="R20" si="47">R46+R98</f>
        <v>0</v>
      </c>
      <c r="S20" s="166">
        <f t="shared" si="10"/>
        <v>10684.555278095742</v>
      </c>
      <c r="T20" s="149" t="str">
        <f t="shared" si="11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4"/>
      <c r="CG20" s="141"/>
    </row>
    <row r="21" spans="1:85" ht="15">
      <c r="A21" s="167" t="s">
        <v>22</v>
      </c>
      <c r="B21" s="44">
        <f t="shared" si="1"/>
        <v>3834.5406786309695</v>
      </c>
      <c r="C21" s="44">
        <f t="shared" si="1"/>
        <v>9682.6396830770391</v>
      </c>
      <c r="D21" s="44">
        <f t="shared" ref="D21:E21" si="48">D47+D99</f>
        <v>2957.0477329915211</v>
      </c>
      <c r="E21" s="44">
        <f t="shared" si="48"/>
        <v>2.9694804973181728</v>
      </c>
      <c r="F21" s="44">
        <f t="shared" si="3"/>
        <v>4181.4316134505088</v>
      </c>
      <c r="G21" s="44">
        <f t="shared" si="4"/>
        <v>0</v>
      </c>
      <c r="H21" s="44">
        <f t="shared" si="4"/>
        <v>0</v>
      </c>
      <c r="I21" s="154">
        <f t="shared" si="5"/>
        <v>20658.629188647359</v>
      </c>
      <c r="J21" s="149"/>
      <c r="K21" s="169" t="s">
        <v>22</v>
      </c>
      <c r="L21" s="44">
        <f t="shared" si="6"/>
        <v>3834.5406786309695</v>
      </c>
      <c r="M21" s="44">
        <f t="shared" si="6"/>
        <v>9682.6396830770391</v>
      </c>
      <c r="N21" s="44">
        <f t="shared" si="6"/>
        <v>2957.0477329915211</v>
      </c>
      <c r="O21" s="44">
        <f t="shared" ref="O21:Q21" si="49">O47+O99</f>
        <v>2.9694804973181728</v>
      </c>
      <c r="P21" s="44">
        <f t="shared" si="8"/>
        <v>4181.4316134505061</v>
      </c>
      <c r="Q21" s="44">
        <f t="shared" si="49"/>
        <v>0</v>
      </c>
      <c r="R21" s="44">
        <f t="shared" ref="R21" si="50">R47+R99</f>
        <v>0</v>
      </c>
      <c r="S21" s="158">
        <f t="shared" si="10"/>
        <v>20658.629188647355</v>
      </c>
      <c r="T21" s="149" t="str">
        <f t="shared" si="11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4"/>
      <c r="CG21" s="141"/>
    </row>
    <row r="22" spans="1:85" ht="15">
      <c r="A22" s="159" t="s">
        <v>21</v>
      </c>
      <c r="B22" s="41">
        <f t="shared" si="1"/>
        <v>52.980315209620116</v>
      </c>
      <c r="C22" s="41">
        <f t="shared" si="1"/>
        <v>1927.4260718574706</v>
      </c>
      <c r="D22" s="41">
        <f t="shared" ref="D22:E22" si="51">D48+D100</f>
        <v>1453.2003215855536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162">
        <f t="shared" si="5"/>
        <v>3433.6067086526446</v>
      </c>
      <c r="J22" s="149"/>
      <c r="K22" s="163" t="s">
        <v>21</v>
      </c>
      <c r="L22" s="90">
        <f t="shared" si="6"/>
        <v>52.980315209620116</v>
      </c>
      <c r="M22" s="90">
        <f t="shared" si="6"/>
        <v>1927.4260718574706</v>
      </c>
      <c r="N22" s="90">
        <f t="shared" si="6"/>
        <v>1453.2003215855536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166">
        <f t="shared" si="10"/>
        <v>3433.6067086526446</v>
      </c>
      <c r="T22" s="149" t="str">
        <f t="shared" si="11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4"/>
      <c r="CG22" s="141"/>
    </row>
    <row r="23" spans="1:85" ht="15">
      <c r="A23" s="170" t="s">
        <v>63</v>
      </c>
      <c r="B23" s="44">
        <f t="shared" si="1"/>
        <v>2115.1424869579655</v>
      </c>
      <c r="C23" s="44">
        <f t="shared" si="1"/>
        <v>8.8802489187133098</v>
      </c>
      <c r="D23" s="44">
        <f t="shared" ref="D23:E23" si="54">D49+D101</f>
        <v>4706.2020606677434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154">
        <f t="shared" si="5"/>
        <v>6830.2247965444221</v>
      </c>
      <c r="J23" s="149"/>
      <c r="K23" s="171" t="s">
        <v>63</v>
      </c>
      <c r="L23" s="44">
        <f t="shared" si="6"/>
        <v>2115.1424869579655</v>
      </c>
      <c r="M23" s="44">
        <f t="shared" si="6"/>
        <v>8.8802489187133098</v>
      </c>
      <c r="N23" s="44">
        <f t="shared" si="6"/>
        <v>4706.2020606677434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158">
        <f t="shared" si="10"/>
        <v>6830.2247965444221</v>
      </c>
      <c r="T23" s="149" t="str">
        <f t="shared" si="11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4"/>
      <c r="CG23" s="141"/>
    </row>
    <row r="24" spans="1:85">
      <c r="A24" s="172" t="s">
        <v>23</v>
      </c>
      <c r="B24" s="62">
        <f t="shared" si="1"/>
        <v>2110.7424869579659</v>
      </c>
      <c r="C24" s="62">
        <f t="shared" si="1"/>
        <v>0</v>
      </c>
      <c r="D24" s="62">
        <f t="shared" ref="D24:E24" si="57">D50+D102</f>
        <v>827.96060220931929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175">
        <f t="shared" si="5"/>
        <v>2938.7030891672853</v>
      </c>
      <c r="J24" s="149"/>
      <c r="K24" s="176" t="s">
        <v>23</v>
      </c>
      <c r="L24" s="93">
        <f t="shared" si="6"/>
        <v>2110.7424869579659</v>
      </c>
      <c r="M24" s="93">
        <f t="shared" si="6"/>
        <v>0</v>
      </c>
      <c r="N24" s="93">
        <f t="shared" si="6"/>
        <v>827.96060220931929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179">
        <f t="shared" si="10"/>
        <v>2938.7030891672853</v>
      </c>
      <c r="T24" s="149" t="str">
        <f t="shared" si="11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4"/>
      <c r="CG24" s="141"/>
    </row>
    <row r="25" spans="1:85">
      <c r="A25" s="180" t="s">
        <v>19</v>
      </c>
      <c r="B25" s="65">
        <f t="shared" si="1"/>
        <v>0</v>
      </c>
      <c r="C25" s="65">
        <f t="shared" si="1"/>
        <v>2.7830548955292382</v>
      </c>
      <c r="D25" s="65">
        <f t="shared" ref="D25:E25" si="60">D51+D103</f>
        <v>1215.434271697314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183">
        <f t="shared" si="5"/>
        <v>1218.2173265928432</v>
      </c>
      <c r="J25" s="149"/>
      <c r="K25" s="184" t="s">
        <v>19</v>
      </c>
      <c r="L25" s="65">
        <f t="shared" si="6"/>
        <v>0</v>
      </c>
      <c r="M25" s="65">
        <f t="shared" si="6"/>
        <v>2.7830548955292382</v>
      </c>
      <c r="N25" s="65">
        <f t="shared" si="6"/>
        <v>1215.434271697314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186">
        <f t="shared" si="10"/>
        <v>1218.2173265928432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4"/>
      <c r="CG25" s="141"/>
    </row>
    <row r="26" spans="1:85">
      <c r="A26" s="172" t="s">
        <v>20</v>
      </c>
      <c r="B26" s="62">
        <f t="shared" si="1"/>
        <v>0</v>
      </c>
      <c r="C26" s="62">
        <f t="shared" si="1"/>
        <v>6.0971940231840716</v>
      </c>
      <c r="D26" s="62">
        <f t="shared" ref="D26:E26" si="63">D52+D104</f>
        <v>2662.8071867611102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175">
        <f t="shared" si="5"/>
        <v>2668.9043807842941</v>
      </c>
      <c r="J26" s="149"/>
      <c r="K26" s="176" t="s">
        <v>20</v>
      </c>
      <c r="L26" s="93">
        <f t="shared" si="6"/>
        <v>0</v>
      </c>
      <c r="M26" s="93">
        <f t="shared" si="6"/>
        <v>6.0971940231840716</v>
      </c>
      <c r="N26" s="93">
        <f t="shared" si="6"/>
        <v>2662.8071867611102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179">
        <f t="shared" si="10"/>
        <v>2668.9043807842941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4"/>
      <c r="CG26" s="141"/>
    </row>
    <row r="27" spans="1:85" ht="15" thickBot="1">
      <c r="A27" s="187" t="s">
        <v>11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190">
        <f t="shared" si="5"/>
        <v>4.4000000000000004</v>
      </c>
      <c r="J27" s="149"/>
      <c r="K27" s="191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193">
        <f t="shared" si="10"/>
        <v>4.4000000000000004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4"/>
      <c r="CG27" s="141"/>
    </row>
    <row r="28" spans="1:85" ht="15">
      <c r="A28" s="194" t="s">
        <v>26</v>
      </c>
      <c r="B28" s="195">
        <f>SUM(B7:B23)</f>
        <v>54533.726620348833</v>
      </c>
      <c r="C28" s="195">
        <f t="shared" ref="C28:H28" si="69">SUM(C7:C23)</f>
        <v>27509.397411387905</v>
      </c>
      <c r="D28" s="195">
        <f t="shared" si="69"/>
        <v>40823.087869993309</v>
      </c>
      <c r="E28" s="195">
        <f t="shared" si="69"/>
        <v>25651.836396762723</v>
      </c>
      <c r="F28" s="195">
        <f t="shared" si="69"/>
        <v>63098.551225120478</v>
      </c>
      <c r="G28" s="195">
        <f t="shared" si="69"/>
        <v>5792.5812347427745</v>
      </c>
      <c r="H28" s="195">
        <f t="shared" si="69"/>
        <v>70.767833464635672</v>
      </c>
      <c r="I28" s="154">
        <f t="shared" ref="I28" si="70">SUM(I7:I23)</f>
        <v>217479.9485918206</v>
      </c>
      <c r="J28" s="237"/>
      <c r="K28" s="196" t="s">
        <v>26</v>
      </c>
      <c r="L28" s="195">
        <f>SUM(L7:L23)</f>
        <v>54533.726620348833</v>
      </c>
      <c r="M28" s="195">
        <f t="shared" ref="M28:R28" si="71">SUM(M7:M23)</f>
        <v>27509.397411387905</v>
      </c>
      <c r="N28" s="195">
        <f t="shared" si="71"/>
        <v>40823.087869993309</v>
      </c>
      <c r="O28" s="195">
        <f t="shared" si="71"/>
        <v>25651.836396762723</v>
      </c>
      <c r="P28" s="195">
        <f t="shared" si="71"/>
        <v>63098.551225120485</v>
      </c>
      <c r="Q28" s="195">
        <f t="shared" si="71"/>
        <v>5792.5812347427745</v>
      </c>
      <c r="R28" s="197">
        <f t="shared" si="71"/>
        <v>70.767833464635672</v>
      </c>
      <c r="S28" s="198">
        <f t="shared" ref="S28" si="72">SUM(S7:S23)</f>
        <v>217479.9485918206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4"/>
      <c r="CG28" s="141"/>
    </row>
    <row r="29" spans="1:85" s="24" customFormat="1" ht="15" thickBot="1">
      <c r="A29" s="31" t="s">
        <v>86</v>
      </c>
      <c r="B29" s="55">
        <f>IF($I28=0,"-",B28/$I28)</f>
        <v>0.25075289457006905</v>
      </c>
      <c r="C29" s="55">
        <f t="shared" ref="C29:H29" si="73">IF($I28=0,"-",C28/$I28)</f>
        <v>0.12649164941186919</v>
      </c>
      <c r="D29" s="55">
        <f t="shared" si="73"/>
        <v>0.18770966304858075</v>
      </c>
      <c r="E29" s="55">
        <f t="shared" si="73"/>
        <v>0.11795035157428525</v>
      </c>
      <c r="F29" s="55">
        <f t="shared" si="73"/>
        <v>0.290135029154102</v>
      </c>
      <c r="G29" s="55">
        <f t="shared" si="73"/>
        <v>2.6635012893140957E-2</v>
      </c>
      <c r="H29" s="55">
        <f t="shared" si="73"/>
        <v>3.2539934795302428E-4</v>
      </c>
      <c r="I29" s="56">
        <f>SUM(B29:H29)</f>
        <v>1.0000000000000002</v>
      </c>
      <c r="K29" s="84" t="s">
        <v>86</v>
      </c>
      <c r="L29" s="101">
        <f>IF($S28=0,"-",L28/$S28)</f>
        <v>0.25075289457006905</v>
      </c>
      <c r="M29" s="101">
        <f t="shared" ref="M29:R29" si="74">IF($S28=0,"-",M28/$S28)</f>
        <v>0.12649164941186919</v>
      </c>
      <c r="N29" s="101">
        <f t="shared" si="74"/>
        <v>0.18770966304858075</v>
      </c>
      <c r="O29" s="101">
        <f t="shared" si="74"/>
        <v>0.11795035157428525</v>
      </c>
      <c r="P29" s="101">
        <f t="shared" si="74"/>
        <v>0.29013502915410205</v>
      </c>
      <c r="Q29" s="101">
        <f t="shared" si="74"/>
        <v>2.6635012893140957E-2</v>
      </c>
      <c r="R29" s="102">
        <f t="shared" si="74"/>
        <v>3.2539934795302428E-4</v>
      </c>
      <c r="S29" s="103">
        <f>SUM(L29:R29)</f>
        <v>1.0000000000000002</v>
      </c>
      <c r="BA29" s="199"/>
      <c r="BR29" s="199"/>
    </row>
    <row r="30" spans="1:85" ht="15" thickBot="1"/>
    <row r="31" spans="1:85" ht="28.5">
      <c r="A31" s="298" t="s">
        <v>52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0" t="s">
        <v>52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2" t="s">
        <v>52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54</v>
      </c>
      <c r="AC31" s="200" t="s">
        <v>66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62</v>
      </c>
    </row>
    <row r="32" spans="1:85" ht="15">
      <c r="A32" s="299" t="s">
        <v>52</v>
      </c>
      <c r="B32" s="304" t="s">
        <v>119</v>
      </c>
      <c r="C32" s="305"/>
      <c r="D32" s="305"/>
      <c r="E32" s="305"/>
      <c r="F32" s="305"/>
      <c r="G32" s="305"/>
      <c r="H32" s="305"/>
      <c r="I32" s="306"/>
      <c r="K32" s="301" t="s">
        <v>52</v>
      </c>
      <c r="L32" s="307" t="s">
        <v>119</v>
      </c>
      <c r="M32" s="308"/>
      <c r="N32" s="308"/>
      <c r="O32" s="308"/>
      <c r="P32" s="308"/>
      <c r="Q32" s="308"/>
      <c r="R32" s="308"/>
      <c r="S32" s="309"/>
      <c r="U32" s="303" t="s">
        <v>52</v>
      </c>
      <c r="V32" s="310" t="s">
        <v>119</v>
      </c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1"/>
    </row>
    <row r="33" spans="1:36" ht="15">
      <c r="A33" s="151" t="s">
        <v>7</v>
      </c>
      <c r="B33" s="38">
        <f>B111+B137+B163+B189+B215+B241+B267+B293+B319+B345+B371+B397+B423</f>
        <v>6.5289424911127974E-3</v>
      </c>
      <c r="C33" s="38">
        <f t="shared" ref="C33:E33" si="75">C111+C137+C163+C189+C215+C241+C267+C293+C319+C345+C371+C397+C423</f>
        <v>518.1659779406333</v>
      </c>
      <c r="D33" s="38">
        <f t="shared" si="75"/>
        <v>798.22712042503724</v>
      </c>
      <c r="E33" s="38">
        <f t="shared" si="75"/>
        <v>0</v>
      </c>
      <c r="F33" s="347">
        <v>0</v>
      </c>
      <c r="G33" s="38">
        <f t="shared" ref="G33:H48" si="76">G111+G137+G163+G189+G215+G241+G267+G293+G319+G345+G371+G397+G423</f>
        <v>0</v>
      </c>
      <c r="H33" s="38">
        <f t="shared" si="76"/>
        <v>0</v>
      </c>
      <c r="I33" s="154">
        <f>SUM(B33:H33)</f>
        <v>1316.3996273081616</v>
      </c>
      <c r="J33" s="149"/>
      <c r="K33" s="203" t="s">
        <v>7</v>
      </c>
      <c r="L33" s="38">
        <f t="shared" ref="L33:R48" si="77">L111+L137+L163+L189+L215+L241+L267+L293+L319+L345+L371+L397+L423</f>
        <v>6.5289424911127974E-3</v>
      </c>
      <c r="M33" s="38">
        <f t="shared" si="77"/>
        <v>518.1659779406333</v>
      </c>
      <c r="N33" s="38">
        <f t="shared" si="77"/>
        <v>798.22712042503724</v>
      </c>
      <c r="O33" s="38">
        <f t="shared" si="77"/>
        <v>0</v>
      </c>
      <c r="P33" s="38">
        <f t="shared" si="77"/>
        <v>0</v>
      </c>
      <c r="Q33" s="38">
        <f t="shared" si="77"/>
        <v>0</v>
      </c>
      <c r="R33" s="38">
        <f t="shared" si="77"/>
        <v>0</v>
      </c>
      <c r="S33" s="205">
        <f>SUM(L33:R33)</f>
        <v>1316.3996273081616</v>
      </c>
      <c r="T33" s="149"/>
      <c r="U33" s="206" t="s">
        <v>7</v>
      </c>
      <c r="V33" s="119">
        <f t="shared" ref="V33:AH48" si="78">V111+V137+V163+V189+V215+V241+V267+V293+V319+V345+V371+V397+V423</f>
        <v>6.5289424911127974E-3</v>
      </c>
      <c r="W33" s="119">
        <f t="shared" si="78"/>
        <v>0</v>
      </c>
      <c r="X33" s="119">
        <f t="shared" si="78"/>
        <v>0</v>
      </c>
      <c r="Y33" s="119">
        <f t="shared" si="78"/>
        <v>518.1659779406333</v>
      </c>
      <c r="Z33" s="119">
        <f t="shared" si="78"/>
        <v>798.22712042503724</v>
      </c>
      <c r="AA33" s="119">
        <f t="shared" si="78"/>
        <v>0</v>
      </c>
      <c r="AB33" s="119">
        <f t="shared" si="78"/>
        <v>0</v>
      </c>
      <c r="AC33" s="120">
        <f t="shared" si="78"/>
        <v>0</v>
      </c>
      <c r="AD33" s="119">
        <f t="shared" si="78"/>
        <v>0</v>
      </c>
      <c r="AE33" s="119">
        <f t="shared" si="78"/>
        <v>0</v>
      </c>
      <c r="AF33" s="119">
        <f t="shared" si="78"/>
        <v>0</v>
      </c>
      <c r="AG33" s="119">
        <f t="shared" si="78"/>
        <v>0</v>
      </c>
      <c r="AH33" s="119">
        <f t="shared" si="78"/>
        <v>0</v>
      </c>
      <c r="AI33" s="210">
        <f>SUM(V33:AC33)</f>
        <v>1316.3996273081616</v>
      </c>
      <c r="AJ33" s="141" t="str">
        <f>IF(ABS(S33-AI33)&gt;0.001,S33-AI33,"")</f>
        <v/>
      </c>
    </row>
    <row r="34" spans="1:36" ht="15">
      <c r="A34" s="159" t="s">
        <v>8</v>
      </c>
      <c r="B34" s="41">
        <f t="shared" ref="B34:E49" si="79">B112+B138+B164+B190+B216+B242+B268+B294+B320+B346+B372+B398+B424</f>
        <v>0</v>
      </c>
      <c r="C34" s="41">
        <f t="shared" si="79"/>
        <v>0</v>
      </c>
      <c r="D34" s="41">
        <f t="shared" si="79"/>
        <v>0</v>
      </c>
      <c r="E34" s="41">
        <f t="shared" si="79"/>
        <v>0</v>
      </c>
      <c r="F34" s="348">
        <v>0</v>
      </c>
      <c r="G34" s="41">
        <f t="shared" si="76"/>
        <v>0</v>
      </c>
      <c r="H34" s="41">
        <f t="shared" si="76"/>
        <v>0</v>
      </c>
      <c r="I34" s="162">
        <f t="shared" ref="I34:I53" si="80">SUM(B34:H34)</f>
        <v>0</v>
      </c>
      <c r="J34" s="149"/>
      <c r="K34" s="163" t="s">
        <v>8</v>
      </c>
      <c r="L34" s="90">
        <f t="shared" si="77"/>
        <v>0</v>
      </c>
      <c r="M34" s="90">
        <f t="shared" si="77"/>
        <v>0</v>
      </c>
      <c r="N34" s="90">
        <f t="shared" si="77"/>
        <v>0</v>
      </c>
      <c r="O34" s="90">
        <f t="shared" si="77"/>
        <v>0</v>
      </c>
      <c r="P34" s="90">
        <f t="shared" si="77"/>
        <v>0</v>
      </c>
      <c r="Q34" s="90">
        <f t="shared" si="77"/>
        <v>0</v>
      </c>
      <c r="R34" s="90">
        <f t="shared" si="77"/>
        <v>0</v>
      </c>
      <c r="S34" s="166">
        <f t="shared" ref="S34:S53" si="81">SUM(L34:R34)</f>
        <v>0</v>
      </c>
      <c r="T34" s="149"/>
      <c r="U34" s="211" t="s">
        <v>8</v>
      </c>
      <c r="V34" s="123">
        <f t="shared" si="78"/>
        <v>0</v>
      </c>
      <c r="W34" s="123">
        <f t="shared" si="78"/>
        <v>0</v>
      </c>
      <c r="X34" s="123">
        <f t="shared" si="78"/>
        <v>0</v>
      </c>
      <c r="Y34" s="123">
        <f t="shared" si="78"/>
        <v>0</v>
      </c>
      <c r="Z34" s="123">
        <f t="shared" si="78"/>
        <v>0</v>
      </c>
      <c r="AA34" s="123">
        <f t="shared" si="78"/>
        <v>0</v>
      </c>
      <c r="AB34" s="123">
        <f t="shared" si="78"/>
        <v>0</v>
      </c>
      <c r="AC34" s="124">
        <f t="shared" si="78"/>
        <v>0</v>
      </c>
      <c r="AD34" s="123">
        <f t="shared" si="78"/>
        <v>0</v>
      </c>
      <c r="AE34" s="123">
        <f t="shared" si="78"/>
        <v>0</v>
      </c>
      <c r="AF34" s="123">
        <f t="shared" si="78"/>
        <v>0</v>
      </c>
      <c r="AG34" s="123">
        <f t="shared" si="78"/>
        <v>0</v>
      </c>
      <c r="AH34" s="123">
        <f t="shared" si="78"/>
        <v>0</v>
      </c>
      <c r="AI34" s="214">
        <f t="shared" ref="AI34:AI53" si="82">SUM(V34:AC34)</f>
        <v>0</v>
      </c>
      <c r="AJ34" s="141" t="str">
        <f t="shared" ref="AJ34:AJ54" si="83">IF(ABS(S34-AI34)&gt;0.001,S34-AI34,"")</f>
        <v/>
      </c>
    </row>
    <row r="35" spans="1:36" ht="15">
      <c r="A35" s="167" t="s">
        <v>10</v>
      </c>
      <c r="B35" s="44">
        <f t="shared" si="79"/>
        <v>9.7998527677223557E-2</v>
      </c>
      <c r="C35" s="44">
        <f t="shared" si="79"/>
        <v>0</v>
      </c>
      <c r="D35" s="44">
        <f t="shared" si="79"/>
        <v>2969.0625625427938</v>
      </c>
      <c r="E35" s="44">
        <f t="shared" si="79"/>
        <v>0</v>
      </c>
      <c r="F35" s="348">
        <v>0</v>
      </c>
      <c r="G35" s="44">
        <f t="shared" si="76"/>
        <v>0</v>
      </c>
      <c r="H35" s="44">
        <f t="shared" si="76"/>
        <v>0</v>
      </c>
      <c r="I35" s="154">
        <f t="shared" si="80"/>
        <v>2969.160561070471</v>
      </c>
      <c r="J35" s="149"/>
      <c r="K35" s="169" t="s">
        <v>10</v>
      </c>
      <c r="L35" s="44">
        <f t="shared" si="77"/>
        <v>9.7998527677223557E-2</v>
      </c>
      <c r="M35" s="44">
        <f t="shared" si="77"/>
        <v>0</v>
      </c>
      <c r="N35" s="44">
        <f t="shared" si="77"/>
        <v>2969.0625625427938</v>
      </c>
      <c r="O35" s="44">
        <f t="shared" si="77"/>
        <v>0</v>
      </c>
      <c r="P35" s="44">
        <f t="shared" si="77"/>
        <v>0</v>
      </c>
      <c r="Q35" s="44">
        <f t="shared" si="77"/>
        <v>0</v>
      </c>
      <c r="R35" s="44">
        <f t="shared" si="77"/>
        <v>0</v>
      </c>
      <c r="S35" s="158">
        <f t="shared" si="81"/>
        <v>2969.160561070471</v>
      </c>
      <c r="T35" s="149"/>
      <c r="U35" s="215" t="s">
        <v>10</v>
      </c>
      <c r="V35" s="119">
        <f t="shared" si="78"/>
        <v>9.7998527677223557E-2</v>
      </c>
      <c r="W35" s="119">
        <f t="shared" si="78"/>
        <v>0</v>
      </c>
      <c r="X35" s="119">
        <f t="shared" si="78"/>
        <v>0</v>
      </c>
      <c r="Y35" s="119">
        <f t="shared" si="78"/>
        <v>0</v>
      </c>
      <c r="Z35" s="119">
        <f t="shared" si="78"/>
        <v>2969.0625625427938</v>
      </c>
      <c r="AA35" s="119">
        <f t="shared" si="78"/>
        <v>0</v>
      </c>
      <c r="AB35" s="119">
        <f t="shared" si="78"/>
        <v>0</v>
      </c>
      <c r="AC35" s="120">
        <f t="shared" si="78"/>
        <v>0</v>
      </c>
      <c r="AD35" s="119">
        <f t="shared" si="78"/>
        <v>0</v>
      </c>
      <c r="AE35" s="119">
        <f t="shared" si="78"/>
        <v>0</v>
      </c>
      <c r="AF35" s="119">
        <f t="shared" si="78"/>
        <v>0</v>
      </c>
      <c r="AG35" s="119">
        <f t="shared" si="78"/>
        <v>0</v>
      </c>
      <c r="AH35" s="119">
        <f t="shared" si="78"/>
        <v>0</v>
      </c>
      <c r="AI35" s="210">
        <f t="shared" si="82"/>
        <v>2969.160561070471</v>
      </c>
      <c r="AJ35" s="141" t="str">
        <f t="shared" si="83"/>
        <v/>
      </c>
    </row>
    <row r="36" spans="1:36" ht="15">
      <c r="A36" s="159" t="s">
        <v>55</v>
      </c>
      <c r="B36" s="41">
        <f t="shared" si="79"/>
        <v>0</v>
      </c>
      <c r="C36" s="41">
        <f t="shared" si="79"/>
        <v>0</v>
      </c>
      <c r="D36" s="41">
        <f t="shared" si="79"/>
        <v>61.701599999999999</v>
      </c>
      <c r="E36" s="41">
        <f t="shared" si="79"/>
        <v>0</v>
      </c>
      <c r="F36" s="348">
        <v>0</v>
      </c>
      <c r="G36" s="41">
        <f t="shared" si="76"/>
        <v>0</v>
      </c>
      <c r="H36" s="41">
        <f t="shared" si="76"/>
        <v>0</v>
      </c>
      <c r="I36" s="162">
        <f t="shared" si="80"/>
        <v>61.701599999999999</v>
      </c>
      <c r="J36" s="149"/>
      <c r="K36" s="163" t="s">
        <v>55</v>
      </c>
      <c r="L36" s="90">
        <f t="shared" si="77"/>
        <v>0</v>
      </c>
      <c r="M36" s="90">
        <f t="shared" si="77"/>
        <v>0</v>
      </c>
      <c r="N36" s="90">
        <f t="shared" si="77"/>
        <v>61.701599999999999</v>
      </c>
      <c r="O36" s="90">
        <f t="shared" si="77"/>
        <v>0</v>
      </c>
      <c r="P36" s="90">
        <f t="shared" si="77"/>
        <v>0</v>
      </c>
      <c r="Q36" s="90">
        <f t="shared" si="77"/>
        <v>0</v>
      </c>
      <c r="R36" s="90">
        <f t="shared" si="77"/>
        <v>0</v>
      </c>
      <c r="S36" s="166">
        <f t="shared" si="81"/>
        <v>61.701599999999999</v>
      </c>
      <c r="T36" s="149"/>
      <c r="U36" s="211" t="s">
        <v>55</v>
      </c>
      <c r="V36" s="123">
        <f t="shared" si="78"/>
        <v>0</v>
      </c>
      <c r="W36" s="123">
        <f t="shared" si="78"/>
        <v>0</v>
      </c>
      <c r="X36" s="123">
        <f t="shared" si="78"/>
        <v>0</v>
      </c>
      <c r="Y36" s="123">
        <f t="shared" si="78"/>
        <v>0</v>
      </c>
      <c r="Z36" s="123">
        <f t="shared" si="78"/>
        <v>61.667920087336242</v>
      </c>
      <c r="AA36" s="123">
        <f t="shared" si="78"/>
        <v>0</v>
      </c>
      <c r="AB36" s="123">
        <f t="shared" si="78"/>
        <v>0</v>
      </c>
      <c r="AC36" s="124">
        <f t="shared" si="78"/>
        <v>3.367991266375546E-2</v>
      </c>
      <c r="AD36" s="123">
        <f t="shared" si="78"/>
        <v>0</v>
      </c>
      <c r="AE36" s="123">
        <f t="shared" si="78"/>
        <v>0</v>
      </c>
      <c r="AF36" s="123">
        <f t="shared" si="78"/>
        <v>0</v>
      </c>
      <c r="AG36" s="123">
        <f t="shared" si="78"/>
        <v>3.367991266375546E-2</v>
      </c>
      <c r="AH36" s="123">
        <f t="shared" si="78"/>
        <v>0</v>
      </c>
      <c r="AI36" s="214">
        <f t="shared" si="82"/>
        <v>61.701599999999999</v>
      </c>
      <c r="AJ36" s="141" t="str">
        <f t="shared" si="83"/>
        <v/>
      </c>
    </row>
    <row r="37" spans="1:36" ht="15">
      <c r="A37" s="167" t="s">
        <v>16</v>
      </c>
      <c r="B37" s="44">
        <f t="shared" si="79"/>
        <v>791.46549826681303</v>
      </c>
      <c r="C37" s="44">
        <f t="shared" si="79"/>
        <v>674.19422095546224</v>
      </c>
      <c r="D37" s="44">
        <f t="shared" si="79"/>
        <v>434.02391083496059</v>
      </c>
      <c r="E37" s="44">
        <f t="shared" si="79"/>
        <v>0</v>
      </c>
      <c r="F37" s="348">
        <v>0</v>
      </c>
      <c r="G37" s="44">
        <f t="shared" si="76"/>
        <v>0</v>
      </c>
      <c r="H37" s="44">
        <f t="shared" si="76"/>
        <v>0</v>
      </c>
      <c r="I37" s="154">
        <f t="shared" si="80"/>
        <v>1899.6836300572359</v>
      </c>
      <c r="J37" s="149"/>
      <c r="K37" s="169" t="s">
        <v>16</v>
      </c>
      <c r="L37" s="44">
        <f t="shared" si="77"/>
        <v>791.46549826681303</v>
      </c>
      <c r="M37" s="44">
        <f t="shared" si="77"/>
        <v>674.19422095546224</v>
      </c>
      <c r="N37" s="44">
        <f t="shared" si="77"/>
        <v>434.02391083496059</v>
      </c>
      <c r="O37" s="44">
        <f t="shared" si="77"/>
        <v>0</v>
      </c>
      <c r="P37" s="44">
        <f t="shared" si="77"/>
        <v>0</v>
      </c>
      <c r="Q37" s="44">
        <f t="shared" si="77"/>
        <v>0</v>
      </c>
      <c r="R37" s="44">
        <f t="shared" si="77"/>
        <v>0</v>
      </c>
      <c r="S37" s="158">
        <f t="shared" si="81"/>
        <v>1899.6836300572359</v>
      </c>
      <c r="T37" s="149"/>
      <c r="U37" s="215" t="s">
        <v>16</v>
      </c>
      <c r="V37" s="119">
        <f t="shared" si="78"/>
        <v>763.22576630864864</v>
      </c>
      <c r="W37" s="119">
        <f t="shared" si="78"/>
        <v>0</v>
      </c>
      <c r="X37" s="119">
        <f t="shared" si="78"/>
        <v>0</v>
      </c>
      <c r="Y37" s="119">
        <f t="shared" si="78"/>
        <v>674.19422095546224</v>
      </c>
      <c r="Z37" s="119">
        <f t="shared" si="78"/>
        <v>400.96409870599769</v>
      </c>
      <c r="AA37" s="119">
        <f t="shared" si="78"/>
        <v>0</v>
      </c>
      <c r="AB37" s="119">
        <f t="shared" si="78"/>
        <v>0</v>
      </c>
      <c r="AC37" s="120">
        <f t="shared" si="78"/>
        <v>61.299544087127359</v>
      </c>
      <c r="AD37" s="119">
        <f t="shared" si="78"/>
        <v>28.23973195816443</v>
      </c>
      <c r="AE37" s="119">
        <f t="shared" si="78"/>
        <v>0</v>
      </c>
      <c r="AF37" s="119">
        <f t="shared" si="78"/>
        <v>0</v>
      </c>
      <c r="AG37" s="119">
        <f t="shared" si="78"/>
        <v>33.059812128962918</v>
      </c>
      <c r="AH37" s="119">
        <f t="shared" si="78"/>
        <v>0</v>
      </c>
      <c r="AI37" s="210">
        <f t="shared" si="82"/>
        <v>1899.6836300572359</v>
      </c>
      <c r="AJ37" s="141" t="str">
        <f t="shared" si="83"/>
        <v/>
      </c>
    </row>
    <row r="38" spans="1:36" ht="15">
      <c r="A38" s="159" t="s">
        <v>15</v>
      </c>
      <c r="B38" s="41">
        <f t="shared" si="79"/>
        <v>374.32834314922104</v>
      </c>
      <c r="C38" s="41">
        <f t="shared" si="79"/>
        <v>157.6359500731246</v>
      </c>
      <c r="D38" s="41">
        <f t="shared" si="79"/>
        <v>85.98292888234171</v>
      </c>
      <c r="E38" s="41">
        <f t="shared" si="79"/>
        <v>2.298822202898581</v>
      </c>
      <c r="F38" s="348">
        <v>0</v>
      </c>
      <c r="G38" s="41">
        <f t="shared" si="76"/>
        <v>0</v>
      </c>
      <c r="H38" s="41">
        <f t="shared" si="76"/>
        <v>0</v>
      </c>
      <c r="I38" s="162">
        <f t="shared" si="80"/>
        <v>620.24604430758598</v>
      </c>
      <c r="J38" s="149"/>
      <c r="K38" s="163" t="s">
        <v>15</v>
      </c>
      <c r="L38" s="90">
        <f t="shared" si="77"/>
        <v>374.32834314922104</v>
      </c>
      <c r="M38" s="90">
        <f t="shared" si="77"/>
        <v>157.6359500731246</v>
      </c>
      <c r="N38" s="90">
        <f t="shared" si="77"/>
        <v>85.98292888234171</v>
      </c>
      <c r="O38" s="90">
        <f t="shared" si="77"/>
        <v>2.298822202898581</v>
      </c>
      <c r="P38" s="90">
        <f t="shared" si="77"/>
        <v>0</v>
      </c>
      <c r="Q38" s="90">
        <f t="shared" si="77"/>
        <v>0</v>
      </c>
      <c r="R38" s="90">
        <f t="shared" si="77"/>
        <v>0</v>
      </c>
      <c r="S38" s="166">
        <f t="shared" si="81"/>
        <v>620.24604430758598</v>
      </c>
      <c r="T38" s="149"/>
      <c r="U38" s="211" t="s">
        <v>56</v>
      </c>
      <c r="V38" s="123">
        <f t="shared" si="78"/>
        <v>368.41557816478377</v>
      </c>
      <c r="W38" s="123">
        <f t="shared" si="78"/>
        <v>1.7569294991034192</v>
      </c>
      <c r="X38" s="123">
        <f t="shared" si="78"/>
        <v>0</v>
      </c>
      <c r="Y38" s="123">
        <f t="shared" si="78"/>
        <v>157.6359500731246</v>
      </c>
      <c r="Z38" s="123">
        <f t="shared" si="78"/>
        <v>72.585941732031714</v>
      </c>
      <c r="AA38" s="123">
        <f t="shared" si="78"/>
        <v>0.87711193962944445</v>
      </c>
      <c r="AB38" s="123">
        <f t="shared" si="78"/>
        <v>0</v>
      </c>
      <c r="AC38" s="124">
        <f t="shared" si="78"/>
        <v>18.97453289891294</v>
      </c>
      <c r="AD38" s="123">
        <f t="shared" si="78"/>
        <v>4.1558354853338075</v>
      </c>
      <c r="AE38" s="123">
        <f t="shared" si="78"/>
        <v>0</v>
      </c>
      <c r="AF38" s="123">
        <f t="shared" si="78"/>
        <v>0</v>
      </c>
      <c r="AG38" s="123">
        <f t="shared" si="78"/>
        <v>13.396987150309995</v>
      </c>
      <c r="AH38" s="123">
        <f t="shared" si="78"/>
        <v>1.4217102632691363</v>
      </c>
      <c r="AI38" s="214">
        <f t="shared" si="82"/>
        <v>620.24604430758598</v>
      </c>
      <c r="AJ38" s="141" t="str">
        <f t="shared" si="83"/>
        <v/>
      </c>
    </row>
    <row r="39" spans="1:36" ht="15">
      <c r="A39" s="167" t="s">
        <v>57</v>
      </c>
      <c r="B39" s="44">
        <f t="shared" si="79"/>
        <v>0</v>
      </c>
      <c r="C39" s="44">
        <f t="shared" si="79"/>
        <v>0</v>
      </c>
      <c r="D39" s="44">
        <f t="shared" si="79"/>
        <v>9.2237456869961765</v>
      </c>
      <c r="E39" s="44">
        <f t="shared" si="79"/>
        <v>2899.8076713009918</v>
      </c>
      <c r="F39" s="348">
        <v>0</v>
      </c>
      <c r="G39" s="44">
        <f t="shared" si="76"/>
        <v>0</v>
      </c>
      <c r="H39" s="44">
        <f t="shared" si="76"/>
        <v>0</v>
      </c>
      <c r="I39" s="154">
        <f t="shared" si="80"/>
        <v>2909.031416987988</v>
      </c>
      <c r="J39" s="149"/>
      <c r="K39" s="169" t="s">
        <v>57</v>
      </c>
      <c r="L39" s="44">
        <f t="shared" si="77"/>
        <v>0</v>
      </c>
      <c r="M39" s="44">
        <f t="shared" si="77"/>
        <v>0</v>
      </c>
      <c r="N39" s="44">
        <f t="shared" si="77"/>
        <v>9.2237456869961765</v>
      </c>
      <c r="O39" s="44">
        <f t="shared" si="77"/>
        <v>2899.8076713009918</v>
      </c>
      <c r="P39" s="44">
        <f t="shared" si="77"/>
        <v>5855.8364739871449</v>
      </c>
      <c r="Q39" s="44">
        <f t="shared" si="77"/>
        <v>0</v>
      </c>
      <c r="R39" s="44">
        <f t="shared" si="77"/>
        <v>0</v>
      </c>
      <c r="S39" s="158">
        <f t="shared" si="81"/>
        <v>8764.8678909751325</v>
      </c>
      <c r="T39" s="149"/>
      <c r="U39" s="215" t="s">
        <v>57</v>
      </c>
      <c r="V39" s="119">
        <f t="shared" si="78"/>
        <v>0</v>
      </c>
      <c r="W39" s="119">
        <f t="shared" si="78"/>
        <v>0</v>
      </c>
      <c r="X39" s="119">
        <f t="shared" si="78"/>
        <v>0</v>
      </c>
      <c r="Y39" s="119">
        <f t="shared" si="78"/>
        <v>0</v>
      </c>
      <c r="Z39" s="119">
        <f t="shared" si="78"/>
        <v>0</v>
      </c>
      <c r="AA39" s="119">
        <f t="shared" si="78"/>
        <v>2893.8483325621751</v>
      </c>
      <c r="AB39" s="119">
        <f t="shared" si="78"/>
        <v>5855.8364739871449</v>
      </c>
      <c r="AC39" s="120">
        <f t="shared" si="78"/>
        <v>15.183084425813064</v>
      </c>
      <c r="AD39" s="119">
        <f t="shared" si="78"/>
        <v>0</v>
      </c>
      <c r="AE39" s="119">
        <f t="shared" si="78"/>
        <v>5.9593387388168875</v>
      </c>
      <c r="AF39" s="119">
        <f t="shared" si="78"/>
        <v>0</v>
      </c>
      <c r="AG39" s="119">
        <f t="shared" si="78"/>
        <v>9.2237456869961765</v>
      </c>
      <c r="AH39" s="119">
        <f t="shared" si="78"/>
        <v>0</v>
      </c>
      <c r="AI39" s="210">
        <f t="shared" si="82"/>
        <v>8764.8678909751325</v>
      </c>
      <c r="AJ39" s="141" t="str">
        <f t="shared" si="83"/>
        <v/>
      </c>
    </row>
    <row r="40" spans="1:36" ht="15">
      <c r="A40" s="159" t="s">
        <v>12</v>
      </c>
      <c r="B40" s="41">
        <f t="shared" si="79"/>
        <v>0</v>
      </c>
      <c r="C40" s="41">
        <f t="shared" si="79"/>
        <v>0.11307994711464114</v>
      </c>
      <c r="D40" s="41">
        <f t="shared" si="79"/>
        <v>0</v>
      </c>
      <c r="E40" s="41">
        <f t="shared" si="79"/>
        <v>34.953487583877177</v>
      </c>
      <c r="F40" s="348">
        <v>0</v>
      </c>
      <c r="G40" s="41">
        <f t="shared" si="76"/>
        <v>0</v>
      </c>
      <c r="H40" s="41">
        <f t="shared" si="76"/>
        <v>0</v>
      </c>
      <c r="I40" s="162">
        <f t="shared" si="80"/>
        <v>35.066567530991819</v>
      </c>
      <c r="J40" s="149"/>
      <c r="K40" s="163" t="s">
        <v>12</v>
      </c>
      <c r="L40" s="90">
        <f t="shared" si="77"/>
        <v>0</v>
      </c>
      <c r="M40" s="90">
        <f t="shared" si="77"/>
        <v>0.11307994711464114</v>
      </c>
      <c r="N40" s="90">
        <f t="shared" si="77"/>
        <v>0</v>
      </c>
      <c r="O40" s="90">
        <f t="shared" si="77"/>
        <v>34.953487583877177</v>
      </c>
      <c r="P40" s="90">
        <f t="shared" si="77"/>
        <v>272.38030901320138</v>
      </c>
      <c r="Q40" s="90">
        <f t="shared" si="77"/>
        <v>0</v>
      </c>
      <c r="R40" s="90">
        <f t="shared" si="77"/>
        <v>0</v>
      </c>
      <c r="S40" s="166">
        <f t="shared" si="81"/>
        <v>307.44687654419317</v>
      </c>
      <c r="T40" s="149"/>
      <c r="U40" s="211" t="s">
        <v>12</v>
      </c>
      <c r="V40" s="123">
        <f t="shared" si="78"/>
        <v>0</v>
      </c>
      <c r="W40" s="123">
        <f t="shared" si="78"/>
        <v>0</v>
      </c>
      <c r="X40" s="123">
        <f t="shared" si="78"/>
        <v>0</v>
      </c>
      <c r="Y40" s="123">
        <f t="shared" si="78"/>
        <v>0.11307994711464114</v>
      </c>
      <c r="Z40" s="123">
        <f t="shared" si="78"/>
        <v>0</v>
      </c>
      <c r="AA40" s="123">
        <f t="shared" si="78"/>
        <v>34.953487583877177</v>
      </c>
      <c r="AB40" s="123">
        <f t="shared" si="78"/>
        <v>272.38030901320138</v>
      </c>
      <c r="AC40" s="124">
        <f t="shared" si="78"/>
        <v>0</v>
      </c>
      <c r="AD40" s="123">
        <f t="shared" si="78"/>
        <v>0</v>
      </c>
      <c r="AE40" s="123">
        <f t="shared" si="78"/>
        <v>0</v>
      </c>
      <c r="AF40" s="123">
        <f t="shared" si="78"/>
        <v>0</v>
      </c>
      <c r="AG40" s="123">
        <f t="shared" si="78"/>
        <v>0</v>
      </c>
      <c r="AH40" s="123">
        <f t="shared" si="78"/>
        <v>0</v>
      </c>
      <c r="AI40" s="214">
        <f t="shared" si="82"/>
        <v>307.44687654419317</v>
      </c>
      <c r="AJ40" s="141" t="str">
        <f t="shared" si="83"/>
        <v/>
      </c>
    </row>
    <row r="41" spans="1:36" ht="15">
      <c r="A41" s="167" t="s">
        <v>58</v>
      </c>
      <c r="B41" s="44">
        <f t="shared" si="79"/>
        <v>0</v>
      </c>
      <c r="C41" s="44">
        <f t="shared" si="79"/>
        <v>0</v>
      </c>
      <c r="D41" s="44">
        <f t="shared" si="79"/>
        <v>0.40521730910122106</v>
      </c>
      <c r="E41" s="44">
        <f t="shared" si="79"/>
        <v>4.1780153167537075E-2</v>
      </c>
      <c r="F41" s="348">
        <v>0</v>
      </c>
      <c r="G41" s="44">
        <f t="shared" si="76"/>
        <v>0</v>
      </c>
      <c r="H41" s="44">
        <f t="shared" si="76"/>
        <v>0</v>
      </c>
      <c r="I41" s="154">
        <f t="shared" si="80"/>
        <v>0.44699746226875814</v>
      </c>
      <c r="J41" s="149"/>
      <c r="K41" s="169" t="s">
        <v>58</v>
      </c>
      <c r="L41" s="44">
        <f t="shared" si="77"/>
        <v>0</v>
      </c>
      <c r="M41" s="44">
        <f t="shared" si="77"/>
        <v>0</v>
      </c>
      <c r="N41" s="44">
        <f t="shared" si="77"/>
        <v>0.40521730910122106</v>
      </c>
      <c r="O41" s="44">
        <f t="shared" si="77"/>
        <v>4.1780153167537075E-2</v>
      </c>
      <c r="P41" s="44">
        <f t="shared" si="77"/>
        <v>0</v>
      </c>
      <c r="Q41" s="44">
        <f t="shared" si="77"/>
        <v>0</v>
      </c>
      <c r="R41" s="44">
        <f t="shared" si="77"/>
        <v>0</v>
      </c>
      <c r="S41" s="158">
        <f t="shared" si="81"/>
        <v>0.44699746226875814</v>
      </c>
      <c r="T41" s="149"/>
      <c r="U41" s="215" t="s">
        <v>58</v>
      </c>
      <c r="V41" s="119">
        <f t="shared" si="78"/>
        <v>0</v>
      </c>
      <c r="W41" s="119">
        <f t="shared" si="78"/>
        <v>0</v>
      </c>
      <c r="X41" s="119">
        <f t="shared" si="78"/>
        <v>0</v>
      </c>
      <c r="Y41" s="119">
        <f t="shared" si="78"/>
        <v>0</v>
      </c>
      <c r="Z41" s="119">
        <f t="shared" si="78"/>
        <v>0.40521730910122106</v>
      </c>
      <c r="AA41" s="119">
        <f t="shared" si="78"/>
        <v>0</v>
      </c>
      <c r="AB41" s="119">
        <f t="shared" si="78"/>
        <v>0</v>
      </c>
      <c r="AC41" s="120">
        <f t="shared" si="78"/>
        <v>4.1780153167537075E-2</v>
      </c>
      <c r="AD41" s="119">
        <f t="shared" si="78"/>
        <v>0</v>
      </c>
      <c r="AE41" s="119">
        <f t="shared" si="78"/>
        <v>0</v>
      </c>
      <c r="AF41" s="119">
        <f t="shared" si="78"/>
        <v>0</v>
      </c>
      <c r="AG41" s="119">
        <f t="shared" si="78"/>
        <v>0</v>
      </c>
      <c r="AH41" s="119">
        <f t="shared" si="78"/>
        <v>4.1780153167537075E-2</v>
      </c>
      <c r="AI41" s="210">
        <f t="shared" si="82"/>
        <v>0.44699746226875814</v>
      </c>
      <c r="AJ41" s="141" t="str">
        <f t="shared" si="83"/>
        <v/>
      </c>
    </row>
    <row r="42" spans="1:36" ht="15">
      <c r="A42" s="159" t="s">
        <v>17</v>
      </c>
      <c r="B42" s="41">
        <f t="shared" si="79"/>
        <v>180.85602471594544</v>
      </c>
      <c r="C42" s="41">
        <f t="shared" si="79"/>
        <v>4.4918919795272245</v>
      </c>
      <c r="D42" s="41">
        <f t="shared" si="79"/>
        <v>126.11278654584824</v>
      </c>
      <c r="E42" s="41">
        <f t="shared" si="79"/>
        <v>102.02260043134559</v>
      </c>
      <c r="F42" s="348">
        <v>0</v>
      </c>
      <c r="G42" s="41">
        <f t="shared" si="76"/>
        <v>0</v>
      </c>
      <c r="H42" s="41">
        <f t="shared" si="76"/>
        <v>0</v>
      </c>
      <c r="I42" s="162">
        <f t="shared" si="80"/>
        <v>413.48330367266652</v>
      </c>
      <c r="J42" s="149"/>
      <c r="K42" s="163" t="s">
        <v>17</v>
      </c>
      <c r="L42" s="90">
        <f t="shared" si="77"/>
        <v>180.85602471594544</v>
      </c>
      <c r="M42" s="90">
        <f t="shared" si="77"/>
        <v>4.4918919795272245</v>
      </c>
      <c r="N42" s="90">
        <f t="shared" si="77"/>
        <v>126.11278654584824</v>
      </c>
      <c r="O42" s="90">
        <f t="shared" si="77"/>
        <v>102.02260043134559</v>
      </c>
      <c r="P42" s="90">
        <f t="shared" si="77"/>
        <v>22.194409227575505</v>
      </c>
      <c r="Q42" s="90">
        <f t="shared" si="77"/>
        <v>0</v>
      </c>
      <c r="R42" s="90">
        <f t="shared" si="77"/>
        <v>0</v>
      </c>
      <c r="S42" s="166">
        <f t="shared" si="81"/>
        <v>435.677712900242</v>
      </c>
      <c r="T42" s="149"/>
      <c r="U42" s="211" t="s">
        <v>17</v>
      </c>
      <c r="V42" s="123">
        <f t="shared" si="78"/>
        <v>173.52577975686998</v>
      </c>
      <c r="W42" s="123">
        <f t="shared" si="78"/>
        <v>0.90668842315569842</v>
      </c>
      <c r="X42" s="123">
        <f t="shared" si="78"/>
        <v>0</v>
      </c>
      <c r="Y42" s="123">
        <f t="shared" si="78"/>
        <v>4.4918919795272245</v>
      </c>
      <c r="Z42" s="123">
        <f t="shared" si="78"/>
        <v>103.55844780797347</v>
      </c>
      <c r="AA42" s="123">
        <f t="shared" si="78"/>
        <v>71.027585075603866</v>
      </c>
      <c r="AB42" s="123">
        <f t="shared" si="78"/>
        <v>22.194409227575505</v>
      </c>
      <c r="AC42" s="124">
        <f t="shared" si="78"/>
        <v>59.972910629536258</v>
      </c>
      <c r="AD42" s="123">
        <f t="shared" si="78"/>
        <v>6.4235565359197615</v>
      </c>
      <c r="AE42" s="123">
        <f t="shared" si="78"/>
        <v>0</v>
      </c>
      <c r="AF42" s="123">
        <f t="shared" si="78"/>
        <v>0</v>
      </c>
      <c r="AG42" s="123">
        <f t="shared" si="78"/>
        <v>22.554338737874783</v>
      </c>
      <c r="AH42" s="123">
        <f t="shared" si="78"/>
        <v>30.995015355741714</v>
      </c>
      <c r="AI42" s="214">
        <f t="shared" si="82"/>
        <v>435.677712900242</v>
      </c>
      <c r="AJ42" s="141" t="str">
        <f t="shared" si="83"/>
        <v/>
      </c>
    </row>
    <row r="43" spans="1:36" ht="15">
      <c r="A43" s="167" t="s">
        <v>139</v>
      </c>
      <c r="B43" s="44">
        <f t="shared" si="79"/>
        <v>3787.6989922877779</v>
      </c>
      <c r="C43" s="44">
        <f t="shared" si="79"/>
        <v>14011.298732305142</v>
      </c>
      <c r="D43" s="44">
        <f t="shared" si="79"/>
        <v>14297.6656486345</v>
      </c>
      <c r="E43" s="44">
        <f t="shared" si="79"/>
        <v>4.4550677773856036</v>
      </c>
      <c r="F43" s="348">
        <v>0</v>
      </c>
      <c r="G43" s="44">
        <f t="shared" si="76"/>
        <v>0</v>
      </c>
      <c r="H43" s="44">
        <f t="shared" si="76"/>
        <v>0</v>
      </c>
      <c r="I43" s="154">
        <f t="shared" si="80"/>
        <v>32101.118441004804</v>
      </c>
      <c r="J43" s="149"/>
      <c r="K43" s="169" t="s">
        <v>139</v>
      </c>
      <c r="L43" s="44">
        <f t="shared" si="77"/>
        <v>3787.6989922877779</v>
      </c>
      <c r="M43" s="44">
        <f t="shared" si="77"/>
        <v>14011.298732305142</v>
      </c>
      <c r="N43" s="44">
        <f t="shared" si="77"/>
        <v>14297.6656486345</v>
      </c>
      <c r="O43" s="44">
        <f t="shared" si="77"/>
        <v>4.4550677773856036</v>
      </c>
      <c r="P43" s="44">
        <f t="shared" si="77"/>
        <v>33.726382687553098</v>
      </c>
      <c r="Q43" s="44">
        <f t="shared" si="77"/>
        <v>0</v>
      </c>
      <c r="R43" s="44">
        <f t="shared" si="77"/>
        <v>0</v>
      </c>
      <c r="S43" s="158">
        <f t="shared" si="81"/>
        <v>32134.844823692358</v>
      </c>
      <c r="T43" s="149"/>
      <c r="U43" s="215" t="s">
        <v>139</v>
      </c>
      <c r="V43" s="119">
        <f t="shared" si="78"/>
        <v>3610.3854927434613</v>
      </c>
      <c r="W43" s="119">
        <f t="shared" si="78"/>
        <v>0</v>
      </c>
      <c r="X43" s="119">
        <f t="shared" si="78"/>
        <v>0</v>
      </c>
      <c r="Y43" s="119">
        <f t="shared" si="78"/>
        <v>14011.298732305142</v>
      </c>
      <c r="Z43" s="119">
        <f t="shared" si="78"/>
        <v>12662.698767493741</v>
      </c>
      <c r="AA43" s="119">
        <f t="shared" si="78"/>
        <v>4.4550677773856036</v>
      </c>
      <c r="AB43" s="119">
        <f t="shared" si="78"/>
        <v>33.726382687553098</v>
      </c>
      <c r="AC43" s="120">
        <f t="shared" si="78"/>
        <v>1812.2803806850723</v>
      </c>
      <c r="AD43" s="119">
        <f t="shared" si="78"/>
        <v>177.31349954431613</v>
      </c>
      <c r="AE43" s="119">
        <f t="shared" si="78"/>
        <v>0</v>
      </c>
      <c r="AF43" s="119">
        <f t="shared" si="78"/>
        <v>0</v>
      </c>
      <c r="AG43" s="119">
        <f t="shared" si="78"/>
        <v>1634.9668811407564</v>
      </c>
      <c r="AH43" s="119">
        <f t="shared" si="78"/>
        <v>0</v>
      </c>
      <c r="AI43" s="210">
        <f t="shared" si="82"/>
        <v>32134.844823692354</v>
      </c>
      <c r="AJ43" s="141" t="str">
        <f t="shared" si="83"/>
        <v/>
      </c>
    </row>
    <row r="44" spans="1:36" ht="15">
      <c r="A44" s="159" t="s">
        <v>25</v>
      </c>
      <c r="B44" s="41">
        <f t="shared" si="79"/>
        <v>3503.0665206415779</v>
      </c>
      <c r="C44" s="41">
        <f t="shared" si="79"/>
        <v>128.93689322139983</v>
      </c>
      <c r="D44" s="41">
        <f t="shared" si="79"/>
        <v>2936.9674844675128</v>
      </c>
      <c r="E44" s="41">
        <f t="shared" si="79"/>
        <v>17511.348680943262</v>
      </c>
      <c r="F44" s="348">
        <v>0</v>
      </c>
      <c r="G44" s="41">
        <f t="shared" si="76"/>
        <v>2125.620497657751</v>
      </c>
      <c r="H44" s="41">
        <f t="shared" si="76"/>
        <v>68.154313176278038</v>
      </c>
      <c r="I44" s="162">
        <f t="shared" si="80"/>
        <v>26274.094390107781</v>
      </c>
      <c r="J44" s="149"/>
      <c r="K44" s="163" t="s">
        <v>25</v>
      </c>
      <c r="L44" s="90">
        <f t="shared" si="77"/>
        <v>3503.0665206415779</v>
      </c>
      <c r="M44" s="90">
        <f t="shared" si="77"/>
        <v>128.93689322139983</v>
      </c>
      <c r="N44" s="90">
        <f t="shared" si="77"/>
        <v>2936.9674844675128</v>
      </c>
      <c r="O44" s="90">
        <f t="shared" si="77"/>
        <v>17511.348680943262</v>
      </c>
      <c r="P44" s="90">
        <f t="shared" si="77"/>
        <v>253.12717245965356</v>
      </c>
      <c r="Q44" s="90">
        <f t="shared" si="77"/>
        <v>2125.620497657751</v>
      </c>
      <c r="R44" s="90">
        <f t="shared" si="77"/>
        <v>68.154313176278038</v>
      </c>
      <c r="S44" s="166">
        <f t="shared" si="81"/>
        <v>26527.221562567433</v>
      </c>
      <c r="T44" s="149"/>
      <c r="U44" s="211" t="s">
        <v>25</v>
      </c>
      <c r="V44" s="123">
        <f t="shared" si="78"/>
        <v>105.89753649396884</v>
      </c>
      <c r="W44" s="123">
        <f t="shared" si="78"/>
        <v>2206.7755002460763</v>
      </c>
      <c r="X44" s="123">
        <f t="shared" si="78"/>
        <v>2125.620497657751</v>
      </c>
      <c r="Y44" s="123">
        <f t="shared" si="78"/>
        <v>128.93689322139983</v>
      </c>
      <c r="Z44" s="123">
        <f t="shared" si="78"/>
        <v>2851.5483996565599</v>
      </c>
      <c r="AA44" s="123">
        <f t="shared" si="78"/>
        <v>15606.770739140511</v>
      </c>
      <c r="AB44" s="123">
        <f t="shared" si="78"/>
        <v>253.12717245965356</v>
      </c>
      <c r="AC44" s="124">
        <f t="shared" si="78"/>
        <v>3248.5448236915154</v>
      </c>
      <c r="AD44" s="123">
        <f t="shared" si="78"/>
        <v>1190.3934839015326</v>
      </c>
      <c r="AE44" s="123">
        <f t="shared" si="78"/>
        <v>1885.1122181936103</v>
      </c>
      <c r="AF44" s="123">
        <f t="shared" si="78"/>
        <v>68.154313176278038</v>
      </c>
      <c r="AG44" s="123">
        <f t="shared" si="78"/>
        <v>85.419084810953095</v>
      </c>
      <c r="AH44" s="123">
        <f t="shared" si="78"/>
        <v>19.465723609141051</v>
      </c>
      <c r="AI44" s="214">
        <f t="shared" si="82"/>
        <v>26527.221562567433</v>
      </c>
      <c r="AJ44" s="141" t="str">
        <f t="shared" si="83"/>
        <v/>
      </c>
    </row>
    <row r="45" spans="1:36" ht="15">
      <c r="A45" s="167" t="s">
        <v>24</v>
      </c>
      <c r="B45" s="44">
        <f t="shared" si="79"/>
        <v>2026.1615688061161</v>
      </c>
      <c r="C45" s="44">
        <f t="shared" si="79"/>
        <v>1.7256068138977447</v>
      </c>
      <c r="D45" s="44">
        <f t="shared" si="79"/>
        <v>471.95603329604523</v>
      </c>
      <c r="E45" s="44">
        <f t="shared" si="79"/>
        <v>0</v>
      </c>
      <c r="F45" s="348">
        <v>0</v>
      </c>
      <c r="G45" s="44">
        <f t="shared" si="76"/>
        <v>0</v>
      </c>
      <c r="H45" s="44">
        <f t="shared" si="76"/>
        <v>0</v>
      </c>
      <c r="I45" s="154">
        <f t="shared" si="80"/>
        <v>2499.8432089160588</v>
      </c>
      <c r="J45" s="149"/>
      <c r="K45" s="169" t="s">
        <v>24</v>
      </c>
      <c r="L45" s="44">
        <f t="shared" si="77"/>
        <v>2026.1615688061161</v>
      </c>
      <c r="M45" s="44">
        <f t="shared" si="77"/>
        <v>1.7256068138977447</v>
      </c>
      <c r="N45" s="44">
        <f t="shared" si="77"/>
        <v>471.95603329604523</v>
      </c>
      <c r="O45" s="44">
        <f t="shared" si="77"/>
        <v>0</v>
      </c>
      <c r="P45" s="44">
        <f t="shared" si="77"/>
        <v>0</v>
      </c>
      <c r="Q45" s="44">
        <f t="shared" si="77"/>
        <v>0</v>
      </c>
      <c r="R45" s="44">
        <f t="shared" si="77"/>
        <v>0</v>
      </c>
      <c r="S45" s="158">
        <f t="shared" si="81"/>
        <v>2499.8432089160588</v>
      </c>
      <c r="T45" s="149"/>
      <c r="U45" s="215" t="s">
        <v>24</v>
      </c>
      <c r="V45" s="119">
        <f t="shared" si="78"/>
        <v>1308.9227176328147</v>
      </c>
      <c r="W45" s="119">
        <f t="shared" si="78"/>
        <v>0</v>
      </c>
      <c r="X45" s="119">
        <f t="shared" si="78"/>
        <v>0</v>
      </c>
      <c r="Y45" s="119">
        <f t="shared" si="78"/>
        <v>1.7256068138977447</v>
      </c>
      <c r="Z45" s="119">
        <f t="shared" si="78"/>
        <v>17.153725916232535</v>
      </c>
      <c r="AA45" s="119">
        <f t="shared" si="78"/>
        <v>0</v>
      </c>
      <c r="AB45" s="119">
        <f t="shared" si="78"/>
        <v>0</v>
      </c>
      <c r="AC45" s="120">
        <f t="shared" si="78"/>
        <v>1172.041158553114</v>
      </c>
      <c r="AD45" s="119">
        <f t="shared" si="78"/>
        <v>717.23885117330121</v>
      </c>
      <c r="AE45" s="119">
        <f t="shared" si="78"/>
        <v>0</v>
      </c>
      <c r="AF45" s="119">
        <f t="shared" si="78"/>
        <v>0</v>
      </c>
      <c r="AG45" s="119">
        <f t="shared" si="78"/>
        <v>454.80230737981276</v>
      </c>
      <c r="AH45" s="119">
        <f t="shared" si="78"/>
        <v>0</v>
      </c>
      <c r="AI45" s="210">
        <f t="shared" si="82"/>
        <v>2499.8432089160588</v>
      </c>
      <c r="AJ45" s="141" t="str">
        <f t="shared" si="83"/>
        <v/>
      </c>
    </row>
    <row r="46" spans="1:36" ht="15">
      <c r="A46" s="159" t="s">
        <v>59</v>
      </c>
      <c r="B46" s="41">
        <f t="shared" si="79"/>
        <v>61.331049218350394</v>
      </c>
      <c r="C46" s="41">
        <f t="shared" si="79"/>
        <v>15.688258465530343</v>
      </c>
      <c r="D46" s="41">
        <f t="shared" si="79"/>
        <v>43.133785592047126</v>
      </c>
      <c r="E46" s="41">
        <f t="shared" si="79"/>
        <v>0</v>
      </c>
      <c r="F46" s="348">
        <v>0</v>
      </c>
      <c r="G46" s="41">
        <f t="shared" si="76"/>
        <v>0</v>
      </c>
      <c r="H46" s="41">
        <f t="shared" si="76"/>
        <v>0</v>
      </c>
      <c r="I46" s="162">
        <f t="shared" si="80"/>
        <v>120.15309327592786</v>
      </c>
      <c r="J46" s="149"/>
      <c r="K46" s="163" t="s">
        <v>59</v>
      </c>
      <c r="L46" s="90">
        <f t="shared" si="77"/>
        <v>61.331049218350394</v>
      </c>
      <c r="M46" s="90">
        <f t="shared" si="77"/>
        <v>15.688258465530343</v>
      </c>
      <c r="N46" s="90">
        <f t="shared" si="77"/>
        <v>43.133785592047126</v>
      </c>
      <c r="O46" s="90">
        <f t="shared" si="77"/>
        <v>0</v>
      </c>
      <c r="P46" s="90">
        <f t="shared" si="77"/>
        <v>0</v>
      </c>
      <c r="Q46" s="90">
        <f t="shared" si="77"/>
        <v>0</v>
      </c>
      <c r="R46" s="90">
        <f t="shared" si="77"/>
        <v>0</v>
      </c>
      <c r="S46" s="166">
        <f t="shared" si="81"/>
        <v>120.15309327592786</v>
      </c>
      <c r="T46" s="149"/>
      <c r="U46" s="211" t="s">
        <v>59</v>
      </c>
      <c r="V46" s="123">
        <f t="shared" si="78"/>
        <v>57.506463148755799</v>
      </c>
      <c r="W46" s="123">
        <f t="shared" si="78"/>
        <v>0</v>
      </c>
      <c r="X46" s="123">
        <f t="shared" si="78"/>
        <v>0</v>
      </c>
      <c r="Y46" s="123">
        <f t="shared" si="78"/>
        <v>15.688258465530343</v>
      </c>
      <c r="Z46" s="123">
        <f t="shared" si="78"/>
        <v>43.133785592047126</v>
      </c>
      <c r="AA46" s="123">
        <f t="shared" si="78"/>
        <v>0</v>
      </c>
      <c r="AB46" s="123">
        <f t="shared" si="78"/>
        <v>0</v>
      </c>
      <c r="AC46" s="124">
        <f t="shared" si="78"/>
        <v>3.8245860695946008</v>
      </c>
      <c r="AD46" s="123">
        <f t="shared" si="78"/>
        <v>3.8245860695946008</v>
      </c>
      <c r="AE46" s="123">
        <f t="shared" si="78"/>
        <v>0</v>
      </c>
      <c r="AF46" s="123">
        <f t="shared" si="78"/>
        <v>0</v>
      </c>
      <c r="AG46" s="123">
        <f t="shared" si="78"/>
        <v>0</v>
      </c>
      <c r="AH46" s="123">
        <f t="shared" si="78"/>
        <v>0</v>
      </c>
      <c r="AI46" s="214">
        <f t="shared" si="82"/>
        <v>120.15309327592786</v>
      </c>
      <c r="AJ46" s="141" t="str">
        <f t="shared" si="83"/>
        <v/>
      </c>
    </row>
    <row r="47" spans="1:36" ht="15">
      <c r="A47" s="167" t="s">
        <v>22</v>
      </c>
      <c r="B47" s="44">
        <f t="shared" si="79"/>
        <v>590.71668156097348</v>
      </c>
      <c r="C47" s="44">
        <f t="shared" si="79"/>
        <v>9682.6396830770391</v>
      </c>
      <c r="D47" s="44">
        <f t="shared" si="79"/>
        <v>2420.0695652764211</v>
      </c>
      <c r="E47" s="44">
        <f t="shared" si="79"/>
        <v>0</v>
      </c>
      <c r="F47" s="348">
        <v>0</v>
      </c>
      <c r="G47" s="44">
        <f t="shared" si="76"/>
        <v>0</v>
      </c>
      <c r="H47" s="44">
        <f t="shared" si="76"/>
        <v>0</v>
      </c>
      <c r="I47" s="154">
        <f t="shared" si="80"/>
        <v>12693.425929914434</v>
      </c>
      <c r="J47" s="149"/>
      <c r="K47" s="169" t="s">
        <v>22</v>
      </c>
      <c r="L47" s="44">
        <f t="shared" si="77"/>
        <v>590.71668156097348</v>
      </c>
      <c r="M47" s="44">
        <f t="shared" si="77"/>
        <v>9682.6396830770391</v>
      </c>
      <c r="N47" s="44">
        <f t="shared" si="77"/>
        <v>2420.0695652764211</v>
      </c>
      <c r="O47" s="44">
        <f t="shared" si="77"/>
        <v>0</v>
      </c>
      <c r="P47" s="44">
        <f t="shared" si="77"/>
        <v>490.04045863688788</v>
      </c>
      <c r="Q47" s="44">
        <f t="shared" si="77"/>
        <v>0</v>
      </c>
      <c r="R47" s="44">
        <f t="shared" si="77"/>
        <v>0</v>
      </c>
      <c r="S47" s="158">
        <f t="shared" si="81"/>
        <v>13183.466388551322</v>
      </c>
      <c r="T47" s="149"/>
      <c r="U47" s="215" t="s">
        <v>22</v>
      </c>
      <c r="V47" s="119">
        <f t="shared" si="78"/>
        <v>579.26933409964784</v>
      </c>
      <c r="W47" s="119">
        <f t="shared" si="78"/>
        <v>0</v>
      </c>
      <c r="X47" s="119">
        <f t="shared" si="78"/>
        <v>0</v>
      </c>
      <c r="Y47" s="119">
        <f t="shared" si="78"/>
        <v>9682.6396830770391</v>
      </c>
      <c r="Z47" s="119">
        <f t="shared" si="78"/>
        <v>1962.8336583734381</v>
      </c>
      <c r="AA47" s="119">
        <f t="shared" si="78"/>
        <v>0</v>
      </c>
      <c r="AB47" s="119">
        <f t="shared" si="78"/>
        <v>490.04045863688788</v>
      </c>
      <c r="AC47" s="120">
        <f t="shared" si="78"/>
        <v>468.68325436430865</v>
      </c>
      <c r="AD47" s="119">
        <f t="shared" si="78"/>
        <v>11.447347461325609</v>
      </c>
      <c r="AE47" s="119">
        <f t="shared" si="78"/>
        <v>0</v>
      </c>
      <c r="AF47" s="119">
        <f t="shared" si="78"/>
        <v>0</v>
      </c>
      <c r="AG47" s="119">
        <f t="shared" si="78"/>
        <v>457.23590690298295</v>
      </c>
      <c r="AH47" s="119">
        <f t="shared" si="78"/>
        <v>0</v>
      </c>
      <c r="AI47" s="210">
        <f t="shared" si="82"/>
        <v>13183.466388551322</v>
      </c>
      <c r="AJ47" s="141" t="str">
        <f t="shared" si="83"/>
        <v/>
      </c>
    </row>
    <row r="48" spans="1:36" ht="15">
      <c r="A48" s="159" t="s">
        <v>21</v>
      </c>
      <c r="B48" s="41">
        <f t="shared" si="79"/>
        <v>46.060853207788128</v>
      </c>
      <c r="C48" s="41">
        <f t="shared" si="79"/>
        <v>1927.4260718574706</v>
      </c>
      <c r="D48" s="41">
        <f t="shared" si="79"/>
        <v>1453.0724758235549</v>
      </c>
      <c r="E48" s="41">
        <f t="shared" si="79"/>
        <v>0</v>
      </c>
      <c r="F48" s="348">
        <v>0</v>
      </c>
      <c r="G48" s="41">
        <f t="shared" si="76"/>
        <v>0</v>
      </c>
      <c r="H48" s="41">
        <f t="shared" si="76"/>
        <v>0</v>
      </c>
      <c r="I48" s="162">
        <f t="shared" si="80"/>
        <v>3426.5594008888138</v>
      </c>
      <c r="J48" s="149"/>
      <c r="K48" s="163" t="s">
        <v>21</v>
      </c>
      <c r="L48" s="90">
        <f t="shared" si="77"/>
        <v>46.060853207788128</v>
      </c>
      <c r="M48" s="90">
        <f t="shared" si="77"/>
        <v>1927.4260718574706</v>
      </c>
      <c r="N48" s="90">
        <f t="shared" si="77"/>
        <v>1453.0724758235549</v>
      </c>
      <c r="O48" s="90">
        <f t="shared" si="77"/>
        <v>0</v>
      </c>
      <c r="P48" s="90">
        <f t="shared" si="77"/>
        <v>0</v>
      </c>
      <c r="Q48" s="90">
        <f t="shared" si="77"/>
        <v>0</v>
      </c>
      <c r="R48" s="90">
        <f t="shared" si="77"/>
        <v>0</v>
      </c>
      <c r="S48" s="166">
        <f t="shared" si="81"/>
        <v>3426.5594008888138</v>
      </c>
      <c r="T48" s="149"/>
      <c r="U48" s="211" t="s">
        <v>60</v>
      </c>
      <c r="V48" s="123">
        <f t="shared" si="78"/>
        <v>46.060853207788128</v>
      </c>
      <c r="W48" s="123">
        <f t="shared" si="78"/>
        <v>0</v>
      </c>
      <c r="X48" s="123">
        <f t="shared" si="78"/>
        <v>0</v>
      </c>
      <c r="Y48" s="123">
        <f t="shared" si="78"/>
        <v>1927.4260718574706</v>
      </c>
      <c r="Z48" s="123">
        <f t="shared" si="78"/>
        <v>1453.0724758235549</v>
      </c>
      <c r="AA48" s="123">
        <f t="shared" si="78"/>
        <v>0</v>
      </c>
      <c r="AB48" s="123">
        <f t="shared" si="78"/>
        <v>0</v>
      </c>
      <c r="AC48" s="124">
        <f t="shared" si="78"/>
        <v>0</v>
      </c>
      <c r="AD48" s="123">
        <f t="shared" si="78"/>
        <v>0</v>
      </c>
      <c r="AE48" s="123">
        <f t="shared" si="78"/>
        <v>0</v>
      </c>
      <c r="AF48" s="123">
        <f t="shared" si="78"/>
        <v>0</v>
      </c>
      <c r="AG48" s="123">
        <f t="shared" si="78"/>
        <v>0</v>
      </c>
      <c r="AH48" s="123">
        <f t="shared" si="78"/>
        <v>0</v>
      </c>
      <c r="AI48" s="214">
        <f t="shared" si="82"/>
        <v>3426.5594008888138</v>
      </c>
      <c r="AJ48" s="141" t="str">
        <f t="shared" si="83"/>
        <v/>
      </c>
    </row>
    <row r="49" spans="1:36" ht="15">
      <c r="A49" s="170" t="s">
        <v>63</v>
      </c>
      <c r="B49" s="44">
        <f t="shared" si="79"/>
        <v>23.745599999999996</v>
      </c>
      <c r="C49" s="44">
        <f t="shared" si="79"/>
        <v>8.8802489187133098</v>
      </c>
      <c r="D49" s="44">
        <f t="shared" si="79"/>
        <v>3878.2414584584244</v>
      </c>
      <c r="E49" s="44">
        <f t="shared" si="79"/>
        <v>0</v>
      </c>
      <c r="F49" s="348">
        <v>0</v>
      </c>
      <c r="G49" s="44">
        <f t="shared" ref="G49:H53" si="84">G127+G153+G179+G205+G231+G257+G283+G309+G335+G361+G387+G413+G439</f>
        <v>0</v>
      </c>
      <c r="H49" s="44">
        <f t="shared" si="84"/>
        <v>0</v>
      </c>
      <c r="I49" s="154">
        <f t="shared" si="80"/>
        <v>3910.8673073771379</v>
      </c>
      <c r="J49" s="149"/>
      <c r="K49" s="171" t="s">
        <v>63</v>
      </c>
      <c r="L49" s="44">
        <f t="shared" ref="L49:R53" si="85">L127+L153+L179+L205+L231+L257+L283+L309+L335+L361+L387+L413+L439</f>
        <v>23.745599999999996</v>
      </c>
      <c r="M49" s="44">
        <f t="shared" si="85"/>
        <v>8.8802489187133098</v>
      </c>
      <c r="N49" s="44">
        <f t="shared" si="85"/>
        <v>3878.2414584584244</v>
      </c>
      <c r="O49" s="44">
        <f t="shared" si="85"/>
        <v>0</v>
      </c>
      <c r="P49" s="44">
        <f t="shared" si="85"/>
        <v>0</v>
      </c>
      <c r="Q49" s="44">
        <f t="shared" si="85"/>
        <v>0</v>
      </c>
      <c r="R49" s="44">
        <f t="shared" si="85"/>
        <v>0</v>
      </c>
      <c r="S49" s="158">
        <f t="shared" si="81"/>
        <v>3910.8673073771379</v>
      </c>
      <c r="T49" s="149"/>
      <c r="U49" s="216" t="s">
        <v>61</v>
      </c>
      <c r="V49" s="119">
        <f t="shared" ref="V49:AH53" si="86">V127+V153+V179+V205+V231+V257+V283+V309+V335+V361+V387+V413+V439</f>
        <v>23.745599999999996</v>
      </c>
      <c r="W49" s="119">
        <f t="shared" si="86"/>
        <v>0</v>
      </c>
      <c r="X49" s="119">
        <f t="shared" si="86"/>
        <v>0</v>
      </c>
      <c r="Y49" s="119">
        <f t="shared" si="86"/>
        <v>8.8802489187133098</v>
      </c>
      <c r="Z49" s="119">
        <f t="shared" si="86"/>
        <v>3878.2414584584244</v>
      </c>
      <c r="AA49" s="119">
        <f t="shared" si="86"/>
        <v>0</v>
      </c>
      <c r="AB49" s="119">
        <f t="shared" si="86"/>
        <v>0</v>
      </c>
      <c r="AC49" s="120">
        <f t="shared" si="86"/>
        <v>0</v>
      </c>
      <c r="AD49" s="119">
        <f t="shared" si="86"/>
        <v>0</v>
      </c>
      <c r="AE49" s="119">
        <f t="shared" si="86"/>
        <v>0</v>
      </c>
      <c r="AF49" s="119">
        <f t="shared" si="86"/>
        <v>0</v>
      </c>
      <c r="AG49" s="119">
        <f t="shared" si="86"/>
        <v>0</v>
      </c>
      <c r="AH49" s="119">
        <f t="shared" si="86"/>
        <v>0</v>
      </c>
      <c r="AI49" s="210">
        <f t="shared" si="82"/>
        <v>3910.8673073771379</v>
      </c>
      <c r="AJ49" s="141" t="str">
        <f t="shared" si="83"/>
        <v/>
      </c>
    </row>
    <row r="50" spans="1:36">
      <c r="A50" s="172" t="s">
        <v>23</v>
      </c>
      <c r="B50" s="62">
        <f t="shared" ref="B50:E53" si="87">B128+B154+B180+B206+B232+B258+B284+B310+B336+B362+B388+B414+B440</f>
        <v>23.745599999999996</v>
      </c>
      <c r="C50" s="62">
        <f t="shared" si="87"/>
        <v>0</v>
      </c>
      <c r="D50" s="62">
        <f t="shared" si="87"/>
        <v>0</v>
      </c>
      <c r="E50" s="62">
        <f t="shared" si="87"/>
        <v>0</v>
      </c>
      <c r="F50" s="348">
        <v>0</v>
      </c>
      <c r="G50" s="62">
        <f t="shared" si="84"/>
        <v>0</v>
      </c>
      <c r="H50" s="62">
        <f t="shared" si="84"/>
        <v>0</v>
      </c>
      <c r="I50" s="175">
        <f t="shared" si="80"/>
        <v>23.745599999999996</v>
      </c>
      <c r="J50" s="149"/>
      <c r="K50" s="176" t="s">
        <v>23</v>
      </c>
      <c r="L50" s="93">
        <f t="shared" si="85"/>
        <v>23.745599999999996</v>
      </c>
      <c r="M50" s="93">
        <f t="shared" si="85"/>
        <v>0</v>
      </c>
      <c r="N50" s="93">
        <f t="shared" si="85"/>
        <v>0</v>
      </c>
      <c r="O50" s="93">
        <f t="shared" si="85"/>
        <v>0</v>
      </c>
      <c r="P50" s="93">
        <f t="shared" si="85"/>
        <v>0</v>
      </c>
      <c r="Q50" s="93">
        <f t="shared" si="85"/>
        <v>0</v>
      </c>
      <c r="R50" s="93">
        <f t="shared" si="85"/>
        <v>0</v>
      </c>
      <c r="S50" s="179">
        <f t="shared" si="81"/>
        <v>23.745599999999996</v>
      </c>
      <c r="T50" s="149"/>
      <c r="U50" s="217" t="s">
        <v>64</v>
      </c>
      <c r="V50" s="126">
        <f t="shared" si="86"/>
        <v>23.745599999999996</v>
      </c>
      <c r="W50" s="126">
        <f t="shared" si="86"/>
        <v>0</v>
      </c>
      <c r="X50" s="126">
        <f t="shared" si="86"/>
        <v>0</v>
      </c>
      <c r="Y50" s="126">
        <f t="shared" si="86"/>
        <v>0</v>
      </c>
      <c r="Z50" s="126">
        <f t="shared" si="86"/>
        <v>0</v>
      </c>
      <c r="AA50" s="126">
        <f t="shared" si="86"/>
        <v>0</v>
      </c>
      <c r="AB50" s="126">
        <f t="shared" si="86"/>
        <v>0</v>
      </c>
      <c r="AC50" s="285">
        <f t="shared" si="86"/>
        <v>0</v>
      </c>
      <c r="AD50" s="126">
        <f t="shared" si="86"/>
        <v>0</v>
      </c>
      <c r="AE50" s="126">
        <f t="shared" si="86"/>
        <v>0</v>
      </c>
      <c r="AF50" s="126">
        <f t="shared" si="86"/>
        <v>0</v>
      </c>
      <c r="AG50" s="126">
        <f t="shared" si="86"/>
        <v>0</v>
      </c>
      <c r="AH50" s="126">
        <f t="shared" si="86"/>
        <v>0</v>
      </c>
      <c r="AI50" s="219">
        <f t="shared" si="82"/>
        <v>23.745599999999996</v>
      </c>
      <c r="AJ50" s="141" t="str">
        <f t="shared" si="83"/>
        <v/>
      </c>
    </row>
    <row r="51" spans="1:36">
      <c r="A51" s="180" t="s">
        <v>19</v>
      </c>
      <c r="B51" s="65">
        <f t="shared" si="87"/>
        <v>0</v>
      </c>
      <c r="C51" s="65">
        <f t="shared" si="87"/>
        <v>2.7830548955292382</v>
      </c>
      <c r="D51" s="65">
        <f t="shared" si="87"/>
        <v>1215.434271697314</v>
      </c>
      <c r="E51" s="65">
        <f t="shared" si="87"/>
        <v>0</v>
      </c>
      <c r="F51" s="348">
        <v>0</v>
      </c>
      <c r="G51" s="65">
        <f t="shared" si="84"/>
        <v>0</v>
      </c>
      <c r="H51" s="65">
        <f t="shared" si="84"/>
        <v>0</v>
      </c>
      <c r="I51" s="183">
        <f t="shared" si="80"/>
        <v>1218.2173265928432</v>
      </c>
      <c r="J51" s="149"/>
      <c r="K51" s="184" t="s">
        <v>19</v>
      </c>
      <c r="L51" s="65">
        <f t="shared" si="85"/>
        <v>0</v>
      </c>
      <c r="M51" s="65">
        <f t="shared" si="85"/>
        <v>2.7830548955292382</v>
      </c>
      <c r="N51" s="65">
        <f t="shared" si="85"/>
        <v>1215.434271697314</v>
      </c>
      <c r="O51" s="65">
        <f t="shared" si="85"/>
        <v>0</v>
      </c>
      <c r="P51" s="65">
        <f t="shared" si="85"/>
        <v>0</v>
      </c>
      <c r="Q51" s="65">
        <f t="shared" si="85"/>
        <v>0</v>
      </c>
      <c r="R51" s="65">
        <f t="shared" si="85"/>
        <v>0</v>
      </c>
      <c r="S51" s="186">
        <f t="shared" si="81"/>
        <v>1218.2173265928432</v>
      </c>
      <c r="T51" s="149"/>
      <c r="U51" s="220" t="s">
        <v>19</v>
      </c>
      <c r="V51" s="129">
        <f t="shared" si="86"/>
        <v>0</v>
      </c>
      <c r="W51" s="129">
        <f t="shared" si="86"/>
        <v>0</v>
      </c>
      <c r="X51" s="129">
        <f t="shared" si="86"/>
        <v>0</v>
      </c>
      <c r="Y51" s="129">
        <f t="shared" si="86"/>
        <v>2.7830548955292382</v>
      </c>
      <c r="Z51" s="129">
        <f t="shared" si="86"/>
        <v>1215.434271697314</v>
      </c>
      <c r="AA51" s="129">
        <f t="shared" si="86"/>
        <v>0</v>
      </c>
      <c r="AB51" s="129">
        <f t="shared" si="86"/>
        <v>0</v>
      </c>
      <c r="AC51" s="286">
        <f t="shared" si="86"/>
        <v>0</v>
      </c>
      <c r="AD51" s="129">
        <f t="shared" si="86"/>
        <v>0</v>
      </c>
      <c r="AE51" s="129">
        <f t="shared" si="86"/>
        <v>0</v>
      </c>
      <c r="AF51" s="129">
        <f t="shared" si="86"/>
        <v>0</v>
      </c>
      <c r="AG51" s="129">
        <f t="shared" si="86"/>
        <v>0</v>
      </c>
      <c r="AH51" s="129">
        <f t="shared" si="86"/>
        <v>0</v>
      </c>
      <c r="AI51" s="223">
        <f t="shared" si="82"/>
        <v>1218.2173265928432</v>
      </c>
      <c r="AJ51" s="141" t="str">
        <f t="shared" si="83"/>
        <v/>
      </c>
    </row>
    <row r="52" spans="1:36">
      <c r="A52" s="172" t="s">
        <v>20</v>
      </c>
      <c r="B52" s="62">
        <f t="shared" si="87"/>
        <v>0</v>
      </c>
      <c r="C52" s="62">
        <f t="shared" si="87"/>
        <v>6.0971940231840716</v>
      </c>
      <c r="D52" s="62">
        <f t="shared" si="87"/>
        <v>2662.8071867611102</v>
      </c>
      <c r="E52" s="62">
        <f t="shared" si="87"/>
        <v>0</v>
      </c>
      <c r="F52" s="348">
        <v>0</v>
      </c>
      <c r="G52" s="62">
        <f t="shared" si="84"/>
        <v>0</v>
      </c>
      <c r="H52" s="62">
        <f t="shared" si="84"/>
        <v>0</v>
      </c>
      <c r="I52" s="175">
        <f t="shared" si="80"/>
        <v>2668.9043807842941</v>
      </c>
      <c r="J52" s="149"/>
      <c r="K52" s="176" t="s">
        <v>20</v>
      </c>
      <c r="L52" s="93">
        <f t="shared" si="85"/>
        <v>0</v>
      </c>
      <c r="M52" s="93">
        <f t="shared" si="85"/>
        <v>6.0971940231840716</v>
      </c>
      <c r="N52" s="93">
        <f t="shared" si="85"/>
        <v>2662.8071867611102</v>
      </c>
      <c r="O52" s="93">
        <f t="shared" si="85"/>
        <v>0</v>
      </c>
      <c r="P52" s="93">
        <f t="shared" si="85"/>
        <v>0</v>
      </c>
      <c r="Q52" s="93">
        <f t="shared" si="85"/>
        <v>0</v>
      </c>
      <c r="R52" s="93">
        <f t="shared" si="85"/>
        <v>0</v>
      </c>
      <c r="S52" s="179">
        <f t="shared" si="81"/>
        <v>2668.9043807842941</v>
      </c>
      <c r="T52" s="149"/>
      <c r="U52" s="217" t="s">
        <v>20</v>
      </c>
      <c r="V52" s="126">
        <f t="shared" si="86"/>
        <v>0</v>
      </c>
      <c r="W52" s="126">
        <f t="shared" si="86"/>
        <v>0</v>
      </c>
      <c r="X52" s="126">
        <f t="shared" si="86"/>
        <v>0</v>
      </c>
      <c r="Y52" s="126">
        <f t="shared" si="86"/>
        <v>6.0971940231840716</v>
      </c>
      <c r="Z52" s="126">
        <f t="shared" si="86"/>
        <v>2662.8071867611102</v>
      </c>
      <c r="AA52" s="126">
        <f t="shared" si="86"/>
        <v>0</v>
      </c>
      <c r="AB52" s="126">
        <f t="shared" si="86"/>
        <v>0</v>
      </c>
      <c r="AC52" s="285">
        <f t="shared" si="86"/>
        <v>0</v>
      </c>
      <c r="AD52" s="126">
        <f t="shared" si="86"/>
        <v>0</v>
      </c>
      <c r="AE52" s="126">
        <f t="shared" si="86"/>
        <v>0</v>
      </c>
      <c r="AF52" s="126">
        <f t="shared" si="86"/>
        <v>0</v>
      </c>
      <c r="AG52" s="126">
        <f t="shared" si="86"/>
        <v>0</v>
      </c>
      <c r="AH52" s="126">
        <f t="shared" si="86"/>
        <v>0</v>
      </c>
      <c r="AI52" s="219">
        <f t="shared" si="82"/>
        <v>2668.9043807842941</v>
      </c>
      <c r="AJ52" s="141" t="str">
        <f t="shared" si="83"/>
        <v/>
      </c>
    </row>
    <row r="53" spans="1:36" ht="15" thickBot="1">
      <c r="A53" s="187" t="s">
        <v>11</v>
      </c>
      <c r="B53" s="54">
        <f t="shared" si="87"/>
        <v>0</v>
      </c>
      <c r="C53" s="54">
        <f t="shared" si="87"/>
        <v>0</v>
      </c>
      <c r="D53" s="54">
        <f t="shared" si="87"/>
        <v>0</v>
      </c>
      <c r="E53" s="54">
        <f t="shared" si="87"/>
        <v>0</v>
      </c>
      <c r="F53" s="349">
        <v>0</v>
      </c>
      <c r="G53" s="54">
        <f t="shared" si="84"/>
        <v>0</v>
      </c>
      <c r="H53" s="54">
        <f t="shared" si="84"/>
        <v>0</v>
      </c>
      <c r="I53" s="190">
        <f t="shared" si="80"/>
        <v>0</v>
      </c>
      <c r="J53" s="149"/>
      <c r="K53" s="191" t="s">
        <v>11</v>
      </c>
      <c r="L53" s="54">
        <f t="shared" si="85"/>
        <v>0</v>
      </c>
      <c r="M53" s="54">
        <f t="shared" si="85"/>
        <v>0</v>
      </c>
      <c r="N53" s="54">
        <f t="shared" si="85"/>
        <v>0</v>
      </c>
      <c r="O53" s="54">
        <f t="shared" si="85"/>
        <v>0</v>
      </c>
      <c r="P53" s="54">
        <f t="shared" si="85"/>
        <v>0</v>
      </c>
      <c r="Q53" s="54">
        <f t="shared" si="85"/>
        <v>0</v>
      </c>
      <c r="R53" s="54">
        <f t="shared" si="85"/>
        <v>0</v>
      </c>
      <c r="S53" s="193">
        <f t="shared" si="81"/>
        <v>0</v>
      </c>
      <c r="T53" s="149"/>
      <c r="U53" s="220" t="s">
        <v>11</v>
      </c>
      <c r="V53" s="129">
        <f t="shared" si="86"/>
        <v>0</v>
      </c>
      <c r="W53" s="129">
        <f t="shared" si="86"/>
        <v>0</v>
      </c>
      <c r="X53" s="129">
        <f t="shared" si="86"/>
        <v>0</v>
      </c>
      <c r="Y53" s="129">
        <f t="shared" si="86"/>
        <v>0</v>
      </c>
      <c r="Z53" s="129">
        <f t="shared" si="86"/>
        <v>0</v>
      </c>
      <c r="AA53" s="129">
        <f t="shared" si="86"/>
        <v>0</v>
      </c>
      <c r="AB53" s="129">
        <f t="shared" si="86"/>
        <v>0</v>
      </c>
      <c r="AC53" s="286">
        <f t="shared" si="86"/>
        <v>0</v>
      </c>
      <c r="AD53" s="129">
        <f t="shared" si="86"/>
        <v>0</v>
      </c>
      <c r="AE53" s="129">
        <f t="shared" si="86"/>
        <v>0</v>
      </c>
      <c r="AF53" s="129">
        <f t="shared" si="86"/>
        <v>0</v>
      </c>
      <c r="AG53" s="129">
        <f t="shared" si="86"/>
        <v>0</v>
      </c>
      <c r="AH53" s="129">
        <f t="shared" si="86"/>
        <v>0</v>
      </c>
      <c r="AI53" s="223">
        <f t="shared" si="82"/>
        <v>0</v>
      </c>
      <c r="AJ53" s="141" t="str">
        <f t="shared" si="83"/>
        <v/>
      </c>
    </row>
    <row r="54" spans="1:36" ht="15">
      <c r="A54" s="194" t="s">
        <v>26</v>
      </c>
      <c r="B54" s="195">
        <f>SUM(B33:B49)</f>
        <v>11385.535659324731</v>
      </c>
      <c r="C54" s="195">
        <f t="shared" ref="C54:H54" si="88">SUM(C33:C49)</f>
        <v>27131.196615555058</v>
      </c>
      <c r="D54" s="195">
        <f t="shared" si="88"/>
        <v>29985.84632377559</v>
      </c>
      <c r="E54" s="195">
        <f t="shared" si="88"/>
        <v>20554.928110392928</v>
      </c>
      <c r="F54" s="195">
        <f t="shared" si="88"/>
        <v>0</v>
      </c>
      <c r="G54" s="195">
        <f t="shared" si="88"/>
        <v>2125.620497657751</v>
      </c>
      <c r="H54" s="197">
        <f t="shared" si="88"/>
        <v>68.154313176278038</v>
      </c>
      <c r="I54" s="154">
        <f t="shared" ref="I54" si="89">SUM(I33:I49)</f>
        <v>91251.281519882337</v>
      </c>
      <c r="J54" s="149"/>
      <c r="K54" s="196" t="s">
        <v>26</v>
      </c>
      <c r="L54" s="195">
        <f>SUM(L33:L49)</f>
        <v>11385.535659324731</v>
      </c>
      <c r="M54" s="195">
        <f t="shared" ref="M54:R54" si="90">SUM(M33:M49)</f>
        <v>27131.196615555058</v>
      </c>
      <c r="N54" s="195">
        <f t="shared" si="90"/>
        <v>29985.84632377559</v>
      </c>
      <c r="O54" s="195">
        <f t="shared" si="90"/>
        <v>20554.928110392928</v>
      </c>
      <c r="P54" s="195">
        <f t="shared" si="90"/>
        <v>6927.3052060120162</v>
      </c>
      <c r="Q54" s="195">
        <f t="shared" si="90"/>
        <v>2125.620497657751</v>
      </c>
      <c r="R54" s="197">
        <f t="shared" si="90"/>
        <v>68.154313176278038</v>
      </c>
      <c r="S54" s="198">
        <f t="shared" ref="S54" si="91">SUM(S33:S49)</f>
        <v>98178.586725894347</v>
      </c>
      <c r="T54" s="149" t="str">
        <f>IF(ABS(S54-AI54)&gt;0.01,S54-AI54,"")</f>
        <v/>
      </c>
      <c r="U54" s="224" t="s">
        <v>62</v>
      </c>
      <c r="V54" s="225">
        <f>SUM(V33:V49)</f>
        <v>7037.0596490269081</v>
      </c>
      <c r="W54" s="225">
        <f t="shared" ref="W54:AH54" si="92">SUM(W33:W49)</f>
        <v>2209.4391181683354</v>
      </c>
      <c r="X54" s="225">
        <f t="shared" si="92"/>
        <v>2125.620497657751</v>
      </c>
      <c r="Y54" s="225">
        <f t="shared" si="92"/>
        <v>27131.196615555058</v>
      </c>
      <c r="Z54" s="225">
        <f t="shared" si="92"/>
        <v>27275.15357992427</v>
      </c>
      <c r="AA54" s="225">
        <f t="shared" si="92"/>
        <v>18611.932324079182</v>
      </c>
      <c r="AB54" s="225">
        <f t="shared" si="92"/>
        <v>6927.3052060120162</v>
      </c>
      <c r="AC54" s="225">
        <f t="shared" si="92"/>
        <v>6860.8797354708249</v>
      </c>
      <c r="AD54" s="226">
        <f t="shared" si="92"/>
        <v>2139.036892129488</v>
      </c>
      <c r="AE54" s="226">
        <f t="shared" si="92"/>
        <v>1891.0715569324273</v>
      </c>
      <c r="AF54" s="226">
        <f t="shared" si="92"/>
        <v>68.154313176278038</v>
      </c>
      <c r="AG54" s="226">
        <f t="shared" si="92"/>
        <v>2710.692743851313</v>
      </c>
      <c r="AH54" s="226">
        <f t="shared" si="92"/>
        <v>51.924229381319435</v>
      </c>
      <c r="AI54" s="227">
        <f>SUM(V54:AC54)</f>
        <v>98178.586725894347</v>
      </c>
      <c r="AJ54" s="141" t="str">
        <f t="shared" si="83"/>
        <v/>
      </c>
    </row>
    <row r="55" spans="1:36" ht="15" thickBot="1">
      <c r="A55" s="31" t="s">
        <v>86</v>
      </c>
      <c r="B55" s="49">
        <f>IF($I54=0,"-",B54/$I54)</f>
        <v>0.1247712412328586</v>
      </c>
      <c r="C55" s="49">
        <f t="shared" ref="C55:H55" si="93">IF($I54=0,"-",C54/$I54)</f>
        <v>0.29732400645401963</v>
      </c>
      <c r="D55" s="49">
        <f t="shared" si="93"/>
        <v>0.32860739952722862</v>
      </c>
      <c r="E55" s="49">
        <f t="shared" si="93"/>
        <v>0.225256322629445</v>
      </c>
      <c r="F55" s="49">
        <f t="shared" si="93"/>
        <v>0</v>
      </c>
      <c r="G55" s="49">
        <f t="shared" si="93"/>
        <v>2.3294144063002654E-2</v>
      </c>
      <c r="H55" s="72">
        <f t="shared" si="93"/>
        <v>7.4688609344547336E-4</v>
      </c>
      <c r="I55" s="50">
        <f>SUM(B55:H55)</f>
        <v>0.99999999999999989</v>
      </c>
      <c r="K55" s="84" t="s">
        <v>86</v>
      </c>
      <c r="L55" s="101">
        <f>IF($S54=0,"-",L54/$S54)</f>
        <v>0.11596760596189989</v>
      </c>
      <c r="M55" s="101">
        <f t="shared" ref="M55:R55" si="94">IF($S54=0,"-",M54/$S54)</f>
        <v>0.27634535717348307</v>
      </c>
      <c r="N55" s="101">
        <f t="shared" si="94"/>
        <v>0.30542145007132088</v>
      </c>
      <c r="O55" s="101">
        <f t="shared" si="94"/>
        <v>0.20936264002027663</v>
      </c>
      <c r="P55" s="101">
        <f t="shared" si="94"/>
        <v>7.0558208638228009E-2</v>
      </c>
      <c r="Q55" s="101">
        <f t="shared" si="94"/>
        <v>2.1650550986156373E-2</v>
      </c>
      <c r="R55" s="102">
        <f t="shared" si="94"/>
        <v>6.9418714863515667E-4</v>
      </c>
      <c r="S55" s="103">
        <f>SUM(L55:R55)</f>
        <v>1</v>
      </c>
      <c r="U55" s="113" t="s">
        <v>86</v>
      </c>
      <c r="V55" s="135">
        <f>+V54/$AI54</f>
        <v>7.1676114758849982E-2</v>
      </c>
      <c r="W55" s="135">
        <f t="shared" ref="W55:AH55" si="95">+W54/$AI54</f>
        <v>2.2504287257025687E-2</v>
      </c>
      <c r="X55" s="135">
        <f t="shared" si="95"/>
        <v>2.1650550986156373E-2</v>
      </c>
      <c r="Y55" s="135">
        <f t="shared" si="95"/>
        <v>0.27634535717348307</v>
      </c>
      <c r="Z55" s="135">
        <f t="shared" si="95"/>
        <v>0.27781163377380863</v>
      </c>
      <c r="AA55" s="135">
        <f t="shared" si="95"/>
        <v>0.18957221676089103</v>
      </c>
      <c r="AB55" s="135">
        <f t="shared" si="95"/>
        <v>7.0558208638228009E-2</v>
      </c>
      <c r="AC55" s="135">
        <f t="shared" si="95"/>
        <v>6.9881630651557197E-2</v>
      </c>
      <c r="AD55" s="135">
        <f t="shared" si="95"/>
        <v>2.1787203946024236E-2</v>
      </c>
      <c r="AE55" s="135">
        <f t="shared" si="95"/>
        <v>1.9261547960678294E-2</v>
      </c>
      <c r="AF55" s="135">
        <f t="shared" si="95"/>
        <v>6.9418714863515667E-4</v>
      </c>
      <c r="AG55" s="135">
        <f t="shared" si="95"/>
        <v>2.7609816297512205E-2</v>
      </c>
      <c r="AH55" s="135">
        <f t="shared" si="95"/>
        <v>5.2887529870731533E-4</v>
      </c>
      <c r="AI55" s="136">
        <f>SUM(V55:AC55)</f>
        <v>1</v>
      </c>
      <c r="AJ55" s="141" t="str">
        <f>IF(ABS(S55-AI55)&gt;0.001,S55-AI55,"")</f>
        <v/>
      </c>
    </row>
    <row r="56" spans="1:36" ht="15" thickBot="1"/>
    <row r="57" spans="1:36" ht="28.5">
      <c r="A57" s="350" t="s">
        <v>51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2" t="s">
        <v>51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1" t="s">
        <v>51</v>
      </c>
      <c r="B58" s="304" t="s">
        <v>119</v>
      </c>
      <c r="C58" s="305"/>
      <c r="D58" s="305"/>
      <c r="E58" s="305"/>
      <c r="F58" s="305"/>
      <c r="G58" s="305"/>
      <c r="H58" s="305"/>
      <c r="I58" s="306"/>
      <c r="K58" s="353" t="s">
        <v>51</v>
      </c>
      <c r="L58" s="307" t="s">
        <v>119</v>
      </c>
      <c r="M58" s="308"/>
      <c r="N58" s="308"/>
      <c r="O58" s="308"/>
      <c r="P58" s="308"/>
      <c r="Q58" s="308"/>
      <c r="R58" s="308"/>
      <c r="S58" s="309"/>
    </row>
    <row r="59" spans="1:36" ht="15">
      <c r="A59" s="151" t="s">
        <v>7</v>
      </c>
      <c r="B59" s="354"/>
      <c r="C59" s="355"/>
      <c r="D59" s="355"/>
      <c r="E59" s="356"/>
      <c r="F59" s="38">
        <f>F449+F475+F501+F527+F553</f>
        <v>0.14327565141159843</v>
      </c>
      <c r="G59" s="354"/>
      <c r="H59" s="356"/>
      <c r="I59" s="154">
        <f>SUM(B59:H59)</f>
        <v>0.14327565141159843</v>
      </c>
      <c r="J59" s="149"/>
      <c r="K59" s="203" t="s">
        <v>7</v>
      </c>
      <c r="L59" s="354"/>
      <c r="M59" s="355"/>
      <c r="N59" s="355"/>
      <c r="O59" s="356"/>
      <c r="P59" s="38">
        <f>P449+P475+P501+P527+P553</f>
        <v>0</v>
      </c>
      <c r="Q59" s="354"/>
      <c r="R59" s="363"/>
      <c r="S59" s="205">
        <f>SUM(L59:R59)</f>
        <v>0</v>
      </c>
      <c r="T59" s="149"/>
    </row>
    <row r="60" spans="1:36" ht="15">
      <c r="A60" s="159" t="s">
        <v>8</v>
      </c>
      <c r="B60" s="357"/>
      <c r="C60" s="358"/>
      <c r="D60" s="358"/>
      <c r="E60" s="359"/>
      <c r="F60" s="41">
        <f t="shared" ref="F60:F79" si="96">F450+F476+F502+F528+F554</f>
        <v>0</v>
      </c>
      <c r="G60" s="357"/>
      <c r="H60" s="359"/>
      <c r="I60" s="162">
        <f t="shared" ref="I60:I79" si="97">SUM(B60:H60)</f>
        <v>0</v>
      </c>
      <c r="J60" s="149"/>
      <c r="K60" s="163" t="s">
        <v>8</v>
      </c>
      <c r="L60" s="357"/>
      <c r="M60" s="358"/>
      <c r="N60" s="358"/>
      <c r="O60" s="359"/>
      <c r="P60" s="90">
        <f t="shared" ref="P60:P79" si="98">P450+P476+P502+P528+P554</f>
        <v>0</v>
      </c>
      <c r="Q60" s="357"/>
      <c r="R60" s="364"/>
      <c r="S60" s="166">
        <f t="shared" ref="S60:S79" si="99">SUM(L60:R60)</f>
        <v>0</v>
      </c>
      <c r="T60" s="149"/>
    </row>
    <row r="61" spans="1:36" ht="15">
      <c r="A61" s="167" t="s">
        <v>10</v>
      </c>
      <c r="B61" s="357"/>
      <c r="C61" s="358"/>
      <c r="D61" s="358"/>
      <c r="E61" s="359"/>
      <c r="F61" s="44">
        <f t="shared" si="96"/>
        <v>0</v>
      </c>
      <c r="G61" s="357"/>
      <c r="H61" s="359"/>
      <c r="I61" s="154">
        <f t="shared" si="97"/>
        <v>0</v>
      </c>
      <c r="J61" s="149"/>
      <c r="K61" s="169" t="s">
        <v>10</v>
      </c>
      <c r="L61" s="357"/>
      <c r="M61" s="358"/>
      <c r="N61" s="358"/>
      <c r="O61" s="359"/>
      <c r="P61" s="44">
        <f t="shared" si="98"/>
        <v>0</v>
      </c>
      <c r="Q61" s="357"/>
      <c r="R61" s="364"/>
      <c r="S61" s="158">
        <f t="shared" si="99"/>
        <v>0</v>
      </c>
      <c r="T61" s="149"/>
    </row>
    <row r="62" spans="1:36" ht="15">
      <c r="A62" s="159" t="s">
        <v>55</v>
      </c>
      <c r="B62" s="357"/>
      <c r="C62" s="358"/>
      <c r="D62" s="358"/>
      <c r="E62" s="359"/>
      <c r="F62" s="41">
        <f t="shared" si="96"/>
        <v>0</v>
      </c>
      <c r="G62" s="357"/>
      <c r="H62" s="359"/>
      <c r="I62" s="162">
        <f t="shared" si="97"/>
        <v>0</v>
      </c>
      <c r="J62" s="149"/>
      <c r="K62" s="163" t="s">
        <v>55</v>
      </c>
      <c r="L62" s="357"/>
      <c r="M62" s="358"/>
      <c r="N62" s="358"/>
      <c r="O62" s="359"/>
      <c r="P62" s="90">
        <f t="shared" si="98"/>
        <v>0</v>
      </c>
      <c r="Q62" s="357"/>
      <c r="R62" s="364"/>
      <c r="S62" s="166">
        <f t="shared" si="99"/>
        <v>0</v>
      </c>
      <c r="T62" s="149"/>
    </row>
    <row r="63" spans="1:36" ht="15">
      <c r="A63" s="167" t="s">
        <v>16</v>
      </c>
      <c r="B63" s="357"/>
      <c r="C63" s="358"/>
      <c r="D63" s="358"/>
      <c r="E63" s="359"/>
      <c r="F63" s="44">
        <f t="shared" si="96"/>
        <v>0</v>
      </c>
      <c r="G63" s="357"/>
      <c r="H63" s="359"/>
      <c r="I63" s="154">
        <f t="shared" si="97"/>
        <v>0</v>
      </c>
      <c r="J63" s="149"/>
      <c r="K63" s="169" t="s">
        <v>16</v>
      </c>
      <c r="L63" s="357"/>
      <c r="M63" s="358"/>
      <c r="N63" s="358"/>
      <c r="O63" s="359"/>
      <c r="P63" s="44">
        <f t="shared" si="98"/>
        <v>0</v>
      </c>
      <c r="Q63" s="357"/>
      <c r="R63" s="364"/>
      <c r="S63" s="158">
        <f t="shared" si="99"/>
        <v>0</v>
      </c>
      <c r="T63" s="149"/>
    </row>
    <row r="64" spans="1:36" ht="15">
      <c r="A64" s="159" t="s">
        <v>15</v>
      </c>
      <c r="B64" s="357"/>
      <c r="C64" s="358"/>
      <c r="D64" s="358"/>
      <c r="E64" s="359"/>
      <c r="F64" s="41">
        <f t="shared" si="96"/>
        <v>0</v>
      </c>
      <c r="G64" s="357"/>
      <c r="H64" s="359"/>
      <c r="I64" s="162">
        <f t="shared" si="97"/>
        <v>0</v>
      </c>
      <c r="J64" s="149"/>
      <c r="K64" s="163" t="s">
        <v>15</v>
      </c>
      <c r="L64" s="357"/>
      <c r="M64" s="358"/>
      <c r="N64" s="358"/>
      <c r="O64" s="359"/>
      <c r="P64" s="90">
        <f t="shared" si="98"/>
        <v>0</v>
      </c>
      <c r="Q64" s="357"/>
      <c r="R64" s="364"/>
      <c r="S64" s="166">
        <f t="shared" si="99"/>
        <v>0</v>
      </c>
      <c r="T64" s="149"/>
    </row>
    <row r="65" spans="1:20" ht="15">
      <c r="A65" s="167" t="s">
        <v>57</v>
      </c>
      <c r="B65" s="357"/>
      <c r="C65" s="358"/>
      <c r="D65" s="358"/>
      <c r="E65" s="359"/>
      <c r="F65" s="44">
        <f t="shared" si="96"/>
        <v>40027.327070224768</v>
      </c>
      <c r="G65" s="357"/>
      <c r="H65" s="359"/>
      <c r="I65" s="154">
        <f t="shared" si="97"/>
        <v>40027.327070224768</v>
      </c>
      <c r="J65" s="149"/>
      <c r="K65" s="169" t="s">
        <v>57</v>
      </c>
      <c r="L65" s="357"/>
      <c r="M65" s="358"/>
      <c r="N65" s="358"/>
      <c r="O65" s="359"/>
      <c r="P65" s="44">
        <f t="shared" si="98"/>
        <v>6328.8438547117385</v>
      </c>
      <c r="Q65" s="357"/>
      <c r="R65" s="364"/>
      <c r="S65" s="158">
        <f t="shared" si="99"/>
        <v>6328.8438547117385</v>
      </c>
      <c r="T65" s="149"/>
    </row>
    <row r="66" spans="1:20" ht="15">
      <c r="A66" s="159" t="s">
        <v>12</v>
      </c>
      <c r="B66" s="357"/>
      <c r="C66" s="358"/>
      <c r="D66" s="358"/>
      <c r="E66" s="359"/>
      <c r="F66" s="41">
        <f t="shared" si="96"/>
        <v>13413.50443792449</v>
      </c>
      <c r="G66" s="357"/>
      <c r="H66" s="359"/>
      <c r="I66" s="162">
        <f t="shared" si="97"/>
        <v>13413.50443792449</v>
      </c>
      <c r="J66" s="149"/>
      <c r="K66" s="163" t="s">
        <v>12</v>
      </c>
      <c r="L66" s="357"/>
      <c r="M66" s="358"/>
      <c r="N66" s="358"/>
      <c r="O66" s="359"/>
      <c r="P66" s="90">
        <f t="shared" si="98"/>
        <v>4158.0653481078716</v>
      </c>
      <c r="Q66" s="357"/>
      <c r="R66" s="364"/>
      <c r="S66" s="166">
        <f t="shared" si="99"/>
        <v>4158.0653481078716</v>
      </c>
      <c r="T66" s="149"/>
    </row>
    <row r="67" spans="1:20" ht="15">
      <c r="A67" s="167" t="s">
        <v>58</v>
      </c>
      <c r="B67" s="357"/>
      <c r="C67" s="358"/>
      <c r="D67" s="358"/>
      <c r="E67" s="359"/>
      <c r="F67" s="44">
        <f t="shared" si="96"/>
        <v>1356.5761637968474</v>
      </c>
      <c r="G67" s="357"/>
      <c r="H67" s="359"/>
      <c r="I67" s="154">
        <f t="shared" si="97"/>
        <v>1356.5761637968474</v>
      </c>
      <c r="J67" s="149"/>
      <c r="K67" s="169" t="s">
        <v>58</v>
      </c>
      <c r="L67" s="357"/>
      <c r="M67" s="358"/>
      <c r="N67" s="358"/>
      <c r="O67" s="359"/>
      <c r="P67" s="44">
        <f t="shared" si="98"/>
        <v>-1.0313971898767704E-13</v>
      </c>
      <c r="Q67" s="357"/>
      <c r="R67" s="364"/>
      <c r="S67" s="158">
        <f t="shared" si="99"/>
        <v>-1.0313971898767704E-13</v>
      </c>
      <c r="T67" s="149"/>
    </row>
    <row r="68" spans="1:20" ht="15">
      <c r="A68" s="159" t="s">
        <v>17</v>
      </c>
      <c r="B68" s="357"/>
      <c r="C68" s="358"/>
      <c r="D68" s="358"/>
      <c r="E68" s="359"/>
      <c r="F68" s="41">
        <f t="shared" si="96"/>
        <v>23.364411442608336</v>
      </c>
      <c r="G68" s="357"/>
      <c r="H68" s="359"/>
      <c r="I68" s="162">
        <f t="shared" si="97"/>
        <v>23.364411442608336</v>
      </c>
      <c r="J68" s="149"/>
      <c r="K68" s="163" t="s">
        <v>17</v>
      </c>
      <c r="L68" s="357"/>
      <c r="M68" s="358"/>
      <c r="N68" s="358"/>
      <c r="O68" s="359"/>
      <c r="P68" s="90">
        <f t="shared" si="98"/>
        <v>1.1700022150326586</v>
      </c>
      <c r="Q68" s="357"/>
      <c r="R68" s="364"/>
      <c r="S68" s="166">
        <f t="shared" si="99"/>
        <v>1.1700022150326586</v>
      </c>
      <c r="T68" s="149"/>
    </row>
    <row r="69" spans="1:20" ht="15">
      <c r="A69" s="167" t="s">
        <v>139</v>
      </c>
      <c r="B69" s="357"/>
      <c r="C69" s="358"/>
      <c r="D69" s="358"/>
      <c r="E69" s="359"/>
      <c r="F69" s="44">
        <f t="shared" si="96"/>
        <v>247.63001320447177</v>
      </c>
      <c r="G69" s="357"/>
      <c r="H69" s="359"/>
      <c r="I69" s="154">
        <f t="shared" si="97"/>
        <v>247.63001320447177</v>
      </c>
      <c r="J69" s="149"/>
      <c r="K69" s="169" t="s">
        <v>139</v>
      </c>
      <c r="L69" s="357"/>
      <c r="M69" s="358"/>
      <c r="N69" s="358"/>
      <c r="O69" s="359"/>
      <c r="P69" s="44">
        <f t="shared" si="98"/>
        <v>40.555273326893257</v>
      </c>
      <c r="Q69" s="357"/>
      <c r="R69" s="364"/>
      <c r="S69" s="158">
        <f t="shared" si="99"/>
        <v>40.555273326893257</v>
      </c>
      <c r="T69" s="149"/>
    </row>
    <row r="70" spans="1:20" ht="15">
      <c r="A70" s="159" t="s">
        <v>25</v>
      </c>
      <c r="B70" s="357"/>
      <c r="C70" s="358"/>
      <c r="D70" s="358"/>
      <c r="E70" s="359"/>
      <c r="F70" s="41">
        <f t="shared" si="96"/>
        <v>1973.5654431626153</v>
      </c>
      <c r="G70" s="357"/>
      <c r="H70" s="359"/>
      <c r="I70" s="162">
        <f t="shared" si="97"/>
        <v>1973.5654431626153</v>
      </c>
      <c r="J70" s="149"/>
      <c r="K70" s="163" t="s">
        <v>25</v>
      </c>
      <c r="L70" s="357"/>
      <c r="M70" s="358"/>
      <c r="N70" s="358"/>
      <c r="O70" s="359"/>
      <c r="P70" s="90">
        <f t="shared" si="98"/>
        <v>4.5474735088646412E-12</v>
      </c>
      <c r="Q70" s="357"/>
      <c r="R70" s="364"/>
      <c r="S70" s="166">
        <f t="shared" si="99"/>
        <v>4.5474735088646412E-12</v>
      </c>
      <c r="T70" s="149"/>
    </row>
    <row r="71" spans="1:20" ht="15">
      <c r="A71" s="167" t="s">
        <v>24</v>
      </c>
      <c r="B71" s="357"/>
      <c r="C71" s="358"/>
      <c r="D71" s="358"/>
      <c r="E71" s="359"/>
      <c r="F71" s="44">
        <f t="shared" si="96"/>
        <v>0</v>
      </c>
      <c r="G71" s="357"/>
      <c r="H71" s="359"/>
      <c r="I71" s="154">
        <f t="shared" si="97"/>
        <v>0</v>
      </c>
      <c r="J71" s="149"/>
      <c r="K71" s="169" t="s">
        <v>24</v>
      </c>
      <c r="L71" s="357"/>
      <c r="M71" s="358"/>
      <c r="N71" s="358"/>
      <c r="O71" s="359"/>
      <c r="P71" s="44">
        <f t="shared" si="98"/>
        <v>5.0448534238967113E-13</v>
      </c>
      <c r="Q71" s="357"/>
      <c r="R71" s="364"/>
      <c r="S71" s="158">
        <f t="shared" si="99"/>
        <v>5.0448534238967113E-13</v>
      </c>
      <c r="T71" s="149"/>
    </row>
    <row r="72" spans="1:20" ht="15">
      <c r="A72" s="159" t="s">
        <v>59</v>
      </c>
      <c r="B72" s="357"/>
      <c r="C72" s="358"/>
      <c r="D72" s="358"/>
      <c r="E72" s="359"/>
      <c r="F72" s="41">
        <f t="shared" si="96"/>
        <v>0</v>
      </c>
      <c r="G72" s="357"/>
      <c r="H72" s="359"/>
      <c r="I72" s="162">
        <f t="shared" si="97"/>
        <v>0</v>
      </c>
      <c r="J72" s="149"/>
      <c r="K72" s="163" t="s">
        <v>59</v>
      </c>
      <c r="L72" s="357"/>
      <c r="M72" s="358"/>
      <c r="N72" s="358"/>
      <c r="O72" s="359"/>
      <c r="P72" s="90">
        <f t="shared" si="98"/>
        <v>-1.8240964294591322E-12</v>
      </c>
      <c r="Q72" s="357"/>
      <c r="R72" s="364"/>
      <c r="S72" s="166">
        <f t="shared" si="99"/>
        <v>-1.8240964294591322E-12</v>
      </c>
      <c r="T72" s="149"/>
    </row>
    <row r="73" spans="1:20" ht="15">
      <c r="A73" s="167" t="s">
        <v>22</v>
      </c>
      <c r="B73" s="357"/>
      <c r="C73" s="358"/>
      <c r="D73" s="358"/>
      <c r="E73" s="359"/>
      <c r="F73" s="52">
        <f t="shared" si="96"/>
        <v>4043.9656021871438</v>
      </c>
      <c r="G73" s="357"/>
      <c r="H73" s="359"/>
      <c r="I73" s="154">
        <f t="shared" si="97"/>
        <v>4043.9656021871438</v>
      </c>
      <c r="J73" s="149"/>
      <c r="K73" s="169" t="s">
        <v>22</v>
      </c>
      <c r="L73" s="357"/>
      <c r="M73" s="358"/>
      <c r="N73" s="358"/>
      <c r="O73" s="359"/>
      <c r="P73" s="44">
        <f t="shared" si="98"/>
        <v>1418.6985373902703</v>
      </c>
      <c r="Q73" s="357"/>
      <c r="R73" s="364"/>
      <c r="S73" s="158">
        <f t="shared" si="99"/>
        <v>1418.6985373902703</v>
      </c>
      <c r="T73" s="149"/>
    </row>
    <row r="74" spans="1:20" ht="15">
      <c r="A74" s="159" t="s">
        <v>21</v>
      </c>
      <c r="B74" s="357"/>
      <c r="C74" s="358"/>
      <c r="D74" s="358"/>
      <c r="E74" s="359"/>
      <c r="F74" s="41">
        <f t="shared" si="96"/>
        <v>0</v>
      </c>
      <c r="G74" s="357"/>
      <c r="H74" s="359"/>
      <c r="I74" s="162">
        <f t="shared" si="97"/>
        <v>0</v>
      </c>
      <c r="J74" s="149"/>
      <c r="K74" s="163" t="s">
        <v>21</v>
      </c>
      <c r="L74" s="357"/>
      <c r="M74" s="358"/>
      <c r="N74" s="358"/>
      <c r="O74" s="359"/>
      <c r="P74" s="90">
        <f t="shared" si="98"/>
        <v>0</v>
      </c>
      <c r="Q74" s="357"/>
      <c r="R74" s="364"/>
      <c r="S74" s="166">
        <f t="shared" si="99"/>
        <v>0</v>
      </c>
      <c r="T74" s="149"/>
    </row>
    <row r="75" spans="1:20" ht="15">
      <c r="A75" s="170" t="s">
        <v>63</v>
      </c>
      <c r="B75" s="357"/>
      <c r="C75" s="358"/>
      <c r="D75" s="358"/>
      <c r="E75" s="359"/>
      <c r="F75" s="44">
        <f t="shared" si="96"/>
        <v>0</v>
      </c>
      <c r="G75" s="357"/>
      <c r="H75" s="359"/>
      <c r="I75" s="154">
        <f t="shared" si="97"/>
        <v>0</v>
      </c>
      <c r="J75" s="149"/>
      <c r="K75" s="171" t="s">
        <v>63</v>
      </c>
      <c r="L75" s="357"/>
      <c r="M75" s="358"/>
      <c r="N75" s="358"/>
      <c r="O75" s="359"/>
      <c r="P75" s="44">
        <f t="shared" si="98"/>
        <v>0</v>
      </c>
      <c r="Q75" s="357"/>
      <c r="R75" s="364"/>
      <c r="S75" s="158">
        <f t="shared" si="99"/>
        <v>0</v>
      </c>
      <c r="T75" s="149"/>
    </row>
    <row r="76" spans="1:20">
      <c r="A76" s="172" t="s">
        <v>23</v>
      </c>
      <c r="B76" s="357"/>
      <c r="C76" s="358"/>
      <c r="D76" s="358"/>
      <c r="E76" s="359"/>
      <c r="F76" s="62">
        <f t="shared" si="96"/>
        <v>0</v>
      </c>
      <c r="G76" s="357"/>
      <c r="H76" s="359"/>
      <c r="I76" s="175">
        <f t="shared" si="97"/>
        <v>0</v>
      </c>
      <c r="J76" s="149"/>
      <c r="K76" s="176" t="s">
        <v>23</v>
      </c>
      <c r="L76" s="357"/>
      <c r="M76" s="358"/>
      <c r="N76" s="358"/>
      <c r="O76" s="359"/>
      <c r="P76" s="93">
        <f t="shared" si="98"/>
        <v>0</v>
      </c>
      <c r="Q76" s="357"/>
      <c r="R76" s="364"/>
      <c r="S76" s="179">
        <f t="shared" si="99"/>
        <v>0</v>
      </c>
      <c r="T76" s="149"/>
    </row>
    <row r="77" spans="1:20">
      <c r="A77" s="180" t="s">
        <v>19</v>
      </c>
      <c r="B77" s="357"/>
      <c r="C77" s="358"/>
      <c r="D77" s="358"/>
      <c r="E77" s="359"/>
      <c r="F77" s="65">
        <f t="shared" si="96"/>
        <v>0</v>
      </c>
      <c r="G77" s="357"/>
      <c r="H77" s="359"/>
      <c r="I77" s="183">
        <f t="shared" si="97"/>
        <v>0</v>
      </c>
      <c r="J77" s="149"/>
      <c r="K77" s="184" t="s">
        <v>19</v>
      </c>
      <c r="L77" s="357"/>
      <c r="M77" s="358"/>
      <c r="N77" s="358"/>
      <c r="O77" s="359"/>
      <c r="P77" s="65">
        <f t="shared" si="98"/>
        <v>0</v>
      </c>
      <c r="Q77" s="357"/>
      <c r="R77" s="364"/>
      <c r="S77" s="186">
        <f t="shared" si="99"/>
        <v>0</v>
      </c>
      <c r="T77" s="149"/>
    </row>
    <row r="78" spans="1:20">
      <c r="A78" s="172" t="s">
        <v>20</v>
      </c>
      <c r="B78" s="357"/>
      <c r="C78" s="358"/>
      <c r="D78" s="358"/>
      <c r="E78" s="359"/>
      <c r="F78" s="62">
        <f t="shared" si="96"/>
        <v>0</v>
      </c>
      <c r="G78" s="357"/>
      <c r="H78" s="359"/>
      <c r="I78" s="175">
        <f t="shared" si="97"/>
        <v>0</v>
      </c>
      <c r="J78" s="149"/>
      <c r="K78" s="176" t="s">
        <v>20</v>
      </c>
      <c r="L78" s="357"/>
      <c r="M78" s="358"/>
      <c r="N78" s="358"/>
      <c r="O78" s="359"/>
      <c r="P78" s="93">
        <f t="shared" si="98"/>
        <v>0</v>
      </c>
      <c r="Q78" s="357"/>
      <c r="R78" s="364"/>
      <c r="S78" s="179">
        <f t="shared" si="99"/>
        <v>0</v>
      </c>
      <c r="T78" s="149"/>
    </row>
    <row r="79" spans="1:20" ht="15" thickBot="1">
      <c r="A79" s="187" t="s">
        <v>11</v>
      </c>
      <c r="B79" s="360"/>
      <c r="C79" s="361"/>
      <c r="D79" s="361"/>
      <c r="E79" s="362"/>
      <c r="F79" s="54">
        <f t="shared" si="96"/>
        <v>0</v>
      </c>
      <c r="G79" s="360"/>
      <c r="H79" s="362"/>
      <c r="I79" s="190">
        <f t="shared" si="97"/>
        <v>0</v>
      </c>
      <c r="J79" s="149"/>
      <c r="K79" s="191" t="s">
        <v>11</v>
      </c>
      <c r="L79" s="360"/>
      <c r="M79" s="361"/>
      <c r="N79" s="361"/>
      <c r="O79" s="362"/>
      <c r="P79" s="54">
        <f t="shared" si="98"/>
        <v>0</v>
      </c>
      <c r="Q79" s="360"/>
      <c r="R79" s="365"/>
      <c r="S79" s="193">
        <f t="shared" si="99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100">SUM(C59:C75)</f>
        <v>0</v>
      </c>
      <c r="D80" s="195">
        <f t="shared" si="100"/>
        <v>0</v>
      </c>
      <c r="E80" s="195">
        <f t="shared" si="100"/>
        <v>0</v>
      </c>
      <c r="F80" s="195">
        <f t="shared" si="100"/>
        <v>61086.076417594355</v>
      </c>
      <c r="G80" s="195">
        <f t="shared" si="100"/>
        <v>0</v>
      </c>
      <c r="H80" s="197">
        <f t="shared" si="100"/>
        <v>0</v>
      </c>
      <c r="I80" s="154">
        <f t="shared" ref="I80" si="101">SUM(I59:I75)</f>
        <v>61086.076417594355</v>
      </c>
      <c r="J80" s="149"/>
      <c r="K80" s="196" t="s">
        <v>26</v>
      </c>
      <c r="L80" s="195">
        <f>SUM(L59:L75)</f>
        <v>0</v>
      </c>
      <c r="M80" s="195">
        <f t="shared" ref="M80:R80" si="102">SUM(M59:M75)</f>
        <v>0</v>
      </c>
      <c r="N80" s="195">
        <f t="shared" si="102"/>
        <v>0</v>
      </c>
      <c r="O80" s="195">
        <f t="shared" si="102"/>
        <v>0</v>
      </c>
      <c r="P80" s="195">
        <f t="shared" si="102"/>
        <v>11947.333015751807</v>
      </c>
      <c r="Q80" s="195">
        <f t="shared" si="102"/>
        <v>0</v>
      </c>
      <c r="R80" s="197">
        <f t="shared" si="102"/>
        <v>0</v>
      </c>
      <c r="S80" s="198">
        <f t="shared" ref="S80" si="103">SUM(S59:S75)</f>
        <v>11947.333015751807</v>
      </c>
      <c r="T80" s="149"/>
    </row>
    <row r="81" spans="1:85" s="24" customFormat="1" ht="15" thickBot="1">
      <c r="A81" s="31" t="s">
        <v>86</v>
      </c>
      <c r="B81" s="49">
        <f>IF($I80=0,"-",B80/$I80)</f>
        <v>0</v>
      </c>
      <c r="C81" s="49">
        <f t="shared" ref="C81:H81" si="104">IF($I80=0,"-",C80/$I80)</f>
        <v>0</v>
      </c>
      <c r="D81" s="49">
        <f t="shared" si="104"/>
        <v>0</v>
      </c>
      <c r="E81" s="49">
        <f t="shared" si="104"/>
        <v>0</v>
      </c>
      <c r="F81" s="49">
        <f t="shared" si="104"/>
        <v>1</v>
      </c>
      <c r="G81" s="49">
        <f t="shared" si="104"/>
        <v>0</v>
      </c>
      <c r="H81" s="49">
        <f t="shared" si="104"/>
        <v>0</v>
      </c>
      <c r="I81" s="50">
        <f>SUM(B81:H81)</f>
        <v>1</v>
      </c>
      <c r="K81" s="84" t="s">
        <v>86</v>
      </c>
      <c r="L81" s="101">
        <f>IF($S80=0,"-",L80/$S80)</f>
        <v>0</v>
      </c>
      <c r="M81" s="101">
        <f t="shared" ref="M81:R81" si="105">IF($S80=0,"-",M80/$S80)</f>
        <v>0</v>
      </c>
      <c r="N81" s="101">
        <f t="shared" si="105"/>
        <v>0</v>
      </c>
      <c r="O81" s="101">
        <f t="shared" si="105"/>
        <v>0</v>
      </c>
      <c r="P81" s="101">
        <f t="shared" si="105"/>
        <v>1</v>
      </c>
      <c r="Q81" s="101">
        <f t="shared" si="105"/>
        <v>0</v>
      </c>
      <c r="R81" s="102">
        <f t="shared" si="105"/>
        <v>0</v>
      </c>
      <c r="S81" s="103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3" t="s">
        <v>53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5" t="s">
        <v>53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4" t="s">
        <v>53</v>
      </c>
      <c r="B84" s="304" t="s">
        <v>119</v>
      </c>
      <c r="C84" s="305"/>
      <c r="D84" s="305"/>
      <c r="E84" s="305"/>
      <c r="F84" s="305"/>
      <c r="G84" s="305"/>
      <c r="H84" s="305"/>
      <c r="I84" s="306"/>
      <c r="K84" s="346" t="s">
        <v>53</v>
      </c>
      <c r="L84" s="307" t="s">
        <v>119</v>
      </c>
      <c r="M84" s="308"/>
      <c r="N84" s="308"/>
      <c r="O84" s="308"/>
      <c r="P84" s="308"/>
      <c r="Q84" s="308"/>
      <c r="R84" s="308"/>
      <c r="S84" s="309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8">
        <f t="shared" ref="B85:H105" si="106">B579+B605+B631</f>
        <v>23.142922303538953</v>
      </c>
      <c r="C85" s="38">
        <f t="shared" si="106"/>
        <v>0</v>
      </c>
      <c r="D85" s="38">
        <f t="shared" si="106"/>
        <v>5.2009689371802894</v>
      </c>
      <c r="E85" s="38">
        <f t="shared" si="106"/>
        <v>0</v>
      </c>
      <c r="F85" s="38">
        <f t="shared" si="106"/>
        <v>0</v>
      </c>
      <c r="G85" s="38">
        <f t="shared" si="106"/>
        <v>0</v>
      </c>
      <c r="H85" s="38">
        <f t="shared" si="106"/>
        <v>0</v>
      </c>
      <c r="I85" s="154">
        <f>SUM(B85:H85)</f>
        <v>28.343891240719241</v>
      </c>
      <c r="J85" s="149"/>
      <c r="K85" s="203" t="s">
        <v>7</v>
      </c>
      <c r="L85" s="38">
        <f t="shared" ref="L85:R105" si="107">L579+L605+L631</f>
        <v>23.142922303538953</v>
      </c>
      <c r="M85" s="38">
        <f t="shared" si="107"/>
        <v>0</v>
      </c>
      <c r="N85" s="38">
        <f t="shared" si="107"/>
        <v>5.2009689371802894</v>
      </c>
      <c r="O85" s="38">
        <f t="shared" si="107"/>
        <v>0</v>
      </c>
      <c r="P85" s="38">
        <f t="shared" si="107"/>
        <v>0.14327565141159843</v>
      </c>
      <c r="Q85" s="38">
        <f t="shared" si="107"/>
        <v>0</v>
      </c>
      <c r="R85" s="38">
        <f t="shared" si="107"/>
        <v>0</v>
      </c>
      <c r="S85" s="205">
        <f>SUM(L85:R85)</f>
        <v>28.487166892130841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1">
        <f t="shared" si="106"/>
        <v>112.13996645142736</v>
      </c>
      <c r="C86" s="41">
        <f t="shared" si="106"/>
        <v>0</v>
      </c>
      <c r="D86" s="41">
        <f t="shared" si="106"/>
        <v>8.1674249950561464</v>
      </c>
      <c r="E86" s="41">
        <f t="shared" si="106"/>
        <v>0</v>
      </c>
      <c r="F86" s="41">
        <f t="shared" si="106"/>
        <v>0</v>
      </c>
      <c r="G86" s="41">
        <f t="shared" si="106"/>
        <v>0</v>
      </c>
      <c r="H86" s="41">
        <f t="shared" si="106"/>
        <v>0</v>
      </c>
      <c r="I86" s="162">
        <f t="shared" ref="I86:I105" si="108">SUM(B86:H86)</f>
        <v>120.30739144648351</v>
      </c>
      <c r="J86" s="149"/>
      <c r="K86" s="163" t="s">
        <v>8</v>
      </c>
      <c r="L86" s="90">
        <f t="shared" si="107"/>
        <v>112.13996645142736</v>
      </c>
      <c r="M86" s="90">
        <f t="shared" si="107"/>
        <v>0</v>
      </c>
      <c r="N86" s="90">
        <f t="shared" si="107"/>
        <v>8.1674249950561464</v>
      </c>
      <c r="O86" s="90">
        <f t="shared" si="107"/>
        <v>0</v>
      </c>
      <c r="P86" s="90">
        <f t="shared" si="107"/>
        <v>0</v>
      </c>
      <c r="Q86" s="90">
        <f t="shared" si="107"/>
        <v>0</v>
      </c>
      <c r="R86" s="90">
        <f t="shared" si="107"/>
        <v>0</v>
      </c>
      <c r="S86" s="166">
        <f t="shared" ref="S86:S105" si="109">SUM(L86:R86)</f>
        <v>120.30739144648351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4">
        <f t="shared" si="106"/>
        <v>466.40365336781008</v>
      </c>
      <c r="C87" s="44">
        <f t="shared" si="106"/>
        <v>0</v>
      </c>
      <c r="D87" s="44">
        <f t="shared" si="106"/>
        <v>41.394689893512265</v>
      </c>
      <c r="E87" s="44">
        <f t="shared" si="106"/>
        <v>0</v>
      </c>
      <c r="F87" s="44">
        <f t="shared" si="106"/>
        <v>0</v>
      </c>
      <c r="G87" s="44">
        <f t="shared" si="106"/>
        <v>0</v>
      </c>
      <c r="H87" s="44">
        <f t="shared" si="106"/>
        <v>0</v>
      </c>
      <c r="I87" s="154">
        <f t="shared" si="108"/>
        <v>507.79834326132232</v>
      </c>
      <c r="J87" s="149"/>
      <c r="K87" s="169" t="s">
        <v>10</v>
      </c>
      <c r="L87" s="44">
        <f t="shared" si="107"/>
        <v>466.40365336781008</v>
      </c>
      <c r="M87" s="44">
        <f t="shared" si="107"/>
        <v>0</v>
      </c>
      <c r="N87" s="44">
        <f t="shared" si="107"/>
        <v>41.394689893512265</v>
      </c>
      <c r="O87" s="44">
        <f t="shared" si="107"/>
        <v>0</v>
      </c>
      <c r="P87" s="44">
        <f t="shared" si="107"/>
        <v>0</v>
      </c>
      <c r="Q87" s="44">
        <f t="shared" si="107"/>
        <v>0</v>
      </c>
      <c r="R87" s="44">
        <f t="shared" si="107"/>
        <v>0</v>
      </c>
      <c r="S87" s="158">
        <f t="shared" si="109"/>
        <v>507.79834326132232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55</v>
      </c>
      <c r="B88" s="41">
        <f t="shared" si="106"/>
        <v>0</v>
      </c>
      <c r="C88" s="41">
        <f t="shared" si="106"/>
        <v>0</v>
      </c>
      <c r="D88" s="41">
        <f t="shared" si="106"/>
        <v>0</v>
      </c>
      <c r="E88" s="41">
        <f t="shared" si="106"/>
        <v>0</v>
      </c>
      <c r="F88" s="41">
        <f t="shared" si="106"/>
        <v>0</v>
      </c>
      <c r="G88" s="41">
        <f t="shared" si="106"/>
        <v>0</v>
      </c>
      <c r="H88" s="41">
        <f t="shared" si="106"/>
        <v>0</v>
      </c>
      <c r="I88" s="162">
        <f t="shared" si="108"/>
        <v>0</v>
      </c>
      <c r="J88" s="149"/>
      <c r="K88" s="163" t="s">
        <v>55</v>
      </c>
      <c r="L88" s="90">
        <f t="shared" si="107"/>
        <v>0</v>
      </c>
      <c r="M88" s="90">
        <f t="shared" si="107"/>
        <v>0</v>
      </c>
      <c r="N88" s="90">
        <f t="shared" si="107"/>
        <v>0</v>
      </c>
      <c r="O88" s="90">
        <f t="shared" si="107"/>
        <v>0</v>
      </c>
      <c r="P88" s="90">
        <f t="shared" si="107"/>
        <v>0</v>
      </c>
      <c r="Q88" s="90">
        <f t="shared" si="107"/>
        <v>0</v>
      </c>
      <c r="R88" s="90">
        <f t="shared" si="107"/>
        <v>0</v>
      </c>
      <c r="S88" s="166">
        <f t="shared" si="10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4">
        <f t="shared" si="106"/>
        <v>558.42007187369211</v>
      </c>
      <c r="C89" s="44">
        <f t="shared" si="106"/>
        <v>28.654082366523632</v>
      </c>
      <c r="D89" s="44">
        <f t="shared" si="106"/>
        <v>48.538048923090955</v>
      </c>
      <c r="E89" s="44">
        <f t="shared" si="106"/>
        <v>13.642904957987369</v>
      </c>
      <c r="F89" s="44">
        <f t="shared" si="106"/>
        <v>0</v>
      </c>
      <c r="G89" s="44">
        <f t="shared" si="106"/>
        <v>0</v>
      </c>
      <c r="H89" s="44">
        <f t="shared" si="106"/>
        <v>0</v>
      </c>
      <c r="I89" s="154">
        <f t="shared" si="108"/>
        <v>649.25510812129414</v>
      </c>
      <c r="J89" s="149"/>
      <c r="K89" s="169" t="s">
        <v>16</v>
      </c>
      <c r="L89" s="44">
        <f t="shared" si="107"/>
        <v>558.42007187369211</v>
      </c>
      <c r="M89" s="44">
        <f t="shared" si="107"/>
        <v>28.654082366523632</v>
      </c>
      <c r="N89" s="44">
        <f t="shared" si="107"/>
        <v>48.538048923090955</v>
      </c>
      <c r="O89" s="44">
        <f t="shared" si="107"/>
        <v>13.642904957987369</v>
      </c>
      <c r="P89" s="44">
        <f t="shared" si="107"/>
        <v>0</v>
      </c>
      <c r="Q89" s="44">
        <f t="shared" si="107"/>
        <v>0</v>
      </c>
      <c r="R89" s="44">
        <f t="shared" si="107"/>
        <v>0</v>
      </c>
      <c r="S89" s="158">
        <f t="shared" si="109"/>
        <v>649.25510812129414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1">
        <f t="shared" si="106"/>
        <v>9093.7821416406769</v>
      </c>
      <c r="C90" s="41">
        <f t="shared" si="106"/>
        <v>33.699285948975295</v>
      </c>
      <c r="D90" s="41">
        <f t="shared" si="106"/>
        <v>1027.5121184639311</v>
      </c>
      <c r="E90" s="41">
        <f t="shared" si="106"/>
        <v>0</v>
      </c>
      <c r="F90" s="41">
        <f t="shared" si="106"/>
        <v>0</v>
      </c>
      <c r="G90" s="41">
        <f t="shared" si="106"/>
        <v>0</v>
      </c>
      <c r="H90" s="41">
        <f t="shared" si="106"/>
        <v>0</v>
      </c>
      <c r="I90" s="162">
        <f t="shared" si="108"/>
        <v>10154.993546053582</v>
      </c>
      <c r="J90" s="149"/>
      <c r="K90" s="163" t="s">
        <v>15</v>
      </c>
      <c r="L90" s="90">
        <f t="shared" si="107"/>
        <v>9093.7821416406769</v>
      </c>
      <c r="M90" s="90">
        <f t="shared" si="107"/>
        <v>33.699285948975295</v>
      </c>
      <c r="N90" s="90">
        <f t="shared" si="107"/>
        <v>1027.5121184639311</v>
      </c>
      <c r="O90" s="90">
        <f t="shared" si="107"/>
        <v>0</v>
      </c>
      <c r="P90" s="90">
        <f t="shared" si="107"/>
        <v>0</v>
      </c>
      <c r="Q90" s="90">
        <f t="shared" si="107"/>
        <v>0</v>
      </c>
      <c r="R90" s="90">
        <f t="shared" si="107"/>
        <v>0</v>
      </c>
      <c r="S90" s="166">
        <f t="shared" si="109"/>
        <v>10154.993546053582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57</v>
      </c>
      <c r="B91" s="44">
        <f t="shared" si="106"/>
        <v>0</v>
      </c>
      <c r="C91" s="44">
        <f t="shared" si="106"/>
        <v>0.97819324916303818</v>
      </c>
      <c r="D91" s="44">
        <f t="shared" si="106"/>
        <v>0.43016279914594385</v>
      </c>
      <c r="E91" s="44">
        <f t="shared" si="106"/>
        <v>248.14160053655667</v>
      </c>
      <c r="F91" s="44">
        <f t="shared" si="106"/>
        <v>1875.008796262757</v>
      </c>
      <c r="G91" s="44">
        <f t="shared" si="106"/>
        <v>0</v>
      </c>
      <c r="H91" s="44">
        <f t="shared" si="106"/>
        <v>0</v>
      </c>
      <c r="I91" s="154">
        <f t="shared" si="108"/>
        <v>2124.5587528476226</v>
      </c>
      <c r="J91" s="149"/>
      <c r="K91" s="169" t="s">
        <v>57</v>
      </c>
      <c r="L91" s="44">
        <f t="shared" si="107"/>
        <v>0</v>
      </c>
      <c r="M91" s="44">
        <f t="shared" si="107"/>
        <v>0.97819324916303818</v>
      </c>
      <c r="N91" s="44">
        <f t="shared" si="107"/>
        <v>0.43016279914594385</v>
      </c>
      <c r="O91" s="44">
        <f t="shared" si="107"/>
        <v>248.14160053655667</v>
      </c>
      <c r="P91" s="44">
        <f t="shared" si="107"/>
        <v>29717.655537788647</v>
      </c>
      <c r="Q91" s="44">
        <f t="shared" si="107"/>
        <v>0</v>
      </c>
      <c r="R91" s="44">
        <f t="shared" si="107"/>
        <v>0</v>
      </c>
      <c r="S91" s="158">
        <f t="shared" si="109"/>
        <v>29967.205494373513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1">
        <f t="shared" si="106"/>
        <v>0</v>
      </c>
      <c r="C92" s="41">
        <f t="shared" si="106"/>
        <v>0</v>
      </c>
      <c r="D92" s="41">
        <f t="shared" si="106"/>
        <v>0.10673843447568969</v>
      </c>
      <c r="E92" s="41">
        <f t="shared" si="106"/>
        <v>31.214890888551651</v>
      </c>
      <c r="F92" s="41">
        <f t="shared" si="106"/>
        <v>0</v>
      </c>
      <c r="G92" s="41">
        <f t="shared" si="106"/>
        <v>0</v>
      </c>
      <c r="H92" s="41">
        <f t="shared" si="106"/>
        <v>0</v>
      </c>
      <c r="I92" s="162">
        <f t="shared" si="108"/>
        <v>31.321629323027341</v>
      </c>
      <c r="J92" s="149"/>
      <c r="K92" s="163" t="s">
        <v>12</v>
      </c>
      <c r="L92" s="90">
        <f t="shared" si="107"/>
        <v>0</v>
      </c>
      <c r="M92" s="90">
        <f t="shared" si="107"/>
        <v>0</v>
      </c>
      <c r="N92" s="90">
        <f t="shared" si="107"/>
        <v>0.10673843447568969</v>
      </c>
      <c r="O92" s="90">
        <f t="shared" si="107"/>
        <v>31.214890888551651</v>
      </c>
      <c r="P92" s="90">
        <f t="shared" si="107"/>
        <v>8983.0587808034161</v>
      </c>
      <c r="Q92" s="90">
        <f t="shared" si="107"/>
        <v>0</v>
      </c>
      <c r="R92" s="90">
        <f t="shared" si="107"/>
        <v>0</v>
      </c>
      <c r="S92" s="166">
        <f t="shared" si="109"/>
        <v>9014.3804101264432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58</v>
      </c>
      <c r="B93" s="44">
        <f t="shared" si="106"/>
        <v>0</v>
      </c>
      <c r="C93" s="44">
        <f t="shared" si="106"/>
        <v>0</v>
      </c>
      <c r="D93" s="44">
        <f t="shared" si="106"/>
        <v>0</v>
      </c>
      <c r="E93" s="44">
        <f t="shared" si="106"/>
        <v>0</v>
      </c>
      <c r="F93" s="44">
        <f t="shared" si="106"/>
        <v>0</v>
      </c>
      <c r="G93" s="44">
        <f t="shared" si="106"/>
        <v>0</v>
      </c>
      <c r="H93" s="44">
        <f t="shared" si="106"/>
        <v>0</v>
      </c>
      <c r="I93" s="154">
        <f t="shared" si="108"/>
        <v>0</v>
      </c>
      <c r="J93" s="149"/>
      <c r="K93" s="169" t="s">
        <v>58</v>
      </c>
      <c r="L93" s="44">
        <f t="shared" si="107"/>
        <v>0</v>
      </c>
      <c r="M93" s="44">
        <f t="shared" si="107"/>
        <v>0</v>
      </c>
      <c r="N93" s="44">
        <f t="shared" si="107"/>
        <v>0</v>
      </c>
      <c r="O93" s="44">
        <f t="shared" si="107"/>
        <v>0</v>
      </c>
      <c r="P93" s="44">
        <f t="shared" si="107"/>
        <v>1356.5761637968474</v>
      </c>
      <c r="Q93" s="44">
        <f t="shared" si="107"/>
        <v>0</v>
      </c>
      <c r="R93" s="44">
        <f t="shared" si="107"/>
        <v>0</v>
      </c>
      <c r="S93" s="158">
        <f t="shared" si="109"/>
        <v>1356.5761637968474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1">
        <f t="shared" si="106"/>
        <v>617.98739153809242</v>
      </c>
      <c r="C94" s="41">
        <f t="shared" si="106"/>
        <v>2.0628103218555132</v>
      </c>
      <c r="D94" s="41">
        <f t="shared" si="106"/>
        <v>115.04026673956746</v>
      </c>
      <c r="E94" s="41">
        <f t="shared" si="106"/>
        <v>7.39244252153527</v>
      </c>
      <c r="F94" s="41">
        <f t="shared" si="106"/>
        <v>0</v>
      </c>
      <c r="G94" s="41">
        <f t="shared" si="106"/>
        <v>0</v>
      </c>
      <c r="H94" s="41">
        <f t="shared" si="106"/>
        <v>0</v>
      </c>
      <c r="I94" s="162">
        <f t="shared" si="108"/>
        <v>742.48291112105062</v>
      </c>
      <c r="J94" s="149"/>
      <c r="K94" s="163" t="s">
        <v>17</v>
      </c>
      <c r="L94" s="90">
        <f t="shared" si="107"/>
        <v>617.98739153809242</v>
      </c>
      <c r="M94" s="90">
        <f t="shared" si="107"/>
        <v>2.0628103218555132</v>
      </c>
      <c r="N94" s="90">
        <f t="shared" si="107"/>
        <v>115.04026673956746</v>
      </c>
      <c r="O94" s="90">
        <f t="shared" si="107"/>
        <v>7.39244252153527</v>
      </c>
      <c r="P94" s="90">
        <f t="shared" si="107"/>
        <v>0</v>
      </c>
      <c r="Q94" s="90">
        <f t="shared" si="107"/>
        <v>0</v>
      </c>
      <c r="R94" s="90">
        <f t="shared" si="107"/>
        <v>0</v>
      </c>
      <c r="S94" s="166">
        <f t="shared" si="109"/>
        <v>742.48291112105062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44">
        <f t="shared" si="106"/>
        <v>9596.7829401500985</v>
      </c>
      <c r="C95" s="44">
        <f t="shared" si="106"/>
        <v>285.74790623751835</v>
      </c>
      <c r="D95" s="44">
        <f t="shared" si="106"/>
        <v>1113.9573015359078</v>
      </c>
      <c r="E95" s="44">
        <f t="shared" si="106"/>
        <v>43.882692768048543</v>
      </c>
      <c r="F95" s="44">
        <f t="shared" si="106"/>
        <v>0</v>
      </c>
      <c r="G95" s="44">
        <f t="shared" si="106"/>
        <v>0</v>
      </c>
      <c r="H95" s="44">
        <f t="shared" si="106"/>
        <v>0</v>
      </c>
      <c r="I95" s="154">
        <f t="shared" si="108"/>
        <v>11040.370840691574</v>
      </c>
      <c r="J95" s="149"/>
      <c r="K95" s="169" t="s">
        <v>139</v>
      </c>
      <c r="L95" s="44">
        <f t="shared" si="107"/>
        <v>9596.7829401500985</v>
      </c>
      <c r="M95" s="44">
        <f t="shared" si="107"/>
        <v>285.74790623751835</v>
      </c>
      <c r="N95" s="44">
        <f t="shared" si="107"/>
        <v>1113.9573015359078</v>
      </c>
      <c r="O95" s="44">
        <f t="shared" si="107"/>
        <v>43.882692768048543</v>
      </c>
      <c r="P95" s="44">
        <f t="shared" si="107"/>
        <v>173.34835719003183</v>
      </c>
      <c r="Q95" s="44">
        <f t="shared" si="107"/>
        <v>0</v>
      </c>
      <c r="R95" s="44">
        <f t="shared" si="107"/>
        <v>0</v>
      </c>
      <c r="S95" s="158">
        <f t="shared" si="109"/>
        <v>11213.719197881606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1">
        <f t="shared" si="106"/>
        <v>2873.4626304694843</v>
      </c>
      <c r="C96" s="41">
        <f t="shared" si="106"/>
        <v>0.36224733940813003</v>
      </c>
      <c r="D96" s="41">
        <f t="shared" si="106"/>
        <v>5200.2581470483046</v>
      </c>
      <c r="E96" s="41">
        <f t="shared" si="106"/>
        <v>4749.6642741997957</v>
      </c>
      <c r="F96" s="41">
        <f t="shared" si="106"/>
        <v>0</v>
      </c>
      <c r="G96" s="41">
        <f t="shared" si="106"/>
        <v>3666.9607370850231</v>
      </c>
      <c r="H96" s="41">
        <f t="shared" si="106"/>
        <v>2.6135202883576367</v>
      </c>
      <c r="I96" s="162">
        <f t="shared" si="108"/>
        <v>16493.321556430372</v>
      </c>
      <c r="J96" s="149"/>
      <c r="K96" s="163" t="s">
        <v>25</v>
      </c>
      <c r="L96" s="90">
        <f t="shared" si="107"/>
        <v>2873.4626304694843</v>
      </c>
      <c r="M96" s="90">
        <f t="shared" si="107"/>
        <v>0.36224733940813003</v>
      </c>
      <c r="N96" s="90">
        <f t="shared" si="107"/>
        <v>5200.2581470483046</v>
      </c>
      <c r="O96" s="90">
        <f t="shared" si="107"/>
        <v>4749.6642741997957</v>
      </c>
      <c r="P96" s="90">
        <f t="shared" si="107"/>
        <v>1720.4382707029615</v>
      </c>
      <c r="Q96" s="90">
        <f t="shared" si="107"/>
        <v>3666.9607370850231</v>
      </c>
      <c r="R96" s="90">
        <f t="shared" si="107"/>
        <v>2.6135202883576367</v>
      </c>
      <c r="S96" s="166">
        <f t="shared" si="109"/>
        <v>18213.759827133334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4">
        <f t="shared" si="106"/>
        <v>5213.2651336627141</v>
      </c>
      <c r="C97" s="44">
        <f t="shared" si="106"/>
        <v>9.2358464073692002</v>
      </c>
      <c r="D97" s="44">
        <f t="shared" si="106"/>
        <v>615.29106544013121</v>
      </c>
      <c r="E97" s="44">
        <f t="shared" si="106"/>
        <v>0</v>
      </c>
      <c r="F97" s="44">
        <f t="shared" si="106"/>
        <v>0</v>
      </c>
      <c r="G97" s="44">
        <f t="shared" si="106"/>
        <v>0</v>
      </c>
      <c r="H97" s="44">
        <f t="shared" si="106"/>
        <v>0</v>
      </c>
      <c r="I97" s="154">
        <f t="shared" si="108"/>
        <v>5837.7920455102148</v>
      </c>
      <c r="J97" s="149"/>
      <c r="K97" s="169" t="s">
        <v>24</v>
      </c>
      <c r="L97" s="44">
        <f t="shared" si="107"/>
        <v>5213.2651336627141</v>
      </c>
      <c r="M97" s="44">
        <f t="shared" si="107"/>
        <v>9.2358464073692002</v>
      </c>
      <c r="N97" s="44">
        <f t="shared" si="107"/>
        <v>615.29106544013121</v>
      </c>
      <c r="O97" s="44">
        <f t="shared" si="107"/>
        <v>0</v>
      </c>
      <c r="P97" s="44">
        <f t="shared" si="107"/>
        <v>0</v>
      </c>
      <c r="Q97" s="44">
        <f t="shared" si="107"/>
        <v>0</v>
      </c>
      <c r="R97" s="44">
        <f t="shared" si="107"/>
        <v>0</v>
      </c>
      <c r="S97" s="158">
        <f t="shared" si="109"/>
        <v>5837.7920455102148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59</v>
      </c>
      <c r="B98" s="41">
        <f t="shared" si="106"/>
        <v>9250.6637635367751</v>
      </c>
      <c r="C98" s="41">
        <f t="shared" si="106"/>
        <v>17.460423962035581</v>
      </c>
      <c r="D98" s="41">
        <f t="shared" si="106"/>
        <v>1296.2779973210072</v>
      </c>
      <c r="E98" s="41">
        <f t="shared" si="106"/>
        <v>0</v>
      </c>
      <c r="F98" s="41">
        <f t="shared" si="106"/>
        <v>0</v>
      </c>
      <c r="G98" s="41">
        <f t="shared" si="106"/>
        <v>0</v>
      </c>
      <c r="H98" s="41">
        <f t="shared" si="106"/>
        <v>0</v>
      </c>
      <c r="I98" s="162">
        <f t="shared" si="108"/>
        <v>10564.402184819817</v>
      </c>
      <c r="J98" s="149"/>
      <c r="K98" s="163" t="s">
        <v>59</v>
      </c>
      <c r="L98" s="90">
        <f t="shared" si="107"/>
        <v>9250.6637635367751</v>
      </c>
      <c r="M98" s="90">
        <f t="shared" si="107"/>
        <v>17.460423962035581</v>
      </c>
      <c r="N98" s="90">
        <f t="shared" si="107"/>
        <v>1296.2779973210072</v>
      </c>
      <c r="O98" s="90">
        <f t="shared" si="107"/>
        <v>0</v>
      </c>
      <c r="P98" s="90">
        <f t="shared" si="107"/>
        <v>0</v>
      </c>
      <c r="Q98" s="90">
        <f t="shared" si="107"/>
        <v>0</v>
      </c>
      <c r="R98" s="90">
        <f t="shared" si="107"/>
        <v>0</v>
      </c>
      <c r="S98" s="166">
        <f t="shared" si="109"/>
        <v>10564.402184819817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4">
        <f t="shared" si="106"/>
        <v>3243.823997069996</v>
      </c>
      <c r="C99" s="44">
        <f t="shared" si="106"/>
        <v>0</v>
      </c>
      <c r="D99" s="44">
        <f t="shared" si="106"/>
        <v>536.97816771509974</v>
      </c>
      <c r="E99" s="44">
        <f t="shared" si="106"/>
        <v>2.9694804973181728</v>
      </c>
      <c r="F99" s="44">
        <f t="shared" si="106"/>
        <v>137.46601126336492</v>
      </c>
      <c r="G99" s="44">
        <f t="shared" si="106"/>
        <v>0</v>
      </c>
      <c r="H99" s="44">
        <f t="shared" si="106"/>
        <v>0</v>
      </c>
      <c r="I99" s="154">
        <f t="shared" si="108"/>
        <v>3921.2376565457789</v>
      </c>
      <c r="J99" s="149"/>
      <c r="K99" s="169" t="s">
        <v>22</v>
      </c>
      <c r="L99" s="44">
        <f t="shared" si="107"/>
        <v>3243.823997069996</v>
      </c>
      <c r="M99" s="44">
        <f t="shared" si="107"/>
        <v>0</v>
      </c>
      <c r="N99" s="44">
        <f t="shared" si="107"/>
        <v>536.97816771509974</v>
      </c>
      <c r="O99" s="44">
        <f t="shared" si="107"/>
        <v>2.9694804973181728</v>
      </c>
      <c r="P99" s="44">
        <f t="shared" si="107"/>
        <v>2272.6926174233481</v>
      </c>
      <c r="Q99" s="44">
        <f t="shared" si="107"/>
        <v>0</v>
      </c>
      <c r="R99" s="44">
        <f t="shared" si="107"/>
        <v>0</v>
      </c>
      <c r="S99" s="158">
        <f t="shared" si="109"/>
        <v>6056.4642627057619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1">
        <f t="shared" si="106"/>
        <v>6.9194620018319846</v>
      </c>
      <c r="C100" s="41">
        <f t="shared" si="106"/>
        <v>0</v>
      </c>
      <c r="D100" s="41">
        <f t="shared" si="106"/>
        <v>0.12784576199863135</v>
      </c>
      <c r="E100" s="41">
        <f t="shared" si="106"/>
        <v>0</v>
      </c>
      <c r="F100" s="41">
        <f t="shared" si="106"/>
        <v>0</v>
      </c>
      <c r="G100" s="41">
        <f t="shared" si="106"/>
        <v>0</v>
      </c>
      <c r="H100" s="41">
        <f t="shared" si="106"/>
        <v>0</v>
      </c>
      <c r="I100" s="162">
        <f t="shared" si="108"/>
        <v>7.0473077638306156</v>
      </c>
      <c r="J100" s="149"/>
      <c r="K100" s="163" t="s">
        <v>21</v>
      </c>
      <c r="L100" s="90">
        <f t="shared" si="107"/>
        <v>6.9194620018319846</v>
      </c>
      <c r="M100" s="90">
        <f t="shared" si="107"/>
        <v>0</v>
      </c>
      <c r="N100" s="90">
        <f t="shared" si="107"/>
        <v>0.12784576199863135</v>
      </c>
      <c r="O100" s="90">
        <f t="shared" si="107"/>
        <v>0</v>
      </c>
      <c r="P100" s="90">
        <f t="shared" si="107"/>
        <v>0</v>
      </c>
      <c r="Q100" s="90">
        <f t="shared" si="107"/>
        <v>0</v>
      </c>
      <c r="R100" s="90">
        <f t="shared" si="107"/>
        <v>0</v>
      </c>
      <c r="S100" s="166">
        <f t="shared" si="109"/>
        <v>7.0473077638306156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63</v>
      </c>
      <c r="B101" s="44">
        <f t="shared" si="106"/>
        <v>2091.3968869579653</v>
      </c>
      <c r="C101" s="44">
        <f t="shared" si="106"/>
        <v>0</v>
      </c>
      <c r="D101" s="44">
        <f t="shared" si="106"/>
        <v>827.96060220931929</v>
      </c>
      <c r="E101" s="44">
        <f t="shared" si="106"/>
        <v>0</v>
      </c>
      <c r="F101" s="44">
        <f t="shared" si="106"/>
        <v>0</v>
      </c>
      <c r="G101" s="44">
        <f t="shared" si="106"/>
        <v>0</v>
      </c>
      <c r="H101" s="44">
        <f t="shared" si="106"/>
        <v>0</v>
      </c>
      <c r="I101" s="154">
        <f t="shared" si="108"/>
        <v>2919.3574891672847</v>
      </c>
      <c r="J101" s="149"/>
      <c r="K101" s="171" t="s">
        <v>63</v>
      </c>
      <c r="L101" s="44">
        <f t="shared" si="107"/>
        <v>2091.3968869579653</v>
      </c>
      <c r="M101" s="44">
        <f t="shared" si="107"/>
        <v>0</v>
      </c>
      <c r="N101" s="44">
        <f t="shared" si="107"/>
        <v>827.96060220931929</v>
      </c>
      <c r="O101" s="44">
        <f t="shared" si="107"/>
        <v>0</v>
      </c>
      <c r="P101" s="44">
        <f t="shared" si="107"/>
        <v>0</v>
      </c>
      <c r="Q101" s="44">
        <f t="shared" si="107"/>
        <v>0</v>
      </c>
      <c r="R101" s="44">
        <f t="shared" si="107"/>
        <v>0</v>
      </c>
      <c r="S101" s="158">
        <f t="shared" si="109"/>
        <v>2919.3574891672847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2">
        <f t="shared" si="106"/>
        <v>2086.9968869579657</v>
      </c>
      <c r="C102" s="62">
        <f t="shared" si="106"/>
        <v>0</v>
      </c>
      <c r="D102" s="62">
        <f t="shared" si="106"/>
        <v>827.96060220931929</v>
      </c>
      <c r="E102" s="62">
        <f t="shared" si="106"/>
        <v>0</v>
      </c>
      <c r="F102" s="62">
        <f t="shared" si="106"/>
        <v>0</v>
      </c>
      <c r="G102" s="62">
        <f t="shared" si="106"/>
        <v>0</v>
      </c>
      <c r="H102" s="62">
        <f t="shared" si="106"/>
        <v>0</v>
      </c>
      <c r="I102" s="175">
        <f t="shared" si="108"/>
        <v>2914.9574891672851</v>
      </c>
      <c r="J102" s="149"/>
      <c r="K102" s="176" t="s">
        <v>23</v>
      </c>
      <c r="L102" s="93">
        <f t="shared" si="107"/>
        <v>2086.9968869579657</v>
      </c>
      <c r="M102" s="93">
        <f t="shared" si="107"/>
        <v>0</v>
      </c>
      <c r="N102" s="93">
        <f t="shared" si="107"/>
        <v>827.96060220931929</v>
      </c>
      <c r="O102" s="93">
        <f t="shared" si="107"/>
        <v>0</v>
      </c>
      <c r="P102" s="93">
        <f t="shared" si="107"/>
        <v>0</v>
      </c>
      <c r="Q102" s="93">
        <f t="shared" si="107"/>
        <v>0</v>
      </c>
      <c r="R102" s="93">
        <f t="shared" si="107"/>
        <v>0</v>
      </c>
      <c r="S102" s="179">
        <f t="shared" si="109"/>
        <v>2914.9574891672851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5">
        <f t="shared" si="106"/>
        <v>0</v>
      </c>
      <c r="C103" s="65">
        <f t="shared" si="106"/>
        <v>0</v>
      </c>
      <c r="D103" s="65">
        <f t="shared" si="106"/>
        <v>0</v>
      </c>
      <c r="E103" s="65">
        <f t="shared" si="106"/>
        <v>0</v>
      </c>
      <c r="F103" s="65">
        <f t="shared" si="106"/>
        <v>0</v>
      </c>
      <c r="G103" s="65">
        <f t="shared" si="106"/>
        <v>0</v>
      </c>
      <c r="H103" s="65">
        <f t="shared" si="106"/>
        <v>0</v>
      </c>
      <c r="I103" s="183">
        <f t="shared" si="108"/>
        <v>0</v>
      </c>
      <c r="J103" s="149"/>
      <c r="K103" s="184" t="s">
        <v>19</v>
      </c>
      <c r="L103" s="65">
        <f t="shared" si="107"/>
        <v>0</v>
      </c>
      <c r="M103" s="65">
        <f t="shared" si="107"/>
        <v>0</v>
      </c>
      <c r="N103" s="65">
        <f t="shared" si="107"/>
        <v>0</v>
      </c>
      <c r="O103" s="65">
        <f t="shared" si="107"/>
        <v>0</v>
      </c>
      <c r="P103" s="65">
        <f t="shared" si="107"/>
        <v>0</v>
      </c>
      <c r="Q103" s="65">
        <f t="shared" si="107"/>
        <v>0</v>
      </c>
      <c r="R103" s="65">
        <f t="shared" si="107"/>
        <v>0</v>
      </c>
      <c r="S103" s="186">
        <f t="shared" si="10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2">
        <f t="shared" si="106"/>
        <v>0</v>
      </c>
      <c r="C104" s="62">
        <f t="shared" si="106"/>
        <v>0</v>
      </c>
      <c r="D104" s="62">
        <f t="shared" si="106"/>
        <v>0</v>
      </c>
      <c r="E104" s="62">
        <f t="shared" si="106"/>
        <v>0</v>
      </c>
      <c r="F104" s="62">
        <f t="shared" si="106"/>
        <v>0</v>
      </c>
      <c r="G104" s="62">
        <f t="shared" si="106"/>
        <v>0</v>
      </c>
      <c r="H104" s="62">
        <f t="shared" si="106"/>
        <v>0</v>
      </c>
      <c r="I104" s="175">
        <f t="shared" si="108"/>
        <v>0</v>
      </c>
      <c r="J104" s="149"/>
      <c r="K104" s="176" t="s">
        <v>20</v>
      </c>
      <c r="L104" s="93">
        <f t="shared" si="107"/>
        <v>0</v>
      </c>
      <c r="M104" s="93">
        <f t="shared" si="107"/>
        <v>0</v>
      </c>
      <c r="N104" s="93">
        <f t="shared" si="107"/>
        <v>0</v>
      </c>
      <c r="O104" s="93">
        <f t="shared" si="107"/>
        <v>0</v>
      </c>
      <c r="P104" s="93">
        <f t="shared" si="107"/>
        <v>0</v>
      </c>
      <c r="Q104" s="93">
        <f t="shared" si="107"/>
        <v>0</v>
      </c>
      <c r="R104" s="93">
        <f t="shared" si="107"/>
        <v>0</v>
      </c>
      <c r="S104" s="179">
        <f t="shared" si="10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4">
        <f t="shared" si="106"/>
        <v>4.4000000000000004</v>
      </c>
      <c r="C105" s="54">
        <f t="shared" si="106"/>
        <v>0</v>
      </c>
      <c r="D105" s="54">
        <f t="shared" si="106"/>
        <v>0</v>
      </c>
      <c r="E105" s="54">
        <f t="shared" si="106"/>
        <v>0</v>
      </c>
      <c r="F105" s="54">
        <f t="shared" si="106"/>
        <v>0</v>
      </c>
      <c r="G105" s="54">
        <f t="shared" si="106"/>
        <v>0</v>
      </c>
      <c r="H105" s="54">
        <f t="shared" si="106"/>
        <v>0</v>
      </c>
      <c r="I105" s="190">
        <f t="shared" si="108"/>
        <v>4.4000000000000004</v>
      </c>
      <c r="J105" s="149"/>
      <c r="K105" s="191" t="s">
        <v>11</v>
      </c>
      <c r="L105" s="54">
        <f t="shared" si="107"/>
        <v>4.4000000000000004</v>
      </c>
      <c r="M105" s="54">
        <f t="shared" si="107"/>
        <v>0</v>
      </c>
      <c r="N105" s="54">
        <f t="shared" si="107"/>
        <v>0</v>
      </c>
      <c r="O105" s="54">
        <f t="shared" si="107"/>
        <v>0</v>
      </c>
      <c r="P105" s="54">
        <f t="shared" si="107"/>
        <v>0</v>
      </c>
      <c r="Q105" s="54">
        <f t="shared" si="107"/>
        <v>0</v>
      </c>
      <c r="R105" s="54">
        <f t="shared" si="107"/>
        <v>0</v>
      </c>
      <c r="S105" s="193">
        <f t="shared" si="109"/>
        <v>4.4000000000000004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43148.190961024098</v>
      </c>
      <c r="C106" s="195">
        <f t="shared" ref="C106:H106" si="110">SUM(C85:C101)</f>
        <v>378.20079583284877</v>
      </c>
      <c r="D106" s="195">
        <f t="shared" si="110"/>
        <v>10837.241546217729</v>
      </c>
      <c r="E106" s="195">
        <f t="shared" si="110"/>
        <v>5096.9082863697931</v>
      </c>
      <c r="F106" s="195">
        <f t="shared" si="110"/>
        <v>2012.4748075261218</v>
      </c>
      <c r="G106" s="195">
        <f t="shared" si="110"/>
        <v>3666.9607370850231</v>
      </c>
      <c r="H106" s="197">
        <f t="shared" si="110"/>
        <v>2.6135202883576367</v>
      </c>
      <c r="I106" s="154">
        <f t="shared" ref="I106" si="111">SUM(I85:I101)</f>
        <v>65142.590654343971</v>
      </c>
      <c r="J106" s="149"/>
      <c r="K106" s="196" t="s">
        <v>26</v>
      </c>
      <c r="L106" s="195">
        <f>SUM(L85:L101)</f>
        <v>43148.190961024098</v>
      </c>
      <c r="M106" s="195">
        <f t="shared" ref="M106:R106" si="112">SUM(M85:M101)</f>
        <v>378.20079583284877</v>
      </c>
      <c r="N106" s="195">
        <f t="shared" si="112"/>
        <v>10837.241546217729</v>
      </c>
      <c r="O106" s="195">
        <f t="shared" si="112"/>
        <v>5096.9082863697931</v>
      </c>
      <c r="P106" s="195">
        <f t="shared" si="112"/>
        <v>44223.913003356654</v>
      </c>
      <c r="Q106" s="195">
        <f t="shared" si="112"/>
        <v>3666.9607370850231</v>
      </c>
      <c r="R106" s="197">
        <f t="shared" si="112"/>
        <v>2.6135202883576367</v>
      </c>
      <c r="S106" s="198">
        <f t="shared" ref="S106" si="113">SUM(S85:S101)</f>
        <v>107354.02885017451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4" customFormat="1" ht="15" thickBot="1">
      <c r="A107" s="61" t="s">
        <v>86</v>
      </c>
      <c r="B107" s="49">
        <f>IF($I106=0,"-",B106/$I106)</f>
        <v>0.66236529016745216</v>
      </c>
      <c r="C107" s="49">
        <f t="shared" ref="C107:H107" si="114">IF($I106=0,"-",C106/$I106)</f>
        <v>5.8057377214184962E-3</v>
      </c>
      <c r="D107" s="49">
        <f t="shared" si="114"/>
        <v>0.16636184464510637</v>
      </c>
      <c r="E107" s="49">
        <f t="shared" si="114"/>
        <v>7.8242333244232298E-2</v>
      </c>
      <c r="F107" s="49">
        <f t="shared" si="114"/>
        <v>3.0893380003945575E-2</v>
      </c>
      <c r="G107" s="49">
        <f t="shared" si="114"/>
        <v>5.6291294224733071E-2</v>
      </c>
      <c r="H107" s="72">
        <f t="shared" si="114"/>
        <v>4.0119993112115452E-5</v>
      </c>
      <c r="I107" s="50">
        <f>SUM(B107:H107)</f>
        <v>1</v>
      </c>
      <c r="K107" s="84" t="s">
        <v>86</v>
      </c>
      <c r="L107" s="101">
        <f>IF($S106=0,"-",L106/$S106)</f>
        <v>0.40192428195911123</v>
      </c>
      <c r="M107" s="101">
        <f t="shared" ref="M107:R107" si="115">IF($S106=0,"-",M106/$S106)</f>
        <v>3.5229306238769445E-3</v>
      </c>
      <c r="N107" s="101">
        <f t="shared" si="115"/>
        <v>0.10094862449310035</v>
      </c>
      <c r="O107" s="101">
        <f t="shared" si="115"/>
        <v>4.7477568759744855E-2</v>
      </c>
      <c r="P107" s="101">
        <f t="shared" si="115"/>
        <v>0.41194460493957297</v>
      </c>
      <c r="Q107" s="101">
        <f t="shared" si="115"/>
        <v>3.4157644350755655E-2</v>
      </c>
      <c r="R107" s="102">
        <f t="shared" si="115"/>
        <v>2.4344873837991861E-5</v>
      </c>
      <c r="S107" s="103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298" t="s">
        <v>31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0" t="s">
        <v>31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2" t="s">
        <v>31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54</v>
      </c>
      <c r="AC109" s="200" t="s">
        <v>66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62</v>
      </c>
      <c r="BA109" s="141"/>
      <c r="BR109" s="141"/>
      <c r="CG109" s="141"/>
    </row>
    <row r="110" spans="1:85" ht="15">
      <c r="A110" s="299" t="s">
        <v>31</v>
      </c>
      <c r="B110" s="304" t="s">
        <v>119</v>
      </c>
      <c r="C110" s="305"/>
      <c r="D110" s="305"/>
      <c r="E110" s="305"/>
      <c r="F110" s="305"/>
      <c r="G110" s="305"/>
      <c r="H110" s="305"/>
      <c r="I110" s="306"/>
      <c r="K110" s="301" t="s">
        <v>31</v>
      </c>
      <c r="L110" s="307" t="s">
        <v>119</v>
      </c>
      <c r="M110" s="308"/>
      <c r="N110" s="308"/>
      <c r="O110" s="308"/>
      <c r="P110" s="308"/>
      <c r="Q110" s="308"/>
      <c r="R110" s="308"/>
      <c r="S110" s="309"/>
      <c r="U110" s="303" t="s">
        <v>31</v>
      </c>
      <c r="V110" s="310" t="s">
        <v>119</v>
      </c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1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47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48"/>
      <c r="G112" s="160">
        <v>0</v>
      </c>
      <c r="H112" s="161">
        <v>0</v>
      </c>
      <c r="I112" s="162">
        <f t="shared" ref="I112:I131" si="11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1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18">SUM(V112:AC112)</f>
        <v>0</v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2967.7887359999995</v>
      </c>
      <c r="E113" s="156">
        <v>0</v>
      </c>
      <c r="F113" s="348"/>
      <c r="G113" s="156">
        <v>0</v>
      </c>
      <c r="H113" s="168">
        <v>0</v>
      </c>
      <c r="I113" s="154">
        <f t="shared" si="116"/>
        <v>2967.7887359999995</v>
      </c>
      <c r="J113" s="149"/>
      <c r="K113" s="169" t="s">
        <v>10</v>
      </c>
      <c r="L113" s="156">
        <v>0</v>
      </c>
      <c r="M113" s="156">
        <v>0</v>
      </c>
      <c r="N113" s="156">
        <v>2967.7887359999995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17"/>
        <v>2967.7887359999995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2967.7887359999995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18"/>
        <v>2967.7887359999995</v>
      </c>
      <c r="BA113" s="141"/>
      <c r="BR113" s="141"/>
      <c r="CG113" s="141"/>
    </row>
    <row r="114" spans="1:85" ht="15">
      <c r="A114" s="159" t="s">
        <v>55</v>
      </c>
      <c r="B114" s="160">
        <v>0</v>
      </c>
      <c r="C114" s="160">
        <v>0</v>
      </c>
      <c r="D114" s="160">
        <v>0</v>
      </c>
      <c r="E114" s="160">
        <v>0</v>
      </c>
      <c r="F114" s="348"/>
      <c r="G114" s="160">
        <v>0</v>
      </c>
      <c r="H114" s="161">
        <v>0</v>
      </c>
      <c r="I114" s="162">
        <f t="shared" si="116"/>
        <v>0</v>
      </c>
      <c r="J114" s="149"/>
      <c r="K114" s="163" t="s">
        <v>55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17"/>
        <v>0</v>
      </c>
      <c r="U114" s="211" t="s">
        <v>55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18"/>
        <v>0</v>
      </c>
      <c r="BA114" s="141"/>
      <c r="BR114" s="141"/>
      <c r="CG114" s="141"/>
    </row>
    <row r="115" spans="1:85" ht="15">
      <c r="A115" s="167" t="s">
        <v>16</v>
      </c>
      <c r="B115" s="156">
        <v>3.3909471213557016E-2</v>
      </c>
      <c r="C115" s="156">
        <v>0</v>
      </c>
      <c r="D115" s="156">
        <v>5.0864206820335527</v>
      </c>
      <c r="E115" s="156">
        <v>0</v>
      </c>
      <c r="F115" s="348"/>
      <c r="G115" s="156">
        <v>0</v>
      </c>
      <c r="H115" s="168">
        <v>0</v>
      </c>
      <c r="I115" s="154">
        <f t="shared" si="116"/>
        <v>5.1203301532471093</v>
      </c>
      <c r="J115" s="149"/>
      <c r="K115" s="169" t="s">
        <v>16</v>
      </c>
      <c r="L115" s="156">
        <v>3.3909471213557016E-2</v>
      </c>
      <c r="M115" s="156">
        <v>0</v>
      </c>
      <c r="N115" s="156">
        <v>5.0864206820335527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17"/>
        <v>5.1203301532471093</v>
      </c>
      <c r="U115" s="215" t="s">
        <v>16</v>
      </c>
      <c r="V115" s="207">
        <v>3.3909471213557016E-2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5.0864206820335527</v>
      </c>
      <c r="AD115" s="209">
        <v>0</v>
      </c>
      <c r="AE115" s="209">
        <v>0</v>
      </c>
      <c r="AF115" s="209">
        <v>0</v>
      </c>
      <c r="AG115" s="209">
        <v>5.0864206820335527</v>
      </c>
      <c r="AH115" s="209">
        <v>0</v>
      </c>
      <c r="AI115" s="210">
        <f t="shared" si="118"/>
        <v>5.1203301532471093</v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0.10818735879731928</v>
      </c>
      <c r="E116" s="160">
        <v>0</v>
      </c>
      <c r="F116" s="348"/>
      <c r="G116" s="160">
        <v>0</v>
      </c>
      <c r="H116" s="161">
        <v>0</v>
      </c>
      <c r="I116" s="162">
        <f t="shared" si="116"/>
        <v>0.10818735879731928</v>
      </c>
      <c r="J116" s="149"/>
      <c r="K116" s="163" t="s">
        <v>15</v>
      </c>
      <c r="L116" s="164">
        <v>0</v>
      </c>
      <c r="M116" s="164">
        <v>0</v>
      </c>
      <c r="N116" s="164">
        <v>0.10818735879731928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117"/>
        <v>0.10818735879731928</v>
      </c>
      <c r="U116" s="211" t="s">
        <v>56</v>
      </c>
      <c r="V116" s="212">
        <v>0</v>
      </c>
      <c r="W116" s="212">
        <v>0</v>
      </c>
      <c r="X116" s="212">
        <v>0</v>
      </c>
      <c r="Y116" s="212">
        <v>0</v>
      </c>
      <c r="Z116" s="212">
        <v>0.10818735879731928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18"/>
        <v>0.10818735879731928</v>
      </c>
      <c r="BA116" s="141"/>
      <c r="BR116" s="141"/>
      <c r="CG116" s="141"/>
    </row>
    <row r="117" spans="1:85" ht="15">
      <c r="A117" s="167" t="s">
        <v>57</v>
      </c>
      <c r="B117" s="156">
        <v>0</v>
      </c>
      <c r="C117" s="156">
        <v>0</v>
      </c>
      <c r="D117" s="156">
        <v>0</v>
      </c>
      <c r="E117" s="156">
        <v>3.2811417744595968</v>
      </c>
      <c r="F117" s="348"/>
      <c r="G117" s="156">
        <v>0</v>
      </c>
      <c r="H117" s="168">
        <v>0</v>
      </c>
      <c r="I117" s="154">
        <f t="shared" si="116"/>
        <v>3.2811417744595968</v>
      </c>
      <c r="J117" s="149"/>
      <c r="K117" s="169" t="s">
        <v>57</v>
      </c>
      <c r="L117" s="156">
        <v>0</v>
      </c>
      <c r="M117" s="156">
        <v>0</v>
      </c>
      <c r="N117" s="156">
        <v>0</v>
      </c>
      <c r="O117" s="156">
        <v>3.2811417744595968</v>
      </c>
      <c r="P117" s="156">
        <v>266.38512284539752</v>
      </c>
      <c r="Q117" s="156">
        <v>0</v>
      </c>
      <c r="R117" s="157">
        <v>0</v>
      </c>
      <c r="S117" s="158">
        <f t="shared" si="117"/>
        <v>269.66626461985709</v>
      </c>
      <c r="U117" s="215" t="s">
        <v>57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3.2811417744595968</v>
      </c>
      <c r="AB117" s="207">
        <v>266.38512284539752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118"/>
        <v>269.66626461985709</v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48"/>
      <c r="G118" s="160">
        <v>0</v>
      </c>
      <c r="H118" s="161">
        <v>0</v>
      </c>
      <c r="I118" s="162">
        <f t="shared" si="11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0.38641229233112745</v>
      </c>
      <c r="Q118" s="164">
        <v>0</v>
      </c>
      <c r="R118" s="165">
        <v>0</v>
      </c>
      <c r="S118" s="166">
        <f t="shared" si="117"/>
        <v>0.38641229233112745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0.38641229233112745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18"/>
        <v>0.38641229233112745</v>
      </c>
      <c r="BA118" s="141"/>
      <c r="BR118" s="141"/>
      <c r="CG118" s="141"/>
    </row>
    <row r="119" spans="1:85" ht="15">
      <c r="A119" s="167" t="s">
        <v>58</v>
      </c>
      <c r="B119" s="156">
        <v>0</v>
      </c>
      <c r="C119" s="156">
        <v>0</v>
      </c>
      <c r="D119" s="156">
        <v>0</v>
      </c>
      <c r="E119" s="156">
        <v>0</v>
      </c>
      <c r="F119" s="348"/>
      <c r="G119" s="156">
        <v>0</v>
      </c>
      <c r="H119" s="168">
        <v>0</v>
      </c>
      <c r="I119" s="154">
        <f t="shared" si="116"/>
        <v>0</v>
      </c>
      <c r="J119" s="149"/>
      <c r="K119" s="169" t="s">
        <v>58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17"/>
        <v>0</v>
      </c>
      <c r="U119" s="215" t="s">
        <v>58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18"/>
        <v>0</v>
      </c>
      <c r="BA119" s="141"/>
      <c r="BR119" s="141"/>
      <c r="CG119" s="141"/>
    </row>
    <row r="120" spans="1:85" ht="15">
      <c r="A120" s="159" t="s">
        <v>17</v>
      </c>
      <c r="B120" s="160">
        <v>0.21603829907574068</v>
      </c>
      <c r="C120" s="160">
        <v>0</v>
      </c>
      <c r="D120" s="160">
        <v>6.9139617009242578</v>
      </c>
      <c r="E120" s="160">
        <v>0</v>
      </c>
      <c r="F120" s="348"/>
      <c r="G120" s="160">
        <v>0</v>
      </c>
      <c r="H120" s="161">
        <v>0</v>
      </c>
      <c r="I120" s="162">
        <f t="shared" si="116"/>
        <v>7.1299999999999981</v>
      </c>
      <c r="J120" s="149"/>
      <c r="K120" s="163" t="s">
        <v>17</v>
      </c>
      <c r="L120" s="164">
        <v>0.21603829907574068</v>
      </c>
      <c r="M120" s="164">
        <v>0</v>
      </c>
      <c r="N120" s="164">
        <v>6.9139617009242578</v>
      </c>
      <c r="O120" s="164">
        <v>0</v>
      </c>
      <c r="P120" s="164">
        <v>0.24564276000000002</v>
      </c>
      <c r="Q120" s="164">
        <v>0</v>
      </c>
      <c r="R120" s="165">
        <v>0</v>
      </c>
      <c r="S120" s="166">
        <f t="shared" si="117"/>
        <v>7.3756427599999981</v>
      </c>
      <c r="U120" s="211" t="s">
        <v>17</v>
      </c>
      <c r="V120" s="212">
        <v>0.21603829907574068</v>
      </c>
      <c r="W120" s="212">
        <v>0</v>
      </c>
      <c r="X120" s="212">
        <v>0</v>
      </c>
      <c r="Y120" s="212">
        <v>0</v>
      </c>
      <c r="Z120" s="212">
        <v>6.9139617009242578</v>
      </c>
      <c r="AA120" s="212">
        <v>0</v>
      </c>
      <c r="AB120" s="212">
        <v>0.24564276000000002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18"/>
        <v>7.3756427599999981</v>
      </c>
      <c r="BA120" s="141"/>
      <c r="BR120" s="141"/>
      <c r="CG120" s="141"/>
    </row>
    <row r="121" spans="1:85" ht="15">
      <c r="A121" s="167" t="s">
        <v>139</v>
      </c>
      <c r="B121" s="156">
        <v>269.84875455114525</v>
      </c>
      <c r="C121" s="156">
        <v>208.78812826381974</v>
      </c>
      <c r="D121" s="156">
        <v>5346.1690508473057</v>
      </c>
      <c r="E121" s="156">
        <v>0</v>
      </c>
      <c r="F121" s="348"/>
      <c r="G121" s="156">
        <v>0</v>
      </c>
      <c r="H121" s="168">
        <v>0</v>
      </c>
      <c r="I121" s="154">
        <f t="shared" si="116"/>
        <v>5824.8059336622709</v>
      </c>
      <c r="J121" s="149"/>
      <c r="K121" s="169" t="s">
        <v>139</v>
      </c>
      <c r="L121" s="156">
        <v>269.84875455114525</v>
      </c>
      <c r="M121" s="156">
        <v>208.78812826381974</v>
      </c>
      <c r="N121" s="156">
        <v>5346.1690508473057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117"/>
        <v>5824.8059336622709</v>
      </c>
      <c r="U121" s="215" t="s">
        <v>139</v>
      </c>
      <c r="V121" s="207">
        <v>253.14246589327152</v>
      </c>
      <c r="W121" s="207">
        <v>0</v>
      </c>
      <c r="X121" s="207">
        <v>0</v>
      </c>
      <c r="Y121" s="207">
        <v>208.78812826381974</v>
      </c>
      <c r="Z121" s="207">
        <v>5218.7080943048923</v>
      </c>
      <c r="AA121" s="207">
        <v>0</v>
      </c>
      <c r="AB121" s="207">
        <v>0</v>
      </c>
      <c r="AC121" s="208">
        <v>144.16724520028691</v>
      </c>
      <c r="AD121" s="207">
        <v>16.706288657873756</v>
      </c>
      <c r="AE121" s="207">
        <v>0</v>
      </c>
      <c r="AF121" s="207">
        <v>0</v>
      </c>
      <c r="AG121" s="207">
        <v>127.46095654241316</v>
      </c>
      <c r="AH121" s="207">
        <v>0</v>
      </c>
      <c r="AI121" s="210">
        <f t="shared" si="118"/>
        <v>5824.80593366227</v>
      </c>
      <c r="BA121" s="141"/>
      <c r="BR121" s="141"/>
      <c r="CG121" s="141"/>
    </row>
    <row r="122" spans="1:85" ht="15">
      <c r="A122" s="159" t="s">
        <v>25</v>
      </c>
      <c r="B122" s="160">
        <v>89.602857487942288</v>
      </c>
      <c r="C122" s="160">
        <v>1.5165962231339301</v>
      </c>
      <c r="D122" s="160">
        <v>1106.3475824407262</v>
      </c>
      <c r="E122" s="160">
        <v>1588.3367348233789</v>
      </c>
      <c r="F122" s="348"/>
      <c r="G122" s="160">
        <v>128.20056502071475</v>
      </c>
      <c r="H122" s="161">
        <v>3.810621567940891</v>
      </c>
      <c r="I122" s="162">
        <f t="shared" si="116"/>
        <v>2917.8149575638372</v>
      </c>
      <c r="J122" s="149"/>
      <c r="K122" s="163" t="s">
        <v>25</v>
      </c>
      <c r="L122" s="164">
        <v>89.602857487942288</v>
      </c>
      <c r="M122" s="164">
        <v>1.5165962231339301</v>
      </c>
      <c r="N122" s="164">
        <v>1106.3475824407262</v>
      </c>
      <c r="O122" s="164">
        <v>1588.3367348233789</v>
      </c>
      <c r="P122" s="164">
        <v>13.676402580196562</v>
      </c>
      <c r="Q122" s="164">
        <v>128.20056502071475</v>
      </c>
      <c r="R122" s="165">
        <v>3.810621567940891</v>
      </c>
      <c r="S122" s="166">
        <f t="shared" si="117"/>
        <v>2931.4913601440339</v>
      </c>
      <c r="U122" s="211" t="s">
        <v>25</v>
      </c>
      <c r="V122" s="212">
        <v>1.869618043024901</v>
      </c>
      <c r="W122" s="212">
        <v>43.834012468441301</v>
      </c>
      <c r="X122" s="212">
        <v>128.20056502071475</v>
      </c>
      <c r="Y122" s="212">
        <v>1.5165962231339301</v>
      </c>
      <c r="Z122" s="212">
        <v>1106.3475824407262</v>
      </c>
      <c r="AA122" s="212">
        <v>1585.9002049615954</v>
      </c>
      <c r="AB122" s="212">
        <v>13.676402580196562</v>
      </c>
      <c r="AC122" s="213">
        <v>50.146378406200469</v>
      </c>
      <c r="AD122" s="212">
        <v>43.899226976476086</v>
      </c>
      <c r="AE122" s="212">
        <v>2.436529861783491</v>
      </c>
      <c r="AF122" s="212">
        <v>3.810621567940891</v>
      </c>
      <c r="AG122" s="212">
        <v>0</v>
      </c>
      <c r="AH122" s="212">
        <v>0</v>
      </c>
      <c r="AI122" s="214">
        <f t="shared" si="118"/>
        <v>2931.4913601440335</v>
      </c>
      <c r="BA122" s="141"/>
      <c r="BR122" s="141"/>
      <c r="CG122" s="141"/>
    </row>
    <row r="123" spans="1:85" ht="15">
      <c r="A123" s="167" t="s">
        <v>24</v>
      </c>
      <c r="B123" s="156">
        <v>14.234400000000001</v>
      </c>
      <c r="C123" s="156">
        <v>0</v>
      </c>
      <c r="D123" s="156">
        <v>0</v>
      </c>
      <c r="E123" s="156">
        <v>0</v>
      </c>
      <c r="F123" s="348"/>
      <c r="G123" s="156">
        <v>0</v>
      </c>
      <c r="H123" s="168">
        <v>0</v>
      </c>
      <c r="I123" s="154">
        <f t="shared" si="116"/>
        <v>14.234400000000001</v>
      </c>
      <c r="J123" s="149"/>
      <c r="K123" s="169" t="s">
        <v>24</v>
      </c>
      <c r="L123" s="156">
        <v>14.234400000000001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17"/>
        <v>14.234400000000001</v>
      </c>
      <c r="U123" s="215" t="s">
        <v>24</v>
      </c>
      <c r="V123" s="207">
        <v>11.420247550706598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2.814152449293402</v>
      </c>
      <c r="AD123" s="207">
        <v>2.814152449293402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18"/>
        <v>14.234400000000001</v>
      </c>
      <c r="BA123" s="141"/>
      <c r="BR123" s="141"/>
      <c r="CG123" s="141"/>
    </row>
    <row r="124" spans="1:85" ht="15">
      <c r="A124" s="159" t="s">
        <v>59</v>
      </c>
      <c r="B124" s="160">
        <v>0</v>
      </c>
      <c r="C124" s="160">
        <v>0</v>
      </c>
      <c r="D124" s="160">
        <v>0</v>
      </c>
      <c r="E124" s="160">
        <v>0</v>
      </c>
      <c r="F124" s="348"/>
      <c r="G124" s="160">
        <v>0</v>
      </c>
      <c r="H124" s="161">
        <v>0</v>
      </c>
      <c r="I124" s="162">
        <f t="shared" si="116"/>
        <v>0</v>
      </c>
      <c r="J124" s="149"/>
      <c r="K124" s="163" t="s">
        <v>59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17"/>
        <v>0</v>
      </c>
      <c r="U124" s="211" t="s">
        <v>59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18"/>
        <v>0</v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0.57545883578504109</v>
      </c>
      <c r="D125" s="156">
        <v>0</v>
      </c>
      <c r="E125" s="156">
        <v>0</v>
      </c>
      <c r="F125" s="348"/>
      <c r="G125" s="156">
        <v>0</v>
      </c>
      <c r="H125" s="168">
        <v>0</v>
      </c>
      <c r="I125" s="154">
        <f t="shared" si="116"/>
        <v>0.57545883578504109</v>
      </c>
      <c r="J125" s="149"/>
      <c r="K125" s="169" t="s">
        <v>22</v>
      </c>
      <c r="L125" s="156">
        <v>0</v>
      </c>
      <c r="M125" s="156">
        <v>0.57545883578504109</v>
      </c>
      <c r="N125" s="156">
        <v>0</v>
      </c>
      <c r="O125" s="156">
        <v>0</v>
      </c>
      <c r="P125" s="156">
        <v>15.133990105355258</v>
      </c>
      <c r="Q125" s="156">
        <v>0</v>
      </c>
      <c r="R125" s="157">
        <v>0</v>
      </c>
      <c r="S125" s="158">
        <f t="shared" si="117"/>
        <v>15.709448941140298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0.57545883578504109</v>
      </c>
      <c r="Z125" s="207">
        <v>0</v>
      </c>
      <c r="AA125" s="207">
        <v>0</v>
      </c>
      <c r="AB125" s="207">
        <v>15.133990105355258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18"/>
        <v>15.709448941140298</v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48"/>
      <c r="G126" s="160">
        <v>0</v>
      </c>
      <c r="H126" s="161">
        <v>0</v>
      </c>
      <c r="I126" s="162">
        <f t="shared" si="11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17"/>
        <v>0</v>
      </c>
      <c r="U126" s="211" t="s">
        <v>60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18"/>
        <v>0</v>
      </c>
      <c r="BA126" s="141"/>
      <c r="BR126" s="141"/>
      <c r="CG126" s="141"/>
    </row>
    <row r="127" spans="1:85" ht="15">
      <c r="A127" s="170" t="s">
        <v>63</v>
      </c>
      <c r="B127" s="156">
        <v>0</v>
      </c>
      <c r="C127" s="156">
        <v>8.8802489187133098</v>
      </c>
      <c r="D127" s="156">
        <v>3878.2414584584244</v>
      </c>
      <c r="E127" s="156">
        <v>0</v>
      </c>
      <c r="F127" s="348"/>
      <c r="G127" s="156">
        <v>0</v>
      </c>
      <c r="H127" s="168">
        <v>0</v>
      </c>
      <c r="I127" s="154">
        <f t="shared" si="116"/>
        <v>3887.1217073771377</v>
      </c>
      <c r="J127" s="149"/>
      <c r="K127" s="171" t="s">
        <v>63</v>
      </c>
      <c r="L127" s="156">
        <v>0</v>
      </c>
      <c r="M127" s="156">
        <v>8.8802489187133098</v>
      </c>
      <c r="N127" s="156">
        <v>3878.2414584584244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17"/>
        <v>3887.1217073771377</v>
      </c>
      <c r="U127" s="216" t="s">
        <v>61</v>
      </c>
      <c r="V127" s="207">
        <v>0</v>
      </c>
      <c r="W127" s="207">
        <v>0</v>
      </c>
      <c r="X127" s="207">
        <v>0</v>
      </c>
      <c r="Y127" s="207">
        <v>8.8802489187133098</v>
      </c>
      <c r="Z127" s="207">
        <v>3878.2414584584244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18"/>
        <v>3887.1217073771377</v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48"/>
      <c r="G128" s="173">
        <v>0</v>
      </c>
      <c r="H128" s="174">
        <v>0</v>
      </c>
      <c r="I128" s="175">
        <f t="shared" si="11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17"/>
        <v>0</v>
      </c>
      <c r="U128" s="217" t="s">
        <v>64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7">
        <v>0</v>
      </c>
      <c r="AI128" s="219">
        <f t="shared" si="118"/>
        <v>0</v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2.7830548955292382</v>
      </c>
      <c r="D129" s="181">
        <v>1215.434271697314</v>
      </c>
      <c r="E129" s="181">
        <v>0</v>
      </c>
      <c r="F129" s="348"/>
      <c r="G129" s="181">
        <v>0</v>
      </c>
      <c r="H129" s="182">
        <v>0</v>
      </c>
      <c r="I129" s="183">
        <f t="shared" si="116"/>
        <v>1218.2173265928432</v>
      </c>
      <c r="J129" s="149"/>
      <c r="K129" s="184" t="s">
        <v>19</v>
      </c>
      <c r="L129" s="181">
        <v>0</v>
      </c>
      <c r="M129" s="181">
        <v>2.7830548955292382</v>
      </c>
      <c r="N129" s="181">
        <v>1215.434271697314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17"/>
        <v>1218.2173265928432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2.7830548955292382</v>
      </c>
      <c r="Z129" s="221">
        <v>1215.434271697314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18"/>
        <v>1218.2173265928432</v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6.0971940231840716</v>
      </c>
      <c r="D130" s="173">
        <v>2662.8071867611102</v>
      </c>
      <c r="E130" s="173">
        <v>0</v>
      </c>
      <c r="F130" s="348"/>
      <c r="G130" s="173">
        <v>0</v>
      </c>
      <c r="H130" s="174">
        <v>0</v>
      </c>
      <c r="I130" s="175">
        <f t="shared" si="116"/>
        <v>2668.9043807842941</v>
      </c>
      <c r="J130" s="149"/>
      <c r="K130" s="176" t="s">
        <v>20</v>
      </c>
      <c r="L130" s="177">
        <v>0</v>
      </c>
      <c r="M130" s="177">
        <v>6.0971940231840716</v>
      </c>
      <c r="N130" s="177">
        <v>2662.8071867611102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17"/>
        <v>2668.9043807842941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6.0971940231840716</v>
      </c>
      <c r="Z130" s="218">
        <v>2662.8071867611102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7">
        <v>0</v>
      </c>
      <c r="AI130" s="219">
        <f t="shared" si="118"/>
        <v>2668.9043807842941</v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49"/>
      <c r="G131" s="188">
        <v>0</v>
      </c>
      <c r="H131" s="189">
        <v>0</v>
      </c>
      <c r="I131" s="190">
        <f t="shared" si="11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1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18"/>
        <v>0</v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373.93595980937681</v>
      </c>
      <c r="C132" s="195">
        <f t="shared" ref="C132:H132" si="119">SUM(C111:C127)</f>
        <v>219.76043224145201</v>
      </c>
      <c r="D132" s="195">
        <f t="shared" si="119"/>
        <v>13310.655397488212</v>
      </c>
      <c r="E132" s="195">
        <f t="shared" si="119"/>
        <v>1591.6178765978386</v>
      </c>
      <c r="F132" s="195">
        <f t="shared" si="119"/>
        <v>0</v>
      </c>
      <c r="G132" s="195">
        <f t="shared" si="119"/>
        <v>128.20056502071475</v>
      </c>
      <c r="H132" s="197">
        <f t="shared" si="119"/>
        <v>3.810621567940891</v>
      </c>
      <c r="I132" s="154">
        <f t="shared" ref="I132" si="120">SUM(I111:I127)</f>
        <v>15627.980852725534</v>
      </c>
      <c r="J132" s="149"/>
      <c r="K132" s="196" t="s">
        <v>26</v>
      </c>
      <c r="L132" s="195">
        <f>SUM(L111:L127)</f>
        <v>373.93595980937681</v>
      </c>
      <c r="M132" s="195">
        <f t="shared" ref="M132:R132" si="121">SUM(M111:M127)</f>
        <v>219.76043224145201</v>
      </c>
      <c r="N132" s="195">
        <f t="shared" si="121"/>
        <v>13310.655397488212</v>
      </c>
      <c r="O132" s="195">
        <f t="shared" si="121"/>
        <v>1591.6178765978386</v>
      </c>
      <c r="P132" s="195">
        <f t="shared" si="121"/>
        <v>295.82757058328048</v>
      </c>
      <c r="Q132" s="195">
        <f t="shared" si="121"/>
        <v>128.20056502071475</v>
      </c>
      <c r="R132" s="197">
        <f t="shared" si="121"/>
        <v>3.810621567940891</v>
      </c>
      <c r="S132" s="198">
        <f t="shared" ref="S132" si="122">SUM(S111:S127)</f>
        <v>15923.808423308816</v>
      </c>
      <c r="T132" s="141" t="str">
        <f>IF(ABS(S132-AI132)&gt;0.01,S132-AI132,"")</f>
        <v/>
      </c>
      <c r="U132" s="224" t="s">
        <v>62</v>
      </c>
      <c r="V132" s="225">
        <f>SUM(V111:V127)</f>
        <v>266.68227925729235</v>
      </c>
      <c r="W132" s="225">
        <f t="shared" ref="W132:AH132" si="123">SUM(W111:W127)</f>
        <v>43.834012468441301</v>
      </c>
      <c r="X132" s="225">
        <f t="shared" si="123"/>
        <v>128.20056502071475</v>
      </c>
      <c r="Y132" s="225">
        <f t="shared" si="123"/>
        <v>219.76043224145201</v>
      </c>
      <c r="Z132" s="225">
        <f t="shared" si="123"/>
        <v>13178.108020263764</v>
      </c>
      <c r="AA132" s="225">
        <f t="shared" si="123"/>
        <v>1589.181346736055</v>
      </c>
      <c r="AB132" s="225">
        <f t="shared" si="123"/>
        <v>295.82757058328048</v>
      </c>
      <c r="AC132" s="225">
        <f t="shared" si="123"/>
        <v>202.21419673781432</v>
      </c>
      <c r="AD132" s="226">
        <f t="shared" si="123"/>
        <v>63.419668083643245</v>
      </c>
      <c r="AE132" s="226">
        <f t="shared" si="123"/>
        <v>2.436529861783491</v>
      </c>
      <c r="AF132" s="226">
        <f t="shared" si="123"/>
        <v>3.810621567940891</v>
      </c>
      <c r="AG132" s="226">
        <f t="shared" si="123"/>
        <v>132.54737722444671</v>
      </c>
      <c r="AH132" s="226">
        <f t="shared" si="123"/>
        <v>0</v>
      </c>
      <c r="AI132" s="227">
        <f>SUM(V132:AC132)</f>
        <v>15923.808423308814</v>
      </c>
      <c r="BA132" s="141"/>
      <c r="BR132" s="141"/>
      <c r="CG132" s="141"/>
    </row>
    <row r="133" spans="1:85" s="24" customFormat="1" ht="15" thickBot="1">
      <c r="A133" s="31" t="s">
        <v>86</v>
      </c>
      <c r="B133" s="49">
        <f>IF($I132=0,"-",B132/$I132)</f>
        <v>2.3927336700323768E-2</v>
      </c>
      <c r="C133" s="49">
        <f t="shared" ref="C133:H133" si="124">IF($I132=0,"-",C132/$I132)</f>
        <v>1.4061984994249951E-2</v>
      </c>
      <c r="D133" s="49">
        <f t="shared" si="124"/>
        <v>0.85171945902191337</v>
      </c>
      <c r="E133" s="49">
        <f t="shared" si="124"/>
        <v>0.10184411483459548</v>
      </c>
      <c r="F133" s="49">
        <f t="shared" si="124"/>
        <v>0</v>
      </c>
      <c r="G133" s="49">
        <f t="shared" si="124"/>
        <v>8.2032711857563129E-3</v>
      </c>
      <c r="H133" s="72">
        <f t="shared" si="124"/>
        <v>2.4383326316120455E-4</v>
      </c>
      <c r="I133" s="50">
        <f>SUM(B133:H133)</f>
        <v>1</v>
      </c>
      <c r="J133" s="141"/>
      <c r="K133" s="84" t="s">
        <v>86</v>
      </c>
      <c r="L133" s="101">
        <f>IF($S132=0,"-",L132/$S132)</f>
        <v>2.3482822065481523E-2</v>
      </c>
      <c r="M133" s="101">
        <f t="shared" ref="M133:R133" si="125">IF($S132=0,"-",M132/$S132)</f>
        <v>1.3800745801473783E-2</v>
      </c>
      <c r="N133" s="101">
        <f t="shared" si="125"/>
        <v>0.83589647926211263</v>
      </c>
      <c r="O133" s="101">
        <f t="shared" si="125"/>
        <v>9.9952086478764329E-2</v>
      </c>
      <c r="P133" s="101">
        <f t="shared" si="125"/>
        <v>1.8577689627957125E-2</v>
      </c>
      <c r="Q133" s="101">
        <f t="shared" si="125"/>
        <v>8.0508733597333682E-3</v>
      </c>
      <c r="R133" s="102">
        <f t="shared" si="125"/>
        <v>2.3930340447722367E-4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298" t="s">
        <v>32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0" t="s">
        <v>32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2" t="s">
        <v>32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54</v>
      </c>
      <c r="AC135" s="200" t="s">
        <v>66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62</v>
      </c>
      <c r="BA135" s="141"/>
      <c r="BR135" s="141"/>
      <c r="CG135" s="141"/>
    </row>
    <row r="136" spans="1:85" ht="15">
      <c r="A136" s="299" t="s">
        <v>32</v>
      </c>
      <c r="B136" s="304" t="s">
        <v>119</v>
      </c>
      <c r="C136" s="305"/>
      <c r="D136" s="305"/>
      <c r="E136" s="305"/>
      <c r="F136" s="305"/>
      <c r="G136" s="305"/>
      <c r="H136" s="305"/>
      <c r="I136" s="306"/>
      <c r="K136" s="301" t="s">
        <v>32</v>
      </c>
      <c r="L136" s="307" t="s">
        <v>119</v>
      </c>
      <c r="M136" s="308"/>
      <c r="N136" s="308"/>
      <c r="O136" s="308"/>
      <c r="P136" s="308"/>
      <c r="Q136" s="308"/>
      <c r="R136" s="308"/>
      <c r="S136" s="309"/>
      <c r="U136" s="303" t="s">
        <v>32</v>
      </c>
      <c r="V136" s="310" t="s">
        <v>119</v>
      </c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  <c r="AG136" s="310"/>
      <c r="AH136" s="310"/>
      <c r="AI136" s="311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518.1659779406333</v>
      </c>
      <c r="D137" s="152">
        <v>0</v>
      </c>
      <c r="E137" s="152">
        <v>0</v>
      </c>
      <c r="F137" s="347"/>
      <c r="G137" s="152">
        <v>0</v>
      </c>
      <c r="H137" s="153">
        <v>0</v>
      </c>
      <c r="I137" s="154">
        <f>SUM(B137:H137)</f>
        <v>518.1659779406333</v>
      </c>
      <c r="J137" s="149"/>
      <c r="K137" s="203" t="s">
        <v>7</v>
      </c>
      <c r="L137" s="152">
        <v>0</v>
      </c>
      <c r="M137" s="152">
        <v>518.1659779406333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518.1659779406333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518.1659779406333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518.1659779406333</v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48"/>
      <c r="G138" s="160">
        <v>0</v>
      </c>
      <c r="H138" s="161">
        <v>0</v>
      </c>
      <c r="I138" s="162">
        <f t="shared" ref="I138:I157" si="126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27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28">SUM(V138:AC138)</f>
        <v>0</v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48"/>
      <c r="G139" s="156">
        <v>0</v>
      </c>
      <c r="H139" s="168">
        <v>0</v>
      </c>
      <c r="I139" s="154">
        <f t="shared" si="126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27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28"/>
        <v>0</v>
      </c>
      <c r="BA139" s="141"/>
      <c r="BR139" s="141"/>
      <c r="CG139" s="141"/>
    </row>
    <row r="140" spans="1:85" ht="15">
      <c r="A140" s="159" t="s">
        <v>55</v>
      </c>
      <c r="B140" s="160">
        <v>0</v>
      </c>
      <c r="C140" s="160">
        <v>0</v>
      </c>
      <c r="D140" s="160">
        <v>0</v>
      </c>
      <c r="E140" s="160">
        <v>0</v>
      </c>
      <c r="F140" s="348"/>
      <c r="G140" s="160">
        <v>0</v>
      </c>
      <c r="H140" s="161">
        <v>0</v>
      </c>
      <c r="I140" s="162">
        <f t="shared" si="126"/>
        <v>0</v>
      </c>
      <c r="J140" s="149"/>
      <c r="K140" s="163" t="s">
        <v>55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27"/>
        <v>0</v>
      </c>
      <c r="U140" s="211" t="s">
        <v>55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28"/>
        <v>0</v>
      </c>
      <c r="BA140" s="141"/>
      <c r="BR140" s="141"/>
      <c r="CG140" s="141"/>
    </row>
    <row r="141" spans="1:85" ht="15">
      <c r="A141" s="167" t="s">
        <v>16</v>
      </c>
      <c r="B141" s="156">
        <v>18.6839183178061</v>
      </c>
      <c r="C141" s="156">
        <v>232.40460663369299</v>
      </c>
      <c r="D141" s="156">
        <v>23.696999928474213</v>
      </c>
      <c r="E141" s="156">
        <v>0</v>
      </c>
      <c r="F141" s="348"/>
      <c r="G141" s="156">
        <v>0</v>
      </c>
      <c r="H141" s="168">
        <v>0</v>
      </c>
      <c r="I141" s="154">
        <f t="shared" si="126"/>
        <v>274.78552487997331</v>
      </c>
      <c r="J141" s="149"/>
      <c r="K141" s="169" t="s">
        <v>16</v>
      </c>
      <c r="L141" s="156">
        <v>18.6839183178061</v>
      </c>
      <c r="M141" s="156">
        <v>232.40460663369299</v>
      </c>
      <c r="N141" s="156">
        <v>23.696999928474213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27"/>
        <v>274.78552487997331</v>
      </c>
      <c r="U141" s="215" t="s">
        <v>16</v>
      </c>
      <c r="V141" s="207">
        <v>18.6839183178061</v>
      </c>
      <c r="W141" s="207">
        <v>0</v>
      </c>
      <c r="X141" s="207">
        <v>0</v>
      </c>
      <c r="Y141" s="207">
        <v>232.40460663369299</v>
      </c>
      <c r="Z141" s="207">
        <v>1.4514884189926629</v>
      </c>
      <c r="AA141" s="207">
        <v>0</v>
      </c>
      <c r="AB141" s="207">
        <v>0</v>
      </c>
      <c r="AC141" s="208">
        <v>22.245511509481549</v>
      </c>
      <c r="AD141" s="209">
        <v>0</v>
      </c>
      <c r="AE141" s="209">
        <v>0</v>
      </c>
      <c r="AF141" s="209">
        <v>0</v>
      </c>
      <c r="AG141" s="209">
        <v>22.245511509481549</v>
      </c>
      <c r="AH141" s="209">
        <v>0</v>
      </c>
      <c r="AI141" s="210">
        <f t="shared" si="128"/>
        <v>274.78552487997331</v>
      </c>
      <c r="BA141" s="141"/>
      <c r="BR141" s="141"/>
      <c r="CG141" s="141"/>
    </row>
    <row r="142" spans="1:85" ht="15">
      <c r="A142" s="159" t="s">
        <v>15</v>
      </c>
      <c r="B142" s="160">
        <v>5.221755069965913</v>
      </c>
      <c r="C142" s="160">
        <v>0.75495254023603564</v>
      </c>
      <c r="D142" s="160">
        <v>2.7304116871869955</v>
      </c>
      <c r="E142" s="160">
        <v>0</v>
      </c>
      <c r="F142" s="348"/>
      <c r="G142" s="160">
        <v>0</v>
      </c>
      <c r="H142" s="161">
        <v>0</v>
      </c>
      <c r="I142" s="162">
        <f t="shared" si="126"/>
        <v>8.7071192973889442</v>
      </c>
      <c r="J142" s="149"/>
      <c r="K142" s="163" t="s">
        <v>15</v>
      </c>
      <c r="L142" s="164">
        <v>5.221755069965913</v>
      </c>
      <c r="M142" s="164">
        <v>0.75495254023603564</v>
      </c>
      <c r="N142" s="164">
        <v>2.7304116871869955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127"/>
        <v>8.7071192973889442</v>
      </c>
      <c r="U142" s="211" t="s">
        <v>56</v>
      </c>
      <c r="V142" s="212">
        <v>5.221755069965913</v>
      </c>
      <c r="W142" s="212">
        <v>0</v>
      </c>
      <c r="X142" s="212">
        <v>0</v>
      </c>
      <c r="Y142" s="212">
        <v>0.75495254023603564</v>
      </c>
      <c r="Z142" s="212">
        <v>1.0485451947722715</v>
      </c>
      <c r="AA142" s="212">
        <v>0</v>
      </c>
      <c r="AB142" s="212">
        <v>0</v>
      </c>
      <c r="AC142" s="213">
        <v>1.681866492414724</v>
      </c>
      <c r="AD142" s="212">
        <v>0</v>
      </c>
      <c r="AE142" s="212">
        <v>0</v>
      </c>
      <c r="AF142" s="212">
        <v>0</v>
      </c>
      <c r="AG142" s="212">
        <v>1.681866492414724</v>
      </c>
      <c r="AH142" s="212">
        <v>0</v>
      </c>
      <c r="AI142" s="214">
        <f t="shared" si="128"/>
        <v>8.7071192973889442</v>
      </c>
      <c r="BA142" s="141"/>
      <c r="BR142" s="141"/>
      <c r="CG142" s="141"/>
    </row>
    <row r="143" spans="1:85" ht="15">
      <c r="A143" s="167" t="s">
        <v>57</v>
      </c>
      <c r="B143" s="156">
        <v>0</v>
      </c>
      <c r="C143" s="156">
        <v>0</v>
      </c>
      <c r="D143" s="156">
        <v>0</v>
      </c>
      <c r="E143" s="156">
        <v>0</v>
      </c>
      <c r="F143" s="348"/>
      <c r="G143" s="156">
        <v>0</v>
      </c>
      <c r="H143" s="168">
        <v>0</v>
      </c>
      <c r="I143" s="154">
        <f t="shared" si="126"/>
        <v>0</v>
      </c>
      <c r="J143" s="149"/>
      <c r="K143" s="169" t="s">
        <v>57</v>
      </c>
      <c r="L143" s="156">
        <v>0</v>
      </c>
      <c r="M143" s="156">
        <v>0</v>
      </c>
      <c r="N143" s="156">
        <v>0</v>
      </c>
      <c r="O143" s="156">
        <v>0</v>
      </c>
      <c r="P143" s="156">
        <v>74.115826615140364</v>
      </c>
      <c r="Q143" s="156">
        <v>0</v>
      </c>
      <c r="R143" s="157">
        <v>0</v>
      </c>
      <c r="S143" s="158">
        <f t="shared" si="127"/>
        <v>74.115826615140364</v>
      </c>
      <c r="U143" s="215" t="s">
        <v>57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74.115826615140364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28"/>
        <v>74.115826615140364</v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48"/>
      <c r="G144" s="160">
        <v>0</v>
      </c>
      <c r="H144" s="161">
        <v>0</v>
      </c>
      <c r="I144" s="162">
        <f t="shared" si="126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11.681572085364502</v>
      </c>
      <c r="Q144" s="164">
        <v>0</v>
      </c>
      <c r="R144" s="165">
        <v>0</v>
      </c>
      <c r="S144" s="166">
        <f t="shared" si="127"/>
        <v>11.681572085364502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11.681572085364502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28"/>
        <v>11.681572085364502</v>
      </c>
      <c r="BA144" s="141"/>
      <c r="BR144" s="141"/>
      <c r="CG144" s="141"/>
    </row>
    <row r="145" spans="1:85" ht="15">
      <c r="A145" s="167" t="s">
        <v>58</v>
      </c>
      <c r="B145" s="156">
        <v>0</v>
      </c>
      <c r="C145" s="156">
        <v>0</v>
      </c>
      <c r="D145" s="156">
        <v>0</v>
      </c>
      <c r="E145" s="156">
        <v>0</v>
      </c>
      <c r="F145" s="348"/>
      <c r="G145" s="156">
        <v>0</v>
      </c>
      <c r="H145" s="168">
        <v>0</v>
      </c>
      <c r="I145" s="154">
        <f t="shared" si="126"/>
        <v>0</v>
      </c>
      <c r="J145" s="149"/>
      <c r="K145" s="169" t="s">
        <v>58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27"/>
        <v>0</v>
      </c>
      <c r="U145" s="215" t="s">
        <v>58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28"/>
        <v>0</v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1.263576645298865</v>
      </c>
      <c r="E146" s="160">
        <v>0</v>
      </c>
      <c r="F146" s="348"/>
      <c r="G146" s="160">
        <v>0</v>
      </c>
      <c r="H146" s="161">
        <v>0</v>
      </c>
      <c r="I146" s="162">
        <f t="shared" si="126"/>
        <v>1.263576645298865</v>
      </c>
      <c r="J146" s="149"/>
      <c r="K146" s="163" t="s">
        <v>17</v>
      </c>
      <c r="L146" s="164">
        <v>0</v>
      </c>
      <c r="M146" s="164">
        <v>0</v>
      </c>
      <c r="N146" s="164">
        <v>1.263576645298865</v>
      </c>
      <c r="O146" s="164">
        <v>0</v>
      </c>
      <c r="P146" s="164">
        <v>7.2286364633515458E-5</v>
      </c>
      <c r="Q146" s="164">
        <v>0</v>
      </c>
      <c r="R146" s="165">
        <v>0</v>
      </c>
      <c r="S146" s="166">
        <f t="shared" si="127"/>
        <v>1.2636489316634985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1.263576645298865</v>
      </c>
      <c r="AA146" s="212">
        <v>0</v>
      </c>
      <c r="AB146" s="212">
        <v>7.2286364633515458E-5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28"/>
        <v>1.2636489316634985</v>
      </c>
      <c r="BA146" s="141"/>
      <c r="BR146" s="141"/>
      <c r="CG146" s="141"/>
    </row>
    <row r="147" spans="1:85" ht="15">
      <c r="A147" s="167" t="s">
        <v>139</v>
      </c>
      <c r="B147" s="156">
        <v>1222.5117620247388</v>
      </c>
      <c r="C147" s="156">
        <v>4957.940931510605</v>
      </c>
      <c r="D147" s="156">
        <v>1112.7394754405188</v>
      </c>
      <c r="E147" s="156">
        <v>0</v>
      </c>
      <c r="F147" s="348"/>
      <c r="G147" s="156">
        <v>0</v>
      </c>
      <c r="H147" s="168">
        <v>0</v>
      </c>
      <c r="I147" s="154">
        <f t="shared" si="126"/>
        <v>7293.1921689758628</v>
      </c>
      <c r="J147" s="149"/>
      <c r="K147" s="169" t="s">
        <v>139</v>
      </c>
      <c r="L147" s="156">
        <v>1222.5117620247388</v>
      </c>
      <c r="M147" s="156">
        <v>4957.940931510605</v>
      </c>
      <c r="N147" s="156">
        <v>1112.7394754405188</v>
      </c>
      <c r="O147" s="156">
        <v>0</v>
      </c>
      <c r="P147" s="156">
        <v>1.7064898987887418</v>
      </c>
      <c r="Q147" s="156">
        <v>0</v>
      </c>
      <c r="R147" s="157">
        <v>0</v>
      </c>
      <c r="S147" s="158">
        <f t="shared" si="127"/>
        <v>7294.898658874652</v>
      </c>
      <c r="U147" s="215" t="s">
        <v>139</v>
      </c>
      <c r="V147" s="207">
        <v>1201.0385957676851</v>
      </c>
      <c r="W147" s="207">
        <v>0</v>
      </c>
      <c r="X147" s="207">
        <v>0</v>
      </c>
      <c r="Y147" s="207">
        <v>4957.940931510605</v>
      </c>
      <c r="Z147" s="207">
        <v>1112.7394754405188</v>
      </c>
      <c r="AA147" s="207">
        <v>0</v>
      </c>
      <c r="AB147" s="207">
        <v>1.7064898987887418</v>
      </c>
      <c r="AC147" s="208">
        <v>21.473166257053627</v>
      </c>
      <c r="AD147" s="207">
        <v>21.473166257053627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128"/>
        <v>7294.898658874652</v>
      </c>
      <c r="BA147" s="141"/>
      <c r="BR147" s="141"/>
      <c r="CG147" s="141"/>
    </row>
    <row r="148" spans="1:85" ht="15">
      <c r="A148" s="159" t="s">
        <v>25</v>
      </c>
      <c r="B148" s="160">
        <v>1763.3616950074797</v>
      </c>
      <c r="C148" s="160">
        <v>74.543317178687417</v>
      </c>
      <c r="D148" s="160">
        <v>23.900521827080095</v>
      </c>
      <c r="E148" s="160">
        <v>3520.1407256850071</v>
      </c>
      <c r="F148" s="348"/>
      <c r="G148" s="160">
        <v>661.6017391678846</v>
      </c>
      <c r="H148" s="161">
        <v>0</v>
      </c>
      <c r="I148" s="162">
        <f t="shared" si="126"/>
        <v>6043.5479988661382</v>
      </c>
      <c r="J148" s="149"/>
      <c r="K148" s="163" t="s">
        <v>25</v>
      </c>
      <c r="L148" s="164">
        <v>1763.3616950074797</v>
      </c>
      <c r="M148" s="164">
        <v>74.543317178687417</v>
      </c>
      <c r="N148" s="164">
        <v>23.900521827080095</v>
      </c>
      <c r="O148" s="164">
        <v>3520.1407256850071</v>
      </c>
      <c r="P148" s="164">
        <v>73.230195547979008</v>
      </c>
      <c r="Q148" s="164">
        <v>661.6017391678846</v>
      </c>
      <c r="R148" s="165">
        <v>0</v>
      </c>
      <c r="S148" s="166">
        <f t="shared" si="127"/>
        <v>6116.778194414117</v>
      </c>
      <c r="U148" s="211" t="s">
        <v>25</v>
      </c>
      <c r="V148" s="212">
        <v>49.317403912233452</v>
      </c>
      <c r="W148" s="212">
        <v>1220.5475821399334</v>
      </c>
      <c r="X148" s="212">
        <v>661.6017391678846</v>
      </c>
      <c r="Y148" s="212">
        <v>74.543317178687417</v>
      </c>
      <c r="Z148" s="212">
        <v>23.642861115645367</v>
      </c>
      <c r="AA148" s="212">
        <v>2009.5562514518238</v>
      </c>
      <c r="AB148" s="212">
        <v>73.230195547979008</v>
      </c>
      <c r="AC148" s="213">
        <v>2004.3388438999311</v>
      </c>
      <c r="AD148" s="212">
        <v>493.49670895531301</v>
      </c>
      <c r="AE148" s="212">
        <v>1510.5844742331831</v>
      </c>
      <c r="AF148" s="212">
        <v>0</v>
      </c>
      <c r="AG148" s="212">
        <v>0.25766071143472691</v>
      </c>
      <c r="AH148" s="212">
        <v>0</v>
      </c>
      <c r="AI148" s="214">
        <f t="shared" si="128"/>
        <v>6116.7781944141179</v>
      </c>
      <c r="BA148" s="141"/>
      <c r="BR148" s="141"/>
      <c r="CG148" s="141"/>
    </row>
    <row r="149" spans="1:85" ht="15">
      <c r="A149" s="167" t="s">
        <v>24</v>
      </c>
      <c r="B149" s="156">
        <v>828.31138351880213</v>
      </c>
      <c r="C149" s="156">
        <v>0</v>
      </c>
      <c r="D149" s="156">
        <v>0</v>
      </c>
      <c r="E149" s="156">
        <v>0</v>
      </c>
      <c r="F149" s="348"/>
      <c r="G149" s="156">
        <v>0</v>
      </c>
      <c r="H149" s="168">
        <v>0</v>
      </c>
      <c r="I149" s="154">
        <f t="shared" si="126"/>
        <v>828.31138351880213</v>
      </c>
      <c r="J149" s="149"/>
      <c r="K149" s="169" t="s">
        <v>24</v>
      </c>
      <c r="L149" s="156">
        <v>828.31138351880213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27"/>
        <v>828.31138351880213</v>
      </c>
      <c r="U149" s="215" t="s">
        <v>24</v>
      </c>
      <c r="V149" s="207">
        <v>165.66227670376043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662.6491068150417</v>
      </c>
      <c r="AD149" s="207">
        <v>662.6491068150417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28"/>
        <v>828.31138351880213</v>
      </c>
      <c r="BA149" s="141"/>
      <c r="BR149" s="141"/>
      <c r="CG149" s="141"/>
    </row>
    <row r="150" spans="1:85" ht="15">
      <c r="A150" s="159" t="s">
        <v>59</v>
      </c>
      <c r="B150" s="160">
        <v>0.41103575803714287</v>
      </c>
      <c r="C150" s="160">
        <v>0</v>
      </c>
      <c r="D150" s="160">
        <v>0</v>
      </c>
      <c r="E150" s="160">
        <v>0</v>
      </c>
      <c r="F150" s="348"/>
      <c r="G150" s="160">
        <v>0</v>
      </c>
      <c r="H150" s="161">
        <v>0</v>
      </c>
      <c r="I150" s="162">
        <f t="shared" si="126"/>
        <v>0.41103575803714287</v>
      </c>
      <c r="J150" s="149"/>
      <c r="K150" s="163" t="s">
        <v>59</v>
      </c>
      <c r="L150" s="164">
        <v>0.41103575803714287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27"/>
        <v>0.41103575803714287</v>
      </c>
      <c r="U150" s="211" t="s">
        <v>59</v>
      </c>
      <c r="V150" s="212">
        <v>0.41103575803714287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28"/>
        <v>0.41103575803714287</v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1690.413952079886</v>
      </c>
      <c r="D151" s="156">
        <v>0</v>
      </c>
      <c r="E151" s="156">
        <v>0</v>
      </c>
      <c r="F151" s="348"/>
      <c r="G151" s="156">
        <v>0</v>
      </c>
      <c r="H151" s="168">
        <v>0</v>
      </c>
      <c r="I151" s="154">
        <f t="shared" si="126"/>
        <v>1690.413952079886</v>
      </c>
      <c r="J151" s="149"/>
      <c r="K151" s="169" t="s">
        <v>22</v>
      </c>
      <c r="L151" s="156">
        <v>0</v>
      </c>
      <c r="M151" s="156">
        <v>1690.413952079886</v>
      </c>
      <c r="N151" s="156">
        <v>0</v>
      </c>
      <c r="O151" s="156">
        <v>0</v>
      </c>
      <c r="P151" s="156">
        <v>4.2140229925916497</v>
      </c>
      <c r="Q151" s="156">
        <v>0</v>
      </c>
      <c r="R151" s="157">
        <v>0</v>
      </c>
      <c r="S151" s="158">
        <f t="shared" si="127"/>
        <v>1694.6279750724777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1690.413952079886</v>
      </c>
      <c r="Z151" s="207">
        <v>0</v>
      </c>
      <c r="AA151" s="207">
        <v>0</v>
      </c>
      <c r="AB151" s="207">
        <v>4.2140229925916497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28"/>
        <v>1694.6279750724777</v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1822.5572404038846</v>
      </c>
      <c r="D152" s="160">
        <v>0</v>
      </c>
      <c r="E152" s="160">
        <v>0</v>
      </c>
      <c r="F152" s="348"/>
      <c r="G152" s="160">
        <v>0</v>
      </c>
      <c r="H152" s="161">
        <v>0</v>
      </c>
      <c r="I152" s="162">
        <f t="shared" si="126"/>
        <v>1822.5572404038846</v>
      </c>
      <c r="J152" s="149"/>
      <c r="K152" s="163" t="s">
        <v>21</v>
      </c>
      <c r="L152" s="164">
        <v>0</v>
      </c>
      <c r="M152" s="164">
        <v>1822.5572404038846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27"/>
        <v>1822.5572404038846</v>
      </c>
      <c r="U152" s="211" t="s">
        <v>60</v>
      </c>
      <c r="V152" s="212">
        <v>0</v>
      </c>
      <c r="W152" s="212">
        <v>0</v>
      </c>
      <c r="X152" s="212">
        <v>0</v>
      </c>
      <c r="Y152" s="212">
        <v>1822.5572404038846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28"/>
        <v>1822.5572404038846</v>
      </c>
      <c r="BA152" s="141"/>
      <c r="BR152" s="141"/>
      <c r="CG152" s="141"/>
    </row>
    <row r="153" spans="1:85" ht="15">
      <c r="A153" s="170" t="s">
        <v>63</v>
      </c>
      <c r="B153" s="156">
        <v>0</v>
      </c>
      <c r="C153" s="156">
        <v>0</v>
      </c>
      <c r="D153" s="156">
        <v>0</v>
      </c>
      <c r="E153" s="156">
        <v>0</v>
      </c>
      <c r="F153" s="348"/>
      <c r="G153" s="156">
        <v>0</v>
      </c>
      <c r="H153" s="168">
        <v>0</v>
      </c>
      <c r="I153" s="154">
        <f t="shared" si="126"/>
        <v>0</v>
      </c>
      <c r="J153" s="149"/>
      <c r="K153" s="171" t="s">
        <v>63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27"/>
        <v>0</v>
      </c>
      <c r="U153" s="216" t="s">
        <v>61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28"/>
        <v>0</v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48"/>
      <c r="G154" s="173">
        <v>0</v>
      </c>
      <c r="H154" s="174">
        <v>0</v>
      </c>
      <c r="I154" s="175">
        <f t="shared" si="126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27"/>
        <v>0</v>
      </c>
      <c r="U154" s="217" t="s">
        <v>64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7">
        <v>0</v>
      </c>
      <c r="AI154" s="219">
        <f t="shared" si="128"/>
        <v>0</v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48"/>
      <c r="G155" s="181">
        <v>0</v>
      </c>
      <c r="H155" s="182">
        <v>0</v>
      </c>
      <c r="I155" s="183">
        <f t="shared" si="126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27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28"/>
        <v>0</v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48"/>
      <c r="G156" s="173">
        <v>0</v>
      </c>
      <c r="H156" s="174">
        <v>0</v>
      </c>
      <c r="I156" s="175">
        <f t="shared" si="126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27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7">
        <v>0</v>
      </c>
      <c r="AI156" s="219">
        <f t="shared" si="128"/>
        <v>0</v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49"/>
      <c r="G157" s="188">
        <v>0</v>
      </c>
      <c r="H157" s="189">
        <v>0</v>
      </c>
      <c r="I157" s="190">
        <f t="shared" si="126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27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28"/>
        <v>0</v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3838.5015496968294</v>
      </c>
      <c r="C158" s="195">
        <f t="shared" ref="C158:H158" si="129">SUM(C137:C153)</f>
        <v>9296.7809782876247</v>
      </c>
      <c r="D158" s="195">
        <f t="shared" si="129"/>
        <v>1164.330985528559</v>
      </c>
      <c r="E158" s="195">
        <f t="shared" si="129"/>
        <v>3520.1407256850071</v>
      </c>
      <c r="F158" s="195">
        <f t="shared" si="129"/>
        <v>0</v>
      </c>
      <c r="G158" s="195">
        <f t="shared" si="129"/>
        <v>661.6017391678846</v>
      </c>
      <c r="H158" s="197">
        <f t="shared" si="129"/>
        <v>0</v>
      </c>
      <c r="I158" s="154">
        <f t="shared" ref="I158" si="130">SUM(I137:I153)</f>
        <v>18481.355978365904</v>
      </c>
      <c r="J158" s="149"/>
      <c r="K158" s="196" t="s">
        <v>26</v>
      </c>
      <c r="L158" s="195">
        <f>SUM(L137:L153)</f>
        <v>3838.5015496968294</v>
      </c>
      <c r="M158" s="195">
        <f t="shared" ref="M158:R158" si="131">SUM(M137:M153)</f>
        <v>9296.7809782876247</v>
      </c>
      <c r="N158" s="195">
        <f t="shared" si="131"/>
        <v>1164.330985528559</v>
      </c>
      <c r="O158" s="195">
        <f t="shared" si="131"/>
        <v>3520.1407256850071</v>
      </c>
      <c r="P158" s="195">
        <f t="shared" si="131"/>
        <v>164.9481794262289</v>
      </c>
      <c r="Q158" s="195">
        <f t="shared" si="131"/>
        <v>661.6017391678846</v>
      </c>
      <c r="R158" s="197">
        <f t="shared" si="131"/>
        <v>0</v>
      </c>
      <c r="S158" s="198">
        <f t="shared" ref="S158" si="132">SUM(S137:S153)</f>
        <v>18646.304157792132</v>
      </c>
      <c r="T158" s="141" t="str">
        <f>IF(ABS(S158-AI158)&gt;0.01,S158-AI158,"")</f>
        <v/>
      </c>
      <c r="U158" s="224" t="s">
        <v>62</v>
      </c>
      <c r="V158" s="225">
        <f>SUM(V137:V153)</f>
        <v>1440.334985529488</v>
      </c>
      <c r="W158" s="225">
        <f t="shared" ref="W158:AH158" si="133">SUM(W137:W153)</f>
        <v>1220.5475821399334</v>
      </c>
      <c r="X158" s="225">
        <f t="shared" si="133"/>
        <v>661.6017391678846</v>
      </c>
      <c r="Y158" s="225">
        <f t="shared" si="133"/>
        <v>9296.7809782876247</v>
      </c>
      <c r="Z158" s="225">
        <f t="shared" si="133"/>
        <v>1140.1459468152282</v>
      </c>
      <c r="AA158" s="225">
        <f t="shared" si="133"/>
        <v>2009.5562514518238</v>
      </c>
      <c r="AB158" s="225">
        <f t="shared" si="133"/>
        <v>164.9481794262289</v>
      </c>
      <c r="AC158" s="225">
        <f t="shared" si="133"/>
        <v>2712.3884949739227</v>
      </c>
      <c r="AD158" s="226">
        <f t="shared" si="133"/>
        <v>1177.6189820274085</v>
      </c>
      <c r="AE158" s="226">
        <f t="shared" si="133"/>
        <v>1510.5844742331831</v>
      </c>
      <c r="AF158" s="226">
        <f t="shared" si="133"/>
        <v>0</v>
      </c>
      <c r="AG158" s="226">
        <f t="shared" si="133"/>
        <v>24.185038713331</v>
      </c>
      <c r="AH158" s="226">
        <f t="shared" si="133"/>
        <v>0</v>
      </c>
      <c r="AI158" s="227">
        <f>SUM(V158:AC158)</f>
        <v>18646.304157792136</v>
      </c>
      <c r="BA158" s="141"/>
      <c r="BR158" s="141"/>
      <c r="CG158" s="141"/>
    </row>
    <row r="159" spans="1:85" s="24" customFormat="1" ht="15" thickBot="1">
      <c r="A159" s="31" t="s">
        <v>86</v>
      </c>
      <c r="B159" s="49">
        <f>IF($I158=0,"-",B158/$I158)</f>
        <v>0.20769588303965045</v>
      </c>
      <c r="C159" s="49">
        <f t="shared" ref="C159:H159" si="134">IF($I158=0,"-",C158/$I158)</f>
        <v>0.50303565329136812</v>
      </c>
      <c r="D159" s="49">
        <f t="shared" si="134"/>
        <v>6.300030078374734E-2</v>
      </c>
      <c r="E159" s="49">
        <f t="shared" si="134"/>
        <v>0.19046982969245599</v>
      </c>
      <c r="F159" s="49">
        <f t="shared" si="134"/>
        <v>0</v>
      </c>
      <c r="G159" s="49">
        <f t="shared" si="134"/>
        <v>3.5798333192778128E-2</v>
      </c>
      <c r="H159" s="72">
        <f t="shared" si="134"/>
        <v>0</v>
      </c>
      <c r="I159" s="50">
        <f>SUM(B159:H159)</f>
        <v>1</v>
      </c>
      <c r="J159" s="141"/>
      <c r="K159" s="84" t="s">
        <v>86</v>
      </c>
      <c r="L159" s="101">
        <f>IF($S158=0,"-",L158/$S158)</f>
        <v>0.2058585721445905</v>
      </c>
      <c r="M159" s="101">
        <f t="shared" ref="M159:R159" si="135">IF($S158=0,"-",M158/$S158)</f>
        <v>0.49858571970159454</v>
      </c>
      <c r="N159" s="101">
        <f t="shared" si="135"/>
        <v>6.2442990078652935E-2</v>
      </c>
      <c r="O159" s="101">
        <f t="shared" si="135"/>
        <v>0.18878490321171609</v>
      </c>
      <c r="P159" s="101">
        <f t="shared" si="135"/>
        <v>8.8461594335464307E-3</v>
      </c>
      <c r="Q159" s="101">
        <f t="shared" si="135"/>
        <v>3.5481655429899596E-2</v>
      </c>
      <c r="R159" s="102">
        <f t="shared" si="135"/>
        <v>0</v>
      </c>
      <c r="S159" s="103">
        <f>SUM(L159:R159)</f>
        <v>1.0000000000000002</v>
      </c>
      <c r="U159" s="113" t="s">
        <v>86</v>
      </c>
      <c r="V159" s="135">
        <f>+V158/$AI158</f>
        <v>7.7245065474681962E-2</v>
      </c>
      <c r="W159" s="135">
        <f t="shared" ref="W159:AH159" si="136">+W158/$AI158</f>
        <v>6.5457882259733313E-2</v>
      </c>
      <c r="X159" s="135">
        <f t="shared" si="136"/>
        <v>3.5481655429899589E-2</v>
      </c>
      <c r="Y159" s="135">
        <f t="shared" si="136"/>
        <v>0.49858571970159443</v>
      </c>
      <c r="Z159" s="135">
        <f t="shared" si="136"/>
        <v>6.1145948128212349E-2</v>
      </c>
      <c r="AA159" s="135">
        <f t="shared" si="136"/>
        <v>0.10777236252536655</v>
      </c>
      <c r="AB159" s="135">
        <f t="shared" si="136"/>
        <v>8.8461594335464289E-3</v>
      </c>
      <c r="AC159" s="135">
        <f t="shared" si="136"/>
        <v>0.14546520704696528</v>
      </c>
      <c r="AD159" s="135">
        <f t="shared" si="136"/>
        <v>6.3155624410175207E-2</v>
      </c>
      <c r="AE159" s="135">
        <f t="shared" si="136"/>
        <v>8.1012540686349485E-2</v>
      </c>
      <c r="AF159" s="135">
        <f t="shared" si="136"/>
        <v>0</v>
      </c>
      <c r="AG159" s="135">
        <f t="shared" si="136"/>
        <v>1.2970419504405796E-3</v>
      </c>
      <c r="AH159" s="135">
        <f t="shared" si="136"/>
        <v>0</v>
      </c>
      <c r="AI159" s="136">
        <f>SUM(V159:AC159)</f>
        <v>1</v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298" t="s">
        <v>33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0" t="s">
        <v>33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2" t="s">
        <v>33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54</v>
      </c>
      <c r="AC161" s="200" t="s">
        <v>66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62</v>
      </c>
      <c r="BA161" s="141"/>
      <c r="BR161" s="141"/>
      <c r="CG161" s="141"/>
    </row>
    <row r="162" spans="1:85" ht="15">
      <c r="A162" s="299" t="s">
        <v>33</v>
      </c>
      <c r="B162" s="304" t="s">
        <v>119</v>
      </c>
      <c r="C162" s="305"/>
      <c r="D162" s="305"/>
      <c r="E162" s="305"/>
      <c r="F162" s="305"/>
      <c r="G162" s="305"/>
      <c r="H162" s="305"/>
      <c r="I162" s="306"/>
      <c r="K162" s="301" t="s">
        <v>33</v>
      </c>
      <c r="L162" s="307" t="s">
        <v>119</v>
      </c>
      <c r="M162" s="308"/>
      <c r="N162" s="308"/>
      <c r="O162" s="308"/>
      <c r="P162" s="308"/>
      <c r="Q162" s="308"/>
      <c r="R162" s="308"/>
      <c r="S162" s="309"/>
      <c r="U162" s="303" t="s">
        <v>33</v>
      </c>
      <c r="V162" s="310" t="s">
        <v>119</v>
      </c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  <c r="AG162" s="310"/>
      <c r="AH162" s="310"/>
      <c r="AI162" s="311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7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48"/>
      <c r="G164" s="160">
        <v>0</v>
      </c>
      <c r="H164" s="161">
        <v>0</v>
      </c>
      <c r="I164" s="162">
        <f t="shared" ref="I164:I183" si="137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38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39">SUM(V164:AC164)</f>
        <v>0</v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48"/>
      <c r="G165" s="156">
        <v>0</v>
      </c>
      <c r="H165" s="168">
        <v>0</v>
      </c>
      <c r="I165" s="154">
        <f t="shared" si="137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38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39"/>
        <v>0</v>
      </c>
      <c r="BA165" s="141"/>
      <c r="BR165" s="141"/>
      <c r="CG165" s="141"/>
    </row>
    <row r="166" spans="1:85" ht="15">
      <c r="A166" s="159" t="s">
        <v>55</v>
      </c>
      <c r="B166" s="160">
        <v>0</v>
      </c>
      <c r="C166" s="160">
        <v>0</v>
      </c>
      <c r="D166" s="160">
        <v>0</v>
      </c>
      <c r="E166" s="160">
        <v>0</v>
      </c>
      <c r="F166" s="348"/>
      <c r="G166" s="160">
        <v>0</v>
      </c>
      <c r="H166" s="161">
        <v>0</v>
      </c>
      <c r="I166" s="162">
        <f t="shared" si="137"/>
        <v>0</v>
      </c>
      <c r="J166" s="149"/>
      <c r="K166" s="163" t="s">
        <v>55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38"/>
        <v>0</v>
      </c>
      <c r="U166" s="211" t="s">
        <v>55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39"/>
        <v>0</v>
      </c>
      <c r="BA166" s="141"/>
      <c r="BR166" s="141"/>
      <c r="CG166" s="141"/>
    </row>
    <row r="167" spans="1:85" ht="15">
      <c r="A167" s="167" t="s">
        <v>16</v>
      </c>
      <c r="B167" s="156">
        <v>1.0144737984252761</v>
      </c>
      <c r="C167" s="156">
        <v>0</v>
      </c>
      <c r="D167" s="156">
        <v>6.2660523815038616</v>
      </c>
      <c r="E167" s="156">
        <v>0</v>
      </c>
      <c r="F167" s="348"/>
      <c r="G167" s="156">
        <v>0</v>
      </c>
      <c r="H167" s="168">
        <v>0</v>
      </c>
      <c r="I167" s="154">
        <f t="shared" si="137"/>
        <v>7.2805261799291374</v>
      </c>
      <c r="J167" s="149"/>
      <c r="K167" s="169" t="s">
        <v>16</v>
      </c>
      <c r="L167" s="156">
        <v>1.0144737984252761</v>
      </c>
      <c r="M167" s="156">
        <v>0</v>
      </c>
      <c r="N167" s="156">
        <v>6.2660523815038616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38"/>
        <v>7.2805261799291374</v>
      </c>
      <c r="U167" s="215" t="s">
        <v>16</v>
      </c>
      <c r="V167" s="207">
        <v>1.0144737984252761</v>
      </c>
      <c r="W167" s="207">
        <v>0</v>
      </c>
      <c r="X167" s="207">
        <v>0</v>
      </c>
      <c r="Y167" s="207">
        <v>0</v>
      </c>
      <c r="Z167" s="207">
        <v>6.2660523815038616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39"/>
        <v>7.2805261799291374</v>
      </c>
      <c r="BA167" s="141"/>
      <c r="BR167" s="141"/>
      <c r="CG167" s="141"/>
    </row>
    <row r="168" spans="1:85" ht="15">
      <c r="A168" s="159" t="s">
        <v>15</v>
      </c>
      <c r="B168" s="160">
        <v>3.6010019834803844</v>
      </c>
      <c r="C168" s="160">
        <v>0</v>
      </c>
      <c r="D168" s="160">
        <v>0.15274047184763775</v>
      </c>
      <c r="E168" s="160">
        <v>0</v>
      </c>
      <c r="F168" s="348"/>
      <c r="G168" s="160">
        <v>0</v>
      </c>
      <c r="H168" s="161">
        <v>0</v>
      </c>
      <c r="I168" s="162">
        <f t="shared" si="137"/>
        <v>3.7537424553280223</v>
      </c>
      <c r="J168" s="149"/>
      <c r="K168" s="163" t="s">
        <v>15</v>
      </c>
      <c r="L168" s="164">
        <v>3.6010019834803844</v>
      </c>
      <c r="M168" s="164">
        <v>0</v>
      </c>
      <c r="N168" s="164">
        <v>0.15274047184763775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38"/>
        <v>3.7537424553280223</v>
      </c>
      <c r="U168" s="211" t="s">
        <v>56</v>
      </c>
      <c r="V168" s="212">
        <v>3.6010019834803844</v>
      </c>
      <c r="W168" s="212">
        <v>0</v>
      </c>
      <c r="X168" s="212">
        <v>0</v>
      </c>
      <c r="Y168" s="212">
        <v>0</v>
      </c>
      <c r="Z168" s="212">
        <v>0.15274047184763775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39"/>
        <v>3.7537424553280223</v>
      </c>
      <c r="BA168" s="141"/>
      <c r="BR168" s="141"/>
      <c r="CG168" s="141"/>
    </row>
    <row r="169" spans="1:85" ht="15">
      <c r="A169" s="167" t="s">
        <v>57</v>
      </c>
      <c r="B169" s="156">
        <v>0</v>
      </c>
      <c r="C169" s="156">
        <v>0</v>
      </c>
      <c r="D169" s="156">
        <v>0</v>
      </c>
      <c r="E169" s="156">
        <v>2.2829597183693213</v>
      </c>
      <c r="F169" s="348"/>
      <c r="G169" s="156">
        <v>0</v>
      </c>
      <c r="H169" s="168">
        <v>0</v>
      </c>
      <c r="I169" s="154">
        <f t="shared" si="137"/>
        <v>2.2829597183693213</v>
      </c>
      <c r="J169" s="149"/>
      <c r="K169" s="169" t="s">
        <v>57</v>
      </c>
      <c r="L169" s="156">
        <v>0</v>
      </c>
      <c r="M169" s="156">
        <v>0</v>
      </c>
      <c r="N169" s="156">
        <v>0</v>
      </c>
      <c r="O169" s="156">
        <v>2.2829597183693213</v>
      </c>
      <c r="P169" s="156">
        <v>33.610447337125741</v>
      </c>
      <c r="Q169" s="156">
        <v>0</v>
      </c>
      <c r="R169" s="157">
        <v>0</v>
      </c>
      <c r="S169" s="158">
        <f t="shared" si="138"/>
        <v>35.893407055495061</v>
      </c>
      <c r="U169" s="215" t="s">
        <v>57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2.2829597183693213</v>
      </c>
      <c r="AB169" s="207">
        <v>33.610447337125741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139"/>
        <v>35.893407055495061</v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48"/>
      <c r="G170" s="160">
        <v>0</v>
      </c>
      <c r="H170" s="161">
        <v>0</v>
      </c>
      <c r="I170" s="162">
        <f t="shared" si="137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1.6158978225086822</v>
      </c>
      <c r="Q170" s="164">
        <v>0</v>
      </c>
      <c r="R170" s="165">
        <v>0</v>
      </c>
      <c r="S170" s="166">
        <f t="shared" si="138"/>
        <v>1.6158978225086822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1.6158978225086822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39"/>
        <v>1.6158978225086822</v>
      </c>
      <c r="BA170" s="141"/>
      <c r="BR170" s="141"/>
      <c r="CG170" s="141"/>
    </row>
    <row r="171" spans="1:85" ht="15">
      <c r="A171" s="167" t="s">
        <v>58</v>
      </c>
      <c r="B171" s="156">
        <v>0</v>
      </c>
      <c r="C171" s="156">
        <v>0</v>
      </c>
      <c r="D171" s="156">
        <v>0</v>
      </c>
      <c r="E171" s="156">
        <v>0</v>
      </c>
      <c r="F171" s="348"/>
      <c r="G171" s="156">
        <v>0</v>
      </c>
      <c r="H171" s="168">
        <v>0</v>
      </c>
      <c r="I171" s="154">
        <f t="shared" si="137"/>
        <v>0</v>
      </c>
      <c r="J171" s="149"/>
      <c r="K171" s="169" t="s">
        <v>58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38"/>
        <v>0</v>
      </c>
      <c r="U171" s="215" t="s">
        <v>58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39"/>
        <v>0</v>
      </c>
      <c r="BA171" s="141"/>
      <c r="BR171" s="141"/>
      <c r="CG171" s="141"/>
    </row>
    <row r="172" spans="1:85" ht="15">
      <c r="A172" s="159" t="s">
        <v>17</v>
      </c>
      <c r="B172" s="160">
        <v>0.17411382352014601</v>
      </c>
      <c r="C172" s="160">
        <v>0</v>
      </c>
      <c r="D172" s="160">
        <v>9.7643032230097866</v>
      </c>
      <c r="E172" s="160">
        <v>6.6650771643511894E-2</v>
      </c>
      <c r="F172" s="348"/>
      <c r="G172" s="160">
        <v>0</v>
      </c>
      <c r="H172" s="161">
        <v>0</v>
      </c>
      <c r="I172" s="162">
        <f t="shared" si="137"/>
        <v>10.005067818173446</v>
      </c>
      <c r="J172" s="149"/>
      <c r="K172" s="163" t="s">
        <v>17</v>
      </c>
      <c r="L172" s="164">
        <v>0.17411382352014601</v>
      </c>
      <c r="M172" s="164">
        <v>0</v>
      </c>
      <c r="N172" s="164">
        <v>9.7643032230097866</v>
      </c>
      <c r="O172" s="164">
        <v>6.6650771643511894E-2</v>
      </c>
      <c r="P172" s="164">
        <v>7.913484088233004E-2</v>
      </c>
      <c r="Q172" s="164">
        <v>0</v>
      </c>
      <c r="R172" s="165">
        <v>0</v>
      </c>
      <c r="S172" s="166">
        <f t="shared" si="138"/>
        <v>10.084202659055777</v>
      </c>
      <c r="U172" s="211" t="s">
        <v>17</v>
      </c>
      <c r="V172" s="212">
        <v>0.17411382352014601</v>
      </c>
      <c r="W172" s="212">
        <v>0</v>
      </c>
      <c r="X172" s="212">
        <v>0</v>
      </c>
      <c r="Y172" s="212">
        <v>0</v>
      </c>
      <c r="Z172" s="212">
        <v>9.7643032230097866</v>
      </c>
      <c r="AA172" s="212">
        <v>0</v>
      </c>
      <c r="AB172" s="212">
        <v>7.913484088233004E-2</v>
      </c>
      <c r="AC172" s="213">
        <v>6.6650771643511894E-2</v>
      </c>
      <c r="AD172" s="212">
        <v>0</v>
      </c>
      <c r="AE172" s="212">
        <v>0</v>
      </c>
      <c r="AF172" s="212">
        <v>0</v>
      </c>
      <c r="AG172" s="212">
        <v>0</v>
      </c>
      <c r="AH172" s="212">
        <v>6.6650771643511894E-2</v>
      </c>
      <c r="AI172" s="214">
        <f t="shared" si="139"/>
        <v>10.084202659055777</v>
      </c>
      <c r="BA172" s="141"/>
      <c r="BR172" s="141"/>
      <c r="CG172" s="141"/>
    </row>
    <row r="173" spans="1:85" ht="15">
      <c r="A173" s="167" t="s">
        <v>139</v>
      </c>
      <c r="B173" s="156">
        <v>37.88438533546865</v>
      </c>
      <c r="C173" s="156">
        <v>96.547248969303254</v>
      </c>
      <c r="D173" s="156">
        <v>1197.2343140771191</v>
      </c>
      <c r="E173" s="156">
        <v>0</v>
      </c>
      <c r="F173" s="348"/>
      <c r="G173" s="156">
        <v>0</v>
      </c>
      <c r="H173" s="168">
        <v>0</v>
      </c>
      <c r="I173" s="154">
        <f t="shared" si="137"/>
        <v>1331.665948381891</v>
      </c>
      <c r="J173" s="149"/>
      <c r="K173" s="169" t="s">
        <v>139</v>
      </c>
      <c r="L173" s="156">
        <v>37.88438533546865</v>
      </c>
      <c r="M173" s="156">
        <v>96.547248969303254</v>
      </c>
      <c r="N173" s="156">
        <v>1197.2343140771191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38"/>
        <v>1331.665948381891</v>
      </c>
      <c r="U173" s="215" t="s">
        <v>139</v>
      </c>
      <c r="V173" s="207">
        <v>37.88438533546865</v>
      </c>
      <c r="W173" s="207">
        <v>0</v>
      </c>
      <c r="X173" s="207">
        <v>0</v>
      </c>
      <c r="Y173" s="207">
        <v>96.547248969303254</v>
      </c>
      <c r="Z173" s="207">
        <v>1197.2343140771191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39"/>
        <v>1331.665948381891</v>
      </c>
      <c r="BA173" s="141"/>
      <c r="BR173" s="141"/>
      <c r="CG173" s="141"/>
    </row>
    <row r="174" spans="1:85" ht="15">
      <c r="A174" s="159" t="s">
        <v>25</v>
      </c>
      <c r="B174" s="160">
        <v>8.0645376651534821</v>
      </c>
      <c r="C174" s="160">
        <v>3.7228258425776</v>
      </c>
      <c r="D174" s="160">
        <v>703.41218685789977</v>
      </c>
      <c r="E174" s="160">
        <v>69.282019605204482</v>
      </c>
      <c r="F174" s="348"/>
      <c r="G174" s="160">
        <v>11.523138649840588</v>
      </c>
      <c r="H174" s="161">
        <v>7.5530105694069052</v>
      </c>
      <c r="I174" s="162">
        <f t="shared" si="137"/>
        <v>803.55771919008282</v>
      </c>
      <c r="J174" s="149"/>
      <c r="K174" s="163" t="s">
        <v>25</v>
      </c>
      <c r="L174" s="164">
        <v>8.0645376651534821</v>
      </c>
      <c r="M174" s="164">
        <v>3.7228258425776</v>
      </c>
      <c r="N174" s="164">
        <v>703.41218685789977</v>
      </c>
      <c r="O174" s="164">
        <v>69.282019605204482</v>
      </c>
      <c r="P174" s="164">
        <v>0.418827725177224</v>
      </c>
      <c r="Q174" s="164">
        <v>11.523138649840588</v>
      </c>
      <c r="R174" s="165">
        <v>7.5530105694069052</v>
      </c>
      <c r="S174" s="166">
        <f t="shared" si="138"/>
        <v>803.97654691526009</v>
      </c>
      <c r="U174" s="211" t="s">
        <v>25</v>
      </c>
      <c r="V174" s="212">
        <v>2.0017530417602227</v>
      </c>
      <c r="W174" s="212">
        <v>3.0155650980840218</v>
      </c>
      <c r="X174" s="212">
        <v>11.523138649840588</v>
      </c>
      <c r="Y174" s="212">
        <v>3.7228258425776</v>
      </c>
      <c r="Z174" s="212">
        <v>700.16669286627155</v>
      </c>
      <c r="AA174" s="212">
        <v>69.268037271893292</v>
      </c>
      <c r="AB174" s="212">
        <v>0.418827725177224</v>
      </c>
      <c r="AC174" s="213">
        <v>13.859706419655499</v>
      </c>
      <c r="AD174" s="212">
        <v>3.047219525309238</v>
      </c>
      <c r="AE174" s="212">
        <v>1.3982333311189307E-2</v>
      </c>
      <c r="AF174" s="212">
        <v>7.5530105694069052</v>
      </c>
      <c r="AG174" s="212">
        <v>3.2454939916281664</v>
      </c>
      <c r="AH174" s="212">
        <v>0</v>
      </c>
      <c r="AI174" s="214">
        <f t="shared" si="139"/>
        <v>803.97654691525997</v>
      </c>
      <c r="BA174" s="141"/>
      <c r="BR174" s="141"/>
      <c r="CG174" s="141"/>
    </row>
    <row r="175" spans="1:85" ht="15">
      <c r="A175" s="167" t="s">
        <v>24</v>
      </c>
      <c r="B175" s="156">
        <v>139.21913898305087</v>
      </c>
      <c r="C175" s="156">
        <v>0</v>
      </c>
      <c r="D175" s="156">
        <v>0</v>
      </c>
      <c r="E175" s="156">
        <v>0</v>
      </c>
      <c r="F175" s="348"/>
      <c r="G175" s="156">
        <v>0</v>
      </c>
      <c r="H175" s="168">
        <v>0</v>
      </c>
      <c r="I175" s="154">
        <f t="shared" si="137"/>
        <v>139.21913898305087</v>
      </c>
      <c r="J175" s="149"/>
      <c r="K175" s="169" t="s">
        <v>24</v>
      </c>
      <c r="L175" s="156">
        <v>139.21913898305087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38"/>
        <v>139.21913898305087</v>
      </c>
      <c r="U175" s="215" t="s">
        <v>24</v>
      </c>
      <c r="V175" s="207">
        <v>139.21913898305087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39"/>
        <v>139.21913898305087</v>
      </c>
      <c r="BA175" s="141"/>
      <c r="BR175" s="141"/>
      <c r="CG175" s="141"/>
    </row>
    <row r="176" spans="1:85" ht="15">
      <c r="A176" s="159" t="s">
        <v>59</v>
      </c>
      <c r="B176" s="160">
        <v>0</v>
      </c>
      <c r="C176" s="160">
        <v>0</v>
      </c>
      <c r="D176" s="160">
        <v>0</v>
      </c>
      <c r="E176" s="160">
        <v>0</v>
      </c>
      <c r="F176" s="348"/>
      <c r="G176" s="160">
        <v>0</v>
      </c>
      <c r="H176" s="161">
        <v>0</v>
      </c>
      <c r="I176" s="162">
        <f t="shared" si="137"/>
        <v>0</v>
      </c>
      <c r="J176" s="149"/>
      <c r="K176" s="163" t="s">
        <v>59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38"/>
        <v>0</v>
      </c>
      <c r="U176" s="211" t="s">
        <v>59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39"/>
        <v>0</v>
      </c>
      <c r="BA176" s="141"/>
      <c r="BR176" s="141"/>
      <c r="CG176" s="141"/>
    </row>
    <row r="177" spans="1:85" ht="15">
      <c r="A177" s="167" t="s">
        <v>22</v>
      </c>
      <c r="B177" s="156">
        <v>0.14271584669927626</v>
      </c>
      <c r="C177" s="156">
        <v>0</v>
      </c>
      <c r="D177" s="156">
        <v>0</v>
      </c>
      <c r="E177" s="156">
        <v>0</v>
      </c>
      <c r="F177" s="348"/>
      <c r="G177" s="156">
        <v>0</v>
      </c>
      <c r="H177" s="168">
        <v>0</v>
      </c>
      <c r="I177" s="154">
        <f t="shared" si="137"/>
        <v>0.14271584669927626</v>
      </c>
      <c r="J177" s="149"/>
      <c r="K177" s="169" t="s">
        <v>22</v>
      </c>
      <c r="L177" s="156">
        <v>0.14271584669927626</v>
      </c>
      <c r="M177" s="156">
        <v>0</v>
      </c>
      <c r="N177" s="156">
        <v>0</v>
      </c>
      <c r="O177" s="156">
        <v>0</v>
      </c>
      <c r="P177" s="156">
        <v>1.9026912923051231</v>
      </c>
      <c r="Q177" s="156">
        <v>0</v>
      </c>
      <c r="R177" s="157">
        <v>0</v>
      </c>
      <c r="S177" s="158">
        <f t="shared" si="138"/>
        <v>2.0454071390043995</v>
      </c>
      <c r="U177" s="215" t="s">
        <v>22</v>
      </c>
      <c r="V177" s="207">
        <v>0.14271584669927626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1.9026912923051231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39"/>
        <v>2.0454071390043995</v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48"/>
      <c r="G178" s="160">
        <v>0</v>
      </c>
      <c r="H178" s="161">
        <v>0</v>
      </c>
      <c r="I178" s="162">
        <f t="shared" si="137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38"/>
        <v>0</v>
      </c>
      <c r="U178" s="211" t="s">
        <v>60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39"/>
        <v>0</v>
      </c>
      <c r="BA178" s="141"/>
      <c r="BR178" s="141"/>
      <c r="CG178" s="141"/>
    </row>
    <row r="179" spans="1:85" ht="15">
      <c r="A179" s="170" t="s">
        <v>63</v>
      </c>
      <c r="B179" s="156">
        <v>0</v>
      </c>
      <c r="C179" s="156">
        <v>0</v>
      </c>
      <c r="D179" s="156">
        <v>0</v>
      </c>
      <c r="E179" s="156">
        <v>0</v>
      </c>
      <c r="F179" s="348"/>
      <c r="G179" s="156">
        <v>0</v>
      </c>
      <c r="H179" s="168">
        <v>0</v>
      </c>
      <c r="I179" s="154">
        <f t="shared" si="137"/>
        <v>0</v>
      </c>
      <c r="J179" s="149"/>
      <c r="K179" s="171" t="s">
        <v>63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38"/>
        <v>0</v>
      </c>
      <c r="U179" s="216" t="s">
        <v>61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39"/>
        <v>0</v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48"/>
      <c r="G180" s="173">
        <v>0</v>
      </c>
      <c r="H180" s="174">
        <v>0</v>
      </c>
      <c r="I180" s="175">
        <f t="shared" si="137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38"/>
        <v>0</v>
      </c>
      <c r="U180" s="217" t="s">
        <v>64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7">
        <v>0</v>
      </c>
      <c r="AI180" s="219">
        <f t="shared" si="139"/>
        <v>0</v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48"/>
      <c r="G181" s="181">
        <v>0</v>
      </c>
      <c r="H181" s="182">
        <v>0</v>
      </c>
      <c r="I181" s="183">
        <f t="shared" si="137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38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39"/>
        <v>0</v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48"/>
      <c r="G182" s="173">
        <v>0</v>
      </c>
      <c r="H182" s="174">
        <v>0</v>
      </c>
      <c r="I182" s="175">
        <f t="shared" si="137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38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7">
        <v>0</v>
      </c>
      <c r="AI182" s="219">
        <f t="shared" si="139"/>
        <v>0</v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49"/>
      <c r="G183" s="188">
        <v>0</v>
      </c>
      <c r="H183" s="189">
        <v>0</v>
      </c>
      <c r="I183" s="190">
        <f t="shared" si="137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38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39"/>
        <v>0</v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190.10036743579809</v>
      </c>
      <c r="C184" s="195">
        <f t="shared" ref="C184:H184" si="140">SUM(C163:C179)</f>
        <v>100.27007481188086</v>
      </c>
      <c r="D184" s="195">
        <f t="shared" si="140"/>
        <v>1916.8295970113802</v>
      </c>
      <c r="E184" s="195">
        <f t="shared" si="140"/>
        <v>71.631630095217318</v>
      </c>
      <c r="F184" s="195">
        <f t="shared" si="140"/>
        <v>0</v>
      </c>
      <c r="G184" s="195">
        <f t="shared" si="140"/>
        <v>11.523138649840588</v>
      </c>
      <c r="H184" s="197">
        <f t="shared" si="140"/>
        <v>7.5530105694069052</v>
      </c>
      <c r="I184" s="154">
        <f t="shared" ref="I184" si="141">SUM(I163:I179)</f>
        <v>2297.9078185735243</v>
      </c>
      <c r="J184" s="149"/>
      <c r="K184" s="196" t="s">
        <v>26</v>
      </c>
      <c r="L184" s="195">
        <f>SUM(L163:L179)</f>
        <v>190.10036743579809</v>
      </c>
      <c r="M184" s="195">
        <f t="shared" ref="M184:R184" si="142">SUM(M163:M179)</f>
        <v>100.27007481188086</v>
      </c>
      <c r="N184" s="195">
        <f t="shared" si="142"/>
        <v>1916.8295970113802</v>
      </c>
      <c r="O184" s="195">
        <f t="shared" si="142"/>
        <v>71.631630095217318</v>
      </c>
      <c r="P184" s="195">
        <f t="shared" si="142"/>
        <v>37.626999017999104</v>
      </c>
      <c r="Q184" s="195">
        <f t="shared" si="142"/>
        <v>11.523138649840588</v>
      </c>
      <c r="R184" s="197">
        <f t="shared" si="142"/>
        <v>7.5530105694069052</v>
      </c>
      <c r="S184" s="198">
        <f t="shared" ref="S184" si="143">SUM(S163:S179)</f>
        <v>2335.5348175915233</v>
      </c>
      <c r="T184" s="141" t="str">
        <f>IF(ABS(S184-AI184)&gt;0.01,S184-AI184,"")</f>
        <v/>
      </c>
      <c r="U184" s="224" t="s">
        <v>62</v>
      </c>
      <c r="V184" s="225">
        <f>SUM(V163:V179)</f>
        <v>184.03758281240482</v>
      </c>
      <c r="W184" s="225">
        <f t="shared" ref="W184:AH184" si="144">SUM(W163:W179)</f>
        <v>3.0155650980840218</v>
      </c>
      <c r="X184" s="225">
        <f t="shared" si="144"/>
        <v>11.523138649840588</v>
      </c>
      <c r="Y184" s="225">
        <f t="shared" si="144"/>
        <v>100.27007481188086</v>
      </c>
      <c r="Z184" s="225">
        <f t="shared" si="144"/>
        <v>1913.5841030197521</v>
      </c>
      <c r="AA184" s="225">
        <f t="shared" si="144"/>
        <v>71.550996990262618</v>
      </c>
      <c r="AB184" s="225">
        <f t="shared" si="144"/>
        <v>37.626999017999104</v>
      </c>
      <c r="AC184" s="225">
        <f t="shared" si="144"/>
        <v>13.926357191299012</v>
      </c>
      <c r="AD184" s="226">
        <f t="shared" si="144"/>
        <v>3.047219525309238</v>
      </c>
      <c r="AE184" s="226">
        <f t="shared" si="144"/>
        <v>1.3982333311189307E-2</v>
      </c>
      <c r="AF184" s="226">
        <f t="shared" si="144"/>
        <v>7.5530105694069052</v>
      </c>
      <c r="AG184" s="226">
        <f t="shared" si="144"/>
        <v>3.2454939916281664</v>
      </c>
      <c r="AH184" s="226">
        <f t="shared" si="144"/>
        <v>6.6650771643511894E-2</v>
      </c>
      <c r="AI184" s="227">
        <f>SUM(V184:AC184)</f>
        <v>2335.5348175915228</v>
      </c>
      <c r="BA184" s="141"/>
      <c r="BR184" s="141"/>
      <c r="CG184" s="141"/>
    </row>
    <row r="185" spans="1:85" s="24" customFormat="1" ht="15" thickBot="1">
      <c r="A185" s="31" t="s">
        <v>86</v>
      </c>
      <c r="B185" s="49">
        <f>IF($I184=0,"-",B184/$I184)</f>
        <v>8.272758632842242E-2</v>
      </c>
      <c r="C185" s="49">
        <f t="shared" ref="C185:H185" si="145">IF($I184=0,"-",C184/$I184)</f>
        <v>4.3635377364321631E-2</v>
      </c>
      <c r="D185" s="49">
        <f t="shared" si="145"/>
        <v>0.83416296403103474</v>
      </c>
      <c r="E185" s="49">
        <f t="shared" si="145"/>
        <v>3.1172542917619818E-2</v>
      </c>
      <c r="F185" s="49">
        <f t="shared" si="145"/>
        <v>0</v>
      </c>
      <c r="G185" s="49">
        <f t="shared" si="145"/>
        <v>5.0146218036691411E-3</v>
      </c>
      <c r="H185" s="72">
        <f t="shared" si="145"/>
        <v>3.2869075549321202E-3</v>
      </c>
      <c r="I185" s="50">
        <f>SUM(B185:H185)</f>
        <v>0.99999999999999989</v>
      </c>
      <c r="J185" s="141"/>
      <c r="K185" s="84" t="s">
        <v>86</v>
      </c>
      <c r="L185" s="101">
        <f>IF($S184=0,"-",L184/$S184)</f>
        <v>8.1394790608103867E-2</v>
      </c>
      <c r="M185" s="101">
        <f t="shared" ref="M185:R185" si="146">IF($S184=0,"-",M184/$S184)</f>
        <v>4.2932382791570842E-2</v>
      </c>
      <c r="N185" s="101">
        <f t="shared" si="146"/>
        <v>0.82072405111394353</v>
      </c>
      <c r="O185" s="101">
        <f t="shared" si="146"/>
        <v>3.067033278873834E-2</v>
      </c>
      <c r="P185" s="101">
        <f t="shared" si="146"/>
        <v>1.6110656426351736E-2</v>
      </c>
      <c r="Q185" s="101">
        <f t="shared" si="146"/>
        <v>4.9338329546821354E-3</v>
      </c>
      <c r="R185" s="102">
        <f t="shared" si="146"/>
        <v>3.2339533166094291E-3</v>
      </c>
      <c r="S185" s="103">
        <f>SUM(L185:R185)</f>
        <v>0.99999999999999989</v>
      </c>
      <c r="U185" s="113" t="s">
        <v>86</v>
      </c>
      <c r="V185" s="135">
        <f>+V184/$AI184</f>
        <v>7.8798903542868254E-2</v>
      </c>
      <c r="W185" s="135">
        <f t="shared" ref="W185:AH185" si="147">+W184/$AI184</f>
        <v>1.2911668348381839E-3</v>
      </c>
      <c r="X185" s="135">
        <f t="shared" si="147"/>
        <v>4.9338329546821363E-3</v>
      </c>
      <c r="Y185" s="135">
        <f t="shared" si="147"/>
        <v>4.2932382791570849E-2</v>
      </c>
      <c r="Z185" s="135">
        <f t="shared" si="147"/>
        <v>0.81933443620981872</v>
      </c>
      <c r="AA185" s="135">
        <f t="shared" si="147"/>
        <v>3.0635808317363584E-2</v>
      </c>
      <c r="AB185" s="135">
        <f t="shared" si="147"/>
        <v>1.611065642635174E-2</v>
      </c>
      <c r="AC185" s="135">
        <f t="shared" si="147"/>
        <v>5.9628129225066792E-3</v>
      </c>
      <c r="AD185" s="135">
        <f t="shared" si="147"/>
        <v>1.3047202303974328E-3</v>
      </c>
      <c r="AE185" s="135">
        <f t="shared" si="147"/>
        <v>5.9867800753269562E-6</v>
      </c>
      <c r="AF185" s="135">
        <f t="shared" si="147"/>
        <v>3.23395331660943E-3</v>
      </c>
      <c r="AG185" s="135">
        <f t="shared" si="147"/>
        <v>1.3896149041250528E-3</v>
      </c>
      <c r="AH185" s="135">
        <f t="shared" si="147"/>
        <v>2.8537691299436191E-5</v>
      </c>
      <c r="AI185" s="136">
        <f>SUM(V185:AC185)</f>
        <v>1.0000000000000002</v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298" t="s">
        <v>34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0" t="s">
        <v>34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2" t="s">
        <v>34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54</v>
      </c>
      <c r="AC187" s="200" t="s">
        <v>66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62</v>
      </c>
      <c r="BA187" s="141"/>
      <c r="BR187" s="141"/>
      <c r="CG187" s="141"/>
    </row>
    <row r="188" spans="1:85" ht="15">
      <c r="A188" s="299" t="s">
        <v>34</v>
      </c>
      <c r="B188" s="304" t="s">
        <v>119</v>
      </c>
      <c r="C188" s="305"/>
      <c r="D188" s="305"/>
      <c r="E188" s="305"/>
      <c r="F188" s="305"/>
      <c r="G188" s="305"/>
      <c r="H188" s="305"/>
      <c r="I188" s="306"/>
      <c r="K188" s="301" t="s">
        <v>34</v>
      </c>
      <c r="L188" s="307" t="s">
        <v>119</v>
      </c>
      <c r="M188" s="308"/>
      <c r="N188" s="308"/>
      <c r="O188" s="308"/>
      <c r="P188" s="308"/>
      <c r="Q188" s="308"/>
      <c r="R188" s="308"/>
      <c r="S188" s="309"/>
      <c r="U188" s="303" t="s">
        <v>34</v>
      </c>
      <c r="V188" s="310" t="s">
        <v>119</v>
      </c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1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798.22586485917361</v>
      </c>
      <c r="E189" s="152">
        <v>0</v>
      </c>
      <c r="F189" s="347"/>
      <c r="G189" s="152">
        <v>0</v>
      </c>
      <c r="H189" s="153">
        <v>0</v>
      </c>
      <c r="I189" s="154">
        <f>SUM(B189:H189)</f>
        <v>798.22586485917361</v>
      </c>
      <c r="J189" s="149"/>
      <c r="K189" s="203" t="s">
        <v>7</v>
      </c>
      <c r="L189" s="152">
        <v>0</v>
      </c>
      <c r="M189" s="152">
        <v>0</v>
      </c>
      <c r="N189" s="152">
        <v>798.22586485917361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798.22586485917361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798.22586485917361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798.22586485917361</v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0</v>
      </c>
      <c r="E190" s="160">
        <v>0</v>
      </c>
      <c r="F190" s="348"/>
      <c r="G190" s="160">
        <v>0</v>
      </c>
      <c r="H190" s="161">
        <v>0</v>
      </c>
      <c r="I190" s="162">
        <f t="shared" ref="I190:I209" si="148">SUM(B190:H190)</f>
        <v>0</v>
      </c>
      <c r="J190" s="149"/>
      <c r="K190" s="163" t="s">
        <v>8</v>
      </c>
      <c r="L190" s="164">
        <v>0</v>
      </c>
      <c r="M190" s="164">
        <v>0</v>
      </c>
      <c r="N190" s="164">
        <v>0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49">SUM(L190:R190)</f>
        <v>0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0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50">SUM(V190:AC190)</f>
        <v>0</v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0.15440802987694241</v>
      </c>
      <c r="E191" s="156">
        <v>0</v>
      </c>
      <c r="F191" s="348"/>
      <c r="G191" s="156">
        <v>0</v>
      </c>
      <c r="H191" s="168">
        <v>0</v>
      </c>
      <c r="I191" s="154">
        <f t="shared" si="148"/>
        <v>0.15440802987694241</v>
      </c>
      <c r="J191" s="149"/>
      <c r="K191" s="169" t="s">
        <v>10</v>
      </c>
      <c r="L191" s="156">
        <v>0</v>
      </c>
      <c r="M191" s="156">
        <v>0</v>
      </c>
      <c r="N191" s="156">
        <v>0.15440802987694241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49"/>
        <v>0.15440802987694241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0.15440802987694241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50"/>
        <v>0.15440802987694241</v>
      </c>
      <c r="BA191" s="141"/>
      <c r="BR191" s="141"/>
      <c r="CG191" s="141"/>
    </row>
    <row r="192" spans="1:85" ht="15">
      <c r="A192" s="159" t="s">
        <v>55</v>
      </c>
      <c r="B192" s="160">
        <v>0</v>
      </c>
      <c r="C192" s="160">
        <v>0</v>
      </c>
      <c r="D192" s="160">
        <v>61.701599999999999</v>
      </c>
      <c r="E192" s="160">
        <v>0</v>
      </c>
      <c r="F192" s="348"/>
      <c r="G192" s="160">
        <v>0</v>
      </c>
      <c r="H192" s="161">
        <v>0</v>
      </c>
      <c r="I192" s="162">
        <f t="shared" si="148"/>
        <v>61.701599999999999</v>
      </c>
      <c r="J192" s="149"/>
      <c r="K192" s="163" t="s">
        <v>55</v>
      </c>
      <c r="L192" s="164">
        <v>0</v>
      </c>
      <c r="M192" s="164">
        <v>0</v>
      </c>
      <c r="N192" s="164">
        <v>61.701599999999999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49"/>
        <v>61.701599999999999</v>
      </c>
      <c r="U192" s="211" t="s">
        <v>55</v>
      </c>
      <c r="V192" s="212">
        <v>0</v>
      </c>
      <c r="W192" s="212">
        <v>0</v>
      </c>
      <c r="X192" s="212">
        <v>0</v>
      </c>
      <c r="Y192" s="212">
        <v>0</v>
      </c>
      <c r="Z192" s="212">
        <v>61.667920087336242</v>
      </c>
      <c r="AA192" s="212">
        <v>0</v>
      </c>
      <c r="AB192" s="212">
        <v>0</v>
      </c>
      <c r="AC192" s="213">
        <v>3.367991266375546E-2</v>
      </c>
      <c r="AD192" s="212">
        <v>0</v>
      </c>
      <c r="AE192" s="212">
        <v>0</v>
      </c>
      <c r="AF192" s="212">
        <v>0</v>
      </c>
      <c r="AG192" s="212">
        <v>3.367991266375546E-2</v>
      </c>
      <c r="AH192" s="212">
        <v>0</v>
      </c>
      <c r="AI192" s="214">
        <f t="shared" si="150"/>
        <v>61.701599999999999</v>
      </c>
      <c r="BA192" s="141"/>
      <c r="BR192" s="141"/>
      <c r="CG192" s="141"/>
    </row>
    <row r="193" spans="1:85" ht="15">
      <c r="A193" s="167" t="s">
        <v>16</v>
      </c>
      <c r="B193" s="156">
        <v>185.02021572298929</v>
      </c>
      <c r="C193" s="156">
        <v>0</v>
      </c>
      <c r="D193" s="156">
        <v>229.12007341010795</v>
      </c>
      <c r="E193" s="156">
        <v>0</v>
      </c>
      <c r="F193" s="348"/>
      <c r="G193" s="156">
        <v>0</v>
      </c>
      <c r="H193" s="168">
        <v>0</v>
      </c>
      <c r="I193" s="154">
        <f t="shared" si="148"/>
        <v>414.14028913309721</v>
      </c>
      <c r="J193" s="149"/>
      <c r="K193" s="169" t="s">
        <v>16</v>
      </c>
      <c r="L193" s="156">
        <v>185.02021572298929</v>
      </c>
      <c r="M193" s="156">
        <v>0</v>
      </c>
      <c r="N193" s="156">
        <v>229.12007341010795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49"/>
        <v>414.14028913309721</v>
      </c>
      <c r="U193" s="215" t="s">
        <v>16</v>
      </c>
      <c r="V193" s="207">
        <v>185.02021572298929</v>
      </c>
      <c r="W193" s="207">
        <v>0</v>
      </c>
      <c r="X193" s="207">
        <v>0</v>
      </c>
      <c r="Y193" s="207">
        <v>0</v>
      </c>
      <c r="Z193" s="207">
        <v>229.12007341010795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50"/>
        <v>414.14028913309721</v>
      </c>
      <c r="BA193" s="141"/>
      <c r="BR193" s="141"/>
      <c r="CG193" s="141"/>
    </row>
    <row r="194" spans="1:85" ht="15">
      <c r="A194" s="159" t="s">
        <v>15</v>
      </c>
      <c r="B194" s="160">
        <v>9.9097211547559443</v>
      </c>
      <c r="C194" s="160">
        <v>6.2599481776076944</v>
      </c>
      <c r="D194" s="160">
        <v>28.58751110359951</v>
      </c>
      <c r="E194" s="160">
        <v>0</v>
      </c>
      <c r="F194" s="348"/>
      <c r="G194" s="160">
        <v>0</v>
      </c>
      <c r="H194" s="161">
        <v>0</v>
      </c>
      <c r="I194" s="162">
        <f t="shared" si="148"/>
        <v>44.75718043596315</v>
      </c>
      <c r="J194" s="149"/>
      <c r="K194" s="163" t="s">
        <v>15</v>
      </c>
      <c r="L194" s="164">
        <v>9.9097211547559443</v>
      </c>
      <c r="M194" s="164">
        <v>6.2599481776076944</v>
      </c>
      <c r="N194" s="164">
        <v>28.58751110359951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149"/>
        <v>44.75718043596315</v>
      </c>
      <c r="U194" s="211" t="s">
        <v>56</v>
      </c>
      <c r="V194" s="212">
        <v>9.6586619194950813</v>
      </c>
      <c r="W194" s="212">
        <v>0</v>
      </c>
      <c r="X194" s="212">
        <v>0</v>
      </c>
      <c r="Y194" s="212">
        <v>6.2599481776076944</v>
      </c>
      <c r="Z194" s="212">
        <v>19.563109403885115</v>
      </c>
      <c r="AA194" s="212">
        <v>0</v>
      </c>
      <c r="AB194" s="212">
        <v>0</v>
      </c>
      <c r="AC194" s="213">
        <v>9.275460934975257</v>
      </c>
      <c r="AD194" s="212">
        <v>0.25105923526086288</v>
      </c>
      <c r="AE194" s="212">
        <v>0</v>
      </c>
      <c r="AF194" s="212">
        <v>0</v>
      </c>
      <c r="AG194" s="212">
        <v>9.0244016997143941</v>
      </c>
      <c r="AH194" s="212">
        <v>0</v>
      </c>
      <c r="AI194" s="214">
        <f t="shared" si="150"/>
        <v>44.75718043596315</v>
      </c>
      <c r="BA194" s="141"/>
      <c r="BR194" s="141"/>
      <c r="CG194" s="141"/>
    </row>
    <row r="195" spans="1:85" ht="15">
      <c r="A195" s="167" t="s">
        <v>57</v>
      </c>
      <c r="B195" s="156">
        <v>0</v>
      </c>
      <c r="C195" s="156">
        <v>0</v>
      </c>
      <c r="D195" s="156">
        <v>0.48768145109719047</v>
      </c>
      <c r="E195" s="156">
        <v>6.8361132214127149</v>
      </c>
      <c r="F195" s="348"/>
      <c r="G195" s="156">
        <v>0</v>
      </c>
      <c r="H195" s="168">
        <v>0</v>
      </c>
      <c r="I195" s="154">
        <f t="shared" si="148"/>
        <v>7.323794672509905</v>
      </c>
      <c r="J195" s="149"/>
      <c r="K195" s="169" t="s">
        <v>57</v>
      </c>
      <c r="L195" s="156">
        <v>0</v>
      </c>
      <c r="M195" s="156">
        <v>0</v>
      </c>
      <c r="N195" s="156">
        <v>0.48768145109719047</v>
      </c>
      <c r="O195" s="156">
        <v>6.8361132214127149</v>
      </c>
      <c r="P195" s="156">
        <v>1115.9393976204942</v>
      </c>
      <c r="Q195" s="156">
        <v>0</v>
      </c>
      <c r="R195" s="157">
        <v>0</v>
      </c>
      <c r="S195" s="158">
        <f t="shared" si="149"/>
        <v>1123.2631922930041</v>
      </c>
      <c r="U195" s="215" t="s">
        <v>57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0.87677448259582758</v>
      </c>
      <c r="AB195" s="207">
        <v>1115.9393976204942</v>
      </c>
      <c r="AC195" s="208">
        <v>6.4470201899140775</v>
      </c>
      <c r="AD195" s="207">
        <v>0</v>
      </c>
      <c r="AE195" s="207">
        <v>5.9593387388168875</v>
      </c>
      <c r="AF195" s="207">
        <v>0</v>
      </c>
      <c r="AG195" s="207">
        <v>0.48768145109719047</v>
      </c>
      <c r="AH195" s="207">
        <v>0</v>
      </c>
      <c r="AI195" s="210">
        <f t="shared" si="150"/>
        <v>1123.2631922930043</v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48"/>
      <c r="G196" s="160">
        <v>0</v>
      </c>
      <c r="H196" s="161">
        <v>0</v>
      </c>
      <c r="I196" s="162">
        <f t="shared" si="148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4.7494014202576231</v>
      </c>
      <c r="Q196" s="164">
        <v>0</v>
      </c>
      <c r="R196" s="165">
        <v>0</v>
      </c>
      <c r="S196" s="166">
        <f t="shared" si="149"/>
        <v>4.7494014202576231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4.7494014202576231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50"/>
        <v>4.7494014202576231</v>
      </c>
      <c r="BA196" s="141"/>
      <c r="BR196" s="141"/>
      <c r="CG196" s="141"/>
    </row>
    <row r="197" spans="1:85" ht="15">
      <c r="A197" s="167" t="s">
        <v>58</v>
      </c>
      <c r="B197" s="156">
        <v>0</v>
      </c>
      <c r="C197" s="156">
        <v>0</v>
      </c>
      <c r="D197" s="156">
        <v>0</v>
      </c>
      <c r="E197" s="156">
        <v>0</v>
      </c>
      <c r="F197" s="348"/>
      <c r="G197" s="156">
        <v>0</v>
      </c>
      <c r="H197" s="168">
        <v>0</v>
      </c>
      <c r="I197" s="154">
        <f t="shared" si="148"/>
        <v>0</v>
      </c>
      <c r="J197" s="149"/>
      <c r="K197" s="169" t="s">
        <v>58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49"/>
        <v>0</v>
      </c>
      <c r="U197" s="215" t="s">
        <v>58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50"/>
        <v>0</v>
      </c>
      <c r="BA197" s="141"/>
      <c r="BR197" s="141"/>
      <c r="CG197" s="141"/>
    </row>
    <row r="198" spans="1:85" ht="15">
      <c r="A198" s="159" t="s">
        <v>17</v>
      </c>
      <c r="B198" s="160">
        <v>50.080908625680394</v>
      </c>
      <c r="C198" s="160">
        <v>0</v>
      </c>
      <c r="D198" s="160">
        <v>29.819475548510507</v>
      </c>
      <c r="E198" s="160">
        <v>0</v>
      </c>
      <c r="F198" s="348"/>
      <c r="G198" s="160">
        <v>0</v>
      </c>
      <c r="H198" s="161">
        <v>0</v>
      </c>
      <c r="I198" s="162">
        <f t="shared" si="148"/>
        <v>79.900384174190904</v>
      </c>
      <c r="J198" s="149"/>
      <c r="K198" s="163" t="s">
        <v>17</v>
      </c>
      <c r="L198" s="164">
        <v>50.080908625680394</v>
      </c>
      <c r="M198" s="164">
        <v>0</v>
      </c>
      <c r="N198" s="164">
        <v>29.819475548510507</v>
      </c>
      <c r="O198" s="164">
        <v>0</v>
      </c>
      <c r="P198" s="164">
        <v>5.1926756557191398</v>
      </c>
      <c r="Q198" s="164">
        <v>0</v>
      </c>
      <c r="R198" s="165">
        <v>0</v>
      </c>
      <c r="S198" s="166">
        <f t="shared" si="149"/>
        <v>85.093059829910047</v>
      </c>
      <c r="U198" s="211" t="s">
        <v>17</v>
      </c>
      <c r="V198" s="212">
        <v>50.080908625680394</v>
      </c>
      <c r="W198" s="212">
        <v>0</v>
      </c>
      <c r="X198" s="212">
        <v>0</v>
      </c>
      <c r="Y198" s="212">
        <v>0</v>
      </c>
      <c r="Z198" s="212">
        <v>11.136826272410275</v>
      </c>
      <c r="AA198" s="212">
        <v>0</v>
      </c>
      <c r="AB198" s="212">
        <v>5.1926756557191398</v>
      </c>
      <c r="AC198" s="213">
        <v>18.682649276100232</v>
      </c>
      <c r="AD198" s="212">
        <v>0</v>
      </c>
      <c r="AE198" s="212">
        <v>0</v>
      </c>
      <c r="AF198" s="212">
        <v>0</v>
      </c>
      <c r="AG198" s="212">
        <v>18.682649276100232</v>
      </c>
      <c r="AH198" s="212">
        <v>0</v>
      </c>
      <c r="AI198" s="214">
        <f t="shared" si="150"/>
        <v>85.093059829910047</v>
      </c>
      <c r="BA198" s="141"/>
      <c r="BR198" s="141"/>
      <c r="CG198" s="141"/>
    </row>
    <row r="199" spans="1:85" ht="15">
      <c r="A199" s="167" t="s">
        <v>139</v>
      </c>
      <c r="B199" s="156">
        <v>296.33913980256102</v>
      </c>
      <c r="C199" s="156">
        <v>419.46474640163234</v>
      </c>
      <c r="D199" s="156">
        <v>3282.238241062656</v>
      </c>
      <c r="E199" s="156">
        <v>0</v>
      </c>
      <c r="F199" s="348"/>
      <c r="G199" s="156">
        <v>0</v>
      </c>
      <c r="H199" s="168">
        <v>0</v>
      </c>
      <c r="I199" s="154">
        <f t="shared" si="148"/>
        <v>3998.0421272668491</v>
      </c>
      <c r="J199" s="149"/>
      <c r="K199" s="169" t="s">
        <v>139</v>
      </c>
      <c r="L199" s="156">
        <v>296.33913980256102</v>
      </c>
      <c r="M199" s="156">
        <v>419.46474640163234</v>
      </c>
      <c r="N199" s="156">
        <v>3282.238241062656</v>
      </c>
      <c r="O199" s="156">
        <v>0</v>
      </c>
      <c r="P199" s="156">
        <v>26.032358332799898</v>
      </c>
      <c r="Q199" s="156">
        <v>0</v>
      </c>
      <c r="R199" s="157">
        <v>0</v>
      </c>
      <c r="S199" s="158">
        <f t="shared" si="149"/>
        <v>4024.0744855996491</v>
      </c>
      <c r="U199" s="215" t="s">
        <v>139</v>
      </c>
      <c r="V199" s="207">
        <v>220.98508947955619</v>
      </c>
      <c r="W199" s="207">
        <v>0</v>
      </c>
      <c r="X199" s="207">
        <v>0</v>
      </c>
      <c r="Y199" s="207">
        <v>419.46474640163234</v>
      </c>
      <c r="Z199" s="207">
        <v>3195.4497850749353</v>
      </c>
      <c r="AA199" s="207">
        <v>0</v>
      </c>
      <c r="AB199" s="207">
        <v>26.032358332799898</v>
      </c>
      <c r="AC199" s="208">
        <v>162.14250631072562</v>
      </c>
      <c r="AD199" s="207">
        <v>75.354050323004856</v>
      </c>
      <c r="AE199" s="207">
        <v>0</v>
      </c>
      <c r="AF199" s="207">
        <v>0</v>
      </c>
      <c r="AG199" s="207">
        <v>86.788455987720781</v>
      </c>
      <c r="AH199" s="207">
        <v>0</v>
      </c>
      <c r="AI199" s="210">
        <f t="shared" si="150"/>
        <v>4024.0744855996495</v>
      </c>
      <c r="BA199" s="141"/>
      <c r="BR199" s="141"/>
      <c r="CG199" s="141"/>
    </row>
    <row r="200" spans="1:85" ht="15">
      <c r="A200" s="159" t="s">
        <v>25</v>
      </c>
      <c r="B200" s="160">
        <v>59.634217303212054</v>
      </c>
      <c r="C200" s="160">
        <v>0.59295988266153266</v>
      </c>
      <c r="D200" s="160">
        <v>618.99451549261948</v>
      </c>
      <c r="E200" s="160">
        <v>457.53336402332417</v>
      </c>
      <c r="F200" s="348"/>
      <c r="G200" s="160">
        <v>51.622856398714781</v>
      </c>
      <c r="H200" s="161">
        <v>0</v>
      </c>
      <c r="I200" s="162">
        <f t="shared" si="148"/>
        <v>1188.3779131005319</v>
      </c>
      <c r="J200" s="149"/>
      <c r="K200" s="163" t="s">
        <v>25</v>
      </c>
      <c r="L200" s="164">
        <v>59.634217303212054</v>
      </c>
      <c r="M200" s="164">
        <v>0.59295988266153266</v>
      </c>
      <c r="N200" s="164">
        <v>618.99451549261948</v>
      </c>
      <c r="O200" s="164">
        <v>457.53336402332417</v>
      </c>
      <c r="P200" s="164">
        <v>15.894082600826502</v>
      </c>
      <c r="Q200" s="164">
        <v>51.622856398714781</v>
      </c>
      <c r="R200" s="165">
        <v>0</v>
      </c>
      <c r="S200" s="166">
        <f t="shared" si="149"/>
        <v>1204.2719957013585</v>
      </c>
      <c r="U200" s="211" t="s">
        <v>25</v>
      </c>
      <c r="V200" s="212">
        <v>5.6418086091595878</v>
      </c>
      <c r="W200" s="212">
        <v>10.456154833317457</v>
      </c>
      <c r="X200" s="212">
        <v>51.622856398714781</v>
      </c>
      <c r="Y200" s="212">
        <v>0.59295988266153266</v>
      </c>
      <c r="Z200" s="212">
        <v>609.12304790003259</v>
      </c>
      <c r="AA200" s="212">
        <v>456.91893751195863</v>
      </c>
      <c r="AB200" s="212">
        <v>15.894082600826502</v>
      </c>
      <c r="AC200" s="213">
        <v>54.022147964687456</v>
      </c>
      <c r="AD200" s="212">
        <v>43.536253860735009</v>
      </c>
      <c r="AE200" s="212">
        <v>0.47663205529041802</v>
      </c>
      <c r="AF200" s="212">
        <v>0</v>
      </c>
      <c r="AG200" s="212">
        <v>9.8714675925869173</v>
      </c>
      <c r="AH200" s="212">
        <v>0.13779445607511587</v>
      </c>
      <c r="AI200" s="214">
        <f t="shared" si="150"/>
        <v>1204.2719957013587</v>
      </c>
      <c r="BA200" s="141"/>
      <c r="BR200" s="141"/>
      <c r="CG200" s="141"/>
    </row>
    <row r="201" spans="1:85" ht="15">
      <c r="A201" s="167" t="s">
        <v>24</v>
      </c>
      <c r="B201" s="156">
        <v>10.528198763764866</v>
      </c>
      <c r="C201" s="156">
        <v>1.7256068138977447</v>
      </c>
      <c r="D201" s="156">
        <v>0</v>
      </c>
      <c r="E201" s="156">
        <v>0</v>
      </c>
      <c r="F201" s="348"/>
      <c r="G201" s="156">
        <v>0</v>
      </c>
      <c r="H201" s="168">
        <v>0</v>
      </c>
      <c r="I201" s="154">
        <f t="shared" si="148"/>
        <v>12.253805577662611</v>
      </c>
      <c r="J201" s="149"/>
      <c r="K201" s="169" t="s">
        <v>24</v>
      </c>
      <c r="L201" s="156">
        <v>10.528198763764866</v>
      </c>
      <c r="M201" s="156">
        <v>1.7256068138977447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49"/>
        <v>12.253805577662611</v>
      </c>
      <c r="U201" s="215" t="s">
        <v>24</v>
      </c>
      <c r="V201" s="207">
        <v>10.527210246785547</v>
      </c>
      <c r="W201" s="207">
        <v>0</v>
      </c>
      <c r="X201" s="207">
        <v>0</v>
      </c>
      <c r="Y201" s="207">
        <v>1.7256068138977447</v>
      </c>
      <c r="Z201" s="207">
        <v>0</v>
      </c>
      <c r="AA201" s="207">
        <v>0</v>
      </c>
      <c r="AB201" s="207">
        <v>0</v>
      </c>
      <c r="AC201" s="208">
        <v>9.8851697931875786E-4</v>
      </c>
      <c r="AD201" s="207">
        <v>9.8851697931875786E-4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150"/>
        <v>12.253805577662611</v>
      </c>
      <c r="BA201" s="141"/>
      <c r="BR201" s="141"/>
      <c r="CG201" s="141"/>
    </row>
    <row r="202" spans="1:85" ht="15">
      <c r="A202" s="159" t="s">
        <v>59</v>
      </c>
      <c r="B202" s="160">
        <v>4.3898621817152081E-2</v>
      </c>
      <c r="C202" s="160">
        <v>7.4446631844551733E-2</v>
      </c>
      <c r="D202" s="160">
        <v>0.13576893345510951</v>
      </c>
      <c r="E202" s="160">
        <v>0</v>
      </c>
      <c r="F202" s="348"/>
      <c r="G202" s="160">
        <v>0</v>
      </c>
      <c r="H202" s="161">
        <v>0</v>
      </c>
      <c r="I202" s="162">
        <f t="shared" si="148"/>
        <v>0.25411418711681333</v>
      </c>
      <c r="J202" s="149"/>
      <c r="K202" s="163" t="s">
        <v>59</v>
      </c>
      <c r="L202" s="164">
        <v>4.3898621817152081E-2</v>
      </c>
      <c r="M202" s="164">
        <v>7.4446631844551733E-2</v>
      </c>
      <c r="N202" s="164">
        <v>0.13576893345510951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49"/>
        <v>0.25411418711681333</v>
      </c>
      <c r="U202" s="211" t="s">
        <v>59</v>
      </c>
      <c r="V202" s="212">
        <v>4.3898621817152081E-2</v>
      </c>
      <c r="W202" s="212">
        <v>0</v>
      </c>
      <c r="X202" s="212">
        <v>0</v>
      </c>
      <c r="Y202" s="212">
        <v>7.4446631844551733E-2</v>
      </c>
      <c r="Z202" s="212">
        <v>0.13576893345510951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50"/>
        <v>0.25411418711681333</v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952.92147140138275</v>
      </c>
      <c r="E203" s="156">
        <v>0</v>
      </c>
      <c r="F203" s="348"/>
      <c r="G203" s="156">
        <v>0</v>
      </c>
      <c r="H203" s="168">
        <v>0</v>
      </c>
      <c r="I203" s="154">
        <f t="shared" si="148"/>
        <v>952.92147140138275</v>
      </c>
      <c r="J203" s="149"/>
      <c r="K203" s="169" t="s">
        <v>22</v>
      </c>
      <c r="L203" s="156">
        <v>0</v>
      </c>
      <c r="M203" s="156">
        <v>0</v>
      </c>
      <c r="N203" s="156">
        <v>952.92147140138275</v>
      </c>
      <c r="O203" s="156">
        <v>0</v>
      </c>
      <c r="P203" s="156">
        <v>63.422610815054824</v>
      </c>
      <c r="Q203" s="156">
        <v>0</v>
      </c>
      <c r="R203" s="157">
        <v>0</v>
      </c>
      <c r="S203" s="158">
        <f t="shared" si="149"/>
        <v>1016.3440822164375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952.92147140138275</v>
      </c>
      <c r="AA203" s="207">
        <v>0</v>
      </c>
      <c r="AB203" s="207">
        <v>63.422610815054824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50"/>
        <v>1016.3440822164375</v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1401.8116742520799</v>
      </c>
      <c r="E204" s="160">
        <v>0</v>
      </c>
      <c r="F204" s="348"/>
      <c r="G204" s="160">
        <v>0</v>
      </c>
      <c r="H204" s="161">
        <v>0</v>
      </c>
      <c r="I204" s="162">
        <f t="shared" si="148"/>
        <v>1401.8116742520799</v>
      </c>
      <c r="J204" s="149"/>
      <c r="K204" s="163" t="s">
        <v>21</v>
      </c>
      <c r="L204" s="164">
        <v>0</v>
      </c>
      <c r="M204" s="164">
        <v>0</v>
      </c>
      <c r="N204" s="164">
        <v>1401.8116742520799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49"/>
        <v>1401.8116742520799</v>
      </c>
      <c r="U204" s="211" t="s">
        <v>60</v>
      </c>
      <c r="V204" s="212">
        <v>0</v>
      </c>
      <c r="W204" s="212">
        <v>0</v>
      </c>
      <c r="X204" s="212">
        <v>0</v>
      </c>
      <c r="Y204" s="212">
        <v>0</v>
      </c>
      <c r="Z204" s="212">
        <v>1401.8116742520799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50"/>
        <v>1401.8116742520799</v>
      </c>
      <c r="BA204" s="141"/>
      <c r="BR204" s="141"/>
      <c r="CG204" s="141"/>
    </row>
    <row r="205" spans="1:85" ht="15">
      <c r="A205" s="170" t="s">
        <v>63</v>
      </c>
      <c r="B205" s="156">
        <v>0</v>
      </c>
      <c r="C205" s="156">
        <v>0</v>
      </c>
      <c r="D205" s="156">
        <v>0</v>
      </c>
      <c r="E205" s="156">
        <v>0</v>
      </c>
      <c r="F205" s="348"/>
      <c r="G205" s="156">
        <v>0</v>
      </c>
      <c r="H205" s="168">
        <v>0</v>
      </c>
      <c r="I205" s="154">
        <f t="shared" si="148"/>
        <v>0</v>
      </c>
      <c r="J205" s="149"/>
      <c r="K205" s="171" t="s">
        <v>63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49"/>
        <v>0</v>
      </c>
      <c r="U205" s="216" t="s">
        <v>61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50"/>
        <v>0</v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48"/>
      <c r="G206" s="173">
        <v>0</v>
      </c>
      <c r="H206" s="174">
        <v>0</v>
      </c>
      <c r="I206" s="175">
        <f t="shared" si="148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49"/>
        <v>0</v>
      </c>
      <c r="U206" s="217" t="s">
        <v>64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7">
        <v>0</v>
      </c>
      <c r="AI206" s="219">
        <f t="shared" si="150"/>
        <v>0</v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48"/>
      <c r="G207" s="181">
        <v>0</v>
      </c>
      <c r="H207" s="182">
        <v>0</v>
      </c>
      <c r="I207" s="183">
        <f t="shared" si="148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49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50"/>
        <v>0</v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48"/>
      <c r="G208" s="173">
        <v>0</v>
      </c>
      <c r="H208" s="174">
        <v>0</v>
      </c>
      <c r="I208" s="175">
        <f t="shared" si="148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49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7">
        <v>0</v>
      </c>
      <c r="AI208" s="219">
        <f t="shared" si="150"/>
        <v>0</v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49"/>
      <c r="G209" s="188">
        <v>0</v>
      </c>
      <c r="H209" s="189">
        <v>0</v>
      </c>
      <c r="I209" s="190">
        <f t="shared" si="148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49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50"/>
        <v>0</v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611.5562999947806</v>
      </c>
      <c r="C210" s="195">
        <f t="shared" ref="C210:H210" si="151">SUM(C189:C205)</f>
        <v>428.11770790764382</v>
      </c>
      <c r="D210" s="195">
        <f t="shared" si="151"/>
        <v>7404.1982855445585</v>
      </c>
      <c r="E210" s="195">
        <f t="shared" si="151"/>
        <v>464.36947724473686</v>
      </c>
      <c r="F210" s="195">
        <f t="shared" si="151"/>
        <v>0</v>
      </c>
      <c r="G210" s="195">
        <f t="shared" si="151"/>
        <v>51.622856398714781</v>
      </c>
      <c r="H210" s="197">
        <f t="shared" si="151"/>
        <v>0</v>
      </c>
      <c r="I210" s="154">
        <f t="shared" ref="I210" si="152">SUM(I189:I205)</f>
        <v>8959.8646270904355</v>
      </c>
      <c r="J210" s="149"/>
      <c r="K210" s="196" t="s">
        <v>26</v>
      </c>
      <c r="L210" s="195">
        <f>SUM(L189:L205)</f>
        <v>611.5562999947806</v>
      </c>
      <c r="M210" s="195">
        <f t="shared" ref="M210:R210" si="153">SUM(M189:M205)</f>
        <v>428.11770790764382</v>
      </c>
      <c r="N210" s="195">
        <f t="shared" si="153"/>
        <v>7404.1982855445585</v>
      </c>
      <c r="O210" s="195">
        <f t="shared" si="153"/>
        <v>464.36947724473686</v>
      </c>
      <c r="P210" s="195">
        <f t="shared" si="153"/>
        <v>1231.2305264451522</v>
      </c>
      <c r="Q210" s="195">
        <f t="shared" si="153"/>
        <v>51.622856398714781</v>
      </c>
      <c r="R210" s="197">
        <f t="shared" si="153"/>
        <v>0</v>
      </c>
      <c r="S210" s="198">
        <f t="shared" ref="S210" si="154">SUM(S189:S205)</f>
        <v>10191.095153535585</v>
      </c>
      <c r="T210" s="141" t="str">
        <f>IF(ABS(S210-AI210)&gt;0.01,S210-AI210,"")</f>
        <v/>
      </c>
      <c r="U210" s="224" t="s">
        <v>62</v>
      </c>
      <c r="V210" s="225">
        <f>SUM(V189:V205)</f>
        <v>481.95779322548321</v>
      </c>
      <c r="W210" s="225">
        <f t="shared" ref="W210:AH210" si="155">SUM(W189:W205)</f>
        <v>10.456154833317457</v>
      </c>
      <c r="X210" s="225">
        <f t="shared" si="155"/>
        <v>51.622856398714781</v>
      </c>
      <c r="Y210" s="225">
        <f t="shared" si="155"/>
        <v>428.11770790764382</v>
      </c>
      <c r="Z210" s="225">
        <f t="shared" si="155"/>
        <v>7279.309949624675</v>
      </c>
      <c r="AA210" s="225">
        <f t="shared" si="155"/>
        <v>457.79571199455444</v>
      </c>
      <c r="AB210" s="225">
        <f t="shared" si="155"/>
        <v>1231.2305264451522</v>
      </c>
      <c r="AC210" s="225">
        <f t="shared" si="155"/>
        <v>250.6044531060457</v>
      </c>
      <c r="AD210" s="226">
        <f t="shared" si="155"/>
        <v>119.14235193598005</v>
      </c>
      <c r="AE210" s="226">
        <f t="shared" si="155"/>
        <v>6.4359707941073054</v>
      </c>
      <c r="AF210" s="226">
        <f t="shared" si="155"/>
        <v>0</v>
      </c>
      <c r="AG210" s="226">
        <f t="shared" si="155"/>
        <v>124.88833591988327</v>
      </c>
      <c r="AH210" s="226">
        <f t="shared" si="155"/>
        <v>0.13779445607511587</v>
      </c>
      <c r="AI210" s="227">
        <f>SUM(V210:AC210)</f>
        <v>10191.095153535585</v>
      </c>
      <c r="BA210" s="141"/>
      <c r="BR210" s="141"/>
      <c r="CG210" s="141"/>
    </row>
    <row r="211" spans="1:85" s="24" customFormat="1" ht="15" thickBot="1">
      <c r="A211" s="31" t="s">
        <v>86</v>
      </c>
      <c r="B211" s="49">
        <f>IF($I210=0,"-",B210/$I210)</f>
        <v>6.8255082576328299E-2</v>
      </c>
      <c r="C211" s="49">
        <f t="shared" ref="C211:H211" si="156">IF($I210=0,"-",C210/$I210)</f>
        <v>4.7781716100175925E-2</v>
      </c>
      <c r="D211" s="49">
        <f t="shared" si="156"/>
        <v>0.82637390113660081</v>
      </c>
      <c r="E211" s="49">
        <f t="shared" si="156"/>
        <v>5.1827733628999367E-2</v>
      </c>
      <c r="F211" s="49">
        <f t="shared" si="156"/>
        <v>0</v>
      </c>
      <c r="G211" s="49">
        <f t="shared" si="156"/>
        <v>5.761566557895466E-3</v>
      </c>
      <c r="H211" s="72">
        <f t="shared" si="156"/>
        <v>0</v>
      </c>
      <c r="I211" s="50">
        <f>SUM(B211:H211)</f>
        <v>0.99999999999999989</v>
      </c>
      <c r="J211" s="141"/>
      <c r="K211" s="84" t="s">
        <v>86</v>
      </c>
      <c r="L211" s="101">
        <f>IF($S210=0,"-",L210/$S210)</f>
        <v>6.0008889209773895E-2</v>
      </c>
      <c r="M211" s="101">
        <f t="shared" ref="M211:R211" si="157">IF($S210=0,"-",M210/$S210)</f>
        <v>4.2008999176022549E-2</v>
      </c>
      <c r="N211" s="101">
        <f t="shared" si="157"/>
        <v>0.72653607625043404</v>
      </c>
      <c r="O211" s="101">
        <f t="shared" si="157"/>
        <v>4.5566199731108752E-2</v>
      </c>
      <c r="P211" s="101">
        <f t="shared" si="157"/>
        <v>0.12081434898760639</v>
      </c>
      <c r="Q211" s="101">
        <f t="shared" si="157"/>
        <v>5.065486645054562E-3</v>
      </c>
      <c r="R211" s="102">
        <f t="shared" si="157"/>
        <v>0</v>
      </c>
      <c r="S211" s="103">
        <f>SUM(L211:R211)</f>
        <v>1.0000000000000002</v>
      </c>
      <c r="U211" s="113" t="s">
        <v>86</v>
      </c>
      <c r="V211" s="135">
        <f>+V210/$AI210</f>
        <v>4.7292051145089949E-2</v>
      </c>
      <c r="W211" s="135">
        <f t="shared" ref="W211:AH211" si="158">+W210/$AI210</f>
        <v>1.0260089495572923E-3</v>
      </c>
      <c r="X211" s="135">
        <f t="shared" si="158"/>
        <v>5.065486645054562E-3</v>
      </c>
      <c r="Y211" s="135">
        <f t="shared" si="158"/>
        <v>4.2008999176022549E-2</v>
      </c>
      <c r="Z211" s="135">
        <f t="shared" si="158"/>
        <v>0.71428142314020804</v>
      </c>
      <c r="AA211" s="135">
        <f t="shared" si="158"/>
        <v>4.4921149797696854E-2</v>
      </c>
      <c r="AB211" s="135">
        <f t="shared" si="158"/>
        <v>0.12081434898760639</v>
      </c>
      <c r="AC211" s="135">
        <f t="shared" si="158"/>
        <v>2.4590532158764486E-2</v>
      </c>
      <c r="AD211" s="135">
        <f t="shared" si="158"/>
        <v>1.1690829115126663E-2</v>
      </c>
      <c r="AE211" s="135">
        <f t="shared" si="158"/>
        <v>6.3152886879625305E-4</v>
      </c>
      <c r="AF211" s="135">
        <f t="shared" si="158"/>
        <v>0</v>
      </c>
      <c r="AG211" s="135">
        <f t="shared" si="158"/>
        <v>1.2254653110225932E-2</v>
      </c>
      <c r="AH211" s="135">
        <f t="shared" si="158"/>
        <v>1.3521064615642509E-5</v>
      </c>
      <c r="AI211" s="136">
        <f>SUM(V211:AC211)</f>
        <v>1</v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298" t="s">
        <v>35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0" t="s">
        <v>35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2" t="s">
        <v>35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54</v>
      </c>
      <c r="AC213" s="200" t="s">
        <v>66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62</v>
      </c>
      <c r="BA213" s="141"/>
      <c r="BR213" s="141"/>
      <c r="CG213" s="141"/>
    </row>
    <row r="214" spans="1:85" ht="15">
      <c r="A214" s="299" t="s">
        <v>35</v>
      </c>
      <c r="B214" s="304" t="s">
        <v>119</v>
      </c>
      <c r="C214" s="305"/>
      <c r="D214" s="305"/>
      <c r="E214" s="305"/>
      <c r="F214" s="305"/>
      <c r="G214" s="305"/>
      <c r="H214" s="305"/>
      <c r="I214" s="306"/>
      <c r="K214" s="301" t="s">
        <v>35</v>
      </c>
      <c r="L214" s="307" t="s">
        <v>119</v>
      </c>
      <c r="M214" s="308"/>
      <c r="N214" s="308"/>
      <c r="O214" s="308"/>
      <c r="P214" s="308"/>
      <c r="Q214" s="308"/>
      <c r="R214" s="308"/>
      <c r="S214" s="309"/>
      <c r="U214" s="303" t="s">
        <v>35</v>
      </c>
      <c r="V214" s="310" t="s">
        <v>119</v>
      </c>
      <c r="W214" s="310"/>
      <c r="X214" s="310"/>
      <c r="Y214" s="310"/>
      <c r="Z214" s="310"/>
      <c r="AA214" s="310"/>
      <c r="AB214" s="310"/>
      <c r="AC214" s="310"/>
      <c r="AD214" s="310"/>
      <c r="AE214" s="310"/>
      <c r="AF214" s="310"/>
      <c r="AG214" s="310"/>
      <c r="AH214" s="310"/>
      <c r="AI214" s="311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7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48"/>
      <c r="G216" s="160">
        <v>0</v>
      </c>
      <c r="H216" s="161">
        <v>0</v>
      </c>
      <c r="I216" s="162">
        <f t="shared" ref="I216:I235" si="159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60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61">SUM(V216:AC216)</f>
        <v>0</v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48"/>
      <c r="G217" s="156">
        <v>0</v>
      </c>
      <c r="H217" s="168">
        <v>0</v>
      </c>
      <c r="I217" s="154">
        <f t="shared" si="159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60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61"/>
        <v>0</v>
      </c>
      <c r="BA217" s="141"/>
      <c r="BR217" s="141"/>
      <c r="CG217" s="141"/>
    </row>
    <row r="218" spans="1:85" ht="15">
      <c r="A218" s="159" t="s">
        <v>55</v>
      </c>
      <c r="B218" s="160">
        <v>0</v>
      </c>
      <c r="C218" s="160">
        <v>0</v>
      </c>
      <c r="D218" s="160">
        <v>0</v>
      </c>
      <c r="E218" s="160">
        <v>0</v>
      </c>
      <c r="F218" s="348"/>
      <c r="G218" s="160">
        <v>0</v>
      </c>
      <c r="H218" s="161">
        <v>0</v>
      </c>
      <c r="I218" s="162">
        <f t="shared" si="159"/>
        <v>0</v>
      </c>
      <c r="J218" s="149"/>
      <c r="K218" s="163" t="s">
        <v>55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60"/>
        <v>0</v>
      </c>
      <c r="U218" s="211" t="s">
        <v>55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61"/>
        <v>0</v>
      </c>
      <c r="BA218" s="141"/>
      <c r="BR218" s="141"/>
      <c r="CG218" s="141"/>
    </row>
    <row r="219" spans="1:85" ht="15">
      <c r="A219" s="167" t="s">
        <v>16</v>
      </c>
      <c r="B219" s="156">
        <v>9.6120332098203303</v>
      </c>
      <c r="C219" s="156">
        <v>4.9254648372716217</v>
      </c>
      <c r="D219" s="156">
        <v>1.3012758336844941</v>
      </c>
      <c r="E219" s="156">
        <v>0</v>
      </c>
      <c r="F219" s="348"/>
      <c r="G219" s="156">
        <v>0</v>
      </c>
      <c r="H219" s="168">
        <v>0</v>
      </c>
      <c r="I219" s="154">
        <f t="shared" si="159"/>
        <v>15.838773880776445</v>
      </c>
      <c r="J219" s="149"/>
      <c r="K219" s="169" t="s">
        <v>16</v>
      </c>
      <c r="L219" s="156">
        <v>9.6120332098203303</v>
      </c>
      <c r="M219" s="156">
        <v>4.9254648372716217</v>
      </c>
      <c r="N219" s="156">
        <v>1.3012758336844941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60"/>
        <v>15.838773880776445</v>
      </c>
      <c r="U219" s="215" t="s">
        <v>16</v>
      </c>
      <c r="V219" s="207">
        <v>9.6120332098203303</v>
      </c>
      <c r="W219" s="207">
        <v>0</v>
      </c>
      <c r="X219" s="207">
        <v>0</v>
      </c>
      <c r="Y219" s="207">
        <v>4.9254648372716217</v>
      </c>
      <c r="Z219" s="207">
        <v>0.91854764730670169</v>
      </c>
      <c r="AA219" s="207">
        <v>0</v>
      </c>
      <c r="AB219" s="207">
        <v>0</v>
      </c>
      <c r="AC219" s="208">
        <v>0.38272818637779243</v>
      </c>
      <c r="AD219" s="209">
        <v>0</v>
      </c>
      <c r="AE219" s="209">
        <v>0</v>
      </c>
      <c r="AF219" s="209">
        <v>0</v>
      </c>
      <c r="AG219" s="209">
        <v>0.38272818637779243</v>
      </c>
      <c r="AH219" s="209">
        <v>0</v>
      </c>
      <c r="AI219" s="210">
        <f t="shared" si="161"/>
        <v>15.838773880776444</v>
      </c>
      <c r="BA219" s="141"/>
      <c r="BR219" s="141"/>
      <c r="CG219" s="141"/>
    </row>
    <row r="220" spans="1:85" ht="15">
      <c r="A220" s="159" t="s">
        <v>15</v>
      </c>
      <c r="B220" s="160">
        <v>7.1689449834611576</v>
      </c>
      <c r="C220" s="160">
        <v>0</v>
      </c>
      <c r="D220" s="160">
        <v>7.0578737551450255</v>
      </c>
      <c r="E220" s="160">
        <v>0</v>
      </c>
      <c r="F220" s="348"/>
      <c r="G220" s="160">
        <v>0</v>
      </c>
      <c r="H220" s="161">
        <v>0</v>
      </c>
      <c r="I220" s="162">
        <f t="shared" si="159"/>
        <v>14.226818738606184</v>
      </c>
      <c r="J220" s="149"/>
      <c r="K220" s="163" t="s">
        <v>15</v>
      </c>
      <c r="L220" s="164">
        <v>7.1689449834611576</v>
      </c>
      <c r="M220" s="164">
        <v>0</v>
      </c>
      <c r="N220" s="164">
        <v>7.0578737551450255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60"/>
        <v>14.226818738606184</v>
      </c>
      <c r="U220" s="211" t="s">
        <v>56</v>
      </c>
      <c r="V220" s="212">
        <v>7.1689449834611576</v>
      </c>
      <c r="W220" s="212">
        <v>0</v>
      </c>
      <c r="X220" s="212">
        <v>0</v>
      </c>
      <c r="Y220" s="212">
        <v>0</v>
      </c>
      <c r="Z220" s="212">
        <v>7.0578737551450255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61"/>
        <v>14.226818738606184</v>
      </c>
      <c r="BA220" s="141"/>
      <c r="BR220" s="141"/>
      <c r="CG220" s="141"/>
    </row>
    <row r="221" spans="1:85" ht="15">
      <c r="A221" s="167" t="s">
        <v>57</v>
      </c>
      <c r="B221" s="156">
        <v>0</v>
      </c>
      <c r="C221" s="156">
        <v>0</v>
      </c>
      <c r="D221" s="156">
        <v>0</v>
      </c>
      <c r="E221" s="156">
        <v>0.11512139868284302</v>
      </c>
      <c r="F221" s="348"/>
      <c r="G221" s="156">
        <v>0</v>
      </c>
      <c r="H221" s="168">
        <v>0</v>
      </c>
      <c r="I221" s="154">
        <f t="shared" si="159"/>
        <v>0.11512139868284302</v>
      </c>
      <c r="J221" s="149"/>
      <c r="K221" s="169" t="s">
        <v>57</v>
      </c>
      <c r="L221" s="156">
        <v>0</v>
      </c>
      <c r="M221" s="156">
        <v>0</v>
      </c>
      <c r="N221" s="156">
        <v>0</v>
      </c>
      <c r="O221" s="156">
        <v>0.11512139868284302</v>
      </c>
      <c r="P221" s="156">
        <v>172.17705877112417</v>
      </c>
      <c r="Q221" s="156">
        <v>0</v>
      </c>
      <c r="R221" s="157">
        <v>0</v>
      </c>
      <c r="S221" s="158">
        <f t="shared" si="160"/>
        <v>172.29218016980701</v>
      </c>
      <c r="U221" s="215" t="s">
        <v>57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0.11512139868284302</v>
      </c>
      <c r="AB221" s="207">
        <v>172.17705877112417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161"/>
        <v>172.29218016980701</v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1.362538760719391E-14</v>
      </c>
      <c r="F222" s="348"/>
      <c r="G222" s="160">
        <v>0</v>
      </c>
      <c r="H222" s="161">
        <v>0</v>
      </c>
      <c r="I222" s="162">
        <f t="shared" si="159"/>
        <v>1.362538760719391E-14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1.362538760719391E-14</v>
      </c>
      <c r="P222" s="164">
        <v>34.961978896380181</v>
      </c>
      <c r="Q222" s="164">
        <v>0</v>
      </c>
      <c r="R222" s="165">
        <v>0</v>
      </c>
      <c r="S222" s="166">
        <f t="shared" si="160"/>
        <v>34.961978896380195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1.362538760719391E-14</v>
      </c>
      <c r="AB222" s="212">
        <v>34.961978896380181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161"/>
        <v>34.961978896380195</v>
      </c>
      <c r="BA222" s="141"/>
      <c r="BR222" s="141"/>
      <c r="CG222" s="141"/>
    </row>
    <row r="223" spans="1:85" ht="15">
      <c r="A223" s="167" t="s">
        <v>58</v>
      </c>
      <c r="B223" s="156">
        <v>0</v>
      </c>
      <c r="C223" s="156">
        <v>0</v>
      </c>
      <c r="D223" s="156">
        <v>0</v>
      </c>
      <c r="E223" s="156">
        <v>0</v>
      </c>
      <c r="F223" s="348"/>
      <c r="G223" s="156">
        <v>0</v>
      </c>
      <c r="H223" s="168">
        <v>0</v>
      </c>
      <c r="I223" s="154">
        <f t="shared" si="159"/>
        <v>0</v>
      </c>
      <c r="J223" s="149"/>
      <c r="K223" s="169" t="s">
        <v>58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60"/>
        <v>0</v>
      </c>
      <c r="U223" s="215" t="s">
        <v>58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61"/>
        <v>0</v>
      </c>
      <c r="BA223" s="141"/>
      <c r="BR223" s="141"/>
      <c r="CG223" s="141"/>
    </row>
    <row r="224" spans="1:85" ht="15">
      <c r="A224" s="159" t="s">
        <v>17</v>
      </c>
      <c r="B224" s="160">
        <v>3.4516516510706197</v>
      </c>
      <c r="C224" s="160">
        <v>0</v>
      </c>
      <c r="D224" s="160">
        <v>13.671870977544605</v>
      </c>
      <c r="E224" s="160">
        <v>0.72256744474432244</v>
      </c>
      <c r="F224" s="348"/>
      <c r="G224" s="160">
        <v>0</v>
      </c>
      <c r="H224" s="161">
        <v>0</v>
      </c>
      <c r="I224" s="162">
        <f t="shared" si="159"/>
        <v>17.846090073359548</v>
      </c>
      <c r="J224" s="149"/>
      <c r="K224" s="163" t="s">
        <v>17</v>
      </c>
      <c r="L224" s="164">
        <v>3.4516516510706197</v>
      </c>
      <c r="M224" s="164">
        <v>0</v>
      </c>
      <c r="N224" s="164">
        <v>13.671870977544605</v>
      </c>
      <c r="O224" s="164">
        <v>0.72256744474432244</v>
      </c>
      <c r="P224" s="164">
        <v>0</v>
      </c>
      <c r="Q224" s="164">
        <v>0</v>
      </c>
      <c r="R224" s="165">
        <v>0</v>
      </c>
      <c r="S224" s="166">
        <f t="shared" si="160"/>
        <v>17.846090073359548</v>
      </c>
      <c r="U224" s="211" t="s">
        <v>17</v>
      </c>
      <c r="V224" s="212">
        <v>3.4516516510706197</v>
      </c>
      <c r="W224" s="212">
        <v>0</v>
      </c>
      <c r="X224" s="212">
        <v>0</v>
      </c>
      <c r="Y224" s="212">
        <v>0</v>
      </c>
      <c r="Z224" s="212">
        <v>13.671870977544605</v>
      </c>
      <c r="AA224" s="212">
        <v>0.72256744474432244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161"/>
        <v>17.846090073359548</v>
      </c>
      <c r="BA224" s="141"/>
      <c r="BR224" s="141"/>
      <c r="CG224" s="141"/>
    </row>
    <row r="225" spans="1:85" ht="15">
      <c r="A225" s="167" t="s">
        <v>139</v>
      </c>
      <c r="B225" s="156">
        <v>72.658997078728248</v>
      </c>
      <c r="C225" s="156">
        <v>2.8672242846185321</v>
      </c>
      <c r="D225" s="156">
        <v>623.79602378744426</v>
      </c>
      <c r="E225" s="156">
        <v>0.794000571125132</v>
      </c>
      <c r="F225" s="348"/>
      <c r="G225" s="156">
        <v>0</v>
      </c>
      <c r="H225" s="168">
        <v>0</v>
      </c>
      <c r="I225" s="154">
        <f t="shared" si="159"/>
        <v>700.11624572191613</v>
      </c>
      <c r="J225" s="149"/>
      <c r="K225" s="169" t="s">
        <v>139</v>
      </c>
      <c r="L225" s="156">
        <v>72.658997078728248</v>
      </c>
      <c r="M225" s="156">
        <v>2.8672242846185321</v>
      </c>
      <c r="N225" s="156">
        <v>623.79602378744426</v>
      </c>
      <c r="O225" s="156">
        <v>0.794000571125132</v>
      </c>
      <c r="P225" s="156">
        <v>0</v>
      </c>
      <c r="Q225" s="156">
        <v>0</v>
      </c>
      <c r="R225" s="157">
        <v>0</v>
      </c>
      <c r="S225" s="158">
        <f t="shared" si="160"/>
        <v>700.11624572191613</v>
      </c>
      <c r="U225" s="215" t="s">
        <v>139</v>
      </c>
      <c r="V225" s="207">
        <v>66.746671456762954</v>
      </c>
      <c r="W225" s="207">
        <v>0</v>
      </c>
      <c r="X225" s="207">
        <v>0</v>
      </c>
      <c r="Y225" s="207">
        <v>2.8672242846185321</v>
      </c>
      <c r="Z225" s="207">
        <v>208.65232230597459</v>
      </c>
      <c r="AA225" s="207">
        <v>0.794000571125132</v>
      </c>
      <c r="AB225" s="207">
        <v>0</v>
      </c>
      <c r="AC225" s="208">
        <v>421.05602710343504</v>
      </c>
      <c r="AD225" s="207">
        <v>5.9123256219652882</v>
      </c>
      <c r="AE225" s="207">
        <v>0</v>
      </c>
      <c r="AF225" s="207">
        <v>0</v>
      </c>
      <c r="AG225" s="207">
        <v>415.14370148146969</v>
      </c>
      <c r="AH225" s="207">
        <v>0</v>
      </c>
      <c r="AI225" s="210">
        <f t="shared" si="161"/>
        <v>700.11624572191624</v>
      </c>
      <c r="BA225" s="141"/>
      <c r="BR225" s="141"/>
      <c r="CG225" s="141"/>
    </row>
    <row r="226" spans="1:85" ht="15">
      <c r="A226" s="159" t="s">
        <v>25</v>
      </c>
      <c r="B226" s="160">
        <v>61.274807720241917</v>
      </c>
      <c r="C226" s="160">
        <v>2.5777694504301762</v>
      </c>
      <c r="D226" s="160">
        <v>78.124087648920735</v>
      </c>
      <c r="E226" s="160">
        <v>754.76529320013799</v>
      </c>
      <c r="F226" s="348"/>
      <c r="G226" s="160">
        <v>144.47114020191401</v>
      </c>
      <c r="H226" s="161">
        <v>15.912157101420835</v>
      </c>
      <c r="I226" s="162">
        <f t="shared" si="159"/>
        <v>1057.1252553230659</v>
      </c>
      <c r="J226" s="149"/>
      <c r="K226" s="163" t="s">
        <v>25</v>
      </c>
      <c r="L226" s="164">
        <v>61.274807720241917</v>
      </c>
      <c r="M226" s="164">
        <v>2.5777694504301762</v>
      </c>
      <c r="N226" s="164">
        <v>78.124087648920735</v>
      </c>
      <c r="O226" s="164">
        <v>754.76529320013799</v>
      </c>
      <c r="P226" s="164">
        <v>23.864361118291001</v>
      </c>
      <c r="Q226" s="164">
        <v>144.47114020191401</v>
      </c>
      <c r="R226" s="165">
        <v>15.912157101420835</v>
      </c>
      <c r="S226" s="166">
        <f t="shared" si="160"/>
        <v>1080.9896164413567</v>
      </c>
      <c r="U226" s="211" t="s">
        <v>25</v>
      </c>
      <c r="V226" s="212">
        <v>0</v>
      </c>
      <c r="W226" s="212">
        <v>54.965327505220422</v>
      </c>
      <c r="X226" s="212">
        <v>144.47114020191401</v>
      </c>
      <c r="Y226" s="212">
        <v>2.5777694504301762</v>
      </c>
      <c r="Z226" s="212">
        <v>77.145036145114091</v>
      </c>
      <c r="AA226" s="212">
        <v>747.37328740526402</v>
      </c>
      <c r="AB226" s="212">
        <v>23.864361118291001</v>
      </c>
      <c r="AC226" s="213">
        <v>30.592694615122952</v>
      </c>
      <c r="AD226" s="212">
        <v>6.3094802150214973</v>
      </c>
      <c r="AE226" s="212">
        <v>4.101371706300152</v>
      </c>
      <c r="AF226" s="212">
        <v>15.912157101420835</v>
      </c>
      <c r="AG226" s="212">
        <v>0.97905150380664263</v>
      </c>
      <c r="AH226" s="212">
        <v>3.2906340885738294</v>
      </c>
      <c r="AI226" s="214">
        <f t="shared" si="161"/>
        <v>1080.9896164413567</v>
      </c>
      <c r="BA226" s="141"/>
      <c r="BR226" s="141"/>
      <c r="CG226" s="141"/>
    </row>
    <row r="227" spans="1:85" ht="15">
      <c r="A227" s="167" t="s">
        <v>24</v>
      </c>
      <c r="B227" s="156">
        <v>202.21669887575959</v>
      </c>
      <c r="C227" s="156">
        <v>0</v>
      </c>
      <c r="D227" s="156">
        <v>55.673357399706802</v>
      </c>
      <c r="E227" s="156">
        <v>0</v>
      </c>
      <c r="F227" s="348"/>
      <c r="G227" s="156">
        <v>0</v>
      </c>
      <c r="H227" s="168">
        <v>0</v>
      </c>
      <c r="I227" s="154">
        <f t="shared" si="159"/>
        <v>257.89005627546641</v>
      </c>
      <c r="J227" s="149"/>
      <c r="K227" s="169" t="s">
        <v>24</v>
      </c>
      <c r="L227" s="156">
        <v>202.21669887575959</v>
      </c>
      <c r="M227" s="156">
        <v>0</v>
      </c>
      <c r="N227" s="156">
        <v>55.673357399706802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60"/>
        <v>257.89005627546641</v>
      </c>
      <c r="U227" s="215" t="s">
        <v>24</v>
      </c>
      <c r="V227" s="207">
        <v>202.21669887575959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55.673357399706802</v>
      </c>
      <c r="AD227" s="207">
        <v>0</v>
      </c>
      <c r="AE227" s="207">
        <v>0</v>
      </c>
      <c r="AF227" s="207">
        <v>0</v>
      </c>
      <c r="AG227" s="207">
        <v>55.673357399706802</v>
      </c>
      <c r="AH227" s="207">
        <v>0</v>
      </c>
      <c r="AI227" s="210">
        <f t="shared" si="161"/>
        <v>257.89005627546641</v>
      </c>
      <c r="BA227" s="141"/>
      <c r="BR227" s="141"/>
      <c r="CG227" s="141"/>
    </row>
    <row r="228" spans="1:85" ht="15">
      <c r="A228" s="159" t="s">
        <v>59</v>
      </c>
      <c r="B228" s="160">
        <v>0</v>
      </c>
      <c r="C228" s="160">
        <v>0</v>
      </c>
      <c r="D228" s="160">
        <v>0</v>
      </c>
      <c r="E228" s="160">
        <v>0</v>
      </c>
      <c r="F228" s="348"/>
      <c r="G228" s="160">
        <v>0</v>
      </c>
      <c r="H228" s="161">
        <v>0</v>
      </c>
      <c r="I228" s="162">
        <f t="shared" si="159"/>
        <v>0</v>
      </c>
      <c r="J228" s="149"/>
      <c r="K228" s="163" t="s">
        <v>59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60"/>
        <v>0</v>
      </c>
      <c r="U228" s="211" t="s">
        <v>59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61"/>
        <v>0</v>
      </c>
      <c r="BA228" s="141"/>
      <c r="BR228" s="141"/>
      <c r="CG228" s="141"/>
    </row>
    <row r="229" spans="1:85" ht="15">
      <c r="A229" s="167" t="s">
        <v>22</v>
      </c>
      <c r="B229" s="156">
        <v>12.286440762708889</v>
      </c>
      <c r="C229" s="156">
        <v>0</v>
      </c>
      <c r="D229" s="156">
        <v>0</v>
      </c>
      <c r="E229" s="156">
        <v>0</v>
      </c>
      <c r="F229" s="348"/>
      <c r="G229" s="156">
        <v>0</v>
      </c>
      <c r="H229" s="168">
        <v>0</v>
      </c>
      <c r="I229" s="154">
        <f t="shared" si="159"/>
        <v>12.286440762708889</v>
      </c>
      <c r="J229" s="149"/>
      <c r="K229" s="169" t="s">
        <v>22</v>
      </c>
      <c r="L229" s="156">
        <v>12.286440762708889</v>
      </c>
      <c r="M229" s="156">
        <v>0</v>
      </c>
      <c r="N229" s="156">
        <v>0</v>
      </c>
      <c r="O229" s="156">
        <v>0</v>
      </c>
      <c r="P229" s="156">
        <v>9.7890973101077154</v>
      </c>
      <c r="Q229" s="156">
        <v>0</v>
      </c>
      <c r="R229" s="157">
        <v>0</v>
      </c>
      <c r="S229" s="158">
        <f t="shared" si="160"/>
        <v>22.075538072816606</v>
      </c>
      <c r="U229" s="215" t="s">
        <v>22</v>
      </c>
      <c r="V229" s="207">
        <v>12.286440762708889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9.7890973101077154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61"/>
        <v>22.075538072816606</v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48"/>
      <c r="G230" s="160">
        <v>0</v>
      </c>
      <c r="H230" s="161">
        <v>0</v>
      </c>
      <c r="I230" s="162">
        <f t="shared" si="159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60"/>
        <v>0</v>
      </c>
      <c r="U230" s="211" t="s">
        <v>60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61"/>
        <v>0</v>
      </c>
      <c r="BA230" s="141"/>
      <c r="BR230" s="141"/>
      <c r="CG230" s="141"/>
    </row>
    <row r="231" spans="1:85" ht="15">
      <c r="A231" s="170" t="s">
        <v>63</v>
      </c>
      <c r="B231" s="156">
        <v>0</v>
      </c>
      <c r="C231" s="156">
        <v>0</v>
      </c>
      <c r="D231" s="156">
        <v>0</v>
      </c>
      <c r="E231" s="156">
        <v>0</v>
      </c>
      <c r="F231" s="348"/>
      <c r="G231" s="156">
        <v>0</v>
      </c>
      <c r="H231" s="168">
        <v>0</v>
      </c>
      <c r="I231" s="154">
        <f t="shared" si="159"/>
        <v>0</v>
      </c>
      <c r="J231" s="149"/>
      <c r="K231" s="171" t="s">
        <v>63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60"/>
        <v>0</v>
      </c>
      <c r="U231" s="216" t="s">
        <v>61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61"/>
        <v>0</v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48"/>
      <c r="G232" s="173">
        <v>0</v>
      </c>
      <c r="H232" s="174">
        <v>0</v>
      </c>
      <c r="I232" s="175">
        <f t="shared" si="159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60"/>
        <v>0</v>
      </c>
      <c r="U232" s="217" t="s">
        <v>64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7">
        <v>0</v>
      </c>
      <c r="AI232" s="219">
        <f t="shared" si="161"/>
        <v>0</v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48"/>
      <c r="G233" s="181">
        <v>0</v>
      </c>
      <c r="H233" s="182">
        <v>0</v>
      </c>
      <c r="I233" s="183">
        <f t="shared" si="159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60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61"/>
        <v>0</v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48"/>
      <c r="G234" s="173">
        <v>0</v>
      </c>
      <c r="H234" s="174">
        <v>0</v>
      </c>
      <c r="I234" s="175">
        <f t="shared" si="159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60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7">
        <v>0</v>
      </c>
      <c r="AI234" s="219">
        <f t="shared" si="161"/>
        <v>0</v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49"/>
      <c r="G235" s="188">
        <v>0</v>
      </c>
      <c r="H235" s="189">
        <v>0</v>
      </c>
      <c r="I235" s="190">
        <f t="shared" si="159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60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61"/>
        <v>0</v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368.66957428179074</v>
      </c>
      <c r="C236" s="195">
        <f t="shared" ref="C236:H236" si="162">SUM(C215:C231)</f>
        <v>10.370458572320331</v>
      </c>
      <c r="D236" s="195">
        <f t="shared" si="162"/>
        <v>779.62448940244587</v>
      </c>
      <c r="E236" s="195">
        <f t="shared" si="162"/>
        <v>756.39698261469027</v>
      </c>
      <c r="F236" s="195">
        <f t="shared" si="162"/>
        <v>0</v>
      </c>
      <c r="G236" s="195">
        <f t="shared" si="162"/>
        <v>144.47114020191401</v>
      </c>
      <c r="H236" s="197">
        <f t="shared" si="162"/>
        <v>15.912157101420835</v>
      </c>
      <c r="I236" s="154">
        <f t="shared" ref="I236" si="163">SUM(I215:I231)</f>
        <v>2075.4448021745825</v>
      </c>
      <c r="J236" s="149"/>
      <c r="K236" s="196" t="s">
        <v>26</v>
      </c>
      <c r="L236" s="195">
        <f>SUM(L215:L231)</f>
        <v>368.66957428179074</v>
      </c>
      <c r="M236" s="195">
        <f t="shared" ref="M236:R236" si="164">SUM(M215:M231)</f>
        <v>10.370458572320331</v>
      </c>
      <c r="N236" s="195">
        <f t="shared" si="164"/>
        <v>779.62448940244587</v>
      </c>
      <c r="O236" s="195">
        <f t="shared" si="164"/>
        <v>756.39698261469027</v>
      </c>
      <c r="P236" s="195">
        <f t="shared" si="164"/>
        <v>240.79249609590306</v>
      </c>
      <c r="Q236" s="195">
        <f t="shared" si="164"/>
        <v>144.47114020191401</v>
      </c>
      <c r="R236" s="197">
        <f t="shared" si="164"/>
        <v>15.912157101420835</v>
      </c>
      <c r="S236" s="198">
        <f t="shared" ref="S236" si="165">SUM(S215:S231)</f>
        <v>2316.2372982704851</v>
      </c>
      <c r="T236" s="141" t="str">
        <f>IF(ABS(S236-AI236)&gt;0.01,S236-AI236,"")</f>
        <v/>
      </c>
      <c r="U236" s="224" t="s">
        <v>62</v>
      </c>
      <c r="V236" s="225">
        <f>SUM(V215:V231)</f>
        <v>301.48244093958351</v>
      </c>
      <c r="W236" s="225">
        <f t="shared" ref="W236:AH236" si="166">SUM(W215:W231)</f>
        <v>54.965327505220422</v>
      </c>
      <c r="X236" s="225">
        <f t="shared" si="166"/>
        <v>144.47114020191401</v>
      </c>
      <c r="Y236" s="225">
        <f t="shared" si="166"/>
        <v>10.370458572320331</v>
      </c>
      <c r="Z236" s="225">
        <f t="shared" si="166"/>
        <v>307.445650831085</v>
      </c>
      <c r="AA236" s="225">
        <f t="shared" si="166"/>
        <v>749.00497681981631</v>
      </c>
      <c r="AB236" s="225">
        <f t="shared" si="166"/>
        <v>240.79249609590306</v>
      </c>
      <c r="AC236" s="225">
        <f t="shared" si="166"/>
        <v>507.7048073046426</v>
      </c>
      <c r="AD236" s="226">
        <f t="shared" si="166"/>
        <v>12.221805836986785</v>
      </c>
      <c r="AE236" s="226">
        <f t="shared" si="166"/>
        <v>4.101371706300152</v>
      </c>
      <c r="AF236" s="226">
        <f t="shared" si="166"/>
        <v>15.912157101420835</v>
      </c>
      <c r="AG236" s="226">
        <f t="shared" si="166"/>
        <v>472.17883857136093</v>
      </c>
      <c r="AH236" s="226">
        <f t="shared" si="166"/>
        <v>3.2906340885738294</v>
      </c>
      <c r="AI236" s="227">
        <f>SUM(V236:AC236)</f>
        <v>2316.2372982704851</v>
      </c>
      <c r="BA236" s="141"/>
      <c r="BR236" s="141"/>
      <c r="CG236" s="141"/>
    </row>
    <row r="237" spans="1:85" s="24" customFormat="1" ht="15" thickBot="1">
      <c r="A237" s="31" t="s">
        <v>86</v>
      </c>
      <c r="B237" s="49">
        <f>IF($I236=0,"-",B236/$I236)</f>
        <v>0.17763400592273568</v>
      </c>
      <c r="C237" s="49">
        <f t="shared" ref="C237:H237" si="167">IF($I236=0,"-",C236/$I236)</f>
        <v>4.9967402464544015E-3</v>
      </c>
      <c r="D237" s="49">
        <f t="shared" si="167"/>
        <v>0.37564212191313451</v>
      </c>
      <c r="E237" s="49">
        <f t="shared" si="167"/>
        <v>0.3644505417933363</v>
      </c>
      <c r="F237" s="49">
        <f t="shared" si="167"/>
        <v>0</v>
      </c>
      <c r="G237" s="49">
        <f t="shared" si="167"/>
        <v>6.9609724166377215E-2</v>
      </c>
      <c r="H237" s="72">
        <f t="shared" si="167"/>
        <v>7.6668659579616875E-3</v>
      </c>
      <c r="I237" s="50">
        <f>SUM(B237:H237)</f>
        <v>0.99999999999999989</v>
      </c>
      <c r="J237" s="141"/>
      <c r="K237" s="84" t="s">
        <v>86</v>
      </c>
      <c r="L237" s="101">
        <f>IF($S236=0,"-",L236/$S236)</f>
        <v>0.15916744564862728</v>
      </c>
      <c r="M237" s="101">
        <f t="shared" ref="M237:R237" si="168">IF($S236=0,"-",M236/$S236)</f>
        <v>4.4772867529867793E-3</v>
      </c>
      <c r="N237" s="101">
        <f t="shared" si="168"/>
        <v>0.33659093996309658</v>
      </c>
      <c r="O237" s="101">
        <f t="shared" si="168"/>
        <v>0.32656281943973769</v>
      </c>
      <c r="P237" s="101">
        <f t="shared" si="168"/>
        <v>0.10395847449469051</v>
      </c>
      <c r="Q237" s="101">
        <f t="shared" si="168"/>
        <v>6.2373203432044458E-2</v>
      </c>
      <c r="R237" s="102">
        <f t="shared" si="168"/>
        <v>6.8698302688167175E-3</v>
      </c>
      <c r="S237" s="103">
        <f>SUM(L237:R237)</f>
        <v>1.0000000000000002</v>
      </c>
      <c r="U237" s="113" t="s">
        <v>86</v>
      </c>
      <c r="V237" s="135">
        <f>+V236/$AI236</f>
        <v>0.13016042922920631</v>
      </c>
      <c r="W237" s="135">
        <f t="shared" ref="W237:AH237" si="169">+W236/$AI236</f>
        <v>2.3730438822594978E-2</v>
      </c>
      <c r="X237" s="135">
        <f t="shared" si="169"/>
        <v>6.2373203432044458E-2</v>
      </c>
      <c r="Y237" s="135">
        <f t="shared" si="169"/>
        <v>4.4772867529867793E-3</v>
      </c>
      <c r="Z237" s="135">
        <f t="shared" si="169"/>
        <v>0.13273495382388156</v>
      </c>
      <c r="AA237" s="135">
        <f t="shared" si="169"/>
        <v>0.32337143408367186</v>
      </c>
      <c r="AB237" s="135">
        <f t="shared" si="169"/>
        <v>0.10395847449469051</v>
      </c>
      <c r="AC237" s="135">
        <f t="shared" si="169"/>
        <v>0.21919377936092366</v>
      </c>
      <c r="AD237" s="135">
        <f t="shared" si="169"/>
        <v>5.2765775968259838E-3</v>
      </c>
      <c r="AE237" s="135">
        <f t="shared" si="169"/>
        <v>1.770704456474564E-3</v>
      </c>
      <c r="AF237" s="135">
        <f t="shared" si="169"/>
        <v>6.8698302688167175E-3</v>
      </c>
      <c r="AG237" s="135">
        <f t="shared" si="169"/>
        <v>0.20385598613921505</v>
      </c>
      <c r="AH237" s="135">
        <f t="shared" si="169"/>
        <v>1.4206808995912976E-3</v>
      </c>
      <c r="AI237" s="136">
        <f>SUM(V237:AC237)</f>
        <v>1</v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298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0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2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54</v>
      </c>
      <c r="AC239" s="200" t="s">
        <v>66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62</v>
      </c>
      <c r="BA239" s="141"/>
      <c r="BR239" s="141"/>
      <c r="CG239" s="141"/>
    </row>
    <row r="240" spans="1:85" ht="15">
      <c r="A240" s="299" t="s">
        <v>68</v>
      </c>
      <c r="B240" s="304" t="s">
        <v>119</v>
      </c>
      <c r="C240" s="305"/>
      <c r="D240" s="305"/>
      <c r="E240" s="305"/>
      <c r="F240" s="305"/>
      <c r="G240" s="305"/>
      <c r="H240" s="305"/>
      <c r="I240" s="306"/>
      <c r="K240" s="301" t="s">
        <v>68</v>
      </c>
      <c r="L240" s="307" t="s">
        <v>119</v>
      </c>
      <c r="M240" s="308"/>
      <c r="N240" s="308"/>
      <c r="O240" s="308"/>
      <c r="P240" s="308"/>
      <c r="Q240" s="308"/>
      <c r="R240" s="308"/>
      <c r="S240" s="309"/>
      <c r="U240" s="303" t="s">
        <v>68</v>
      </c>
      <c r="V240" s="310" t="s">
        <v>119</v>
      </c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1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7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48"/>
      <c r="G242" s="160">
        <v>0</v>
      </c>
      <c r="H242" s="161">
        <v>0</v>
      </c>
      <c r="I242" s="162">
        <f t="shared" ref="I242:I261" si="170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71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72">SUM(V242:AC242)</f>
        <v>0</v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0.6108639524738172</v>
      </c>
      <c r="E243" s="156">
        <v>0</v>
      </c>
      <c r="F243" s="348"/>
      <c r="G243" s="156">
        <v>0</v>
      </c>
      <c r="H243" s="168">
        <v>0</v>
      </c>
      <c r="I243" s="154">
        <f t="shared" si="170"/>
        <v>0.6108639524738172</v>
      </c>
      <c r="J243" s="149"/>
      <c r="K243" s="169" t="s">
        <v>10</v>
      </c>
      <c r="L243" s="156">
        <v>0</v>
      </c>
      <c r="M243" s="156">
        <v>0</v>
      </c>
      <c r="N243" s="156">
        <v>0.6108639524738172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71"/>
        <v>0.6108639524738172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0.6108639524738172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72"/>
        <v>0.6108639524738172</v>
      </c>
      <c r="BA243" s="141"/>
      <c r="BR243" s="141"/>
      <c r="CG243" s="141"/>
    </row>
    <row r="244" spans="1:85" ht="15">
      <c r="A244" s="159" t="s">
        <v>55</v>
      </c>
      <c r="B244" s="160">
        <v>0</v>
      </c>
      <c r="C244" s="160">
        <v>0</v>
      </c>
      <c r="D244" s="160">
        <v>0</v>
      </c>
      <c r="E244" s="160">
        <v>0</v>
      </c>
      <c r="F244" s="348"/>
      <c r="G244" s="160">
        <v>0</v>
      </c>
      <c r="H244" s="161">
        <v>0</v>
      </c>
      <c r="I244" s="162">
        <f t="shared" si="170"/>
        <v>0</v>
      </c>
      <c r="J244" s="149"/>
      <c r="K244" s="163" t="s">
        <v>55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71"/>
        <v>0</v>
      </c>
      <c r="U244" s="211" t="s">
        <v>55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72"/>
        <v>0</v>
      </c>
      <c r="BA244" s="141"/>
      <c r="BR244" s="141"/>
      <c r="CG244" s="141"/>
    </row>
    <row r="245" spans="1:85" ht="15">
      <c r="A245" s="167" t="s">
        <v>16</v>
      </c>
      <c r="B245" s="156">
        <v>205.43520686478618</v>
      </c>
      <c r="C245" s="156">
        <v>1.2122229617559372</v>
      </c>
      <c r="D245" s="156">
        <v>4.3876601359335625</v>
      </c>
      <c r="E245" s="156">
        <v>0</v>
      </c>
      <c r="F245" s="348"/>
      <c r="G245" s="156">
        <v>0</v>
      </c>
      <c r="H245" s="168">
        <v>0</v>
      </c>
      <c r="I245" s="154">
        <f t="shared" si="170"/>
        <v>211.03508996247569</v>
      </c>
      <c r="J245" s="149"/>
      <c r="K245" s="169" t="s">
        <v>16</v>
      </c>
      <c r="L245" s="156">
        <v>205.43520686478618</v>
      </c>
      <c r="M245" s="156">
        <v>1.2122229617559372</v>
      </c>
      <c r="N245" s="156">
        <v>4.3876601359335625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71"/>
        <v>211.03508996247569</v>
      </c>
      <c r="U245" s="215" t="s">
        <v>16</v>
      </c>
      <c r="V245" s="207">
        <v>205.08995940383113</v>
      </c>
      <c r="W245" s="207">
        <v>0</v>
      </c>
      <c r="X245" s="207">
        <v>0</v>
      </c>
      <c r="Y245" s="207">
        <v>1.2122229617559372</v>
      </c>
      <c r="Z245" s="207">
        <v>4.2110008357007542</v>
      </c>
      <c r="AA245" s="207">
        <v>0</v>
      </c>
      <c r="AB245" s="207">
        <v>0</v>
      </c>
      <c r="AC245" s="208">
        <v>0.52190676118787138</v>
      </c>
      <c r="AD245" s="209">
        <v>0.34524746095506342</v>
      </c>
      <c r="AE245" s="209">
        <v>0</v>
      </c>
      <c r="AF245" s="209">
        <v>0</v>
      </c>
      <c r="AG245" s="209">
        <v>0.1766593002328081</v>
      </c>
      <c r="AH245" s="209">
        <v>0</v>
      </c>
      <c r="AI245" s="210">
        <f t="shared" si="172"/>
        <v>211.03508996247569</v>
      </c>
      <c r="BA245" s="141"/>
      <c r="BR245" s="141"/>
      <c r="CG245" s="141"/>
    </row>
    <row r="246" spans="1:85" ht="15">
      <c r="A246" s="159" t="s">
        <v>15</v>
      </c>
      <c r="B246" s="160">
        <v>90.659472498937717</v>
      </c>
      <c r="C246" s="160">
        <v>0.44139466414010708</v>
      </c>
      <c r="D246" s="160">
        <v>1.520201014768729</v>
      </c>
      <c r="E246" s="160">
        <v>0</v>
      </c>
      <c r="F246" s="348"/>
      <c r="G246" s="160">
        <v>0</v>
      </c>
      <c r="H246" s="161">
        <v>0</v>
      </c>
      <c r="I246" s="162">
        <f t="shared" si="170"/>
        <v>92.621068177846553</v>
      </c>
      <c r="J246" s="149"/>
      <c r="K246" s="163" t="s">
        <v>15</v>
      </c>
      <c r="L246" s="164">
        <v>90.659472498937717</v>
      </c>
      <c r="M246" s="164">
        <v>0.44139466414010708</v>
      </c>
      <c r="N246" s="164">
        <v>1.520201014768729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71"/>
        <v>92.621068177846553</v>
      </c>
      <c r="U246" s="211" t="s">
        <v>56</v>
      </c>
      <c r="V246" s="212">
        <v>90.649916654943681</v>
      </c>
      <c r="W246" s="212">
        <v>0</v>
      </c>
      <c r="X246" s="212">
        <v>0</v>
      </c>
      <c r="Y246" s="212">
        <v>0.44139466414010708</v>
      </c>
      <c r="Z246" s="212">
        <v>1.5124774333406386</v>
      </c>
      <c r="AA246" s="212">
        <v>0</v>
      </c>
      <c r="AB246" s="212">
        <v>0</v>
      </c>
      <c r="AC246" s="213">
        <v>1.7279425422127279E-2</v>
      </c>
      <c r="AD246" s="212">
        <v>9.5558439940368889E-3</v>
      </c>
      <c r="AE246" s="212">
        <v>0</v>
      </c>
      <c r="AF246" s="212">
        <v>0</v>
      </c>
      <c r="AG246" s="212">
        <v>7.7235814280903897E-3</v>
      </c>
      <c r="AH246" s="212">
        <v>0</v>
      </c>
      <c r="AI246" s="214">
        <f t="shared" si="172"/>
        <v>92.621068177846553</v>
      </c>
      <c r="BA246" s="141"/>
      <c r="BR246" s="141"/>
      <c r="CG246" s="141"/>
    </row>
    <row r="247" spans="1:85" ht="15">
      <c r="A247" s="167" t="s">
        <v>57</v>
      </c>
      <c r="B247" s="156">
        <v>0</v>
      </c>
      <c r="C247" s="156">
        <v>0</v>
      </c>
      <c r="D247" s="156">
        <v>0</v>
      </c>
      <c r="E247" s="156">
        <v>3.4857509077168536</v>
      </c>
      <c r="F247" s="348"/>
      <c r="G247" s="156">
        <v>0</v>
      </c>
      <c r="H247" s="168">
        <v>0</v>
      </c>
      <c r="I247" s="154">
        <f t="shared" si="170"/>
        <v>3.4857509077168536</v>
      </c>
      <c r="J247" s="149"/>
      <c r="K247" s="169" t="s">
        <v>57</v>
      </c>
      <c r="L247" s="156">
        <v>0</v>
      </c>
      <c r="M247" s="156">
        <v>0</v>
      </c>
      <c r="N247" s="156">
        <v>0</v>
      </c>
      <c r="O247" s="156">
        <v>3.4857509077168536</v>
      </c>
      <c r="P247" s="156">
        <v>649.96122935637686</v>
      </c>
      <c r="Q247" s="156">
        <v>0</v>
      </c>
      <c r="R247" s="157">
        <v>0</v>
      </c>
      <c r="S247" s="158">
        <f t="shared" si="171"/>
        <v>653.44698026409367</v>
      </c>
      <c r="U247" s="215" t="s">
        <v>57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3.4857509077168536</v>
      </c>
      <c r="AB247" s="207">
        <v>649.96122935637686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72"/>
        <v>653.44698026409367</v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0.40531814722462228</v>
      </c>
      <c r="F248" s="348"/>
      <c r="G248" s="160">
        <v>0</v>
      </c>
      <c r="H248" s="161">
        <v>0</v>
      </c>
      <c r="I248" s="162">
        <f t="shared" si="170"/>
        <v>0.40531814722462228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0.40531814722462228</v>
      </c>
      <c r="P248" s="164">
        <v>48.644544373792144</v>
      </c>
      <c r="Q248" s="164">
        <v>0</v>
      </c>
      <c r="R248" s="165">
        <v>0</v>
      </c>
      <c r="S248" s="166">
        <f t="shared" si="171"/>
        <v>49.049862521016763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0.40531814722462228</v>
      </c>
      <c r="AB248" s="212">
        <v>48.644544373792144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72"/>
        <v>49.049862521016763</v>
      </c>
      <c r="BA248" s="141"/>
      <c r="BR248" s="141"/>
      <c r="CG248" s="141"/>
    </row>
    <row r="249" spans="1:85" ht="15">
      <c r="A249" s="167" t="s">
        <v>58</v>
      </c>
      <c r="B249" s="156">
        <v>0</v>
      </c>
      <c r="C249" s="156">
        <v>0</v>
      </c>
      <c r="D249" s="156">
        <v>0.40521730910122106</v>
      </c>
      <c r="E249" s="156">
        <v>0</v>
      </c>
      <c r="F249" s="348"/>
      <c r="G249" s="156">
        <v>0</v>
      </c>
      <c r="H249" s="168">
        <v>0</v>
      </c>
      <c r="I249" s="154">
        <f t="shared" si="170"/>
        <v>0.40521730910122106</v>
      </c>
      <c r="J249" s="149"/>
      <c r="K249" s="169" t="s">
        <v>58</v>
      </c>
      <c r="L249" s="156">
        <v>0</v>
      </c>
      <c r="M249" s="156">
        <v>0</v>
      </c>
      <c r="N249" s="156">
        <v>0.40521730910122106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71"/>
        <v>0.40521730910122106</v>
      </c>
      <c r="U249" s="215" t="s">
        <v>58</v>
      </c>
      <c r="V249" s="207">
        <v>0</v>
      </c>
      <c r="W249" s="207">
        <v>0</v>
      </c>
      <c r="X249" s="207">
        <v>0</v>
      </c>
      <c r="Y249" s="207">
        <v>0</v>
      </c>
      <c r="Z249" s="207">
        <v>0.40521730910122106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72"/>
        <v>0.40521730910122106</v>
      </c>
      <c r="BA249" s="141"/>
      <c r="BR249" s="141"/>
      <c r="CG249" s="141"/>
    </row>
    <row r="250" spans="1:85" ht="15">
      <c r="A250" s="159" t="s">
        <v>17</v>
      </c>
      <c r="B250" s="160">
        <v>59.506591932172178</v>
      </c>
      <c r="C250" s="160">
        <v>2.8502535882917686</v>
      </c>
      <c r="D250" s="160">
        <v>29.213901134833236</v>
      </c>
      <c r="E250" s="160">
        <v>0.11089690973475289</v>
      </c>
      <c r="F250" s="348"/>
      <c r="G250" s="160">
        <v>0</v>
      </c>
      <c r="H250" s="161">
        <v>0</v>
      </c>
      <c r="I250" s="162">
        <f t="shared" si="170"/>
        <v>91.681643565031933</v>
      </c>
      <c r="J250" s="149"/>
      <c r="K250" s="163" t="s">
        <v>17</v>
      </c>
      <c r="L250" s="164">
        <v>59.506591932172178</v>
      </c>
      <c r="M250" s="164">
        <v>2.8502535882917686</v>
      </c>
      <c r="N250" s="164">
        <v>29.213901134833236</v>
      </c>
      <c r="O250" s="164">
        <v>0.11089690973475289</v>
      </c>
      <c r="P250" s="164">
        <v>0.25298997040318189</v>
      </c>
      <c r="Q250" s="164">
        <v>0</v>
      </c>
      <c r="R250" s="165">
        <v>0</v>
      </c>
      <c r="S250" s="166">
        <f t="shared" si="171"/>
        <v>91.934633535435111</v>
      </c>
      <c r="U250" s="211" t="s">
        <v>17</v>
      </c>
      <c r="V250" s="212">
        <v>59.45504025175638</v>
      </c>
      <c r="W250" s="212">
        <v>0</v>
      </c>
      <c r="X250" s="212">
        <v>0</v>
      </c>
      <c r="Y250" s="212">
        <v>2.8502535882917686</v>
      </c>
      <c r="Z250" s="212">
        <v>29.213901134833236</v>
      </c>
      <c r="AA250" s="212">
        <v>0</v>
      </c>
      <c r="AB250" s="212">
        <v>0.25298997040318189</v>
      </c>
      <c r="AC250" s="213">
        <v>0.16244859015055016</v>
      </c>
      <c r="AD250" s="212">
        <v>5.1551680415797239E-2</v>
      </c>
      <c r="AE250" s="212">
        <v>0</v>
      </c>
      <c r="AF250" s="212">
        <v>0</v>
      </c>
      <c r="AG250" s="212">
        <v>0</v>
      </c>
      <c r="AH250" s="212">
        <v>0.11089690973475289</v>
      </c>
      <c r="AI250" s="214">
        <f t="shared" si="172"/>
        <v>91.934633535435111</v>
      </c>
      <c r="BA250" s="141"/>
      <c r="BR250" s="141"/>
      <c r="CG250" s="141"/>
    </row>
    <row r="251" spans="1:85" ht="15">
      <c r="A251" s="167" t="s">
        <v>139</v>
      </c>
      <c r="B251" s="156">
        <v>889.96861330795048</v>
      </c>
      <c r="C251" s="156">
        <v>26.10117108601105</v>
      </c>
      <c r="D251" s="156">
        <v>613.60885880772071</v>
      </c>
      <c r="E251" s="156">
        <v>3.5980666624445465</v>
      </c>
      <c r="F251" s="348"/>
      <c r="G251" s="156">
        <v>0</v>
      </c>
      <c r="H251" s="168">
        <v>0</v>
      </c>
      <c r="I251" s="154">
        <f t="shared" si="170"/>
        <v>1533.2767098641268</v>
      </c>
      <c r="J251" s="149"/>
      <c r="K251" s="169" t="s">
        <v>139</v>
      </c>
      <c r="L251" s="156">
        <v>889.96861330795048</v>
      </c>
      <c r="M251" s="156">
        <v>26.10117108601105</v>
      </c>
      <c r="N251" s="156">
        <v>613.60885880772071</v>
      </c>
      <c r="O251" s="156">
        <v>3.5980666624445465</v>
      </c>
      <c r="P251" s="156">
        <v>0.30614940095641335</v>
      </c>
      <c r="Q251" s="156">
        <v>0</v>
      </c>
      <c r="R251" s="157">
        <v>0</v>
      </c>
      <c r="S251" s="158">
        <f t="shared" si="171"/>
        <v>1533.5828592650832</v>
      </c>
      <c r="U251" s="215" t="s">
        <v>139</v>
      </c>
      <c r="V251" s="207">
        <v>865.17145057658649</v>
      </c>
      <c r="W251" s="207">
        <v>0</v>
      </c>
      <c r="X251" s="207">
        <v>0</v>
      </c>
      <c r="Y251" s="207">
        <v>26.10117108601105</v>
      </c>
      <c r="Z251" s="207">
        <v>612.97656615260689</v>
      </c>
      <c r="AA251" s="207">
        <v>3.5980666624445465</v>
      </c>
      <c r="AB251" s="207">
        <v>0.30614940095641335</v>
      </c>
      <c r="AC251" s="208">
        <v>25.42945538647772</v>
      </c>
      <c r="AD251" s="207">
        <v>24.79716273136393</v>
      </c>
      <c r="AE251" s="207">
        <v>0</v>
      </c>
      <c r="AF251" s="207">
        <v>0</v>
      </c>
      <c r="AG251" s="207">
        <v>0.63229265511379218</v>
      </c>
      <c r="AH251" s="207">
        <v>0</v>
      </c>
      <c r="AI251" s="210">
        <f t="shared" si="172"/>
        <v>1533.5828592650832</v>
      </c>
      <c r="BA251" s="141"/>
      <c r="BR251" s="141"/>
      <c r="CG251" s="141"/>
    </row>
    <row r="252" spans="1:85" ht="15">
      <c r="A252" s="159" t="s">
        <v>25</v>
      </c>
      <c r="B252" s="160">
        <v>364.4521812932735</v>
      </c>
      <c r="C252" s="160">
        <v>16.028183291176898</v>
      </c>
      <c r="D252" s="160">
        <v>261.79873651429187</v>
      </c>
      <c r="E252" s="160">
        <v>1744.0862342346481</v>
      </c>
      <c r="F252" s="348"/>
      <c r="G252" s="160">
        <v>272.64797271423436</v>
      </c>
      <c r="H252" s="161">
        <v>40.878523937509399</v>
      </c>
      <c r="I252" s="162">
        <f t="shared" si="170"/>
        <v>2699.8918319851336</v>
      </c>
      <c r="J252" s="149"/>
      <c r="K252" s="163" t="s">
        <v>25</v>
      </c>
      <c r="L252" s="164">
        <v>364.4521812932735</v>
      </c>
      <c r="M252" s="164">
        <v>16.028183291176898</v>
      </c>
      <c r="N252" s="164">
        <v>261.79873651429187</v>
      </c>
      <c r="O252" s="164">
        <v>1744.0862342346481</v>
      </c>
      <c r="P252" s="164">
        <v>49.590301335220104</v>
      </c>
      <c r="Q252" s="164">
        <v>272.64797271423436</v>
      </c>
      <c r="R252" s="165">
        <v>40.878523937509399</v>
      </c>
      <c r="S252" s="166">
        <f t="shared" si="171"/>
        <v>2749.4821333203536</v>
      </c>
      <c r="U252" s="211" t="s">
        <v>25</v>
      </c>
      <c r="V252" s="212">
        <v>13.494900371186795</v>
      </c>
      <c r="W252" s="212">
        <v>135.5804579688716</v>
      </c>
      <c r="X252" s="212">
        <v>272.64797271423436</v>
      </c>
      <c r="Y252" s="212">
        <v>16.028183291176898</v>
      </c>
      <c r="Z252" s="212">
        <v>258.81575845008092</v>
      </c>
      <c r="AA252" s="212">
        <v>1617.640740114568</v>
      </c>
      <c r="AB252" s="212">
        <v>49.590301335220104</v>
      </c>
      <c r="AC252" s="213">
        <v>385.68381907501572</v>
      </c>
      <c r="AD252" s="212">
        <v>215.37682295321508</v>
      </c>
      <c r="AE252" s="212">
        <v>120.72347107669606</v>
      </c>
      <c r="AF252" s="212">
        <v>40.878523937509399</v>
      </c>
      <c r="AG252" s="212">
        <v>2.9829780642109496</v>
      </c>
      <c r="AH252" s="212">
        <v>5.7220230433841079</v>
      </c>
      <c r="AI252" s="214">
        <f t="shared" si="172"/>
        <v>2749.4821333203545</v>
      </c>
      <c r="BA252" s="141"/>
      <c r="BR252" s="141"/>
      <c r="CG252" s="141"/>
    </row>
    <row r="253" spans="1:85" ht="15">
      <c r="A253" s="167" t="s">
        <v>24</v>
      </c>
      <c r="B253" s="156">
        <v>382.94937443274483</v>
      </c>
      <c r="C253" s="156">
        <v>0</v>
      </c>
      <c r="D253" s="156">
        <v>7.0370583933755659</v>
      </c>
      <c r="E253" s="156">
        <v>0</v>
      </c>
      <c r="F253" s="348"/>
      <c r="G253" s="156">
        <v>0</v>
      </c>
      <c r="H253" s="168">
        <v>0</v>
      </c>
      <c r="I253" s="154">
        <f t="shared" si="170"/>
        <v>389.98643282612039</v>
      </c>
      <c r="J253" s="149"/>
      <c r="K253" s="169" t="s">
        <v>24</v>
      </c>
      <c r="L253" s="156">
        <v>382.94937443274483</v>
      </c>
      <c r="M253" s="156">
        <v>0</v>
      </c>
      <c r="N253" s="156">
        <v>7.0370583933755659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71"/>
        <v>389.98643282612039</v>
      </c>
      <c r="U253" s="215" t="s">
        <v>24</v>
      </c>
      <c r="V253" s="207">
        <v>379.87739141224017</v>
      </c>
      <c r="W253" s="207">
        <v>0</v>
      </c>
      <c r="X253" s="207">
        <v>0</v>
      </c>
      <c r="Y253" s="207">
        <v>0</v>
      </c>
      <c r="Z253" s="207">
        <v>7.0370583933755659</v>
      </c>
      <c r="AA253" s="207">
        <v>0</v>
      </c>
      <c r="AB253" s="207">
        <v>0</v>
      </c>
      <c r="AC253" s="208">
        <v>3.0719830205046783</v>
      </c>
      <c r="AD253" s="207">
        <v>3.0719830205046783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72"/>
        <v>389.98643282612039</v>
      </c>
      <c r="BA253" s="141"/>
      <c r="BR253" s="141"/>
      <c r="CG253" s="141"/>
    </row>
    <row r="254" spans="1:85" ht="15">
      <c r="A254" s="159" t="s">
        <v>59</v>
      </c>
      <c r="B254" s="160">
        <v>2.656167403379865</v>
      </c>
      <c r="C254" s="160">
        <v>4.5045313181029671</v>
      </c>
      <c r="D254" s="160">
        <v>8.2149507321026753</v>
      </c>
      <c r="E254" s="160">
        <v>0</v>
      </c>
      <c r="F254" s="348"/>
      <c r="G254" s="160">
        <v>0</v>
      </c>
      <c r="H254" s="161">
        <v>0</v>
      </c>
      <c r="I254" s="162">
        <f t="shared" si="170"/>
        <v>15.375649453585508</v>
      </c>
      <c r="J254" s="149"/>
      <c r="K254" s="163" t="s">
        <v>59</v>
      </c>
      <c r="L254" s="164">
        <v>2.656167403379865</v>
      </c>
      <c r="M254" s="164">
        <v>4.5045313181029671</v>
      </c>
      <c r="N254" s="164">
        <v>8.2149507321026753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71"/>
        <v>15.375649453585508</v>
      </c>
      <c r="U254" s="211" t="s">
        <v>59</v>
      </c>
      <c r="V254" s="212">
        <v>2.656167403379865</v>
      </c>
      <c r="W254" s="212">
        <v>0</v>
      </c>
      <c r="X254" s="212">
        <v>0</v>
      </c>
      <c r="Y254" s="212">
        <v>4.5045313181029671</v>
      </c>
      <c r="Z254" s="212">
        <v>8.2149507321026753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72"/>
        <v>15.375649453585508</v>
      </c>
      <c r="BA254" s="141"/>
      <c r="BR254" s="141"/>
      <c r="CG254" s="141"/>
    </row>
    <row r="255" spans="1:85" ht="15">
      <c r="A255" s="167" t="s">
        <v>22</v>
      </c>
      <c r="B255" s="156">
        <v>8.357453727093473</v>
      </c>
      <c r="C255" s="156">
        <v>0</v>
      </c>
      <c r="D255" s="156">
        <v>314.56673279867891</v>
      </c>
      <c r="E255" s="156">
        <v>0</v>
      </c>
      <c r="F255" s="348"/>
      <c r="G255" s="156">
        <v>0</v>
      </c>
      <c r="H255" s="168">
        <v>0</v>
      </c>
      <c r="I255" s="154">
        <f t="shared" si="170"/>
        <v>322.92418652577237</v>
      </c>
      <c r="J255" s="149"/>
      <c r="K255" s="169" t="s">
        <v>22</v>
      </c>
      <c r="L255" s="156">
        <v>8.357453727093473</v>
      </c>
      <c r="M255" s="156">
        <v>0</v>
      </c>
      <c r="N255" s="156">
        <v>314.56673279867891</v>
      </c>
      <c r="O255" s="156">
        <v>0</v>
      </c>
      <c r="P255" s="156">
        <v>36.942332909403873</v>
      </c>
      <c r="Q255" s="156">
        <v>0</v>
      </c>
      <c r="R255" s="157">
        <v>0</v>
      </c>
      <c r="S255" s="158">
        <f t="shared" si="171"/>
        <v>359.86651943517626</v>
      </c>
      <c r="U255" s="215" t="s">
        <v>22</v>
      </c>
      <c r="V255" s="207">
        <v>8.357453727093473</v>
      </c>
      <c r="W255" s="207">
        <v>0</v>
      </c>
      <c r="X255" s="207">
        <v>0</v>
      </c>
      <c r="Y255" s="207">
        <v>0</v>
      </c>
      <c r="Z255" s="207">
        <v>314.45929645652501</v>
      </c>
      <c r="AA255" s="207">
        <v>0</v>
      </c>
      <c r="AB255" s="207">
        <v>36.942332909403873</v>
      </c>
      <c r="AC255" s="208">
        <v>0.10743634215391812</v>
      </c>
      <c r="AD255" s="207">
        <v>0</v>
      </c>
      <c r="AE255" s="207">
        <v>0</v>
      </c>
      <c r="AF255" s="207">
        <v>0</v>
      </c>
      <c r="AG255" s="207">
        <v>0.10743634215391812</v>
      </c>
      <c r="AH255" s="207">
        <v>0</v>
      </c>
      <c r="AI255" s="210">
        <f t="shared" si="172"/>
        <v>359.86651943517626</v>
      </c>
      <c r="BA255" s="141"/>
      <c r="BR255" s="141"/>
      <c r="CG255" s="141"/>
    </row>
    <row r="256" spans="1:85" ht="15">
      <c r="A256" s="159" t="s">
        <v>21</v>
      </c>
      <c r="B256" s="160">
        <v>0.35112700332962593</v>
      </c>
      <c r="C256" s="160">
        <v>0</v>
      </c>
      <c r="D256" s="160">
        <v>8.7781750832406483E-2</v>
      </c>
      <c r="E256" s="160">
        <v>0</v>
      </c>
      <c r="F256" s="348"/>
      <c r="G256" s="160">
        <v>0</v>
      </c>
      <c r="H256" s="161">
        <v>0</v>
      </c>
      <c r="I256" s="162">
        <f t="shared" si="170"/>
        <v>0.4389087541620324</v>
      </c>
      <c r="J256" s="149"/>
      <c r="K256" s="163" t="s">
        <v>21</v>
      </c>
      <c r="L256" s="164">
        <v>0.35112700332962593</v>
      </c>
      <c r="M256" s="164">
        <v>0</v>
      </c>
      <c r="N256" s="164">
        <v>8.7781750832406483E-2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71"/>
        <v>0.4389087541620324</v>
      </c>
      <c r="U256" s="211" t="s">
        <v>60</v>
      </c>
      <c r="V256" s="212">
        <v>0.35112700332962593</v>
      </c>
      <c r="W256" s="212">
        <v>0</v>
      </c>
      <c r="X256" s="212">
        <v>0</v>
      </c>
      <c r="Y256" s="212">
        <v>0</v>
      </c>
      <c r="Z256" s="212">
        <v>8.7781750832406483E-2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72"/>
        <v>0.4389087541620324</v>
      </c>
      <c r="BA256" s="141"/>
      <c r="BR256" s="141"/>
      <c r="CG256" s="141"/>
    </row>
    <row r="257" spans="1:85" ht="15">
      <c r="A257" s="170" t="s">
        <v>63</v>
      </c>
      <c r="B257" s="156">
        <v>1.6128</v>
      </c>
      <c r="C257" s="156">
        <v>0</v>
      </c>
      <c r="D257" s="156">
        <v>0</v>
      </c>
      <c r="E257" s="156">
        <v>0</v>
      </c>
      <c r="F257" s="348"/>
      <c r="G257" s="156">
        <v>0</v>
      </c>
      <c r="H257" s="168">
        <v>0</v>
      </c>
      <c r="I257" s="154">
        <f t="shared" si="170"/>
        <v>1.6128</v>
      </c>
      <c r="J257" s="149"/>
      <c r="K257" s="171" t="s">
        <v>63</v>
      </c>
      <c r="L257" s="156">
        <v>1.6128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71"/>
        <v>1.6128</v>
      </c>
      <c r="U257" s="216" t="s">
        <v>61</v>
      </c>
      <c r="V257" s="207">
        <v>1.6128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72"/>
        <v>1.6128</v>
      </c>
      <c r="BA257" s="141"/>
      <c r="BR257" s="141"/>
      <c r="CG257" s="141"/>
    </row>
    <row r="258" spans="1:85">
      <c r="A258" s="172" t="s">
        <v>23</v>
      </c>
      <c r="B258" s="173">
        <v>1.6128</v>
      </c>
      <c r="C258" s="173">
        <v>0</v>
      </c>
      <c r="D258" s="173">
        <v>0</v>
      </c>
      <c r="E258" s="173">
        <v>0</v>
      </c>
      <c r="F258" s="348"/>
      <c r="G258" s="173">
        <v>0</v>
      </c>
      <c r="H258" s="174">
        <v>0</v>
      </c>
      <c r="I258" s="175">
        <f t="shared" si="170"/>
        <v>1.6128</v>
      </c>
      <c r="J258" s="149"/>
      <c r="K258" s="176" t="s">
        <v>23</v>
      </c>
      <c r="L258" s="177">
        <v>1.6128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71"/>
        <v>1.6128</v>
      </c>
      <c r="U258" s="217" t="s">
        <v>64</v>
      </c>
      <c r="V258" s="218">
        <v>1.6128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7">
        <v>0</v>
      </c>
      <c r="AI258" s="219">
        <f t="shared" si="172"/>
        <v>1.6128</v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48"/>
      <c r="G259" s="181">
        <v>0</v>
      </c>
      <c r="H259" s="182">
        <v>0</v>
      </c>
      <c r="I259" s="183">
        <f t="shared" si="170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71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72"/>
        <v>0</v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48"/>
      <c r="G260" s="173">
        <v>0</v>
      </c>
      <c r="H260" s="174">
        <v>0</v>
      </c>
      <c r="I260" s="175">
        <f t="shared" si="170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71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7">
        <v>0</v>
      </c>
      <c r="AI260" s="219">
        <f t="shared" si="172"/>
        <v>0</v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49"/>
      <c r="G261" s="188">
        <v>0</v>
      </c>
      <c r="H261" s="189">
        <v>0</v>
      </c>
      <c r="I261" s="190">
        <f t="shared" si="170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71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72"/>
        <v>0</v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2005.948988463668</v>
      </c>
      <c r="C262" s="195">
        <f t="shared" ref="C262:H262" si="173">SUM(C241:C257)</f>
        <v>51.137756909478732</v>
      </c>
      <c r="D262" s="195">
        <f t="shared" si="173"/>
        <v>1241.4519625441128</v>
      </c>
      <c r="E262" s="195">
        <f t="shared" si="173"/>
        <v>1751.6862668617689</v>
      </c>
      <c r="F262" s="195">
        <f t="shared" si="173"/>
        <v>0</v>
      </c>
      <c r="G262" s="195">
        <f t="shared" si="173"/>
        <v>272.64797271423436</v>
      </c>
      <c r="H262" s="197">
        <f t="shared" si="173"/>
        <v>40.878523937509399</v>
      </c>
      <c r="I262" s="154">
        <f t="shared" ref="I262" si="174">SUM(I241:I257)</f>
        <v>5363.7514714307717</v>
      </c>
      <c r="J262" s="149"/>
      <c r="K262" s="196" t="s">
        <v>26</v>
      </c>
      <c r="L262" s="195">
        <f>SUM(L241:L257)</f>
        <v>2005.948988463668</v>
      </c>
      <c r="M262" s="195">
        <f t="shared" ref="M262:R262" si="175">SUM(M241:M257)</f>
        <v>51.137756909478732</v>
      </c>
      <c r="N262" s="195">
        <f t="shared" si="175"/>
        <v>1241.4519625441128</v>
      </c>
      <c r="O262" s="195">
        <f t="shared" si="175"/>
        <v>1751.6862668617689</v>
      </c>
      <c r="P262" s="195">
        <f t="shared" si="175"/>
        <v>785.69754734615253</v>
      </c>
      <c r="Q262" s="195">
        <f t="shared" si="175"/>
        <v>272.64797271423436</v>
      </c>
      <c r="R262" s="197">
        <f t="shared" si="175"/>
        <v>40.878523937509399</v>
      </c>
      <c r="S262" s="198">
        <f t="shared" ref="S262" si="176">SUM(S241:S257)</f>
        <v>6149.4490187769234</v>
      </c>
      <c r="T262" s="141" t="str">
        <f>IF(ABS(S262-AI262)&gt;0.01,S262-AI262,"")</f>
        <v/>
      </c>
      <c r="U262" s="224" t="s">
        <v>62</v>
      </c>
      <c r="V262" s="225">
        <f>SUM(V241:V257)</f>
        <v>1626.7162068043478</v>
      </c>
      <c r="W262" s="225">
        <f t="shared" ref="W262:AH262" si="177">SUM(W241:W257)</f>
        <v>135.5804579688716</v>
      </c>
      <c r="X262" s="225">
        <f t="shared" si="177"/>
        <v>272.64797271423436</v>
      </c>
      <c r="Y262" s="225">
        <f t="shared" si="177"/>
        <v>51.137756909478732</v>
      </c>
      <c r="Z262" s="225">
        <f t="shared" si="177"/>
        <v>1237.5448726009731</v>
      </c>
      <c r="AA262" s="225">
        <f t="shared" si="177"/>
        <v>1625.129875831954</v>
      </c>
      <c r="AB262" s="225">
        <f t="shared" si="177"/>
        <v>785.69754734615253</v>
      </c>
      <c r="AC262" s="225">
        <f t="shared" si="177"/>
        <v>414.99432860091258</v>
      </c>
      <c r="AD262" s="226">
        <f t="shared" si="177"/>
        <v>243.65232369044858</v>
      </c>
      <c r="AE262" s="226">
        <f t="shared" si="177"/>
        <v>120.72347107669606</v>
      </c>
      <c r="AF262" s="226">
        <f t="shared" si="177"/>
        <v>40.878523937509399</v>
      </c>
      <c r="AG262" s="226">
        <f t="shared" si="177"/>
        <v>3.907089943139558</v>
      </c>
      <c r="AH262" s="226">
        <f t="shared" si="177"/>
        <v>5.8329199531188607</v>
      </c>
      <c r="AI262" s="227">
        <f>SUM(V262:AC262)</f>
        <v>6149.4490187769252</v>
      </c>
      <c r="BA262" s="141"/>
      <c r="BR262" s="141"/>
      <c r="CG262" s="141"/>
    </row>
    <row r="263" spans="1:85" s="24" customFormat="1" ht="15" thickBot="1">
      <c r="A263" s="31" t="s">
        <v>86</v>
      </c>
      <c r="B263" s="49">
        <f>IF($I262=0,"-",B262/$I262)</f>
        <v>0.37398246342099523</v>
      </c>
      <c r="C263" s="49">
        <f t="shared" ref="C263:H263" si="178">IF($I262=0,"-",C262/$I262)</f>
        <v>9.533953461836631E-3</v>
      </c>
      <c r="D263" s="49">
        <f t="shared" si="178"/>
        <v>0.23145217841589472</v>
      </c>
      <c r="E263" s="49">
        <f t="shared" si="178"/>
        <v>0.32657856654840672</v>
      </c>
      <c r="F263" s="49">
        <f t="shared" si="178"/>
        <v>0</v>
      </c>
      <c r="G263" s="49">
        <f t="shared" si="178"/>
        <v>5.0831581993769366E-2</v>
      </c>
      <c r="H263" s="72">
        <f t="shared" si="178"/>
        <v>7.6212561590973792E-3</v>
      </c>
      <c r="I263" s="50">
        <f>SUM(B263:H263)</f>
        <v>0.99999999999999989</v>
      </c>
      <c r="J263" s="141"/>
      <c r="K263" s="84" t="s">
        <v>86</v>
      </c>
      <c r="L263" s="101">
        <f>IF($S262=0,"-",L262/$S262)</f>
        <v>0.32619979161362905</v>
      </c>
      <c r="M263" s="101">
        <f t="shared" ref="M263:R263" si="179">IF($S262=0,"-",M262/$S262)</f>
        <v>8.3158274429681548E-3</v>
      </c>
      <c r="N263" s="101">
        <f t="shared" si="179"/>
        <v>0.20188019426674225</v>
      </c>
      <c r="O263" s="101">
        <f t="shared" si="179"/>
        <v>0.28485255532863418</v>
      </c>
      <c r="P263" s="101">
        <f t="shared" si="179"/>
        <v>0.12776714547060697</v>
      </c>
      <c r="Q263" s="101">
        <f t="shared" si="179"/>
        <v>4.4336975862670359E-2</v>
      </c>
      <c r="R263" s="102">
        <f t="shared" si="179"/>
        <v>6.6475100147492258E-3</v>
      </c>
      <c r="S263" s="103">
        <f>SUM(L263:R263)</f>
        <v>1.0000000000000002</v>
      </c>
      <c r="U263" s="113" t="s">
        <v>86</v>
      </c>
      <c r="V263" s="135">
        <f>+V262/$AI262</f>
        <v>0.26453039968902586</v>
      </c>
      <c r="W263" s="135">
        <f t="shared" ref="W263:AH263" si="180">+W262/$AI262</f>
        <v>2.2047578174058502E-2</v>
      </c>
      <c r="X263" s="135">
        <f t="shared" si="180"/>
        <v>4.4336975862670346E-2</v>
      </c>
      <c r="Y263" s="135">
        <f t="shared" si="180"/>
        <v>8.3158274429681531E-3</v>
      </c>
      <c r="Z263" s="135">
        <f t="shared" si="180"/>
        <v>0.20124483816716163</v>
      </c>
      <c r="AA263" s="135">
        <f t="shared" si="180"/>
        <v>0.26427243658248573</v>
      </c>
      <c r="AB263" s="135">
        <f t="shared" si="180"/>
        <v>0.12776714547060694</v>
      </c>
      <c r="AC263" s="135">
        <f t="shared" si="180"/>
        <v>6.74847986110228E-2</v>
      </c>
      <c r="AD263" s="135">
        <f t="shared" si="180"/>
        <v>3.9621813750544604E-2</v>
      </c>
      <c r="AE263" s="135">
        <f t="shared" si="180"/>
        <v>1.9631591498372479E-2</v>
      </c>
      <c r="AF263" s="135">
        <f t="shared" si="180"/>
        <v>6.6475100147492241E-3</v>
      </c>
      <c r="AG263" s="135">
        <f t="shared" si="180"/>
        <v>6.3535609958055171E-4</v>
      </c>
      <c r="AH263" s="135">
        <f t="shared" si="180"/>
        <v>9.4852724777592847E-4</v>
      </c>
      <c r="AI263" s="136">
        <f>SUM(V263:AC263)</f>
        <v>1</v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298" t="s">
        <v>36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0" t="s">
        <v>36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2" t="s">
        <v>36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54</v>
      </c>
      <c r="AC265" s="200" t="s">
        <v>66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62</v>
      </c>
      <c r="BA265" s="141"/>
      <c r="BR265" s="141"/>
      <c r="CG265" s="141"/>
    </row>
    <row r="266" spans="1:85" ht="15">
      <c r="A266" s="299" t="s">
        <v>36</v>
      </c>
      <c r="B266" s="304" t="s">
        <v>119</v>
      </c>
      <c r="C266" s="305"/>
      <c r="D266" s="305"/>
      <c r="E266" s="305"/>
      <c r="F266" s="305"/>
      <c r="G266" s="305"/>
      <c r="H266" s="305"/>
      <c r="I266" s="306"/>
      <c r="K266" s="301" t="s">
        <v>36</v>
      </c>
      <c r="L266" s="307" t="s">
        <v>119</v>
      </c>
      <c r="M266" s="308"/>
      <c r="N266" s="308"/>
      <c r="O266" s="308"/>
      <c r="P266" s="308"/>
      <c r="Q266" s="308"/>
      <c r="R266" s="308"/>
      <c r="S266" s="309"/>
      <c r="U266" s="303" t="s">
        <v>36</v>
      </c>
      <c r="V266" s="310" t="s">
        <v>119</v>
      </c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1"/>
      <c r="BA266" s="141"/>
      <c r="BR266" s="141"/>
      <c r="CG266" s="141"/>
    </row>
    <row r="267" spans="1:85" ht="15">
      <c r="A267" s="151" t="s">
        <v>7</v>
      </c>
      <c r="B267" s="152">
        <v>6.5289424911127974E-3</v>
      </c>
      <c r="C267" s="152">
        <v>0</v>
      </c>
      <c r="D267" s="152">
        <v>1.2555658636755379E-3</v>
      </c>
      <c r="E267" s="152">
        <v>0</v>
      </c>
      <c r="F267" s="347"/>
      <c r="G267" s="152">
        <v>0</v>
      </c>
      <c r="H267" s="153">
        <v>0</v>
      </c>
      <c r="I267" s="154">
        <f>SUM(B267:H267)</f>
        <v>7.7845083547883349E-3</v>
      </c>
      <c r="J267" s="149"/>
      <c r="K267" s="203" t="s">
        <v>7</v>
      </c>
      <c r="L267" s="152">
        <v>6.5289424911127974E-3</v>
      </c>
      <c r="M267" s="152">
        <v>0</v>
      </c>
      <c r="N267" s="152">
        <v>1.2555658636755379E-3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7.7845083547883349E-3</v>
      </c>
      <c r="U267" s="206" t="s">
        <v>7</v>
      </c>
      <c r="V267" s="207">
        <v>6.5289424911127974E-3</v>
      </c>
      <c r="W267" s="207">
        <v>0</v>
      </c>
      <c r="X267" s="207">
        <v>0</v>
      </c>
      <c r="Y267" s="207">
        <v>0</v>
      </c>
      <c r="Z267" s="207">
        <v>1.2555658636755379E-3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7.7845083547883349E-3</v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48"/>
      <c r="G268" s="160">
        <v>0</v>
      </c>
      <c r="H268" s="161">
        <v>0</v>
      </c>
      <c r="I268" s="162">
        <f t="shared" ref="I268:I287" si="181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82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83">SUM(V268:AC268)</f>
        <v>0</v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48"/>
      <c r="G269" s="156">
        <v>0</v>
      </c>
      <c r="H269" s="168">
        <v>0</v>
      </c>
      <c r="I269" s="154">
        <f t="shared" si="181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82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83"/>
        <v>0</v>
      </c>
      <c r="BA269" s="141"/>
      <c r="BR269" s="141"/>
      <c r="CG269" s="141"/>
    </row>
    <row r="270" spans="1:85" ht="15">
      <c r="A270" s="159" t="s">
        <v>55</v>
      </c>
      <c r="B270" s="160">
        <v>0</v>
      </c>
      <c r="C270" s="160">
        <v>0</v>
      </c>
      <c r="D270" s="160">
        <v>0</v>
      </c>
      <c r="E270" s="160">
        <v>0</v>
      </c>
      <c r="F270" s="348"/>
      <c r="G270" s="160">
        <v>0</v>
      </c>
      <c r="H270" s="161">
        <v>0</v>
      </c>
      <c r="I270" s="162">
        <f t="shared" si="181"/>
        <v>0</v>
      </c>
      <c r="J270" s="149"/>
      <c r="K270" s="163" t="s">
        <v>55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82"/>
        <v>0</v>
      </c>
      <c r="U270" s="211" t="s">
        <v>55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83"/>
        <v>0</v>
      </c>
      <c r="BA270" s="141"/>
      <c r="BR270" s="141"/>
      <c r="CG270" s="141"/>
    </row>
    <row r="271" spans="1:85" ht="15">
      <c r="A271" s="167" t="s">
        <v>16</v>
      </c>
      <c r="B271" s="156">
        <v>3.2618449038151032</v>
      </c>
      <c r="C271" s="156">
        <v>17.671865946972265</v>
      </c>
      <c r="D271" s="156">
        <v>6.3472738129012463</v>
      </c>
      <c r="E271" s="156">
        <v>0</v>
      </c>
      <c r="F271" s="348"/>
      <c r="G271" s="156">
        <v>0</v>
      </c>
      <c r="H271" s="168">
        <v>0</v>
      </c>
      <c r="I271" s="154">
        <f t="shared" si="181"/>
        <v>27.280984663688614</v>
      </c>
      <c r="J271" s="149"/>
      <c r="K271" s="169" t="s">
        <v>16</v>
      </c>
      <c r="L271" s="156">
        <v>3.2618449038151032</v>
      </c>
      <c r="M271" s="156">
        <v>17.671865946972265</v>
      </c>
      <c r="N271" s="156">
        <v>6.3472738129012463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82"/>
        <v>27.280984663688614</v>
      </c>
      <c r="U271" s="215" t="s">
        <v>16</v>
      </c>
      <c r="V271" s="207">
        <v>3.2618449038151032</v>
      </c>
      <c r="W271" s="207">
        <v>0</v>
      </c>
      <c r="X271" s="207">
        <v>0</v>
      </c>
      <c r="Y271" s="207">
        <v>17.671865946972265</v>
      </c>
      <c r="Z271" s="207">
        <v>6.3472738129012463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83"/>
        <v>27.280984663688614</v>
      </c>
      <c r="BA271" s="141"/>
      <c r="BR271" s="141"/>
      <c r="CG271" s="141"/>
    </row>
    <row r="272" spans="1:85" ht="15">
      <c r="A272" s="159" t="s">
        <v>15</v>
      </c>
      <c r="B272" s="160">
        <v>2.0319022108228362</v>
      </c>
      <c r="C272" s="160">
        <v>0.32128900758499573</v>
      </c>
      <c r="D272" s="160">
        <v>5.6813300121737029</v>
      </c>
      <c r="E272" s="160">
        <v>0.29072737027813028</v>
      </c>
      <c r="F272" s="348"/>
      <c r="G272" s="160">
        <v>0</v>
      </c>
      <c r="H272" s="161">
        <v>0</v>
      </c>
      <c r="I272" s="162">
        <f t="shared" si="181"/>
        <v>8.3252486008596662</v>
      </c>
      <c r="J272" s="149"/>
      <c r="K272" s="163" t="s">
        <v>15</v>
      </c>
      <c r="L272" s="164">
        <v>2.0319022108228362</v>
      </c>
      <c r="M272" s="164">
        <v>0.32128900758499573</v>
      </c>
      <c r="N272" s="164">
        <v>5.6813300121737029</v>
      </c>
      <c r="O272" s="164">
        <v>0.29072737027813028</v>
      </c>
      <c r="P272" s="164">
        <v>0</v>
      </c>
      <c r="Q272" s="164">
        <v>0</v>
      </c>
      <c r="R272" s="165">
        <v>0</v>
      </c>
      <c r="S272" s="166">
        <f t="shared" si="182"/>
        <v>8.3252486008596662</v>
      </c>
      <c r="U272" s="211" t="s">
        <v>56</v>
      </c>
      <c r="V272" s="212">
        <v>2.0319022108228362</v>
      </c>
      <c r="W272" s="212">
        <v>0</v>
      </c>
      <c r="X272" s="212">
        <v>0</v>
      </c>
      <c r="Y272" s="212">
        <v>0.32128900758499573</v>
      </c>
      <c r="Z272" s="212">
        <v>5.6813300121737029</v>
      </c>
      <c r="AA272" s="212">
        <v>0.29072737027813028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83"/>
        <v>8.3252486008596662</v>
      </c>
      <c r="BA272" s="141"/>
      <c r="BR272" s="141"/>
      <c r="CG272" s="141"/>
    </row>
    <row r="273" spans="1:85" ht="15">
      <c r="A273" s="167" t="s">
        <v>57</v>
      </c>
      <c r="B273" s="156">
        <v>0</v>
      </c>
      <c r="C273" s="156">
        <v>0</v>
      </c>
      <c r="D273" s="156">
        <v>0</v>
      </c>
      <c r="E273" s="156">
        <v>22.346975066407687</v>
      </c>
      <c r="F273" s="348"/>
      <c r="G273" s="156">
        <v>0</v>
      </c>
      <c r="H273" s="168">
        <v>0</v>
      </c>
      <c r="I273" s="154">
        <f t="shared" si="181"/>
        <v>22.346975066407687</v>
      </c>
      <c r="J273" s="149"/>
      <c r="K273" s="169" t="s">
        <v>57</v>
      </c>
      <c r="L273" s="156">
        <v>0</v>
      </c>
      <c r="M273" s="156">
        <v>0</v>
      </c>
      <c r="N273" s="156">
        <v>0</v>
      </c>
      <c r="O273" s="156">
        <v>22.346975066407687</v>
      </c>
      <c r="P273" s="156">
        <v>306.32877229553708</v>
      </c>
      <c r="Q273" s="156">
        <v>0</v>
      </c>
      <c r="R273" s="157">
        <v>0</v>
      </c>
      <c r="S273" s="158">
        <f t="shared" si="182"/>
        <v>328.67574736194479</v>
      </c>
      <c r="U273" s="215" t="s">
        <v>57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22.346975066407687</v>
      </c>
      <c r="AB273" s="207">
        <v>306.32877229553708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83"/>
        <v>328.67574736194479</v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7.3507942223762996E-3</v>
      </c>
      <c r="F274" s="348"/>
      <c r="G274" s="160">
        <v>0</v>
      </c>
      <c r="H274" s="161">
        <v>0</v>
      </c>
      <c r="I274" s="162">
        <f t="shared" si="181"/>
        <v>7.3507942223762996E-3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7.3507942223762996E-3</v>
      </c>
      <c r="P274" s="164">
        <v>0.1805834223445496</v>
      </c>
      <c r="Q274" s="164">
        <v>0</v>
      </c>
      <c r="R274" s="165">
        <v>0</v>
      </c>
      <c r="S274" s="166">
        <f t="shared" si="182"/>
        <v>0.18793421656692591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7.3507942223762996E-3</v>
      </c>
      <c r="AB274" s="212">
        <v>0.1805834223445496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83"/>
        <v>0.18793421656692591</v>
      </c>
      <c r="BA274" s="141"/>
      <c r="BR274" s="141"/>
      <c r="CG274" s="141"/>
    </row>
    <row r="275" spans="1:85" ht="15">
      <c r="A275" s="167" t="s">
        <v>58</v>
      </c>
      <c r="B275" s="156">
        <v>0</v>
      </c>
      <c r="C275" s="156">
        <v>0</v>
      </c>
      <c r="D275" s="156">
        <v>0</v>
      </c>
      <c r="E275" s="156">
        <v>0</v>
      </c>
      <c r="F275" s="348"/>
      <c r="G275" s="156">
        <v>0</v>
      </c>
      <c r="H275" s="168">
        <v>0</v>
      </c>
      <c r="I275" s="154">
        <f t="shared" si="181"/>
        <v>0</v>
      </c>
      <c r="J275" s="149"/>
      <c r="K275" s="169" t="s">
        <v>58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82"/>
        <v>0</v>
      </c>
      <c r="U275" s="215" t="s">
        <v>58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83"/>
        <v>0</v>
      </c>
      <c r="BA275" s="141"/>
      <c r="BR275" s="141"/>
      <c r="CG275" s="141"/>
    </row>
    <row r="276" spans="1:85" ht="15">
      <c r="A276" s="159" t="s">
        <v>17</v>
      </c>
      <c r="B276" s="160">
        <v>0.12553642451862596</v>
      </c>
      <c r="C276" s="160">
        <v>0</v>
      </c>
      <c r="D276" s="160">
        <v>1.696438169170621</v>
      </c>
      <c r="E276" s="160">
        <v>0</v>
      </c>
      <c r="F276" s="348"/>
      <c r="G276" s="160">
        <v>0</v>
      </c>
      <c r="H276" s="161">
        <v>0</v>
      </c>
      <c r="I276" s="162">
        <f t="shared" si="181"/>
        <v>1.8219745936892469</v>
      </c>
      <c r="J276" s="149"/>
      <c r="K276" s="163" t="s">
        <v>17</v>
      </c>
      <c r="L276" s="164">
        <v>0.12553642451862596</v>
      </c>
      <c r="M276" s="164">
        <v>0</v>
      </c>
      <c r="N276" s="164">
        <v>1.696438169170621</v>
      </c>
      <c r="O276" s="164">
        <v>0</v>
      </c>
      <c r="P276" s="164">
        <v>3.0345969824293331</v>
      </c>
      <c r="Q276" s="164">
        <v>0</v>
      </c>
      <c r="R276" s="165">
        <v>0</v>
      </c>
      <c r="S276" s="166">
        <f t="shared" si="182"/>
        <v>4.8565715761185801</v>
      </c>
      <c r="U276" s="211" t="s">
        <v>17</v>
      </c>
      <c r="V276" s="212">
        <v>0.12553642451862596</v>
      </c>
      <c r="W276" s="212">
        <v>0</v>
      </c>
      <c r="X276" s="212">
        <v>0</v>
      </c>
      <c r="Y276" s="212">
        <v>0</v>
      </c>
      <c r="Z276" s="212">
        <v>1.696438169170621</v>
      </c>
      <c r="AA276" s="212">
        <v>0</v>
      </c>
      <c r="AB276" s="212">
        <v>3.0345969824293331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83"/>
        <v>4.8565715761185801</v>
      </c>
      <c r="BA276" s="141"/>
      <c r="BR276" s="141"/>
      <c r="CG276" s="141"/>
    </row>
    <row r="277" spans="1:85" ht="15">
      <c r="A277" s="167" t="s">
        <v>139</v>
      </c>
      <c r="B277" s="156">
        <v>5.8813126455063518</v>
      </c>
      <c r="C277" s="156">
        <v>68.304550609060712</v>
      </c>
      <c r="D277" s="156">
        <v>256.40039122677058</v>
      </c>
      <c r="E277" s="156">
        <v>0</v>
      </c>
      <c r="F277" s="348"/>
      <c r="G277" s="156">
        <v>0</v>
      </c>
      <c r="H277" s="168">
        <v>0</v>
      </c>
      <c r="I277" s="154">
        <f t="shared" si="181"/>
        <v>330.58625448133762</v>
      </c>
      <c r="J277" s="149"/>
      <c r="K277" s="169" t="s">
        <v>139</v>
      </c>
      <c r="L277" s="156">
        <v>5.8813126455063518</v>
      </c>
      <c r="M277" s="156">
        <v>68.304550609060712</v>
      </c>
      <c r="N277" s="156">
        <v>256.40039122677058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82"/>
        <v>330.58625448133762</v>
      </c>
      <c r="U277" s="215" t="s">
        <v>139</v>
      </c>
      <c r="V277" s="207">
        <v>5.8053342799790322</v>
      </c>
      <c r="W277" s="207">
        <v>0</v>
      </c>
      <c r="X277" s="207">
        <v>0</v>
      </c>
      <c r="Y277" s="207">
        <v>68.304550609060712</v>
      </c>
      <c r="Z277" s="207">
        <v>203.07117646314464</v>
      </c>
      <c r="AA277" s="207">
        <v>0</v>
      </c>
      <c r="AB277" s="207">
        <v>0</v>
      </c>
      <c r="AC277" s="208">
        <v>53.40519312915324</v>
      </c>
      <c r="AD277" s="207">
        <v>7.5978365527320027E-2</v>
      </c>
      <c r="AE277" s="207">
        <v>0</v>
      </c>
      <c r="AF277" s="207">
        <v>0</v>
      </c>
      <c r="AG277" s="207">
        <v>53.329214763625927</v>
      </c>
      <c r="AH277" s="207">
        <v>0</v>
      </c>
      <c r="AI277" s="210">
        <f t="shared" si="183"/>
        <v>330.58625448133762</v>
      </c>
      <c r="BA277" s="141"/>
      <c r="BR277" s="141"/>
      <c r="CG277" s="141"/>
    </row>
    <row r="278" spans="1:85" ht="15">
      <c r="A278" s="159" t="s">
        <v>25</v>
      </c>
      <c r="B278" s="160">
        <v>8.944001311788405</v>
      </c>
      <c r="C278" s="160">
        <v>0</v>
      </c>
      <c r="D278" s="160">
        <v>1.3420811704530098</v>
      </c>
      <c r="E278" s="160">
        <v>778.2988525292775</v>
      </c>
      <c r="F278" s="348"/>
      <c r="G278" s="160">
        <v>7.7719017368047858</v>
      </c>
      <c r="H278" s="161">
        <v>0</v>
      </c>
      <c r="I278" s="162">
        <f t="shared" si="181"/>
        <v>796.35683674832376</v>
      </c>
      <c r="J278" s="149"/>
      <c r="K278" s="163" t="s">
        <v>25</v>
      </c>
      <c r="L278" s="164">
        <v>8.944001311788405</v>
      </c>
      <c r="M278" s="164">
        <v>0</v>
      </c>
      <c r="N278" s="164">
        <v>1.3420811704530098</v>
      </c>
      <c r="O278" s="164">
        <v>778.2988525292775</v>
      </c>
      <c r="P278" s="164">
        <v>0.78210126798360236</v>
      </c>
      <c r="Q278" s="164">
        <v>7.7719017368047858</v>
      </c>
      <c r="R278" s="165">
        <v>0</v>
      </c>
      <c r="S278" s="166">
        <f t="shared" si="182"/>
        <v>797.13893801630741</v>
      </c>
      <c r="U278" s="211" t="s">
        <v>25</v>
      </c>
      <c r="V278" s="212">
        <v>4.6392433799288879</v>
      </c>
      <c r="W278" s="212">
        <v>2.4052407463559757</v>
      </c>
      <c r="X278" s="212">
        <v>7.7719017368047858</v>
      </c>
      <c r="Y278" s="212">
        <v>0</v>
      </c>
      <c r="Z278" s="212">
        <v>0</v>
      </c>
      <c r="AA278" s="212">
        <v>776.95677135882454</v>
      </c>
      <c r="AB278" s="212">
        <v>0.78210126798360236</v>
      </c>
      <c r="AC278" s="213">
        <v>4.5836795264095596</v>
      </c>
      <c r="AD278" s="212">
        <v>1.8995171855035402</v>
      </c>
      <c r="AE278" s="212">
        <v>1.3420811704530098</v>
      </c>
      <c r="AF278" s="212">
        <v>0</v>
      </c>
      <c r="AG278" s="212">
        <v>1.3420811704530098</v>
      </c>
      <c r="AH278" s="212">
        <v>0</v>
      </c>
      <c r="AI278" s="214">
        <f t="shared" si="183"/>
        <v>797.13893801630741</v>
      </c>
      <c r="BA278" s="141"/>
      <c r="BR278" s="141"/>
      <c r="CG278" s="141"/>
    </row>
    <row r="279" spans="1:85" ht="15">
      <c r="A279" s="167" t="s">
        <v>24</v>
      </c>
      <c r="B279" s="156">
        <v>1.0625465101621667</v>
      </c>
      <c r="C279" s="156">
        <v>0</v>
      </c>
      <c r="D279" s="156">
        <v>0</v>
      </c>
      <c r="E279" s="156">
        <v>0</v>
      </c>
      <c r="F279" s="348"/>
      <c r="G279" s="156">
        <v>0</v>
      </c>
      <c r="H279" s="168">
        <v>0</v>
      </c>
      <c r="I279" s="154">
        <f t="shared" si="181"/>
        <v>1.0625465101621667</v>
      </c>
      <c r="J279" s="149"/>
      <c r="K279" s="169" t="s">
        <v>24</v>
      </c>
      <c r="L279" s="156">
        <v>1.0625465101621667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82"/>
        <v>1.0625465101621667</v>
      </c>
      <c r="U279" s="215" t="s">
        <v>24</v>
      </c>
      <c r="V279" s="207">
        <v>1.0625465101621667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83"/>
        <v>1.0625465101621667</v>
      </c>
      <c r="BA279" s="141"/>
      <c r="BR279" s="141"/>
      <c r="CG279" s="141"/>
    </row>
    <row r="280" spans="1:85" ht="15">
      <c r="A280" s="159" t="s">
        <v>59</v>
      </c>
      <c r="B280" s="160">
        <v>0</v>
      </c>
      <c r="C280" s="160">
        <v>0</v>
      </c>
      <c r="D280" s="160">
        <v>0</v>
      </c>
      <c r="E280" s="160">
        <v>0</v>
      </c>
      <c r="F280" s="348"/>
      <c r="G280" s="160">
        <v>0</v>
      </c>
      <c r="H280" s="161">
        <v>0</v>
      </c>
      <c r="I280" s="162">
        <f t="shared" si="181"/>
        <v>0</v>
      </c>
      <c r="J280" s="149"/>
      <c r="K280" s="163" t="s">
        <v>59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82"/>
        <v>0</v>
      </c>
      <c r="U280" s="211" t="s">
        <v>59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83"/>
        <v>0</v>
      </c>
      <c r="BA280" s="141"/>
      <c r="BR280" s="141"/>
      <c r="CG280" s="141"/>
    </row>
    <row r="281" spans="1:85" ht="15">
      <c r="A281" s="167" t="s">
        <v>22</v>
      </c>
      <c r="B281" s="156">
        <v>5.095499318102636</v>
      </c>
      <c r="C281" s="156">
        <v>0</v>
      </c>
      <c r="D281" s="156">
        <v>0</v>
      </c>
      <c r="E281" s="156">
        <v>0</v>
      </c>
      <c r="F281" s="348"/>
      <c r="G281" s="156">
        <v>0</v>
      </c>
      <c r="H281" s="168">
        <v>0</v>
      </c>
      <c r="I281" s="154">
        <f t="shared" si="181"/>
        <v>5.095499318102636</v>
      </c>
      <c r="J281" s="149"/>
      <c r="K281" s="169" t="s">
        <v>22</v>
      </c>
      <c r="L281" s="156">
        <v>5.095499318102636</v>
      </c>
      <c r="M281" s="156">
        <v>0</v>
      </c>
      <c r="N281" s="156">
        <v>0</v>
      </c>
      <c r="O281" s="156">
        <v>0</v>
      </c>
      <c r="P281" s="156">
        <v>17.335704135807852</v>
      </c>
      <c r="Q281" s="156">
        <v>0</v>
      </c>
      <c r="R281" s="157">
        <v>0</v>
      </c>
      <c r="S281" s="158">
        <f t="shared" si="182"/>
        <v>22.431203453910488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17.335704135807852</v>
      </c>
      <c r="AC281" s="208">
        <v>5.095499318102636</v>
      </c>
      <c r="AD281" s="207">
        <v>5.095499318102636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83"/>
        <v>22.431203453910488</v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48"/>
      <c r="G282" s="160">
        <v>0</v>
      </c>
      <c r="H282" s="161">
        <v>0</v>
      </c>
      <c r="I282" s="162">
        <f t="shared" si="181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82"/>
        <v>0</v>
      </c>
      <c r="U282" s="211" t="s">
        <v>60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83"/>
        <v>0</v>
      </c>
      <c r="BA282" s="141"/>
      <c r="BR282" s="141"/>
      <c r="CG282" s="141"/>
    </row>
    <row r="283" spans="1:85" ht="15">
      <c r="A283" s="170" t="s">
        <v>63</v>
      </c>
      <c r="B283" s="156">
        <v>0</v>
      </c>
      <c r="C283" s="156">
        <v>0</v>
      </c>
      <c r="D283" s="156">
        <v>0</v>
      </c>
      <c r="E283" s="156">
        <v>0</v>
      </c>
      <c r="F283" s="348"/>
      <c r="G283" s="156">
        <v>0</v>
      </c>
      <c r="H283" s="168">
        <v>0</v>
      </c>
      <c r="I283" s="154">
        <f t="shared" si="181"/>
        <v>0</v>
      </c>
      <c r="J283" s="149"/>
      <c r="K283" s="171" t="s">
        <v>63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82"/>
        <v>0</v>
      </c>
      <c r="U283" s="216" t="s">
        <v>61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83"/>
        <v>0</v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48"/>
      <c r="G284" s="173">
        <v>0</v>
      </c>
      <c r="H284" s="174">
        <v>0</v>
      </c>
      <c r="I284" s="175">
        <f t="shared" si="181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82"/>
        <v>0</v>
      </c>
      <c r="U284" s="217" t="s">
        <v>64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7">
        <v>0</v>
      </c>
      <c r="AI284" s="219">
        <f t="shared" si="183"/>
        <v>0</v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48"/>
      <c r="G285" s="181">
        <v>0</v>
      </c>
      <c r="H285" s="182">
        <v>0</v>
      </c>
      <c r="I285" s="183">
        <f t="shared" si="181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82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83"/>
        <v>0</v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48"/>
      <c r="G286" s="173">
        <v>0</v>
      </c>
      <c r="H286" s="174">
        <v>0</v>
      </c>
      <c r="I286" s="175">
        <f t="shared" si="181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82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7">
        <v>0</v>
      </c>
      <c r="AI286" s="219">
        <f t="shared" si="183"/>
        <v>0</v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49"/>
      <c r="G287" s="188">
        <v>0</v>
      </c>
      <c r="H287" s="189">
        <v>0</v>
      </c>
      <c r="I287" s="190">
        <f t="shared" si="181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82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83"/>
        <v>0</v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26.409172267207239</v>
      </c>
      <c r="C288" s="195">
        <f t="shared" ref="C288:H288" si="184">SUM(C267:C283)</f>
        <v>86.297705563617967</v>
      </c>
      <c r="D288" s="195">
        <f t="shared" si="184"/>
        <v>271.46876995733282</v>
      </c>
      <c r="E288" s="195">
        <f t="shared" si="184"/>
        <v>800.94390576018566</v>
      </c>
      <c r="F288" s="195">
        <f t="shared" si="184"/>
        <v>0</v>
      </c>
      <c r="G288" s="195">
        <f t="shared" si="184"/>
        <v>7.7719017368047858</v>
      </c>
      <c r="H288" s="197">
        <f t="shared" si="184"/>
        <v>0</v>
      </c>
      <c r="I288" s="154">
        <f t="shared" ref="I288" si="185">SUM(I267:I283)</f>
        <v>1192.8914552851484</v>
      </c>
      <c r="J288" s="149"/>
      <c r="K288" s="196" t="s">
        <v>26</v>
      </c>
      <c r="L288" s="195">
        <f>SUM(L267:L283)</f>
        <v>26.409172267207239</v>
      </c>
      <c r="M288" s="195">
        <f t="shared" ref="M288:R288" si="186">SUM(M267:M283)</f>
        <v>86.297705563617967</v>
      </c>
      <c r="N288" s="195">
        <f t="shared" si="186"/>
        <v>271.46876995733282</v>
      </c>
      <c r="O288" s="195">
        <f t="shared" si="186"/>
        <v>800.94390576018566</v>
      </c>
      <c r="P288" s="195">
        <f t="shared" si="186"/>
        <v>327.66175810410243</v>
      </c>
      <c r="Q288" s="195">
        <f t="shared" si="186"/>
        <v>7.7719017368047858</v>
      </c>
      <c r="R288" s="197">
        <f t="shared" si="186"/>
        <v>0</v>
      </c>
      <c r="S288" s="198">
        <f t="shared" ref="S288" si="187">SUM(S267:S283)</f>
        <v>1520.5532133892509</v>
      </c>
      <c r="T288" s="141" t="str">
        <f>IF(ABS(S288-AI288)&gt;0.01,S288-AI288,"")</f>
        <v/>
      </c>
      <c r="U288" s="224" t="s">
        <v>62</v>
      </c>
      <c r="V288" s="225">
        <f>SUM(V267:V283)</f>
        <v>16.932936651717768</v>
      </c>
      <c r="W288" s="225">
        <f t="shared" ref="W288:AH288" si="188">SUM(W267:W283)</f>
        <v>2.4052407463559757</v>
      </c>
      <c r="X288" s="225">
        <f t="shared" si="188"/>
        <v>7.7719017368047858</v>
      </c>
      <c r="Y288" s="225">
        <f t="shared" si="188"/>
        <v>86.297705563617967</v>
      </c>
      <c r="Z288" s="225">
        <f t="shared" si="188"/>
        <v>216.7974740232539</v>
      </c>
      <c r="AA288" s="225">
        <f t="shared" si="188"/>
        <v>799.6018245897327</v>
      </c>
      <c r="AB288" s="225">
        <f t="shared" si="188"/>
        <v>327.66175810410243</v>
      </c>
      <c r="AC288" s="225">
        <f t="shared" si="188"/>
        <v>63.084371973665441</v>
      </c>
      <c r="AD288" s="226">
        <f t="shared" si="188"/>
        <v>7.0709948691334965</v>
      </c>
      <c r="AE288" s="226">
        <f t="shared" si="188"/>
        <v>1.3420811704530098</v>
      </c>
      <c r="AF288" s="226">
        <f t="shared" si="188"/>
        <v>0</v>
      </c>
      <c r="AG288" s="226">
        <f t="shared" si="188"/>
        <v>54.671295934078934</v>
      </c>
      <c r="AH288" s="226">
        <f t="shared" si="188"/>
        <v>0</v>
      </c>
      <c r="AI288" s="227">
        <f>SUM(V288:AC288)</f>
        <v>1520.5532133892507</v>
      </c>
      <c r="BA288" s="141"/>
      <c r="BR288" s="141"/>
      <c r="CG288" s="141"/>
    </row>
    <row r="289" spans="1:85" s="24" customFormat="1" ht="15" thickBot="1">
      <c r="A289" s="31" t="s">
        <v>86</v>
      </c>
      <c r="B289" s="49">
        <f>IF($I288=0,"-",B288/$I288)</f>
        <v>2.2138789032481083E-2</v>
      </c>
      <c r="C289" s="49">
        <f t="shared" ref="C289:H289" si="189">IF($I288=0,"-",C288/$I288)</f>
        <v>7.2343300961099935E-2</v>
      </c>
      <c r="D289" s="49">
        <f t="shared" si="189"/>
        <v>0.22757206345521272</v>
      </c>
      <c r="E289" s="49">
        <f t="shared" si="189"/>
        <v>0.67143066723428602</v>
      </c>
      <c r="F289" s="49">
        <f t="shared" si="189"/>
        <v>0</v>
      </c>
      <c r="G289" s="49">
        <f t="shared" si="189"/>
        <v>6.5151793169203253E-3</v>
      </c>
      <c r="H289" s="72">
        <f t="shared" si="189"/>
        <v>0</v>
      </c>
      <c r="I289" s="50">
        <f>SUM(B289:H289)</f>
        <v>1</v>
      </c>
      <c r="J289" s="141"/>
      <c r="K289" s="84" t="s">
        <v>86</v>
      </c>
      <c r="L289" s="101">
        <f>IF($S288=0,"-",L288/$S288)</f>
        <v>1.7368134199224949E-2</v>
      </c>
      <c r="M289" s="101">
        <f t="shared" ref="M289:R289" si="190">IF($S288=0,"-",M288/$S288)</f>
        <v>5.6754150268285522E-2</v>
      </c>
      <c r="N289" s="101">
        <f t="shared" si="190"/>
        <v>0.17853289682130891</v>
      </c>
      <c r="O289" s="101">
        <f t="shared" si="190"/>
        <v>0.52674506798411513</v>
      </c>
      <c r="P289" s="101">
        <f t="shared" si="190"/>
        <v>0.21548851774398461</v>
      </c>
      <c r="Q289" s="101">
        <f t="shared" si="190"/>
        <v>5.1112329830808973E-3</v>
      </c>
      <c r="R289" s="102">
        <f t="shared" si="190"/>
        <v>0</v>
      </c>
      <c r="S289" s="103">
        <f>SUM(L289:R289)</f>
        <v>1</v>
      </c>
      <c r="U289" s="113" t="s">
        <v>86</v>
      </c>
      <c r="V289" s="135">
        <f>+V288/$AI288</f>
        <v>1.1136036873037115E-2</v>
      </c>
      <c r="W289" s="135">
        <f t="shared" ref="W289:AH289" si="191">+W288/$AI288</f>
        <v>1.5818195148822136E-3</v>
      </c>
      <c r="X289" s="135">
        <f t="shared" si="191"/>
        <v>5.1112329830808982E-3</v>
      </c>
      <c r="Y289" s="135">
        <f t="shared" si="191"/>
        <v>5.6754150268285529E-2</v>
      </c>
      <c r="Z289" s="135">
        <f t="shared" si="191"/>
        <v>0.14257802496765057</v>
      </c>
      <c r="AA289" s="135">
        <f t="shared" si="191"/>
        <v>0.52586244108317204</v>
      </c>
      <c r="AB289" s="135">
        <f t="shared" si="191"/>
        <v>0.21548851774398464</v>
      </c>
      <c r="AC289" s="135">
        <f t="shared" si="191"/>
        <v>4.14877765659072E-2</v>
      </c>
      <c r="AD289" s="135">
        <f t="shared" si="191"/>
        <v>4.6502778113056229E-3</v>
      </c>
      <c r="AE289" s="135">
        <f t="shared" si="191"/>
        <v>8.8262690094322049E-4</v>
      </c>
      <c r="AF289" s="135">
        <f t="shared" si="191"/>
        <v>0</v>
      </c>
      <c r="AG289" s="135">
        <f t="shared" si="191"/>
        <v>3.5954871853658352E-2</v>
      </c>
      <c r="AH289" s="135">
        <f t="shared" si="191"/>
        <v>0</v>
      </c>
      <c r="AI289" s="136">
        <f>SUM(V289:AC289)</f>
        <v>1.0000000000000002</v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298" t="s">
        <v>37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0" t="s">
        <v>37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2" t="s">
        <v>37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54</v>
      </c>
      <c r="AC291" s="200" t="s">
        <v>66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62</v>
      </c>
      <c r="BA291" s="141"/>
      <c r="BR291" s="141"/>
      <c r="CG291" s="141"/>
    </row>
    <row r="292" spans="1:85" ht="15">
      <c r="A292" s="299" t="s">
        <v>37</v>
      </c>
      <c r="B292" s="304" t="s">
        <v>119</v>
      </c>
      <c r="C292" s="305"/>
      <c r="D292" s="305"/>
      <c r="E292" s="305"/>
      <c r="F292" s="305"/>
      <c r="G292" s="305"/>
      <c r="H292" s="305"/>
      <c r="I292" s="306"/>
      <c r="K292" s="301" t="s">
        <v>37</v>
      </c>
      <c r="L292" s="307" t="s">
        <v>119</v>
      </c>
      <c r="M292" s="308"/>
      <c r="N292" s="308"/>
      <c r="O292" s="308"/>
      <c r="P292" s="308"/>
      <c r="Q292" s="308"/>
      <c r="R292" s="308"/>
      <c r="S292" s="309"/>
      <c r="U292" s="303" t="s">
        <v>37</v>
      </c>
      <c r="V292" s="310" t="s">
        <v>119</v>
      </c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1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7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48"/>
      <c r="G294" s="160">
        <v>0</v>
      </c>
      <c r="H294" s="161">
        <v>0</v>
      </c>
      <c r="I294" s="162">
        <f t="shared" ref="I294:I313" si="19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9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94">SUM(V294:AC294)</f>
        <v>0</v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48"/>
      <c r="G295" s="156">
        <v>0</v>
      </c>
      <c r="H295" s="168">
        <v>0</v>
      </c>
      <c r="I295" s="154">
        <f t="shared" si="192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93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94"/>
        <v>0</v>
      </c>
      <c r="BA295" s="141"/>
      <c r="BR295" s="141"/>
      <c r="CG295" s="141"/>
    </row>
    <row r="296" spans="1:85" ht="15">
      <c r="A296" s="159" t="s">
        <v>55</v>
      </c>
      <c r="B296" s="160">
        <v>0</v>
      </c>
      <c r="C296" s="160">
        <v>0</v>
      </c>
      <c r="D296" s="160">
        <v>0</v>
      </c>
      <c r="E296" s="160">
        <v>0</v>
      </c>
      <c r="F296" s="348"/>
      <c r="G296" s="160">
        <v>0</v>
      </c>
      <c r="H296" s="161">
        <v>0</v>
      </c>
      <c r="I296" s="162">
        <f t="shared" si="192"/>
        <v>0</v>
      </c>
      <c r="J296" s="149"/>
      <c r="K296" s="163" t="s">
        <v>55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93"/>
        <v>0</v>
      </c>
      <c r="U296" s="211" t="s">
        <v>55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94"/>
        <v>0</v>
      </c>
      <c r="BA296" s="141"/>
      <c r="BR296" s="141"/>
      <c r="CG296" s="141"/>
    </row>
    <row r="297" spans="1:85" ht="15">
      <c r="A297" s="167" t="s">
        <v>16</v>
      </c>
      <c r="B297" s="156">
        <v>83.783235781810475</v>
      </c>
      <c r="C297" s="156">
        <v>202.03871758467284</v>
      </c>
      <c r="D297" s="156">
        <v>26.653277047947132</v>
      </c>
      <c r="E297" s="156">
        <v>0</v>
      </c>
      <c r="F297" s="348"/>
      <c r="G297" s="156">
        <v>0</v>
      </c>
      <c r="H297" s="168">
        <v>0</v>
      </c>
      <c r="I297" s="154">
        <f t="shared" si="192"/>
        <v>312.47523041443043</v>
      </c>
      <c r="J297" s="149"/>
      <c r="K297" s="169" t="s">
        <v>16</v>
      </c>
      <c r="L297" s="156">
        <v>83.783235781810475</v>
      </c>
      <c r="M297" s="156">
        <v>202.03871758467284</v>
      </c>
      <c r="N297" s="156">
        <v>26.653277047947132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93"/>
        <v>312.47523041443043</v>
      </c>
      <c r="U297" s="215" t="s">
        <v>16</v>
      </c>
      <c r="V297" s="207">
        <v>83.341987445615729</v>
      </c>
      <c r="W297" s="207">
        <v>0</v>
      </c>
      <c r="X297" s="207">
        <v>0</v>
      </c>
      <c r="Y297" s="207">
        <v>202.03871758467284</v>
      </c>
      <c r="Z297" s="207">
        <v>23.051906967365895</v>
      </c>
      <c r="AA297" s="207">
        <v>0</v>
      </c>
      <c r="AB297" s="207">
        <v>0</v>
      </c>
      <c r="AC297" s="208">
        <v>4.0426184167759898</v>
      </c>
      <c r="AD297" s="209">
        <v>0.44124833619475262</v>
      </c>
      <c r="AE297" s="209">
        <v>0</v>
      </c>
      <c r="AF297" s="209">
        <v>0</v>
      </c>
      <c r="AG297" s="209">
        <v>3.601370080581237</v>
      </c>
      <c r="AH297" s="209">
        <v>0</v>
      </c>
      <c r="AI297" s="210">
        <f t="shared" si="194"/>
        <v>312.47523041443048</v>
      </c>
      <c r="BA297" s="141"/>
      <c r="BR297" s="141"/>
      <c r="CG297" s="141"/>
    </row>
    <row r="298" spans="1:85" ht="15">
      <c r="A298" s="159" t="s">
        <v>15</v>
      </c>
      <c r="B298" s="160">
        <v>74.851350522870064</v>
      </c>
      <c r="C298" s="160">
        <v>135.20022493363214</v>
      </c>
      <c r="D298" s="160">
        <v>39.009854460608643</v>
      </c>
      <c r="E298" s="160">
        <v>0.58638456935131422</v>
      </c>
      <c r="F298" s="348"/>
      <c r="G298" s="160">
        <v>0</v>
      </c>
      <c r="H298" s="161">
        <v>0</v>
      </c>
      <c r="I298" s="162">
        <f t="shared" si="192"/>
        <v>249.64781448646215</v>
      </c>
      <c r="J298" s="149"/>
      <c r="K298" s="163" t="s">
        <v>15</v>
      </c>
      <c r="L298" s="164">
        <v>74.851350522870064</v>
      </c>
      <c r="M298" s="164">
        <v>135.20022493363214</v>
      </c>
      <c r="N298" s="164">
        <v>39.009854460608643</v>
      </c>
      <c r="O298" s="164">
        <v>0.58638456935131422</v>
      </c>
      <c r="P298" s="164">
        <v>0</v>
      </c>
      <c r="Q298" s="164">
        <v>0</v>
      </c>
      <c r="R298" s="165">
        <v>0</v>
      </c>
      <c r="S298" s="166">
        <f t="shared" si="193"/>
        <v>249.64781448646215</v>
      </c>
      <c r="U298" s="211" t="s">
        <v>56</v>
      </c>
      <c r="V298" s="212">
        <v>71.095557356174893</v>
      </c>
      <c r="W298" s="212">
        <v>0</v>
      </c>
      <c r="X298" s="212">
        <v>0</v>
      </c>
      <c r="Y298" s="212">
        <v>135.20022493363214</v>
      </c>
      <c r="Z298" s="212">
        <v>36.350764365998181</v>
      </c>
      <c r="AA298" s="212">
        <v>0.58638456935131422</v>
      </c>
      <c r="AB298" s="212">
        <v>0</v>
      </c>
      <c r="AC298" s="213">
        <v>6.4148832613056292</v>
      </c>
      <c r="AD298" s="212">
        <v>3.7557931666951676</v>
      </c>
      <c r="AE298" s="212">
        <v>0</v>
      </c>
      <c r="AF298" s="212">
        <v>0</v>
      </c>
      <c r="AG298" s="212">
        <v>2.6590900946104608</v>
      </c>
      <c r="AH298" s="212">
        <v>0</v>
      </c>
      <c r="AI298" s="214">
        <f t="shared" si="194"/>
        <v>249.64781448646215</v>
      </c>
      <c r="BA298" s="141"/>
      <c r="BR298" s="141"/>
      <c r="CG298" s="141"/>
    </row>
    <row r="299" spans="1:85" ht="15">
      <c r="A299" s="167" t="s">
        <v>57</v>
      </c>
      <c r="B299" s="156">
        <v>0</v>
      </c>
      <c r="C299" s="156">
        <v>0</v>
      </c>
      <c r="D299" s="156">
        <v>0</v>
      </c>
      <c r="E299" s="156">
        <v>1.5125607738470837</v>
      </c>
      <c r="F299" s="348"/>
      <c r="G299" s="156">
        <v>0</v>
      </c>
      <c r="H299" s="168">
        <v>0</v>
      </c>
      <c r="I299" s="154">
        <f t="shared" si="192"/>
        <v>1.5125607738470837</v>
      </c>
      <c r="J299" s="149"/>
      <c r="K299" s="169" t="s">
        <v>57</v>
      </c>
      <c r="L299" s="156">
        <v>0</v>
      </c>
      <c r="M299" s="156">
        <v>0</v>
      </c>
      <c r="N299" s="156">
        <v>0</v>
      </c>
      <c r="O299" s="156">
        <v>1.5125607738470837</v>
      </c>
      <c r="P299" s="156">
        <v>565.69198124426623</v>
      </c>
      <c r="Q299" s="156">
        <v>0</v>
      </c>
      <c r="R299" s="157">
        <v>0</v>
      </c>
      <c r="S299" s="158">
        <f t="shared" si="193"/>
        <v>567.20454201811333</v>
      </c>
      <c r="U299" s="215" t="s">
        <v>57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1.5125607738470837</v>
      </c>
      <c r="AB299" s="207">
        <v>565.69198124426623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94"/>
        <v>567.20454201811333</v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48"/>
      <c r="G300" s="160">
        <v>0</v>
      </c>
      <c r="H300" s="161">
        <v>0</v>
      </c>
      <c r="I300" s="162">
        <f t="shared" si="19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10.391168152608834</v>
      </c>
      <c r="Q300" s="164">
        <v>0</v>
      </c>
      <c r="R300" s="165">
        <v>0</v>
      </c>
      <c r="S300" s="166">
        <f t="shared" si="193"/>
        <v>10.391168152608834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10.391168152608834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94"/>
        <v>10.391168152608834</v>
      </c>
      <c r="BA300" s="141"/>
      <c r="BR300" s="141"/>
      <c r="CG300" s="141"/>
    </row>
    <row r="301" spans="1:85" ht="15">
      <c r="A301" s="167" t="s">
        <v>58</v>
      </c>
      <c r="B301" s="156">
        <v>0</v>
      </c>
      <c r="C301" s="156">
        <v>0</v>
      </c>
      <c r="D301" s="156">
        <v>0</v>
      </c>
      <c r="E301" s="156">
        <v>0</v>
      </c>
      <c r="F301" s="348"/>
      <c r="G301" s="156">
        <v>0</v>
      </c>
      <c r="H301" s="168">
        <v>0</v>
      </c>
      <c r="I301" s="154">
        <f t="shared" si="192"/>
        <v>0</v>
      </c>
      <c r="J301" s="149"/>
      <c r="K301" s="169" t="s">
        <v>58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93"/>
        <v>0</v>
      </c>
      <c r="U301" s="215" t="s">
        <v>58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94"/>
        <v>0</v>
      </c>
      <c r="BA301" s="141"/>
      <c r="BR301" s="141"/>
      <c r="CG301" s="141"/>
    </row>
    <row r="302" spans="1:85" ht="15">
      <c r="A302" s="159" t="s">
        <v>17</v>
      </c>
      <c r="B302" s="160">
        <v>7.3157927173043094</v>
      </c>
      <c r="C302" s="160">
        <v>1.2742799633933737</v>
      </c>
      <c r="D302" s="160">
        <v>31.859524411753476</v>
      </c>
      <c r="E302" s="160">
        <v>62.772411989821364</v>
      </c>
      <c r="F302" s="348"/>
      <c r="G302" s="160">
        <v>0</v>
      </c>
      <c r="H302" s="161">
        <v>0</v>
      </c>
      <c r="I302" s="162">
        <f t="shared" si="192"/>
        <v>103.22200908227252</v>
      </c>
      <c r="J302" s="149"/>
      <c r="K302" s="163" t="s">
        <v>17</v>
      </c>
      <c r="L302" s="164">
        <v>7.3157927173043094</v>
      </c>
      <c r="M302" s="164">
        <v>1.2742799633933737</v>
      </c>
      <c r="N302" s="164">
        <v>31.859524411753476</v>
      </c>
      <c r="O302" s="164">
        <v>62.772411989821364</v>
      </c>
      <c r="P302" s="164">
        <v>3.1183956739705843</v>
      </c>
      <c r="Q302" s="164">
        <v>0</v>
      </c>
      <c r="R302" s="165">
        <v>0</v>
      </c>
      <c r="S302" s="166">
        <f t="shared" si="193"/>
        <v>106.3404047562431</v>
      </c>
      <c r="U302" s="211" t="s">
        <v>17</v>
      </c>
      <c r="V302" s="212">
        <v>5.7687125096668943</v>
      </c>
      <c r="W302" s="212">
        <v>0</v>
      </c>
      <c r="X302" s="212">
        <v>0</v>
      </c>
      <c r="Y302" s="212">
        <v>1.2742799633933737</v>
      </c>
      <c r="Z302" s="212">
        <v>27.99938183536791</v>
      </c>
      <c r="AA302" s="212">
        <v>62.772411989821364</v>
      </c>
      <c r="AB302" s="212">
        <v>3.1183956739705843</v>
      </c>
      <c r="AC302" s="213">
        <v>5.4072227840229816</v>
      </c>
      <c r="AD302" s="212">
        <v>1.5470802076374148</v>
      </c>
      <c r="AE302" s="212">
        <v>0</v>
      </c>
      <c r="AF302" s="212">
        <v>0</v>
      </c>
      <c r="AG302" s="212">
        <v>3.860142576385567</v>
      </c>
      <c r="AH302" s="212">
        <v>0</v>
      </c>
      <c r="AI302" s="214">
        <f t="shared" si="194"/>
        <v>106.3404047562431</v>
      </c>
      <c r="BA302" s="141"/>
      <c r="BR302" s="141"/>
      <c r="CG302" s="141"/>
    </row>
    <row r="303" spans="1:85" ht="15">
      <c r="A303" s="167" t="s">
        <v>139</v>
      </c>
      <c r="B303" s="156">
        <v>168.00636890248481</v>
      </c>
      <c r="C303" s="156">
        <v>1835.529530994643</v>
      </c>
      <c r="D303" s="156">
        <v>381.23241618371799</v>
      </c>
      <c r="E303" s="156">
        <v>0</v>
      </c>
      <c r="F303" s="348"/>
      <c r="G303" s="156">
        <v>0</v>
      </c>
      <c r="H303" s="168">
        <v>0</v>
      </c>
      <c r="I303" s="154">
        <f t="shared" si="192"/>
        <v>2384.7683160808456</v>
      </c>
      <c r="J303" s="149"/>
      <c r="K303" s="169" t="s">
        <v>139</v>
      </c>
      <c r="L303" s="156">
        <v>168.00636890248481</v>
      </c>
      <c r="M303" s="156">
        <v>1835.529530994643</v>
      </c>
      <c r="N303" s="156">
        <v>381.23241618371799</v>
      </c>
      <c r="O303" s="156">
        <v>0</v>
      </c>
      <c r="P303" s="156">
        <v>3.130574372023065</v>
      </c>
      <c r="Q303" s="156">
        <v>0</v>
      </c>
      <c r="R303" s="157">
        <v>0</v>
      </c>
      <c r="S303" s="158">
        <f t="shared" si="193"/>
        <v>2387.8988904528687</v>
      </c>
      <c r="U303" s="215" t="s">
        <v>139</v>
      </c>
      <c r="V303" s="207">
        <v>150.8416959561028</v>
      </c>
      <c r="W303" s="207">
        <v>0</v>
      </c>
      <c r="X303" s="207">
        <v>0</v>
      </c>
      <c r="Y303" s="207">
        <v>1835.529530994643</v>
      </c>
      <c r="Z303" s="207">
        <v>339.32031148133615</v>
      </c>
      <c r="AA303" s="207">
        <v>0</v>
      </c>
      <c r="AB303" s="207">
        <v>3.130574372023065</v>
      </c>
      <c r="AC303" s="208">
        <v>59.076777648763866</v>
      </c>
      <c r="AD303" s="207">
        <v>17.164672946382023</v>
      </c>
      <c r="AE303" s="207">
        <v>0</v>
      </c>
      <c r="AF303" s="207">
        <v>0</v>
      </c>
      <c r="AG303" s="207">
        <v>41.912104702381832</v>
      </c>
      <c r="AH303" s="207">
        <v>0</v>
      </c>
      <c r="AI303" s="210">
        <f t="shared" si="194"/>
        <v>2387.8988904528687</v>
      </c>
      <c r="BA303" s="141"/>
      <c r="BR303" s="141"/>
      <c r="CG303" s="141"/>
    </row>
    <row r="304" spans="1:85" ht="15">
      <c r="A304" s="159" t="s">
        <v>25</v>
      </c>
      <c r="B304" s="160">
        <v>210.30283269012364</v>
      </c>
      <c r="C304" s="160">
        <v>7.6300761595858582</v>
      </c>
      <c r="D304" s="160">
        <v>26.445716012238233</v>
      </c>
      <c r="E304" s="160">
        <v>1304.2686939731213</v>
      </c>
      <c r="F304" s="348"/>
      <c r="G304" s="160">
        <v>87.766288659406555</v>
      </c>
      <c r="H304" s="161">
        <v>0</v>
      </c>
      <c r="I304" s="162">
        <f t="shared" si="192"/>
        <v>1636.4136074944756</v>
      </c>
      <c r="J304" s="149"/>
      <c r="K304" s="163" t="s">
        <v>25</v>
      </c>
      <c r="L304" s="164">
        <v>210.30283269012364</v>
      </c>
      <c r="M304" s="164">
        <v>7.6300761595858582</v>
      </c>
      <c r="N304" s="164">
        <v>26.445716012238233</v>
      </c>
      <c r="O304" s="164">
        <v>1304.2686939731213</v>
      </c>
      <c r="P304" s="164">
        <v>20.174277940325076</v>
      </c>
      <c r="Q304" s="164">
        <v>87.766288659406555</v>
      </c>
      <c r="R304" s="165">
        <v>0</v>
      </c>
      <c r="S304" s="166">
        <f t="shared" si="193"/>
        <v>1656.5878854348007</v>
      </c>
      <c r="U304" s="211" t="s">
        <v>25</v>
      </c>
      <c r="V304" s="212">
        <v>4.2179528780190623</v>
      </c>
      <c r="W304" s="212">
        <v>119.43629187618413</v>
      </c>
      <c r="X304" s="212">
        <v>87.766288659406555</v>
      </c>
      <c r="Y304" s="212">
        <v>7.6300761595858582</v>
      </c>
      <c r="Z304" s="212">
        <v>11.34963149216648</v>
      </c>
      <c r="AA304" s="212">
        <v>1151.9862704622838</v>
      </c>
      <c r="AB304" s="212">
        <v>20.174277940325076</v>
      </c>
      <c r="AC304" s="213">
        <v>254.02709596682985</v>
      </c>
      <c r="AD304" s="212">
        <v>86.648587935920446</v>
      </c>
      <c r="AE304" s="212">
        <v>152.28242351083759</v>
      </c>
      <c r="AF304" s="212">
        <v>0</v>
      </c>
      <c r="AG304" s="212">
        <v>15.096084520071752</v>
      </c>
      <c r="AH304" s="212">
        <v>0</v>
      </c>
      <c r="AI304" s="214">
        <f t="shared" si="194"/>
        <v>1656.5878854348007</v>
      </c>
      <c r="BA304" s="141"/>
      <c r="BR304" s="141"/>
      <c r="CG304" s="141"/>
    </row>
    <row r="305" spans="1:85" ht="15">
      <c r="A305" s="167" t="s">
        <v>24</v>
      </c>
      <c r="B305" s="156">
        <v>37.293508188110437</v>
      </c>
      <c r="C305" s="156">
        <v>0</v>
      </c>
      <c r="D305" s="156">
        <v>237.7416867871388</v>
      </c>
      <c r="E305" s="156">
        <v>0</v>
      </c>
      <c r="F305" s="348"/>
      <c r="G305" s="156">
        <v>0</v>
      </c>
      <c r="H305" s="168">
        <v>0</v>
      </c>
      <c r="I305" s="154">
        <f t="shared" si="192"/>
        <v>275.03519497524923</v>
      </c>
      <c r="J305" s="149"/>
      <c r="K305" s="169" t="s">
        <v>24</v>
      </c>
      <c r="L305" s="156">
        <v>37.293508188110437</v>
      </c>
      <c r="M305" s="156">
        <v>0</v>
      </c>
      <c r="N305" s="156">
        <v>237.7416867871388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93"/>
        <v>275.03519497524923</v>
      </c>
      <c r="U305" s="215" t="s">
        <v>24</v>
      </c>
      <c r="V305" s="207">
        <v>29.408830437483783</v>
      </c>
      <c r="W305" s="207">
        <v>0</v>
      </c>
      <c r="X305" s="207">
        <v>0</v>
      </c>
      <c r="Y305" s="207">
        <v>0</v>
      </c>
      <c r="Z305" s="207">
        <v>10.11666752285697</v>
      </c>
      <c r="AA305" s="207">
        <v>0</v>
      </c>
      <c r="AB305" s="207">
        <v>0</v>
      </c>
      <c r="AC305" s="208">
        <v>235.50969701490845</v>
      </c>
      <c r="AD305" s="207">
        <v>7.8846777506266505</v>
      </c>
      <c r="AE305" s="207">
        <v>0</v>
      </c>
      <c r="AF305" s="207">
        <v>0</v>
      </c>
      <c r="AG305" s="207">
        <v>227.62501926428183</v>
      </c>
      <c r="AH305" s="207">
        <v>0</v>
      </c>
      <c r="AI305" s="210">
        <f t="shared" si="194"/>
        <v>275.03519497524923</v>
      </c>
      <c r="BA305" s="141"/>
      <c r="BR305" s="141"/>
      <c r="CG305" s="141"/>
    </row>
    <row r="306" spans="1:85" ht="15">
      <c r="A306" s="159" t="s">
        <v>59</v>
      </c>
      <c r="B306" s="160">
        <v>5.8643653067117203</v>
      </c>
      <c r="C306" s="160">
        <v>0</v>
      </c>
      <c r="D306" s="160">
        <v>4.7169894858333414</v>
      </c>
      <c r="E306" s="160">
        <v>0</v>
      </c>
      <c r="F306" s="348"/>
      <c r="G306" s="160">
        <v>0</v>
      </c>
      <c r="H306" s="161">
        <v>0</v>
      </c>
      <c r="I306" s="162">
        <f t="shared" si="192"/>
        <v>10.581354792545062</v>
      </c>
      <c r="J306" s="149"/>
      <c r="K306" s="163" t="s">
        <v>59</v>
      </c>
      <c r="L306" s="164">
        <v>5.8643653067117203</v>
      </c>
      <c r="M306" s="164">
        <v>0</v>
      </c>
      <c r="N306" s="164">
        <v>4.7169894858333414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93"/>
        <v>10.581354792545062</v>
      </c>
      <c r="U306" s="211" t="s">
        <v>59</v>
      </c>
      <c r="V306" s="212">
        <v>2.0397792371171199</v>
      </c>
      <c r="W306" s="212">
        <v>0</v>
      </c>
      <c r="X306" s="212">
        <v>0</v>
      </c>
      <c r="Y306" s="212">
        <v>0</v>
      </c>
      <c r="Z306" s="212">
        <v>4.7169894858333414</v>
      </c>
      <c r="AA306" s="212">
        <v>0</v>
      </c>
      <c r="AB306" s="212">
        <v>0</v>
      </c>
      <c r="AC306" s="213">
        <v>3.8245860695946008</v>
      </c>
      <c r="AD306" s="212">
        <v>3.8245860695946008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94"/>
        <v>10.581354792545062</v>
      </c>
      <c r="BA306" s="141"/>
      <c r="BR306" s="141"/>
      <c r="CG306" s="141"/>
    </row>
    <row r="307" spans="1:85" ht="15">
      <c r="A307" s="167" t="s">
        <v>22</v>
      </c>
      <c r="B307" s="156">
        <v>84.64868242622974</v>
      </c>
      <c r="C307" s="156">
        <v>0</v>
      </c>
      <c r="D307" s="156">
        <v>0</v>
      </c>
      <c r="E307" s="156">
        <v>0</v>
      </c>
      <c r="F307" s="348"/>
      <c r="G307" s="156">
        <v>0</v>
      </c>
      <c r="H307" s="168">
        <v>0</v>
      </c>
      <c r="I307" s="154">
        <f t="shared" si="192"/>
        <v>84.64868242622974</v>
      </c>
      <c r="J307" s="149"/>
      <c r="K307" s="169" t="s">
        <v>22</v>
      </c>
      <c r="L307" s="156">
        <v>84.64868242622974</v>
      </c>
      <c r="M307" s="156">
        <v>0</v>
      </c>
      <c r="N307" s="156">
        <v>0</v>
      </c>
      <c r="O307" s="156">
        <v>0</v>
      </c>
      <c r="P307" s="156">
        <v>32.158193774082925</v>
      </c>
      <c r="Q307" s="156">
        <v>0</v>
      </c>
      <c r="R307" s="157">
        <v>0</v>
      </c>
      <c r="S307" s="158">
        <f t="shared" si="193"/>
        <v>116.80687620031267</v>
      </c>
      <c r="U307" s="215" t="s">
        <v>22</v>
      </c>
      <c r="V307" s="207">
        <v>84.64868242622974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32.158193774082925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94"/>
        <v>116.80687620031267</v>
      </c>
      <c r="BA307" s="141"/>
      <c r="BR307" s="141"/>
      <c r="CG307" s="141"/>
    </row>
    <row r="308" spans="1:85" ht="15">
      <c r="A308" s="159" t="s">
        <v>21</v>
      </c>
      <c r="B308" s="160">
        <v>3.6539048896051529E-2</v>
      </c>
      <c r="C308" s="160">
        <v>5.4808573344077294E-2</v>
      </c>
      <c r="D308" s="160">
        <v>0</v>
      </c>
      <c r="E308" s="160">
        <v>0</v>
      </c>
      <c r="F308" s="348"/>
      <c r="G308" s="160">
        <v>0</v>
      </c>
      <c r="H308" s="161">
        <v>0</v>
      </c>
      <c r="I308" s="162">
        <f t="shared" si="192"/>
        <v>9.1347622240128823E-2</v>
      </c>
      <c r="J308" s="149"/>
      <c r="K308" s="163" t="s">
        <v>21</v>
      </c>
      <c r="L308" s="164">
        <v>3.6539048896051529E-2</v>
      </c>
      <c r="M308" s="164">
        <v>5.4808573344077294E-2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93"/>
        <v>9.1347622240128823E-2</v>
      </c>
      <c r="U308" s="211" t="s">
        <v>60</v>
      </c>
      <c r="V308" s="212">
        <v>3.6539048896051529E-2</v>
      </c>
      <c r="W308" s="212">
        <v>0</v>
      </c>
      <c r="X308" s="212">
        <v>0</v>
      </c>
      <c r="Y308" s="212">
        <v>5.4808573344077294E-2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94"/>
        <v>9.1347622240128823E-2</v>
      </c>
      <c r="BA308" s="141"/>
      <c r="BR308" s="141"/>
      <c r="CG308" s="141"/>
    </row>
    <row r="309" spans="1:85" ht="15">
      <c r="A309" s="170" t="s">
        <v>63</v>
      </c>
      <c r="B309" s="156">
        <v>22.132799999999996</v>
      </c>
      <c r="C309" s="156">
        <v>0</v>
      </c>
      <c r="D309" s="156">
        <v>0</v>
      </c>
      <c r="E309" s="156">
        <v>0</v>
      </c>
      <c r="F309" s="348"/>
      <c r="G309" s="156">
        <v>0</v>
      </c>
      <c r="H309" s="168">
        <v>0</v>
      </c>
      <c r="I309" s="154">
        <f t="shared" si="192"/>
        <v>22.132799999999996</v>
      </c>
      <c r="J309" s="149"/>
      <c r="K309" s="171" t="s">
        <v>63</v>
      </c>
      <c r="L309" s="156">
        <v>22.132799999999996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93"/>
        <v>22.132799999999996</v>
      </c>
      <c r="U309" s="216" t="s">
        <v>61</v>
      </c>
      <c r="V309" s="207">
        <v>22.132799999999996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94"/>
        <v>22.132799999999996</v>
      </c>
      <c r="BA309" s="141"/>
      <c r="BR309" s="141"/>
      <c r="CG309" s="141"/>
    </row>
    <row r="310" spans="1:85">
      <c r="A310" s="172" t="s">
        <v>23</v>
      </c>
      <c r="B310" s="173">
        <v>22.132799999999996</v>
      </c>
      <c r="C310" s="173">
        <v>0</v>
      </c>
      <c r="D310" s="173">
        <v>0</v>
      </c>
      <c r="E310" s="173">
        <v>0</v>
      </c>
      <c r="F310" s="348"/>
      <c r="G310" s="173">
        <v>0</v>
      </c>
      <c r="H310" s="174">
        <v>0</v>
      </c>
      <c r="I310" s="175">
        <f t="shared" si="192"/>
        <v>22.132799999999996</v>
      </c>
      <c r="J310" s="149"/>
      <c r="K310" s="176" t="s">
        <v>23</v>
      </c>
      <c r="L310" s="177">
        <v>22.132799999999996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93"/>
        <v>22.132799999999996</v>
      </c>
      <c r="U310" s="217" t="s">
        <v>64</v>
      </c>
      <c r="V310" s="218">
        <v>22.132799999999996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7">
        <v>0</v>
      </c>
      <c r="AI310" s="219">
        <f t="shared" si="194"/>
        <v>22.132799999999996</v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48"/>
      <c r="G311" s="181">
        <v>0</v>
      </c>
      <c r="H311" s="182">
        <v>0</v>
      </c>
      <c r="I311" s="183">
        <f t="shared" si="19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9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94"/>
        <v>0</v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48"/>
      <c r="G312" s="173">
        <v>0</v>
      </c>
      <c r="H312" s="174">
        <v>0</v>
      </c>
      <c r="I312" s="175">
        <f t="shared" si="19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9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7">
        <v>0</v>
      </c>
      <c r="AI312" s="219">
        <f t="shared" si="194"/>
        <v>0</v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49"/>
      <c r="G313" s="188">
        <v>0</v>
      </c>
      <c r="H313" s="189">
        <v>0</v>
      </c>
      <c r="I313" s="190">
        <f t="shared" si="19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9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94"/>
        <v>0</v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694.23547558454118</v>
      </c>
      <c r="C314" s="195">
        <f t="shared" ref="C314:H314" si="195">SUM(C293:C309)</f>
        <v>2181.7276382092709</v>
      </c>
      <c r="D314" s="195">
        <f t="shared" si="195"/>
        <v>747.65946438923754</v>
      </c>
      <c r="E314" s="195">
        <f t="shared" si="195"/>
        <v>1369.140051306141</v>
      </c>
      <c r="F314" s="195">
        <f t="shared" si="195"/>
        <v>0</v>
      </c>
      <c r="G314" s="195">
        <f t="shared" si="195"/>
        <v>87.766288659406555</v>
      </c>
      <c r="H314" s="197">
        <f t="shared" si="195"/>
        <v>0</v>
      </c>
      <c r="I314" s="154">
        <f t="shared" ref="I314" si="196">SUM(I293:I309)</f>
        <v>5080.5289181485987</v>
      </c>
      <c r="J314" s="149"/>
      <c r="K314" s="196" t="s">
        <v>26</v>
      </c>
      <c r="L314" s="195">
        <f>SUM(L293:L309)</f>
        <v>694.23547558454118</v>
      </c>
      <c r="M314" s="195">
        <f t="shared" ref="M314:R314" si="197">SUM(M293:M309)</f>
        <v>2181.7276382092709</v>
      </c>
      <c r="N314" s="195">
        <f t="shared" si="197"/>
        <v>747.65946438923754</v>
      </c>
      <c r="O314" s="195">
        <f t="shared" si="197"/>
        <v>1369.140051306141</v>
      </c>
      <c r="P314" s="195">
        <f t="shared" si="197"/>
        <v>634.66459115727673</v>
      </c>
      <c r="Q314" s="195">
        <f t="shared" si="197"/>
        <v>87.766288659406555</v>
      </c>
      <c r="R314" s="197">
        <f t="shared" si="197"/>
        <v>0</v>
      </c>
      <c r="S314" s="198">
        <f t="shared" ref="S314" si="198">SUM(S293:S309)</f>
        <v>5715.1935093058746</v>
      </c>
      <c r="T314" s="141" t="str">
        <f>IF(ABS(S314-AI314)&gt;0.01,S314-AI314,"")</f>
        <v/>
      </c>
      <c r="U314" s="224" t="s">
        <v>62</v>
      </c>
      <c r="V314" s="225">
        <f>SUM(V293:V309)</f>
        <v>453.53253729530604</v>
      </c>
      <c r="W314" s="225">
        <f t="shared" ref="W314:AH314" si="199">SUM(W293:W309)</f>
        <v>119.43629187618413</v>
      </c>
      <c r="X314" s="225">
        <f t="shared" si="199"/>
        <v>87.766288659406555</v>
      </c>
      <c r="Y314" s="225">
        <f t="shared" si="199"/>
        <v>2181.7276382092709</v>
      </c>
      <c r="Z314" s="225">
        <f t="shared" si="199"/>
        <v>452.90565315092493</v>
      </c>
      <c r="AA314" s="225">
        <f t="shared" si="199"/>
        <v>1216.8576277953034</v>
      </c>
      <c r="AB314" s="225">
        <f t="shared" si="199"/>
        <v>634.66459115727673</v>
      </c>
      <c r="AC314" s="225">
        <f t="shared" si="199"/>
        <v>568.30288116220129</v>
      </c>
      <c r="AD314" s="226">
        <f t="shared" si="199"/>
        <v>121.26664641305106</v>
      </c>
      <c r="AE314" s="226">
        <f t="shared" si="199"/>
        <v>152.28242351083759</v>
      </c>
      <c r="AF314" s="226">
        <f t="shared" si="199"/>
        <v>0</v>
      </c>
      <c r="AG314" s="226">
        <f t="shared" si="199"/>
        <v>294.75381123831266</v>
      </c>
      <c r="AH314" s="226">
        <f t="shared" si="199"/>
        <v>0</v>
      </c>
      <c r="AI314" s="227">
        <f>SUM(V314:AC314)</f>
        <v>5715.1935093058746</v>
      </c>
      <c r="BA314" s="141"/>
      <c r="BR314" s="141"/>
      <c r="CG314" s="141"/>
    </row>
    <row r="315" spans="1:85" s="24" customFormat="1" ht="15" thickBot="1">
      <c r="A315" s="31" t="s">
        <v>86</v>
      </c>
      <c r="B315" s="49">
        <f>IF($I314=0,"-",B314/$I314)</f>
        <v>0.13664629938520817</v>
      </c>
      <c r="C315" s="49">
        <f t="shared" ref="C315:H315" si="200">IF($I314=0,"-",C314/$I314)</f>
        <v>0.4294292333256351</v>
      </c>
      <c r="D315" s="49">
        <f t="shared" si="200"/>
        <v>0.14716173777073843</v>
      </c>
      <c r="E315" s="49">
        <f t="shared" si="200"/>
        <v>0.26948769967932212</v>
      </c>
      <c r="F315" s="49">
        <f t="shared" si="200"/>
        <v>0</v>
      </c>
      <c r="G315" s="49">
        <f t="shared" si="200"/>
        <v>1.727502983909588E-2</v>
      </c>
      <c r="H315" s="72">
        <f t="shared" si="200"/>
        <v>0</v>
      </c>
      <c r="I315" s="50">
        <f>SUM(B315:H315)</f>
        <v>0.99999999999999967</v>
      </c>
      <c r="J315" s="141"/>
      <c r="K315" s="84" t="s">
        <v>86</v>
      </c>
      <c r="L315" s="101">
        <f>IF($S314=0,"-",L314/$S314)</f>
        <v>0.12147191069806101</v>
      </c>
      <c r="M315" s="101">
        <f t="shared" ref="M315:R315" si="201">IF($S314=0,"-",M314/$S314)</f>
        <v>0.38174169162545951</v>
      </c>
      <c r="N315" s="101">
        <f t="shared" si="201"/>
        <v>0.1308196237225995</v>
      </c>
      <c r="O315" s="101">
        <f t="shared" si="201"/>
        <v>0.23956145125739176</v>
      </c>
      <c r="P315" s="101">
        <f t="shared" si="201"/>
        <v>0.11104866180364178</v>
      </c>
      <c r="Q315" s="101">
        <f t="shared" si="201"/>
        <v>1.5356660892846305E-2</v>
      </c>
      <c r="R315" s="102">
        <f t="shared" si="201"/>
        <v>0</v>
      </c>
      <c r="S315" s="103">
        <f>SUM(L315:R315)</f>
        <v>0.99999999999999978</v>
      </c>
      <c r="U315" s="113" t="s">
        <v>86</v>
      </c>
      <c r="V315" s="135">
        <f>+V314/$AI314</f>
        <v>7.9355587270463004E-2</v>
      </c>
      <c r="W315" s="135">
        <f t="shared" ref="W315:AH315" si="202">+W314/$AI314</f>
        <v>2.0898031130828672E-2</v>
      </c>
      <c r="X315" s="135">
        <f t="shared" si="202"/>
        <v>1.5356660892846305E-2</v>
      </c>
      <c r="Y315" s="135">
        <f t="shared" si="202"/>
        <v>0.38174169162545951</v>
      </c>
      <c r="Z315" s="135">
        <f t="shared" si="202"/>
        <v>7.9245899970573616E-2</v>
      </c>
      <c r="AA315" s="135">
        <f t="shared" si="202"/>
        <v>0.21291626010806658</v>
      </c>
      <c r="AB315" s="135">
        <f t="shared" si="202"/>
        <v>0.11104866180364178</v>
      </c>
      <c r="AC315" s="135">
        <f t="shared" si="202"/>
        <v>9.9437207198120436E-2</v>
      </c>
      <c r="AD315" s="135">
        <f t="shared" si="202"/>
        <v>2.1218292296769355E-2</v>
      </c>
      <c r="AE315" s="135">
        <f t="shared" si="202"/>
        <v>2.6645191149325176E-2</v>
      </c>
      <c r="AF315" s="135">
        <f t="shared" si="202"/>
        <v>0</v>
      </c>
      <c r="AG315" s="135">
        <f t="shared" si="202"/>
        <v>5.1573723752025902E-2</v>
      </c>
      <c r="AH315" s="135">
        <f t="shared" si="202"/>
        <v>0</v>
      </c>
      <c r="AI315" s="136">
        <f>SUM(V315:AC315)</f>
        <v>0.99999999999999989</v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298" t="s">
        <v>38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0" t="s">
        <v>38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2" t="s">
        <v>38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54</v>
      </c>
      <c r="AC317" s="200" t="s">
        <v>66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62</v>
      </c>
      <c r="BA317" s="141"/>
      <c r="BR317" s="141"/>
      <c r="CG317" s="141"/>
    </row>
    <row r="318" spans="1:85" ht="15">
      <c r="A318" s="299" t="s">
        <v>38</v>
      </c>
      <c r="B318" s="304" t="s">
        <v>119</v>
      </c>
      <c r="C318" s="305"/>
      <c r="D318" s="305"/>
      <c r="E318" s="305"/>
      <c r="F318" s="305"/>
      <c r="G318" s="305"/>
      <c r="H318" s="305"/>
      <c r="I318" s="306"/>
      <c r="K318" s="301" t="s">
        <v>38</v>
      </c>
      <c r="L318" s="307" t="s">
        <v>119</v>
      </c>
      <c r="M318" s="308"/>
      <c r="N318" s="308"/>
      <c r="O318" s="308"/>
      <c r="P318" s="308"/>
      <c r="Q318" s="308"/>
      <c r="R318" s="308"/>
      <c r="S318" s="309"/>
      <c r="U318" s="303" t="s">
        <v>38</v>
      </c>
      <c r="V318" s="310" t="s">
        <v>119</v>
      </c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1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47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48"/>
      <c r="G320" s="160">
        <v>0</v>
      </c>
      <c r="H320" s="161">
        <v>0</v>
      </c>
      <c r="I320" s="162">
        <f t="shared" ref="I320:I339" si="203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204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205">SUM(V320:AC320)</f>
        <v>0</v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48"/>
      <c r="G321" s="156">
        <v>0</v>
      </c>
      <c r="H321" s="168">
        <v>0</v>
      </c>
      <c r="I321" s="154">
        <f t="shared" si="203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204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205"/>
        <v>0</v>
      </c>
      <c r="BA321" s="141"/>
      <c r="BR321" s="141"/>
      <c r="CG321" s="141"/>
    </row>
    <row r="322" spans="1:85" ht="15">
      <c r="A322" s="159" t="s">
        <v>55</v>
      </c>
      <c r="B322" s="160">
        <v>0</v>
      </c>
      <c r="C322" s="160">
        <v>0</v>
      </c>
      <c r="D322" s="160">
        <v>0</v>
      </c>
      <c r="E322" s="160">
        <v>0</v>
      </c>
      <c r="F322" s="348"/>
      <c r="G322" s="160">
        <v>0</v>
      </c>
      <c r="H322" s="161">
        <v>0</v>
      </c>
      <c r="I322" s="162">
        <f t="shared" si="203"/>
        <v>0</v>
      </c>
      <c r="J322" s="149"/>
      <c r="K322" s="163" t="s">
        <v>55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204"/>
        <v>0</v>
      </c>
      <c r="U322" s="211" t="s">
        <v>55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205"/>
        <v>0</v>
      </c>
      <c r="BA322" s="141"/>
      <c r="BR322" s="141"/>
      <c r="CG322" s="141"/>
    </row>
    <row r="323" spans="1:85" ht="15">
      <c r="A323" s="167" t="s">
        <v>16</v>
      </c>
      <c r="B323" s="156">
        <v>75.811210302206291</v>
      </c>
      <c r="C323" s="156">
        <v>205.314078247645</v>
      </c>
      <c r="D323" s="156">
        <v>114.89270358079465</v>
      </c>
      <c r="E323" s="156">
        <v>0</v>
      </c>
      <c r="F323" s="348"/>
      <c r="G323" s="156">
        <v>0</v>
      </c>
      <c r="H323" s="168">
        <v>0</v>
      </c>
      <c r="I323" s="154">
        <f t="shared" si="203"/>
        <v>396.01799213064595</v>
      </c>
      <c r="J323" s="149"/>
      <c r="K323" s="169" t="s">
        <v>16</v>
      </c>
      <c r="L323" s="156">
        <v>75.811210302206291</v>
      </c>
      <c r="M323" s="156">
        <v>205.314078247645</v>
      </c>
      <c r="N323" s="156">
        <v>114.89270358079465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204"/>
        <v>396.01799213064595</v>
      </c>
      <c r="U323" s="215" t="s">
        <v>16</v>
      </c>
      <c r="V323" s="207">
        <v>75.811210302206291</v>
      </c>
      <c r="W323" s="207">
        <v>0</v>
      </c>
      <c r="X323" s="207">
        <v>0</v>
      </c>
      <c r="Y323" s="207">
        <v>205.314078247645</v>
      </c>
      <c r="Z323" s="207">
        <v>114.89270358079465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205"/>
        <v>396.01799213064595</v>
      </c>
      <c r="BA323" s="141"/>
      <c r="BR323" s="141"/>
      <c r="CG323" s="141"/>
    </row>
    <row r="324" spans="1:85" ht="15">
      <c r="A324" s="159" t="s">
        <v>15</v>
      </c>
      <c r="B324" s="160">
        <v>4.455699951835066</v>
      </c>
      <c r="C324" s="160">
        <v>1.9781500613821356E-4</v>
      </c>
      <c r="D324" s="160">
        <v>0</v>
      </c>
      <c r="E324" s="160">
        <v>0</v>
      </c>
      <c r="F324" s="348"/>
      <c r="G324" s="160">
        <v>0</v>
      </c>
      <c r="H324" s="161">
        <v>0</v>
      </c>
      <c r="I324" s="162">
        <f t="shared" si="203"/>
        <v>4.4558977668412041</v>
      </c>
      <c r="J324" s="149"/>
      <c r="K324" s="163" t="s">
        <v>15</v>
      </c>
      <c r="L324" s="164">
        <v>4.455699951835066</v>
      </c>
      <c r="M324" s="164">
        <v>1.9781500613821356E-4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204"/>
        <v>4.4558977668412041</v>
      </c>
      <c r="U324" s="211" t="s">
        <v>56</v>
      </c>
      <c r="V324" s="212">
        <v>4.4535246830763668</v>
      </c>
      <c r="W324" s="212">
        <v>0</v>
      </c>
      <c r="X324" s="212">
        <v>0</v>
      </c>
      <c r="Y324" s="212">
        <v>1.9781500613821356E-4</v>
      </c>
      <c r="Z324" s="212">
        <v>0</v>
      </c>
      <c r="AA324" s="212">
        <v>0</v>
      </c>
      <c r="AB324" s="212">
        <v>0</v>
      </c>
      <c r="AC324" s="213">
        <v>2.1752687586987425E-3</v>
      </c>
      <c r="AD324" s="212">
        <v>2.1752687586987425E-3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205"/>
        <v>4.4558977668412041</v>
      </c>
      <c r="BA324" s="141"/>
      <c r="BR324" s="141"/>
      <c r="CG324" s="141"/>
    </row>
    <row r="325" spans="1:85" ht="15">
      <c r="A325" s="167" t="s">
        <v>57</v>
      </c>
      <c r="B325" s="156">
        <v>0</v>
      </c>
      <c r="C325" s="156">
        <v>0</v>
      </c>
      <c r="D325" s="156">
        <v>0</v>
      </c>
      <c r="E325" s="156">
        <v>3.3103950503539767</v>
      </c>
      <c r="F325" s="348"/>
      <c r="G325" s="156">
        <v>0</v>
      </c>
      <c r="H325" s="168">
        <v>0</v>
      </c>
      <c r="I325" s="154">
        <f t="shared" si="203"/>
        <v>3.3103950503539767</v>
      </c>
      <c r="J325" s="149"/>
      <c r="K325" s="169" t="s">
        <v>57</v>
      </c>
      <c r="L325" s="156">
        <v>0</v>
      </c>
      <c r="M325" s="156">
        <v>0</v>
      </c>
      <c r="N325" s="156">
        <v>0</v>
      </c>
      <c r="O325" s="156">
        <v>3.3103950503539767</v>
      </c>
      <c r="P325" s="156">
        <v>51.709811164770024</v>
      </c>
      <c r="Q325" s="156">
        <v>0</v>
      </c>
      <c r="R325" s="157">
        <v>0</v>
      </c>
      <c r="S325" s="158">
        <f t="shared" si="204"/>
        <v>55.020206215123999</v>
      </c>
      <c r="U325" s="215" t="s">
        <v>57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3.3103950503539767</v>
      </c>
      <c r="AB325" s="207">
        <v>51.709811164770024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205"/>
        <v>55.020206215123999</v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48"/>
      <c r="G326" s="160">
        <v>0</v>
      </c>
      <c r="H326" s="161">
        <v>0</v>
      </c>
      <c r="I326" s="162">
        <f t="shared" si="203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6.6711456799511906</v>
      </c>
      <c r="Q326" s="164">
        <v>0</v>
      </c>
      <c r="R326" s="165">
        <v>0</v>
      </c>
      <c r="S326" s="166">
        <f t="shared" si="204"/>
        <v>6.6711456799511906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6.6711456799511906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205"/>
        <v>6.6711456799511906</v>
      </c>
      <c r="BA326" s="141"/>
      <c r="BR326" s="141"/>
      <c r="CG326" s="141"/>
    </row>
    <row r="327" spans="1:85" ht="15">
      <c r="A327" s="167" t="s">
        <v>58</v>
      </c>
      <c r="B327" s="156">
        <v>0</v>
      </c>
      <c r="C327" s="156">
        <v>0</v>
      </c>
      <c r="D327" s="156">
        <v>0</v>
      </c>
      <c r="E327" s="156">
        <v>0</v>
      </c>
      <c r="F327" s="348"/>
      <c r="G327" s="156">
        <v>0</v>
      </c>
      <c r="H327" s="168">
        <v>0</v>
      </c>
      <c r="I327" s="154">
        <f t="shared" si="203"/>
        <v>0</v>
      </c>
      <c r="J327" s="149"/>
      <c r="K327" s="169" t="s">
        <v>58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204"/>
        <v>0</v>
      </c>
      <c r="U327" s="215" t="s">
        <v>58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205"/>
        <v>0</v>
      </c>
      <c r="BA327" s="141"/>
      <c r="BR327" s="141"/>
      <c r="CG327" s="141"/>
    </row>
    <row r="328" spans="1:85" ht="15">
      <c r="A328" s="159" t="s">
        <v>17</v>
      </c>
      <c r="B328" s="160">
        <v>0.90668842315569842</v>
      </c>
      <c r="C328" s="160">
        <v>0</v>
      </c>
      <c r="D328" s="160">
        <v>1.1546885388985045E-2</v>
      </c>
      <c r="E328" s="160">
        <v>0</v>
      </c>
      <c r="F328" s="348"/>
      <c r="G328" s="160">
        <v>0</v>
      </c>
      <c r="H328" s="161">
        <v>0</v>
      </c>
      <c r="I328" s="162">
        <f t="shared" si="203"/>
        <v>0.91823530854468349</v>
      </c>
      <c r="J328" s="149"/>
      <c r="K328" s="163" t="s">
        <v>17</v>
      </c>
      <c r="L328" s="164">
        <v>0.90668842315569842</v>
      </c>
      <c r="M328" s="164">
        <v>0</v>
      </c>
      <c r="N328" s="164">
        <v>1.1546885388985045E-2</v>
      </c>
      <c r="O328" s="164">
        <v>0</v>
      </c>
      <c r="P328" s="164">
        <v>1.0756169374969772E-2</v>
      </c>
      <c r="Q328" s="164">
        <v>0</v>
      </c>
      <c r="R328" s="165">
        <v>0</v>
      </c>
      <c r="S328" s="166">
        <f t="shared" si="204"/>
        <v>0.92899147791965331</v>
      </c>
      <c r="U328" s="211" t="s">
        <v>17</v>
      </c>
      <c r="V328" s="212">
        <v>0</v>
      </c>
      <c r="W328" s="212">
        <v>0.90668842315569842</v>
      </c>
      <c r="X328" s="212">
        <v>0</v>
      </c>
      <c r="Y328" s="212">
        <v>0</v>
      </c>
      <c r="Z328" s="212">
        <v>0</v>
      </c>
      <c r="AA328" s="212">
        <v>0</v>
      </c>
      <c r="AB328" s="212">
        <v>1.0756169374969772E-2</v>
      </c>
      <c r="AC328" s="213">
        <v>1.1546885388985045E-2</v>
      </c>
      <c r="AD328" s="212">
        <v>0</v>
      </c>
      <c r="AE328" s="212">
        <v>0</v>
      </c>
      <c r="AF328" s="212">
        <v>0</v>
      </c>
      <c r="AG328" s="212">
        <v>1.1546885388985045E-2</v>
      </c>
      <c r="AH328" s="212">
        <v>0</v>
      </c>
      <c r="AI328" s="214">
        <f t="shared" si="205"/>
        <v>0.92899147791965331</v>
      </c>
      <c r="BA328" s="141"/>
      <c r="BR328" s="141"/>
      <c r="CG328" s="141"/>
    </row>
    <row r="329" spans="1:85" ht="15">
      <c r="A329" s="167" t="s">
        <v>139</v>
      </c>
      <c r="B329" s="156">
        <v>555.45170125005154</v>
      </c>
      <c r="C329" s="156">
        <v>6013.6339632192476</v>
      </c>
      <c r="D329" s="156">
        <v>1242.7060608070235</v>
      </c>
      <c r="E329" s="156">
        <v>0</v>
      </c>
      <c r="F329" s="348"/>
      <c r="G329" s="156">
        <v>0</v>
      </c>
      <c r="H329" s="168">
        <v>0</v>
      </c>
      <c r="I329" s="154">
        <f t="shared" si="203"/>
        <v>7811.7917252763227</v>
      </c>
      <c r="J329" s="149"/>
      <c r="K329" s="169" t="s">
        <v>139</v>
      </c>
      <c r="L329" s="156">
        <v>555.45170125005154</v>
      </c>
      <c r="M329" s="156">
        <v>6013.6339632192476</v>
      </c>
      <c r="N329" s="156">
        <v>1242.7060608070235</v>
      </c>
      <c r="O329" s="156">
        <v>0</v>
      </c>
      <c r="P329" s="156">
        <v>2.2877939521099884</v>
      </c>
      <c r="Q329" s="156">
        <v>0</v>
      </c>
      <c r="R329" s="157">
        <v>0</v>
      </c>
      <c r="S329" s="158">
        <f t="shared" si="204"/>
        <v>7814.0795192284331</v>
      </c>
      <c r="U329" s="215" t="s">
        <v>139</v>
      </c>
      <c r="V329" s="207">
        <v>544.61043673534539</v>
      </c>
      <c r="W329" s="207">
        <v>0</v>
      </c>
      <c r="X329" s="207">
        <v>0</v>
      </c>
      <c r="Y329" s="207">
        <v>6013.6339632192476</v>
      </c>
      <c r="Z329" s="207">
        <v>357.799896338748</v>
      </c>
      <c r="AA329" s="207">
        <v>0</v>
      </c>
      <c r="AB329" s="207">
        <v>2.2877939521099884</v>
      </c>
      <c r="AC329" s="208">
        <v>895.74742898298166</v>
      </c>
      <c r="AD329" s="207">
        <v>10.841264514706154</v>
      </c>
      <c r="AE329" s="207">
        <v>0</v>
      </c>
      <c r="AF329" s="207">
        <v>0</v>
      </c>
      <c r="AG329" s="207">
        <v>884.90616446827551</v>
      </c>
      <c r="AH329" s="207">
        <v>0</v>
      </c>
      <c r="AI329" s="210">
        <f t="shared" si="205"/>
        <v>7814.0795192284331</v>
      </c>
      <c r="BA329" s="141"/>
      <c r="BR329" s="141"/>
      <c r="CG329" s="141"/>
    </row>
    <row r="330" spans="1:85" ht="15">
      <c r="A330" s="159" t="s">
        <v>25</v>
      </c>
      <c r="B330" s="160">
        <v>370.761086001607</v>
      </c>
      <c r="C330" s="160">
        <v>21.493763382313823</v>
      </c>
      <c r="D330" s="160">
        <v>44.999161570775222</v>
      </c>
      <c r="E330" s="160">
        <v>5406.4102211955069</v>
      </c>
      <c r="F330" s="348"/>
      <c r="G330" s="160">
        <v>264.07392317630109</v>
      </c>
      <c r="H330" s="161">
        <v>0</v>
      </c>
      <c r="I330" s="162">
        <f t="shared" si="203"/>
        <v>6107.7381553265041</v>
      </c>
      <c r="J330" s="149"/>
      <c r="K330" s="163" t="s">
        <v>25</v>
      </c>
      <c r="L330" s="164">
        <v>370.761086001607</v>
      </c>
      <c r="M330" s="164">
        <v>21.493763382313823</v>
      </c>
      <c r="N330" s="164">
        <v>44.999161570775222</v>
      </c>
      <c r="O330" s="164">
        <v>5406.4102211955069</v>
      </c>
      <c r="P330" s="164">
        <v>44.930547819982614</v>
      </c>
      <c r="Q330" s="164">
        <v>264.07392317630109</v>
      </c>
      <c r="R330" s="165">
        <v>0</v>
      </c>
      <c r="S330" s="166">
        <f t="shared" si="204"/>
        <v>6152.6687031464862</v>
      </c>
      <c r="U330" s="211" t="s">
        <v>25</v>
      </c>
      <c r="V330" s="212">
        <v>10.738606751641873</v>
      </c>
      <c r="W330" s="212">
        <v>111.07803731065361</v>
      </c>
      <c r="X330" s="212">
        <v>264.07392317630109</v>
      </c>
      <c r="Y330" s="212">
        <v>21.493763382313823</v>
      </c>
      <c r="Z330" s="212">
        <v>0.37203156827499512</v>
      </c>
      <c r="AA330" s="212">
        <v>5328.3423763032106</v>
      </c>
      <c r="AB330" s="212">
        <v>44.930547819982614</v>
      </c>
      <c r="AC330" s="213">
        <v>371.63941683410781</v>
      </c>
      <c r="AD330" s="212">
        <v>248.94444193931153</v>
      </c>
      <c r="AE330" s="212">
        <v>78.06784489229608</v>
      </c>
      <c r="AF330" s="212">
        <v>0</v>
      </c>
      <c r="AG330" s="212">
        <v>44.627130002500223</v>
      </c>
      <c r="AH330" s="212">
        <v>0</v>
      </c>
      <c r="AI330" s="214">
        <f t="shared" si="205"/>
        <v>6152.6687031464853</v>
      </c>
      <c r="BA330" s="141"/>
      <c r="BR330" s="141"/>
      <c r="CG330" s="141"/>
    </row>
    <row r="331" spans="1:85" ht="15">
      <c r="A331" s="167" t="s">
        <v>24</v>
      </c>
      <c r="B331" s="156">
        <v>72.987693116372924</v>
      </c>
      <c r="C331" s="156">
        <v>0</v>
      </c>
      <c r="D331" s="156">
        <v>0</v>
      </c>
      <c r="E331" s="156">
        <v>0</v>
      </c>
      <c r="F331" s="348"/>
      <c r="G331" s="156">
        <v>0</v>
      </c>
      <c r="H331" s="168">
        <v>0</v>
      </c>
      <c r="I331" s="154">
        <f t="shared" si="203"/>
        <v>72.987693116372924</v>
      </c>
      <c r="J331" s="149"/>
      <c r="K331" s="169" t="s">
        <v>24</v>
      </c>
      <c r="L331" s="156">
        <v>72.987693116372924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204"/>
        <v>72.987693116372924</v>
      </c>
      <c r="U331" s="215" t="s">
        <v>24</v>
      </c>
      <c r="V331" s="207">
        <v>67.713949249084564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5.2737438672883616</v>
      </c>
      <c r="AD331" s="207">
        <v>5.2737438672883616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205"/>
        <v>72.987693116372924</v>
      </c>
      <c r="BA331" s="141"/>
      <c r="BR331" s="141"/>
      <c r="CG331" s="141"/>
    </row>
    <row r="332" spans="1:85" ht="15">
      <c r="A332" s="159" t="s">
        <v>59</v>
      </c>
      <c r="B332" s="160">
        <v>0</v>
      </c>
      <c r="C332" s="160">
        <v>0</v>
      </c>
      <c r="D332" s="160">
        <v>0</v>
      </c>
      <c r="E332" s="160">
        <v>0</v>
      </c>
      <c r="F332" s="348"/>
      <c r="G332" s="160">
        <v>0</v>
      </c>
      <c r="H332" s="161">
        <v>0</v>
      </c>
      <c r="I332" s="162">
        <f t="shared" si="203"/>
        <v>0</v>
      </c>
      <c r="J332" s="149"/>
      <c r="K332" s="163" t="s">
        <v>59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204"/>
        <v>0</v>
      </c>
      <c r="U332" s="211" t="s">
        <v>59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205"/>
        <v>0</v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6629.2193572318283</v>
      </c>
      <c r="D333" s="156">
        <v>0</v>
      </c>
      <c r="E333" s="156">
        <v>0</v>
      </c>
      <c r="F333" s="348"/>
      <c r="G333" s="156">
        <v>0</v>
      </c>
      <c r="H333" s="168">
        <v>0</v>
      </c>
      <c r="I333" s="154">
        <f t="shared" si="203"/>
        <v>6629.2193572318283</v>
      </c>
      <c r="J333" s="149"/>
      <c r="K333" s="169" t="s">
        <v>22</v>
      </c>
      <c r="L333" s="156">
        <v>0</v>
      </c>
      <c r="M333" s="156">
        <v>6629.2193572318283</v>
      </c>
      <c r="N333" s="156">
        <v>0</v>
      </c>
      <c r="O333" s="156">
        <v>0</v>
      </c>
      <c r="P333" s="156">
        <v>2.9280331648169082</v>
      </c>
      <c r="Q333" s="156">
        <v>0</v>
      </c>
      <c r="R333" s="157">
        <v>0</v>
      </c>
      <c r="S333" s="158">
        <f t="shared" si="204"/>
        <v>6632.1473903966453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6629.2193572318283</v>
      </c>
      <c r="Z333" s="207">
        <v>0</v>
      </c>
      <c r="AA333" s="207">
        <v>0</v>
      </c>
      <c r="AB333" s="207">
        <v>2.9280331648169082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205"/>
        <v>6632.1473903966453</v>
      </c>
      <c r="BA333" s="141"/>
      <c r="BR333" s="141"/>
      <c r="CG333" s="141"/>
    </row>
    <row r="334" spans="1:85" ht="15">
      <c r="A334" s="159" t="s">
        <v>21</v>
      </c>
      <c r="B334" s="160">
        <v>8.8275007530764629E-2</v>
      </c>
      <c r="C334" s="160">
        <v>4.7522681045323134</v>
      </c>
      <c r="D334" s="160">
        <v>1.4795828695864439</v>
      </c>
      <c r="E334" s="160">
        <v>0</v>
      </c>
      <c r="F334" s="348"/>
      <c r="G334" s="160">
        <v>0</v>
      </c>
      <c r="H334" s="161">
        <v>0</v>
      </c>
      <c r="I334" s="162">
        <f t="shared" si="203"/>
        <v>6.3201259816495217</v>
      </c>
      <c r="J334" s="149"/>
      <c r="K334" s="163" t="s">
        <v>21</v>
      </c>
      <c r="L334" s="164">
        <v>8.8275007530764629E-2</v>
      </c>
      <c r="M334" s="164">
        <v>4.7522681045323134</v>
      </c>
      <c r="N334" s="164">
        <v>1.4795828695864439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204"/>
        <v>6.3201259816495217</v>
      </c>
      <c r="U334" s="211" t="s">
        <v>60</v>
      </c>
      <c r="V334" s="212">
        <v>8.8275007530764629E-2</v>
      </c>
      <c r="W334" s="212">
        <v>0</v>
      </c>
      <c r="X334" s="212">
        <v>0</v>
      </c>
      <c r="Y334" s="212">
        <v>4.7522681045323134</v>
      </c>
      <c r="Z334" s="212">
        <v>1.4795828695864439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205"/>
        <v>6.3201259816495217</v>
      </c>
      <c r="BA334" s="141"/>
      <c r="BR334" s="141"/>
      <c r="CG334" s="141"/>
    </row>
    <row r="335" spans="1:85" ht="15">
      <c r="A335" s="170" t="s">
        <v>63</v>
      </c>
      <c r="B335" s="156">
        <v>0</v>
      </c>
      <c r="C335" s="156">
        <v>0</v>
      </c>
      <c r="D335" s="156">
        <v>0</v>
      </c>
      <c r="E335" s="156">
        <v>0</v>
      </c>
      <c r="F335" s="348"/>
      <c r="G335" s="156">
        <v>0</v>
      </c>
      <c r="H335" s="168">
        <v>0</v>
      </c>
      <c r="I335" s="154">
        <f t="shared" si="203"/>
        <v>0</v>
      </c>
      <c r="J335" s="149"/>
      <c r="K335" s="171" t="s">
        <v>63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204"/>
        <v>0</v>
      </c>
      <c r="U335" s="216" t="s">
        <v>61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205"/>
        <v>0</v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48"/>
      <c r="G336" s="173">
        <v>0</v>
      </c>
      <c r="H336" s="174">
        <v>0</v>
      </c>
      <c r="I336" s="175">
        <f t="shared" si="203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204"/>
        <v>0</v>
      </c>
      <c r="U336" s="217" t="s">
        <v>64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7">
        <v>0</v>
      </c>
      <c r="AI336" s="219">
        <f t="shared" si="205"/>
        <v>0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48"/>
      <c r="G337" s="181">
        <v>0</v>
      </c>
      <c r="H337" s="182">
        <v>0</v>
      </c>
      <c r="I337" s="183">
        <f t="shared" si="203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204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205"/>
        <v>0</v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48"/>
      <c r="G338" s="173">
        <v>0</v>
      </c>
      <c r="H338" s="174">
        <v>0</v>
      </c>
      <c r="I338" s="175">
        <f t="shared" si="203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204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7">
        <v>0</v>
      </c>
      <c r="AI338" s="219">
        <f t="shared" si="205"/>
        <v>0</v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49"/>
      <c r="G339" s="188">
        <v>0</v>
      </c>
      <c r="H339" s="189">
        <v>0</v>
      </c>
      <c r="I339" s="190">
        <f t="shared" si="203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204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205"/>
        <v>0</v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1080.4623540527591</v>
      </c>
      <c r="C340" s="195">
        <f t="shared" ref="C340:H340" si="206">SUM(C319:C335)</f>
        <v>12874.413628000573</v>
      </c>
      <c r="D340" s="195">
        <f t="shared" si="206"/>
        <v>1404.0890557135688</v>
      </c>
      <c r="E340" s="195">
        <f t="shared" si="206"/>
        <v>5409.7206162458606</v>
      </c>
      <c r="F340" s="195">
        <f t="shared" si="206"/>
        <v>0</v>
      </c>
      <c r="G340" s="195">
        <f t="shared" si="206"/>
        <v>264.07392317630109</v>
      </c>
      <c r="H340" s="197">
        <f t="shared" si="206"/>
        <v>0</v>
      </c>
      <c r="I340" s="154">
        <f t="shared" ref="I340" si="207">SUM(I319:I335)</f>
        <v>21032.759577189063</v>
      </c>
      <c r="J340" s="149"/>
      <c r="K340" s="196" t="s">
        <v>26</v>
      </c>
      <c r="L340" s="195">
        <f>SUM(L319:L335)</f>
        <v>1080.4623540527591</v>
      </c>
      <c r="M340" s="195">
        <f t="shared" ref="M340:R340" si="208">SUM(M319:M335)</f>
        <v>12874.413628000573</v>
      </c>
      <c r="N340" s="195">
        <f t="shared" si="208"/>
        <v>1404.0890557135688</v>
      </c>
      <c r="O340" s="195">
        <f t="shared" si="208"/>
        <v>5409.7206162458606</v>
      </c>
      <c r="P340" s="195">
        <f t="shared" si="208"/>
        <v>108.53808795100569</v>
      </c>
      <c r="Q340" s="195">
        <f t="shared" si="208"/>
        <v>264.07392317630109</v>
      </c>
      <c r="R340" s="197">
        <f t="shared" si="208"/>
        <v>0</v>
      </c>
      <c r="S340" s="198">
        <f t="shared" ref="S340" si="209">SUM(S319:S335)</f>
        <v>21141.297665140068</v>
      </c>
      <c r="T340" s="141" t="str">
        <f>IF(ABS(S340-AI340)&gt;0.01,S340-AI340,"")</f>
        <v/>
      </c>
      <c r="U340" s="224" t="s">
        <v>62</v>
      </c>
      <c r="V340" s="225">
        <f>SUM(V319:V335)</f>
        <v>703.41600272888525</v>
      </c>
      <c r="W340" s="225">
        <f t="shared" ref="W340:AH340" si="210">SUM(W319:W335)</f>
        <v>111.98472573380931</v>
      </c>
      <c r="X340" s="225">
        <f t="shared" si="210"/>
        <v>264.07392317630109</v>
      </c>
      <c r="Y340" s="225">
        <f t="shared" si="210"/>
        <v>12874.413628000573</v>
      </c>
      <c r="Z340" s="225">
        <f t="shared" si="210"/>
        <v>474.54421435740414</v>
      </c>
      <c r="AA340" s="225">
        <f t="shared" si="210"/>
        <v>5331.6527713535643</v>
      </c>
      <c r="AB340" s="225">
        <f t="shared" si="210"/>
        <v>108.53808795100569</v>
      </c>
      <c r="AC340" s="225">
        <f t="shared" si="210"/>
        <v>1272.6743118385257</v>
      </c>
      <c r="AD340" s="226">
        <f t="shared" si="210"/>
        <v>265.06162559006475</v>
      </c>
      <c r="AE340" s="226">
        <f t="shared" si="210"/>
        <v>78.06784489229608</v>
      </c>
      <c r="AF340" s="226">
        <f t="shared" si="210"/>
        <v>0</v>
      </c>
      <c r="AG340" s="226">
        <f t="shared" si="210"/>
        <v>929.54484135616462</v>
      </c>
      <c r="AH340" s="226">
        <f t="shared" si="210"/>
        <v>0</v>
      </c>
      <c r="AI340" s="227">
        <f>SUM(V340:AC340)</f>
        <v>21141.297665140068</v>
      </c>
      <c r="BA340" s="141"/>
      <c r="BR340" s="141"/>
      <c r="CG340" s="141"/>
    </row>
    <row r="341" spans="1:85" s="24" customFormat="1" ht="15" thickBot="1">
      <c r="A341" s="31" t="s">
        <v>86</v>
      </c>
      <c r="B341" s="49">
        <f>IF($I340=0,"-",B340/$I340)</f>
        <v>5.1370451418299254E-2</v>
      </c>
      <c r="C341" s="49">
        <f t="shared" ref="C341:H341" si="211">IF($I340=0,"-",C340/$I340)</f>
        <v>0.61211243254848169</v>
      </c>
      <c r="D341" s="49">
        <f t="shared" si="211"/>
        <v>6.6757243649395587E-2</v>
      </c>
      <c r="E341" s="49">
        <f t="shared" si="211"/>
        <v>0.25720450977402587</v>
      </c>
      <c r="F341" s="49">
        <f t="shared" si="211"/>
        <v>0</v>
      </c>
      <c r="G341" s="49">
        <f t="shared" si="211"/>
        <v>1.255536260979756E-2</v>
      </c>
      <c r="H341" s="72">
        <f t="shared" si="211"/>
        <v>0</v>
      </c>
      <c r="I341" s="50">
        <f>SUM(B341:H341)</f>
        <v>1</v>
      </c>
      <c r="J341" s="141"/>
      <c r="K341" s="84" t="s">
        <v>86</v>
      </c>
      <c r="L341" s="101">
        <f>IF($S340=0,"-",L340/$S340)</f>
        <v>5.1106718762790791E-2</v>
      </c>
      <c r="M341" s="101">
        <f t="shared" ref="M341:R341" si="212">IF($S340=0,"-",M340/$S340)</f>
        <v>0.60896988595119317</v>
      </c>
      <c r="N341" s="101">
        <f t="shared" si="212"/>
        <v>6.6414516173658261E-2</v>
      </c>
      <c r="O341" s="101">
        <f t="shared" si="212"/>
        <v>0.25588403805344273</v>
      </c>
      <c r="P341" s="101">
        <f t="shared" si="212"/>
        <v>5.1339368883668093E-3</v>
      </c>
      <c r="Q341" s="101">
        <f t="shared" si="212"/>
        <v>1.24909041705483E-2</v>
      </c>
      <c r="R341" s="102">
        <f t="shared" si="212"/>
        <v>0</v>
      </c>
      <c r="S341" s="103">
        <f>SUM(L341:R341)</f>
        <v>1</v>
      </c>
      <c r="U341" s="113" t="s">
        <v>86</v>
      </c>
      <c r="V341" s="135">
        <f>+V340/$AI340</f>
        <v>3.3272129926477947E-2</v>
      </c>
      <c r="W341" s="135">
        <f t="shared" ref="W341:AH341" si="213">+W340/$AI340</f>
        <v>5.2969655651015773E-3</v>
      </c>
      <c r="X341" s="135">
        <f t="shared" si="213"/>
        <v>1.24909041705483E-2</v>
      </c>
      <c r="Y341" s="135">
        <f t="shared" si="213"/>
        <v>0.60896988595119317</v>
      </c>
      <c r="Z341" s="135">
        <f t="shared" si="213"/>
        <v>2.2446314406701778E-2</v>
      </c>
      <c r="AA341" s="135">
        <f t="shared" si="213"/>
        <v>0.25219136761623379</v>
      </c>
      <c r="AB341" s="135">
        <f t="shared" si="213"/>
        <v>5.1339368883668093E-3</v>
      </c>
      <c r="AC341" s="135">
        <f t="shared" si="213"/>
        <v>6.0198495475376666E-2</v>
      </c>
      <c r="AD341" s="135">
        <f t="shared" si="213"/>
        <v>1.2537623271211277E-2</v>
      </c>
      <c r="AE341" s="135">
        <f t="shared" si="213"/>
        <v>3.6926704372088909E-3</v>
      </c>
      <c r="AF341" s="135">
        <f t="shared" si="213"/>
        <v>0</v>
      </c>
      <c r="AG341" s="135">
        <f t="shared" si="213"/>
        <v>4.396820176695649E-2</v>
      </c>
      <c r="AH341" s="135">
        <f t="shared" si="213"/>
        <v>0</v>
      </c>
      <c r="AI341" s="136">
        <f>SUM(V341:AC341)</f>
        <v>1</v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298" t="s">
        <v>39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0" t="s">
        <v>39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2" t="s">
        <v>39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54</v>
      </c>
      <c r="AC343" s="200" t="s">
        <v>66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62</v>
      </c>
      <c r="BA343" s="141"/>
      <c r="BR343" s="141"/>
      <c r="CG343" s="141"/>
    </row>
    <row r="344" spans="1:85" ht="15">
      <c r="A344" s="299" t="s">
        <v>39</v>
      </c>
      <c r="B344" s="304" t="s">
        <v>119</v>
      </c>
      <c r="C344" s="305"/>
      <c r="D344" s="305"/>
      <c r="E344" s="305"/>
      <c r="F344" s="305"/>
      <c r="G344" s="305"/>
      <c r="H344" s="305"/>
      <c r="I344" s="306"/>
      <c r="K344" s="301" t="s">
        <v>39</v>
      </c>
      <c r="L344" s="307" t="s">
        <v>119</v>
      </c>
      <c r="M344" s="308"/>
      <c r="N344" s="308"/>
      <c r="O344" s="308"/>
      <c r="P344" s="308"/>
      <c r="Q344" s="308"/>
      <c r="R344" s="308"/>
      <c r="S344" s="309"/>
      <c r="U344" s="303" t="s">
        <v>39</v>
      </c>
      <c r="V344" s="310" t="s">
        <v>119</v>
      </c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  <c r="AG344" s="310"/>
      <c r="AH344" s="310"/>
      <c r="AI344" s="311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7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48"/>
      <c r="G346" s="160">
        <v>0</v>
      </c>
      <c r="H346" s="161">
        <v>0</v>
      </c>
      <c r="I346" s="162">
        <f t="shared" ref="I346:I365" si="214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15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16">SUM(V346:AC346)</f>
        <v>0</v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0.31194331089466359</v>
      </c>
      <c r="E347" s="156">
        <v>0</v>
      </c>
      <c r="F347" s="348"/>
      <c r="G347" s="156">
        <v>0</v>
      </c>
      <c r="H347" s="168">
        <v>0</v>
      </c>
      <c r="I347" s="154">
        <f t="shared" si="214"/>
        <v>0.31194331089466359</v>
      </c>
      <c r="J347" s="149"/>
      <c r="K347" s="169" t="s">
        <v>10</v>
      </c>
      <c r="L347" s="156">
        <v>0</v>
      </c>
      <c r="M347" s="156">
        <v>0</v>
      </c>
      <c r="N347" s="156">
        <v>0.31194331089466359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15"/>
        <v>0.31194331089466359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0.31194331089466359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16"/>
        <v>0.31194331089466359</v>
      </c>
      <c r="BA347" s="141"/>
      <c r="BR347" s="141"/>
      <c r="CG347" s="141"/>
    </row>
    <row r="348" spans="1:85" ht="15">
      <c r="A348" s="159" t="s">
        <v>55</v>
      </c>
      <c r="B348" s="160">
        <v>0</v>
      </c>
      <c r="C348" s="160">
        <v>0</v>
      </c>
      <c r="D348" s="160">
        <v>0</v>
      </c>
      <c r="E348" s="160">
        <v>0</v>
      </c>
      <c r="F348" s="348"/>
      <c r="G348" s="160">
        <v>0</v>
      </c>
      <c r="H348" s="161">
        <v>0</v>
      </c>
      <c r="I348" s="162">
        <f t="shared" si="214"/>
        <v>0</v>
      </c>
      <c r="J348" s="149"/>
      <c r="K348" s="163" t="s">
        <v>55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15"/>
        <v>0</v>
      </c>
      <c r="U348" s="211" t="s">
        <v>55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16"/>
        <v>0</v>
      </c>
      <c r="BA348" s="141"/>
      <c r="BR348" s="141"/>
      <c r="CG348" s="141"/>
    </row>
    <row r="349" spans="1:85" ht="15">
      <c r="A349" s="167" t="s">
        <v>16</v>
      </c>
      <c r="B349" s="156">
        <v>12.44620258089366</v>
      </c>
      <c r="C349" s="156">
        <v>0</v>
      </c>
      <c r="D349" s="156">
        <v>11.361101152549415</v>
      </c>
      <c r="E349" s="156">
        <v>0</v>
      </c>
      <c r="F349" s="348"/>
      <c r="G349" s="156">
        <v>0</v>
      </c>
      <c r="H349" s="168">
        <v>0</v>
      </c>
      <c r="I349" s="154">
        <f t="shared" si="214"/>
        <v>23.807303733443074</v>
      </c>
      <c r="J349" s="149"/>
      <c r="K349" s="169" t="s">
        <v>16</v>
      </c>
      <c r="L349" s="156">
        <v>12.44620258089366</v>
      </c>
      <c r="M349" s="156">
        <v>0</v>
      </c>
      <c r="N349" s="156">
        <v>11.361101152549415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15"/>
        <v>23.807303733443074</v>
      </c>
      <c r="U349" s="215" t="s">
        <v>16</v>
      </c>
      <c r="V349" s="207">
        <v>12.44620258089366</v>
      </c>
      <c r="W349" s="207">
        <v>0</v>
      </c>
      <c r="X349" s="207">
        <v>0</v>
      </c>
      <c r="Y349" s="207">
        <v>0</v>
      </c>
      <c r="Z349" s="207">
        <v>9.9839979825434249</v>
      </c>
      <c r="AA349" s="207">
        <v>0</v>
      </c>
      <c r="AB349" s="207">
        <v>0</v>
      </c>
      <c r="AC349" s="208">
        <v>1.3771031700059897</v>
      </c>
      <c r="AD349" s="209">
        <v>0</v>
      </c>
      <c r="AE349" s="209">
        <v>0</v>
      </c>
      <c r="AF349" s="209">
        <v>0</v>
      </c>
      <c r="AG349" s="209">
        <v>1.3771031700059897</v>
      </c>
      <c r="AH349" s="209">
        <v>0</v>
      </c>
      <c r="AI349" s="210">
        <f t="shared" si="216"/>
        <v>23.807303733443071</v>
      </c>
      <c r="BA349" s="141"/>
      <c r="BR349" s="141"/>
      <c r="CG349" s="141"/>
    </row>
    <row r="350" spans="1:85" ht="15">
      <c r="A350" s="159" t="s">
        <v>15</v>
      </c>
      <c r="B350" s="160">
        <v>12.251855967924774</v>
      </c>
      <c r="C350" s="160">
        <v>0</v>
      </c>
      <c r="D350" s="160">
        <v>2.3905282142325731E-2</v>
      </c>
      <c r="E350" s="160">
        <v>0</v>
      </c>
      <c r="F350" s="348"/>
      <c r="G350" s="160">
        <v>0</v>
      </c>
      <c r="H350" s="161">
        <v>0</v>
      </c>
      <c r="I350" s="162">
        <f t="shared" si="214"/>
        <v>12.275761250067101</v>
      </c>
      <c r="J350" s="149"/>
      <c r="K350" s="163" t="s">
        <v>15</v>
      </c>
      <c r="L350" s="164">
        <v>12.251855967924774</v>
      </c>
      <c r="M350" s="164">
        <v>0</v>
      </c>
      <c r="N350" s="164">
        <v>2.3905282142325731E-2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215"/>
        <v>12.275761250067101</v>
      </c>
      <c r="U350" s="211" t="s">
        <v>56</v>
      </c>
      <c r="V350" s="212">
        <v>12.251855967924774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2.3905282142325731E-2</v>
      </c>
      <c r="AD350" s="212">
        <v>0</v>
      </c>
      <c r="AE350" s="212">
        <v>0</v>
      </c>
      <c r="AF350" s="212">
        <v>0</v>
      </c>
      <c r="AG350" s="212">
        <v>2.3905282142325731E-2</v>
      </c>
      <c r="AH350" s="212">
        <v>0</v>
      </c>
      <c r="AI350" s="214">
        <f t="shared" si="216"/>
        <v>12.275761250067101</v>
      </c>
      <c r="BA350" s="141"/>
      <c r="BR350" s="141"/>
      <c r="CG350" s="141"/>
    </row>
    <row r="351" spans="1:85" ht="15">
      <c r="A351" s="167" t="s">
        <v>57</v>
      </c>
      <c r="B351" s="156">
        <v>0</v>
      </c>
      <c r="C351" s="156">
        <v>0</v>
      </c>
      <c r="D351" s="156">
        <v>8.7360642358989864</v>
      </c>
      <c r="E351" s="156">
        <v>0</v>
      </c>
      <c r="F351" s="348"/>
      <c r="G351" s="156">
        <v>0</v>
      </c>
      <c r="H351" s="168">
        <v>0</v>
      </c>
      <c r="I351" s="154">
        <f t="shared" si="214"/>
        <v>8.7360642358989864</v>
      </c>
      <c r="J351" s="149"/>
      <c r="K351" s="169" t="s">
        <v>57</v>
      </c>
      <c r="L351" s="156">
        <v>0</v>
      </c>
      <c r="M351" s="156">
        <v>0</v>
      </c>
      <c r="N351" s="156">
        <v>8.7360642358989864</v>
      </c>
      <c r="O351" s="156">
        <v>0</v>
      </c>
      <c r="P351" s="156">
        <v>507.99057615747165</v>
      </c>
      <c r="Q351" s="156">
        <v>0</v>
      </c>
      <c r="R351" s="157">
        <v>0</v>
      </c>
      <c r="S351" s="158">
        <f t="shared" si="215"/>
        <v>516.72664039337064</v>
      </c>
      <c r="U351" s="215" t="s">
        <v>57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507.99057615747165</v>
      </c>
      <c r="AC351" s="208">
        <v>8.7360642358989864</v>
      </c>
      <c r="AD351" s="207">
        <v>0</v>
      </c>
      <c r="AE351" s="207">
        <v>0</v>
      </c>
      <c r="AF351" s="207">
        <v>0</v>
      </c>
      <c r="AG351" s="207">
        <v>8.7360642358989864</v>
      </c>
      <c r="AH351" s="207">
        <v>0</v>
      </c>
      <c r="AI351" s="210">
        <f t="shared" si="216"/>
        <v>516.72664039337064</v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48"/>
      <c r="G352" s="160">
        <v>0</v>
      </c>
      <c r="H352" s="161">
        <v>0</v>
      </c>
      <c r="I352" s="162">
        <f t="shared" si="214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8.5053961843135024</v>
      </c>
      <c r="Q352" s="164">
        <v>0</v>
      </c>
      <c r="R352" s="165">
        <v>0</v>
      </c>
      <c r="S352" s="166">
        <f t="shared" si="215"/>
        <v>8.5053961843135024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8.5053961843135024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16"/>
        <v>8.5053961843135024</v>
      </c>
      <c r="BA352" s="141"/>
      <c r="BR352" s="141"/>
      <c r="CG352" s="141"/>
    </row>
    <row r="353" spans="1:85" ht="15">
      <c r="A353" s="167" t="s">
        <v>58</v>
      </c>
      <c r="B353" s="156">
        <v>0</v>
      </c>
      <c r="C353" s="156">
        <v>0</v>
      </c>
      <c r="D353" s="156">
        <v>0</v>
      </c>
      <c r="E353" s="156">
        <v>0</v>
      </c>
      <c r="F353" s="348"/>
      <c r="G353" s="156">
        <v>0</v>
      </c>
      <c r="H353" s="168">
        <v>0</v>
      </c>
      <c r="I353" s="154">
        <f t="shared" si="214"/>
        <v>0</v>
      </c>
      <c r="J353" s="149"/>
      <c r="K353" s="169" t="s">
        <v>58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15"/>
        <v>0</v>
      </c>
      <c r="U353" s="215" t="s">
        <v>58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16"/>
        <v>0</v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0.36735842784208245</v>
      </c>
      <c r="D354" s="160">
        <v>0</v>
      </c>
      <c r="E354" s="160">
        <v>0</v>
      </c>
      <c r="F354" s="348"/>
      <c r="G354" s="160">
        <v>0</v>
      </c>
      <c r="H354" s="161">
        <v>0</v>
      </c>
      <c r="I354" s="162">
        <f t="shared" si="214"/>
        <v>0.36735842784208245</v>
      </c>
      <c r="J354" s="149"/>
      <c r="K354" s="163" t="s">
        <v>17</v>
      </c>
      <c r="L354" s="164">
        <v>0</v>
      </c>
      <c r="M354" s="164">
        <v>0.36735842784208245</v>
      </c>
      <c r="N354" s="164">
        <v>0</v>
      </c>
      <c r="O354" s="164">
        <v>0</v>
      </c>
      <c r="P354" s="164">
        <v>4.8872800999373052</v>
      </c>
      <c r="Q354" s="164">
        <v>0</v>
      </c>
      <c r="R354" s="165">
        <v>0</v>
      </c>
      <c r="S354" s="166">
        <f t="shared" si="215"/>
        <v>5.2546385277793872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0.36735842784208245</v>
      </c>
      <c r="Z354" s="212">
        <v>0</v>
      </c>
      <c r="AA354" s="212">
        <v>0</v>
      </c>
      <c r="AB354" s="212">
        <v>4.8872800999373052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16"/>
        <v>5.2546385277793872</v>
      </c>
      <c r="BA354" s="141"/>
      <c r="BR354" s="141"/>
      <c r="CG354" s="141"/>
    </row>
    <row r="355" spans="1:85" ht="15">
      <c r="A355" s="167" t="s">
        <v>139</v>
      </c>
      <c r="B355" s="156">
        <v>1.7918297496425244</v>
      </c>
      <c r="C355" s="156">
        <v>62.174764931856082</v>
      </c>
      <c r="D355" s="156">
        <v>0</v>
      </c>
      <c r="E355" s="156">
        <v>0</v>
      </c>
      <c r="F355" s="348"/>
      <c r="G355" s="156">
        <v>0</v>
      </c>
      <c r="H355" s="168">
        <v>0</v>
      </c>
      <c r="I355" s="154">
        <f t="shared" si="214"/>
        <v>63.966594681498606</v>
      </c>
      <c r="J355" s="149"/>
      <c r="K355" s="169" t="s">
        <v>139</v>
      </c>
      <c r="L355" s="156">
        <v>1.7918297496425244</v>
      </c>
      <c r="M355" s="156">
        <v>62.174764931856082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15"/>
        <v>63.966594681498606</v>
      </c>
      <c r="U355" s="215" t="s">
        <v>139</v>
      </c>
      <c r="V355" s="207">
        <v>1.7918297496425244</v>
      </c>
      <c r="W355" s="207">
        <v>0</v>
      </c>
      <c r="X355" s="207">
        <v>0</v>
      </c>
      <c r="Y355" s="207">
        <v>62.174764931856082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16"/>
        <v>63.966594681498606</v>
      </c>
      <c r="BA355" s="141"/>
      <c r="BR355" s="141"/>
      <c r="CG355" s="141"/>
    </row>
    <row r="356" spans="1:85" ht="15">
      <c r="A356" s="159" t="s">
        <v>25</v>
      </c>
      <c r="B356" s="160">
        <v>4.8454225716391752</v>
      </c>
      <c r="C356" s="160">
        <v>0</v>
      </c>
      <c r="D356" s="160">
        <v>36.576592295983332</v>
      </c>
      <c r="E356" s="160">
        <v>556.65160772005754</v>
      </c>
      <c r="F356" s="348"/>
      <c r="G356" s="160">
        <v>15.860505253902689</v>
      </c>
      <c r="H356" s="161">
        <v>0</v>
      </c>
      <c r="I356" s="162">
        <f t="shared" si="214"/>
        <v>613.93412784158272</v>
      </c>
      <c r="J356" s="149"/>
      <c r="K356" s="163" t="s">
        <v>25</v>
      </c>
      <c r="L356" s="164">
        <v>4.8454225716391752</v>
      </c>
      <c r="M356" s="164">
        <v>0</v>
      </c>
      <c r="N356" s="164">
        <v>36.576592295983332</v>
      </c>
      <c r="O356" s="164">
        <v>556.65160772005754</v>
      </c>
      <c r="P356" s="164">
        <v>0.64158671264871403</v>
      </c>
      <c r="Q356" s="164">
        <v>15.860505253902689</v>
      </c>
      <c r="R356" s="165">
        <v>0</v>
      </c>
      <c r="S356" s="166">
        <f t="shared" si="215"/>
        <v>614.57571455423147</v>
      </c>
      <c r="U356" s="211" t="s">
        <v>25</v>
      </c>
      <c r="V356" s="212">
        <v>0.34249008598629666</v>
      </c>
      <c r="W356" s="212">
        <v>0.7669958612896185</v>
      </c>
      <c r="X356" s="212">
        <v>15.860505253902689</v>
      </c>
      <c r="Y356" s="212">
        <v>0</v>
      </c>
      <c r="Z356" s="212">
        <v>35.920778596553014</v>
      </c>
      <c r="AA356" s="212">
        <v>556.45460664026336</v>
      </c>
      <c r="AB356" s="212">
        <v>0.64158671264871403</v>
      </c>
      <c r="AC356" s="213">
        <v>4.588751403587799</v>
      </c>
      <c r="AD356" s="212">
        <v>3.7359366243632599</v>
      </c>
      <c r="AE356" s="212">
        <v>0.19700107979422174</v>
      </c>
      <c r="AF356" s="212">
        <v>0</v>
      </c>
      <c r="AG356" s="212">
        <v>0.65581369943031709</v>
      </c>
      <c r="AH356" s="212">
        <v>0</v>
      </c>
      <c r="AI356" s="214">
        <f t="shared" si="216"/>
        <v>614.57571455423158</v>
      </c>
      <c r="BA356" s="141"/>
      <c r="BR356" s="141"/>
      <c r="CG356" s="141"/>
    </row>
    <row r="357" spans="1:85" ht="15">
      <c r="A357" s="167" t="s">
        <v>24</v>
      </c>
      <c r="B357" s="156">
        <v>45.54899119140584</v>
      </c>
      <c r="C357" s="156">
        <v>0</v>
      </c>
      <c r="D357" s="156">
        <v>171.50393071582411</v>
      </c>
      <c r="E357" s="156">
        <v>0</v>
      </c>
      <c r="F357" s="348"/>
      <c r="G357" s="156">
        <v>0</v>
      </c>
      <c r="H357" s="168">
        <v>0</v>
      </c>
      <c r="I357" s="154">
        <f t="shared" si="214"/>
        <v>217.05292190722994</v>
      </c>
      <c r="J357" s="149"/>
      <c r="K357" s="169" t="s">
        <v>24</v>
      </c>
      <c r="L357" s="156">
        <v>45.54899119140584</v>
      </c>
      <c r="M357" s="156">
        <v>0</v>
      </c>
      <c r="N357" s="156">
        <v>171.50393071582411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15"/>
        <v>217.05292190722994</v>
      </c>
      <c r="U357" s="215" t="s">
        <v>24</v>
      </c>
      <c r="V357" s="207">
        <v>45.54899119140584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171.50393071582411</v>
      </c>
      <c r="AD357" s="207">
        <v>0</v>
      </c>
      <c r="AE357" s="207">
        <v>0</v>
      </c>
      <c r="AF357" s="207">
        <v>0</v>
      </c>
      <c r="AG357" s="207">
        <v>171.50393071582411</v>
      </c>
      <c r="AH357" s="207">
        <v>0</v>
      </c>
      <c r="AI357" s="210">
        <f t="shared" si="216"/>
        <v>217.05292190722994</v>
      </c>
      <c r="BA357" s="141"/>
      <c r="BR357" s="141"/>
      <c r="CG357" s="141"/>
    </row>
    <row r="358" spans="1:85" ht="15">
      <c r="A358" s="159" t="s">
        <v>59</v>
      </c>
      <c r="B358" s="160">
        <v>5.9496921860187282</v>
      </c>
      <c r="C358" s="160">
        <v>10.089941903093615</v>
      </c>
      <c r="D358" s="160">
        <v>18.401109853666167</v>
      </c>
      <c r="E358" s="160">
        <v>0</v>
      </c>
      <c r="F358" s="348"/>
      <c r="G358" s="160">
        <v>0</v>
      </c>
      <c r="H358" s="161">
        <v>0</v>
      </c>
      <c r="I358" s="162">
        <f t="shared" si="214"/>
        <v>34.440743942778511</v>
      </c>
      <c r="J358" s="149"/>
      <c r="K358" s="163" t="s">
        <v>59</v>
      </c>
      <c r="L358" s="164">
        <v>5.9496921860187282</v>
      </c>
      <c r="M358" s="164">
        <v>10.089941903093615</v>
      </c>
      <c r="N358" s="164">
        <v>18.401109853666167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15"/>
        <v>34.440743942778511</v>
      </c>
      <c r="U358" s="211" t="s">
        <v>59</v>
      </c>
      <c r="V358" s="212">
        <v>5.9496921860187282</v>
      </c>
      <c r="W358" s="212">
        <v>0</v>
      </c>
      <c r="X358" s="212">
        <v>0</v>
      </c>
      <c r="Y358" s="212">
        <v>10.089941903093615</v>
      </c>
      <c r="Z358" s="212">
        <v>18.401109853666167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16"/>
        <v>34.440743942778511</v>
      </c>
      <c r="BA358" s="141"/>
      <c r="BR358" s="141"/>
      <c r="CG358" s="141"/>
    </row>
    <row r="359" spans="1:85" ht="15">
      <c r="A359" s="167" t="s">
        <v>22</v>
      </c>
      <c r="B359" s="156">
        <v>29.114742756406276</v>
      </c>
      <c r="C359" s="156">
        <v>1362.4309149295411</v>
      </c>
      <c r="D359" s="156">
        <v>602.20640577544987</v>
      </c>
      <c r="E359" s="156">
        <v>0</v>
      </c>
      <c r="F359" s="348"/>
      <c r="G359" s="156">
        <v>0</v>
      </c>
      <c r="H359" s="168">
        <v>0</v>
      </c>
      <c r="I359" s="154">
        <f t="shared" si="214"/>
        <v>1993.7520634613973</v>
      </c>
      <c r="J359" s="149"/>
      <c r="K359" s="169" t="s">
        <v>22</v>
      </c>
      <c r="L359" s="156">
        <v>29.114742756406276</v>
      </c>
      <c r="M359" s="156">
        <v>1362.4309149295411</v>
      </c>
      <c r="N359" s="156">
        <v>602.20640577544987</v>
      </c>
      <c r="O359" s="156">
        <v>0</v>
      </c>
      <c r="P359" s="156">
        <v>28.851166570267083</v>
      </c>
      <c r="Q359" s="156">
        <v>0</v>
      </c>
      <c r="R359" s="157">
        <v>0</v>
      </c>
      <c r="S359" s="158">
        <f t="shared" si="215"/>
        <v>2022.6032300316642</v>
      </c>
      <c r="U359" s="215" t="s">
        <v>22</v>
      </c>
      <c r="V359" s="207">
        <v>29.114742756406276</v>
      </c>
      <c r="W359" s="207">
        <v>0</v>
      </c>
      <c r="X359" s="207">
        <v>0</v>
      </c>
      <c r="Y359" s="207">
        <v>1362.4309149295411</v>
      </c>
      <c r="Z359" s="207">
        <v>183.68244561958502</v>
      </c>
      <c r="AA359" s="207">
        <v>0</v>
      </c>
      <c r="AB359" s="207">
        <v>28.851166570267083</v>
      </c>
      <c r="AC359" s="208">
        <v>418.52396015586481</v>
      </c>
      <c r="AD359" s="207">
        <v>0</v>
      </c>
      <c r="AE359" s="207">
        <v>0</v>
      </c>
      <c r="AF359" s="207">
        <v>0</v>
      </c>
      <c r="AG359" s="207">
        <v>418.52396015586481</v>
      </c>
      <c r="AH359" s="207">
        <v>0</v>
      </c>
      <c r="AI359" s="210">
        <f t="shared" si="216"/>
        <v>2022.6032300316645</v>
      </c>
      <c r="BA359" s="141"/>
      <c r="BR359" s="141"/>
      <c r="CG359" s="141"/>
    </row>
    <row r="360" spans="1:85" ht="15">
      <c r="A360" s="159" t="s">
        <v>21</v>
      </c>
      <c r="B360" s="160">
        <v>1.8519155849640825</v>
      </c>
      <c r="C360" s="160">
        <v>99.69752042948231</v>
      </c>
      <c r="D360" s="160">
        <v>31.040071840017443</v>
      </c>
      <c r="E360" s="160">
        <v>0</v>
      </c>
      <c r="F360" s="348"/>
      <c r="G360" s="160">
        <v>0</v>
      </c>
      <c r="H360" s="161">
        <v>0</v>
      </c>
      <c r="I360" s="162">
        <f t="shared" si="214"/>
        <v>132.58950785446385</v>
      </c>
      <c r="J360" s="149"/>
      <c r="K360" s="163" t="s">
        <v>21</v>
      </c>
      <c r="L360" s="164">
        <v>1.8519155849640825</v>
      </c>
      <c r="M360" s="164">
        <v>99.69752042948231</v>
      </c>
      <c r="N360" s="164">
        <v>31.040071840017443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15"/>
        <v>132.58950785446385</v>
      </c>
      <c r="U360" s="211" t="s">
        <v>60</v>
      </c>
      <c r="V360" s="212">
        <v>1.8519155849640825</v>
      </c>
      <c r="W360" s="212">
        <v>0</v>
      </c>
      <c r="X360" s="212">
        <v>0</v>
      </c>
      <c r="Y360" s="212">
        <v>99.69752042948231</v>
      </c>
      <c r="Z360" s="212">
        <v>31.040071840017443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16"/>
        <v>132.58950785446385</v>
      </c>
      <c r="BA360" s="141"/>
      <c r="BR360" s="141"/>
      <c r="CG360" s="141"/>
    </row>
    <row r="361" spans="1:85" ht="15">
      <c r="A361" s="170" t="s">
        <v>63</v>
      </c>
      <c r="B361" s="156">
        <v>0</v>
      </c>
      <c r="C361" s="156">
        <v>0</v>
      </c>
      <c r="D361" s="156">
        <v>0</v>
      </c>
      <c r="E361" s="156">
        <v>0</v>
      </c>
      <c r="F361" s="348"/>
      <c r="G361" s="156">
        <v>0</v>
      </c>
      <c r="H361" s="168">
        <v>0</v>
      </c>
      <c r="I361" s="154">
        <f t="shared" si="214"/>
        <v>0</v>
      </c>
      <c r="J361" s="149"/>
      <c r="K361" s="171" t="s">
        <v>63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15"/>
        <v>0</v>
      </c>
      <c r="U361" s="216" t="s">
        <v>61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16"/>
        <v>0</v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48"/>
      <c r="G362" s="173">
        <v>0</v>
      </c>
      <c r="H362" s="174">
        <v>0</v>
      </c>
      <c r="I362" s="175">
        <f t="shared" si="214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15"/>
        <v>0</v>
      </c>
      <c r="U362" s="217" t="s">
        <v>64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7">
        <v>0</v>
      </c>
      <c r="AI362" s="219">
        <f t="shared" si="216"/>
        <v>0</v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48"/>
      <c r="G363" s="181">
        <v>0</v>
      </c>
      <c r="H363" s="182">
        <v>0</v>
      </c>
      <c r="I363" s="183">
        <f t="shared" si="214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15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16"/>
        <v>0</v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48"/>
      <c r="G364" s="173">
        <v>0</v>
      </c>
      <c r="H364" s="174">
        <v>0</v>
      </c>
      <c r="I364" s="175">
        <f t="shared" si="214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15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7">
        <v>0</v>
      </c>
      <c r="AI364" s="219">
        <f t="shared" si="216"/>
        <v>0</v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49"/>
      <c r="G365" s="188">
        <v>0</v>
      </c>
      <c r="H365" s="189">
        <v>0</v>
      </c>
      <c r="I365" s="190">
        <f t="shared" si="214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15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16"/>
        <v>0</v>
      </c>
      <c r="BA365" s="141"/>
      <c r="BR365" s="141"/>
      <c r="CG365" s="141"/>
    </row>
    <row r="366" spans="1:85" ht="18" customHeight="1">
      <c r="A366" s="194" t="s">
        <v>26</v>
      </c>
      <c r="B366" s="195">
        <f>SUM(B345:B361)</f>
        <v>113.80065258889505</v>
      </c>
      <c r="C366" s="195">
        <f t="shared" ref="C366:H366" si="217">SUM(C345:C361)</f>
        <v>1534.760500621815</v>
      </c>
      <c r="D366" s="195">
        <f t="shared" si="217"/>
        <v>880.16112446242619</v>
      </c>
      <c r="E366" s="195">
        <f t="shared" si="217"/>
        <v>556.65160772005754</v>
      </c>
      <c r="F366" s="195">
        <f t="shared" si="217"/>
        <v>0</v>
      </c>
      <c r="G366" s="195">
        <f t="shared" si="217"/>
        <v>15.860505253902689</v>
      </c>
      <c r="H366" s="197">
        <f t="shared" si="217"/>
        <v>0</v>
      </c>
      <c r="I366" s="154">
        <f t="shared" ref="I366" si="218">SUM(I345:I361)</f>
        <v>3101.2343906470969</v>
      </c>
      <c r="J366" s="149"/>
      <c r="K366" s="196" t="s">
        <v>26</v>
      </c>
      <c r="L366" s="195">
        <f>SUM(L345:L361)</f>
        <v>113.80065258889505</v>
      </c>
      <c r="M366" s="195">
        <f t="shared" ref="M366:R366" si="219">SUM(M345:M361)</f>
        <v>1534.760500621815</v>
      </c>
      <c r="N366" s="195">
        <f t="shared" si="219"/>
        <v>880.16112446242619</v>
      </c>
      <c r="O366" s="195">
        <f t="shared" si="219"/>
        <v>556.65160772005754</v>
      </c>
      <c r="P366" s="195">
        <f t="shared" si="219"/>
        <v>550.87600572463839</v>
      </c>
      <c r="Q366" s="195">
        <f t="shared" si="219"/>
        <v>15.860505253902689</v>
      </c>
      <c r="R366" s="197">
        <f t="shared" si="219"/>
        <v>0</v>
      </c>
      <c r="S366" s="198">
        <f t="shared" ref="S366" si="220">SUM(S345:S361)</f>
        <v>3652.1103963717355</v>
      </c>
      <c r="T366" s="141" t="str">
        <f>IF(ABS(S366-AI366)&gt;0.01,S366-AI366,"")</f>
        <v/>
      </c>
      <c r="U366" s="224" t="s">
        <v>62</v>
      </c>
      <c r="V366" s="225">
        <f>SUM(V345:V361)</f>
        <v>109.29772010324217</v>
      </c>
      <c r="W366" s="225">
        <f t="shared" ref="W366:AH366" si="221">SUM(W345:W361)</f>
        <v>0.7669958612896185</v>
      </c>
      <c r="X366" s="225">
        <f t="shared" si="221"/>
        <v>15.860505253902689</v>
      </c>
      <c r="Y366" s="225">
        <f t="shared" si="221"/>
        <v>1534.760500621815</v>
      </c>
      <c r="Z366" s="225">
        <f t="shared" si="221"/>
        <v>279.34034720325974</v>
      </c>
      <c r="AA366" s="225">
        <f t="shared" si="221"/>
        <v>556.45460664026336</v>
      </c>
      <c r="AB366" s="225">
        <f t="shared" si="221"/>
        <v>550.87600572463839</v>
      </c>
      <c r="AC366" s="225">
        <f t="shared" si="221"/>
        <v>604.753714963324</v>
      </c>
      <c r="AD366" s="226">
        <f t="shared" si="221"/>
        <v>3.7359366243632599</v>
      </c>
      <c r="AE366" s="226">
        <f t="shared" si="221"/>
        <v>0.19700107979422174</v>
      </c>
      <c r="AF366" s="226">
        <f t="shared" si="221"/>
        <v>0</v>
      </c>
      <c r="AG366" s="226">
        <f t="shared" si="221"/>
        <v>600.82077725916656</v>
      </c>
      <c r="AH366" s="226">
        <f t="shared" si="221"/>
        <v>0</v>
      </c>
      <c r="AI366" s="227">
        <f>SUM(V366:AC366)</f>
        <v>3652.1103963717346</v>
      </c>
      <c r="BA366" s="141"/>
      <c r="BR366" s="141"/>
      <c r="CG366" s="141"/>
    </row>
    <row r="367" spans="1:85" s="24" customFormat="1" ht="15" thickBot="1">
      <c r="A367" s="31" t="s">
        <v>86</v>
      </c>
      <c r="B367" s="49">
        <f>IF($I366=0,"-",B366/$I366)</f>
        <v>3.6695276220366446E-2</v>
      </c>
      <c r="C367" s="49">
        <f t="shared" ref="C367:H367" si="222">IF($I366=0,"-",C366/$I366)</f>
        <v>0.49488697315186653</v>
      </c>
      <c r="D367" s="49">
        <f t="shared" si="222"/>
        <v>0.2838099329469817</v>
      </c>
      <c r="E367" s="49">
        <f t="shared" si="222"/>
        <v>0.17949356211153966</v>
      </c>
      <c r="F367" s="49">
        <f t="shared" si="222"/>
        <v>0</v>
      </c>
      <c r="G367" s="49">
        <f t="shared" si="222"/>
        <v>5.1142555692455316E-3</v>
      </c>
      <c r="H367" s="72">
        <f t="shared" si="222"/>
        <v>0</v>
      </c>
      <c r="I367" s="50">
        <f>SUM(B367:H367)</f>
        <v>0.99999999999999989</v>
      </c>
      <c r="J367" s="141"/>
      <c r="K367" s="84" t="s">
        <v>86</v>
      </c>
      <c r="L367" s="101">
        <f>IF($S366=0,"-",L366/$S366)</f>
        <v>3.1160244417023281E-2</v>
      </c>
      <c r="M367" s="101">
        <f t="shared" ref="M367:R367" si="223">IF($S366=0,"-",M366/$S366)</f>
        <v>0.42023935041683147</v>
      </c>
      <c r="N367" s="101">
        <f t="shared" si="223"/>
        <v>0.24100068972089136</v>
      </c>
      <c r="O367" s="101">
        <f t="shared" si="223"/>
        <v>0.15241916243087136</v>
      </c>
      <c r="P367" s="101">
        <f t="shared" si="223"/>
        <v>0.15083772009518592</v>
      </c>
      <c r="Q367" s="101">
        <f t="shared" si="223"/>
        <v>4.3428329191964286E-3</v>
      </c>
      <c r="R367" s="102">
        <f t="shared" si="223"/>
        <v>0</v>
      </c>
      <c r="S367" s="103">
        <f>SUM(L367:R367)</f>
        <v>0.99999999999999989</v>
      </c>
      <c r="U367" s="113" t="s">
        <v>86</v>
      </c>
      <c r="V367" s="135">
        <f>+V366/$AI366</f>
        <v>2.9927277174267863E-2</v>
      </c>
      <c r="W367" s="135">
        <f t="shared" ref="W367:AH367" si="224">+W366/$AI366</f>
        <v>2.1001442400306588E-4</v>
      </c>
      <c r="X367" s="135">
        <f t="shared" si="224"/>
        <v>4.3428329191964295E-3</v>
      </c>
      <c r="Y367" s="135">
        <f t="shared" si="224"/>
        <v>0.42023935041683158</v>
      </c>
      <c r="Z367" s="135">
        <f t="shared" si="224"/>
        <v>7.6487377676418611E-2</v>
      </c>
      <c r="AA367" s="135">
        <f t="shared" si="224"/>
        <v>0.15236522072089739</v>
      </c>
      <c r="AB367" s="135">
        <f t="shared" si="224"/>
        <v>0.15083772009518598</v>
      </c>
      <c r="AC367" s="135">
        <f t="shared" si="224"/>
        <v>0.16559020657319923</v>
      </c>
      <c r="AD367" s="135">
        <f t="shared" si="224"/>
        <v>1.0229528187523586E-3</v>
      </c>
      <c r="AE367" s="135">
        <f t="shared" si="224"/>
        <v>5.3941709974029421E-5</v>
      </c>
      <c r="AF367" s="135">
        <f t="shared" si="224"/>
        <v>0</v>
      </c>
      <c r="AG367" s="135">
        <f t="shared" si="224"/>
        <v>0.16451331204447284</v>
      </c>
      <c r="AH367" s="135">
        <f t="shared" si="224"/>
        <v>0</v>
      </c>
      <c r="AI367" s="136">
        <f>SUM(V367:AC367)</f>
        <v>1</v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298" t="s">
        <v>40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0" t="s">
        <v>40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2" t="s">
        <v>40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54</v>
      </c>
      <c r="AC369" s="200" t="s">
        <v>66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62</v>
      </c>
      <c r="BA369" s="141"/>
      <c r="BR369" s="141"/>
      <c r="CG369" s="141"/>
    </row>
    <row r="370" spans="1:85" ht="15">
      <c r="A370" s="299" t="s">
        <v>40</v>
      </c>
      <c r="B370" s="304" t="s">
        <v>119</v>
      </c>
      <c r="C370" s="305"/>
      <c r="D370" s="305"/>
      <c r="E370" s="305"/>
      <c r="F370" s="305"/>
      <c r="G370" s="305"/>
      <c r="H370" s="305"/>
      <c r="I370" s="306"/>
      <c r="K370" s="301" t="s">
        <v>40</v>
      </c>
      <c r="L370" s="307" t="s">
        <v>119</v>
      </c>
      <c r="M370" s="308"/>
      <c r="N370" s="308"/>
      <c r="O370" s="308"/>
      <c r="P370" s="308"/>
      <c r="Q370" s="308"/>
      <c r="R370" s="308"/>
      <c r="S370" s="309"/>
      <c r="U370" s="303" t="s">
        <v>40</v>
      </c>
      <c r="V370" s="310" t="s">
        <v>119</v>
      </c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  <c r="AG370" s="310"/>
      <c r="AH370" s="310"/>
      <c r="AI370" s="311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7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48"/>
      <c r="G372" s="160">
        <v>0</v>
      </c>
      <c r="H372" s="161">
        <v>0</v>
      </c>
      <c r="I372" s="162">
        <f t="shared" ref="I372:I391" si="22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2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27">SUM(V372:AC372)</f>
        <v>0</v>
      </c>
      <c r="BA372" s="141"/>
      <c r="BR372" s="141"/>
      <c r="CG372" s="141"/>
    </row>
    <row r="373" spans="1:85" ht="15">
      <c r="A373" s="167" t="s">
        <v>10</v>
      </c>
      <c r="B373" s="156">
        <v>9.7998527677223557E-2</v>
      </c>
      <c r="C373" s="156">
        <v>0</v>
      </c>
      <c r="D373" s="156">
        <v>0</v>
      </c>
      <c r="E373" s="156">
        <v>0</v>
      </c>
      <c r="F373" s="348"/>
      <c r="G373" s="156">
        <v>0</v>
      </c>
      <c r="H373" s="168">
        <v>0</v>
      </c>
      <c r="I373" s="154">
        <f t="shared" si="225"/>
        <v>9.7998527677223557E-2</v>
      </c>
      <c r="J373" s="149"/>
      <c r="K373" s="169" t="s">
        <v>10</v>
      </c>
      <c r="L373" s="156">
        <v>9.7998527677223557E-2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26"/>
        <v>9.7998527677223557E-2</v>
      </c>
      <c r="U373" s="215" t="s">
        <v>10</v>
      </c>
      <c r="V373" s="207">
        <v>9.7998527677223557E-2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27"/>
        <v>9.7998527677223557E-2</v>
      </c>
      <c r="BA373" s="141"/>
      <c r="BR373" s="141"/>
      <c r="CG373" s="141"/>
    </row>
    <row r="374" spans="1:85" ht="15">
      <c r="A374" s="159" t="s">
        <v>55</v>
      </c>
      <c r="B374" s="160">
        <v>0</v>
      </c>
      <c r="C374" s="160">
        <v>0</v>
      </c>
      <c r="D374" s="160">
        <v>0</v>
      </c>
      <c r="E374" s="160">
        <v>0</v>
      </c>
      <c r="F374" s="348"/>
      <c r="G374" s="160">
        <v>0</v>
      </c>
      <c r="H374" s="161">
        <v>0</v>
      </c>
      <c r="I374" s="162">
        <f t="shared" si="225"/>
        <v>0</v>
      </c>
      <c r="J374" s="149"/>
      <c r="K374" s="163" t="s">
        <v>55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26"/>
        <v>0</v>
      </c>
      <c r="U374" s="211" t="s">
        <v>55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27"/>
        <v>0</v>
      </c>
      <c r="BA374" s="141"/>
      <c r="BR374" s="141"/>
      <c r="CG374" s="141"/>
    </row>
    <row r="375" spans="1:85" ht="15">
      <c r="A375" s="167" t="s">
        <v>16</v>
      </c>
      <c r="B375" s="156">
        <v>91.753593392633903</v>
      </c>
      <c r="C375" s="156">
        <v>1.8878284049309648</v>
      </c>
      <c r="D375" s="156">
        <v>1.8878284049309648</v>
      </c>
      <c r="E375" s="156">
        <v>0</v>
      </c>
      <c r="F375" s="348"/>
      <c r="G375" s="156">
        <v>0</v>
      </c>
      <c r="H375" s="168">
        <v>0</v>
      </c>
      <c r="I375" s="154">
        <f t="shared" si="225"/>
        <v>95.529250202495845</v>
      </c>
      <c r="J375" s="149"/>
      <c r="K375" s="169" t="s">
        <v>16</v>
      </c>
      <c r="L375" s="156">
        <v>91.753593392633903</v>
      </c>
      <c r="M375" s="156">
        <v>1.8878284049309648</v>
      </c>
      <c r="N375" s="156">
        <v>1.8878284049309648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26"/>
        <v>95.529250202495845</v>
      </c>
      <c r="U375" s="215" t="s">
        <v>16</v>
      </c>
      <c r="V375" s="207">
        <v>91.753593392633903</v>
      </c>
      <c r="W375" s="207">
        <v>0</v>
      </c>
      <c r="X375" s="207">
        <v>0</v>
      </c>
      <c r="Y375" s="207">
        <v>1.8878284049309648</v>
      </c>
      <c r="Z375" s="207">
        <v>1.8878284049309648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27"/>
        <v>95.529250202495845</v>
      </c>
      <c r="BA375" s="141"/>
      <c r="BR375" s="141"/>
      <c r="CG375" s="141"/>
    </row>
    <row r="376" spans="1:85" ht="15">
      <c r="A376" s="159" t="s">
        <v>15</v>
      </c>
      <c r="B376" s="160">
        <v>136.89947289160023</v>
      </c>
      <c r="C376" s="160">
        <v>0.67574211503977655</v>
      </c>
      <c r="D376" s="160">
        <v>0</v>
      </c>
      <c r="E376" s="160">
        <v>1.4217102632691363</v>
      </c>
      <c r="F376" s="348"/>
      <c r="G376" s="160">
        <v>0</v>
      </c>
      <c r="H376" s="161">
        <v>0</v>
      </c>
      <c r="I376" s="162">
        <f t="shared" si="225"/>
        <v>138.99692526990916</v>
      </c>
      <c r="J376" s="149"/>
      <c r="K376" s="163" t="s">
        <v>15</v>
      </c>
      <c r="L376" s="164">
        <v>136.89947289160023</v>
      </c>
      <c r="M376" s="164">
        <v>0.67574211503977655</v>
      </c>
      <c r="N376" s="164">
        <v>0</v>
      </c>
      <c r="O376" s="164">
        <v>1.4217102632691363</v>
      </c>
      <c r="P376" s="164">
        <v>0</v>
      </c>
      <c r="Q376" s="164">
        <v>0</v>
      </c>
      <c r="R376" s="165">
        <v>0</v>
      </c>
      <c r="S376" s="166">
        <f t="shared" si="226"/>
        <v>138.99692526990916</v>
      </c>
      <c r="U376" s="211" t="s">
        <v>56</v>
      </c>
      <c r="V376" s="212">
        <v>135.1425433924968</v>
      </c>
      <c r="W376" s="212">
        <v>1.7569294991034192</v>
      </c>
      <c r="X376" s="212">
        <v>0</v>
      </c>
      <c r="Y376" s="212">
        <v>0.67574211503977655</v>
      </c>
      <c r="Z376" s="212">
        <v>0</v>
      </c>
      <c r="AA376" s="212">
        <v>0</v>
      </c>
      <c r="AB376" s="212">
        <v>0</v>
      </c>
      <c r="AC376" s="213">
        <v>1.4217102632691363</v>
      </c>
      <c r="AD376" s="212">
        <v>0</v>
      </c>
      <c r="AE376" s="212">
        <v>0</v>
      </c>
      <c r="AF376" s="212">
        <v>0</v>
      </c>
      <c r="AG376" s="212">
        <v>0</v>
      </c>
      <c r="AH376" s="212">
        <v>1.4217102632691363</v>
      </c>
      <c r="AI376" s="214">
        <f t="shared" si="227"/>
        <v>138.99692526990916</v>
      </c>
      <c r="BA376" s="141"/>
      <c r="BR376" s="141"/>
      <c r="CG376" s="141"/>
    </row>
    <row r="377" spans="1:85" ht="15">
      <c r="A377" s="167" t="s">
        <v>57</v>
      </c>
      <c r="B377" s="156">
        <v>0</v>
      </c>
      <c r="C377" s="156">
        <v>0</v>
      </c>
      <c r="D377" s="156">
        <v>0</v>
      </c>
      <c r="E377" s="156">
        <v>2856.6125770377344</v>
      </c>
      <c r="F377" s="348"/>
      <c r="G377" s="156">
        <v>0</v>
      </c>
      <c r="H377" s="168">
        <v>0</v>
      </c>
      <c r="I377" s="154">
        <f t="shared" si="225"/>
        <v>2856.6125770377344</v>
      </c>
      <c r="J377" s="149"/>
      <c r="K377" s="169" t="s">
        <v>57</v>
      </c>
      <c r="L377" s="156">
        <v>0</v>
      </c>
      <c r="M377" s="156">
        <v>0</v>
      </c>
      <c r="N377" s="156">
        <v>0</v>
      </c>
      <c r="O377" s="156">
        <v>2856.6125770377344</v>
      </c>
      <c r="P377" s="156">
        <v>1805.3114539793164</v>
      </c>
      <c r="Q377" s="156">
        <v>0</v>
      </c>
      <c r="R377" s="157">
        <v>0</v>
      </c>
      <c r="S377" s="158">
        <f t="shared" si="226"/>
        <v>4661.9240310170508</v>
      </c>
      <c r="U377" s="215" t="s">
        <v>57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2856.6125770377344</v>
      </c>
      <c r="AB377" s="207">
        <v>1805.3114539793164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227"/>
        <v>4661.9240310170508</v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34.540818642430168</v>
      </c>
      <c r="F378" s="348"/>
      <c r="G378" s="160">
        <v>0</v>
      </c>
      <c r="H378" s="161">
        <v>0</v>
      </c>
      <c r="I378" s="162">
        <f t="shared" si="225"/>
        <v>34.540818642430168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34.540818642430168</v>
      </c>
      <c r="P378" s="164">
        <v>125.5136822041687</v>
      </c>
      <c r="Q378" s="164">
        <v>0</v>
      </c>
      <c r="R378" s="165">
        <v>0</v>
      </c>
      <c r="S378" s="166">
        <f t="shared" si="226"/>
        <v>160.05450084659887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34.540818642430168</v>
      </c>
      <c r="AB378" s="212">
        <v>125.5136822041687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227"/>
        <v>160.05450084659887</v>
      </c>
      <c r="BA378" s="141"/>
      <c r="BR378" s="141"/>
      <c r="CG378" s="141"/>
    </row>
    <row r="379" spans="1:85" ht="15">
      <c r="A379" s="167" t="s">
        <v>58</v>
      </c>
      <c r="B379" s="156">
        <v>0</v>
      </c>
      <c r="C379" s="156">
        <v>0</v>
      </c>
      <c r="D379" s="156">
        <v>0</v>
      </c>
      <c r="E379" s="156">
        <v>4.1780153167537075E-2</v>
      </c>
      <c r="F379" s="348"/>
      <c r="G379" s="156">
        <v>0</v>
      </c>
      <c r="H379" s="168">
        <v>0</v>
      </c>
      <c r="I379" s="154">
        <f t="shared" si="225"/>
        <v>4.1780153167537075E-2</v>
      </c>
      <c r="J379" s="149"/>
      <c r="K379" s="169" t="s">
        <v>58</v>
      </c>
      <c r="L379" s="156">
        <v>0</v>
      </c>
      <c r="M379" s="156">
        <v>0</v>
      </c>
      <c r="N379" s="156">
        <v>0</v>
      </c>
      <c r="O379" s="156">
        <v>4.1780153167537075E-2</v>
      </c>
      <c r="P379" s="156">
        <v>0</v>
      </c>
      <c r="Q379" s="156">
        <v>0</v>
      </c>
      <c r="R379" s="157">
        <v>0</v>
      </c>
      <c r="S379" s="158">
        <f t="shared" si="226"/>
        <v>4.1780153167537075E-2</v>
      </c>
      <c r="U379" s="215" t="s">
        <v>58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4.1780153167537075E-2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4.1780153167537075E-2</v>
      </c>
      <c r="AI379" s="210">
        <f t="shared" si="227"/>
        <v>4.1780153167537075E-2</v>
      </c>
      <c r="BA379" s="141"/>
      <c r="BR379" s="141"/>
      <c r="CG379" s="141"/>
    </row>
    <row r="380" spans="1:85" ht="15">
      <c r="A380" s="159" t="s">
        <v>17</v>
      </c>
      <c r="B380" s="160">
        <v>59.07870281944772</v>
      </c>
      <c r="C380" s="160">
        <v>0</v>
      </c>
      <c r="D380" s="160">
        <v>0</v>
      </c>
      <c r="E380" s="160">
        <v>30.817467674363449</v>
      </c>
      <c r="F380" s="348"/>
      <c r="G380" s="160">
        <v>0</v>
      </c>
      <c r="H380" s="161">
        <v>0</v>
      </c>
      <c r="I380" s="162">
        <f t="shared" si="225"/>
        <v>89.896170493811169</v>
      </c>
      <c r="J380" s="149"/>
      <c r="K380" s="163" t="s">
        <v>17</v>
      </c>
      <c r="L380" s="164">
        <v>59.07870281944772</v>
      </c>
      <c r="M380" s="164">
        <v>0</v>
      </c>
      <c r="N380" s="164">
        <v>0</v>
      </c>
      <c r="O380" s="164">
        <v>30.817467674363449</v>
      </c>
      <c r="P380" s="164">
        <v>3.2043777914161837</v>
      </c>
      <c r="Q380" s="164">
        <v>0</v>
      </c>
      <c r="R380" s="165">
        <v>0</v>
      </c>
      <c r="S380" s="166">
        <f t="shared" si="226"/>
        <v>93.100548285227347</v>
      </c>
      <c r="U380" s="211" t="s">
        <v>17</v>
      </c>
      <c r="V380" s="212">
        <v>54.253778171581168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3.2043777914161837</v>
      </c>
      <c r="AC380" s="213">
        <v>35.642392322230002</v>
      </c>
      <c r="AD380" s="212">
        <v>4.82492464786655</v>
      </c>
      <c r="AE380" s="212">
        <v>0</v>
      </c>
      <c r="AF380" s="212">
        <v>0</v>
      </c>
      <c r="AG380" s="212">
        <v>0</v>
      </c>
      <c r="AH380" s="212">
        <v>30.817467674363449</v>
      </c>
      <c r="AI380" s="214">
        <f t="shared" si="227"/>
        <v>93.100548285227347</v>
      </c>
      <c r="BA380" s="141"/>
      <c r="BR380" s="141"/>
      <c r="CG380" s="141"/>
    </row>
    <row r="381" spans="1:85" ht="15">
      <c r="A381" s="167" t="s">
        <v>139</v>
      </c>
      <c r="B381" s="156">
        <v>147.03349019189238</v>
      </c>
      <c r="C381" s="156">
        <v>0</v>
      </c>
      <c r="D381" s="156">
        <v>112.03525723855719</v>
      </c>
      <c r="E381" s="156">
        <v>6.3000543815925583E-2</v>
      </c>
      <c r="F381" s="348"/>
      <c r="G381" s="156">
        <v>0</v>
      </c>
      <c r="H381" s="168">
        <v>0</v>
      </c>
      <c r="I381" s="154">
        <f t="shared" si="225"/>
        <v>259.13174797426547</v>
      </c>
      <c r="J381" s="149"/>
      <c r="K381" s="169" t="s">
        <v>139</v>
      </c>
      <c r="L381" s="156">
        <v>147.03349019189238</v>
      </c>
      <c r="M381" s="156">
        <v>0</v>
      </c>
      <c r="N381" s="156">
        <v>112.03525723855719</v>
      </c>
      <c r="O381" s="156">
        <v>6.3000543815925583E-2</v>
      </c>
      <c r="P381" s="156">
        <v>0.21250411595795002</v>
      </c>
      <c r="Q381" s="156">
        <v>0</v>
      </c>
      <c r="R381" s="157">
        <v>0</v>
      </c>
      <c r="S381" s="158">
        <f t="shared" si="226"/>
        <v>259.34425209022339</v>
      </c>
      <c r="U381" s="215" t="s">
        <v>139</v>
      </c>
      <c r="V381" s="207">
        <v>146.33126607775469</v>
      </c>
      <c r="W381" s="207">
        <v>0</v>
      </c>
      <c r="X381" s="207">
        <v>0</v>
      </c>
      <c r="Y381" s="207">
        <v>0</v>
      </c>
      <c r="Z381" s="207">
        <v>112.03525723855719</v>
      </c>
      <c r="AA381" s="207">
        <v>6.3000543815925583E-2</v>
      </c>
      <c r="AB381" s="207">
        <v>0.21250411595795002</v>
      </c>
      <c r="AC381" s="208">
        <v>0.7022241141376826</v>
      </c>
      <c r="AD381" s="207">
        <v>0.7022241141376826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27"/>
        <v>259.34425209022339</v>
      </c>
      <c r="BA381" s="141"/>
      <c r="BR381" s="141"/>
      <c r="CG381" s="141"/>
    </row>
    <row r="382" spans="1:85" ht="15">
      <c r="A382" s="159" t="s">
        <v>25</v>
      </c>
      <c r="B382" s="160">
        <v>48.290710487304494</v>
      </c>
      <c r="C382" s="160">
        <v>8.2543753657539319E-3</v>
      </c>
      <c r="D382" s="160">
        <v>14.687765003193814</v>
      </c>
      <c r="E382" s="160">
        <v>173.85103433943968</v>
      </c>
      <c r="F382" s="348"/>
      <c r="G382" s="160">
        <v>190.60259067926938</v>
      </c>
      <c r="H382" s="161">
        <v>0</v>
      </c>
      <c r="I382" s="162">
        <f t="shared" si="225"/>
        <v>427.44035488457314</v>
      </c>
      <c r="J382" s="149"/>
      <c r="K382" s="163" t="s">
        <v>25</v>
      </c>
      <c r="L382" s="164">
        <v>48.290710487304494</v>
      </c>
      <c r="M382" s="164">
        <v>8.2543753657539319E-3</v>
      </c>
      <c r="N382" s="164">
        <v>14.687765003193814</v>
      </c>
      <c r="O382" s="164">
        <v>173.85103433943968</v>
      </c>
      <c r="P382" s="164">
        <v>4.6120890112331585</v>
      </c>
      <c r="Q382" s="164">
        <v>190.60259067926938</v>
      </c>
      <c r="R382" s="165">
        <v>0</v>
      </c>
      <c r="S382" s="166">
        <f t="shared" si="226"/>
        <v>432.05244389580628</v>
      </c>
      <c r="U382" s="211" t="s">
        <v>25</v>
      </c>
      <c r="V382" s="212">
        <v>12.979896561406802</v>
      </c>
      <c r="W382" s="212">
        <v>22.901335300867029</v>
      </c>
      <c r="X382" s="212">
        <v>190.60259067926938</v>
      </c>
      <c r="Y382" s="212">
        <v>8.2543753657539319E-3</v>
      </c>
      <c r="Z382" s="212">
        <v>14.687765003193814</v>
      </c>
      <c r="AA382" s="212">
        <v>163.53576231833168</v>
      </c>
      <c r="AB382" s="212">
        <v>4.6120890112331585</v>
      </c>
      <c r="AC382" s="213">
        <v>22.724750646138659</v>
      </c>
      <c r="AD382" s="212">
        <v>12.409478625030664</v>
      </c>
      <c r="AE382" s="212">
        <v>0</v>
      </c>
      <c r="AF382" s="212">
        <v>0</v>
      </c>
      <c r="AG382" s="212">
        <v>0</v>
      </c>
      <c r="AH382" s="212">
        <v>10.315272021107996</v>
      </c>
      <c r="AI382" s="214">
        <f t="shared" si="227"/>
        <v>432.05244389580628</v>
      </c>
      <c r="BA382" s="141"/>
      <c r="BR382" s="141"/>
      <c r="CG382" s="141"/>
    </row>
    <row r="383" spans="1:85" ht="15">
      <c r="A383" s="167" t="s">
        <v>24</v>
      </c>
      <c r="B383" s="156">
        <v>57.248259998269276</v>
      </c>
      <c r="C383" s="156">
        <v>0</v>
      </c>
      <c r="D383" s="156">
        <v>0</v>
      </c>
      <c r="E383" s="156">
        <v>0</v>
      </c>
      <c r="F383" s="348"/>
      <c r="G383" s="156">
        <v>0</v>
      </c>
      <c r="H383" s="168">
        <v>0</v>
      </c>
      <c r="I383" s="154">
        <f t="shared" si="225"/>
        <v>57.248259998269276</v>
      </c>
      <c r="J383" s="149"/>
      <c r="K383" s="169" t="s">
        <v>24</v>
      </c>
      <c r="L383" s="156">
        <v>57.248259998269276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26"/>
        <v>57.248259998269276</v>
      </c>
      <c r="U383" s="215" t="s">
        <v>24</v>
      </c>
      <c r="V383" s="207">
        <v>57.248259998269276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27"/>
        <v>57.248259998269276</v>
      </c>
      <c r="BA383" s="141"/>
      <c r="BR383" s="141"/>
      <c r="CG383" s="141"/>
    </row>
    <row r="384" spans="1:85" ht="15">
      <c r="A384" s="159" t="s">
        <v>59</v>
      </c>
      <c r="B384" s="160">
        <v>30.376612311410387</v>
      </c>
      <c r="C384" s="160">
        <v>0</v>
      </c>
      <c r="D384" s="160">
        <v>0</v>
      </c>
      <c r="E384" s="160">
        <v>0</v>
      </c>
      <c r="F384" s="348"/>
      <c r="G384" s="160">
        <v>0</v>
      </c>
      <c r="H384" s="161">
        <v>0</v>
      </c>
      <c r="I384" s="162">
        <f t="shared" si="225"/>
        <v>30.376612311410387</v>
      </c>
      <c r="J384" s="149"/>
      <c r="K384" s="163" t="s">
        <v>59</v>
      </c>
      <c r="L384" s="164">
        <v>30.376612311410387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26"/>
        <v>30.376612311410387</v>
      </c>
      <c r="U384" s="211" t="s">
        <v>59</v>
      </c>
      <c r="V384" s="212">
        <v>30.376612311410387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27"/>
        <v>30.376612311410387</v>
      </c>
      <c r="BA384" s="141"/>
      <c r="BR384" s="141"/>
      <c r="CG384" s="141"/>
    </row>
    <row r="385" spans="1:85" ht="15">
      <c r="A385" s="167" t="s">
        <v>22</v>
      </c>
      <c r="B385" s="156">
        <v>344.90484652347516</v>
      </c>
      <c r="C385" s="156">
        <v>0</v>
      </c>
      <c r="D385" s="156">
        <v>0</v>
      </c>
      <c r="E385" s="156">
        <v>0</v>
      </c>
      <c r="F385" s="348"/>
      <c r="G385" s="156">
        <v>0</v>
      </c>
      <c r="H385" s="168">
        <v>0</v>
      </c>
      <c r="I385" s="154">
        <f t="shared" si="225"/>
        <v>344.90484652347516</v>
      </c>
      <c r="J385" s="149"/>
      <c r="K385" s="169" t="s">
        <v>22</v>
      </c>
      <c r="L385" s="156">
        <v>344.90484652347516</v>
      </c>
      <c r="M385" s="156">
        <v>0</v>
      </c>
      <c r="N385" s="156">
        <v>0</v>
      </c>
      <c r="O385" s="156">
        <v>0</v>
      </c>
      <c r="P385" s="156">
        <v>259.92942526306604</v>
      </c>
      <c r="Q385" s="156">
        <v>0</v>
      </c>
      <c r="R385" s="157">
        <v>0</v>
      </c>
      <c r="S385" s="158">
        <f t="shared" si="226"/>
        <v>604.83427178654119</v>
      </c>
      <c r="U385" s="215" t="s">
        <v>22</v>
      </c>
      <c r="V385" s="207">
        <v>341.66572261046247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259.92942526306604</v>
      </c>
      <c r="AC385" s="208">
        <v>3.239123913012663</v>
      </c>
      <c r="AD385" s="207">
        <v>3.239123913012663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227"/>
        <v>604.83427178654119</v>
      </c>
      <c r="BA385" s="141"/>
      <c r="BR385" s="141"/>
      <c r="CG385" s="141"/>
    </row>
    <row r="386" spans="1:85" ht="15">
      <c r="A386" s="159" t="s">
        <v>21</v>
      </c>
      <c r="B386" s="160">
        <v>12.568027947746193</v>
      </c>
      <c r="C386" s="160">
        <v>0</v>
      </c>
      <c r="D386" s="160">
        <v>0</v>
      </c>
      <c r="E386" s="160">
        <v>0</v>
      </c>
      <c r="F386" s="348"/>
      <c r="G386" s="160">
        <v>0</v>
      </c>
      <c r="H386" s="161">
        <v>0</v>
      </c>
      <c r="I386" s="162">
        <f t="shared" si="225"/>
        <v>12.568027947746193</v>
      </c>
      <c r="J386" s="149"/>
      <c r="K386" s="163" t="s">
        <v>21</v>
      </c>
      <c r="L386" s="164">
        <v>12.568027947746193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26"/>
        <v>12.568027947746193</v>
      </c>
      <c r="U386" s="211" t="s">
        <v>60</v>
      </c>
      <c r="V386" s="212">
        <v>12.568027947746193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27"/>
        <v>12.568027947746193</v>
      </c>
      <c r="BA386" s="141"/>
      <c r="BR386" s="141"/>
      <c r="CG386" s="141"/>
    </row>
    <row r="387" spans="1:85" ht="15">
      <c r="A387" s="170" t="s">
        <v>63</v>
      </c>
      <c r="B387" s="156">
        <v>0</v>
      </c>
      <c r="C387" s="156">
        <v>0</v>
      </c>
      <c r="D387" s="156">
        <v>0</v>
      </c>
      <c r="E387" s="156">
        <v>0</v>
      </c>
      <c r="F387" s="348"/>
      <c r="G387" s="156">
        <v>0</v>
      </c>
      <c r="H387" s="168">
        <v>0</v>
      </c>
      <c r="I387" s="154">
        <f t="shared" si="225"/>
        <v>0</v>
      </c>
      <c r="J387" s="149"/>
      <c r="K387" s="171" t="s">
        <v>63</v>
      </c>
      <c r="L387" s="156">
        <v>0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26"/>
        <v>0</v>
      </c>
      <c r="U387" s="216" t="s">
        <v>61</v>
      </c>
      <c r="V387" s="207">
        <v>0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27"/>
        <v>0</v>
      </c>
      <c r="BA387" s="141"/>
      <c r="BR387" s="141"/>
      <c r="CG387" s="141"/>
    </row>
    <row r="388" spans="1:85">
      <c r="A388" s="172" t="s">
        <v>23</v>
      </c>
      <c r="B388" s="173">
        <v>0</v>
      </c>
      <c r="C388" s="173">
        <v>0</v>
      </c>
      <c r="D388" s="173">
        <v>0</v>
      </c>
      <c r="E388" s="173">
        <v>0</v>
      </c>
      <c r="F388" s="348"/>
      <c r="G388" s="173">
        <v>0</v>
      </c>
      <c r="H388" s="174">
        <v>0</v>
      </c>
      <c r="I388" s="175">
        <f t="shared" si="225"/>
        <v>0</v>
      </c>
      <c r="J388" s="149"/>
      <c r="K388" s="176" t="s">
        <v>23</v>
      </c>
      <c r="L388" s="177">
        <v>0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26"/>
        <v>0</v>
      </c>
      <c r="U388" s="217" t="s">
        <v>64</v>
      </c>
      <c r="V388" s="218">
        <v>0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7">
        <v>0</v>
      </c>
      <c r="AI388" s="219">
        <f t="shared" si="227"/>
        <v>0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48"/>
      <c r="G389" s="181">
        <v>0</v>
      </c>
      <c r="H389" s="182">
        <v>0</v>
      </c>
      <c r="I389" s="183">
        <f t="shared" si="22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2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27"/>
        <v>0</v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48"/>
      <c r="G390" s="173">
        <v>0</v>
      </c>
      <c r="H390" s="174">
        <v>0</v>
      </c>
      <c r="I390" s="175">
        <f t="shared" si="22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2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7">
        <v>0</v>
      </c>
      <c r="AI390" s="219">
        <f t="shared" si="227"/>
        <v>0</v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49"/>
      <c r="G391" s="188">
        <v>0</v>
      </c>
      <c r="H391" s="189">
        <v>0</v>
      </c>
      <c r="I391" s="190">
        <f t="shared" si="22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2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27"/>
        <v>0</v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928.25171509145696</v>
      </c>
      <c r="C392" s="195">
        <f t="shared" ref="C392:H392" si="228">SUM(C371:C387)</f>
        <v>2.5718248953364955</v>
      </c>
      <c r="D392" s="195">
        <f t="shared" si="228"/>
        <v>128.61085064668197</v>
      </c>
      <c r="E392" s="195">
        <f t="shared" si="228"/>
        <v>3097.3483886542203</v>
      </c>
      <c r="F392" s="195">
        <f t="shared" si="228"/>
        <v>0</v>
      </c>
      <c r="G392" s="195">
        <f t="shared" si="228"/>
        <v>190.60259067926938</v>
      </c>
      <c r="H392" s="197">
        <f t="shared" si="228"/>
        <v>0</v>
      </c>
      <c r="I392" s="154">
        <f t="shared" ref="I392" si="229">SUM(I371:I387)</f>
        <v>4347.3853699669653</v>
      </c>
      <c r="J392" s="149"/>
      <c r="K392" s="196" t="s">
        <v>26</v>
      </c>
      <c r="L392" s="195">
        <f>SUM(L371:L387)</f>
        <v>928.25171509145696</v>
      </c>
      <c r="M392" s="195">
        <f t="shared" ref="M392:R392" si="230">SUM(M371:M387)</f>
        <v>2.5718248953364955</v>
      </c>
      <c r="N392" s="195">
        <f t="shared" si="230"/>
        <v>128.61085064668197</v>
      </c>
      <c r="O392" s="195">
        <f t="shared" si="230"/>
        <v>3097.3483886542203</v>
      </c>
      <c r="P392" s="195">
        <f t="shared" si="230"/>
        <v>2198.7835323651584</v>
      </c>
      <c r="Q392" s="195">
        <f t="shared" si="230"/>
        <v>190.60259067926938</v>
      </c>
      <c r="R392" s="197">
        <f t="shared" si="230"/>
        <v>0</v>
      </c>
      <c r="S392" s="198">
        <f t="shared" ref="S392" si="231">SUM(S371:S387)</f>
        <v>6546.1689023321242</v>
      </c>
      <c r="T392" s="141" t="str">
        <f>IF(ABS(S392-AI392)&gt;0.01,S392-AI392,"")</f>
        <v/>
      </c>
      <c r="U392" s="224" t="s">
        <v>62</v>
      </c>
      <c r="V392" s="225">
        <f>SUM(V371:V387)</f>
        <v>882.41769899143901</v>
      </c>
      <c r="W392" s="225">
        <f t="shared" ref="W392:AH392" si="232">SUM(W371:W387)</f>
        <v>24.658264799970446</v>
      </c>
      <c r="X392" s="225">
        <f t="shared" si="232"/>
        <v>190.60259067926938</v>
      </c>
      <c r="Y392" s="225">
        <f t="shared" si="232"/>
        <v>2.5718248953364955</v>
      </c>
      <c r="Z392" s="225">
        <f t="shared" si="232"/>
        <v>128.61085064668197</v>
      </c>
      <c r="AA392" s="225">
        <f t="shared" si="232"/>
        <v>3054.7521585423124</v>
      </c>
      <c r="AB392" s="225">
        <f t="shared" si="232"/>
        <v>2198.7835323651584</v>
      </c>
      <c r="AC392" s="225">
        <f t="shared" si="232"/>
        <v>63.771981411955679</v>
      </c>
      <c r="AD392" s="226">
        <f t="shared" si="232"/>
        <v>21.175751300047558</v>
      </c>
      <c r="AE392" s="226">
        <f t="shared" si="232"/>
        <v>0</v>
      </c>
      <c r="AF392" s="226">
        <f t="shared" si="232"/>
        <v>0</v>
      </c>
      <c r="AG392" s="226">
        <f t="shared" si="232"/>
        <v>0</v>
      </c>
      <c r="AH392" s="226">
        <f t="shared" si="232"/>
        <v>42.596230111908113</v>
      </c>
      <c r="AI392" s="227">
        <f>SUM(V392:AC392)</f>
        <v>6546.1689023321233</v>
      </c>
      <c r="BA392" s="141"/>
      <c r="BR392" s="141"/>
      <c r="CG392" s="141"/>
    </row>
    <row r="393" spans="1:85" s="24" customFormat="1" ht="15" thickBot="1">
      <c r="A393" s="31" t="s">
        <v>86</v>
      </c>
      <c r="B393" s="49">
        <f>IF($I392=0,"-",B392/$I392)</f>
        <v>0.21351953785926056</v>
      </c>
      <c r="C393" s="49">
        <f t="shared" ref="C393:H393" si="233">IF($I392=0,"-",C392/$I392)</f>
        <v>5.9157969134814427E-4</v>
      </c>
      <c r="D393" s="49">
        <f t="shared" si="233"/>
        <v>2.9583494376910793E-2</v>
      </c>
      <c r="E393" s="49">
        <f t="shared" si="233"/>
        <v>0.71246234807054987</v>
      </c>
      <c r="F393" s="49">
        <f t="shared" si="233"/>
        <v>0</v>
      </c>
      <c r="G393" s="49">
        <f t="shared" si="233"/>
        <v>4.3843040001930567E-2</v>
      </c>
      <c r="H393" s="72">
        <f t="shared" si="233"/>
        <v>0</v>
      </c>
      <c r="I393" s="50">
        <f>SUM(B393:H393)</f>
        <v>1</v>
      </c>
      <c r="J393" s="141"/>
      <c r="K393" s="84" t="s">
        <v>86</v>
      </c>
      <c r="L393" s="101">
        <f>IF($S392=0,"-",L392/$S392)</f>
        <v>0.14180075841928858</v>
      </c>
      <c r="M393" s="101">
        <f t="shared" ref="M393:R393" si="234">IF($S392=0,"-",M392/$S392)</f>
        <v>3.9287481482799238E-4</v>
      </c>
      <c r="N393" s="101">
        <f t="shared" si="234"/>
        <v>1.9646735757285965E-2</v>
      </c>
      <c r="O393" s="101">
        <f t="shared" si="234"/>
        <v>0.47315436476910422</v>
      </c>
      <c r="P393" s="101">
        <f t="shared" si="234"/>
        <v>0.33588860372695617</v>
      </c>
      <c r="Q393" s="101">
        <f t="shared" si="234"/>
        <v>2.9116662512537021E-2</v>
      </c>
      <c r="R393" s="102">
        <f t="shared" si="234"/>
        <v>0</v>
      </c>
      <c r="S393" s="103">
        <f>SUM(L393:R393)</f>
        <v>0.99999999999999989</v>
      </c>
      <c r="U393" s="113" t="s">
        <v>86</v>
      </c>
      <c r="V393" s="135">
        <f>+V392/$AI392</f>
        <v>0.13479910343851209</v>
      </c>
      <c r="W393" s="135">
        <f t="shared" ref="W393:AH393" si="235">+W392/$AI392</f>
        <v>3.766823796921242E-3</v>
      </c>
      <c r="X393" s="135">
        <f t="shared" si="235"/>
        <v>2.9116662512537025E-2</v>
      </c>
      <c r="Y393" s="135">
        <f t="shared" si="235"/>
        <v>3.9287481482799244E-4</v>
      </c>
      <c r="Z393" s="135">
        <f t="shared" si="235"/>
        <v>1.9646735757285969E-2</v>
      </c>
      <c r="AA393" s="135">
        <f t="shared" si="235"/>
        <v>0.46664731755607974</v>
      </c>
      <c r="AB393" s="135">
        <f t="shared" si="235"/>
        <v>0.33588860372695623</v>
      </c>
      <c r="AC393" s="135">
        <f t="shared" si="235"/>
        <v>9.7418783968798023E-3</v>
      </c>
      <c r="AD393" s="135">
        <f t="shared" si="235"/>
        <v>3.2348311838552675E-3</v>
      </c>
      <c r="AE393" s="135">
        <f t="shared" si="235"/>
        <v>0</v>
      </c>
      <c r="AF393" s="135">
        <f t="shared" si="235"/>
        <v>0</v>
      </c>
      <c r="AG393" s="135">
        <f t="shared" si="235"/>
        <v>0</v>
      </c>
      <c r="AH393" s="135">
        <f t="shared" si="235"/>
        <v>6.507047213024534E-3</v>
      </c>
      <c r="AI393" s="136">
        <f>SUM(V393:AC393)</f>
        <v>1.0000000000000002</v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298" t="s">
        <v>41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0" t="s">
        <v>41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2" t="s">
        <v>41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54</v>
      </c>
      <c r="AC395" s="200" t="s">
        <v>66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62</v>
      </c>
      <c r="BA395" s="141"/>
      <c r="BR395" s="141"/>
      <c r="CG395" s="141"/>
    </row>
    <row r="396" spans="1:85" ht="15">
      <c r="A396" s="299" t="s">
        <v>41</v>
      </c>
      <c r="B396" s="304" t="s">
        <v>119</v>
      </c>
      <c r="C396" s="305"/>
      <c r="D396" s="305"/>
      <c r="E396" s="305"/>
      <c r="F396" s="305"/>
      <c r="G396" s="305"/>
      <c r="H396" s="305"/>
      <c r="I396" s="306"/>
      <c r="K396" s="301" t="s">
        <v>41</v>
      </c>
      <c r="L396" s="307" t="s">
        <v>119</v>
      </c>
      <c r="M396" s="308"/>
      <c r="N396" s="308"/>
      <c r="O396" s="308"/>
      <c r="P396" s="308"/>
      <c r="Q396" s="308"/>
      <c r="R396" s="308"/>
      <c r="S396" s="309"/>
      <c r="U396" s="303" t="s">
        <v>41</v>
      </c>
      <c r="V396" s="310" t="s">
        <v>119</v>
      </c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  <c r="AG396" s="310"/>
      <c r="AH396" s="310"/>
      <c r="AI396" s="311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7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48"/>
      <c r="G398" s="160">
        <v>0</v>
      </c>
      <c r="H398" s="161">
        <v>0</v>
      </c>
      <c r="I398" s="162">
        <f t="shared" ref="I398:I417" si="236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37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38">SUM(V398:AC398)</f>
        <v>0</v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0.10336815925733048</v>
      </c>
      <c r="E399" s="156">
        <v>0</v>
      </c>
      <c r="F399" s="348"/>
      <c r="G399" s="156">
        <v>0</v>
      </c>
      <c r="H399" s="168">
        <v>0</v>
      </c>
      <c r="I399" s="154">
        <f t="shared" si="236"/>
        <v>0.10336815925733048</v>
      </c>
      <c r="J399" s="149"/>
      <c r="K399" s="169" t="s">
        <v>10</v>
      </c>
      <c r="L399" s="156">
        <v>0</v>
      </c>
      <c r="M399" s="156">
        <v>0</v>
      </c>
      <c r="N399" s="156">
        <v>0.10336815925733048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37"/>
        <v>0.10336815925733048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0.10336815925733048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38"/>
        <v>0.10336815925733048</v>
      </c>
      <c r="BA399" s="141"/>
      <c r="BR399" s="141"/>
      <c r="CG399" s="141"/>
    </row>
    <row r="400" spans="1:85" ht="15">
      <c r="A400" s="159" t="s">
        <v>55</v>
      </c>
      <c r="B400" s="160">
        <v>0</v>
      </c>
      <c r="C400" s="160">
        <v>0</v>
      </c>
      <c r="D400" s="160">
        <v>0</v>
      </c>
      <c r="E400" s="160">
        <v>0</v>
      </c>
      <c r="F400" s="348"/>
      <c r="G400" s="160">
        <v>0</v>
      </c>
      <c r="H400" s="161">
        <v>0</v>
      </c>
      <c r="I400" s="162">
        <f t="shared" si="236"/>
        <v>0</v>
      </c>
      <c r="J400" s="149"/>
      <c r="K400" s="163" t="s">
        <v>55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37"/>
        <v>0</v>
      </c>
      <c r="U400" s="211" t="s">
        <v>55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38"/>
        <v>0</v>
      </c>
      <c r="BA400" s="141"/>
      <c r="BR400" s="141"/>
      <c r="CG400" s="141"/>
    </row>
    <row r="401" spans="1:85" ht="15">
      <c r="A401" s="167" t="s">
        <v>16</v>
      </c>
      <c r="B401" s="156">
        <v>20.044199305110663</v>
      </c>
      <c r="C401" s="156">
        <v>8.7394363385207026</v>
      </c>
      <c r="D401" s="156">
        <v>0</v>
      </c>
      <c r="E401" s="156">
        <v>0</v>
      </c>
      <c r="F401" s="348"/>
      <c r="G401" s="156">
        <v>0</v>
      </c>
      <c r="H401" s="168">
        <v>0</v>
      </c>
      <c r="I401" s="154">
        <f t="shared" si="236"/>
        <v>28.783635643631364</v>
      </c>
      <c r="J401" s="149"/>
      <c r="K401" s="169" t="s">
        <v>16</v>
      </c>
      <c r="L401" s="156">
        <v>20.044199305110663</v>
      </c>
      <c r="M401" s="156">
        <v>8.7394363385207026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37"/>
        <v>28.783635643631364</v>
      </c>
      <c r="U401" s="215" t="s">
        <v>16</v>
      </c>
      <c r="V401" s="207">
        <v>20.044199305110663</v>
      </c>
      <c r="W401" s="207">
        <v>0</v>
      </c>
      <c r="X401" s="207">
        <v>0</v>
      </c>
      <c r="Y401" s="207">
        <v>8.7394363385207026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38"/>
        <v>28.783635643631364</v>
      </c>
      <c r="BA401" s="141"/>
      <c r="BR401" s="141"/>
      <c r="CG401" s="141"/>
    </row>
    <row r="402" spans="1:85" ht="15">
      <c r="A402" s="159" t="s">
        <v>15</v>
      </c>
      <c r="B402" s="160">
        <v>7.3019129572194972</v>
      </c>
      <c r="C402" s="160">
        <v>4.6094670170580221</v>
      </c>
      <c r="D402" s="160">
        <v>1.1109137360718273</v>
      </c>
      <c r="E402" s="160">
        <v>0</v>
      </c>
      <c r="F402" s="348"/>
      <c r="G402" s="160">
        <v>0</v>
      </c>
      <c r="H402" s="161">
        <v>0</v>
      </c>
      <c r="I402" s="162">
        <f t="shared" si="236"/>
        <v>13.022293710349347</v>
      </c>
      <c r="J402" s="149"/>
      <c r="K402" s="163" t="s">
        <v>15</v>
      </c>
      <c r="L402" s="164">
        <v>7.3019129572194972</v>
      </c>
      <c r="M402" s="164">
        <v>4.6094670170580221</v>
      </c>
      <c r="N402" s="164">
        <v>1.1109137360718273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37"/>
        <v>13.022293710349347</v>
      </c>
      <c r="U402" s="211" t="s">
        <v>56</v>
      </c>
      <c r="V402" s="212">
        <v>7.3019129572194972</v>
      </c>
      <c r="W402" s="212">
        <v>0</v>
      </c>
      <c r="X402" s="212">
        <v>0</v>
      </c>
      <c r="Y402" s="212">
        <v>4.6094670170580221</v>
      </c>
      <c r="Z402" s="212">
        <v>1.1109137360718273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38"/>
        <v>13.022293710349347</v>
      </c>
      <c r="BA402" s="141"/>
      <c r="BR402" s="141"/>
      <c r="CG402" s="141"/>
    </row>
    <row r="403" spans="1:85" ht="15">
      <c r="A403" s="167" t="s">
        <v>57</v>
      </c>
      <c r="B403" s="156">
        <v>0</v>
      </c>
      <c r="C403" s="156">
        <v>0</v>
      </c>
      <c r="D403" s="156">
        <v>0</v>
      </c>
      <c r="E403" s="156">
        <v>0</v>
      </c>
      <c r="F403" s="348"/>
      <c r="G403" s="156">
        <v>0</v>
      </c>
      <c r="H403" s="168">
        <v>0</v>
      </c>
      <c r="I403" s="154">
        <f t="shared" si="236"/>
        <v>0</v>
      </c>
      <c r="J403" s="149"/>
      <c r="K403" s="169" t="s">
        <v>57</v>
      </c>
      <c r="L403" s="156">
        <v>0</v>
      </c>
      <c r="M403" s="156">
        <v>0</v>
      </c>
      <c r="N403" s="156">
        <v>0</v>
      </c>
      <c r="O403" s="156">
        <v>0</v>
      </c>
      <c r="P403" s="156">
        <v>28.010363429438112</v>
      </c>
      <c r="Q403" s="156">
        <v>0</v>
      </c>
      <c r="R403" s="157">
        <v>0</v>
      </c>
      <c r="S403" s="158">
        <f t="shared" si="237"/>
        <v>28.010363429438112</v>
      </c>
      <c r="U403" s="215" t="s">
        <v>57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28.010363429438112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38"/>
        <v>28.010363429438112</v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0.11307994711464114</v>
      </c>
      <c r="D404" s="160">
        <v>0</v>
      </c>
      <c r="E404" s="160">
        <v>0</v>
      </c>
      <c r="F404" s="348"/>
      <c r="G404" s="160">
        <v>0</v>
      </c>
      <c r="H404" s="161">
        <v>0</v>
      </c>
      <c r="I404" s="162">
        <f t="shared" si="236"/>
        <v>0.11307994711464114</v>
      </c>
      <c r="J404" s="149"/>
      <c r="K404" s="163" t="s">
        <v>12</v>
      </c>
      <c r="L404" s="164">
        <v>0</v>
      </c>
      <c r="M404" s="164">
        <v>0.11307994711464114</v>
      </c>
      <c r="N404" s="164">
        <v>0</v>
      </c>
      <c r="O404" s="164">
        <v>0</v>
      </c>
      <c r="P404" s="164">
        <v>3.1406923542709704</v>
      </c>
      <c r="Q404" s="164">
        <v>0</v>
      </c>
      <c r="R404" s="165">
        <v>0</v>
      </c>
      <c r="S404" s="166">
        <f t="shared" si="237"/>
        <v>3.2537723013856117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0.11307994711464114</v>
      </c>
      <c r="Z404" s="212">
        <v>0</v>
      </c>
      <c r="AA404" s="212">
        <v>0</v>
      </c>
      <c r="AB404" s="212">
        <v>3.1406923542709704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238"/>
        <v>3.2537723013856117</v>
      </c>
      <c r="BA404" s="141"/>
      <c r="BR404" s="141"/>
      <c r="CG404" s="141"/>
    </row>
    <row r="405" spans="1:85" ht="15">
      <c r="A405" s="167" t="s">
        <v>58</v>
      </c>
      <c r="B405" s="156">
        <v>0</v>
      </c>
      <c r="C405" s="156">
        <v>0</v>
      </c>
      <c r="D405" s="156">
        <v>0</v>
      </c>
      <c r="E405" s="156">
        <v>0</v>
      </c>
      <c r="F405" s="348"/>
      <c r="G405" s="156">
        <v>0</v>
      </c>
      <c r="H405" s="168">
        <v>0</v>
      </c>
      <c r="I405" s="154">
        <f t="shared" si="236"/>
        <v>0</v>
      </c>
      <c r="J405" s="149"/>
      <c r="K405" s="169" t="s">
        <v>58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37"/>
        <v>0</v>
      </c>
      <c r="U405" s="215" t="s">
        <v>58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38"/>
        <v>0</v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1.8981878494139015</v>
      </c>
      <c r="E406" s="160">
        <v>0</v>
      </c>
      <c r="F406" s="348"/>
      <c r="G406" s="160">
        <v>0</v>
      </c>
      <c r="H406" s="161">
        <v>0</v>
      </c>
      <c r="I406" s="162">
        <f t="shared" si="236"/>
        <v>1.8981878494139015</v>
      </c>
      <c r="J406" s="149"/>
      <c r="K406" s="163" t="s">
        <v>17</v>
      </c>
      <c r="L406" s="164">
        <v>0</v>
      </c>
      <c r="M406" s="164">
        <v>0</v>
      </c>
      <c r="N406" s="164">
        <v>1.8981878494139015</v>
      </c>
      <c r="O406" s="164">
        <v>0</v>
      </c>
      <c r="P406" s="164">
        <v>3.8397199281867272E-2</v>
      </c>
      <c r="Q406" s="164">
        <v>0</v>
      </c>
      <c r="R406" s="165">
        <v>0</v>
      </c>
      <c r="S406" s="166">
        <f t="shared" si="237"/>
        <v>1.9365850486957688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1.8981878494139015</v>
      </c>
      <c r="AA406" s="212">
        <v>0</v>
      </c>
      <c r="AB406" s="212">
        <v>3.8397199281867272E-2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38"/>
        <v>1.9365850486957688</v>
      </c>
      <c r="BA406" s="141"/>
      <c r="BR406" s="141"/>
      <c r="CG406" s="141"/>
    </row>
    <row r="407" spans="1:85" ht="15">
      <c r="A407" s="167" t="s">
        <v>139</v>
      </c>
      <c r="B407" s="156">
        <v>14.996078179852393</v>
      </c>
      <c r="C407" s="156">
        <v>110.76441295239241</v>
      </c>
      <c r="D407" s="156">
        <v>43.766733802878747</v>
      </c>
      <c r="E407" s="156">
        <v>0</v>
      </c>
      <c r="F407" s="348"/>
      <c r="G407" s="156">
        <v>0</v>
      </c>
      <c r="H407" s="168">
        <v>0</v>
      </c>
      <c r="I407" s="154">
        <f t="shared" si="236"/>
        <v>169.52722493512354</v>
      </c>
      <c r="J407" s="149"/>
      <c r="K407" s="169" t="s">
        <v>139</v>
      </c>
      <c r="L407" s="156">
        <v>14.996078179852393</v>
      </c>
      <c r="M407" s="156">
        <v>110.76441295239241</v>
      </c>
      <c r="N407" s="156">
        <v>43.766733802878747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237"/>
        <v>169.52722493512354</v>
      </c>
      <c r="U407" s="215" t="s">
        <v>139</v>
      </c>
      <c r="V407" s="207">
        <v>14.996078179852393</v>
      </c>
      <c r="W407" s="207">
        <v>0</v>
      </c>
      <c r="X407" s="207">
        <v>0</v>
      </c>
      <c r="Y407" s="207">
        <v>110.76441295239241</v>
      </c>
      <c r="Z407" s="207">
        <v>18.972743263123178</v>
      </c>
      <c r="AA407" s="207">
        <v>0</v>
      </c>
      <c r="AB407" s="207">
        <v>0</v>
      </c>
      <c r="AC407" s="208">
        <v>24.793990539755566</v>
      </c>
      <c r="AD407" s="207">
        <v>0</v>
      </c>
      <c r="AE407" s="207">
        <v>0</v>
      </c>
      <c r="AF407" s="207">
        <v>0</v>
      </c>
      <c r="AG407" s="207">
        <v>24.793990539755566</v>
      </c>
      <c r="AH407" s="207">
        <v>0</v>
      </c>
      <c r="AI407" s="210">
        <f t="shared" si="238"/>
        <v>169.52722493512351</v>
      </c>
      <c r="BA407" s="141"/>
      <c r="BR407" s="141"/>
      <c r="CG407" s="141"/>
    </row>
    <row r="408" spans="1:85" ht="15">
      <c r="A408" s="159" t="s">
        <v>25</v>
      </c>
      <c r="B408" s="160">
        <v>33.639186276293948</v>
      </c>
      <c r="C408" s="160">
        <v>0.82218036486118784</v>
      </c>
      <c r="D408" s="160">
        <v>6.6263822263217147</v>
      </c>
      <c r="E408" s="160">
        <v>246.04437545051101</v>
      </c>
      <c r="F408" s="348"/>
      <c r="G408" s="160">
        <v>34.249097647713612</v>
      </c>
      <c r="H408" s="161">
        <v>0</v>
      </c>
      <c r="I408" s="162">
        <f t="shared" si="236"/>
        <v>321.38122196570146</v>
      </c>
      <c r="J408" s="149"/>
      <c r="K408" s="163" t="s">
        <v>25</v>
      </c>
      <c r="L408" s="164">
        <v>33.639186276293948</v>
      </c>
      <c r="M408" s="164">
        <v>0.82218036486118784</v>
      </c>
      <c r="N408" s="164">
        <v>6.6263822263217147</v>
      </c>
      <c r="O408" s="164">
        <v>246.04437545051101</v>
      </c>
      <c r="P408" s="164">
        <v>3.4122143725286569</v>
      </c>
      <c r="Q408" s="164">
        <v>34.249097647713612</v>
      </c>
      <c r="R408" s="165">
        <v>0</v>
      </c>
      <c r="S408" s="166">
        <f t="shared" si="237"/>
        <v>324.79343633823009</v>
      </c>
      <c r="U408" s="211" t="s">
        <v>25</v>
      </c>
      <c r="V408" s="212">
        <v>0</v>
      </c>
      <c r="W408" s="212">
        <v>25.965136348848048</v>
      </c>
      <c r="X408" s="212">
        <v>34.249097647713612</v>
      </c>
      <c r="Y408" s="212">
        <v>0.82218036486118784</v>
      </c>
      <c r="Z408" s="212">
        <v>6.6263822263217147</v>
      </c>
      <c r="AA408" s="212">
        <v>236.01331371074497</v>
      </c>
      <c r="AB408" s="212">
        <v>3.4122143725286569</v>
      </c>
      <c r="AC408" s="213">
        <v>17.705111667211948</v>
      </c>
      <c r="AD408" s="212">
        <v>7.6740499274458989</v>
      </c>
      <c r="AE408" s="212">
        <v>10.031061739766043</v>
      </c>
      <c r="AF408" s="212">
        <v>0</v>
      </c>
      <c r="AG408" s="212">
        <v>0</v>
      </c>
      <c r="AH408" s="212">
        <v>0</v>
      </c>
      <c r="AI408" s="214">
        <f t="shared" si="238"/>
        <v>324.79343633823015</v>
      </c>
      <c r="BA408" s="141"/>
      <c r="BR408" s="141"/>
      <c r="CG408" s="141"/>
    </row>
    <row r="409" spans="1:85" ht="15">
      <c r="A409" s="167" t="s">
        <v>24</v>
      </c>
      <c r="B409" s="156">
        <v>7.6393096960945526</v>
      </c>
      <c r="C409" s="156">
        <v>0</v>
      </c>
      <c r="D409" s="156">
        <v>0</v>
      </c>
      <c r="E409" s="156">
        <v>0</v>
      </c>
      <c r="F409" s="348"/>
      <c r="G409" s="156">
        <v>0</v>
      </c>
      <c r="H409" s="168">
        <v>0</v>
      </c>
      <c r="I409" s="154">
        <f t="shared" si="236"/>
        <v>7.6393096960945526</v>
      </c>
      <c r="J409" s="149"/>
      <c r="K409" s="169" t="s">
        <v>24</v>
      </c>
      <c r="L409" s="156">
        <v>7.6393096960945526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37"/>
        <v>7.6393096960945526</v>
      </c>
      <c r="U409" s="215" t="s">
        <v>24</v>
      </c>
      <c r="V409" s="207">
        <v>7.6393096960945526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38"/>
        <v>7.6393096960945526</v>
      </c>
      <c r="BA409" s="141"/>
      <c r="BR409" s="141"/>
      <c r="CG409" s="141"/>
    </row>
    <row r="410" spans="1:85" ht="15">
      <c r="A410" s="159" t="s">
        <v>59</v>
      </c>
      <c r="B410" s="160">
        <v>0.65383961477054897</v>
      </c>
      <c r="C410" s="160">
        <v>0</v>
      </c>
      <c r="D410" s="160">
        <v>0</v>
      </c>
      <c r="E410" s="160">
        <v>0</v>
      </c>
      <c r="F410" s="348"/>
      <c r="G410" s="160">
        <v>0</v>
      </c>
      <c r="H410" s="161">
        <v>0</v>
      </c>
      <c r="I410" s="162">
        <f t="shared" si="236"/>
        <v>0.65383961477054897</v>
      </c>
      <c r="J410" s="149"/>
      <c r="K410" s="163" t="s">
        <v>59</v>
      </c>
      <c r="L410" s="164">
        <v>0.65383961477054897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37"/>
        <v>0.65383961477054897</v>
      </c>
      <c r="U410" s="211" t="s">
        <v>59</v>
      </c>
      <c r="V410" s="212">
        <v>0.65383961477054897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38"/>
        <v>0.65383961477054897</v>
      </c>
      <c r="BA410" s="141"/>
      <c r="BR410" s="141"/>
      <c r="CG410" s="141"/>
    </row>
    <row r="411" spans="1:85" ht="15">
      <c r="A411" s="167" t="s">
        <v>22</v>
      </c>
      <c r="B411" s="156">
        <v>2.7982053078982627</v>
      </c>
      <c r="C411" s="156">
        <v>0</v>
      </c>
      <c r="D411" s="156">
        <v>0</v>
      </c>
      <c r="E411" s="156">
        <v>0</v>
      </c>
      <c r="F411" s="348"/>
      <c r="G411" s="156">
        <v>0</v>
      </c>
      <c r="H411" s="168">
        <v>0</v>
      </c>
      <c r="I411" s="154">
        <f t="shared" si="236"/>
        <v>2.7982053078982627</v>
      </c>
      <c r="J411" s="149"/>
      <c r="K411" s="169" t="s">
        <v>22</v>
      </c>
      <c r="L411" s="156">
        <v>2.7982053078982627</v>
      </c>
      <c r="M411" s="156">
        <v>0</v>
      </c>
      <c r="N411" s="156">
        <v>0</v>
      </c>
      <c r="O411" s="156">
        <v>0</v>
      </c>
      <c r="P411" s="156">
        <v>1.5925925799279699</v>
      </c>
      <c r="Q411" s="156">
        <v>0</v>
      </c>
      <c r="R411" s="157">
        <v>0</v>
      </c>
      <c r="S411" s="158">
        <f t="shared" si="237"/>
        <v>4.390797887826233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1.5925925799279699</v>
      </c>
      <c r="AC411" s="208">
        <v>2.7982053078982627</v>
      </c>
      <c r="AD411" s="207">
        <v>2.7982053078982627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38"/>
        <v>4.390797887826233</v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48"/>
      <c r="G412" s="160">
        <v>0</v>
      </c>
      <c r="H412" s="161">
        <v>0</v>
      </c>
      <c r="I412" s="162">
        <f t="shared" si="236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37"/>
        <v>0</v>
      </c>
      <c r="U412" s="211" t="s">
        <v>60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38"/>
        <v>0</v>
      </c>
      <c r="BA412" s="141"/>
      <c r="BR412" s="141"/>
      <c r="CG412" s="141"/>
    </row>
    <row r="413" spans="1:85" ht="15">
      <c r="A413" s="170" t="s">
        <v>63</v>
      </c>
      <c r="B413" s="156">
        <v>0</v>
      </c>
      <c r="C413" s="156">
        <v>0</v>
      </c>
      <c r="D413" s="156">
        <v>0</v>
      </c>
      <c r="E413" s="156">
        <v>0</v>
      </c>
      <c r="F413" s="348"/>
      <c r="G413" s="156">
        <v>0</v>
      </c>
      <c r="H413" s="168">
        <v>0</v>
      </c>
      <c r="I413" s="154">
        <f t="shared" si="236"/>
        <v>0</v>
      </c>
      <c r="J413" s="149"/>
      <c r="K413" s="171" t="s">
        <v>63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37"/>
        <v>0</v>
      </c>
      <c r="U413" s="216" t="s">
        <v>61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38"/>
        <v>0</v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48"/>
      <c r="G414" s="173">
        <v>0</v>
      </c>
      <c r="H414" s="174">
        <v>0</v>
      </c>
      <c r="I414" s="175">
        <f t="shared" si="236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37"/>
        <v>0</v>
      </c>
      <c r="U414" s="217" t="s">
        <v>64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7">
        <v>0</v>
      </c>
      <c r="AI414" s="219">
        <f t="shared" si="238"/>
        <v>0</v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48"/>
      <c r="G415" s="181">
        <v>0</v>
      </c>
      <c r="H415" s="182">
        <v>0</v>
      </c>
      <c r="I415" s="183">
        <f t="shared" si="236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37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38"/>
        <v>0</v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48"/>
      <c r="G416" s="173">
        <v>0</v>
      </c>
      <c r="H416" s="174">
        <v>0</v>
      </c>
      <c r="I416" s="175">
        <f t="shared" si="236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37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7">
        <v>0</v>
      </c>
      <c r="AI416" s="219">
        <f t="shared" si="238"/>
        <v>0</v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49"/>
      <c r="G417" s="188">
        <v>0</v>
      </c>
      <c r="H417" s="189">
        <v>0</v>
      </c>
      <c r="I417" s="190">
        <f t="shared" si="236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37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38"/>
        <v>0</v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87.072731337239858</v>
      </c>
      <c r="C418" s="195">
        <f t="shared" ref="C418:H418" si="239">SUM(C397:C413)</f>
        <v>125.04857661994696</v>
      </c>
      <c r="D418" s="195">
        <f t="shared" si="239"/>
        <v>53.505585773943523</v>
      </c>
      <c r="E418" s="195">
        <f t="shared" si="239"/>
        <v>246.04437545051101</v>
      </c>
      <c r="F418" s="195">
        <f t="shared" si="239"/>
        <v>0</v>
      </c>
      <c r="G418" s="195">
        <f t="shared" si="239"/>
        <v>34.249097647713612</v>
      </c>
      <c r="H418" s="197">
        <f t="shared" si="239"/>
        <v>0</v>
      </c>
      <c r="I418" s="154">
        <f t="shared" ref="I418" si="240">SUM(I397:I413)</f>
        <v>545.92036682935486</v>
      </c>
      <c r="J418" s="149"/>
      <c r="K418" s="196" t="s">
        <v>26</v>
      </c>
      <c r="L418" s="195">
        <f>SUM(L397:L413)</f>
        <v>87.072731337239858</v>
      </c>
      <c r="M418" s="195">
        <f t="shared" ref="M418:R418" si="241">SUM(M397:M413)</f>
        <v>125.04857661994696</v>
      </c>
      <c r="N418" s="195">
        <f t="shared" si="241"/>
        <v>53.505585773943523</v>
      </c>
      <c r="O418" s="195">
        <f t="shared" si="241"/>
        <v>246.04437545051101</v>
      </c>
      <c r="P418" s="195">
        <f t="shared" si="241"/>
        <v>36.194259935447576</v>
      </c>
      <c r="Q418" s="195">
        <f t="shared" si="241"/>
        <v>34.249097647713612</v>
      </c>
      <c r="R418" s="197">
        <f t="shared" si="241"/>
        <v>0</v>
      </c>
      <c r="S418" s="198">
        <f t="shared" ref="S418" si="242">SUM(S397:S413)</f>
        <v>582.11462676480244</v>
      </c>
      <c r="T418" s="141" t="str">
        <f>IF(ABS(S418-AI418)&gt;0.01,S418-AI418,"")</f>
        <v/>
      </c>
      <c r="U418" s="224" t="s">
        <v>62</v>
      </c>
      <c r="V418" s="225">
        <f>SUM(V397:V413)</f>
        <v>50.635339753047653</v>
      </c>
      <c r="W418" s="225">
        <f t="shared" ref="W418:AH418" si="243">SUM(W397:W413)</f>
        <v>25.965136348848048</v>
      </c>
      <c r="X418" s="225">
        <f t="shared" si="243"/>
        <v>34.249097647713612</v>
      </c>
      <c r="Y418" s="225">
        <f t="shared" si="243"/>
        <v>125.04857661994696</v>
      </c>
      <c r="Z418" s="225">
        <f t="shared" si="243"/>
        <v>28.711595234187953</v>
      </c>
      <c r="AA418" s="225">
        <f t="shared" si="243"/>
        <v>236.01331371074497</v>
      </c>
      <c r="AB418" s="225">
        <f t="shared" si="243"/>
        <v>36.194259935447576</v>
      </c>
      <c r="AC418" s="225">
        <f t="shared" si="243"/>
        <v>45.297307514865778</v>
      </c>
      <c r="AD418" s="226">
        <f t="shared" si="243"/>
        <v>10.472255235344161</v>
      </c>
      <c r="AE418" s="226">
        <f t="shared" si="243"/>
        <v>10.031061739766043</v>
      </c>
      <c r="AF418" s="226">
        <f t="shared" si="243"/>
        <v>0</v>
      </c>
      <c r="AG418" s="226">
        <f t="shared" si="243"/>
        <v>24.793990539755566</v>
      </c>
      <c r="AH418" s="226">
        <f t="shared" si="243"/>
        <v>0</v>
      </c>
      <c r="AI418" s="227">
        <f>SUM(V418:AC418)</f>
        <v>582.11462676480255</v>
      </c>
      <c r="BA418" s="141"/>
      <c r="BR418" s="141"/>
      <c r="CG418" s="141"/>
    </row>
    <row r="419" spans="1:85" s="24" customFormat="1" ht="15" thickBot="1">
      <c r="A419" s="31" t="s">
        <v>86</v>
      </c>
      <c r="B419" s="49">
        <f>IF($I418=0,"-",B418/$I418)</f>
        <v>0.15949712930284807</v>
      </c>
      <c r="C419" s="49">
        <f t="shared" ref="C419:H419" si="244">IF($I418=0,"-",C418/$I418)</f>
        <v>0.22906010513257688</v>
      </c>
      <c r="D419" s="49">
        <f t="shared" si="244"/>
        <v>9.8009872913696283E-2</v>
      </c>
      <c r="E419" s="49">
        <f t="shared" si="244"/>
        <v>0.45069645757953591</v>
      </c>
      <c r="F419" s="49">
        <f t="shared" si="244"/>
        <v>0</v>
      </c>
      <c r="G419" s="49">
        <f t="shared" si="244"/>
        <v>6.2736435071343064E-2</v>
      </c>
      <c r="H419" s="72">
        <f t="shared" si="244"/>
        <v>0</v>
      </c>
      <c r="I419" s="50">
        <f>SUM(B419:H419)</f>
        <v>1.0000000000000002</v>
      </c>
      <c r="J419" s="141"/>
      <c r="K419" s="84" t="s">
        <v>86</v>
      </c>
      <c r="L419" s="101">
        <f>IF($S418=0,"-",L418/$S418)</f>
        <v>0.1495800437469865</v>
      </c>
      <c r="M419" s="101">
        <f t="shared" ref="M419:R419" si="245">IF($S418=0,"-",M418/$S418)</f>
        <v>0.21481778823343597</v>
      </c>
      <c r="N419" s="101">
        <f t="shared" si="245"/>
        <v>9.1915893045515104E-2</v>
      </c>
      <c r="O419" s="101">
        <f t="shared" si="245"/>
        <v>0.42267341196688873</v>
      </c>
      <c r="P419" s="101">
        <f t="shared" si="245"/>
        <v>6.2177204061342889E-2</v>
      </c>
      <c r="Q419" s="101">
        <f t="shared" si="245"/>
        <v>5.8835658945830982E-2</v>
      </c>
      <c r="R419" s="102">
        <f t="shared" si="245"/>
        <v>0</v>
      </c>
      <c r="S419" s="103">
        <f>SUM(L419:R419)</f>
        <v>1.0000000000000002</v>
      </c>
      <c r="U419" s="113" t="s">
        <v>86</v>
      </c>
      <c r="V419" s="135">
        <f>+V418/$AI418</f>
        <v>8.6985169973243681E-2</v>
      </c>
      <c r="W419" s="135">
        <f t="shared" ref="W419:AH419" si="246">+W418/$AI418</f>
        <v>4.4604851269849637E-2</v>
      </c>
      <c r="X419" s="135">
        <f t="shared" si="246"/>
        <v>5.8835658945830968E-2</v>
      </c>
      <c r="Y419" s="135">
        <f t="shared" si="246"/>
        <v>0.21481778823343595</v>
      </c>
      <c r="Z419" s="135">
        <f t="shared" si="246"/>
        <v>4.9322923551599021E-2</v>
      </c>
      <c r="AA419" s="135">
        <f t="shared" si="246"/>
        <v>0.4054413046145699</v>
      </c>
      <c r="AB419" s="135">
        <f t="shared" si="246"/>
        <v>6.2177204061342882E-2</v>
      </c>
      <c r="AC419" s="135">
        <f t="shared" si="246"/>
        <v>7.7815099350127981E-2</v>
      </c>
      <c r="AD419" s="135">
        <f t="shared" si="246"/>
        <v>1.7990022503893151E-2</v>
      </c>
      <c r="AE419" s="135">
        <f t="shared" si="246"/>
        <v>1.7232107352318757E-2</v>
      </c>
      <c r="AF419" s="135">
        <f t="shared" si="246"/>
        <v>0</v>
      </c>
      <c r="AG419" s="135">
        <f t="shared" si="246"/>
        <v>4.2592969493916055E-2</v>
      </c>
      <c r="AH419" s="135">
        <f t="shared" si="246"/>
        <v>0</v>
      </c>
      <c r="AI419" s="136">
        <f>SUM(V419:AC419)</f>
        <v>1</v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298" t="s">
        <v>42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0" t="s">
        <v>42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2" t="s">
        <v>42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54</v>
      </c>
      <c r="AC421" s="200" t="s">
        <v>66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62</v>
      </c>
      <c r="BA421" s="141"/>
      <c r="BR421" s="141"/>
      <c r="CG421" s="141"/>
    </row>
    <row r="422" spans="1:85" ht="15">
      <c r="A422" s="299" t="s">
        <v>42</v>
      </c>
      <c r="B422" s="304" t="s">
        <v>119</v>
      </c>
      <c r="C422" s="305"/>
      <c r="D422" s="305"/>
      <c r="E422" s="305"/>
      <c r="F422" s="305"/>
      <c r="G422" s="305"/>
      <c r="H422" s="305"/>
      <c r="I422" s="306"/>
      <c r="K422" s="301" t="s">
        <v>42</v>
      </c>
      <c r="L422" s="307" t="s">
        <v>119</v>
      </c>
      <c r="M422" s="308"/>
      <c r="N422" s="308"/>
      <c r="O422" s="308"/>
      <c r="P422" s="308"/>
      <c r="Q422" s="308"/>
      <c r="R422" s="308"/>
      <c r="S422" s="309"/>
      <c r="U422" s="303" t="s">
        <v>42</v>
      </c>
      <c r="V422" s="310" t="s">
        <v>119</v>
      </c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  <c r="AG422" s="310"/>
      <c r="AH422" s="310"/>
      <c r="AI422" s="311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7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48"/>
      <c r="G424" s="160">
        <v>0</v>
      </c>
      <c r="H424" s="161">
        <v>0</v>
      </c>
      <c r="I424" s="162">
        <f t="shared" ref="I424:I443" si="247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48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49">SUM(V424:AC424)</f>
        <v>0</v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9.3243090292231101E-2</v>
      </c>
      <c r="E425" s="156">
        <v>0</v>
      </c>
      <c r="F425" s="348"/>
      <c r="G425" s="156">
        <v>0</v>
      </c>
      <c r="H425" s="168">
        <v>0</v>
      </c>
      <c r="I425" s="154">
        <f t="shared" si="247"/>
        <v>9.3243090292231101E-2</v>
      </c>
      <c r="J425" s="149"/>
      <c r="K425" s="169" t="s">
        <v>10</v>
      </c>
      <c r="L425" s="156">
        <v>0</v>
      </c>
      <c r="M425" s="156">
        <v>0</v>
      </c>
      <c r="N425" s="156">
        <v>9.3243090292231101E-2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48"/>
        <v>9.3243090292231101E-2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9.3243090292231101E-2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49"/>
        <v>9.3243090292231101E-2</v>
      </c>
      <c r="BA425" s="141"/>
      <c r="BR425" s="141"/>
      <c r="CG425" s="141"/>
    </row>
    <row r="426" spans="1:85" ht="15">
      <c r="A426" s="159" t="s">
        <v>55</v>
      </c>
      <c r="B426" s="160">
        <v>0</v>
      </c>
      <c r="C426" s="160">
        <v>0</v>
      </c>
      <c r="D426" s="160">
        <v>0</v>
      </c>
      <c r="E426" s="160">
        <v>0</v>
      </c>
      <c r="F426" s="348"/>
      <c r="G426" s="160">
        <v>0</v>
      </c>
      <c r="H426" s="161">
        <v>0</v>
      </c>
      <c r="I426" s="162">
        <f t="shared" si="247"/>
        <v>0</v>
      </c>
      <c r="J426" s="149"/>
      <c r="K426" s="163" t="s">
        <v>55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48"/>
        <v>0</v>
      </c>
      <c r="U426" s="211" t="s">
        <v>55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49"/>
        <v>0</v>
      </c>
      <c r="BA426" s="141"/>
      <c r="BR426" s="141"/>
      <c r="CG426" s="141"/>
    </row>
    <row r="427" spans="1:85" ht="15">
      <c r="A427" s="167" t="s">
        <v>16</v>
      </c>
      <c r="B427" s="156">
        <v>84.565454615302244</v>
      </c>
      <c r="C427" s="156">
        <v>0</v>
      </c>
      <c r="D427" s="156">
        <v>3.0232444640995357</v>
      </c>
      <c r="E427" s="156">
        <v>0</v>
      </c>
      <c r="F427" s="348"/>
      <c r="G427" s="156">
        <v>0</v>
      </c>
      <c r="H427" s="168">
        <v>0</v>
      </c>
      <c r="I427" s="154">
        <f t="shared" si="247"/>
        <v>87.588699079401778</v>
      </c>
      <c r="J427" s="149"/>
      <c r="K427" s="169" t="s">
        <v>16</v>
      </c>
      <c r="L427" s="156">
        <v>84.565454615302244</v>
      </c>
      <c r="M427" s="156">
        <v>0</v>
      </c>
      <c r="N427" s="156">
        <v>3.0232444640995357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48"/>
        <v>87.588699079401778</v>
      </c>
      <c r="U427" s="215" t="s">
        <v>16</v>
      </c>
      <c r="V427" s="207">
        <v>57.112218454287628</v>
      </c>
      <c r="W427" s="207">
        <v>0</v>
      </c>
      <c r="X427" s="207">
        <v>0</v>
      </c>
      <c r="Y427" s="207">
        <v>0</v>
      </c>
      <c r="Z427" s="207">
        <v>2.8332252638495441</v>
      </c>
      <c r="AA427" s="207">
        <v>0</v>
      </c>
      <c r="AB427" s="207">
        <v>0</v>
      </c>
      <c r="AC427" s="208">
        <v>27.643255361264611</v>
      </c>
      <c r="AD427" s="209">
        <v>27.453236161014615</v>
      </c>
      <c r="AE427" s="209">
        <v>0</v>
      </c>
      <c r="AF427" s="209">
        <v>0</v>
      </c>
      <c r="AG427" s="209">
        <v>0.19001920024999155</v>
      </c>
      <c r="AH427" s="209">
        <v>0</v>
      </c>
      <c r="AI427" s="210">
        <f t="shared" si="249"/>
        <v>87.588699079401778</v>
      </c>
      <c r="BA427" s="141"/>
      <c r="BR427" s="141"/>
      <c r="CG427" s="141"/>
    </row>
    <row r="428" spans="1:85" ht="15">
      <c r="A428" s="159" t="s">
        <v>15</v>
      </c>
      <c r="B428" s="160">
        <v>19.975252956347472</v>
      </c>
      <c r="C428" s="160">
        <v>9.3727338028196758</v>
      </c>
      <c r="D428" s="160">
        <v>0</v>
      </c>
      <c r="E428" s="160">
        <v>0</v>
      </c>
      <c r="F428" s="348"/>
      <c r="G428" s="160">
        <v>0</v>
      </c>
      <c r="H428" s="161">
        <v>0</v>
      </c>
      <c r="I428" s="162">
        <f t="shared" si="247"/>
        <v>29.347986759167149</v>
      </c>
      <c r="J428" s="149"/>
      <c r="K428" s="163" t="s">
        <v>15</v>
      </c>
      <c r="L428" s="164">
        <v>19.975252956347472</v>
      </c>
      <c r="M428" s="164">
        <v>9.3727338028196758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248"/>
        <v>29.347986759167149</v>
      </c>
      <c r="U428" s="211" t="s">
        <v>56</v>
      </c>
      <c r="V428" s="212">
        <v>19.838000985722431</v>
      </c>
      <c r="W428" s="212">
        <v>0</v>
      </c>
      <c r="X428" s="212">
        <v>0</v>
      </c>
      <c r="Y428" s="212">
        <v>9.3727338028196758</v>
      </c>
      <c r="Z428" s="212">
        <v>0</v>
      </c>
      <c r="AA428" s="212">
        <v>0</v>
      </c>
      <c r="AB428" s="212">
        <v>0</v>
      </c>
      <c r="AC428" s="213">
        <v>0.1372519706250406</v>
      </c>
      <c r="AD428" s="212">
        <v>0.1372519706250406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49"/>
        <v>29.347986759167146</v>
      </c>
      <c r="BA428" s="141"/>
      <c r="BR428" s="141"/>
      <c r="CG428" s="141"/>
    </row>
    <row r="429" spans="1:85" ht="15">
      <c r="A429" s="167" t="s">
        <v>57</v>
      </c>
      <c r="B429" s="156">
        <v>0</v>
      </c>
      <c r="C429" s="156">
        <v>0</v>
      </c>
      <c r="D429" s="156">
        <v>0</v>
      </c>
      <c r="E429" s="156">
        <v>2.4076352007216049E-2</v>
      </c>
      <c r="F429" s="348"/>
      <c r="G429" s="156">
        <v>0</v>
      </c>
      <c r="H429" s="168">
        <v>0</v>
      </c>
      <c r="I429" s="154">
        <f t="shared" si="247"/>
        <v>2.4076352007216049E-2</v>
      </c>
      <c r="J429" s="149"/>
      <c r="K429" s="169" t="s">
        <v>57</v>
      </c>
      <c r="L429" s="156">
        <v>0</v>
      </c>
      <c r="M429" s="156">
        <v>0</v>
      </c>
      <c r="N429" s="156">
        <v>0</v>
      </c>
      <c r="O429" s="156">
        <v>2.4076352007216049E-2</v>
      </c>
      <c r="P429" s="156">
        <v>278.60443317068598</v>
      </c>
      <c r="Q429" s="156">
        <v>0</v>
      </c>
      <c r="R429" s="157">
        <v>0</v>
      </c>
      <c r="S429" s="158">
        <f t="shared" si="248"/>
        <v>278.62850952269321</v>
      </c>
      <c r="U429" s="215" t="s">
        <v>57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2.4076352007216049E-2</v>
      </c>
      <c r="AB429" s="207">
        <v>278.60443317068598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249"/>
        <v>278.62850952269321</v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48"/>
      <c r="G430" s="160">
        <v>0</v>
      </c>
      <c r="H430" s="161">
        <v>0</v>
      </c>
      <c r="I430" s="162">
        <f t="shared" si="247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15.93783412490937</v>
      </c>
      <c r="Q430" s="164">
        <v>0</v>
      </c>
      <c r="R430" s="165">
        <v>0</v>
      </c>
      <c r="S430" s="166">
        <f t="shared" si="248"/>
        <v>15.93783412490937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15.93783412490937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49"/>
        <v>15.93783412490937</v>
      </c>
      <c r="BA430" s="141"/>
      <c r="BR430" s="141"/>
      <c r="CG430" s="141"/>
    </row>
    <row r="431" spans="1:85" ht="15">
      <c r="A431" s="167" t="s">
        <v>58</v>
      </c>
      <c r="B431" s="156">
        <v>0</v>
      </c>
      <c r="C431" s="156">
        <v>0</v>
      </c>
      <c r="D431" s="156">
        <v>0</v>
      </c>
      <c r="E431" s="156">
        <v>0</v>
      </c>
      <c r="F431" s="348"/>
      <c r="G431" s="156">
        <v>0</v>
      </c>
      <c r="H431" s="168">
        <v>0</v>
      </c>
      <c r="I431" s="154">
        <f t="shared" si="247"/>
        <v>0</v>
      </c>
      <c r="J431" s="149"/>
      <c r="K431" s="169" t="s">
        <v>58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48"/>
        <v>0</v>
      </c>
      <c r="U431" s="215" t="s">
        <v>58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49"/>
        <v>0</v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7.5326056410381836</v>
      </c>
      <c r="F432" s="348"/>
      <c r="G432" s="160">
        <v>0</v>
      </c>
      <c r="H432" s="161">
        <v>0</v>
      </c>
      <c r="I432" s="162">
        <f t="shared" si="247"/>
        <v>7.5326056410381836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7.5326056410381836</v>
      </c>
      <c r="P432" s="164">
        <v>2.1300897977959763</v>
      </c>
      <c r="Q432" s="164">
        <v>0</v>
      </c>
      <c r="R432" s="165">
        <v>0</v>
      </c>
      <c r="S432" s="166">
        <f t="shared" si="248"/>
        <v>9.6626954388341595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7.5326056410381836</v>
      </c>
      <c r="AB432" s="212">
        <v>2.1300897977959763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249"/>
        <v>9.6626954388341595</v>
      </c>
      <c r="BA432" s="141"/>
      <c r="BR432" s="141"/>
      <c r="CG432" s="141"/>
    </row>
    <row r="433" spans="1:85" ht="15">
      <c r="A433" s="167" t="s">
        <v>139</v>
      </c>
      <c r="B433" s="156">
        <v>105.32655926775577</v>
      </c>
      <c r="C433" s="156">
        <v>209.18205908194901</v>
      </c>
      <c r="D433" s="156">
        <v>85.738825352786662</v>
      </c>
      <c r="E433" s="156">
        <v>0</v>
      </c>
      <c r="F433" s="348"/>
      <c r="G433" s="156">
        <v>0</v>
      </c>
      <c r="H433" s="168">
        <v>0</v>
      </c>
      <c r="I433" s="154">
        <f t="shared" si="247"/>
        <v>400.24744370249141</v>
      </c>
      <c r="J433" s="149"/>
      <c r="K433" s="169" t="s">
        <v>139</v>
      </c>
      <c r="L433" s="156">
        <v>105.32655926775577</v>
      </c>
      <c r="M433" s="156">
        <v>209.18205908194901</v>
      </c>
      <c r="N433" s="156">
        <v>85.738825352786662</v>
      </c>
      <c r="O433" s="156">
        <v>0</v>
      </c>
      <c r="P433" s="156">
        <v>5.0512614917037534E-2</v>
      </c>
      <c r="Q433" s="156">
        <v>0</v>
      </c>
      <c r="R433" s="157">
        <v>0</v>
      </c>
      <c r="S433" s="158">
        <f t="shared" si="248"/>
        <v>400.29795631740842</v>
      </c>
      <c r="U433" s="215" t="s">
        <v>139</v>
      </c>
      <c r="V433" s="207">
        <v>101.0401932554543</v>
      </c>
      <c r="W433" s="207">
        <v>0</v>
      </c>
      <c r="X433" s="207">
        <v>0</v>
      </c>
      <c r="Y433" s="207">
        <v>209.18205908194901</v>
      </c>
      <c r="Z433" s="207">
        <v>85.738825352786662</v>
      </c>
      <c r="AA433" s="207">
        <v>0</v>
      </c>
      <c r="AB433" s="207">
        <v>5.0512614917037534E-2</v>
      </c>
      <c r="AC433" s="208">
        <v>4.286366012301472</v>
      </c>
      <c r="AD433" s="207">
        <v>4.286366012301472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249"/>
        <v>400.29795631740842</v>
      </c>
      <c r="BA433" s="141"/>
      <c r="BR433" s="141"/>
      <c r="CG433" s="141"/>
    </row>
    <row r="434" spans="1:85" ht="15">
      <c r="A434" s="159" t="s">
        <v>25</v>
      </c>
      <c r="B434" s="160">
        <v>479.89298482551817</v>
      </c>
      <c r="C434" s="160">
        <v>9.6707060561537718E-4</v>
      </c>
      <c r="D434" s="160">
        <v>13.712155407009089</v>
      </c>
      <c r="E434" s="160">
        <v>911.6795241636479</v>
      </c>
      <c r="F434" s="348"/>
      <c r="G434" s="160">
        <v>255.2287783510499</v>
      </c>
      <c r="H434" s="161">
        <v>0</v>
      </c>
      <c r="I434" s="162">
        <f t="shared" si="247"/>
        <v>1660.5144098178307</v>
      </c>
      <c r="J434" s="149"/>
      <c r="K434" s="163" t="s">
        <v>25</v>
      </c>
      <c r="L434" s="164">
        <v>479.89298482551817</v>
      </c>
      <c r="M434" s="164">
        <v>9.6707060561537718E-4</v>
      </c>
      <c r="N434" s="164">
        <v>13.712155407009089</v>
      </c>
      <c r="O434" s="164">
        <v>911.6795241636479</v>
      </c>
      <c r="P434" s="164">
        <v>1.9001844272613209</v>
      </c>
      <c r="Q434" s="164">
        <v>255.2287783510499</v>
      </c>
      <c r="R434" s="165">
        <v>0</v>
      </c>
      <c r="S434" s="166">
        <f t="shared" si="248"/>
        <v>1662.4145942450921</v>
      </c>
      <c r="U434" s="211" t="s">
        <v>25</v>
      </c>
      <c r="V434" s="212">
        <v>0.65386285962095303</v>
      </c>
      <c r="W434" s="212">
        <v>455.82336278800977</v>
      </c>
      <c r="X434" s="212">
        <v>255.2287783510499</v>
      </c>
      <c r="Y434" s="212">
        <v>9.6707060561537718E-4</v>
      </c>
      <c r="Z434" s="212">
        <v>7.3508318521786933</v>
      </c>
      <c r="AA434" s="212">
        <v>906.8241796297491</v>
      </c>
      <c r="AB434" s="212">
        <v>1.9001844272613209</v>
      </c>
      <c r="AC434" s="213">
        <v>34.632427266616638</v>
      </c>
      <c r="AD434" s="212">
        <v>23.415759177887438</v>
      </c>
      <c r="AE434" s="212">
        <v>4.8553445338988084</v>
      </c>
      <c r="AF434" s="212">
        <v>0</v>
      </c>
      <c r="AG434" s="212">
        <v>6.3613235548303955</v>
      </c>
      <c r="AH434" s="212">
        <v>0</v>
      </c>
      <c r="AI434" s="214">
        <f t="shared" si="249"/>
        <v>1662.4145942450921</v>
      </c>
      <c r="BA434" s="141"/>
      <c r="BR434" s="141"/>
      <c r="CG434" s="141"/>
    </row>
    <row r="435" spans="1:85" ht="15">
      <c r="A435" s="167" t="s">
        <v>24</v>
      </c>
      <c r="B435" s="156">
        <v>226.92206553157854</v>
      </c>
      <c r="C435" s="156">
        <v>0</v>
      </c>
      <c r="D435" s="156">
        <v>0</v>
      </c>
      <c r="E435" s="156">
        <v>0</v>
      </c>
      <c r="F435" s="348"/>
      <c r="G435" s="156">
        <v>0</v>
      </c>
      <c r="H435" s="168">
        <v>0</v>
      </c>
      <c r="I435" s="154">
        <f t="shared" si="247"/>
        <v>226.92206553157854</v>
      </c>
      <c r="J435" s="149"/>
      <c r="K435" s="169" t="s">
        <v>24</v>
      </c>
      <c r="L435" s="156">
        <v>226.92206553157854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48"/>
        <v>226.92206553157854</v>
      </c>
      <c r="U435" s="215" t="s">
        <v>24</v>
      </c>
      <c r="V435" s="207">
        <v>191.37786677801142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35.544198753567116</v>
      </c>
      <c r="AD435" s="207">
        <v>35.544198753567116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49"/>
        <v>226.92206553157854</v>
      </c>
      <c r="BA435" s="141"/>
      <c r="BR435" s="141"/>
      <c r="CG435" s="141"/>
    </row>
    <row r="436" spans="1:85" ht="15">
      <c r="A436" s="159" t="s">
        <v>59</v>
      </c>
      <c r="B436" s="160">
        <v>15.375438016204852</v>
      </c>
      <c r="C436" s="160">
        <v>1.0193386124892077</v>
      </c>
      <c r="D436" s="160">
        <v>11.664966586989834</v>
      </c>
      <c r="E436" s="160">
        <v>0</v>
      </c>
      <c r="F436" s="348"/>
      <c r="G436" s="160">
        <v>0</v>
      </c>
      <c r="H436" s="161">
        <v>0</v>
      </c>
      <c r="I436" s="162">
        <f t="shared" si="247"/>
        <v>28.059743215683895</v>
      </c>
      <c r="J436" s="149"/>
      <c r="K436" s="163" t="s">
        <v>59</v>
      </c>
      <c r="L436" s="164">
        <v>15.375438016204852</v>
      </c>
      <c r="M436" s="164">
        <v>1.0193386124892077</v>
      </c>
      <c r="N436" s="164">
        <v>11.664966586989834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48"/>
        <v>28.059743215683895</v>
      </c>
      <c r="U436" s="211" t="s">
        <v>59</v>
      </c>
      <c r="V436" s="212">
        <v>15.375438016204852</v>
      </c>
      <c r="W436" s="212">
        <v>0</v>
      </c>
      <c r="X436" s="212">
        <v>0</v>
      </c>
      <c r="Y436" s="212">
        <v>1.0193386124892077</v>
      </c>
      <c r="Z436" s="212">
        <v>11.664966586989834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49"/>
        <v>28.059743215683895</v>
      </c>
      <c r="BA436" s="141"/>
      <c r="BR436" s="141"/>
      <c r="CG436" s="141"/>
    </row>
    <row r="437" spans="1:85" ht="15">
      <c r="A437" s="167" t="s">
        <v>22</v>
      </c>
      <c r="B437" s="156">
        <v>103.36809489235979</v>
      </c>
      <c r="C437" s="156">
        <v>0</v>
      </c>
      <c r="D437" s="156">
        <v>550.37495530090962</v>
      </c>
      <c r="E437" s="156">
        <v>0</v>
      </c>
      <c r="F437" s="348"/>
      <c r="G437" s="156">
        <v>0</v>
      </c>
      <c r="H437" s="168">
        <v>0</v>
      </c>
      <c r="I437" s="154">
        <f t="shared" si="247"/>
        <v>653.74305019326937</v>
      </c>
      <c r="J437" s="149"/>
      <c r="K437" s="169" t="s">
        <v>22</v>
      </c>
      <c r="L437" s="156">
        <v>103.36809489235979</v>
      </c>
      <c r="M437" s="156">
        <v>0</v>
      </c>
      <c r="N437" s="156">
        <v>550.37495530090962</v>
      </c>
      <c r="O437" s="156">
        <v>0</v>
      </c>
      <c r="P437" s="156">
        <v>15.840597724100682</v>
      </c>
      <c r="Q437" s="156">
        <v>0</v>
      </c>
      <c r="R437" s="157">
        <v>0</v>
      </c>
      <c r="S437" s="158">
        <f t="shared" si="248"/>
        <v>669.58364791737006</v>
      </c>
      <c r="U437" s="215" t="s">
        <v>22</v>
      </c>
      <c r="V437" s="207">
        <v>103.05357597004775</v>
      </c>
      <c r="W437" s="207">
        <v>0</v>
      </c>
      <c r="X437" s="207">
        <v>0</v>
      </c>
      <c r="Y437" s="207">
        <v>0</v>
      </c>
      <c r="Z437" s="207">
        <v>511.77044489594539</v>
      </c>
      <c r="AA437" s="207">
        <v>0</v>
      </c>
      <c r="AB437" s="207">
        <v>15.840597724100682</v>
      </c>
      <c r="AC437" s="208">
        <v>38.919029327276291</v>
      </c>
      <c r="AD437" s="207">
        <v>0.31451892231204898</v>
      </c>
      <c r="AE437" s="207">
        <v>0</v>
      </c>
      <c r="AF437" s="207">
        <v>0</v>
      </c>
      <c r="AG437" s="207">
        <v>38.604510404964238</v>
      </c>
      <c r="AH437" s="207">
        <v>0</v>
      </c>
      <c r="AI437" s="210">
        <f t="shared" si="249"/>
        <v>669.58364791737017</v>
      </c>
      <c r="BA437" s="141"/>
      <c r="BR437" s="141"/>
      <c r="CG437" s="141"/>
    </row>
    <row r="438" spans="1:85" ht="15">
      <c r="A438" s="159" t="s">
        <v>21</v>
      </c>
      <c r="B438" s="160">
        <v>31.164968615321413</v>
      </c>
      <c r="C438" s="160">
        <v>0.36423434622736178</v>
      </c>
      <c r="D438" s="160">
        <v>18.653365111038745</v>
      </c>
      <c r="E438" s="160">
        <v>0</v>
      </c>
      <c r="F438" s="348"/>
      <c r="G438" s="160">
        <v>0</v>
      </c>
      <c r="H438" s="161">
        <v>0</v>
      </c>
      <c r="I438" s="162">
        <f t="shared" si="247"/>
        <v>50.182568072587522</v>
      </c>
      <c r="J438" s="149"/>
      <c r="K438" s="163" t="s">
        <v>21</v>
      </c>
      <c r="L438" s="164">
        <v>31.164968615321413</v>
      </c>
      <c r="M438" s="164">
        <v>0.36423434622736178</v>
      </c>
      <c r="N438" s="164">
        <v>18.653365111038745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48"/>
        <v>50.182568072587522</v>
      </c>
      <c r="U438" s="211" t="s">
        <v>60</v>
      </c>
      <c r="V438" s="212">
        <v>31.164968615321413</v>
      </c>
      <c r="W438" s="212">
        <v>0</v>
      </c>
      <c r="X438" s="212">
        <v>0</v>
      </c>
      <c r="Y438" s="212">
        <v>0.36423434622736178</v>
      </c>
      <c r="Z438" s="212">
        <v>18.653365111038745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49"/>
        <v>50.182568072587522</v>
      </c>
      <c r="BA438" s="141"/>
      <c r="BR438" s="141"/>
      <c r="CG438" s="141"/>
    </row>
    <row r="439" spans="1:85" ht="15">
      <c r="A439" s="170" t="s">
        <v>63</v>
      </c>
      <c r="B439" s="156">
        <v>0</v>
      </c>
      <c r="C439" s="156">
        <v>0</v>
      </c>
      <c r="D439" s="156">
        <v>0</v>
      </c>
      <c r="E439" s="156">
        <v>0</v>
      </c>
      <c r="F439" s="348"/>
      <c r="G439" s="156">
        <v>0</v>
      </c>
      <c r="H439" s="168">
        <v>0</v>
      </c>
      <c r="I439" s="154">
        <f t="shared" si="247"/>
        <v>0</v>
      </c>
      <c r="J439" s="149"/>
      <c r="K439" s="171" t="s">
        <v>63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48"/>
        <v>0</v>
      </c>
      <c r="U439" s="216" t="s">
        <v>61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49"/>
        <v>0</v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48"/>
      <c r="G440" s="173">
        <v>0</v>
      </c>
      <c r="H440" s="174">
        <v>0</v>
      </c>
      <c r="I440" s="175">
        <f t="shared" si="247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48"/>
        <v>0</v>
      </c>
      <c r="U440" s="217" t="s">
        <v>64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7">
        <v>0</v>
      </c>
      <c r="AI440" s="219">
        <f t="shared" si="249"/>
        <v>0</v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48"/>
      <c r="G441" s="181">
        <v>0</v>
      </c>
      <c r="H441" s="182">
        <v>0</v>
      </c>
      <c r="I441" s="183">
        <f t="shared" si="247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48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49"/>
        <v>0</v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48"/>
      <c r="G442" s="173">
        <v>0</v>
      </c>
      <c r="H442" s="174">
        <v>0</v>
      </c>
      <c r="I442" s="175">
        <f t="shared" si="247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48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7">
        <v>0</v>
      </c>
      <c r="AI442" s="219">
        <f t="shared" si="249"/>
        <v>0</v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49"/>
      <c r="G443" s="188">
        <v>0</v>
      </c>
      <c r="H443" s="189">
        <v>0</v>
      </c>
      <c r="I443" s="190">
        <f t="shared" si="247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48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49"/>
        <v>0</v>
      </c>
      <c r="AJ443" s="150"/>
    </row>
    <row r="444" spans="1:85" ht="15">
      <c r="A444" s="194" t="s">
        <v>26</v>
      </c>
      <c r="B444" s="195">
        <f>SUM(B423:B439)</f>
        <v>1066.5908187203884</v>
      </c>
      <c r="C444" s="195">
        <f t="shared" ref="C444:H444" si="250">SUM(C423:C439)</f>
        <v>219.93933291409087</v>
      </c>
      <c r="D444" s="195">
        <f t="shared" si="250"/>
        <v>683.26075531312574</v>
      </c>
      <c r="E444" s="195">
        <f t="shared" si="250"/>
        <v>919.23620615669324</v>
      </c>
      <c r="F444" s="195">
        <f t="shared" si="250"/>
        <v>0</v>
      </c>
      <c r="G444" s="195">
        <f t="shared" si="250"/>
        <v>255.2287783510499</v>
      </c>
      <c r="H444" s="197">
        <f t="shared" si="250"/>
        <v>0</v>
      </c>
      <c r="I444" s="154">
        <f t="shared" ref="I444" si="251">SUM(I423:I439)</f>
        <v>3144.2558914553479</v>
      </c>
      <c r="J444" s="149"/>
      <c r="K444" s="196" t="s">
        <v>26</v>
      </c>
      <c r="L444" s="195">
        <f>SUM(L423:L439)</f>
        <v>1066.5908187203884</v>
      </c>
      <c r="M444" s="195">
        <f t="shared" ref="M444:R444" si="252">SUM(M423:M439)</f>
        <v>219.93933291409087</v>
      </c>
      <c r="N444" s="195">
        <f t="shared" si="252"/>
        <v>683.26075531312574</v>
      </c>
      <c r="O444" s="195">
        <f t="shared" si="252"/>
        <v>919.23620615669324</v>
      </c>
      <c r="P444" s="195">
        <f t="shared" si="252"/>
        <v>314.46365185967034</v>
      </c>
      <c r="Q444" s="195">
        <f t="shared" si="252"/>
        <v>255.2287783510499</v>
      </c>
      <c r="R444" s="197">
        <f t="shared" si="252"/>
        <v>0</v>
      </c>
      <c r="S444" s="198">
        <f t="shared" ref="S444" si="253">SUM(S423:S439)</f>
        <v>3458.7195433150182</v>
      </c>
      <c r="T444" s="141" t="str">
        <f>IF(ABS(S444-AI444)&gt;0.01,S444-AI444,"")</f>
        <v/>
      </c>
      <c r="U444" s="224" t="s">
        <v>62</v>
      </c>
      <c r="V444" s="225">
        <f>SUM(V423:V439)</f>
        <v>519.61612493467078</v>
      </c>
      <c r="W444" s="225">
        <f t="shared" ref="W444:AH444" si="254">SUM(W423:W439)</f>
        <v>455.82336278800977</v>
      </c>
      <c r="X444" s="225">
        <f t="shared" si="254"/>
        <v>255.2287783510499</v>
      </c>
      <c r="Y444" s="225">
        <f t="shared" si="254"/>
        <v>219.93933291409087</v>
      </c>
      <c r="Z444" s="225">
        <f t="shared" si="254"/>
        <v>638.10490215308107</v>
      </c>
      <c r="AA444" s="225">
        <f t="shared" si="254"/>
        <v>914.38086162279444</v>
      </c>
      <c r="AB444" s="225">
        <f t="shared" si="254"/>
        <v>314.46365185967034</v>
      </c>
      <c r="AC444" s="225">
        <f t="shared" si="254"/>
        <v>141.16252869165118</v>
      </c>
      <c r="AD444" s="226">
        <f t="shared" si="254"/>
        <v>91.151330997707731</v>
      </c>
      <c r="AE444" s="226">
        <f t="shared" si="254"/>
        <v>4.8553445338988084</v>
      </c>
      <c r="AF444" s="226">
        <f t="shared" si="254"/>
        <v>0</v>
      </c>
      <c r="AG444" s="226">
        <f t="shared" si="254"/>
        <v>45.155853160044622</v>
      </c>
      <c r="AH444" s="226">
        <f t="shared" si="254"/>
        <v>0</v>
      </c>
      <c r="AI444" s="227">
        <f>SUM(V444:AC444)</f>
        <v>3458.7195433150182</v>
      </c>
      <c r="AJ444" s="141" t="str">
        <f>IF(ABS(S444-AI444)&gt;0.001,S444-AI444,"")</f>
        <v/>
      </c>
    </row>
    <row r="445" spans="1:85" s="24" customFormat="1" ht="15" thickBot="1">
      <c r="A445" s="31" t="s">
        <v>86</v>
      </c>
      <c r="B445" s="49">
        <f>IF($I444=0,"-",B444/$I444)</f>
        <v>0.33921883445265866</v>
      </c>
      <c r="C445" s="49">
        <f t="shared" ref="C445:H445" si="255">IF($I444=0,"-",C444/$I444)</f>
        <v>6.9949565336519068E-2</v>
      </c>
      <c r="D445" s="49">
        <f t="shared" si="255"/>
        <v>0.21730443669356447</v>
      </c>
      <c r="E445" s="49">
        <f t="shared" si="255"/>
        <v>0.29235413334352256</v>
      </c>
      <c r="F445" s="49">
        <f t="shared" si="255"/>
        <v>0</v>
      </c>
      <c r="G445" s="49">
        <f t="shared" si="255"/>
        <v>8.1173030173735283E-2</v>
      </c>
      <c r="H445" s="72">
        <f t="shared" si="255"/>
        <v>0</v>
      </c>
      <c r="I445" s="50">
        <f>SUM(B445:H445)</f>
        <v>1</v>
      </c>
      <c r="J445" s="141"/>
      <c r="K445" s="84" t="s">
        <v>86</v>
      </c>
      <c r="L445" s="101">
        <f>IF($S444=0,"-",L444/$S444)</f>
        <v>0.30837736490716211</v>
      </c>
      <c r="M445" s="101">
        <f t="shared" ref="M445:R445" si="256">IF($S444=0,"-",M444/$S444)</f>
        <v>6.3589814137774661E-2</v>
      </c>
      <c r="N445" s="101">
        <f t="shared" si="256"/>
        <v>0.19754731389936658</v>
      </c>
      <c r="O445" s="101">
        <f t="shared" si="256"/>
        <v>0.26577356002552582</v>
      </c>
      <c r="P445" s="101">
        <f t="shared" si="256"/>
        <v>9.0919095324587057E-2</v>
      </c>
      <c r="Q445" s="101">
        <f t="shared" si="256"/>
        <v>7.3792851705583862E-2</v>
      </c>
      <c r="R445" s="102">
        <f t="shared" si="256"/>
        <v>0</v>
      </c>
      <c r="S445" s="103">
        <f>SUM(L445:R445)</f>
        <v>1.0000000000000002</v>
      </c>
      <c r="U445" s="113" t="s">
        <v>86</v>
      </c>
      <c r="V445" s="135">
        <f>+V444/$AI444</f>
        <v>0.15023366839296934</v>
      </c>
      <c r="W445" s="135">
        <f t="shared" ref="W445:AH445" si="257">+W444/$AI444</f>
        <v>0.13178962823655971</v>
      </c>
      <c r="X445" s="135">
        <f t="shared" si="257"/>
        <v>7.3792851705583862E-2</v>
      </c>
      <c r="Y445" s="135">
        <f t="shared" si="257"/>
        <v>6.3589814137774661E-2</v>
      </c>
      <c r="Z445" s="135">
        <f t="shared" si="257"/>
        <v>0.18449165772530024</v>
      </c>
      <c r="AA445" s="135">
        <f t="shared" si="257"/>
        <v>0.26436976174899796</v>
      </c>
      <c r="AB445" s="135">
        <f t="shared" si="257"/>
        <v>9.0919095324587057E-2</v>
      </c>
      <c r="AC445" s="135">
        <f t="shared" si="257"/>
        <v>4.0813522728227219E-2</v>
      </c>
      <c r="AD445" s="135">
        <f t="shared" si="257"/>
        <v>2.6354068277633032E-2</v>
      </c>
      <c r="AE445" s="135">
        <f t="shared" si="257"/>
        <v>1.4037982765278481E-3</v>
      </c>
      <c r="AF445" s="135">
        <f t="shared" si="257"/>
        <v>0</v>
      </c>
      <c r="AG445" s="135">
        <f t="shared" si="257"/>
        <v>1.3055656174066338E-2</v>
      </c>
      <c r="AH445" s="135">
        <f t="shared" si="257"/>
        <v>0</v>
      </c>
      <c r="AI445" s="136">
        <f>SUM(V445:AC445)</f>
        <v>1</v>
      </c>
      <c r="AJ445" s="141"/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0" t="s">
        <v>43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2" t="s">
        <v>43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1" t="s">
        <v>43</v>
      </c>
      <c r="B448" s="304" t="s">
        <v>119</v>
      </c>
      <c r="C448" s="305"/>
      <c r="D448" s="305"/>
      <c r="E448" s="305"/>
      <c r="F448" s="305"/>
      <c r="G448" s="305"/>
      <c r="H448" s="305"/>
      <c r="I448" s="306"/>
      <c r="K448" s="353" t="s">
        <v>43</v>
      </c>
      <c r="L448" s="307" t="s">
        <v>119</v>
      </c>
      <c r="M448" s="308"/>
      <c r="N448" s="308"/>
      <c r="O448" s="308"/>
      <c r="P448" s="308"/>
      <c r="Q448" s="308"/>
      <c r="R448" s="308"/>
      <c r="S448" s="309"/>
    </row>
    <row r="449" spans="1:19" ht="15">
      <c r="A449" s="151" t="s">
        <v>7</v>
      </c>
      <c r="B449" s="354"/>
      <c r="C449" s="355"/>
      <c r="D449" s="355"/>
      <c r="E449" s="356"/>
      <c r="F449" s="152">
        <v>0.14327565141159843</v>
      </c>
      <c r="G449" s="354"/>
      <c r="H449" s="356"/>
      <c r="I449" s="154">
        <f>SUM(B449:H449)</f>
        <v>0.14327565141159843</v>
      </c>
      <c r="J449" s="149"/>
      <c r="K449" s="203" t="s">
        <v>7</v>
      </c>
      <c r="L449" s="354"/>
      <c r="M449" s="355"/>
      <c r="N449" s="355"/>
      <c r="O449" s="356"/>
      <c r="P449" s="152">
        <v>0</v>
      </c>
      <c r="Q449" s="354"/>
      <c r="R449" s="363"/>
      <c r="S449" s="205">
        <f>SUM(L449:R449)</f>
        <v>0</v>
      </c>
    </row>
    <row r="450" spans="1:19" ht="15">
      <c r="A450" s="159" t="s">
        <v>8</v>
      </c>
      <c r="B450" s="357"/>
      <c r="C450" s="358"/>
      <c r="D450" s="358"/>
      <c r="E450" s="359"/>
      <c r="F450" s="160">
        <v>0</v>
      </c>
      <c r="G450" s="357"/>
      <c r="H450" s="359"/>
      <c r="I450" s="162">
        <f t="shared" ref="I450:I469" si="258">SUM(B450:H450)</f>
        <v>0</v>
      </c>
      <c r="J450" s="149"/>
      <c r="K450" s="163" t="s">
        <v>8</v>
      </c>
      <c r="L450" s="357"/>
      <c r="M450" s="358"/>
      <c r="N450" s="358"/>
      <c r="O450" s="359"/>
      <c r="P450" s="164">
        <v>0</v>
      </c>
      <c r="Q450" s="357"/>
      <c r="R450" s="364"/>
      <c r="S450" s="166">
        <f t="shared" ref="S450:S469" si="259">SUM(L450:R450)</f>
        <v>0</v>
      </c>
    </row>
    <row r="451" spans="1:19" ht="15">
      <c r="A451" s="167" t="s">
        <v>10</v>
      </c>
      <c r="B451" s="357"/>
      <c r="C451" s="358"/>
      <c r="D451" s="358"/>
      <c r="E451" s="359"/>
      <c r="F451" s="156">
        <v>0</v>
      </c>
      <c r="G451" s="357"/>
      <c r="H451" s="359"/>
      <c r="I451" s="154">
        <f t="shared" si="258"/>
        <v>0</v>
      </c>
      <c r="J451" s="149"/>
      <c r="K451" s="169" t="s">
        <v>10</v>
      </c>
      <c r="L451" s="357"/>
      <c r="M451" s="358"/>
      <c r="N451" s="358"/>
      <c r="O451" s="359"/>
      <c r="P451" s="156">
        <v>0</v>
      </c>
      <c r="Q451" s="357"/>
      <c r="R451" s="364"/>
      <c r="S451" s="158">
        <f t="shared" si="259"/>
        <v>0</v>
      </c>
    </row>
    <row r="452" spans="1:19" ht="15">
      <c r="A452" s="159" t="s">
        <v>55</v>
      </c>
      <c r="B452" s="357"/>
      <c r="C452" s="358"/>
      <c r="D452" s="358"/>
      <c r="E452" s="359"/>
      <c r="F452" s="160">
        <v>0</v>
      </c>
      <c r="G452" s="357"/>
      <c r="H452" s="359"/>
      <c r="I452" s="162">
        <f t="shared" si="258"/>
        <v>0</v>
      </c>
      <c r="J452" s="149"/>
      <c r="K452" s="163" t="s">
        <v>55</v>
      </c>
      <c r="L452" s="357"/>
      <c r="M452" s="358"/>
      <c r="N452" s="358"/>
      <c r="O452" s="359"/>
      <c r="P452" s="164">
        <v>0</v>
      </c>
      <c r="Q452" s="357"/>
      <c r="R452" s="364"/>
      <c r="S452" s="166">
        <f t="shared" si="259"/>
        <v>0</v>
      </c>
    </row>
    <row r="453" spans="1:19" ht="15">
      <c r="A453" s="167" t="s">
        <v>16</v>
      </c>
      <c r="B453" s="357"/>
      <c r="C453" s="358"/>
      <c r="D453" s="358"/>
      <c r="E453" s="359"/>
      <c r="F453" s="156">
        <v>0</v>
      </c>
      <c r="G453" s="357"/>
      <c r="H453" s="359"/>
      <c r="I453" s="154">
        <f t="shared" si="258"/>
        <v>0</v>
      </c>
      <c r="J453" s="149"/>
      <c r="K453" s="169" t="s">
        <v>16</v>
      </c>
      <c r="L453" s="357"/>
      <c r="M453" s="358"/>
      <c r="N453" s="358"/>
      <c r="O453" s="359"/>
      <c r="P453" s="156">
        <v>0</v>
      </c>
      <c r="Q453" s="357"/>
      <c r="R453" s="364"/>
      <c r="S453" s="158">
        <f t="shared" si="259"/>
        <v>0</v>
      </c>
    </row>
    <row r="454" spans="1:19" ht="15">
      <c r="A454" s="159" t="s">
        <v>15</v>
      </c>
      <c r="B454" s="357"/>
      <c r="C454" s="358"/>
      <c r="D454" s="358"/>
      <c r="E454" s="359"/>
      <c r="F454" s="160">
        <v>0</v>
      </c>
      <c r="G454" s="357"/>
      <c r="H454" s="359"/>
      <c r="I454" s="162">
        <f t="shared" si="258"/>
        <v>0</v>
      </c>
      <c r="J454" s="149"/>
      <c r="K454" s="163" t="s">
        <v>15</v>
      </c>
      <c r="L454" s="357"/>
      <c r="M454" s="358"/>
      <c r="N454" s="358"/>
      <c r="O454" s="359"/>
      <c r="P454" s="164">
        <v>0</v>
      </c>
      <c r="Q454" s="357"/>
      <c r="R454" s="364"/>
      <c r="S454" s="166">
        <f t="shared" si="259"/>
        <v>0</v>
      </c>
    </row>
    <row r="455" spans="1:19" ht="15">
      <c r="A455" s="167" t="s">
        <v>57</v>
      </c>
      <c r="B455" s="357"/>
      <c r="C455" s="358"/>
      <c r="D455" s="358"/>
      <c r="E455" s="359"/>
      <c r="F455" s="156">
        <v>302.67288851560494</v>
      </c>
      <c r="G455" s="357"/>
      <c r="H455" s="359"/>
      <c r="I455" s="154">
        <f t="shared" si="258"/>
        <v>302.67288851560494</v>
      </c>
      <c r="J455" s="149"/>
      <c r="K455" s="169" t="s">
        <v>57</v>
      </c>
      <c r="L455" s="357"/>
      <c r="M455" s="358"/>
      <c r="N455" s="358"/>
      <c r="O455" s="359"/>
      <c r="P455" s="156">
        <v>0</v>
      </c>
      <c r="Q455" s="357"/>
      <c r="R455" s="364"/>
      <c r="S455" s="158">
        <f t="shared" si="259"/>
        <v>0</v>
      </c>
    </row>
    <row r="456" spans="1:19" ht="15">
      <c r="A456" s="159" t="s">
        <v>12</v>
      </c>
      <c r="B456" s="357"/>
      <c r="C456" s="358"/>
      <c r="D456" s="358"/>
      <c r="E456" s="359"/>
      <c r="F456" s="160">
        <v>0</v>
      </c>
      <c r="G456" s="357"/>
      <c r="H456" s="359"/>
      <c r="I456" s="162">
        <f t="shared" si="258"/>
        <v>0</v>
      </c>
      <c r="J456" s="149"/>
      <c r="K456" s="163" t="s">
        <v>12</v>
      </c>
      <c r="L456" s="357"/>
      <c r="M456" s="358"/>
      <c r="N456" s="358"/>
      <c r="O456" s="359"/>
      <c r="P456" s="164">
        <v>0</v>
      </c>
      <c r="Q456" s="357"/>
      <c r="R456" s="364"/>
      <c r="S456" s="166">
        <f t="shared" si="259"/>
        <v>0</v>
      </c>
    </row>
    <row r="457" spans="1:19" ht="15">
      <c r="A457" s="167" t="s">
        <v>58</v>
      </c>
      <c r="B457" s="357"/>
      <c r="C457" s="358"/>
      <c r="D457" s="358"/>
      <c r="E457" s="359"/>
      <c r="F457" s="156">
        <v>0</v>
      </c>
      <c r="G457" s="357"/>
      <c r="H457" s="359"/>
      <c r="I457" s="154">
        <f t="shared" si="258"/>
        <v>0</v>
      </c>
      <c r="J457" s="149"/>
      <c r="K457" s="169" t="s">
        <v>58</v>
      </c>
      <c r="L457" s="357"/>
      <c r="M457" s="358"/>
      <c r="N457" s="358"/>
      <c r="O457" s="359"/>
      <c r="P457" s="156">
        <v>0</v>
      </c>
      <c r="Q457" s="357"/>
      <c r="R457" s="364"/>
      <c r="S457" s="158">
        <f t="shared" si="259"/>
        <v>0</v>
      </c>
    </row>
    <row r="458" spans="1:19" ht="15">
      <c r="A458" s="159" t="s">
        <v>17</v>
      </c>
      <c r="B458" s="357"/>
      <c r="C458" s="358"/>
      <c r="D458" s="358"/>
      <c r="E458" s="359"/>
      <c r="F458" s="160">
        <v>0</v>
      </c>
      <c r="G458" s="357"/>
      <c r="H458" s="359"/>
      <c r="I458" s="162">
        <f t="shared" si="258"/>
        <v>0</v>
      </c>
      <c r="J458" s="149"/>
      <c r="K458" s="163" t="s">
        <v>17</v>
      </c>
      <c r="L458" s="357"/>
      <c r="M458" s="358"/>
      <c r="N458" s="358"/>
      <c r="O458" s="359"/>
      <c r="P458" s="164">
        <v>0</v>
      </c>
      <c r="Q458" s="357"/>
      <c r="R458" s="364"/>
      <c r="S458" s="166">
        <f t="shared" si="259"/>
        <v>0</v>
      </c>
    </row>
    <row r="459" spans="1:19" ht="15">
      <c r="A459" s="167" t="s">
        <v>139</v>
      </c>
      <c r="B459" s="357"/>
      <c r="C459" s="358"/>
      <c r="D459" s="358"/>
      <c r="E459" s="359"/>
      <c r="F459" s="156">
        <v>0</v>
      </c>
      <c r="G459" s="357"/>
      <c r="H459" s="359"/>
      <c r="I459" s="154">
        <f t="shared" si="258"/>
        <v>0</v>
      </c>
      <c r="J459" s="149"/>
      <c r="K459" s="169" t="s">
        <v>139</v>
      </c>
      <c r="L459" s="357"/>
      <c r="M459" s="358"/>
      <c r="N459" s="358"/>
      <c r="O459" s="359"/>
      <c r="P459" s="156">
        <v>0</v>
      </c>
      <c r="Q459" s="357"/>
      <c r="R459" s="364"/>
      <c r="S459" s="158">
        <f t="shared" si="259"/>
        <v>0</v>
      </c>
    </row>
    <row r="460" spans="1:19" ht="15">
      <c r="A460" s="159" t="s">
        <v>25</v>
      </c>
      <c r="B460" s="357"/>
      <c r="C460" s="358"/>
      <c r="D460" s="358"/>
      <c r="E460" s="359"/>
      <c r="F460" s="160">
        <v>943.62909207671748</v>
      </c>
      <c r="G460" s="357"/>
      <c r="H460" s="359"/>
      <c r="I460" s="162">
        <f t="shared" si="258"/>
        <v>943.62909207671748</v>
      </c>
      <c r="J460" s="149"/>
      <c r="K460" s="163" t="s">
        <v>25</v>
      </c>
      <c r="L460" s="357"/>
      <c r="M460" s="358"/>
      <c r="N460" s="358"/>
      <c r="O460" s="359"/>
      <c r="P460" s="164">
        <v>0</v>
      </c>
      <c r="Q460" s="357"/>
      <c r="R460" s="364"/>
      <c r="S460" s="166">
        <f t="shared" si="259"/>
        <v>0</v>
      </c>
    </row>
    <row r="461" spans="1:19" ht="15">
      <c r="A461" s="167" t="s">
        <v>24</v>
      </c>
      <c r="B461" s="357"/>
      <c r="C461" s="358"/>
      <c r="D461" s="358"/>
      <c r="E461" s="359"/>
      <c r="F461" s="156">
        <v>0</v>
      </c>
      <c r="G461" s="357"/>
      <c r="H461" s="359"/>
      <c r="I461" s="154">
        <f t="shared" si="258"/>
        <v>0</v>
      </c>
      <c r="J461" s="149"/>
      <c r="K461" s="169" t="s">
        <v>24</v>
      </c>
      <c r="L461" s="357"/>
      <c r="M461" s="358"/>
      <c r="N461" s="358"/>
      <c r="O461" s="359"/>
      <c r="P461" s="156">
        <v>0</v>
      </c>
      <c r="Q461" s="357"/>
      <c r="R461" s="364"/>
      <c r="S461" s="158">
        <f t="shared" si="259"/>
        <v>0</v>
      </c>
    </row>
    <row r="462" spans="1:19" ht="15">
      <c r="A462" s="159" t="s">
        <v>59</v>
      </c>
      <c r="B462" s="357"/>
      <c r="C462" s="358"/>
      <c r="D462" s="358"/>
      <c r="E462" s="359"/>
      <c r="F462" s="160">
        <v>0</v>
      </c>
      <c r="G462" s="357"/>
      <c r="H462" s="359"/>
      <c r="I462" s="162">
        <f t="shared" si="258"/>
        <v>0</v>
      </c>
      <c r="J462" s="149"/>
      <c r="K462" s="163" t="s">
        <v>59</v>
      </c>
      <c r="L462" s="357"/>
      <c r="M462" s="358"/>
      <c r="N462" s="358"/>
      <c r="O462" s="359"/>
      <c r="P462" s="164">
        <v>0</v>
      </c>
      <c r="Q462" s="357"/>
      <c r="R462" s="364"/>
      <c r="S462" s="166">
        <f t="shared" si="259"/>
        <v>0</v>
      </c>
    </row>
    <row r="463" spans="1:19" ht="15">
      <c r="A463" s="167" t="s">
        <v>22</v>
      </c>
      <c r="B463" s="357"/>
      <c r="C463" s="358"/>
      <c r="D463" s="358"/>
      <c r="E463" s="359"/>
      <c r="F463" s="156">
        <v>18.921147495442675</v>
      </c>
      <c r="G463" s="357"/>
      <c r="H463" s="359"/>
      <c r="I463" s="154">
        <f t="shared" si="258"/>
        <v>18.921147495442675</v>
      </c>
      <c r="J463" s="149"/>
      <c r="K463" s="169" t="s">
        <v>22</v>
      </c>
      <c r="L463" s="357"/>
      <c r="M463" s="358"/>
      <c r="N463" s="358"/>
      <c r="O463" s="359"/>
      <c r="P463" s="156">
        <v>0</v>
      </c>
      <c r="Q463" s="357"/>
      <c r="R463" s="364"/>
      <c r="S463" s="158">
        <f t="shared" si="259"/>
        <v>0</v>
      </c>
    </row>
    <row r="464" spans="1:19" ht="15">
      <c r="A464" s="159" t="s">
        <v>21</v>
      </c>
      <c r="B464" s="357"/>
      <c r="C464" s="358"/>
      <c r="D464" s="358"/>
      <c r="E464" s="359"/>
      <c r="F464" s="160">
        <v>0</v>
      </c>
      <c r="G464" s="357"/>
      <c r="H464" s="359"/>
      <c r="I464" s="162">
        <f t="shared" si="258"/>
        <v>0</v>
      </c>
      <c r="J464" s="149"/>
      <c r="K464" s="163" t="s">
        <v>21</v>
      </c>
      <c r="L464" s="357"/>
      <c r="M464" s="358"/>
      <c r="N464" s="358"/>
      <c r="O464" s="359"/>
      <c r="P464" s="164">
        <v>0</v>
      </c>
      <c r="Q464" s="357"/>
      <c r="R464" s="364"/>
      <c r="S464" s="166">
        <f t="shared" si="259"/>
        <v>0</v>
      </c>
    </row>
    <row r="465" spans="1:19" ht="15">
      <c r="A465" s="170" t="s">
        <v>63</v>
      </c>
      <c r="B465" s="357"/>
      <c r="C465" s="358"/>
      <c r="D465" s="358"/>
      <c r="E465" s="359"/>
      <c r="F465" s="156">
        <v>0</v>
      </c>
      <c r="G465" s="357"/>
      <c r="H465" s="359"/>
      <c r="I465" s="154">
        <f t="shared" si="258"/>
        <v>0</v>
      </c>
      <c r="J465" s="149"/>
      <c r="K465" s="171" t="s">
        <v>63</v>
      </c>
      <c r="L465" s="357"/>
      <c r="M465" s="358"/>
      <c r="N465" s="358"/>
      <c r="O465" s="359"/>
      <c r="P465" s="156">
        <v>0</v>
      </c>
      <c r="Q465" s="357"/>
      <c r="R465" s="364"/>
      <c r="S465" s="158">
        <f t="shared" si="259"/>
        <v>0</v>
      </c>
    </row>
    <row r="466" spans="1:19">
      <c r="A466" s="172" t="s">
        <v>23</v>
      </c>
      <c r="B466" s="357"/>
      <c r="C466" s="358"/>
      <c r="D466" s="358"/>
      <c r="E466" s="359"/>
      <c r="F466" s="173">
        <v>0</v>
      </c>
      <c r="G466" s="357"/>
      <c r="H466" s="359"/>
      <c r="I466" s="175">
        <f t="shared" si="258"/>
        <v>0</v>
      </c>
      <c r="J466" s="149"/>
      <c r="K466" s="176" t="s">
        <v>23</v>
      </c>
      <c r="L466" s="357"/>
      <c r="M466" s="358"/>
      <c r="N466" s="358"/>
      <c r="O466" s="359"/>
      <c r="P466" s="177">
        <v>0</v>
      </c>
      <c r="Q466" s="357"/>
      <c r="R466" s="364"/>
      <c r="S466" s="179">
        <f t="shared" si="259"/>
        <v>0</v>
      </c>
    </row>
    <row r="467" spans="1:19">
      <c r="A467" s="180" t="s">
        <v>19</v>
      </c>
      <c r="B467" s="357"/>
      <c r="C467" s="358"/>
      <c r="D467" s="358"/>
      <c r="E467" s="359"/>
      <c r="F467" s="181">
        <v>0</v>
      </c>
      <c r="G467" s="357"/>
      <c r="H467" s="359"/>
      <c r="I467" s="183">
        <f t="shared" si="258"/>
        <v>0</v>
      </c>
      <c r="J467" s="149"/>
      <c r="K467" s="184" t="s">
        <v>19</v>
      </c>
      <c r="L467" s="357"/>
      <c r="M467" s="358"/>
      <c r="N467" s="358"/>
      <c r="O467" s="359"/>
      <c r="P467" s="181">
        <v>0</v>
      </c>
      <c r="Q467" s="357"/>
      <c r="R467" s="364"/>
      <c r="S467" s="186">
        <f t="shared" si="259"/>
        <v>0</v>
      </c>
    </row>
    <row r="468" spans="1:19">
      <c r="A468" s="172" t="s">
        <v>20</v>
      </c>
      <c r="B468" s="357"/>
      <c r="C468" s="358"/>
      <c r="D468" s="358"/>
      <c r="E468" s="359"/>
      <c r="F468" s="173">
        <v>0</v>
      </c>
      <c r="G468" s="357"/>
      <c r="H468" s="359"/>
      <c r="I468" s="175">
        <f t="shared" si="258"/>
        <v>0</v>
      </c>
      <c r="J468" s="149"/>
      <c r="K468" s="176" t="s">
        <v>20</v>
      </c>
      <c r="L468" s="357"/>
      <c r="M468" s="358"/>
      <c r="N468" s="358"/>
      <c r="O468" s="359"/>
      <c r="P468" s="177">
        <v>0</v>
      </c>
      <c r="Q468" s="357"/>
      <c r="R468" s="364"/>
      <c r="S468" s="179">
        <f t="shared" si="259"/>
        <v>0</v>
      </c>
    </row>
    <row r="469" spans="1:19" ht="15" thickBot="1">
      <c r="A469" s="187" t="s">
        <v>11</v>
      </c>
      <c r="B469" s="360"/>
      <c r="C469" s="361"/>
      <c r="D469" s="361"/>
      <c r="E469" s="362"/>
      <c r="F469" s="188">
        <v>0</v>
      </c>
      <c r="G469" s="360"/>
      <c r="H469" s="362"/>
      <c r="I469" s="190">
        <f t="shared" si="258"/>
        <v>0</v>
      </c>
      <c r="J469" s="149"/>
      <c r="K469" s="191" t="s">
        <v>11</v>
      </c>
      <c r="L469" s="360"/>
      <c r="M469" s="361"/>
      <c r="N469" s="361"/>
      <c r="O469" s="362"/>
      <c r="P469" s="188">
        <v>0</v>
      </c>
      <c r="Q469" s="360"/>
      <c r="R469" s="365"/>
      <c r="S469" s="193">
        <f t="shared" si="259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60">SUM(C449:C465)</f>
        <v>0</v>
      </c>
      <c r="D470" s="195">
        <f t="shared" si="260"/>
        <v>0</v>
      </c>
      <c r="E470" s="195">
        <f t="shared" si="260"/>
        <v>0</v>
      </c>
      <c r="F470" s="195">
        <f t="shared" si="260"/>
        <v>1265.3664037391768</v>
      </c>
      <c r="G470" s="195">
        <f t="shared" si="260"/>
        <v>0</v>
      </c>
      <c r="H470" s="197">
        <f t="shared" si="260"/>
        <v>0</v>
      </c>
      <c r="I470" s="154">
        <f t="shared" ref="I470" si="261">SUM(I449:I465)</f>
        <v>1265.3664037391768</v>
      </c>
      <c r="J470" s="149"/>
      <c r="K470" s="196" t="s">
        <v>26</v>
      </c>
      <c r="L470" s="195">
        <f>SUM(L449:L465)</f>
        <v>0</v>
      </c>
      <c r="M470" s="195">
        <f t="shared" ref="M470:R470" si="262">SUM(M449:M465)</f>
        <v>0</v>
      </c>
      <c r="N470" s="195">
        <f t="shared" si="262"/>
        <v>0</v>
      </c>
      <c r="O470" s="195">
        <f t="shared" si="262"/>
        <v>0</v>
      </c>
      <c r="P470" s="195">
        <f t="shared" si="262"/>
        <v>0</v>
      </c>
      <c r="Q470" s="195">
        <f t="shared" si="262"/>
        <v>0</v>
      </c>
      <c r="R470" s="197">
        <f t="shared" si="262"/>
        <v>0</v>
      </c>
      <c r="S470" s="198">
        <f t="shared" ref="S470" si="263">SUM(S449:S465)</f>
        <v>0</v>
      </c>
    </row>
    <row r="471" spans="1:19" ht="15" thickBot="1">
      <c r="A471" s="31" t="s">
        <v>86</v>
      </c>
      <c r="B471" s="49">
        <f>IF($I470=0,"-",B470/$I470)</f>
        <v>0</v>
      </c>
      <c r="C471" s="49">
        <f t="shared" ref="C471:H471" si="264">IF($I470=0,"-",C470/$I470)</f>
        <v>0</v>
      </c>
      <c r="D471" s="49">
        <f t="shared" si="264"/>
        <v>0</v>
      </c>
      <c r="E471" s="49">
        <f t="shared" si="264"/>
        <v>0</v>
      </c>
      <c r="F471" s="49">
        <f t="shared" si="264"/>
        <v>1</v>
      </c>
      <c r="G471" s="49">
        <f t="shared" si="264"/>
        <v>0</v>
      </c>
      <c r="H471" s="72">
        <f t="shared" si="264"/>
        <v>0</v>
      </c>
      <c r="I471" s="50">
        <f>SUM(B471:H471)</f>
        <v>1</v>
      </c>
      <c r="J471" s="24"/>
      <c r="K471" s="84" t="s">
        <v>86</v>
      </c>
      <c r="L471" s="101" t="str">
        <f>IF($S470=0,"-",L470/$S470)</f>
        <v>-</v>
      </c>
      <c r="M471" s="101" t="str">
        <f t="shared" ref="M471:R471" si="265">IF($S470=0,"-",M470/$S470)</f>
        <v>-</v>
      </c>
      <c r="N471" s="101" t="str">
        <f t="shared" si="265"/>
        <v>-</v>
      </c>
      <c r="O471" s="101" t="str">
        <f t="shared" si="265"/>
        <v>-</v>
      </c>
      <c r="P471" s="101" t="str">
        <f t="shared" si="265"/>
        <v>-</v>
      </c>
      <c r="Q471" s="101" t="str">
        <f t="shared" si="265"/>
        <v>-</v>
      </c>
      <c r="R471" s="102" t="str">
        <f t="shared" si="265"/>
        <v>-</v>
      </c>
      <c r="S471" s="103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0" t="s">
        <v>44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2" t="s">
        <v>44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1" t="s">
        <v>44</v>
      </c>
      <c r="B474" s="304" t="s">
        <v>119</v>
      </c>
      <c r="C474" s="305"/>
      <c r="D474" s="305"/>
      <c r="E474" s="305"/>
      <c r="F474" s="305"/>
      <c r="G474" s="305"/>
      <c r="H474" s="305"/>
      <c r="I474" s="306"/>
      <c r="K474" s="353" t="s">
        <v>44</v>
      </c>
      <c r="L474" s="307" t="s">
        <v>119</v>
      </c>
      <c r="M474" s="308"/>
      <c r="N474" s="308"/>
      <c r="O474" s="308"/>
      <c r="P474" s="308"/>
      <c r="Q474" s="308"/>
      <c r="R474" s="308"/>
      <c r="S474" s="309"/>
    </row>
    <row r="475" spans="1:19" ht="15">
      <c r="A475" s="151" t="s">
        <v>7</v>
      </c>
      <c r="B475" s="354"/>
      <c r="C475" s="355"/>
      <c r="D475" s="355"/>
      <c r="E475" s="356"/>
      <c r="F475" s="152">
        <v>0</v>
      </c>
      <c r="G475" s="354"/>
      <c r="H475" s="356"/>
      <c r="I475" s="154">
        <f>SUM(B475:H475)</f>
        <v>0</v>
      </c>
      <c r="J475" s="149"/>
      <c r="K475" s="203" t="s">
        <v>7</v>
      </c>
      <c r="L475" s="354"/>
      <c r="M475" s="355"/>
      <c r="N475" s="355"/>
      <c r="O475" s="356"/>
      <c r="P475" s="152">
        <v>0</v>
      </c>
      <c r="Q475" s="354"/>
      <c r="R475" s="363"/>
      <c r="S475" s="205">
        <f>SUM(L475:R475)</f>
        <v>0</v>
      </c>
    </row>
    <row r="476" spans="1:19" ht="15">
      <c r="A476" s="159" t="s">
        <v>8</v>
      </c>
      <c r="B476" s="357"/>
      <c r="C476" s="358"/>
      <c r="D476" s="358"/>
      <c r="E476" s="359"/>
      <c r="F476" s="160">
        <v>0</v>
      </c>
      <c r="G476" s="357"/>
      <c r="H476" s="359"/>
      <c r="I476" s="162">
        <f t="shared" ref="I476:I495" si="266">SUM(B476:H476)</f>
        <v>0</v>
      </c>
      <c r="J476" s="149"/>
      <c r="K476" s="163" t="s">
        <v>8</v>
      </c>
      <c r="L476" s="357"/>
      <c r="M476" s="358"/>
      <c r="N476" s="358"/>
      <c r="O476" s="359"/>
      <c r="P476" s="164">
        <v>0</v>
      </c>
      <c r="Q476" s="357"/>
      <c r="R476" s="364"/>
      <c r="S476" s="166">
        <f t="shared" ref="S476:S495" si="267">SUM(L476:R476)</f>
        <v>0</v>
      </c>
    </row>
    <row r="477" spans="1:19" ht="15">
      <c r="A477" s="167" t="s">
        <v>10</v>
      </c>
      <c r="B477" s="357"/>
      <c r="C477" s="358"/>
      <c r="D477" s="358"/>
      <c r="E477" s="359"/>
      <c r="F477" s="156">
        <v>0</v>
      </c>
      <c r="G477" s="357"/>
      <c r="H477" s="359"/>
      <c r="I477" s="154">
        <f t="shared" si="266"/>
        <v>0</v>
      </c>
      <c r="J477" s="149"/>
      <c r="K477" s="169" t="s">
        <v>10</v>
      </c>
      <c r="L477" s="357"/>
      <c r="M477" s="358"/>
      <c r="N477" s="358"/>
      <c r="O477" s="359"/>
      <c r="P477" s="156">
        <v>0</v>
      </c>
      <c r="Q477" s="357"/>
      <c r="R477" s="364"/>
      <c r="S477" s="158">
        <f t="shared" si="267"/>
        <v>0</v>
      </c>
    </row>
    <row r="478" spans="1:19" ht="15">
      <c r="A478" s="159" t="s">
        <v>55</v>
      </c>
      <c r="B478" s="357"/>
      <c r="C478" s="358"/>
      <c r="D478" s="358"/>
      <c r="E478" s="359"/>
      <c r="F478" s="160">
        <v>0</v>
      </c>
      <c r="G478" s="357"/>
      <c r="H478" s="359"/>
      <c r="I478" s="162">
        <f t="shared" si="266"/>
        <v>0</v>
      </c>
      <c r="J478" s="149"/>
      <c r="K478" s="163" t="s">
        <v>55</v>
      </c>
      <c r="L478" s="357"/>
      <c r="M478" s="358"/>
      <c r="N478" s="358"/>
      <c r="O478" s="359"/>
      <c r="P478" s="164">
        <v>0</v>
      </c>
      <c r="Q478" s="357"/>
      <c r="R478" s="364"/>
      <c r="S478" s="166">
        <f t="shared" si="267"/>
        <v>0</v>
      </c>
    </row>
    <row r="479" spans="1:19" ht="15">
      <c r="A479" s="167" t="s">
        <v>16</v>
      </c>
      <c r="B479" s="357"/>
      <c r="C479" s="358"/>
      <c r="D479" s="358"/>
      <c r="E479" s="359"/>
      <c r="F479" s="156">
        <v>0</v>
      </c>
      <c r="G479" s="357"/>
      <c r="H479" s="359"/>
      <c r="I479" s="154">
        <f t="shared" si="266"/>
        <v>0</v>
      </c>
      <c r="J479" s="149"/>
      <c r="K479" s="169" t="s">
        <v>16</v>
      </c>
      <c r="L479" s="357"/>
      <c r="M479" s="358"/>
      <c r="N479" s="358"/>
      <c r="O479" s="359"/>
      <c r="P479" s="156">
        <v>0</v>
      </c>
      <c r="Q479" s="357"/>
      <c r="R479" s="364"/>
      <c r="S479" s="158">
        <f t="shared" si="267"/>
        <v>0</v>
      </c>
    </row>
    <row r="480" spans="1:19" ht="15">
      <c r="A480" s="159" t="s">
        <v>15</v>
      </c>
      <c r="B480" s="357"/>
      <c r="C480" s="358"/>
      <c r="D480" s="358"/>
      <c r="E480" s="359"/>
      <c r="F480" s="160">
        <v>0</v>
      </c>
      <c r="G480" s="357"/>
      <c r="H480" s="359"/>
      <c r="I480" s="162">
        <f t="shared" si="266"/>
        <v>0</v>
      </c>
      <c r="J480" s="149"/>
      <c r="K480" s="163" t="s">
        <v>15</v>
      </c>
      <c r="L480" s="357"/>
      <c r="M480" s="358"/>
      <c r="N480" s="358"/>
      <c r="O480" s="359"/>
      <c r="P480" s="164">
        <v>0</v>
      </c>
      <c r="Q480" s="357"/>
      <c r="R480" s="364"/>
      <c r="S480" s="166">
        <f t="shared" si="267"/>
        <v>0</v>
      </c>
    </row>
    <row r="481" spans="1:19" ht="15">
      <c r="A481" s="167" t="s">
        <v>57</v>
      </c>
      <c r="B481" s="357"/>
      <c r="C481" s="358"/>
      <c r="D481" s="358"/>
      <c r="E481" s="359"/>
      <c r="F481" s="156">
        <v>39366.818541388915</v>
      </c>
      <c r="G481" s="357"/>
      <c r="H481" s="359"/>
      <c r="I481" s="154">
        <f t="shared" si="266"/>
        <v>39366.818541388915</v>
      </c>
      <c r="J481" s="149"/>
      <c r="K481" s="169" t="s">
        <v>57</v>
      </c>
      <c r="L481" s="357"/>
      <c r="M481" s="358"/>
      <c r="N481" s="358"/>
      <c r="O481" s="359"/>
      <c r="P481" s="156">
        <v>6328.8438547117385</v>
      </c>
      <c r="Q481" s="357"/>
      <c r="R481" s="364"/>
      <c r="S481" s="158">
        <f t="shared" si="267"/>
        <v>6328.8438547117385</v>
      </c>
    </row>
    <row r="482" spans="1:19" ht="15">
      <c r="A482" s="159" t="s">
        <v>12</v>
      </c>
      <c r="B482" s="357"/>
      <c r="C482" s="358"/>
      <c r="D482" s="358"/>
      <c r="E482" s="359"/>
      <c r="F482" s="160">
        <v>13346.897068912967</v>
      </c>
      <c r="G482" s="357"/>
      <c r="H482" s="359"/>
      <c r="I482" s="162">
        <f t="shared" si="266"/>
        <v>13346.897068912967</v>
      </c>
      <c r="J482" s="149"/>
      <c r="K482" s="163" t="s">
        <v>12</v>
      </c>
      <c r="L482" s="357"/>
      <c r="M482" s="358"/>
      <c r="N482" s="358"/>
      <c r="O482" s="359"/>
      <c r="P482" s="164">
        <v>4158.0653481078716</v>
      </c>
      <c r="Q482" s="357"/>
      <c r="R482" s="364"/>
      <c r="S482" s="166">
        <f t="shared" si="267"/>
        <v>4158.0653481078716</v>
      </c>
    </row>
    <row r="483" spans="1:19" ht="15">
      <c r="A483" s="167" t="s">
        <v>58</v>
      </c>
      <c r="B483" s="357"/>
      <c r="C483" s="358"/>
      <c r="D483" s="358"/>
      <c r="E483" s="359"/>
      <c r="F483" s="156">
        <v>0</v>
      </c>
      <c r="G483" s="357"/>
      <c r="H483" s="359"/>
      <c r="I483" s="154">
        <f t="shared" si="266"/>
        <v>0</v>
      </c>
      <c r="J483" s="149"/>
      <c r="K483" s="169" t="s">
        <v>58</v>
      </c>
      <c r="L483" s="357"/>
      <c r="M483" s="358"/>
      <c r="N483" s="358"/>
      <c r="O483" s="359"/>
      <c r="P483" s="156">
        <v>-1.0313971898767704E-13</v>
      </c>
      <c r="Q483" s="357"/>
      <c r="R483" s="364"/>
      <c r="S483" s="158">
        <f t="shared" si="267"/>
        <v>-1.0313971898767704E-13</v>
      </c>
    </row>
    <row r="484" spans="1:19" ht="15">
      <c r="A484" s="159" t="s">
        <v>17</v>
      </c>
      <c r="B484" s="357"/>
      <c r="C484" s="358"/>
      <c r="D484" s="358"/>
      <c r="E484" s="359"/>
      <c r="F484" s="160">
        <v>23.364411442608336</v>
      </c>
      <c r="G484" s="357"/>
      <c r="H484" s="359"/>
      <c r="I484" s="162">
        <f t="shared" si="266"/>
        <v>23.364411442608336</v>
      </c>
      <c r="J484" s="149"/>
      <c r="K484" s="163" t="s">
        <v>17</v>
      </c>
      <c r="L484" s="357"/>
      <c r="M484" s="358"/>
      <c r="N484" s="358"/>
      <c r="O484" s="359"/>
      <c r="P484" s="164">
        <v>1.1700022150326586</v>
      </c>
      <c r="Q484" s="357"/>
      <c r="R484" s="364"/>
      <c r="S484" s="166">
        <f t="shared" si="267"/>
        <v>1.1700022150326586</v>
      </c>
    </row>
    <row r="485" spans="1:19" ht="15">
      <c r="A485" s="167" t="s">
        <v>139</v>
      </c>
      <c r="B485" s="357"/>
      <c r="C485" s="358"/>
      <c r="D485" s="358"/>
      <c r="E485" s="359"/>
      <c r="F485" s="156">
        <v>74.281656014439946</v>
      </c>
      <c r="G485" s="357"/>
      <c r="H485" s="359"/>
      <c r="I485" s="154">
        <f t="shared" si="266"/>
        <v>74.281656014439946</v>
      </c>
      <c r="J485" s="149"/>
      <c r="K485" s="169" t="s">
        <v>139</v>
      </c>
      <c r="L485" s="357"/>
      <c r="M485" s="358"/>
      <c r="N485" s="358"/>
      <c r="O485" s="359"/>
      <c r="P485" s="156">
        <v>40.555273326893257</v>
      </c>
      <c r="Q485" s="357"/>
      <c r="R485" s="364"/>
      <c r="S485" s="158">
        <f t="shared" si="267"/>
        <v>40.555273326893257</v>
      </c>
    </row>
    <row r="486" spans="1:19" ht="15">
      <c r="A486" s="159" t="s">
        <v>25</v>
      </c>
      <c r="B486" s="357"/>
      <c r="C486" s="358"/>
      <c r="D486" s="358"/>
      <c r="E486" s="359"/>
      <c r="F486" s="160">
        <v>1027.3515510858977</v>
      </c>
      <c r="G486" s="357"/>
      <c r="H486" s="359"/>
      <c r="I486" s="162">
        <f t="shared" si="266"/>
        <v>1027.3515510858977</v>
      </c>
      <c r="J486" s="149"/>
      <c r="K486" s="163" t="s">
        <v>25</v>
      </c>
      <c r="L486" s="357"/>
      <c r="M486" s="358"/>
      <c r="N486" s="358"/>
      <c r="O486" s="359"/>
      <c r="P486" s="164">
        <v>4.5474735088646412E-12</v>
      </c>
      <c r="Q486" s="357"/>
      <c r="R486" s="364"/>
      <c r="S486" s="166">
        <f t="shared" si="267"/>
        <v>4.5474735088646412E-12</v>
      </c>
    </row>
    <row r="487" spans="1:19" ht="15">
      <c r="A487" s="167" t="s">
        <v>24</v>
      </c>
      <c r="B487" s="357"/>
      <c r="C487" s="358"/>
      <c r="D487" s="358"/>
      <c r="E487" s="359"/>
      <c r="F487" s="156">
        <v>0</v>
      </c>
      <c r="G487" s="357"/>
      <c r="H487" s="359"/>
      <c r="I487" s="154">
        <f t="shared" si="266"/>
        <v>0</v>
      </c>
      <c r="J487" s="149"/>
      <c r="K487" s="169" t="s">
        <v>24</v>
      </c>
      <c r="L487" s="357"/>
      <c r="M487" s="358"/>
      <c r="N487" s="358"/>
      <c r="O487" s="359"/>
      <c r="P487" s="156">
        <v>5.0448534238967113E-13</v>
      </c>
      <c r="Q487" s="357"/>
      <c r="R487" s="364"/>
      <c r="S487" s="158">
        <f t="shared" si="267"/>
        <v>5.0448534238967113E-13</v>
      </c>
    </row>
    <row r="488" spans="1:19" ht="15">
      <c r="A488" s="159" t="s">
        <v>59</v>
      </c>
      <c r="B488" s="357"/>
      <c r="C488" s="358"/>
      <c r="D488" s="358"/>
      <c r="E488" s="359"/>
      <c r="F488" s="160">
        <v>0</v>
      </c>
      <c r="G488" s="357"/>
      <c r="H488" s="359"/>
      <c r="I488" s="162">
        <f t="shared" si="266"/>
        <v>0</v>
      </c>
      <c r="J488" s="149"/>
      <c r="K488" s="163" t="s">
        <v>59</v>
      </c>
      <c r="L488" s="357"/>
      <c r="M488" s="358"/>
      <c r="N488" s="358"/>
      <c r="O488" s="359"/>
      <c r="P488" s="164">
        <v>-1.8240964294591322E-12</v>
      </c>
      <c r="Q488" s="357"/>
      <c r="R488" s="364"/>
      <c r="S488" s="166">
        <f t="shared" si="267"/>
        <v>-1.8240964294591322E-12</v>
      </c>
    </row>
    <row r="489" spans="1:19" ht="15">
      <c r="A489" s="167" t="s">
        <v>22</v>
      </c>
      <c r="B489" s="357"/>
      <c r="C489" s="358"/>
      <c r="D489" s="358"/>
      <c r="E489" s="359"/>
      <c r="F489" s="156">
        <v>4025.044454691701</v>
      </c>
      <c r="G489" s="357"/>
      <c r="H489" s="359"/>
      <c r="I489" s="154">
        <f t="shared" si="266"/>
        <v>4025.044454691701</v>
      </c>
      <c r="J489" s="149"/>
      <c r="K489" s="169" t="s">
        <v>22</v>
      </c>
      <c r="L489" s="357"/>
      <c r="M489" s="358"/>
      <c r="N489" s="358"/>
      <c r="O489" s="359"/>
      <c r="P489" s="156">
        <v>1418.6985373902703</v>
      </c>
      <c r="Q489" s="357"/>
      <c r="R489" s="364"/>
      <c r="S489" s="158">
        <f t="shared" si="267"/>
        <v>1418.6985373902703</v>
      </c>
    </row>
    <row r="490" spans="1:19" ht="15">
      <c r="A490" s="159" t="s">
        <v>21</v>
      </c>
      <c r="B490" s="357"/>
      <c r="C490" s="358"/>
      <c r="D490" s="358"/>
      <c r="E490" s="359"/>
      <c r="F490" s="160">
        <v>0</v>
      </c>
      <c r="G490" s="357"/>
      <c r="H490" s="359"/>
      <c r="I490" s="162">
        <f t="shared" si="266"/>
        <v>0</v>
      </c>
      <c r="J490" s="149"/>
      <c r="K490" s="163" t="s">
        <v>21</v>
      </c>
      <c r="L490" s="357"/>
      <c r="M490" s="358"/>
      <c r="N490" s="358"/>
      <c r="O490" s="359"/>
      <c r="P490" s="164">
        <v>0</v>
      </c>
      <c r="Q490" s="357"/>
      <c r="R490" s="364"/>
      <c r="S490" s="166">
        <f t="shared" si="267"/>
        <v>0</v>
      </c>
    </row>
    <row r="491" spans="1:19" ht="15">
      <c r="A491" s="170" t="s">
        <v>63</v>
      </c>
      <c r="B491" s="357"/>
      <c r="C491" s="358"/>
      <c r="D491" s="358"/>
      <c r="E491" s="359"/>
      <c r="F491" s="156">
        <v>0</v>
      </c>
      <c r="G491" s="357"/>
      <c r="H491" s="359"/>
      <c r="I491" s="154">
        <f t="shared" si="266"/>
        <v>0</v>
      </c>
      <c r="J491" s="149"/>
      <c r="K491" s="171" t="s">
        <v>63</v>
      </c>
      <c r="L491" s="357"/>
      <c r="M491" s="358"/>
      <c r="N491" s="358"/>
      <c r="O491" s="359"/>
      <c r="P491" s="156">
        <v>0</v>
      </c>
      <c r="Q491" s="357"/>
      <c r="R491" s="364"/>
      <c r="S491" s="158">
        <f t="shared" si="267"/>
        <v>0</v>
      </c>
    </row>
    <row r="492" spans="1:19">
      <c r="A492" s="172" t="s">
        <v>23</v>
      </c>
      <c r="B492" s="357"/>
      <c r="C492" s="358"/>
      <c r="D492" s="358"/>
      <c r="E492" s="359"/>
      <c r="F492" s="173">
        <v>0</v>
      </c>
      <c r="G492" s="357"/>
      <c r="H492" s="359"/>
      <c r="I492" s="175">
        <f t="shared" si="266"/>
        <v>0</v>
      </c>
      <c r="J492" s="149"/>
      <c r="K492" s="176" t="s">
        <v>23</v>
      </c>
      <c r="L492" s="357"/>
      <c r="M492" s="358"/>
      <c r="N492" s="358"/>
      <c r="O492" s="359"/>
      <c r="P492" s="177">
        <v>0</v>
      </c>
      <c r="Q492" s="357"/>
      <c r="R492" s="364"/>
      <c r="S492" s="179">
        <f t="shared" si="267"/>
        <v>0</v>
      </c>
    </row>
    <row r="493" spans="1:19">
      <c r="A493" s="180" t="s">
        <v>19</v>
      </c>
      <c r="B493" s="357"/>
      <c r="C493" s="358"/>
      <c r="D493" s="358"/>
      <c r="E493" s="359"/>
      <c r="F493" s="181">
        <v>0</v>
      </c>
      <c r="G493" s="357"/>
      <c r="H493" s="359"/>
      <c r="I493" s="183">
        <f t="shared" si="266"/>
        <v>0</v>
      </c>
      <c r="J493" s="149"/>
      <c r="K493" s="184" t="s">
        <v>19</v>
      </c>
      <c r="L493" s="357"/>
      <c r="M493" s="358"/>
      <c r="N493" s="358"/>
      <c r="O493" s="359"/>
      <c r="P493" s="181">
        <v>0</v>
      </c>
      <c r="Q493" s="357"/>
      <c r="R493" s="364"/>
      <c r="S493" s="186">
        <f t="shared" si="267"/>
        <v>0</v>
      </c>
    </row>
    <row r="494" spans="1:19">
      <c r="A494" s="172" t="s">
        <v>20</v>
      </c>
      <c r="B494" s="357"/>
      <c r="C494" s="358"/>
      <c r="D494" s="358"/>
      <c r="E494" s="359"/>
      <c r="F494" s="173">
        <v>0</v>
      </c>
      <c r="G494" s="357"/>
      <c r="H494" s="359"/>
      <c r="I494" s="175">
        <f t="shared" si="266"/>
        <v>0</v>
      </c>
      <c r="J494" s="149"/>
      <c r="K494" s="176" t="s">
        <v>20</v>
      </c>
      <c r="L494" s="357"/>
      <c r="M494" s="358"/>
      <c r="N494" s="358"/>
      <c r="O494" s="359"/>
      <c r="P494" s="177">
        <v>0</v>
      </c>
      <c r="Q494" s="357"/>
      <c r="R494" s="364"/>
      <c r="S494" s="179">
        <f t="shared" si="267"/>
        <v>0</v>
      </c>
    </row>
    <row r="495" spans="1:19" ht="15" thickBot="1">
      <c r="A495" s="187" t="s">
        <v>11</v>
      </c>
      <c r="B495" s="360"/>
      <c r="C495" s="361"/>
      <c r="D495" s="361"/>
      <c r="E495" s="362"/>
      <c r="F495" s="188">
        <v>0</v>
      </c>
      <c r="G495" s="360"/>
      <c r="H495" s="362"/>
      <c r="I495" s="190">
        <f t="shared" si="266"/>
        <v>0</v>
      </c>
      <c r="J495" s="149"/>
      <c r="K495" s="191" t="s">
        <v>11</v>
      </c>
      <c r="L495" s="360"/>
      <c r="M495" s="361"/>
      <c r="N495" s="361"/>
      <c r="O495" s="362"/>
      <c r="P495" s="188">
        <v>0</v>
      </c>
      <c r="Q495" s="360"/>
      <c r="R495" s="365"/>
      <c r="S495" s="193">
        <f t="shared" si="267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68">SUM(C475:C491)</f>
        <v>0</v>
      </c>
      <c r="D496" s="195">
        <f t="shared" si="268"/>
        <v>0</v>
      </c>
      <c r="E496" s="195">
        <f t="shared" si="268"/>
        <v>0</v>
      </c>
      <c r="F496" s="195">
        <f t="shared" si="268"/>
        <v>57863.757683536525</v>
      </c>
      <c r="G496" s="195">
        <f t="shared" si="268"/>
        <v>0</v>
      </c>
      <c r="H496" s="197">
        <f t="shared" si="268"/>
        <v>0</v>
      </c>
      <c r="I496" s="154">
        <f t="shared" ref="I496" si="269">SUM(I475:I491)</f>
        <v>57863.757683536525</v>
      </c>
      <c r="J496" s="149"/>
      <c r="K496" s="196" t="s">
        <v>26</v>
      </c>
      <c r="L496" s="195">
        <f>SUM(L475:L491)</f>
        <v>0</v>
      </c>
      <c r="M496" s="195">
        <f t="shared" ref="M496:R496" si="270">SUM(M475:M491)</f>
        <v>0</v>
      </c>
      <c r="N496" s="195">
        <f t="shared" si="270"/>
        <v>0</v>
      </c>
      <c r="O496" s="195">
        <f t="shared" si="270"/>
        <v>0</v>
      </c>
      <c r="P496" s="195">
        <f t="shared" si="270"/>
        <v>11947.333015751807</v>
      </c>
      <c r="Q496" s="195">
        <f t="shared" si="270"/>
        <v>0</v>
      </c>
      <c r="R496" s="197">
        <f t="shared" si="270"/>
        <v>0</v>
      </c>
      <c r="S496" s="198">
        <f t="shared" ref="S496" si="271">SUM(S475:S491)</f>
        <v>11947.333015751807</v>
      </c>
    </row>
    <row r="497" spans="1:19" ht="15" thickBot="1">
      <c r="A497" s="31" t="s">
        <v>86</v>
      </c>
      <c r="B497" s="49">
        <f>IF($I496=0,"-",B496/$I496)</f>
        <v>0</v>
      </c>
      <c r="C497" s="49">
        <f t="shared" ref="C497:H497" si="272">IF($I496=0,"-",C496/$I496)</f>
        <v>0</v>
      </c>
      <c r="D497" s="49">
        <f t="shared" si="272"/>
        <v>0</v>
      </c>
      <c r="E497" s="49">
        <f t="shared" si="272"/>
        <v>0</v>
      </c>
      <c r="F497" s="49">
        <f t="shared" si="272"/>
        <v>1</v>
      </c>
      <c r="G497" s="49">
        <f t="shared" si="272"/>
        <v>0</v>
      </c>
      <c r="H497" s="72">
        <f t="shared" si="272"/>
        <v>0</v>
      </c>
      <c r="I497" s="50">
        <f>SUM(B497:H497)</f>
        <v>1</v>
      </c>
      <c r="J497" s="24"/>
      <c r="K497" s="84" t="s">
        <v>86</v>
      </c>
      <c r="L497" s="101">
        <f>IF($S496=0,"-",L496/$S496)</f>
        <v>0</v>
      </c>
      <c r="M497" s="101">
        <f t="shared" ref="M497:R497" si="273">IF($S496=0,"-",M496/$S496)</f>
        <v>0</v>
      </c>
      <c r="N497" s="101">
        <f t="shared" si="273"/>
        <v>0</v>
      </c>
      <c r="O497" s="101">
        <f t="shared" si="273"/>
        <v>0</v>
      </c>
      <c r="P497" s="101">
        <f t="shared" si="273"/>
        <v>1</v>
      </c>
      <c r="Q497" s="101">
        <f t="shared" si="273"/>
        <v>0</v>
      </c>
      <c r="R497" s="102">
        <f t="shared" si="273"/>
        <v>0</v>
      </c>
      <c r="S497" s="103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0" t="s">
        <v>45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2" t="s">
        <v>45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1" t="s">
        <v>45</v>
      </c>
      <c r="B500" s="304" t="s">
        <v>119</v>
      </c>
      <c r="C500" s="305"/>
      <c r="D500" s="305"/>
      <c r="E500" s="305"/>
      <c r="F500" s="305"/>
      <c r="G500" s="305"/>
      <c r="H500" s="305"/>
      <c r="I500" s="306"/>
      <c r="K500" s="353" t="s">
        <v>45</v>
      </c>
      <c r="L500" s="307" t="s">
        <v>119</v>
      </c>
      <c r="M500" s="308"/>
      <c r="N500" s="308"/>
      <c r="O500" s="308"/>
      <c r="P500" s="308"/>
      <c r="Q500" s="308"/>
      <c r="R500" s="308"/>
      <c r="S500" s="309"/>
    </row>
    <row r="501" spans="1:19" ht="15">
      <c r="A501" s="151" t="s">
        <v>7</v>
      </c>
      <c r="B501" s="354"/>
      <c r="C501" s="355"/>
      <c r="D501" s="355"/>
      <c r="E501" s="356"/>
      <c r="F501" s="152">
        <v>0</v>
      </c>
      <c r="G501" s="354"/>
      <c r="H501" s="356"/>
      <c r="I501" s="154">
        <f>SUM(B501:H501)</f>
        <v>0</v>
      </c>
      <c r="J501" s="149"/>
      <c r="K501" s="203" t="s">
        <v>7</v>
      </c>
      <c r="L501" s="354"/>
      <c r="M501" s="355"/>
      <c r="N501" s="355"/>
      <c r="O501" s="356"/>
      <c r="P501" s="152">
        <v>0</v>
      </c>
      <c r="Q501" s="354"/>
      <c r="R501" s="363"/>
      <c r="S501" s="205">
        <f>SUM(L501:R501)</f>
        <v>0</v>
      </c>
    </row>
    <row r="502" spans="1:19" ht="15">
      <c r="A502" s="159" t="s">
        <v>8</v>
      </c>
      <c r="B502" s="357"/>
      <c r="C502" s="358"/>
      <c r="D502" s="358"/>
      <c r="E502" s="359"/>
      <c r="F502" s="160">
        <v>0</v>
      </c>
      <c r="G502" s="357"/>
      <c r="H502" s="359"/>
      <c r="I502" s="162">
        <f t="shared" ref="I502:I521" si="274">SUM(B502:H502)</f>
        <v>0</v>
      </c>
      <c r="J502" s="149"/>
      <c r="K502" s="163" t="s">
        <v>8</v>
      </c>
      <c r="L502" s="357"/>
      <c r="M502" s="358"/>
      <c r="N502" s="358"/>
      <c r="O502" s="359"/>
      <c r="P502" s="164">
        <v>0</v>
      </c>
      <c r="Q502" s="357"/>
      <c r="R502" s="364"/>
      <c r="S502" s="166">
        <f t="shared" ref="S502:S521" si="275">SUM(L502:R502)</f>
        <v>0</v>
      </c>
    </row>
    <row r="503" spans="1:19" ht="15">
      <c r="A503" s="167" t="s">
        <v>10</v>
      </c>
      <c r="B503" s="357"/>
      <c r="C503" s="358"/>
      <c r="D503" s="358"/>
      <c r="E503" s="359"/>
      <c r="F503" s="156">
        <v>0</v>
      </c>
      <c r="G503" s="357"/>
      <c r="H503" s="359"/>
      <c r="I503" s="154">
        <f t="shared" si="274"/>
        <v>0</v>
      </c>
      <c r="J503" s="149"/>
      <c r="K503" s="169" t="s">
        <v>10</v>
      </c>
      <c r="L503" s="357"/>
      <c r="M503" s="358"/>
      <c r="N503" s="358"/>
      <c r="O503" s="359"/>
      <c r="P503" s="156">
        <v>0</v>
      </c>
      <c r="Q503" s="357"/>
      <c r="R503" s="364"/>
      <c r="S503" s="158">
        <f t="shared" si="275"/>
        <v>0</v>
      </c>
    </row>
    <row r="504" spans="1:19" ht="15">
      <c r="A504" s="159" t="s">
        <v>55</v>
      </c>
      <c r="B504" s="357"/>
      <c r="C504" s="358"/>
      <c r="D504" s="358"/>
      <c r="E504" s="359"/>
      <c r="F504" s="160">
        <v>0</v>
      </c>
      <c r="G504" s="357"/>
      <c r="H504" s="359"/>
      <c r="I504" s="162">
        <f t="shared" si="274"/>
        <v>0</v>
      </c>
      <c r="J504" s="149"/>
      <c r="K504" s="163" t="s">
        <v>55</v>
      </c>
      <c r="L504" s="357"/>
      <c r="M504" s="358"/>
      <c r="N504" s="358"/>
      <c r="O504" s="359"/>
      <c r="P504" s="164">
        <v>0</v>
      </c>
      <c r="Q504" s="357"/>
      <c r="R504" s="364"/>
      <c r="S504" s="166">
        <f t="shared" si="275"/>
        <v>0</v>
      </c>
    </row>
    <row r="505" spans="1:19" ht="15">
      <c r="A505" s="167" t="s">
        <v>16</v>
      </c>
      <c r="B505" s="357"/>
      <c r="C505" s="358"/>
      <c r="D505" s="358"/>
      <c r="E505" s="359"/>
      <c r="F505" s="156">
        <v>0</v>
      </c>
      <c r="G505" s="357"/>
      <c r="H505" s="359"/>
      <c r="I505" s="154">
        <f t="shared" si="274"/>
        <v>0</v>
      </c>
      <c r="J505" s="149"/>
      <c r="K505" s="169" t="s">
        <v>16</v>
      </c>
      <c r="L505" s="357"/>
      <c r="M505" s="358"/>
      <c r="N505" s="358"/>
      <c r="O505" s="359"/>
      <c r="P505" s="156">
        <v>0</v>
      </c>
      <c r="Q505" s="357"/>
      <c r="R505" s="364"/>
      <c r="S505" s="158">
        <f t="shared" si="275"/>
        <v>0</v>
      </c>
    </row>
    <row r="506" spans="1:19" ht="15">
      <c r="A506" s="159" t="s">
        <v>15</v>
      </c>
      <c r="B506" s="357"/>
      <c r="C506" s="358"/>
      <c r="D506" s="358"/>
      <c r="E506" s="359"/>
      <c r="F506" s="160">
        <v>0</v>
      </c>
      <c r="G506" s="357"/>
      <c r="H506" s="359"/>
      <c r="I506" s="162">
        <f t="shared" si="274"/>
        <v>0</v>
      </c>
      <c r="J506" s="149"/>
      <c r="K506" s="163" t="s">
        <v>15</v>
      </c>
      <c r="L506" s="357"/>
      <c r="M506" s="358"/>
      <c r="N506" s="358"/>
      <c r="O506" s="359"/>
      <c r="P506" s="164">
        <v>0</v>
      </c>
      <c r="Q506" s="357"/>
      <c r="R506" s="364"/>
      <c r="S506" s="166">
        <f t="shared" si="275"/>
        <v>0</v>
      </c>
    </row>
    <row r="507" spans="1:19" ht="15">
      <c r="A507" s="167" t="s">
        <v>57</v>
      </c>
      <c r="B507" s="357"/>
      <c r="C507" s="358"/>
      <c r="D507" s="358"/>
      <c r="E507" s="359"/>
      <c r="F507" s="156">
        <v>0</v>
      </c>
      <c r="G507" s="357"/>
      <c r="H507" s="359"/>
      <c r="I507" s="154">
        <f t="shared" si="274"/>
        <v>0</v>
      </c>
      <c r="J507" s="149"/>
      <c r="K507" s="169" t="s">
        <v>57</v>
      </c>
      <c r="L507" s="357"/>
      <c r="M507" s="358"/>
      <c r="N507" s="358"/>
      <c r="O507" s="359"/>
      <c r="P507" s="156">
        <v>0</v>
      </c>
      <c r="Q507" s="357"/>
      <c r="R507" s="364"/>
      <c r="S507" s="158">
        <f t="shared" si="275"/>
        <v>0</v>
      </c>
    </row>
    <row r="508" spans="1:19" ht="15">
      <c r="A508" s="159" t="s">
        <v>12</v>
      </c>
      <c r="B508" s="357"/>
      <c r="C508" s="358"/>
      <c r="D508" s="358"/>
      <c r="E508" s="359"/>
      <c r="F508" s="160">
        <v>0</v>
      </c>
      <c r="G508" s="357"/>
      <c r="H508" s="359"/>
      <c r="I508" s="162">
        <f t="shared" si="274"/>
        <v>0</v>
      </c>
      <c r="J508" s="149"/>
      <c r="K508" s="163" t="s">
        <v>12</v>
      </c>
      <c r="L508" s="357"/>
      <c r="M508" s="358"/>
      <c r="N508" s="358"/>
      <c r="O508" s="359"/>
      <c r="P508" s="164">
        <v>0</v>
      </c>
      <c r="Q508" s="357"/>
      <c r="R508" s="364"/>
      <c r="S508" s="166">
        <f t="shared" si="275"/>
        <v>0</v>
      </c>
    </row>
    <row r="509" spans="1:19" ht="15">
      <c r="A509" s="167" t="s">
        <v>58</v>
      </c>
      <c r="B509" s="357"/>
      <c r="C509" s="358"/>
      <c r="D509" s="358"/>
      <c r="E509" s="359"/>
      <c r="F509" s="156">
        <v>0</v>
      </c>
      <c r="G509" s="357"/>
      <c r="H509" s="359"/>
      <c r="I509" s="154">
        <f t="shared" si="274"/>
        <v>0</v>
      </c>
      <c r="J509" s="149"/>
      <c r="K509" s="169" t="s">
        <v>58</v>
      </c>
      <c r="L509" s="357"/>
      <c r="M509" s="358"/>
      <c r="N509" s="358"/>
      <c r="O509" s="359"/>
      <c r="P509" s="156">
        <v>0</v>
      </c>
      <c r="Q509" s="357"/>
      <c r="R509" s="364"/>
      <c r="S509" s="158">
        <f t="shared" si="275"/>
        <v>0</v>
      </c>
    </row>
    <row r="510" spans="1:19" ht="15">
      <c r="A510" s="159" t="s">
        <v>17</v>
      </c>
      <c r="B510" s="357"/>
      <c r="C510" s="358"/>
      <c r="D510" s="358"/>
      <c r="E510" s="359"/>
      <c r="F510" s="160">
        <v>0</v>
      </c>
      <c r="G510" s="357"/>
      <c r="H510" s="359"/>
      <c r="I510" s="162">
        <f t="shared" si="274"/>
        <v>0</v>
      </c>
      <c r="J510" s="149"/>
      <c r="K510" s="163" t="s">
        <v>17</v>
      </c>
      <c r="L510" s="357"/>
      <c r="M510" s="358"/>
      <c r="N510" s="358"/>
      <c r="O510" s="359"/>
      <c r="P510" s="164">
        <v>0</v>
      </c>
      <c r="Q510" s="357"/>
      <c r="R510" s="364"/>
      <c r="S510" s="166">
        <f t="shared" si="275"/>
        <v>0</v>
      </c>
    </row>
    <row r="511" spans="1:19" ht="15">
      <c r="A511" s="167" t="s">
        <v>139</v>
      </c>
      <c r="B511" s="357"/>
      <c r="C511" s="358"/>
      <c r="D511" s="358"/>
      <c r="E511" s="359"/>
      <c r="F511" s="156">
        <v>173.34835719003183</v>
      </c>
      <c r="G511" s="357"/>
      <c r="H511" s="359"/>
      <c r="I511" s="154">
        <f t="shared" si="274"/>
        <v>173.34835719003183</v>
      </c>
      <c r="J511" s="149"/>
      <c r="K511" s="169" t="s">
        <v>139</v>
      </c>
      <c r="L511" s="357"/>
      <c r="M511" s="358"/>
      <c r="N511" s="358"/>
      <c r="O511" s="359"/>
      <c r="P511" s="156">
        <v>0</v>
      </c>
      <c r="Q511" s="357"/>
      <c r="R511" s="364"/>
      <c r="S511" s="158">
        <f t="shared" si="275"/>
        <v>0</v>
      </c>
    </row>
    <row r="512" spans="1:19" ht="15">
      <c r="A512" s="159" t="s">
        <v>25</v>
      </c>
      <c r="B512" s="357"/>
      <c r="C512" s="358"/>
      <c r="D512" s="358"/>
      <c r="E512" s="359"/>
      <c r="F512" s="160">
        <v>2.5848</v>
      </c>
      <c r="G512" s="357"/>
      <c r="H512" s="359"/>
      <c r="I512" s="162">
        <f t="shared" si="274"/>
        <v>2.5848</v>
      </c>
      <c r="J512" s="149"/>
      <c r="K512" s="163" t="s">
        <v>25</v>
      </c>
      <c r="L512" s="357"/>
      <c r="M512" s="358"/>
      <c r="N512" s="358"/>
      <c r="O512" s="359"/>
      <c r="P512" s="164">
        <v>0</v>
      </c>
      <c r="Q512" s="357"/>
      <c r="R512" s="364"/>
      <c r="S512" s="166">
        <f t="shared" si="275"/>
        <v>0</v>
      </c>
    </row>
    <row r="513" spans="1:19" ht="15">
      <c r="A513" s="167" t="s">
        <v>24</v>
      </c>
      <c r="B513" s="357"/>
      <c r="C513" s="358"/>
      <c r="D513" s="358"/>
      <c r="E513" s="359"/>
      <c r="F513" s="156">
        <v>0</v>
      </c>
      <c r="G513" s="357"/>
      <c r="H513" s="359"/>
      <c r="I513" s="154">
        <f t="shared" si="274"/>
        <v>0</v>
      </c>
      <c r="J513" s="149"/>
      <c r="K513" s="169" t="s">
        <v>24</v>
      </c>
      <c r="L513" s="357"/>
      <c r="M513" s="358"/>
      <c r="N513" s="358"/>
      <c r="O513" s="359"/>
      <c r="P513" s="156">
        <v>0</v>
      </c>
      <c r="Q513" s="357"/>
      <c r="R513" s="364"/>
      <c r="S513" s="158">
        <f t="shared" si="275"/>
        <v>0</v>
      </c>
    </row>
    <row r="514" spans="1:19" ht="15">
      <c r="A514" s="159" t="s">
        <v>59</v>
      </c>
      <c r="B514" s="357"/>
      <c r="C514" s="358"/>
      <c r="D514" s="358"/>
      <c r="E514" s="359"/>
      <c r="F514" s="160">
        <v>0</v>
      </c>
      <c r="G514" s="357"/>
      <c r="H514" s="359"/>
      <c r="I514" s="162">
        <f t="shared" si="274"/>
        <v>0</v>
      </c>
      <c r="J514" s="149"/>
      <c r="K514" s="163" t="s">
        <v>59</v>
      </c>
      <c r="L514" s="357"/>
      <c r="M514" s="358"/>
      <c r="N514" s="358"/>
      <c r="O514" s="359"/>
      <c r="P514" s="164">
        <v>0</v>
      </c>
      <c r="Q514" s="357"/>
      <c r="R514" s="364"/>
      <c r="S514" s="166">
        <f t="shared" si="275"/>
        <v>0</v>
      </c>
    </row>
    <row r="515" spans="1:19" ht="15">
      <c r="A515" s="167" t="s">
        <v>22</v>
      </c>
      <c r="B515" s="357"/>
      <c r="C515" s="358"/>
      <c r="D515" s="358"/>
      <c r="E515" s="359"/>
      <c r="F515" s="156">
        <v>0</v>
      </c>
      <c r="G515" s="357"/>
      <c r="H515" s="359"/>
      <c r="I515" s="154">
        <f t="shared" si="274"/>
        <v>0</v>
      </c>
      <c r="J515" s="149"/>
      <c r="K515" s="169" t="s">
        <v>22</v>
      </c>
      <c r="L515" s="357"/>
      <c r="M515" s="358"/>
      <c r="N515" s="358"/>
      <c r="O515" s="359"/>
      <c r="P515" s="156">
        <v>0</v>
      </c>
      <c r="Q515" s="357"/>
      <c r="R515" s="364"/>
      <c r="S515" s="158">
        <f t="shared" si="275"/>
        <v>0</v>
      </c>
    </row>
    <row r="516" spans="1:19" ht="15">
      <c r="A516" s="159" t="s">
        <v>21</v>
      </c>
      <c r="B516" s="357"/>
      <c r="C516" s="358"/>
      <c r="D516" s="358"/>
      <c r="E516" s="359"/>
      <c r="F516" s="160">
        <v>0</v>
      </c>
      <c r="G516" s="357"/>
      <c r="H516" s="359"/>
      <c r="I516" s="162">
        <f t="shared" si="274"/>
        <v>0</v>
      </c>
      <c r="J516" s="149"/>
      <c r="K516" s="163" t="s">
        <v>21</v>
      </c>
      <c r="L516" s="357"/>
      <c r="M516" s="358"/>
      <c r="N516" s="358"/>
      <c r="O516" s="359"/>
      <c r="P516" s="164">
        <v>0</v>
      </c>
      <c r="Q516" s="357"/>
      <c r="R516" s="364"/>
      <c r="S516" s="166">
        <f t="shared" si="275"/>
        <v>0</v>
      </c>
    </row>
    <row r="517" spans="1:19" ht="15">
      <c r="A517" s="170" t="s">
        <v>63</v>
      </c>
      <c r="B517" s="357"/>
      <c r="C517" s="358"/>
      <c r="D517" s="358"/>
      <c r="E517" s="359"/>
      <c r="F517" s="156">
        <v>0</v>
      </c>
      <c r="G517" s="357"/>
      <c r="H517" s="359"/>
      <c r="I517" s="154">
        <f t="shared" si="274"/>
        <v>0</v>
      </c>
      <c r="J517" s="149"/>
      <c r="K517" s="171" t="s">
        <v>63</v>
      </c>
      <c r="L517" s="357"/>
      <c r="M517" s="358"/>
      <c r="N517" s="358"/>
      <c r="O517" s="359"/>
      <c r="P517" s="156">
        <v>0</v>
      </c>
      <c r="Q517" s="357"/>
      <c r="R517" s="364"/>
      <c r="S517" s="158">
        <f t="shared" si="275"/>
        <v>0</v>
      </c>
    </row>
    <row r="518" spans="1:19">
      <c r="A518" s="172" t="s">
        <v>23</v>
      </c>
      <c r="B518" s="357"/>
      <c r="C518" s="358"/>
      <c r="D518" s="358"/>
      <c r="E518" s="359"/>
      <c r="F518" s="173">
        <v>0</v>
      </c>
      <c r="G518" s="357"/>
      <c r="H518" s="359"/>
      <c r="I518" s="175">
        <f t="shared" si="274"/>
        <v>0</v>
      </c>
      <c r="J518" s="149"/>
      <c r="K518" s="176" t="s">
        <v>23</v>
      </c>
      <c r="L518" s="357"/>
      <c r="M518" s="358"/>
      <c r="N518" s="358"/>
      <c r="O518" s="359"/>
      <c r="P518" s="177">
        <v>0</v>
      </c>
      <c r="Q518" s="357"/>
      <c r="R518" s="364"/>
      <c r="S518" s="179">
        <f t="shared" si="275"/>
        <v>0</v>
      </c>
    </row>
    <row r="519" spans="1:19">
      <c r="A519" s="180" t="s">
        <v>19</v>
      </c>
      <c r="B519" s="357"/>
      <c r="C519" s="358"/>
      <c r="D519" s="358"/>
      <c r="E519" s="359"/>
      <c r="F519" s="181">
        <v>0</v>
      </c>
      <c r="G519" s="357"/>
      <c r="H519" s="359"/>
      <c r="I519" s="183">
        <f t="shared" si="274"/>
        <v>0</v>
      </c>
      <c r="J519" s="149"/>
      <c r="K519" s="184" t="s">
        <v>19</v>
      </c>
      <c r="L519" s="357"/>
      <c r="M519" s="358"/>
      <c r="N519" s="358"/>
      <c r="O519" s="359"/>
      <c r="P519" s="181">
        <v>0</v>
      </c>
      <c r="Q519" s="357"/>
      <c r="R519" s="364"/>
      <c r="S519" s="186">
        <f t="shared" si="275"/>
        <v>0</v>
      </c>
    </row>
    <row r="520" spans="1:19">
      <c r="A520" s="172" t="s">
        <v>20</v>
      </c>
      <c r="B520" s="357"/>
      <c r="C520" s="358"/>
      <c r="D520" s="358"/>
      <c r="E520" s="359"/>
      <c r="F520" s="173">
        <v>0</v>
      </c>
      <c r="G520" s="357"/>
      <c r="H520" s="359"/>
      <c r="I520" s="175">
        <f t="shared" si="274"/>
        <v>0</v>
      </c>
      <c r="J520" s="149"/>
      <c r="K520" s="176" t="s">
        <v>20</v>
      </c>
      <c r="L520" s="357"/>
      <c r="M520" s="358"/>
      <c r="N520" s="358"/>
      <c r="O520" s="359"/>
      <c r="P520" s="177">
        <v>0</v>
      </c>
      <c r="Q520" s="357"/>
      <c r="R520" s="364"/>
      <c r="S520" s="179">
        <f t="shared" si="275"/>
        <v>0</v>
      </c>
    </row>
    <row r="521" spans="1:19" ht="15" thickBot="1">
      <c r="A521" s="187" t="s">
        <v>11</v>
      </c>
      <c r="B521" s="360"/>
      <c r="C521" s="361"/>
      <c r="D521" s="361"/>
      <c r="E521" s="362"/>
      <c r="F521" s="188">
        <v>0</v>
      </c>
      <c r="G521" s="360"/>
      <c r="H521" s="362"/>
      <c r="I521" s="190">
        <f t="shared" si="274"/>
        <v>0</v>
      </c>
      <c r="J521" s="149"/>
      <c r="K521" s="191" t="s">
        <v>11</v>
      </c>
      <c r="L521" s="360"/>
      <c r="M521" s="361"/>
      <c r="N521" s="361"/>
      <c r="O521" s="362"/>
      <c r="P521" s="188">
        <v>0</v>
      </c>
      <c r="Q521" s="360"/>
      <c r="R521" s="365"/>
      <c r="S521" s="193">
        <f t="shared" si="275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76">SUM(C501:C517)</f>
        <v>0</v>
      </c>
      <c r="D522" s="195">
        <f t="shared" si="276"/>
        <v>0</v>
      </c>
      <c r="E522" s="195">
        <f t="shared" si="276"/>
        <v>0</v>
      </c>
      <c r="F522" s="195">
        <f t="shared" si="276"/>
        <v>175.93315719003184</v>
      </c>
      <c r="G522" s="195">
        <f t="shared" si="276"/>
        <v>0</v>
      </c>
      <c r="H522" s="197">
        <f t="shared" si="276"/>
        <v>0</v>
      </c>
      <c r="I522" s="154">
        <f t="shared" ref="I522" si="277">SUM(I501:I517)</f>
        <v>175.93315719003184</v>
      </c>
      <c r="J522" s="149"/>
      <c r="K522" s="196" t="s">
        <v>26</v>
      </c>
      <c r="L522" s="195">
        <f>SUM(L501:L517)</f>
        <v>0</v>
      </c>
      <c r="M522" s="195">
        <f t="shared" ref="M522:R522" si="278">SUM(M501:M517)</f>
        <v>0</v>
      </c>
      <c r="N522" s="195">
        <f t="shared" si="278"/>
        <v>0</v>
      </c>
      <c r="O522" s="195">
        <f t="shared" si="278"/>
        <v>0</v>
      </c>
      <c r="P522" s="195">
        <f t="shared" si="278"/>
        <v>0</v>
      </c>
      <c r="Q522" s="195">
        <f t="shared" si="278"/>
        <v>0</v>
      </c>
      <c r="R522" s="197">
        <f t="shared" si="278"/>
        <v>0</v>
      </c>
      <c r="S522" s="198">
        <f t="shared" ref="S522" si="279">SUM(S501:S517)</f>
        <v>0</v>
      </c>
    </row>
    <row r="523" spans="1:19" ht="15" thickBot="1">
      <c r="A523" s="31" t="s">
        <v>86</v>
      </c>
      <c r="B523" s="49">
        <f>IF($I522=0,"-",B522/$I522)</f>
        <v>0</v>
      </c>
      <c r="C523" s="49">
        <f t="shared" ref="C523:H523" si="280">IF($I522=0,"-",C522/$I522)</f>
        <v>0</v>
      </c>
      <c r="D523" s="49">
        <f t="shared" si="280"/>
        <v>0</v>
      </c>
      <c r="E523" s="49">
        <f t="shared" si="280"/>
        <v>0</v>
      </c>
      <c r="F523" s="49">
        <f t="shared" si="280"/>
        <v>1</v>
      </c>
      <c r="G523" s="49">
        <f t="shared" si="280"/>
        <v>0</v>
      </c>
      <c r="H523" s="72">
        <f t="shared" si="280"/>
        <v>0</v>
      </c>
      <c r="I523" s="50">
        <f>SUM(B523:H523)</f>
        <v>1</v>
      </c>
      <c r="J523" s="24"/>
      <c r="K523" s="84" t="s">
        <v>86</v>
      </c>
      <c r="L523" s="101" t="str">
        <f>IF($S522=0,"-",L522/$S522)</f>
        <v>-</v>
      </c>
      <c r="M523" s="101" t="str">
        <f t="shared" ref="M523:R523" si="281">IF($S522=0,"-",M522/$S522)</f>
        <v>-</v>
      </c>
      <c r="N523" s="101" t="str">
        <f t="shared" si="281"/>
        <v>-</v>
      </c>
      <c r="O523" s="101" t="str">
        <f t="shared" si="281"/>
        <v>-</v>
      </c>
      <c r="P523" s="101" t="str">
        <f t="shared" si="281"/>
        <v>-</v>
      </c>
      <c r="Q523" s="101" t="str">
        <f t="shared" si="281"/>
        <v>-</v>
      </c>
      <c r="R523" s="102" t="str">
        <f t="shared" si="281"/>
        <v>-</v>
      </c>
      <c r="S523" s="103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0" t="s">
        <v>46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2" t="s">
        <v>46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1" t="s">
        <v>46</v>
      </c>
      <c r="B526" s="304" t="s">
        <v>119</v>
      </c>
      <c r="C526" s="305"/>
      <c r="D526" s="305"/>
      <c r="E526" s="305"/>
      <c r="F526" s="305"/>
      <c r="G526" s="305"/>
      <c r="H526" s="305"/>
      <c r="I526" s="306"/>
      <c r="K526" s="353" t="s">
        <v>46</v>
      </c>
      <c r="L526" s="307" t="s">
        <v>119</v>
      </c>
      <c r="M526" s="308"/>
      <c r="N526" s="308"/>
      <c r="O526" s="308"/>
      <c r="P526" s="308"/>
      <c r="Q526" s="308"/>
      <c r="R526" s="308"/>
      <c r="S526" s="309"/>
    </row>
    <row r="527" spans="1:19" ht="15">
      <c r="A527" s="151" t="s">
        <v>7</v>
      </c>
      <c r="B527" s="354"/>
      <c r="C527" s="355"/>
      <c r="D527" s="355"/>
      <c r="E527" s="356"/>
      <c r="F527" s="152">
        <v>0</v>
      </c>
      <c r="G527" s="354"/>
      <c r="H527" s="356"/>
      <c r="I527" s="154">
        <f>SUM(B527:H527)</f>
        <v>0</v>
      </c>
      <c r="J527" s="149"/>
      <c r="K527" s="203" t="s">
        <v>7</v>
      </c>
      <c r="L527" s="354"/>
      <c r="M527" s="355"/>
      <c r="N527" s="355"/>
      <c r="O527" s="356"/>
      <c r="P527" s="152">
        <v>0</v>
      </c>
      <c r="Q527" s="354"/>
      <c r="R527" s="363"/>
      <c r="S527" s="205">
        <f>SUM(L527:R527)</f>
        <v>0</v>
      </c>
    </row>
    <row r="528" spans="1:19" ht="15">
      <c r="A528" s="159" t="s">
        <v>8</v>
      </c>
      <c r="B528" s="357"/>
      <c r="C528" s="358"/>
      <c r="D528" s="358"/>
      <c r="E528" s="359"/>
      <c r="F528" s="160">
        <v>0</v>
      </c>
      <c r="G528" s="357"/>
      <c r="H528" s="359"/>
      <c r="I528" s="162">
        <f t="shared" ref="I528:I547" si="282">SUM(B528:H528)</f>
        <v>0</v>
      </c>
      <c r="J528" s="149"/>
      <c r="K528" s="163" t="s">
        <v>8</v>
      </c>
      <c r="L528" s="357"/>
      <c r="M528" s="358"/>
      <c r="N528" s="358"/>
      <c r="O528" s="359"/>
      <c r="P528" s="164">
        <v>0</v>
      </c>
      <c r="Q528" s="357"/>
      <c r="R528" s="364"/>
      <c r="S528" s="166">
        <f t="shared" ref="S528:S547" si="283">SUM(L528:R528)</f>
        <v>0</v>
      </c>
    </row>
    <row r="529" spans="1:19" ht="15">
      <c r="A529" s="167" t="s">
        <v>10</v>
      </c>
      <c r="B529" s="357"/>
      <c r="C529" s="358"/>
      <c r="D529" s="358"/>
      <c r="E529" s="359"/>
      <c r="F529" s="156">
        <v>0</v>
      </c>
      <c r="G529" s="357"/>
      <c r="H529" s="359"/>
      <c r="I529" s="154">
        <f t="shared" si="282"/>
        <v>0</v>
      </c>
      <c r="J529" s="149"/>
      <c r="K529" s="169" t="s">
        <v>10</v>
      </c>
      <c r="L529" s="357"/>
      <c r="M529" s="358"/>
      <c r="N529" s="358"/>
      <c r="O529" s="359"/>
      <c r="P529" s="156">
        <v>0</v>
      </c>
      <c r="Q529" s="357"/>
      <c r="R529" s="364"/>
      <c r="S529" s="158">
        <f t="shared" si="283"/>
        <v>0</v>
      </c>
    </row>
    <row r="530" spans="1:19" ht="15">
      <c r="A530" s="159" t="s">
        <v>55</v>
      </c>
      <c r="B530" s="357"/>
      <c r="C530" s="358"/>
      <c r="D530" s="358"/>
      <c r="E530" s="359"/>
      <c r="F530" s="160">
        <v>0</v>
      </c>
      <c r="G530" s="357"/>
      <c r="H530" s="359"/>
      <c r="I530" s="162">
        <f t="shared" si="282"/>
        <v>0</v>
      </c>
      <c r="J530" s="149"/>
      <c r="K530" s="163" t="s">
        <v>55</v>
      </c>
      <c r="L530" s="357"/>
      <c r="M530" s="358"/>
      <c r="N530" s="358"/>
      <c r="O530" s="359"/>
      <c r="P530" s="164">
        <v>0</v>
      </c>
      <c r="Q530" s="357"/>
      <c r="R530" s="364"/>
      <c r="S530" s="166">
        <f t="shared" si="283"/>
        <v>0</v>
      </c>
    </row>
    <row r="531" spans="1:19" ht="15">
      <c r="A531" s="167" t="s">
        <v>16</v>
      </c>
      <c r="B531" s="357"/>
      <c r="C531" s="358"/>
      <c r="D531" s="358"/>
      <c r="E531" s="359"/>
      <c r="F531" s="156">
        <v>0</v>
      </c>
      <c r="G531" s="357"/>
      <c r="H531" s="359"/>
      <c r="I531" s="154">
        <f t="shared" si="282"/>
        <v>0</v>
      </c>
      <c r="J531" s="149"/>
      <c r="K531" s="169" t="s">
        <v>16</v>
      </c>
      <c r="L531" s="357"/>
      <c r="M531" s="358"/>
      <c r="N531" s="358"/>
      <c r="O531" s="359"/>
      <c r="P531" s="156">
        <v>0</v>
      </c>
      <c r="Q531" s="357"/>
      <c r="R531" s="364"/>
      <c r="S531" s="158">
        <f t="shared" si="283"/>
        <v>0</v>
      </c>
    </row>
    <row r="532" spans="1:19" ht="15">
      <c r="A532" s="159" t="s">
        <v>15</v>
      </c>
      <c r="B532" s="357"/>
      <c r="C532" s="358"/>
      <c r="D532" s="358"/>
      <c r="E532" s="359"/>
      <c r="F532" s="160">
        <v>0</v>
      </c>
      <c r="G532" s="357"/>
      <c r="H532" s="359"/>
      <c r="I532" s="162">
        <f t="shared" si="282"/>
        <v>0</v>
      </c>
      <c r="J532" s="149"/>
      <c r="K532" s="163" t="s">
        <v>15</v>
      </c>
      <c r="L532" s="357"/>
      <c r="M532" s="358"/>
      <c r="N532" s="358"/>
      <c r="O532" s="359"/>
      <c r="P532" s="164">
        <v>0</v>
      </c>
      <c r="Q532" s="357"/>
      <c r="R532" s="364"/>
      <c r="S532" s="166">
        <f t="shared" si="283"/>
        <v>0</v>
      </c>
    </row>
    <row r="533" spans="1:19" ht="15">
      <c r="A533" s="167" t="s">
        <v>57</v>
      </c>
      <c r="B533" s="357"/>
      <c r="C533" s="358"/>
      <c r="D533" s="358"/>
      <c r="E533" s="359"/>
      <c r="F533" s="156">
        <v>357.835640320246</v>
      </c>
      <c r="G533" s="357"/>
      <c r="H533" s="359"/>
      <c r="I533" s="154">
        <f t="shared" si="282"/>
        <v>357.835640320246</v>
      </c>
      <c r="J533" s="149"/>
      <c r="K533" s="169" t="s">
        <v>57</v>
      </c>
      <c r="L533" s="357"/>
      <c r="M533" s="358"/>
      <c r="N533" s="358"/>
      <c r="O533" s="359"/>
      <c r="P533" s="156">
        <v>0</v>
      </c>
      <c r="Q533" s="357"/>
      <c r="R533" s="364"/>
      <c r="S533" s="158">
        <f t="shared" si="283"/>
        <v>0</v>
      </c>
    </row>
    <row r="534" spans="1:19" ht="15">
      <c r="A534" s="159" t="s">
        <v>12</v>
      </c>
      <c r="B534" s="357"/>
      <c r="C534" s="358"/>
      <c r="D534" s="358"/>
      <c r="E534" s="359"/>
      <c r="F534" s="160">
        <v>44.225746372074482</v>
      </c>
      <c r="G534" s="357"/>
      <c r="H534" s="359"/>
      <c r="I534" s="162">
        <f t="shared" si="282"/>
        <v>44.225746372074482</v>
      </c>
      <c r="J534" s="149"/>
      <c r="K534" s="163" t="s">
        <v>12</v>
      </c>
      <c r="L534" s="357"/>
      <c r="M534" s="358"/>
      <c r="N534" s="358"/>
      <c r="O534" s="359"/>
      <c r="P534" s="164">
        <v>0</v>
      </c>
      <c r="Q534" s="357"/>
      <c r="R534" s="364"/>
      <c r="S534" s="166">
        <f t="shared" si="283"/>
        <v>0</v>
      </c>
    </row>
    <row r="535" spans="1:19" ht="15">
      <c r="A535" s="167" t="s">
        <v>58</v>
      </c>
      <c r="B535" s="357"/>
      <c r="C535" s="358"/>
      <c r="D535" s="358"/>
      <c r="E535" s="359"/>
      <c r="F535" s="156">
        <v>0</v>
      </c>
      <c r="G535" s="357"/>
      <c r="H535" s="359"/>
      <c r="I535" s="154">
        <f t="shared" si="282"/>
        <v>0</v>
      </c>
      <c r="J535" s="149"/>
      <c r="K535" s="169" t="s">
        <v>58</v>
      </c>
      <c r="L535" s="357"/>
      <c r="M535" s="358"/>
      <c r="N535" s="358"/>
      <c r="O535" s="359"/>
      <c r="P535" s="156">
        <v>0</v>
      </c>
      <c r="Q535" s="357"/>
      <c r="R535" s="364"/>
      <c r="S535" s="158">
        <f t="shared" si="283"/>
        <v>0</v>
      </c>
    </row>
    <row r="536" spans="1:19" ht="15">
      <c r="A536" s="159" t="s">
        <v>17</v>
      </c>
      <c r="B536" s="357"/>
      <c r="C536" s="358"/>
      <c r="D536" s="358"/>
      <c r="E536" s="359"/>
      <c r="F536" s="160">
        <v>0</v>
      </c>
      <c r="G536" s="357"/>
      <c r="H536" s="359"/>
      <c r="I536" s="162">
        <f t="shared" si="282"/>
        <v>0</v>
      </c>
      <c r="J536" s="149"/>
      <c r="K536" s="163" t="s">
        <v>17</v>
      </c>
      <c r="L536" s="357"/>
      <c r="M536" s="358"/>
      <c r="N536" s="358"/>
      <c r="O536" s="359"/>
      <c r="P536" s="164">
        <v>0</v>
      </c>
      <c r="Q536" s="357"/>
      <c r="R536" s="364"/>
      <c r="S536" s="166">
        <f t="shared" si="283"/>
        <v>0</v>
      </c>
    </row>
    <row r="537" spans="1:19" ht="15">
      <c r="A537" s="167" t="s">
        <v>139</v>
      </c>
      <c r="B537" s="357"/>
      <c r="C537" s="358"/>
      <c r="D537" s="358"/>
      <c r="E537" s="359"/>
      <c r="F537" s="156">
        <v>0</v>
      </c>
      <c r="G537" s="357"/>
      <c r="H537" s="359"/>
      <c r="I537" s="154">
        <f t="shared" si="282"/>
        <v>0</v>
      </c>
      <c r="J537" s="149"/>
      <c r="K537" s="169" t="s">
        <v>139</v>
      </c>
      <c r="L537" s="357"/>
      <c r="M537" s="358"/>
      <c r="N537" s="358"/>
      <c r="O537" s="359"/>
      <c r="P537" s="156">
        <v>0</v>
      </c>
      <c r="Q537" s="357"/>
      <c r="R537" s="364"/>
      <c r="S537" s="158">
        <f t="shared" si="283"/>
        <v>0</v>
      </c>
    </row>
    <row r="538" spans="1:19" ht="15">
      <c r="A538" s="159" t="s">
        <v>25</v>
      </c>
      <c r="B538" s="357"/>
      <c r="C538" s="358"/>
      <c r="D538" s="358"/>
      <c r="E538" s="359"/>
      <c r="F538" s="160">
        <v>0</v>
      </c>
      <c r="G538" s="357"/>
      <c r="H538" s="359"/>
      <c r="I538" s="162">
        <f t="shared" si="282"/>
        <v>0</v>
      </c>
      <c r="J538" s="149"/>
      <c r="K538" s="163" t="s">
        <v>25</v>
      </c>
      <c r="L538" s="357"/>
      <c r="M538" s="358"/>
      <c r="N538" s="358"/>
      <c r="O538" s="359"/>
      <c r="P538" s="164">
        <v>0</v>
      </c>
      <c r="Q538" s="357"/>
      <c r="R538" s="364"/>
      <c r="S538" s="166">
        <f t="shared" si="283"/>
        <v>0</v>
      </c>
    </row>
    <row r="539" spans="1:19" ht="15">
      <c r="A539" s="167" t="s">
        <v>24</v>
      </c>
      <c r="B539" s="357"/>
      <c r="C539" s="358"/>
      <c r="D539" s="358"/>
      <c r="E539" s="359"/>
      <c r="F539" s="156">
        <v>0</v>
      </c>
      <c r="G539" s="357"/>
      <c r="H539" s="359"/>
      <c r="I539" s="154">
        <f t="shared" si="282"/>
        <v>0</v>
      </c>
      <c r="J539" s="149"/>
      <c r="K539" s="169" t="s">
        <v>24</v>
      </c>
      <c r="L539" s="357"/>
      <c r="M539" s="358"/>
      <c r="N539" s="358"/>
      <c r="O539" s="359"/>
      <c r="P539" s="156">
        <v>0</v>
      </c>
      <c r="Q539" s="357"/>
      <c r="R539" s="364"/>
      <c r="S539" s="158">
        <f t="shared" si="283"/>
        <v>0</v>
      </c>
    </row>
    <row r="540" spans="1:19" ht="15">
      <c r="A540" s="159" t="s">
        <v>59</v>
      </c>
      <c r="B540" s="357"/>
      <c r="C540" s="358"/>
      <c r="D540" s="358"/>
      <c r="E540" s="359"/>
      <c r="F540" s="160">
        <v>0</v>
      </c>
      <c r="G540" s="357"/>
      <c r="H540" s="359"/>
      <c r="I540" s="162">
        <f t="shared" si="282"/>
        <v>0</v>
      </c>
      <c r="J540" s="149"/>
      <c r="K540" s="163" t="s">
        <v>59</v>
      </c>
      <c r="L540" s="357"/>
      <c r="M540" s="358"/>
      <c r="N540" s="358"/>
      <c r="O540" s="359"/>
      <c r="P540" s="164">
        <v>0</v>
      </c>
      <c r="Q540" s="357"/>
      <c r="R540" s="364"/>
      <c r="S540" s="166">
        <f t="shared" si="283"/>
        <v>0</v>
      </c>
    </row>
    <row r="541" spans="1:19" ht="15">
      <c r="A541" s="167" t="s">
        <v>22</v>
      </c>
      <c r="B541" s="357"/>
      <c r="C541" s="358"/>
      <c r="D541" s="358"/>
      <c r="E541" s="359"/>
      <c r="F541" s="156">
        <v>0</v>
      </c>
      <c r="G541" s="357"/>
      <c r="H541" s="359"/>
      <c r="I541" s="154">
        <f t="shared" si="282"/>
        <v>0</v>
      </c>
      <c r="J541" s="149"/>
      <c r="K541" s="169" t="s">
        <v>22</v>
      </c>
      <c r="L541" s="357"/>
      <c r="M541" s="358"/>
      <c r="N541" s="358"/>
      <c r="O541" s="359"/>
      <c r="P541" s="156">
        <v>0</v>
      </c>
      <c r="Q541" s="357"/>
      <c r="R541" s="364"/>
      <c r="S541" s="158">
        <f t="shared" si="283"/>
        <v>0</v>
      </c>
    </row>
    <row r="542" spans="1:19" ht="15">
      <c r="A542" s="159" t="s">
        <v>21</v>
      </c>
      <c r="B542" s="357"/>
      <c r="C542" s="358"/>
      <c r="D542" s="358"/>
      <c r="E542" s="359"/>
      <c r="F542" s="160">
        <v>0</v>
      </c>
      <c r="G542" s="357"/>
      <c r="H542" s="359"/>
      <c r="I542" s="162">
        <f t="shared" si="282"/>
        <v>0</v>
      </c>
      <c r="J542" s="149"/>
      <c r="K542" s="163" t="s">
        <v>21</v>
      </c>
      <c r="L542" s="357"/>
      <c r="M542" s="358"/>
      <c r="N542" s="358"/>
      <c r="O542" s="359"/>
      <c r="P542" s="164">
        <v>0</v>
      </c>
      <c r="Q542" s="357"/>
      <c r="R542" s="364"/>
      <c r="S542" s="166">
        <f t="shared" si="283"/>
        <v>0</v>
      </c>
    </row>
    <row r="543" spans="1:19" ht="15">
      <c r="A543" s="170" t="s">
        <v>63</v>
      </c>
      <c r="B543" s="357"/>
      <c r="C543" s="358"/>
      <c r="D543" s="358"/>
      <c r="E543" s="359"/>
      <c r="F543" s="156">
        <v>0</v>
      </c>
      <c r="G543" s="357"/>
      <c r="H543" s="359"/>
      <c r="I543" s="154">
        <f t="shared" si="282"/>
        <v>0</v>
      </c>
      <c r="J543" s="149"/>
      <c r="K543" s="171" t="s">
        <v>63</v>
      </c>
      <c r="L543" s="357"/>
      <c r="M543" s="358"/>
      <c r="N543" s="358"/>
      <c r="O543" s="359"/>
      <c r="P543" s="156">
        <v>0</v>
      </c>
      <c r="Q543" s="357"/>
      <c r="R543" s="364"/>
      <c r="S543" s="158">
        <f t="shared" si="283"/>
        <v>0</v>
      </c>
    </row>
    <row r="544" spans="1:19">
      <c r="A544" s="172" t="s">
        <v>23</v>
      </c>
      <c r="B544" s="357"/>
      <c r="C544" s="358"/>
      <c r="D544" s="358"/>
      <c r="E544" s="359"/>
      <c r="F544" s="173">
        <v>0</v>
      </c>
      <c r="G544" s="357"/>
      <c r="H544" s="359"/>
      <c r="I544" s="175">
        <f t="shared" si="282"/>
        <v>0</v>
      </c>
      <c r="J544" s="149"/>
      <c r="K544" s="176" t="s">
        <v>23</v>
      </c>
      <c r="L544" s="357"/>
      <c r="M544" s="358"/>
      <c r="N544" s="358"/>
      <c r="O544" s="359"/>
      <c r="P544" s="177">
        <v>0</v>
      </c>
      <c r="Q544" s="357"/>
      <c r="R544" s="364"/>
      <c r="S544" s="179">
        <f t="shared" si="283"/>
        <v>0</v>
      </c>
    </row>
    <row r="545" spans="1:19">
      <c r="A545" s="180" t="s">
        <v>19</v>
      </c>
      <c r="B545" s="357"/>
      <c r="C545" s="358"/>
      <c r="D545" s="358"/>
      <c r="E545" s="359"/>
      <c r="F545" s="181">
        <v>0</v>
      </c>
      <c r="G545" s="357"/>
      <c r="H545" s="359"/>
      <c r="I545" s="183">
        <f t="shared" si="282"/>
        <v>0</v>
      </c>
      <c r="J545" s="149"/>
      <c r="K545" s="184" t="s">
        <v>19</v>
      </c>
      <c r="L545" s="357"/>
      <c r="M545" s="358"/>
      <c r="N545" s="358"/>
      <c r="O545" s="359"/>
      <c r="P545" s="181">
        <v>0</v>
      </c>
      <c r="Q545" s="357"/>
      <c r="R545" s="364"/>
      <c r="S545" s="186">
        <f t="shared" si="283"/>
        <v>0</v>
      </c>
    </row>
    <row r="546" spans="1:19">
      <c r="A546" s="172" t="s">
        <v>20</v>
      </c>
      <c r="B546" s="357"/>
      <c r="C546" s="358"/>
      <c r="D546" s="358"/>
      <c r="E546" s="359"/>
      <c r="F546" s="173">
        <v>0</v>
      </c>
      <c r="G546" s="357"/>
      <c r="H546" s="359"/>
      <c r="I546" s="175">
        <f t="shared" si="282"/>
        <v>0</v>
      </c>
      <c r="J546" s="149"/>
      <c r="K546" s="176" t="s">
        <v>20</v>
      </c>
      <c r="L546" s="357"/>
      <c r="M546" s="358"/>
      <c r="N546" s="358"/>
      <c r="O546" s="359"/>
      <c r="P546" s="177">
        <v>0</v>
      </c>
      <c r="Q546" s="357"/>
      <c r="R546" s="364"/>
      <c r="S546" s="179">
        <f t="shared" si="283"/>
        <v>0</v>
      </c>
    </row>
    <row r="547" spans="1:19" ht="15" thickBot="1">
      <c r="A547" s="187" t="s">
        <v>11</v>
      </c>
      <c r="B547" s="360"/>
      <c r="C547" s="361"/>
      <c r="D547" s="361"/>
      <c r="E547" s="362"/>
      <c r="F547" s="188">
        <v>0</v>
      </c>
      <c r="G547" s="360"/>
      <c r="H547" s="362"/>
      <c r="I547" s="190">
        <f t="shared" si="282"/>
        <v>0</v>
      </c>
      <c r="J547" s="149"/>
      <c r="K547" s="191" t="s">
        <v>11</v>
      </c>
      <c r="L547" s="360"/>
      <c r="M547" s="361"/>
      <c r="N547" s="361"/>
      <c r="O547" s="362"/>
      <c r="P547" s="188">
        <v>0</v>
      </c>
      <c r="Q547" s="360"/>
      <c r="R547" s="365"/>
      <c r="S547" s="193">
        <f t="shared" si="283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84">SUM(C527:C543)</f>
        <v>0</v>
      </c>
      <c r="D548" s="195">
        <f t="shared" si="284"/>
        <v>0</v>
      </c>
      <c r="E548" s="195">
        <f t="shared" si="284"/>
        <v>0</v>
      </c>
      <c r="F548" s="195">
        <f t="shared" si="284"/>
        <v>402.06138669232047</v>
      </c>
      <c r="G548" s="195">
        <f t="shared" si="284"/>
        <v>0</v>
      </c>
      <c r="H548" s="197">
        <f t="shared" si="284"/>
        <v>0</v>
      </c>
      <c r="I548" s="154">
        <f t="shared" ref="I548" si="285">SUM(I527:I543)</f>
        <v>402.06138669232047</v>
      </c>
      <c r="J548" s="149"/>
      <c r="K548" s="196" t="s">
        <v>26</v>
      </c>
      <c r="L548" s="195">
        <f>SUM(L527:L543)</f>
        <v>0</v>
      </c>
      <c r="M548" s="195">
        <f t="shared" ref="M548:R548" si="286">SUM(M527:M543)</f>
        <v>0</v>
      </c>
      <c r="N548" s="195">
        <f t="shared" si="286"/>
        <v>0</v>
      </c>
      <c r="O548" s="195">
        <f t="shared" si="286"/>
        <v>0</v>
      </c>
      <c r="P548" s="195">
        <f t="shared" si="286"/>
        <v>0</v>
      </c>
      <c r="Q548" s="195">
        <f t="shared" si="286"/>
        <v>0</v>
      </c>
      <c r="R548" s="197">
        <f t="shared" si="286"/>
        <v>0</v>
      </c>
      <c r="S548" s="198">
        <f t="shared" ref="S548" si="287">SUM(S527:S543)</f>
        <v>0</v>
      </c>
    </row>
    <row r="549" spans="1:19" ht="15" thickBot="1">
      <c r="A549" s="31" t="s">
        <v>86</v>
      </c>
      <c r="B549" s="49">
        <f>IF($I548=0,"-",B548/$I548)</f>
        <v>0</v>
      </c>
      <c r="C549" s="49">
        <f t="shared" ref="C549:H549" si="288">IF($I548=0,"-",C548/$I548)</f>
        <v>0</v>
      </c>
      <c r="D549" s="49">
        <f t="shared" si="288"/>
        <v>0</v>
      </c>
      <c r="E549" s="49">
        <f t="shared" si="288"/>
        <v>0</v>
      </c>
      <c r="F549" s="49">
        <f t="shared" si="288"/>
        <v>1</v>
      </c>
      <c r="G549" s="49">
        <f t="shared" si="288"/>
        <v>0</v>
      </c>
      <c r="H549" s="72">
        <f t="shared" si="288"/>
        <v>0</v>
      </c>
      <c r="I549" s="50">
        <f>SUM(B549:H549)</f>
        <v>1</v>
      </c>
      <c r="J549" s="24"/>
      <c r="K549" s="84" t="s">
        <v>86</v>
      </c>
      <c r="L549" s="101" t="str">
        <f>IF($S548=0,"-",L548/$S548)</f>
        <v>-</v>
      </c>
      <c r="M549" s="101" t="str">
        <f t="shared" ref="M549:R549" si="289">IF($S548=0,"-",M548/$S548)</f>
        <v>-</v>
      </c>
      <c r="N549" s="101" t="str">
        <f t="shared" si="289"/>
        <v>-</v>
      </c>
      <c r="O549" s="101" t="str">
        <f t="shared" si="289"/>
        <v>-</v>
      </c>
      <c r="P549" s="101" t="str">
        <f t="shared" si="289"/>
        <v>-</v>
      </c>
      <c r="Q549" s="101" t="str">
        <f t="shared" si="289"/>
        <v>-</v>
      </c>
      <c r="R549" s="102" t="str">
        <f t="shared" si="289"/>
        <v>-</v>
      </c>
      <c r="S549" s="103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0" t="s">
        <v>47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2" t="s">
        <v>47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1" t="s">
        <v>47</v>
      </c>
      <c r="B552" s="304" t="s">
        <v>119</v>
      </c>
      <c r="C552" s="305"/>
      <c r="D552" s="305"/>
      <c r="E552" s="305"/>
      <c r="F552" s="305"/>
      <c r="G552" s="305"/>
      <c r="H552" s="305"/>
      <c r="I552" s="306"/>
      <c r="K552" s="353" t="s">
        <v>47</v>
      </c>
      <c r="L552" s="307" t="s">
        <v>119</v>
      </c>
      <c r="M552" s="308"/>
      <c r="N552" s="308"/>
      <c r="O552" s="308"/>
      <c r="P552" s="308"/>
      <c r="Q552" s="308"/>
      <c r="R552" s="308"/>
      <c r="S552" s="309"/>
    </row>
    <row r="553" spans="1:19" ht="15">
      <c r="A553" s="151" t="s">
        <v>7</v>
      </c>
      <c r="B553" s="354"/>
      <c r="C553" s="355"/>
      <c r="D553" s="355"/>
      <c r="E553" s="356"/>
      <c r="F553" s="152">
        <v>0</v>
      </c>
      <c r="G553" s="354"/>
      <c r="H553" s="356"/>
      <c r="I553" s="154">
        <f>SUM(B553:H553)</f>
        <v>0</v>
      </c>
      <c r="J553" s="149"/>
      <c r="K553" s="203" t="s">
        <v>7</v>
      </c>
      <c r="L553" s="354"/>
      <c r="M553" s="355"/>
      <c r="N553" s="355"/>
      <c r="O553" s="356"/>
      <c r="P553" s="152">
        <v>0</v>
      </c>
      <c r="Q553" s="354"/>
      <c r="R553" s="363"/>
      <c r="S553" s="205">
        <f>SUM(L553:R553)</f>
        <v>0</v>
      </c>
    </row>
    <row r="554" spans="1:19" ht="15">
      <c r="A554" s="159" t="s">
        <v>8</v>
      </c>
      <c r="B554" s="357"/>
      <c r="C554" s="358"/>
      <c r="D554" s="358"/>
      <c r="E554" s="359"/>
      <c r="F554" s="160">
        <v>0</v>
      </c>
      <c r="G554" s="357"/>
      <c r="H554" s="359"/>
      <c r="I554" s="162">
        <f t="shared" ref="I554:I573" si="290">SUM(B554:H554)</f>
        <v>0</v>
      </c>
      <c r="J554" s="149"/>
      <c r="K554" s="163" t="s">
        <v>8</v>
      </c>
      <c r="L554" s="357"/>
      <c r="M554" s="358"/>
      <c r="N554" s="358"/>
      <c r="O554" s="359"/>
      <c r="P554" s="164">
        <v>0</v>
      </c>
      <c r="Q554" s="357"/>
      <c r="R554" s="364"/>
      <c r="S554" s="166">
        <f t="shared" ref="S554:S573" si="291">SUM(L554:R554)</f>
        <v>0</v>
      </c>
    </row>
    <row r="555" spans="1:19" ht="15">
      <c r="A555" s="167" t="s">
        <v>10</v>
      </c>
      <c r="B555" s="357"/>
      <c r="C555" s="358"/>
      <c r="D555" s="358"/>
      <c r="E555" s="359"/>
      <c r="F555" s="156">
        <v>0</v>
      </c>
      <c r="G555" s="357"/>
      <c r="H555" s="359"/>
      <c r="I555" s="154">
        <f t="shared" si="290"/>
        <v>0</v>
      </c>
      <c r="J555" s="149"/>
      <c r="K555" s="169" t="s">
        <v>10</v>
      </c>
      <c r="L555" s="357"/>
      <c r="M555" s="358"/>
      <c r="N555" s="358"/>
      <c r="O555" s="359"/>
      <c r="P555" s="156">
        <v>0</v>
      </c>
      <c r="Q555" s="357"/>
      <c r="R555" s="364"/>
      <c r="S555" s="158">
        <f t="shared" si="291"/>
        <v>0</v>
      </c>
    </row>
    <row r="556" spans="1:19" ht="15">
      <c r="A556" s="159" t="s">
        <v>55</v>
      </c>
      <c r="B556" s="357"/>
      <c r="C556" s="358"/>
      <c r="D556" s="358"/>
      <c r="E556" s="359"/>
      <c r="F556" s="160">
        <v>0</v>
      </c>
      <c r="G556" s="357"/>
      <c r="H556" s="359"/>
      <c r="I556" s="162">
        <f t="shared" si="290"/>
        <v>0</v>
      </c>
      <c r="J556" s="149"/>
      <c r="K556" s="163" t="s">
        <v>55</v>
      </c>
      <c r="L556" s="357"/>
      <c r="M556" s="358"/>
      <c r="N556" s="358"/>
      <c r="O556" s="359"/>
      <c r="P556" s="164">
        <v>0</v>
      </c>
      <c r="Q556" s="357"/>
      <c r="R556" s="364"/>
      <c r="S556" s="166">
        <f t="shared" si="291"/>
        <v>0</v>
      </c>
    </row>
    <row r="557" spans="1:19" ht="15">
      <c r="A557" s="167" t="s">
        <v>16</v>
      </c>
      <c r="B557" s="357"/>
      <c r="C557" s="358"/>
      <c r="D557" s="358"/>
      <c r="E557" s="359"/>
      <c r="F557" s="156">
        <v>0</v>
      </c>
      <c r="G557" s="357"/>
      <c r="H557" s="359"/>
      <c r="I557" s="154">
        <f t="shared" si="290"/>
        <v>0</v>
      </c>
      <c r="J557" s="149"/>
      <c r="K557" s="169" t="s">
        <v>16</v>
      </c>
      <c r="L557" s="357"/>
      <c r="M557" s="358"/>
      <c r="N557" s="358"/>
      <c r="O557" s="359"/>
      <c r="P557" s="156">
        <v>0</v>
      </c>
      <c r="Q557" s="357"/>
      <c r="R557" s="364"/>
      <c r="S557" s="158">
        <f t="shared" si="291"/>
        <v>0</v>
      </c>
    </row>
    <row r="558" spans="1:19" ht="15">
      <c r="A558" s="159" t="s">
        <v>15</v>
      </c>
      <c r="B558" s="357"/>
      <c r="C558" s="358"/>
      <c r="D558" s="358"/>
      <c r="E558" s="359"/>
      <c r="F558" s="160">
        <v>0</v>
      </c>
      <c r="G558" s="357"/>
      <c r="H558" s="359"/>
      <c r="I558" s="162">
        <f t="shared" si="290"/>
        <v>0</v>
      </c>
      <c r="J558" s="149"/>
      <c r="K558" s="163" t="s">
        <v>15</v>
      </c>
      <c r="L558" s="357"/>
      <c r="M558" s="358"/>
      <c r="N558" s="358"/>
      <c r="O558" s="359"/>
      <c r="P558" s="164">
        <v>0</v>
      </c>
      <c r="Q558" s="357"/>
      <c r="R558" s="364"/>
      <c r="S558" s="166">
        <f t="shared" si="291"/>
        <v>0</v>
      </c>
    </row>
    <row r="559" spans="1:19" ht="15">
      <c r="A559" s="167" t="s">
        <v>57</v>
      </c>
      <c r="B559" s="357"/>
      <c r="C559" s="358"/>
      <c r="D559" s="358"/>
      <c r="E559" s="359"/>
      <c r="F559" s="156">
        <v>0</v>
      </c>
      <c r="G559" s="357"/>
      <c r="H559" s="359"/>
      <c r="I559" s="154">
        <f t="shared" si="290"/>
        <v>0</v>
      </c>
      <c r="J559" s="149"/>
      <c r="K559" s="169" t="s">
        <v>57</v>
      </c>
      <c r="L559" s="357"/>
      <c r="M559" s="358"/>
      <c r="N559" s="358"/>
      <c r="O559" s="359"/>
      <c r="P559" s="156">
        <v>0</v>
      </c>
      <c r="Q559" s="357"/>
      <c r="R559" s="364"/>
      <c r="S559" s="158">
        <f t="shared" si="291"/>
        <v>0</v>
      </c>
    </row>
    <row r="560" spans="1:19" ht="15">
      <c r="A560" s="159" t="s">
        <v>12</v>
      </c>
      <c r="B560" s="357"/>
      <c r="C560" s="358"/>
      <c r="D560" s="358"/>
      <c r="E560" s="359"/>
      <c r="F560" s="160">
        <v>22.381622639448921</v>
      </c>
      <c r="G560" s="357"/>
      <c r="H560" s="359"/>
      <c r="I560" s="162">
        <f t="shared" si="290"/>
        <v>22.381622639448921</v>
      </c>
      <c r="J560" s="149"/>
      <c r="K560" s="163" t="s">
        <v>12</v>
      </c>
      <c r="L560" s="357"/>
      <c r="M560" s="358"/>
      <c r="N560" s="358"/>
      <c r="O560" s="359"/>
      <c r="P560" s="164">
        <v>0</v>
      </c>
      <c r="Q560" s="357"/>
      <c r="R560" s="364"/>
      <c r="S560" s="166">
        <f t="shared" si="291"/>
        <v>0</v>
      </c>
    </row>
    <row r="561" spans="1:19" ht="15">
      <c r="A561" s="167" t="s">
        <v>58</v>
      </c>
      <c r="B561" s="357"/>
      <c r="C561" s="358"/>
      <c r="D561" s="358"/>
      <c r="E561" s="359"/>
      <c r="F561" s="156">
        <v>1356.5761637968474</v>
      </c>
      <c r="G561" s="357"/>
      <c r="H561" s="359"/>
      <c r="I561" s="154">
        <f t="shared" si="290"/>
        <v>1356.5761637968474</v>
      </c>
      <c r="J561" s="149"/>
      <c r="K561" s="169" t="s">
        <v>58</v>
      </c>
      <c r="L561" s="357"/>
      <c r="M561" s="358"/>
      <c r="N561" s="358"/>
      <c r="O561" s="359"/>
      <c r="P561" s="156">
        <v>0</v>
      </c>
      <c r="Q561" s="357"/>
      <c r="R561" s="364"/>
      <c r="S561" s="158">
        <f t="shared" si="291"/>
        <v>0</v>
      </c>
    </row>
    <row r="562" spans="1:19" ht="15">
      <c r="A562" s="159" t="s">
        <v>17</v>
      </c>
      <c r="B562" s="357"/>
      <c r="C562" s="358"/>
      <c r="D562" s="358"/>
      <c r="E562" s="359"/>
      <c r="F562" s="160">
        <v>0</v>
      </c>
      <c r="G562" s="357"/>
      <c r="H562" s="359"/>
      <c r="I562" s="162">
        <f t="shared" si="290"/>
        <v>0</v>
      </c>
      <c r="J562" s="149"/>
      <c r="K562" s="163" t="s">
        <v>17</v>
      </c>
      <c r="L562" s="357"/>
      <c r="M562" s="358"/>
      <c r="N562" s="358"/>
      <c r="O562" s="359"/>
      <c r="P562" s="164">
        <v>0</v>
      </c>
      <c r="Q562" s="357"/>
      <c r="R562" s="364"/>
      <c r="S562" s="166">
        <f t="shared" si="291"/>
        <v>0</v>
      </c>
    </row>
    <row r="563" spans="1:19" ht="15">
      <c r="A563" s="167" t="s">
        <v>139</v>
      </c>
      <c r="B563" s="357"/>
      <c r="C563" s="358"/>
      <c r="D563" s="358"/>
      <c r="E563" s="359"/>
      <c r="F563" s="156">
        <v>0</v>
      </c>
      <c r="G563" s="357"/>
      <c r="H563" s="359"/>
      <c r="I563" s="154">
        <f t="shared" si="290"/>
        <v>0</v>
      </c>
      <c r="J563" s="149"/>
      <c r="K563" s="169" t="s">
        <v>139</v>
      </c>
      <c r="L563" s="357"/>
      <c r="M563" s="358"/>
      <c r="N563" s="358"/>
      <c r="O563" s="359"/>
      <c r="P563" s="156">
        <v>0</v>
      </c>
      <c r="Q563" s="357"/>
      <c r="R563" s="364"/>
      <c r="S563" s="158">
        <f t="shared" si="291"/>
        <v>0</v>
      </c>
    </row>
    <row r="564" spans="1:19" ht="15">
      <c r="A564" s="159" t="s">
        <v>25</v>
      </c>
      <c r="B564" s="357"/>
      <c r="C564" s="358"/>
      <c r="D564" s="358"/>
      <c r="E564" s="359"/>
      <c r="F564" s="160">
        <v>0</v>
      </c>
      <c r="G564" s="357"/>
      <c r="H564" s="359"/>
      <c r="I564" s="162">
        <f t="shared" si="290"/>
        <v>0</v>
      </c>
      <c r="J564" s="149"/>
      <c r="K564" s="163" t="s">
        <v>25</v>
      </c>
      <c r="L564" s="357"/>
      <c r="M564" s="358"/>
      <c r="N564" s="358"/>
      <c r="O564" s="359"/>
      <c r="P564" s="164">
        <v>0</v>
      </c>
      <c r="Q564" s="357"/>
      <c r="R564" s="364"/>
      <c r="S564" s="166">
        <f t="shared" si="291"/>
        <v>0</v>
      </c>
    </row>
    <row r="565" spans="1:19" ht="15">
      <c r="A565" s="167" t="s">
        <v>24</v>
      </c>
      <c r="B565" s="357"/>
      <c r="C565" s="358"/>
      <c r="D565" s="358"/>
      <c r="E565" s="359"/>
      <c r="F565" s="156">
        <v>0</v>
      </c>
      <c r="G565" s="357"/>
      <c r="H565" s="359"/>
      <c r="I565" s="154">
        <f t="shared" si="290"/>
        <v>0</v>
      </c>
      <c r="J565" s="149"/>
      <c r="K565" s="169" t="s">
        <v>24</v>
      </c>
      <c r="L565" s="357"/>
      <c r="M565" s="358"/>
      <c r="N565" s="358"/>
      <c r="O565" s="359"/>
      <c r="P565" s="156">
        <v>0</v>
      </c>
      <c r="Q565" s="357"/>
      <c r="R565" s="364"/>
      <c r="S565" s="158">
        <f t="shared" si="291"/>
        <v>0</v>
      </c>
    </row>
    <row r="566" spans="1:19" ht="15">
      <c r="A566" s="159" t="s">
        <v>59</v>
      </c>
      <c r="B566" s="357"/>
      <c r="C566" s="358"/>
      <c r="D566" s="358"/>
      <c r="E566" s="359"/>
      <c r="F566" s="160">
        <v>0</v>
      </c>
      <c r="G566" s="357"/>
      <c r="H566" s="359"/>
      <c r="I566" s="162">
        <f t="shared" si="290"/>
        <v>0</v>
      </c>
      <c r="J566" s="149"/>
      <c r="K566" s="163" t="s">
        <v>59</v>
      </c>
      <c r="L566" s="357"/>
      <c r="M566" s="358"/>
      <c r="N566" s="358"/>
      <c r="O566" s="359"/>
      <c r="P566" s="164">
        <v>0</v>
      </c>
      <c r="Q566" s="357"/>
      <c r="R566" s="364"/>
      <c r="S566" s="166">
        <f t="shared" si="291"/>
        <v>0</v>
      </c>
    </row>
    <row r="567" spans="1:19" ht="15">
      <c r="A567" s="167" t="s">
        <v>22</v>
      </c>
      <c r="B567" s="357"/>
      <c r="C567" s="358"/>
      <c r="D567" s="358"/>
      <c r="E567" s="359"/>
      <c r="F567" s="156">
        <v>0</v>
      </c>
      <c r="G567" s="357"/>
      <c r="H567" s="359"/>
      <c r="I567" s="154">
        <f t="shared" si="290"/>
        <v>0</v>
      </c>
      <c r="J567" s="149"/>
      <c r="K567" s="169" t="s">
        <v>22</v>
      </c>
      <c r="L567" s="357"/>
      <c r="M567" s="358"/>
      <c r="N567" s="358"/>
      <c r="O567" s="359"/>
      <c r="P567" s="156">
        <v>0</v>
      </c>
      <c r="Q567" s="357"/>
      <c r="R567" s="364"/>
      <c r="S567" s="158">
        <f t="shared" si="291"/>
        <v>0</v>
      </c>
    </row>
    <row r="568" spans="1:19" ht="15">
      <c r="A568" s="159" t="s">
        <v>21</v>
      </c>
      <c r="B568" s="357"/>
      <c r="C568" s="358"/>
      <c r="D568" s="358"/>
      <c r="E568" s="359"/>
      <c r="F568" s="160">
        <v>0</v>
      </c>
      <c r="G568" s="357"/>
      <c r="H568" s="359"/>
      <c r="I568" s="162">
        <f t="shared" si="290"/>
        <v>0</v>
      </c>
      <c r="J568" s="149"/>
      <c r="K568" s="163" t="s">
        <v>21</v>
      </c>
      <c r="L568" s="357"/>
      <c r="M568" s="358"/>
      <c r="N568" s="358"/>
      <c r="O568" s="359"/>
      <c r="P568" s="164">
        <v>0</v>
      </c>
      <c r="Q568" s="357"/>
      <c r="R568" s="364"/>
      <c r="S568" s="166">
        <f t="shared" si="291"/>
        <v>0</v>
      </c>
    </row>
    <row r="569" spans="1:19" ht="15">
      <c r="A569" s="170" t="s">
        <v>63</v>
      </c>
      <c r="B569" s="357"/>
      <c r="C569" s="358"/>
      <c r="D569" s="358"/>
      <c r="E569" s="359"/>
      <c r="F569" s="156">
        <v>0</v>
      </c>
      <c r="G569" s="357"/>
      <c r="H569" s="359"/>
      <c r="I569" s="154">
        <f t="shared" si="290"/>
        <v>0</v>
      </c>
      <c r="J569" s="149"/>
      <c r="K569" s="171" t="s">
        <v>63</v>
      </c>
      <c r="L569" s="357"/>
      <c r="M569" s="358"/>
      <c r="N569" s="358"/>
      <c r="O569" s="359"/>
      <c r="P569" s="156">
        <v>0</v>
      </c>
      <c r="Q569" s="357"/>
      <c r="R569" s="364"/>
      <c r="S569" s="158">
        <f t="shared" si="291"/>
        <v>0</v>
      </c>
    </row>
    <row r="570" spans="1:19">
      <c r="A570" s="172" t="s">
        <v>23</v>
      </c>
      <c r="B570" s="357"/>
      <c r="C570" s="358"/>
      <c r="D570" s="358"/>
      <c r="E570" s="359"/>
      <c r="F570" s="173">
        <v>0</v>
      </c>
      <c r="G570" s="357"/>
      <c r="H570" s="359"/>
      <c r="I570" s="175">
        <f t="shared" si="290"/>
        <v>0</v>
      </c>
      <c r="J570" s="149"/>
      <c r="K570" s="176" t="s">
        <v>23</v>
      </c>
      <c r="L570" s="357"/>
      <c r="M570" s="358"/>
      <c r="N570" s="358"/>
      <c r="O570" s="359"/>
      <c r="P570" s="177">
        <v>0</v>
      </c>
      <c r="Q570" s="357"/>
      <c r="R570" s="364"/>
      <c r="S570" s="179">
        <f t="shared" si="291"/>
        <v>0</v>
      </c>
    </row>
    <row r="571" spans="1:19">
      <c r="A571" s="180" t="s">
        <v>19</v>
      </c>
      <c r="B571" s="357"/>
      <c r="C571" s="358"/>
      <c r="D571" s="358"/>
      <c r="E571" s="359"/>
      <c r="F571" s="181">
        <v>0</v>
      </c>
      <c r="G571" s="357"/>
      <c r="H571" s="359"/>
      <c r="I571" s="183">
        <f t="shared" si="290"/>
        <v>0</v>
      </c>
      <c r="J571" s="149"/>
      <c r="K571" s="184" t="s">
        <v>19</v>
      </c>
      <c r="L571" s="357"/>
      <c r="M571" s="358"/>
      <c r="N571" s="358"/>
      <c r="O571" s="359"/>
      <c r="P571" s="181">
        <v>0</v>
      </c>
      <c r="Q571" s="357"/>
      <c r="R571" s="364"/>
      <c r="S571" s="186">
        <f t="shared" si="291"/>
        <v>0</v>
      </c>
    </row>
    <row r="572" spans="1:19">
      <c r="A572" s="172" t="s">
        <v>20</v>
      </c>
      <c r="B572" s="357"/>
      <c r="C572" s="358"/>
      <c r="D572" s="358"/>
      <c r="E572" s="359"/>
      <c r="F572" s="173">
        <v>0</v>
      </c>
      <c r="G572" s="357"/>
      <c r="H572" s="359"/>
      <c r="I572" s="175">
        <f t="shared" si="290"/>
        <v>0</v>
      </c>
      <c r="J572" s="149"/>
      <c r="K572" s="176" t="s">
        <v>20</v>
      </c>
      <c r="L572" s="357"/>
      <c r="M572" s="358"/>
      <c r="N572" s="358"/>
      <c r="O572" s="359"/>
      <c r="P572" s="177">
        <v>0</v>
      </c>
      <c r="Q572" s="357"/>
      <c r="R572" s="364"/>
      <c r="S572" s="179">
        <f t="shared" si="291"/>
        <v>0</v>
      </c>
    </row>
    <row r="573" spans="1:19" ht="15" thickBot="1">
      <c r="A573" s="187" t="s">
        <v>11</v>
      </c>
      <c r="B573" s="360"/>
      <c r="C573" s="361"/>
      <c r="D573" s="361"/>
      <c r="E573" s="362"/>
      <c r="F573" s="188">
        <v>0</v>
      </c>
      <c r="G573" s="360"/>
      <c r="H573" s="362"/>
      <c r="I573" s="190">
        <f t="shared" si="290"/>
        <v>0</v>
      </c>
      <c r="J573" s="149"/>
      <c r="K573" s="191" t="s">
        <v>11</v>
      </c>
      <c r="L573" s="360"/>
      <c r="M573" s="361"/>
      <c r="N573" s="361"/>
      <c r="O573" s="362"/>
      <c r="P573" s="188">
        <v>0</v>
      </c>
      <c r="Q573" s="360"/>
      <c r="R573" s="365"/>
      <c r="S573" s="193">
        <f t="shared" si="291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292">SUM(C553:C569)</f>
        <v>0</v>
      </c>
      <c r="D574" s="195">
        <f t="shared" si="292"/>
        <v>0</v>
      </c>
      <c r="E574" s="195">
        <f t="shared" si="292"/>
        <v>0</v>
      </c>
      <c r="F574" s="195">
        <f t="shared" si="292"/>
        <v>1378.9577864362964</v>
      </c>
      <c r="G574" s="195">
        <f t="shared" si="292"/>
        <v>0</v>
      </c>
      <c r="H574" s="197">
        <f t="shared" si="292"/>
        <v>0</v>
      </c>
      <c r="I574" s="154">
        <f t="shared" ref="I574" si="293">SUM(I553:I569)</f>
        <v>1378.9577864362964</v>
      </c>
      <c r="J574" s="149"/>
      <c r="K574" s="196" t="s">
        <v>26</v>
      </c>
      <c r="L574" s="195">
        <f>SUM(L553:L569)</f>
        <v>0</v>
      </c>
      <c r="M574" s="195">
        <f t="shared" ref="M574:R574" si="294">SUM(M553:M569)</f>
        <v>0</v>
      </c>
      <c r="N574" s="195">
        <f t="shared" si="294"/>
        <v>0</v>
      </c>
      <c r="O574" s="195">
        <f t="shared" si="294"/>
        <v>0</v>
      </c>
      <c r="P574" s="195">
        <f t="shared" si="294"/>
        <v>0</v>
      </c>
      <c r="Q574" s="195">
        <f t="shared" si="294"/>
        <v>0</v>
      </c>
      <c r="R574" s="197">
        <f t="shared" si="294"/>
        <v>0</v>
      </c>
      <c r="S574" s="198">
        <f t="shared" ref="S574" si="295">SUM(S553:S569)</f>
        <v>0</v>
      </c>
    </row>
    <row r="575" spans="1:19" ht="15" thickBot="1">
      <c r="A575" s="31" t="s">
        <v>86</v>
      </c>
      <c r="B575" s="49">
        <f>IF($I574=0,"-",B574/$I574)</f>
        <v>0</v>
      </c>
      <c r="C575" s="49">
        <f t="shared" ref="C575:H575" si="296">IF($I574=0,"-",C574/$I574)</f>
        <v>0</v>
      </c>
      <c r="D575" s="49">
        <f t="shared" si="296"/>
        <v>0</v>
      </c>
      <c r="E575" s="49">
        <f t="shared" si="296"/>
        <v>0</v>
      </c>
      <c r="F575" s="49">
        <f t="shared" si="296"/>
        <v>1</v>
      </c>
      <c r="G575" s="49">
        <f t="shared" si="296"/>
        <v>0</v>
      </c>
      <c r="H575" s="72">
        <f t="shared" si="296"/>
        <v>0</v>
      </c>
      <c r="I575" s="50">
        <f>SUM(B575:H575)</f>
        <v>1</v>
      </c>
      <c r="J575" s="24"/>
      <c r="K575" s="84" t="s">
        <v>86</v>
      </c>
      <c r="L575" s="101" t="str">
        <f>IF($S574=0,"-",L574/$S574)</f>
        <v>-</v>
      </c>
      <c r="M575" s="101" t="str">
        <f t="shared" ref="M575:R575" si="297">IF($S574=0,"-",M574/$S574)</f>
        <v>-</v>
      </c>
      <c r="N575" s="101" t="str">
        <f t="shared" si="297"/>
        <v>-</v>
      </c>
      <c r="O575" s="101" t="str">
        <f t="shared" si="297"/>
        <v>-</v>
      </c>
      <c r="P575" s="101" t="str">
        <f t="shared" si="297"/>
        <v>-</v>
      </c>
      <c r="Q575" s="101" t="str">
        <f t="shared" si="297"/>
        <v>-</v>
      </c>
      <c r="R575" s="102" t="str">
        <f t="shared" si="297"/>
        <v>-</v>
      </c>
      <c r="S575" s="103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6" t="s">
        <v>48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68" t="s">
        <v>48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7" t="s">
        <v>48</v>
      </c>
      <c r="B578" s="304" t="s">
        <v>119</v>
      </c>
      <c r="C578" s="305"/>
      <c r="D578" s="305"/>
      <c r="E578" s="305"/>
      <c r="F578" s="305"/>
      <c r="G578" s="305"/>
      <c r="H578" s="305"/>
      <c r="I578" s="306"/>
      <c r="K578" s="369" t="s">
        <v>48</v>
      </c>
      <c r="L578" s="307" t="s">
        <v>119</v>
      </c>
      <c r="M578" s="308"/>
      <c r="N578" s="308"/>
      <c r="O578" s="308"/>
      <c r="P578" s="308"/>
      <c r="Q578" s="308"/>
      <c r="R578" s="308"/>
      <c r="S578" s="309"/>
    </row>
    <row r="579" spans="1:19" ht="15">
      <c r="A579" s="151" t="s">
        <v>7</v>
      </c>
      <c r="B579" s="152">
        <v>1.2303034069966332</v>
      </c>
      <c r="C579" s="152">
        <v>0</v>
      </c>
      <c r="D579" s="152">
        <v>0.2345767572462879</v>
      </c>
      <c r="E579" s="152">
        <v>0</v>
      </c>
      <c r="F579" s="347"/>
      <c r="G579" s="152">
        <v>0</v>
      </c>
      <c r="H579" s="153">
        <v>0</v>
      </c>
      <c r="I579" s="154">
        <f>SUM(B579:H579)</f>
        <v>1.464880164242921</v>
      </c>
      <c r="J579" s="149"/>
      <c r="K579" s="203" t="s">
        <v>7</v>
      </c>
      <c r="L579" s="152">
        <v>1.2303034069966332</v>
      </c>
      <c r="M579" s="152">
        <v>0</v>
      </c>
      <c r="N579" s="152">
        <v>0.2345767572462879</v>
      </c>
      <c r="O579" s="152">
        <v>0</v>
      </c>
      <c r="P579" s="152">
        <v>0.14327565141159843</v>
      </c>
      <c r="Q579" s="152">
        <v>0</v>
      </c>
      <c r="R579" s="204">
        <v>0</v>
      </c>
      <c r="S579" s="205">
        <f>SUM(L579:R579)</f>
        <v>1.6081558156545195</v>
      </c>
    </row>
    <row r="580" spans="1:19" ht="15">
      <c r="A580" s="159" t="s">
        <v>8</v>
      </c>
      <c r="B580" s="160">
        <v>13.571797705322536</v>
      </c>
      <c r="C580" s="160">
        <v>0</v>
      </c>
      <c r="D580" s="160">
        <v>3.3144909180888051</v>
      </c>
      <c r="E580" s="160">
        <v>0</v>
      </c>
      <c r="F580" s="348"/>
      <c r="G580" s="160">
        <v>0</v>
      </c>
      <c r="H580" s="161">
        <v>0</v>
      </c>
      <c r="I580" s="162">
        <f t="shared" ref="I580:I599" si="298">SUM(B580:H580)</f>
        <v>16.886288623411343</v>
      </c>
      <c r="J580" s="149"/>
      <c r="K580" s="163" t="s">
        <v>8</v>
      </c>
      <c r="L580" s="164">
        <v>13.571797705322536</v>
      </c>
      <c r="M580" s="164">
        <v>0</v>
      </c>
      <c r="N580" s="164">
        <v>3.3144909180888051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99">SUM(L580:R580)</f>
        <v>16.886288623411343</v>
      </c>
    </row>
    <row r="581" spans="1:19" ht="15">
      <c r="A581" s="167" t="s">
        <v>10</v>
      </c>
      <c r="B581" s="156">
        <v>4.6379116786845342</v>
      </c>
      <c r="C581" s="156">
        <v>0</v>
      </c>
      <c r="D581" s="156">
        <v>0</v>
      </c>
      <c r="E581" s="156">
        <v>0</v>
      </c>
      <c r="F581" s="348"/>
      <c r="G581" s="156">
        <v>0</v>
      </c>
      <c r="H581" s="168">
        <v>0</v>
      </c>
      <c r="I581" s="154">
        <f t="shared" si="298"/>
        <v>4.6379116786845342</v>
      </c>
      <c r="J581" s="149"/>
      <c r="K581" s="169" t="s">
        <v>10</v>
      </c>
      <c r="L581" s="156">
        <v>4.6379116786845342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99"/>
        <v>4.6379116786845342</v>
      </c>
    </row>
    <row r="582" spans="1:19" ht="15">
      <c r="A582" s="159" t="s">
        <v>55</v>
      </c>
      <c r="B582" s="160">
        <v>0</v>
      </c>
      <c r="C582" s="160">
        <v>0</v>
      </c>
      <c r="D582" s="160">
        <v>0</v>
      </c>
      <c r="E582" s="160">
        <v>0</v>
      </c>
      <c r="F582" s="348"/>
      <c r="G582" s="160">
        <v>0</v>
      </c>
      <c r="H582" s="161">
        <v>0</v>
      </c>
      <c r="I582" s="162">
        <f t="shared" si="298"/>
        <v>0</v>
      </c>
      <c r="J582" s="149"/>
      <c r="K582" s="163" t="s">
        <v>55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99"/>
        <v>0</v>
      </c>
    </row>
    <row r="583" spans="1:19" ht="15">
      <c r="A583" s="167" t="s">
        <v>16</v>
      </c>
      <c r="B583" s="156">
        <v>234.21824174740797</v>
      </c>
      <c r="C583" s="156">
        <v>28.369637455628499</v>
      </c>
      <c r="D583" s="156">
        <v>6.1171157063801358</v>
      </c>
      <c r="E583" s="156">
        <v>13.642904957987369</v>
      </c>
      <c r="F583" s="348"/>
      <c r="G583" s="156">
        <v>0</v>
      </c>
      <c r="H583" s="168">
        <v>0</v>
      </c>
      <c r="I583" s="154">
        <f t="shared" si="298"/>
        <v>282.34789986740401</v>
      </c>
      <c r="J583" s="149"/>
      <c r="K583" s="169" t="s">
        <v>16</v>
      </c>
      <c r="L583" s="156">
        <v>234.21824174740797</v>
      </c>
      <c r="M583" s="156">
        <v>28.369637455628499</v>
      </c>
      <c r="N583" s="156">
        <v>6.1171157063801358</v>
      </c>
      <c r="O583" s="156">
        <v>13.642904957987369</v>
      </c>
      <c r="P583" s="156">
        <v>0</v>
      </c>
      <c r="Q583" s="156">
        <v>0</v>
      </c>
      <c r="R583" s="157">
        <v>0</v>
      </c>
      <c r="S583" s="158">
        <f t="shared" si="299"/>
        <v>282.34789986740401</v>
      </c>
    </row>
    <row r="584" spans="1:19" ht="15">
      <c r="A584" s="159" t="s">
        <v>15</v>
      </c>
      <c r="B584" s="160">
        <v>2209.3197312708221</v>
      </c>
      <c r="C584" s="160">
        <v>33.528293603884123</v>
      </c>
      <c r="D584" s="160">
        <v>39.64377213060564</v>
      </c>
      <c r="E584" s="160">
        <v>0</v>
      </c>
      <c r="F584" s="348"/>
      <c r="G584" s="160">
        <v>0</v>
      </c>
      <c r="H584" s="161">
        <v>0</v>
      </c>
      <c r="I584" s="162">
        <f t="shared" si="298"/>
        <v>2282.491797005312</v>
      </c>
      <c r="J584" s="149"/>
      <c r="K584" s="163" t="s">
        <v>15</v>
      </c>
      <c r="L584" s="164">
        <v>2209.3197312708221</v>
      </c>
      <c r="M584" s="164">
        <v>33.528293603884123</v>
      </c>
      <c r="N584" s="164">
        <v>39.64377213060564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99"/>
        <v>2282.491797005312</v>
      </c>
    </row>
    <row r="585" spans="1:19" ht="15">
      <c r="A585" s="167" t="s">
        <v>57</v>
      </c>
      <c r="B585" s="156">
        <v>0</v>
      </c>
      <c r="C585" s="156">
        <v>0</v>
      </c>
      <c r="D585" s="156">
        <v>0.43016279914594385</v>
      </c>
      <c r="E585" s="156">
        <v>200.66434487407946</v>
      </c>
      <c r="F585" s="348"/>
      <c r="G585" s="156">
        <v>0</v>
      </c>
      <c r="H585" s="168">
        <v>0</v>
      </c>
      <c r="I585" s="154">
        <f t="shared" si="298"/>
        <v>201.09450767322539</v>
      </c>
      <c r="J585" s="149"/>
      <c r="K585" s="169" t="s">
        <v>57</v>
      </c>
      <c r="L585" s="156">
        <v>0</v>
      </c>
      <c r="M585" s="156">
        <v>0</v>
      </c>
      <c r="N585" s="156">
        <v>0.43016279914594385</v>
      </c>
      <c r="O585" s="156">
        <v>200.66434487407946</v>
      </c>
      <c r="P585" s="156">
        <v>14596.684051500835</v>
      </c>
      <c r="Q585" s="156">
        <v>0</v>
      </c>
      <c r="R585" s="157">
        <v>0</v>
      </c>
      <c r="S585" s="158">
        <f t="shared" si="299"/>
        <v>14797.778559174061</v>
      </c>
    </row>
    <row r="586" spans="1:19" ht="15">
      <c r="A586" s="159" t="s">
        <v>12</v>
      </c>
      <c r="B586" s="160">
        <v>0</v>
      </c>
      <c r="C586" s="160">
        <v>0</v>
      </c>
      <c r="D586" s="160">
        <v>0.10673843447568969</v>
      </c>
      <c r="E586" s="160">
        <v>3.1207659426581396</v>
      </c>
      <c r="F586" s="348"/>
      <c r="G586" s="160">
        <v>0</v>
      </c>
      <c r="H586" s="161">
        <v>0</v>
      </c>
      <c r="I586" s="162">
        <f t="shared" si="298"/>
        <v>3.2275043771338292</v>
      </c>
      <c r="J586" s="149"/>
      <c r="K586" s="163" t="s">
        <v>12</v>
      </c>
      <c r="L586" s="164">
        <v>0</v>
      </c>
      <c r="M586" s="164">
        <v>0</v>
      </c>
      <c r="N586" s="164">
        <v>0.10673843447568969</v>
      </c>
      <c r="O586" s="164">
        <v>3.1207659426581396</v>
      </c>
      <c r="P586" s="164">
        <v>863.49055609928905</v>
      </c>
      <c r="Q586" s="164">
        <v>0</v>
      </c>
      <c r="R586" s="165">
        <v>0</v>
      </c>
      <c r="S586" s="166">
        <f t="shared" si="299"/>
        <v>866.71806047642292</v>
      </c>
    </row>
    <row r="587" spans="1:19" ht="15">
      <c r="A587" s="167" t="s">
        <v>58</v>
      </c>
      <c r="B587" s="156">
        <v>0</v>
      </c>
      <c r="C587" s="156">
        <v>0</v>
      </c>
      <c r="D587" s="156">
        <v>0</v>
      </c>
      <c r="E587" s="156">
        <v>0</v>
      </c>
      <c r="F587" s="348"/>
      <c r="G587" s="156">
        <v>0</v>
      </c>
      <c r="H587" s="168">
        <v>0</v>
      </c>
      <c r="I587" s="154">
        <f t="shared" si="298"/>
        <v>0</v>
      </c>
      <c r="J587" s="149"/>
      <c r="K587" s="169" t="s">
        <v>58</v>
      </c>
      <c r="L587" s="156">
        <v>0</v>
      </c>
      <c r="M587" s="156">
        <v>0</v>
      </c>
      <c r="N587" s="156">
        <v>0</v>
      </c>
      <c r="O587" s="156">
        <v>0</v>
      </c>
      <c r="P587" s="156">
        <v>1356.5761637968474</v>
      </c>
      <c r="Q587" s="156">
        <v>0</v>
      </c>
      <c r="R587" s="157">
        <v>0</v>
      </c>
      <c r="S587" s="158">
        <f t="shared" si="299"/>
        <v>1356.5761637968474</v>
      </c>
    </row>
    <row r="588" spans="1:19" ht="15">
      <c r="A588" s="159" t="s">
        <v>17</v>
      </c>
      <c r="B588" s="160">
        <v>380.71209384817763</v>
      </c>
      <c r="C588" s="160">
        <v>2.0628103218555132</v>
      </c>
      <c r="D588" s="160">
        <v>48.318612203096912</v>
      </c>
      <c r="E588" s="160">
        <v>6.5866637862828457</v>
      </c>
      <c r="F588" s="348"/>
      <c r="G588" s="160">
        <v>0</v>
      </c>
      <c r="H588" s="161">
        <v>0</v>
      </c>
      <c r="I588" s="162">
        <f t="shared" si="298"/>
        <v>437.68018015941288</v>
      </c>
      <c r="J588" s="149"/>
      <c r="K588" s="163" t="s">
        <v>17</v>
      </c>
      <c r="L588" s="164">
        <v>380.71209384817763</v>
      </c>
      <c r="M588" s="164">
        <v>2.0628103218555132</v>
      </c>
      <c r="N588" s="164">
        <v>48.318612203096912</v>
      </c>
      <c r="O588" s="164">
        <v>6.5866637862828457</v>
      </c>
      <c r="P588" s="164">
        <v>0</v>
      </c>
      <c r="Q588" s="164">
        <v>0</v>
      </c>
      <c r="R588" s="165">
        <v>0</v>
      </c>
      <c r="S588" s="166">
        <f t="shared" si="299"/>
        <v>437.68018015941288</v>
      </c>
    </row>
    <row r="589" spans="1:19" ht="15">
      <c r="A589" s="167" t="s">
        <v>139</v>
      </c>
      <c r="B589" s="156">
        <v>1813.2732944221491</v>
      </c>
      <c r="C589" s="156">
        <v>285.74790623751835</v>
      </c>
      <c r="D589" s="156">
        <v>55.729756268264097</v>
      </c>
      <c r="E589" s="156">
        <v>43.882692768048543</v>
      </c>
      <c r="F589" s="348"/>
      <c r="G589" s="156">
        <v>0</v>
      </c>
      <c r="H589" s="168">
        <v>0</v>
      </c>
      <c r="I589" s="154">
        <f t="shared" si="298"/>
        <v>2198.6336496959802</v>
      </c>
      <c r="J589" s="149"/>
      <c r="K589" s="169" t="s">
        <v>139</v>
      </c>
      <c r="L589" s="156">
        <v>1813.2732944221491</v>
      </c>
      <c r="M589" s="156">
        <v>285.74790623751835</v>
      </c>
      <c r="N589" s="156">
        <v>55.729756268264097</v>
      </c>
      <c r="O589" s="156">
        <v>43.882692768048543</v>
      </c>
      <c r="P589" s="156">
        <v>173.34835719003183</v>
      </c>
      <c r="Q589" s="156">
        <v>0</v>
      </c>
      <c r="R589" s="157">
        <v>0</v>
      </c>
      <c r="S589" s="158">
        <f t="shared" si="299"/>
        <v>2371.9820068860122</v>
      </c>
    </row>
    <row r="590" spans="1:19" ht="15">
      <c r="A590" s="159" t="s">
        <v>25</v>
      </c>
      <c r="B590" s="160">
        <v>1071.969142500925</v>
      </c>
      <c r="C590" s="160">
        <v>0</v>
      </c>
      <c r="D590" s="160">
        <v>2364.2596465429447</v>
      </c>
      <c r="E590" s="160">
        <v>520.99632653223068</v>
      </c>
      <c r="F590" s="348"/>
      <c r="G590" s="160">
        <v>1619.7857647484479</v>
      </c>
      <c r="H590" s="161">
        <v>0.4216837652797451</v>
      </c>
      <c r="I590" s="162">
        <f t="shared" si="298"/>
        <v>5577.4325640898278</v>
      </c>
      <c r="J590" s="149"/>
      <c r="K590" s="163" t="s">
        <v>25</v>
      </c>
      <c r="L590" s="164">
        <v>1071.969142500925</v>
      </c>
      <c r="M590" s="164">
        <v>0</v>
      </c>
      <c r="N590" s="164">
        <v>2364.2596465429447</v>
      </c>
      <c r="O590" s="164">
        <v>520.99632653223068</v>
      </c>
      <c r="P590" s="164">
        <v>1720.4382707029615</v>
      </c>
      <c r="Q590" s="164">
        <v>1619.7857647484479</v>
      </c>
      <c r="R590" s="165">
        <v>0.4216837652797451</v>
      </c>
      <c r="S590" s="166">
        <f t="shared" si="299"/>
        <v>7297.8708347927895</v>
      </c>
    </row>
    <row r="591" spans="1:19" ht="15">
      <c r="A591" s="167" t="s">
        <v>24</v>
      </c>
      <c r="B591" s="156">
        <v>1456.7991134528845</v>
      </c>
      <c r="C591" s="156">
        <v>9.2358464073692002</v>
      </c>
      <c r="D591" s="156">
        <v>0</v>
      </c>
      <c r="E591" s="156">
        <v>0</v>
      </c>
      <c r="F591" s="348"/>
      <c r="G591" s="156">
        <v>0</v>
      </c>
      <c r="H591" s="168">
        <v>0</v>
      </c>
      <c r="I591" s="154">
        <f t="shared" si="298"/>
        <v>1466.0349598602538</v>
      </c>
      <c r="J591" s="149"/>
      <c r="K591" s="169" t="s">
        <v>24</v>
      </c>
      <c r="L591" s="156">
        <v>1456.7991134528845</v>
      </c>
      <c r="M591" s="156">
        <v>9.2358464073692002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99"/>
        <v>1466.0349598602538</v>
      </c>
    </row>
    <row r="592" spans="1:19" ht="15">
      <c r="A592" s="159" t="s">
        <v>59</v>
      </c>
      <c r="B592" s="160">
        <v>58.202025615243102</v>
      </c>
      <c r="C592" s="160">
        <v>0</v>
      </c>
      <c r="D592" s="160">
        <v>10.346606229708215</v>
      </c>
      <c r="E592" s="160">
        <v>0</v>
      </c>
      <c r="F592" s="348"/>
      <c r="G592" s="160">
        <v>0</v>
      </c>
      <c r="H592" s="161">
        <v>0</v>
      </c>
      <c r="I592" s="162">
        <f t="shared" si="298"/>
        <v>68.548631844951316</v>
      </c>
      <c r="J592" s="149"/>
      <c r="K592" s="163" t="s">
        <v>59</v>
      </c>
      <c r="L592" s="164">
        <v>58.202025615243102</v>
      </c>
      <c r="M592" s="164">
        <v>0</v>
      </c>
      <c r="N592" s="164">
        <v>10.346606229708215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99"/>
        <v>68.548631844951316</v>
      </c>
    </row>
    <row r="593" spans="1:85" ht="15">
      <c r="A593" s="167" t="s">
        <v>22</v>
      </c>
      <c r="B593" s="156">
        <v>273.40010714373835</v>
      </c>
      <c r="C593" s="156">
        <v>0</v>
      </c>
      <c r="D593" s="156">
        <v>16.863104857880945</v>
      </c>
      <c r="E593" s="156">
        <v>0</v>
      </c>
      <c r="F593" s="348"/>
      <c r="G593" s="156">
        <v>0</v>
      </c>
      <c r="H593" s="168">
        <v>0</v>
      </c>
      <c r="I593" s="154">
        <f t="shared" si="298"/>
        <v>290.26321200161931</v>
      </c>
      <c r="J593" s="149"/>
      <c r="K593" s="169" t="s">
        <v>22</v>
      </c>
      <c r="L593" s="156">
        <v>273.40010714373835</v>
      </c>
      <c r="M593" s="156">
        <v>0</v>
      </c>
      <c r="N593" s="156">
        <v>16.863104857880945</v>
      </c>
      <c r="O593" s="156">
        <v>0</v>
      </c>
      <c r="P593" s="156">
        <v>948.00566012930062</v>
      </c>
      <c r="Q593" s="156">
        <v>0</v>
      </c>
      <c r="R593" s="157">
        <v>0</v>
      </c>
      <c r="S593" s="158">
        <f t="shared" si="299"/>
        <v>1238.26887213092</v>
      </c>
    </row>
    <row r="594" spans="1:85" ht="15">
      <c r="A594" s="159" t="s">
        <v>21</v>
      </c>
      <c r="B594" s="160">
        <v>6.9194620018319846</v>
      </c>
      <c r="C594" s="160">
        <v>0</v>
      </c>
      <c r="D594" s="160">
        <v>0.12784576199863135</v>
      </c>
      <c r="E594" s="160">
        <v>0</v>
      </c>
      <c r="F594" s="348"/>
      <c r="G594" s="160">
        <v>0</v>
      </c>
      <c r="H594" s="161">
        <v>0</v>
      </c>
      <c r="I594" s="162">
        <f t="shared" si="298"/>
        <v>7.0473077638306156</v>
      </c>
      <c r="J594" s="149"/>
      <c r="K594" s="163" t="s">
        <v>21</v>
      </c>
      <c r="L594" s="164">
        <v>6.9194620018319846</v>
      </c>
      <c r="M594" s="164">
        <v>0</v>
      </c>
      <c r="N594" s="164">
        <v>0.12784576199863135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99"/>
        <v>7.0473077638306156</v>
      </c>
    </row>
    <row r="595" spans="1:85" ht="15">
      <c r="A595" s="170" t="s">
        <v>63</v>
      </c>
      <c r="B595" s="156">
        <v>1027.5400176287026</v>
      </c>
      <c r="C595" s="156">
        <v>0</v>
      </c>
      <c r="D595" s="156">
        <v>0</v>
      </c>
      <c r="E595" s="156">
        <v>0</v>
      </c>
      <c r="F595" s="348"/>
      <c r="G595" s="156">
        <v>0</v>
      </c>
      <c r="H595" s="168">
        <v>0</v>
      </c>
      <c r="I595" s="154">
        <f t="shared" si="298"/>
        <v>1027.5400176287026</v>
      </c>
      <c r="J595" s="149"/>
      <c r="K595" s="171" t="s">
        <v>63</v>
      </c>
      <c r="L595" s="156">
        <v>1027.5400176287026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99"/>
        <v>1027.5400176287026</v>
      </c>
    </row>
    <row r="596" spans="1:85">
      <c r="A596" s="172" t="s">
        <v>23</v>
      </c>
      <c r="B596" s="173">
        <v>1027.5400176287026</v>
      </c>
      <c r="C596" s="173">
        <v>0</v>
      </c>
      <c r="D596" s="173">
        <v>0</v>
      </c>
      <c r="E596" s="173">
        <v>0</v>
      </c>
      <c r="F596" s="348"/>
      <c r="G596" s="173">
        <v>0</v>
      </c>
      <c r="H596" s="174">
        <v>0</v>
      </c>
      <c r="I596" s="175">
        <f t="shared" si="298"/>
        <v>1027.5400176287026</v>
      </c>
      <c r="J596" s="149"/>
      <c r="K596" s="176" t="s">
        <v>23</v>
      </c>
      <c r="L596" s="177">
        <v>1027.5400176287026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99"/>
        <v>1027.5400176287026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48"/>
      <c r="G597" s="181">
        <v>0</v>
      </c>
      <c r="H597" s="182">
        <v>0</v>
      </c>
      <c r="I597" s="183">
        <f t="shared" si="298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99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48"/>
      <c r="G598" s="173">
        <v>0</v>
      </c>
      <c r="H598" s="174">
        <v>0</v>
      </c>
      <c r="I598" s="175">
        <f t="shared" si="298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99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49"/>
      <c r="G599" s="188">
        <v>0</v>
      </c>
      <c r="H599" s="189">
        <v>0</v>
      </c>
      <c r="I599" s="190">
        <f t="shared" si="298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99"/>
        <v>0</v>
      </c>
    </row>
    <row r="600" spans="1:85" ht="15">
      <c r="A600" s="194" t="s">
        <v>26</v>
      </c>
      <c r="B600" s="195">
        <f>SUM(B579:B595)</f>
        <v>8551.7932424228857</v>
      </c>
      <c r="C600" s="195">
        <f t="shared" ref="C600:H600" si="300">SUM(C579:C595)</f>
        <v>358.94449402625571</v>
      </c>
      <c r="D600" s="195">
        <f t="shared" si="300"/>
        <v>2545.4924286098362</v>
      </c>
      <c r="E600" s="195">
        <f t="shared" si="300"/>
        <v>788.89369886128702</v>
      </c>
      <c r="F600" s="195">
        <f t="shared" si="300"/>
        <v>0</v>
      </c>
      <c r="G600" s="195">
        <f t="shared" si="300"/>
        <v>1619.7857647484479</v>
      </c>
      <c r="H600" s="197">
        <f t="shared" si="300"/>
        <v>0.4216837652797451</v>
      </c>
      <c r="I600" s="154">
        <f t="shared" ref="I600" si="301">SUM(I579:I595)</f>
        <v>13865.331312433991</v>
      </c>
      <c r="J600" s="149"/>
      <c r="K600" s="196" t="s">
        <v>26</v>
      </c>
      <c r="L600" s="195">
        <f>SUM(L579:L595)</f>
        <v>8551.7932424228857</v>
      </c>
      <c r="M600" s="195">
        <f t="shared" ref="M600:R600" si="302">SUM(M579:M595)</f>
        <v>358.94449402625571</v>
      </c>
      <c r="N600" s="195">
        <f t="shared" si="302"/>
        <v>2545.4924286098362</v>
      </c>
      <c r="O600" s="195">
        <f t="shared" si="302"/>
        <v>788.89369886128702</v>
      </c>
      <c r="P600" s="195">
        <f t="shared" si="302"/>
        <v>19658.686335070677</v>
      </c>
      <c r="Q600" s="195">
        <f t="shared" si="302"/>
        <v>1619.7857647484479</v>
      </c>
      <c r="R600" s="197">
        <f t="shared" si="302"/>
        <v>0.4216837652797451</v>
      </c>
      <c r="S600" s="198">
        <f t="shared" ref="S600" si="303">SUM(S579:S595)</f>
        <v>33524.017647504668</v>
      </c>
    </row>
    <row r="601" spans="1:85" s="24" customFormat="1" ht="15" thickBot="1">
      <c r="A601" s="61" t="s">
        <v>86</v>
      </c>
      <c r="B601" s="49">
        <f>IF($I600=0,"-",B600/$I600)</f>
        <v>0.61677525402901179</v>
      </c>
      <c r="C601" s="49">
        <f t="shared" ref="C601:H601" si="304">IF($I600=0,"-",C600/$I600)</f>
        <v>2.5887913237555717E-2</v>
      </c>
      <c r="D601" s="49">
        <f t="shared" si="304"/>
        <v>0.18358684486155186</v>
      </c>
      <c r="E601" s="49">
        <f t="shared" si="304"/>
        <v>5.6896851657185582E-2</v>
      </c>
      <c r="F601" s="49">
        <f t="shared" si="304"/>
        <v>0</v>
      </c>
      <c r="G601" s="49">
        <f t="shared" si="304"/>
        <v>0.11682272339903449</v>
      </c>
      <c r="H601" s="72">
        <f t="shared" si="304"/>
        <v>3.0412815660711434E-5</v>
      </c>
      <c r="I601" s="50">
        <f>SUM(B601:H601)</f>
        <v>1.0000000000000002</v>
      </c>
      <c r="K601" s="84" t="s">
        <v>86</v>
      </c>
      <c r="L601" s="101">
        <f>IF($S600=0,"-",L600/$S600)</f>
        <v>0.25509452155593382</v>
      </c>
      <c r="M601" s="101">
        <f t="shared" ref="M601:R601" si="305">IF($S600=0,"-",M600/$S600)</f>
        <v>1.0707084628115074E-2</v>
      </c>
      <c r="N601" s="101">
        <f t="shared" si="305"/>
        <v>7.5930410709568033E-2</v>
      </c>
      <c r="O601" s="101">
        <f t="shared" si="305"/>
        <v>2.3532194355589345E-2</v>
      </c>
      <c r="P601" s="101">
        <f t="shared" si="305"/>
        <v>0.58640603706202721</v>
      </c>
      <c r="Q601" s="101">
        <f t="shared" si="305"/>
        <v>4.8317173131813315E-2</v>
      </c>
      <c r="R601" s="102">
        <f t="shared" si="305"/>
        <v>1.2578556953215683E-5</v>
      </c>
      <c r="S601" s="103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66" t="s">
        <v>49</v>
      </c>
      <c r="B603" s="145" t="s">
        <v>0</v>
      </c>
      <c r="C603" s="145" t="s">
        <v>28</v>
      </c>
      <c r="D603" s="145" t="s">
        <v>29</v>
      </c>
      <c r="E603" s="145" t="s">
        <v>30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68" t="s">
        <v>49</v>
      </c>
      <c r="L603" s="147" t="s">
        <v>0</v>
      </c>
      <c r="M603" s="147" t="s">
        <v>28</v>
      </c>
      <c r="N603" s="147" t="s">
        <v>29</v>
      </c>
      <c r="O603" s="147" t="s">
        <v>30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0" t="s">
        <v>49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70</v>
      </c>
      <c r="AB603" s="201" t="s">
        <v>75</v>
      </c>
      <c r="AC603" s="201" t="s">
        <v>76</v>
      </c>
      <c r="AD603" s="201" t="s">
        <v>66</v>
      </c>
      <c r="AE603" s="239" t="s">
        <v>27</v>
      </c>
      <c r="AF603" s="240" t="s">
        <v>62</v>
      </c>
      <c r="AG603" s="241"/>
      <c r="AH603" s="141"/>
      <c r="AI603" s="141"/>
      <c r="AR603" s="142"/>
      <c r="BA603" s="141"/>
      <c r="BI603" s="142"/>
      <c r="BR603" s="141"/>
      <c r="BX603" s="24"/>
      <c r="CG603" s="141"/>
    </row>
    <row r="604" spans="1:85" ht="15" customHeight="1">
      <c r="A604" s="367" t="s">
        <v>49</v>
      </c>
      <c r="B604" s="304" t="s">
        <v>119</v>
      </c>
      <c r="C604" s="305"/>
      <c r="D604" s="305"/>
      <c r="E604" s="305"/>
      <c r="F604" s="305"/>
      <c r="G604" s="305"/>
      <c r="H604" s="305"/>
      <c r="I604" s="306"/>
      <c r="K604" s="369" t="s">
        <v>49</v>
      </c>
      <c r="L604" s="307" t="s">
        <v>119</v>
      </c>
      <c r="M604" s="308"/>
      <c r="N604" s="308"/>
      <c r="O604" s="308"/>
      <c r="P604" s="308"/>
      <c r="Q604" s="308"/>
      <c r="R604" s="308"/>
      <c r="S604" s="309"/>
      <c r="U604" s="371" t="s">
        <v>49</v>
      </c>
      <c r="V604" s="372" t="s">
        <v>119</v>
      </c>
      <c r="W604" s="373"/>
      <c r="X604" s="373"/>
      <c r="Y604" s="373"/>
      <c r="Z604" s="373"/>
      <c r="AA604" s="373"/>
      <c r="AB604" s="373"/>
      <c r="AC604" s="373"/>
      <c r="AD604" s="373"/>
      <c r="AE604" s="373"/>
      <c r="AF604" s="374"/>
      <c r="AG604" s="242"/>
      <c r="AH604" s="141"/>
      <c r="AI604" s="141"/>
      <c r="AR604" s="142"/>
      <c r="BA604" s="141"/>
      <c r="BI604" s="142"/>
      <c r="BR604" s="141"/>
      <c r="BX604" s="24"/>
      <c r="CG604" s="141"/>
    </row>
    <row r="605" spans="1:85" ht="15">
      <c r="A605" s="151" t="s">
        <v>7</v>
      </c>
      <c r="B605" s="152">
        <v>21.725851841712583</v>
      </c>
      <c r="C605" s="152">
        <v>0</v>
      </c>
      <c r="D605" s="152">
        <v>4.9663921799340018</v>
      </c>
      <c r="E605" s="152">
        <v>0</v>
      </c>
      <c r="F605" s="347"/>
      <c r="G605" s="152">
        <v>0</v>
      </c>
      <c r="H605" s="153">
        <v>0</v>
      </c>
      <c r="I605" s="154">
        <f>SUM(B605:H605)</f>
        <v>26.692244021646584</v>
      </c>
      <c r="J605" s="149"/>
      <c r="K605" s="203" t="s">
        <v>7</v>
      </c>
      <c r="L605" s="152">
        <v>21.725851841712583</v>
      </c>
      <c r="M605" s="152">
        <v>0</v>
      </c>
      <c r="N605" s="152">
        <v>4.9663921799340018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26.692244021646584</v>
      </c>
      <c r="U605" s="106" t="s">
        <v>7</v>
      </c>
      <c r="V605" s="207">
        <v>21.725851841712583</v>
      </c>
      <c r="W605" s="207">
        <v>4.9663921799340018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306">+P605</f>
        <v>0</v>
      </c>
      <c r="AF605" s="210">
        <f t="shared" ref="AF605:AF625" si="307">SUM(V605:AE605)</f>
        <v>26.692244021646584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4"/>
      <c r="CG605" s="141"/>
    </row>
    <row r="606" spans="1:85" ht="15">
      <c r="A606" s="159" t="s">
        <v>8</v>
      </c>
      <c r="B606" s="160">
        <v>94.452191086064516</v>
      </c>
      <c r="C606" s="160">
        <v>0</v>
      </c>
      <c r="D606" s="160">
        <v>4.8529340769673412</v>
      </c>
      <c r="E606" s="160">
        <v>0</v>
      </c>
      <c r="F606" s="348"/>
      <c r="G606" s="160">
        <v>0</v>
      </c>
      <c r="H606" s="161">
        <v>0</v>
      </c>
      <c r="I606" s="162">
        <f t="shared" ref="I606:I625" si="308">SUM(B606:H606)</f>
        <v>99.30512516303186</v>
      </c>
      <c r="J606" s="149"/>
      <c r="K606" s="163" t="s">
        <v>8</v>
      </c>
      <c r="L606" s="164">
        <v>94.452191086064516</v>
      </c>
      <c r="M606" s="164">
        <v>0</v>
      </c>
      <c r="N606" s="164">
        <v>4.8529340769673412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09">SUM(L606:R606)</f>
        <v>99.30512516303186</v>
      </c>
      <c r="U606" s="107" t="s">
        <v>8</v>
      </c>
      <c r="V606" s="212">
        <v>94.452191086064516</v>
      </c>
      <c r="W606" s="212">
        <v>4.3592119756207675</v>
      </c>
      <c r="X606" s="212">
        <v>0.49372210134657446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306"/>
        <v>0</v>
      </c>
      <c r="AF606" s="214">
        <f t="shared" si="307"/>
        <v>99.30512516303186</v>
      </c>
      <c r="AG606" s="244" t="str">
        <f t="shared" ref="AG606:AG626" si="310">+IF(ABS(S606-AF606)&gt;0.01,S606-AF606,"")</f>
        <v/>
      </c>
      <c r="AH606" s="141"/>
      <c r="AI606" s="141"/>
      <c r="AR606" s="142"/>
      <c r="BA606" s="141"/>
      <c r="BI606" s="142"/>
      <c r="BR606" s="141"/>
      <c r="BX606" s="24"/>
      <c r="CG606" s="141"/>
    </row>
    <row r="607" spans="1:85" ht="15">
      <c r="A607" s="167" t="s">
        <v>10</v>
      </c>
      <c r="B607" s="156">
        <v>450.44098388639128</v>
      </c>
      <c r="C607" s="156">
        <v>0</v>
      </c>
      <c r="D607" s="156">
        <v>41.358411649778539</v>
      </c>
      <c r="E607" s="156">
        <v>0</v>
      </c>
      <c r="F607" s="348"/>
      <c r="G607" s="156">
        <v>0</v>
      </c>
      <c r="H607" s="168">
        <v>0</v>
      </c>
      <c r="I607" s="154">
        <f t="shared" si="308"/>
        <v>491.79939553616981</v>
      </c>
      <c r="J607" s="149"/>
      <c r="K607" s="169" t="s">
        <v>10</v>
      </c>
      <c r="L607" s="156">
        <v>450.44098388639128</v>
      </c>
      <c r="M607" s="156">
        <v>0</v>
      </c>
      <c r="N607" s="156">
        <v>41.358411649778539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09"/>
        <v>491.79939553616981</v>
      </c>
      <c r="U607" s="274" t="s">
        <v>10</v>
      </c>
      <c r="V607" s="207">
        <v>450.44098388639128</v>
      </c>
      <c r="W607" s="207">
        <v>41.358411649778539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306"/>
        <v>0</v>
      </c>
      <c r="AF607" s="210">
        <f t="shared" si="307"/>
        <v>491.79939553616981</v>
      </c>
      <c r="AG607" s="244" t="str">
        <f t="shared" si="310"/>
        <v/>
      </c>
      <c r="AH607" s="141"/>
      <c r="AI607" s="141"/>
      <c r="AR607" s="142"/>
      <c r="BA607" s="141"/>
      <c r="BI607" s="142"/>
      <c r="BR607" s="141"/>
      <c r="BX607" s="24"/>
      <c r="CG607" s="141"/>
    </row>
    <row r="608" spans="1:85" ht="15">
      <c r="A608" s="159" t="s">
        <v>55</v>
      </c>
      <c r="B608" s="160">
        <v>0</v>
      </c>
      <c r="C608" s="160">
        <v>0</v>
      </c>
      <c r="D608" s="160">
        <v>0</v>
      </c>
      <c r="E608" s="160">
        <v>0</v>
      </c>
      <c r="F608" s="348"/>
      <c r="G608" s="160">
        <v>0</v>
      </c>
      <c r="H608" s="161">
        <v>0</v>
      </c>
      <c r="I608" s="162">
        <f t="shared" si="308"/>
        <v>0</v>
      </c>
      <c r="J608" s="149"/>
      <c r="K608" s="163" t="s">
        <v>55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09"/>
        <v>0</v>
      </c>
      <c r="U608" s="107" t="s">
        <v>55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306"/>
        <v>0</v>
      </c>
      <c r="AF608" s="214">
        <f t="shared" si="307"/>
        <v>0</v>
      </c>
      <c r="AG608" s="244" t="str">
        <f t="shared" si="310"/>
        <v/>
      </c>
      <c r="AH608" s="141"/>
      <c r="AI608" s="141"/>
      <c r="AR608" s="142"/>
      <c r="BA608" s="141"/>
      <c r="BI608" s="142"/>
      <c r="BR608" s="141"/>
      <c r="BX608" s="24"/>
      <c r="CG608" s="141"/>
    </row>
    <row r="609" spans="1:85" ht="15">
      <c r="A609" s="167" t="s">
        <v>16</v>
      </c>
      <c r="B609" s="156">
        <v>258.38952426643431</v>
      </c>
      <c r="C609" s="156">
        <v>0</v>
      </c>
      <c r="D609" s="156">
        <v>37.117795391553955</v>
      </c>
      <c r="E609" s="156">
        <v>0</v>
      </c>
      <c r="F609" s="348"/>
      <c r="G609" s="156">
        <v>0</v>
      </c>
      <c r="H609" s="168">
        <v>0</v>
      </c>
      <c r="I609" s="154">
        <f t="shared" si="308"/>
        <v>295.50731965798826</v>
      </c>
      <c r="J609" s="149"/>
      <c r="K609" s="169" t="s">
        <v>16</v>
      </c>
      <c r="L609" s="156">
        <v>258.38952426643431</v>
      </c>
      <c r="M609" s="156">
        <v>0</v>
      </c>
      <c r="N609" s="156">
        <v>37.117795391553955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09"/>
        <v>295.50731965798826</v>
      </c>
      <c r="U609" s="274" t="s">
        <v>16</v>
      </c>
      <c r="V609" s="207">
        <v>258.38952426643431</v>
      </c>
      <c r="W609" s="207">
        <v>37.117795391553955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306"/>
        <v>0</v>
      </c>
      <c r="AF609" s="210">
        <f t="shared" si="307"/>
        <v>295.50731965798826</v>
      </c>
      <c r="AG609" s="244" t="str">
        <f t="shared" si="310"/>
        <v/>
      </c>
      <c r="AH609" s="141"/>
      <c r="AI609" s="141"/>
      <c r="AR609" s="142"/>
      <c r="BA609" s="141"/>
      <c r="BI609" s="142"/>
      <c r="BR609" s="141"/>
      <c r="BX609" s="24"/>
      <c r="CG609" s="141"/>
    </row>
    <row r="610" spans="1:85" ht="15">
      <c r="A610" s="159" t="s">
        <v>15</v>
      </c>
      <c r="B610" s="160">
        <v>6876.8855842397252</v>
      </c>
      <c r="C610" s="160">
        <v>0</v>
      </c>
      <c r="D610" s="160">
        <v>987.86834633332535</v>
      </c>
      <c r="E610" s="160">
        <v>0</v>
      </c>
      <c r="F610" s="348"/>
      <c r="G610" s="160">
        <v>0</v>
      </c>
      <c r="H610" s="161">
        <v>0</v>
      </c>
      <c r="I610" s="162">
        <f t="shared" si="308"/>
        <v>7864.7539305730506</v>
      </c>
      <c r="J610" s="149"/>
      <c r="K610" s="163" t="s">
        <v>15</v>
      </c>
      <c r="L610" s="164">
        <v>6876.8855842397252</v>
      </c>
      <c r="M610" s="164">
        <v>0</v>
      </c>
      <c r="N610" s="164">
        <v>987.86834633332535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09"/>
        <v>7864.7539305730506</v>
      </c>
      <c r="U610" s="107" t="s">
        <v>15</v>
      </c>
      <c r="V610" s="212">
        <v>6876.8855842397252</v>
      </c>
      <c r="W610" s="212">
        <v>987.86834633332535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306"/>
        <v>0</v>
      </c>
      <c r="AF610" s="214">
        <f t="shared" si="307"/>
        <v>7864.7539305730506</v>
      </c>
      <c r="AG610" s="244" t="str">
        <f t="shared" si="310"/>
        <v/>
      </c>
      <c r="AH610" s="141"/>
      <c r="AI610" s="141"/>
      <c r="AR610" s="142"/>
      <c r="BA610" s="141"/>
      <c r="BI610" s="142"/>
      <c r="BR610" s="141"/>
      <c r="BX610" s="24"/>
      <c r="CG610" s="141"/>
    </row>
    <row r="611" spans="1:85" ht="15">
      <c r="A611" s="167" t="s">
        <v>57</v>
      </c>
      <c r="B611" s="156">
        <v>0</v>
      </c>
      <c r="C611" s="156">
        <v>0</v>
      </c>
      <c r="D611" s="156">
        <v>0</v>
      </c>
      <c r="E611" s="156">
        <v>0</v>
      </c>
      <c r="F611" s="348"/>
      <c r="G611" s="156">
        <v>0</v>
      </c>
      <c r="H611" s="168">
        <v>0</v>
      </c>
      <c r="I611" s="154">
        <f t="shared" si="308"/>
        <v>0</v>
      </c>
      <c r="J611" s="149"/>
      <c r="K611" s="169" t="s">
        <v>57</v>
      </c>
      <c r="L611" s="156">
        <v>0</v>
      </c>
      <c r="M611" s="156">
        <v>0</v>
      </c>
      <c r="N611" s="156">
        <v>0</v>
      </c>
      <c r="O611" s="156">
        <v>0</v>
      </c>
      <c r="P611" s="156">
        <v>13245.962690025051</v>
      </c>
      <c r="Q611" s="156">
        <v>0</v>
      </c>
      <c r="R611" s="157">
        <v>0</v>
      </c>
      <c r="S611" s="158">
        <f t="shared" si="309"/>
        <v>13245.962690025051</v>
      </c>
      <c r="U611" s="275" t="s">
        <v>57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13245.962690025051</v>
      </c>
      <c r="AF611" s="247">
        <f t="shared" si="307"/>
        <v>13245.962690025051</v>
      </c>
      <c r="AG611" s="244" t="str">
        <f t="shared" si="310"/>
        <v/>
      </c>
      <c r="AH611" s="141"/>
      <c r="AI611" s="141"/>
      <c r="AR611" s="142"/>
      <c r="BA611" s="141"/>
      <c r="BI611" s="142"/>
      <c r="BR611" s="141"/>
      <c r="BX611" s="24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48"/>
      <c r="G612" s="160">
        <v>0</v>
      </c>
      <c r="H612" s="161">
        <v>0</v>
      </c>
      <c r="I612" s="162">
        <f t="shared" si="308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8119.5682247041277</v>
      </c>
      <c r="Q612" s="164">
        <v>0</v>
      </c>
      <c r="R612" s="165">
        <v>0</v>
      </c>
      <c r="S612" s="166">
        <f t="shared" si="309"/>
        <v>8119.5682247041277</v>
      </c>
      <c r="U612" s="107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4" si="311">+P612</f>
        <v>8119.5682247041277</v>
      </c>
      <c r="AF612" s="214">
        <f t="shared" si="307"/>
        <v>8119.5682247041277</v>
      </c>
      <c r="AG612" s="244" t="str">
        <f t="shared" si="310"/>
        <v/>
      </c>
      <c r="AH612" s="141"/>
      <c r="AI612" s="141"/>
      <c r="AR612" s="142"/>
      <c r="BA612" s="141"/>
      <c r="BI612" s="142"/>
      <c r="BR612" s="141"/>
      <c r="BX612" s="24"/>
      <c r="CG612" s="141"/>
    </row>
    <row r="613" spans="1:85" ht="15">
      <c r="A613" s="167" t="s">
        <v>58</v>
      </c>
      <c r="B613" s="156">
        <v>0</v>
      </c>
      <c r="C613" s="156">
        <v>0</v>
      </c>
      <c r="D613" s="156">
        <v>0</v>
      </c>
      <c r="E613" s="156">
        <v>0</v>
      </c>
      <c r="F613" s="348"/>
      <c r="G613" s="156">
        <v>0</v>
      </c>
      <c r="H613" s="168">
        <v>0</v>
      </c>
      <c r="I613" s="154">
        <f t="shared" si="308"/>
        <v>0</v>
      </c>
      <c r="J613" s="149"/>
      <c r="K613" s="169" t="s">
        <v>58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09"/>
        <v>0</v>
      </c>
      <c r="U613" s="276" t="s">
        <v>58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311"/>
        <v>0</v>
      </c>
      <c r="AF613" s="247">
        <f t="shared" si="307"/>
        <v>0</v>
      </c>
      <c r="AG613" s="244" t="str">
        <f t="shared" si="310"/>
        <v/>
      </c>
      <c r="AH613" s="141"/>
      <c r="AI613" s="141"/>
      <c r="AR613" s="142"/>
      <c r="BA613" s="141"/>
      <c r="BI613" s="142"/>
      <c r="BR613" s="141"/>
      <c r="BX613" s="24"/>
      <c r="CG613" s="141"/>
    </row>
    <row r="614" spans="1:85" ht="15">
      <c r="A614" s="159" t="s">
        <v>17</v>
      </c>
      <c r="B614" s="160">
        <v>209.92136274673547</v>
      </c>
      <c r="C614" s="160">
        <v>0</v>
      </c>
      <c r="D614" s="160">
        <v>66.589227796744069</v>
      </c>
      <c r="E614" s="160">
        <v>0</v>
      </c>
      <c r="F614" s="348"/>
      <c r="G614" s="160">
        <v>0</v>
      </c>
      <c r="H614" s="161">
        <v>0</v>
      </c>
      <c r="I614" s="162">
        <f t="shared" si="308"/>
        <v>276.51059054347957</v>
      </c>
      <c r="J614" s="149"/>
      <c r="K614" s="163" t="s">
        <v>17</v>
      </c>
      <c r="L614" s="164">
        <v>209.92136274673547</v>
      </c>
      <c r="M614" s="164">
        <v>0</v>
      </c>
      <c r="N614" s="164">
        <v>66.589227796744069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09"/>
        <v>276.51059054347957</v>
      </c>
      <c r="U614" s="107" t="s">
        <v>17</v>
      </c>
      <c r="V614" s="212">
        <v>209.92136274673547</v>
      </c>
      <c r="W614" s="212">
        <v>62.094708266996172</v>
      </c>
      <c r="X614" s="212">
        <v>4.4945195297479046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311"/>
        <v>0</v>
      </c>
      <c r="AF614" s="214">
        <f t="shared" si="307"/>
        <v>276.51059054347951</v>
      </c>
      <c r="AG614" s="244" t="str">
        <f t="shared" si="310"/>
        <v/>
      </c>
      <c r="AH614" s="141"/>
      <c r="AI614" s="141"/>
      <c r="AR614" s="142"/>
      <c r="BA614" s="141"/>
      <c r="BI614" s="142"/>
      <c r="BR614" s="141"/>
      <c r="BX614" s="24"/>
      <c r="CG614" s="141"/>
    </row>
    <row r="615" spans="1:85" ht="15">
      <c r="A615" s="167" t="s">
        <v>139</v>
      </c>
      <c r="B615" s="156">
        <v>7699.8359473003466</v>
      </c>
      <c r="C615" s="156">
        <v>0</v>
      </c>
      <c r="D615" s="156">
        <v>1036.6015476736445</v>
      </c>
      <c r="E615" s="156">
        <v>0</v>
      </c>
      <c r="F615" s="348"/>
      <c r="G615" s="156">
        <v>0</v>
      </c>
      <c r="H615" s="168">
        <v>0</v>
      </c>
      <c r="I615" s="154">
        <f t="shared" si="308"/>
        <v>8736.4374949739904</v>
      </c>
      <c r="J615" s="149"/>
      <c r="K615" s="169" t="s">
        <v>139</v>
      </c>
      <c r="L615" s="156">
        <v>7699.8359473003466</v>
      </c>
      <c r="M615" s="156">
        <v>0</v>
      </c>
      <c r="N615" s="156">
        <v>1036.6015476736445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09"/>
        <v>8736.4374949739904</v>
      </c>
      <c r="U615" s="108" t="s">
        <v>139</v>
      </c>
      <c r="V615" s="207">
        <v>7699.8359473003466</v>
      </c>
      <c r="W615" s="207">
        <v>1013.1458825335773</v>
      </c>
      <c r="X615" s="207">
        <v>23.455665140067175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311"/>
        <v>0</v>
      </c>
      <c r="AF615" s="247">
        <f t="shared" si="307"/>
        <v>8736.4374949739904</v>
      </c>
      <c r="AG615" s="244" t="str">
        <f t="shared" si="310"/>
        <v/>
      </c>
      <c r="AH615" s="141"/>
      <c r="AI615" s="141"/>
      <c r="AR615" s="142"/>
      <c r="BA615" s="141"/>
      <c r="BI615" s="142"/>
      <c r="BR615" s="141"/>
      <c r="BX615" s="24"/>
      <c r="CG615" s="141"/>
    </row>
    <row r="616" spans="1:85" ht="15">
      <c r="A616" s="159" t="s">
        <v>25</v>
      </c>
      <c r="B616" s="160">
        <v>1522.6965998882968</v>
      </c>
      <c r="C616" s="160">
        <v>0</v>
      </c>
      <c r="D616" s="160">
        <v>2830.2317816939371</v>
      </c>
      <c r="E616" s="160">
        <v>3765.3948183507791</v>
      </c>
      <c r="F616" s="348"/>
      <c r="G616" s="160">
        <v>1890.9498902588284</v>
      </c>
      <c r="H616" s="161">
        <v>0</v>
      </c>
      <c r="I616" s="162">
        <f t="shared" si="308"/>
        <v>10009.27309019184</v>
      </c>
      <c r="J616" s="149"/>
      <c r="K616" s="163" t="s">
        <v>25</v>
      </c>
      <c r="L616" s="164">
        <v>1522.6965998882968</v>
      </c>
      <c r="M616" s="164">
        <v>0</v>
      </c>
      <c r="N616" s="164">
        <v>2830.2317816939371</v>
      </c>
      <c r="O616" s="164">
        <v>3765.3948183507791</v>
      </c>
      <c r="P616" s="164">
        <v>0</v>
      </c>
      <c r="Q616" s="164">
        <v>1890.9498902588284</v>
      </c>
      <c r="R616" s="165">
        <v>0</v>
      </c>
      <c r="S616" s="166">
        <f t="shared" si="309"/>
        <v>10009.27309019184</v>
      </c>
      <c r="U616" s="107" t="s">
        <v>25</v>
      </c>
      <c r="V616" s="212">
        <v>1522.6965998882968</v>
      </c>
      <c r="W616" s="212">
        <v>1811.2856331543537</v>
      </c>
      <c r="X616" s="212">
        <v>1018.9461485395833</v>
      </c>
      <c r="Y616" s="212">
        <v>1152.7574760353612</v>
      </c>
      <c r="Z616" s="212">
        <v>1311.735776860877</v>
      </c>
      <c r="AA616" s="212">
        <v>351.31711366792462</v>
      </c>
      <c r="AB616" s="212">
        <v>1010.6996777358822</v>
      </c>
      <c r="AC616" s="212">
        <v>880.2502125229463</v>
      </c>
      <c r="AD616" s="212">
        <v>949.58445178661646</v>
      </c>
      <c r="AE616" s="245">
        <f t="shared" si="311"/>
        <v>0</v>
      </c>
      <c r="AF616" s="214">
        <f t="shared" si="307"/>
        <v>10009.273090191842</v>
      </c>
      <c r="AG616" s="244" t="str">
        <f t="shared" si="310"/>
        <v/>
      </c>
      <c r="AH616" s="141"/>
      <c r="AI616" s="141"/>
      <c r="AR616" s="142"/>
      <c r="BA616" s="141"/>
      <c r="BI616" s="142"/>
      <c r="BR616" s="141"/>
      <c r="BX616" s="24"/>
      <c r="CG616" s="141"/>
    </row>
    <row r="617" spans="1:85" ht="15">
      <c r="A617" s="167" t="s">
        <v>24</v>
      </c>
      <c r="B617" s="156">
        <v>3695.5276661966373</v>
      </c>
      <c r="C617" s="156">
        <v>0</v>
      </c>
      <c r="D617" s="156">
        <v>615.29106544013121</v>
      </c>
      <c r="E617" s="156">
        <v>0</v>
      </c>
      <c r="F617" s="348"/>
      <c r="G617" s="156">
        <v>0</v>
      </c>
      <c r="H617" s="168">
        <v>0</v>
      </c>
      <c r="I617" s="154">
        <f t="shared" si="308"/>
        <v>4310.8187316367685</v>
      </c>
      <c r="J617" s="149"/>
      <c r="K617" s="169" t="s">
        <v>24</v>
      </c>
      <c r="L617" s="156">
        <v>3695.5276661966373</v>
      </c>
      <c r="M617" s="156">
        <v>0</v>
      </c>
      <c r="N617" s="156">
        <v>615.29106544013121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09"/>
        <v>4310.8187316367685</v>
      </c>
      <c r="U617" s="276" t="s">
        <v>24</v>
      </c>
      <c r="V617" s="207">
        <v>3695.5276661966373</v>
      </c>
      <c r="W617" s="207">
        <v>615.29106544013121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311"/>
        <v>0</v>
      </c>
      <c r="AF617" s="247">
        <f t="shared" si="307"/>
        <v>4310.8187316367685</v>
      </c>
      <c r="AG617" s="244" t="str">
        <f t="shared" si="310"/>
        <v/>
      </c>
      <c r="AH617" s="141"/>
      <c r="AI617" s="141"/>
      <c r="AR617" s="142"/>
      <c r="BA617" s="141"/>
      <c r="BI617" s="142"/>
      <c r="BR617" s="141"/>
      <c r="BX617" s="24"/>
      <c r="CG617" s="141"/>
    </row>
    <row r="618" spans="1:85" ht="15">
      <c r="A618" s="159" t="s">
        <v>59</v>
      </c>
      <c r="B618" s="160">
        <v>8806.993035233776</v>
      </c>
      <c r="C618" s="160">
        <v>0</v>
      </c>
      <c r="D618" s="160">
        <v>1066.4425834093809</v>
      </c>
      <c r="E618" s="160">
        <v>0</v>
      </c>
      <c r="F618" s="348"/>
      <c r="G618" s="160">
        <v>0</v>
      </c>
      <c r="H618" s="161">
        <v>0</v>
      </c>
      <c r="I618" s="162">
        <f t="shared" si="308"/>
        <v>9873.4356186431578</v>
      </c>
      <c r="J618" s="149"/>
      <c r="K618" s="163" t="s">
        <v>59</v>
      </c>
      <c r="L618" s="164">
        <v>8806.993035233776</v>
      </c>
      <c r="M618" s="164">
        <v>0</v>
      </c>
      <c r="N618" s="164">
        <v>1066.4425834093809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09"/>
        <v>9873.4356186431578</v>
      </c>
      <c r="U618" s="107" t="s">
        <v>59</v>
      </c>
      <c r="V618" s="212">
        <v>8806.993035233776</v>
      </c>
      <c r="W618" s="212">
        <v>985.51009628100996</v>
      </c>
      <c r="X618" s="212">
        <v>80.932487128370809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311"/>
        <v>0</v>
      </c>
      <c r="AF618" s="214">
        <f t="shared" si="307"/>
        <v>9873.4356186431578</v>
      </c>
      <c r="AG618" s="244" t="str">
        <f t="shared" si="310"/>
        <v/>
      </c>
      <c r="AH618" s="141"/>
      <c r="AI618" s="141"/>
      <c r="AR618" s="142"/>
      <c r="BA618" s="141"/>
      <c r="BI618" s="142"/>
      <c r="BR618" s="141"/>
      <c r="BX618" s="24"/>
      <c r="CG618" s="141"/>
    </row>
    <row r="619" spans="1:85" ht="15">
      <c r="A619" s="167" t="s">
        <v>22</v>
      </c>
      <c r="B619" s="156">
        <v>2211.7599219097046</v>
      </c>
      <c r="C619" s="156">
        <v>0</v>
      </c>
      <c r="D619" s="156">
        <v>520.11506285721885</v>
      </c>
      <c r="E619" s="156">
        <v>0</v>
      </c>
      <c r="F619" s="348"/>
      <c r="G619" s="156">
        <v>0</v>
      </c>
      <c r="H619" s="168">
        <v>0</v>
      </c>
      <c r="I619" s="154">
        <f t="shared" si="308"/>
        <v>2731.8749847669233</v>
      </c>
      <c r="J619" s="149"/>
      <c r="K619" s="169" t="s">
        <v>22</v>
      </c>
      <c r="L619" s="156">
        <v>2211.7599219097046</v>
      </c>
      <c r="M619" s="156">
        <v>0</v>
      </c>
      <c r="N619" s="156">
        <v>520.11506285721885</v>
      </c>
      <c r="O619" s="156">
        <v>0</v>
      </c>
      <c r="P619" s="156">
        <v>1187.2209460306826</v>
      </c>
      <c r="Q619" s="156">
        <v>0</v>
      </c>
      <c r="R619" s="157">
        <v>0</v>
      </c>
      <c r="S619" s="158">
        <f t="shared" si="309"/>
        <v>3919.0959307976059</v>
      </c>
      <c r="U619" s="276" t="s">
        <v>22</v>
      </c>
      <c r="V619" s="207">
        <v>2211.7599219097046</v>
      </c>
      <c r="W619" s="207">
        <v>519.4738653275906</v>
      </c>
      <c r="X619" s="207">
        <v>0.64119752962821708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311"/>
        <v>1187.2209460306826</v>
      </c>
      <c r="AF619" s="247">
        <f t="shared" si="307"/>
        <v>3919.0959307976063</v>
      </c>
      <c r="AG619" s="244" t="str">
        <f t="shared" si="310"/>
        <v/>
      </c>
      <c r="AH619" s="141"/>
      <c r="AI619" s="141"/>
      <c r="AR619" s="142"/>
      <c r="BA619" s="141"/>
      <c r="BI619" s="142"/>
      <c r="BR619" s="141"/>
      <c r="BX619" s="24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48"/>
      <c r="G620" s="160">
        <v>0</v>
      </c>
      <c r="H620" s="161">
        <v>0</v>
      </c>
      <c r="I620" s="162">
        <f t="shared" si="308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09"/>
        <v>0</v>
      </c>
      <c r="U620" s="107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311"/>
        <v>0</v>
      </c>
      <c r="AF620" s="214">
        <f t="shared" si="307"/>
        <v>0</v>
      </c>
      <c r="AG620" s="244" t="str">
        <f t="shared" si="310"/>
        <v/>
      </c>
      <c r="AH620" s="141"/>
      <c r="AI620" s="141"/>
      <c r="AR620" s="142"/>
      <c r="BA620" s="141"/>
      <c r="BI620" s="142"/>
      <c r="BR620" s="141"/>
      <c r="BX620" s="24"/>
      <c r="CG620" s="141"/>
    </row>
    <row r="621" spans="1:85" ht="15">
      <c r="A621" s="170" t="s">
        <v>63</v>
      </c>
      <c r="B621" s="156">
        <v>1038.7110105357549</v>
      </c>
      <c r="C621" s="156">
        <v>0</v>
      </c>
      <c r="D621" s="156">
        <v>827.96060220931929</v>
      </c>
      <c r="E621" s="156">
        <v>0</v>
      </c>
      <c r="F621" s="348"/>
      <c r="G621" s="156">
        <v>0</v>
      </c>
      <c r="H621" s="168">
        <v>0</v>
      </c>
      <c r="I621" s="154">
        <f t="shared" si="308"/>
        <v>1866.6716127450741</v>
      </c>
      <c r="J621" s="149"/>
      <c r="K621" s="171" t="s">
        <v>63</v>
      </c>
      <c r="L621" s="156">
        <v>1038.7110105357549</v>
      </c>
      <c r="M621" s="156">
        <v>0</v>
      </c>
      <c r="N621" s="156">
        <v>827.96060220931929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09"/>
        <v>1866.6716127450741</v>
      </c>
      <c r="U621" s="277" t="s">
        <v>63</v>
      </c>
      <c r="V621" s="207">
        <v>1038.7110105357549</v>
      </c>
      <c r="W621" s="207">
        <v>827.96060220931929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311"/>
        <v>0</v>
      </c>
      <c r="AF621" s="210">
        <f t="shared" si="307"/>
        <v>1866.6716127450741</v>
      </c>
      <c r="AG621" s="244" t="str">
        <f t="shared" si="310"/>
        <v/>
      </c>
      <c r="AH621" s="141"/>
      <c r="AI621" s="141"/>
      <c r="AR621" s="142"/>
      <c r="BA621" s="141"/>
      <c r="BI621" s="142"/>
      <c r="BR621" s="141"/>
      <c r="BX621" s="24"/>
      <c r="CG621" s="141"/>
    </row>
    <row r="622" spans="1:85" ht="15">
      <c r="A622" s="172" t="s">
        <v>23</v>
      </c>
      <c r="B622" s="173">
        <v>1034.3110105357548</v>
      </c>
      <c r="C622" s="173">
        <v>0</v>
      </c>
      <c r="D622" s="173">
        <v>827.96060220931929</v>
      </c>
      <c r="E622" s="173">
        <v>0</v>
      </c>
      <c r="F622" s="348"/>
      <c r="G622" s="173">
        <v>0</v>
      </c>
      <c r="H622" s="174">
        <v>0</v>
      </c>
      <c r="I622" s="175">
        <f t="shared" si="308"/>
        <v>1862.271612745074</v>
      </c>
      <c r="J622" s="149"/>
      <c r="K622" s="176" t="s">
        <v>23</v>
      </c>
      <c r="L622" s="177">
        <v>1034.3110105357548</v>
      </c>
      <c r="M622" s="177">
        <v>0</v>
      </c>
      <c r="N622" s="177">
        <v>827.96060220931929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09"/>
        <v>1862.271612745074</v>
      </c>
      <c r="U622" s="278" t="s">
        <v>134</v>
      </c>
      <c r="V622" s="212">
        <v>1034.3110105357548</v>
      </c>
      <c r="W622" s="212">
        <v>827.96060220931929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311"/>
        <v>0</v>
      </c>
      <c r="AF622" s="214">
        <f t="shared" si="307"/>
        <v>1862.271612745074</v>
      </c>
      <c r="AG622" s="248" t="str">
        <f t="shared" si="310"/>
        <v/>
      </c>
      <c r="AH622" s="141"/>
      <c r="AI622" s="141"/>
      <c r="AR622" s="142"/>
      <c r="BA622" s="141"/>
      <c r="BI622" s="142"/>
      <c r="BR622" s="141"/>
      <c r="BX622" s="24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48"/>
      <c r="G623" s="181">
        <v>0</v>
      </c>
      <c r="H623" s="182">
        <v>0</v>
      </c>
      <c r="I623" s="183">
        <f t="shared" si="308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09"/>
        <v>0</v>
      </c>
      <c r="U623" s="279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311"/>
        <v>0</v>
      </c>
      <c r="AF623" s="247">
        <f t="shared" si="307"/>
        <v>0</v>
      </c>
      <c r="AG623" s="248" t="str">
        <f t="shared" si="310"/>
        <v/>
      </c>
      <c r="AH623" s="141"/>
      <c r="AI623" s="141"/>
      <c r="AR623" s="142"/>
      <c r="BA623" s="141"/>
      <c r="BI623" s="142"/>
      <c r="BR623" s="141"/>
      <c r="BX623" s="24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48"/>
      <c r="G624" s="173">
        <v>0</v>
      </c>
      <c r="H624" s="174">
        <v>0</v>
      </c>
      <c r="I624" s="175">
        <f t="shared" si="308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09"/>
        <v>0</v>
      </c>
      <c r="U624" s="278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311"/>
        <v>0</v>
      </c>
      <c r="AF624" s="214">
        <f t="shared" si="307"/>
        <v>0</v>
      </c>
      <c r="AG624" s="248" t="str">
        <f t="shared" si="310"/>
        <v/>
      </c>
      <c r="AH624" s="141"/>
      <c r="AI624" s="141"/>
      <c r="AR624" s="142"/>
      <c r="BA624" s="141"/>
      <c r="BI624" s="142"/>
      <c r="BR624" s="141"/>
      <c r="BX624" s="24"/>
      <c r="CG624" s="141"/>
    </row>
    <row r="625" spans="1:85" ht="15.75" thickBot="1">
      <c r="A625" s="187" t="s">
        <v>11</v>
      </c>
      <c r="B625" s="188">
        <v>4.4000000000000004</v>
      </c>
      <c r="C625" s="188">
        <v>0</v>
      </c>
      <c r="D625" s="188">
        <v>0</v>
      </c>
      <c r="E625" s="188">
        <v>0</v>
      </c>
      <c r="F625" s="349"/>
      <c r="G625" s="188">
        <v>0</v>
      </c>
      <c r="H625" s="189">
        <v>0</v>
      </c>
      <c r="I625" s="190">
        <f t="shared" si="308"/>
        <v>4.4000000000000004</v>
      </c>
      <c r="J625" s="149"/>
      <c r="K625" s="191" t="s">
        <v>11</v>
      </c>
      <c r="L625" s="188">
        <v>4.4000000000000004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09"/>
        <v>4.4000000000000004</v>
      </c>
      <c r="U625" s="280" t="s">
        <v>11</v>
      </c>
      <c r="V625" s="207">
        <v>4.4000000000000004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f>P625</f>
        <v>0</v>
      </c>
      <c r="AF625" s="247">
        <f t="shared" si="307"/>
        <v>4.4000000000000004</v>
      </c>
      <c r="AG625" s="248" t="str">
        <f>+IF(ABS(S625-AF625)&gt;0.4,S625-AF625,"")</f>
        <v/>
      </c>
      <c r="AH625" s="141"/>
      <c r="AI625" s="141"/>
      <c r="AR625" s="142"/>
      <c r="BA625" s="141"/>
      <c r="BI625" s="142"/>
      <c r="BR625" s="141"/>
      <c r="BX625" s="24"/>
      <c r="CG625" s="141"/>
    </row>
    <row r="626" spans="1:85" ht="15">
      <c r="A626" s="194" t="s">
        <v>26</v>
      </c>
      <c r="B626" s="195">
        <f>SUM(B605:B621)</f>
        <v>32887.339679131583</v>
      </c>
      <c r="C626" s="195">
        <f t="shared" ref="C626:H626" si="312">SUM(C605:C621)</f>
        <v>0</v>
      </c>
      <c r="D626" s="195">
        <f t="shared" si="312"/>
        <v>8039.3957507119358</v>
      </c>
      <c r="E626" s="195">
        <f t="shared" si="312"/>
        <v>3765.3948183507791</v>
      </c>
      <c r="F626" s="195">
        <f t="shared" si="312"/>
        <v>0</v>
      </c>
      <c r="G626" s="195">
        <f t="shared" si="312"/>
        <v>1890.9498902588284</v>
      </c>
      <c r="H626" s="197">
        <f t="shared" si="312"/>
        <v>0</v>
      </c>
      <c r="I626" s="154">
        <f t="shared" ref="I626" si="313">SUM(I605:I621)</f>
        <v>46583.080138453115</v>
      </c>
      <c r="J626" s="149"/>
      <c r="K626" s="196" t="s">
        <v>26</v>
      </c>
      <c r="L626" s="195">
        <f>SUM(L605:L621)</f>
        <v>32887.339679131583</v>
      </c>
      <c r="M626" s="195">
        <f t="shared" ref="M626:R626" si="314">SUM(M605:M621)</f>
        <v>0</v>
      </c>
      <c r="N626" s="195">
        <f t="shared" si="314"/>
        <v>8039.3957507119358</v>
      </c>
      <c r="O626" s="195">
        <f t="shared" si="314"/>
        <v>3765.3948183507791</v>
      </c>
      <c r="P626" s="195">
        <f t="shared" si="314"/>
        <v>22552.751860759861</v>
      </c>
      <c r="Q626" s="195">
        <f t="shared" si="314"/>
        <v>1890.9498902588284</v>
      </c>
      <c r="R626" s="197">
        <f t="shared" si="314"/>
        <v>0</v>
      </c>
      <c r="S626" s="198">
        <f t="shared" ref="S626" si="315">SUM(S605:S621)</f>
        <v>69135.831999212984</v>
      </c>
      <c r="U626" s="224" t="s">
        <v>62</v>
      </c>
      <c r="V626" s="225">
        <f>SUM(V605:V621)</f>
        <v>32887.339679131583</v>
      </c>
      <c r="W626" s="225">
        <f t="shared" ref="W626:AE626" si="316">SUM(W605:W621)</f>
        <v>6910.4320107431913</v>
      </c>
      <c r="X626" s="225">
        <f t="shared" si="316"/>
        <v>1128.963739968744</v>
      </c>
      <c r="Y626" s="225">
        <f t="shared" si="316"/>
        <v>1152.7574760353612</v>
      </c>
      <c r="Z626" s="225">
        <f t="shared" si="316"/>
        <v>1311.735776860877</v>
      </c>
      <c r="AA626" s="225">
        <f t="shared" si="316"/>
        <v>351.31711366792462</v>
      </c>
      <c r="AB626" s="225">
        <f t="shared" si="316"/>
        <v>1010.6996777358822</v>
      </c>
      <c r="AC626" s="225">
        <f t="shared" si="316"/>
        <v>880.2502125229463</v>
      </c>
      <c r="AD626" s="225">
        <f t="shared" si="316"/>
        <v>949.58445178661646</v>
      </c>
      <c r="AE626" s="249">
        <f t="shared" si="316"/>
        <v>22552.751860759861</v>
      </c>
      <c r="AF626" s="250">
        <f>SUM(AF605:AF621)</f>
        <v>69135.831999212984</v>
      </c>
      <c r="AG626" s="251" t="str">
        <f t="shared" si="310"/>
        <v/>
      </c>
      <c r="AH626" s="141"/>
      <c r="AI626" s="141"/>
      <c r="AR626" s="142"/>
      <c r="BA626" s="141"/>
      <c r="BI626" s="142"/>
      <c r="BR626" s="141"/>
      <c r="BX626" s="24"/>
      <c r="CG626" s="141"/>
    </row>
    <row r="627" spans="1:85" s="24" customFormat="1" ht="15" thickBot="1">
      <c r="A627" s="61" t="s">
        <v>86</v>
      </c>
      <c r="B627" s="49">
        <f>IF($I626=0,"-",B626/$I626)</f>
        <v>0.70599324006451736</v>
      </c>
      <c r="C627" s="49">
        <f t="shared" ref="C627:H627" si="317">IF($I626=0,"-",C626/$I626)</f>
        <v>0</v>
      </c>
      <c r="D627" s="49">
        <f t="shared" si="317"/>
        <v>0.17258188438414626</v>
      </c>
      <c r="E627" s="49">
        <f t="shared" si="317"/>
        <v>8.0831812906303382E-2</v>
      </c>
      <c r="F627" s="49">
        <f t="shared" si="317"/>
        <v>0</v>
      </c>
      <c r="G627" s="49">
        <f t="shared" si="317"/>
        <v>4.0593062645033186E-2</v>
      </c>
      <c r="H627" s="72">
        <f t="shared" si="317"/>
        <v>0</v>
      </c>
      <c r="I627" s="50">
        <f>SUM(B627:H627)</f>
        <v>1.0000000000000002</v>
      </c>
      <c r="K627" s="84" t="s">
        <v>86</v>
      </c>
      <c r="L627" s="101">
        <f>IF($S626=0,"-",L626/$S626)</f>
        <v>0.47569167431883891</v>
      </c>
      <c r="M627" s="101">
        <f t="shared" ref="M627:R627" si="318">IF($S626=0,"-",M626/$S626)</f>
        <v>0</v>
      </c>
      <c r="N627" s="101">
        <f t="shared" si="318"/>
        <v>0.11628406743992685</v>
      </c>
      <c r="O627" s="101">
        <f t="shared" si="318"/>
        <v>5.446372321654628E-2</v>
      </c>
      <c r="P627" s="101">
        <f t="shared" si="318"/>
        <v>0.32620930722315733</v>
      </c>
      <c r="Q627" s="101">
        <f t="shared" si="318"/>
        <v>2.7351227801530677E-2</v>
      </c>
      <c r="R627" s="102">
        <f t="shared" si="318"/>
        <v>0</v>
      </c>
      <c r="S627" s="103">
        <f>SUM(L627:R627)</f>
        <v>1</v>
      </c>
      <c r="U627" s="113" t="s">
        <v>86</v>
      </c>
      <c r="V627" s="135">
        <f>V626/$AF626</f>
        <v>0.47569167431883891</v>
      </c>
      <c r="W627" s="135">
        <f t="shared" ref="W627:AF627" si="319">W626/$AF626</f>
        <v>9.995442031885661E-2</v>
      </c>
      <c r="X627" s="135">
        <f t="shared" si="319"/>
        <v>1.632964712107024E-2</v>
      </c>
      <c r="Y627" s="135">
        <f t="shared" si="319"/>
        <v>1.6673806370746846E-2</v>
      </c>
      <c r="Z627" s="135">
        <f t="shared" si="319"/>
        <v>1.8973312954067137E-2</v>
      </c>
      <c r="AA627" s="135">
        <f t="shared" si="319"/>
        <v>5.0815489379215668E-3</v>
      </c>
      <c r="AB627" s="135">
        <f t="shared" si="319"/>
        <v>1.4619042665855061E-2</v>
      </c>
      <c r="AC627" s="135">
        <f t="shared" si="319"/>
        <v>1.2732185135675618E-2</v>
      </c>
      <c r="AD627" s="252">
        <f t="shared" si="319"/>
        <v>1.3735054953810727E-2</v>
      </c>
      <c r="AE627" s="252">
        <f t="shared" si="319"/>
        <v>0.32620930722315733</v>
      </c>
      <c r="AF627" s="253">
        <f t="shared" si="319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4"/>
      <c r="CG628" s="141"/>
    </row>
    <row r="629" spans="1:85" ht="28.5">
      <c r="A629" s="366" t="s">
        <v>50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68" t="s">
        <v>50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7" t="s">
        <v>50</v>
      </c>
      <c r="B630" s="304" t="s">
        <v>119</v>
      </c>
      <c r="C630" s="305"/>
      <c r="D630" s="305"/>
      <c r="E630" s="305"/>
      <c r="F630" s="305"/>
      <c r="G630" s="305"/>
      <c r="H630" s="305"/>
      <c r="I630" s="306"/>
      <c r="K630" s="369" t="s">
        <v>50</v>
      </c>
      <c r="L630" s="307" t="s">
        <v>119</v>
      </c>
      <c r="M630" s="308"/>
      <c r="N630" s="308"/>
      <c r="O630" s="308"/>
      <c r="P630" s="308"/>
      <c r="Q630" s="308"/>
      <c r="R630" s="308"/>
      <c r="S630" s="309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</row>
    <row r="631" spans="1:85" ht="15">
      <c r="A631" s="151" t="s">
        <v>7</v>
      </c>
      <c r="B631" s="152">
        <v>0.18676705482973724</v>
      </c>
      <c r="C631" s="152">
        <v>0</v>
      </c>
      <c r="D631" s="152">
        <v>0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0.18676705482973724</v>
      </c>
      <c r="J631" s="149"/>
      <c r="K631" s="203" t="s">
        <v>7</v>
      </c>
      <c r="L631" s="152">
        <v>0.18676705482973724</v>
      </c>
      <c r="M631" s="152">
        <v>0</v>
      </c>
      <c r="N631" s="152">
        <v>0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0.18676705482973724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</row>
    <row r="632" spans="1:85" ht="15">
      <c r="A632" s="159" t="s">
        <v>8</v>
      </c>
      <c r="B632" s="160">
        <v>4.1159776600402953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20">SUM(B632:H632)</f>
        <v>4.1159776600402953</v>
      </c>
      <c r="J632" s="149"/>
      <c r="K632" s="163" t="s">
        <v>8</v>
      </c>
      <c r="L632" s="164">
        <v>4.1159776600402953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21">SUM(L632:R632)</f>
        <v>4.1159776600402953</v>
      </c>
    </row>
    <row r="633" spans="1:85" ht="15">
      <c r="A633" s="167" t="s">
        <v>10</v>
      </c>
      <c r="B633" s="156">
        <v>11.324757802734259</v>
      </c>
      <c r="C633" s="156">
        <v>0</v>
      </c>
      <c r="D633" s="156">
        <v>3.6278243733727802E-2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20"/>
        <v>11.361036046467987</v>
      </c>
      <c r="J633" s="149"/>
      <c r="K633" s="169" t="s">
        <v>10</v>
      </c>
      <c r="L633" s="156">
        <v>11.324757802734259</v>
      </c>
      <c r="M633" s="156">
        <v>0</v>
      </c>
      <c r="N633" s="156">
        <v>3.6278243733727802E-2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21"/>
        <v>11.361036046467987</v>
      </c>
    </row>
    <row r="634" spans="1:85" ht="15">
      <c r="A634" s="159" t="s">
        <v>55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20"/>
        <v>0</v>
      </c>
      <c r="J634" s="149"/>
      <c r="K634" s="163" t="s">
        <v>55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21"/>
        <v>0</v>
      </c>
    </row>
    <row r="635" spans="1:85" ht="15">
      <c r="A635" s="167" t="s">
        <v>16</v>
      </c>
      <c r="B635" s="156">
        <v>65.812305859849872</v>
      </c>
      <c r="C635" s="156">
        <v>0.2844449108951308</v>
      </c>
      <c r="D635" s="156">
        <v>5.3031378251568659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20"/>
        <v>71.399888595901871</v>
      </c>
      <c r="J635" s="149"/>
      <c r="K635" s="169" t="s">
        <v>16</v>
      </c>
      <c r="L635" s="156">
        <v>65.812305859849872</v>
      </c>
      <c r="M635" s="156">
        <v>0.2844449108951308</v>
      </c>
      <c r="N635" s="156">
        <v>5.3031378251568659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21"/>
        <v>71.399888595901871</v>
      </c>
    </row>
    <row r="636" spans="1:85" ht="15">
      <c r="A636" s="159" t="s">
        <v>15</v>
      </c>
      <c r="B636" s="160">
        <v>7.5768261301283717</v>
      </c>
      <c r="C636" s="160">
        <v>0.170992345091173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20"/>
        <v>7.7478184752195443</v>
      </c>
      <c r="J636" s="149"/>
      <c r="K636" s="163" t="s">
        <v>15</v>
      </c>
      <c r="L636" s="164">
        <v>7.5768261301283717</v>
      </c>
      <c r="M636" s="164">
        <v>0.170992345091173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21"/>
        <v>7.7478184752195443</v>
      </c>
    </row>
    <row r="637" spans="1:85" ht="15">
      <c r="A637" s="167" t="s">
        <v>57</v>
      </c>
      <c r="B637" s="156">
        <v>0</v>
      </c>
      <c r="C637" s="156">
        <v>0.97819324916303818</v>
      </c>
      <c r="D637" s="156">
        <v>0</v>
      </c>
      <c r="E637" s="156">
        <v>47.477255662477191</v>
      </c>
      <c r="F637" s="156">
        <v>1875.008796262757</v>
      </c>
      <c r="G637" s="156">
        <v>0</v>
      </c>
      <c r="H637" s="168">
        <v>0</v>
      </c>
      <c r="I637" s="154">
        <f t="shared" si="320"/>
        <v>1923.4642451743971</v>
      </c>
      <c r="J637" s="149"/>
      <c r="K637" s="169" t="s">
        <v>57</v>
      </c>
      <c r="L637" s="156">
        <v>0</v>
      </c>
      <c r="M637" s="156">
        <v>0.97819324916303818</v>
      </c>
      <c r="N637" s="156">
        <v>0</v>
      </c>
      <c r="O637" s="156">
        <v>47.477255662477191</v>
      </c>
      <c r="P637" s="156">
        <v>1875.008796262757</v>
      </c>
      <c r="Q637" s="156">
        <v>0</v>
      </c>
      <c r="R637" s="157">
        <v>0</v>
      </c>
      <c r="S637" s="158">
        <f t="shared" si="321"/>
        <v>1923.4642451743971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28.094124945893512</v>
      </c>
      <c r="F638" s="160">
        <v>0</v>
      </c>
      <c r="G638" s="160">
        <v>0</v>
      </c>
      <c r="H638" s="161">
        <v>0</v>
      </c>
      <c r="I638" s="162">
        <f t="shared" si="320"/>
        <v>28.094124945893512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28.094124945893512</v>
      </c>
      <c r="P638" s="164">
        <v>0</v>
      </c>
      <c r="Q638" s="164">
        <v>0</v>
      </c>
      <c r="R638" s="165">
        <v>0</v>
      </c>
      <c r="S638" s="166">
        <f t="shared" si="321"/>
        <v>28.094124945893512</v>
      </c>
    </row>
    <row r="639" spans="1:85" ht="15">
      <c r="A639" s="167" t="s">
        <v>58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20"/>
        <v>0</v>
      </c>
      <c r="J639" s="149"/>
      <c r="K639" s="169" t="s">
        <v>58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21"/>
        <v>0</v>
      </c>
    </row>
    <row r="640" spans="1:85" ht="15">
      <c r="A640" s="159" t="s">
        <v>17</v>
      </c>
      <c r="B640" s="160">
        <v>27.353934943179301</v>
      </c>
      <c r="C640" s="160">
        <v>0</v>
      </c>
      <c r="D640" s="160">
        <v>0.13242673972648053</v>
      </c>
      <c r="E640" s="160">
        <v>0.80577873525242472</v>
      </c>
      <c r="F640" s="160">
        <v>0</v>
      </c>
      <c r="G640" s="160">
        <v>0</v>
      </c>
      <c r="H640" s="161">
        <v>0</v>
      </c>
      <c r="I640" s="162">
        <f t="shared" si="320"/>
        <v>28.292140418158205</v>
      </c>
      <c r="J640" s="149"/>
      <c r="K640" s="163" t="s">
        <v>17</v>
      </c>
      <c r="L640" s="164">
        <v>27.353934943179301</v>
      </c>
      <c r="M640" s="164">
        <v>0</v>
      </c>
      <c r="N640" s="164">
        <v>0.13242673972648053</v>
      </c>
      <c r="O640" s="164">
        <v>0.80577873525242472</v>
      </c>
      <c r="P640" s="164">
        <v>0</v>
      </c>
      <c r="Q640" s="164">
        <v>0</v>
      </c>
      <c r="R640" s="165">
        <v>0</v>
      </c>
      <c r="S640" s="166">
        <f t="shared" si="321"/>
        <v>28.292140418158205</v>
      </c>
    </row>
    <row r="641" spans="1:70" ht="15">
      <c r="A641" s="167" t="s">
        <v>139</v>
      </c>
      <c r="B641" s="156">
        <v>83.673698427602886</v>
      </c>
      <c r="C641" s="156">
        <v>0</v>
      </c>
      <c r="D641" s="156">
        <v>21.62599759399923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20"/>
        <v>105.29969602160212</v>
      </c>
      <c r="J641" s="149"/>
      <c r="K641" s="169" t="s">
        <v>139</v>
      </c>
      <c r="L641" s="156">
        <v>83.673698427602886</v>
      </c>
      <c r="M641" s="156">
        <v>0</v>
      </c>
      <c r="N641" s="156">
        <v>21.62599759399923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21"/>
        <v>105.29969602160212</v>
      </c>
    </row>
    <row r="642" spans="1:70" ht="15">
      <c r="A642" s="159" t="s">
        <v>25</v>
      </c>
      <c r="B642" s="160">
        <v>278.79688808026231</v>
      </c>
      <c r="C642" s="160">
        <v>0.36224733940813003</v>
      </c>
      <c r="D642" s="160">
        <v>5.766718811423158</v>
      </c>
      <c r="E642" s="160">
        <v>463.27312931678654</v>
      </c>
      <c r="F642" s="160">
        <v>0</v>
      </c>
      <c r="G642" s="160">
        <v>156.22508207774669</v>
      </c>
      <c r="H642" s="161">
        <v>2.1918365230778916</v>
      </c>
      <c r="I642" s="162">
        <f t="shared" si="320"/>
        <v>906.61590214870478</v>
      </c>
      <c r="J642" s="149"/>
      <c r="K642" s="163" t="s">
        <v>25</v>
      </c>
      <c r="L642" s="164">
        <v>278.79688808026231</v>
      </c>
      <c r="M642" s="164">
        <v>0.36224733940813003</v>
      </c>
      <c r="N642" s="164">
        <v>5.766718811423158</v>
      </c>
      <c r="O642" s="164">
        <v>463.27312931678654</v>
      </c>
      <c r="P642" s="164">
        <v>0</v>
      </c>
      <c r="Q642" s="164">
        <v>156.22508207774669</v>
      </c>
      <c r="R642" s="165">
        <v>2.1918365230778916</v>
      </c>
      <c r="S642" s="166">
        <f t="shared" si="321"/>
        <v>906.61590214870478</v>
      </c>
    </row>
    <row r="643" spans="1:70" ht="15">
      <c r="A643" s="167" t="s">
        <v>24</v>
      </c>
      <c r="B643" s="156">
        <v>60.938354013192459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20"/>
        <v>60.938354013192459</v>
      </c>
      <c r="J643" s="149"/>
      <c r="K643" s="169" t="s">
        <v>24</v>
      </c>
      <c r="L643" s="156">
        <v>60.938354013192459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21"/>
        <v>60.938354013192459</v>
      </c>
    </row>
    <row r="644" spans="1:70" ht="15">
      <c r="A644" s="159" t="s">
        <v>59</v>
      </c>
      <c r="B644" s="160">
        <v>385.46870268775552</v>
      </c>
      <c r="C644" s="160">
        <v>17.460423962035581</v>
      </c>
      <c r="D644" s="160">
        <v>219.48880768191808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20"/>
        <v>622.41793433170915</v>
      </c>
      <c r="J644" s="149"/>
      <c r="K644" s="163" t="s">
        <v>59</v>
      </c>
      <c r="L644" s="164">
        <v>385.46870268775552</v>
      </c>
      <c r="M644" s="164">
        <v>17.460423962035581</v>
      </c>
      <c r="N644" s="164">
        <v>219.48880768191808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21"/>
        <v>622.41793433170915</v>
      </c>
    </row>
    <row r="645" spans="1:70" ht="15">
      <c r="A645" s="167" t="s">
        <v>22</v>
      </c>
      <c r="B645" s="156">
        <v>758.66396801655321</v>
      </c>
      <c r="C645" s="156">
        <v>0</v>
      </c>
      <c r="D645" s="156">
        <v>0</v>
      </c>
      <c r="E645" s="156">
        <v>2.9694804973181728</v>
      </c>
      <c r="F645" s="156">
        <v>137.46601126336492</v>
      </c>
      <c r="G645" s="156">
        <v>0</v>
      </c>
      <c r="H645" s="168">
        <v>0</v>
      </c>
      <c r="I645" s="154">
        <f t="shared" si="320"/>
        <v>899.09945977723623</v>
      </c>
      <c r="J645" s="149"/>
      <c r="K645" s="169" t="s">
        <v>22</v>
      </c>
      <c r="L645" s="156">
        <v>758.66396801655321</v>
      </c>
      <c r="M645" s="156">
        <v>0</v>
      </c>
      <c r="N645" s="156">
        <v>0</v>
      </c>
      <c r="O645" s="156">
        <v>2.9694804973181728</v>
      </c>
      <c r="P645" s="156">
        <v>137.46601126336492</v>
      </c>
      <c r="Q645" s="156">
        <v>0</v>
      </c>
      <c r="R645" s="157">
        <v>0</v>
      </c>
      <c r="S645" s="158">
        <f t="shared" si="321"/>
        <v>899.09945977723623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20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21"/>
        <v>0</v>
      </c>
    </row>
    <row r="647" spans="1:70" ht="15">
      <c r="A647" s="170" t="s">
        <v>63</v>
      </c>
      <c r="B647" s="156">
        <v>25.14585879350826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20"/>
        <v>25.14585879350826</v>
      </c>
      <c r="J647" s="149"/>
      <c r="K647" s="171" t="s">
        <v>63</v>
      </c>
      <c r="L647" s="156">
        <v>25.14585879350826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21"/>
        <v>25.14585879350826</v>
      </c>
    </row>
    <row r="648" spans="1:70">
      <c r="A648" s="172" t="s">
        <v>23</v>
      </c>
      <c r="B648" s="173">
        <v>25.14585879350826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20"/>
        <v>25.14585879350826</v>
      </c>
      <c r="J648" s="149"/>
      <c r="K648" s="176" t="s">
        <v>23</v>
      </c>
      <c r="L648" s="177">
        <v>25.14585879350826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21"/>
        <v>25.14585879350826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20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21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20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21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20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21"/>
        <v>0</v>
      </c>
    </row>
    <row r="652" spans="1:70" ht="15">
      <c r="A652" s="194" t="s">
        <v>26</v>
      </c>
      <c r="B652" s="195">
        <f>SUM(B631:B647)</f>
        <v>1709.0580394696365</v>
      </c>
      <c r="C652" s="195">
        <f t="shared" ref="C652:H652" si="322">SUM(C631:C647)</f>
        <v>19.256301806593051</v>
      </c>
      <c r="D652" s="195">
        <f t="shared" si="322"/>
        <v>252.35336689595755</v>
      </c>
      <c r="E652" s="195">
        <f t="shared" si="322"/>
        <v>542.61976915772777</v>
      </c>
      <c r="F652" s="195">
        <f t="shared" si="322"/>
        <v>2012.4748075261218</v>
      </c>
      <c r="G652" s="195">
        <f t="shared" si="322"/>
        <v>156.22508207774669</v>
      </c>
      <c r="H652" s="197">
        <f t="shared" si="322"/>
        <v>2.1918365230778916</v>
      </c>
      <c r="I652" s="154">
        <f t="shared" ref="I652" si="323">SUM(I631:I647)</f>
        <v>4694.1792034568616</v>
      </c>
      <c r="J652" s="149"/>
      <c r="K652" s="196" t="s">
        <v>26</v>
      </c>
      <c r="L652" s="195">
        <f>SUM(L631:L647)</f>
        <v>1709.0580394696365</v>
      </c>
      <c r="M652" s="195">
        <f t="shared" ref="M652:R652" si="324">SUM(M631:M647)</f>
        <v>19.256301806593051</v>
      </c>
      <c r="N652" s="195">
        <f t="shared" si="324"/>
        <v>252.35336689595755</v>
      </c>
      <c r="O652" s="195">
        <f t="shared" si="324"/>
        <v>542.61976915772777</v>
      </c>
      <c r="P652" s="195">
        <f t="shared" si="324"/>
        <v>2012.4748075261218</v>
      </c>
      <c r="Q652" s="195">
        <f t="shared" si="324"/>
        <v>156.22508207774669</v>
      </c>
      <c r="R652" s="197">
        <f t="shared" si="324"/>
        <v>2.1918365230778916</v>
      </c>
      <c r="S652" s="198">
        <f t="shared" ref="S652" si="325">SUM(S631:S647)</f>
        <v>4694.1792034568616</v>
      </c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</row>
    <row r="653" spans="1:70" s="24" customFormat="1" ht="15" thickBot="1">
      <c r="A653" s="61" t="s">
        <v>86</v>
      </c>
      <c r="B653" s="49">
        <f>IF($I652=0,"-",B652/$I652)</f>
        <v>0.36408027162897005</v>
      </c>
      <c r="C653" s="49">
        <f t="shared" ref="C653:H653" si="326">IF($I652=0,"-",C652/$I652)</f>
        <v>4.1021658892810122E-3</v>
      </c>
      <c r="D653" s="49">
        <f t="shared" si="326"/>
        <v>5.3758784221556957E-2</v>
      </c>
      <c r="E653" s="49">
        <f t="shared" si="326"/>
        <v>0.11559417432511625</v>
      </c>
      <c r="F653" s="49">
        <f t="shared" si="326"/>
        <v>0.42871708136836917</v>
      </c>
      <c r="G653" s="49">
        <f t="shared" si="326"/>
        <v>3.3280596097119655E-2</v>
      </c>
      <c r="H653" s="72">
        <f t="shared" si="326"/>
        <v>4.6692646958680048E-4</v>
      </c>
      <c r="I653" s="50">
        <f>SUM(B653:H653)</f>
        <v>0.99999999999999989</v>
      </c>
      <c r="K653" s="84" t="s">
        <v>86</v>
      </c>
      <c r="L653" s="101">
        <f>IF($S652=0,"-",L652/$S652)</f>
        <v>0.36408027162897005</v>
      </c>
      <c r="M653" s="101">
        <f t="shared" ref="M653:R653" si="327">IF($S652=0,"-",M652/$S652)</f>
        <v>4.1021658892810122E-3</v>
      </c>
      <c r="N653" s="101">
        <f t="shared" si="327"/>
        <v>5.3758784221556957E-2</v>
      </c>
      <c r="O653" s="101">
        <f t="shared" si="327"/>
        <v>0.11559417432511625</v>
      </c>
      <c r="P653" s="101">
        <f t="shared" si="327"/>
        <v>0.42871708136836917</v>
      </c>
      <c r="Q653" s="101">
        <f t="shared" si="327"/>
        <v>3.3280596097119655E-2</v>
      </c>
      <c r="R653" s="102">
        <f t="shared" si="327"/>
        <v>4.6692646958680048E-4</v>
      </c>
      <c r="S653" s="103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G788"/>
  <sheetViews>
    <sheetView zoomScale="55" zoomScaleNormal="55" workbookViewId="0">
      <pane xSplit="1" ySplit="5" topLeftCell="B174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ColWidth="12.625" defaultRowHeight="14.25"/>
  <cols>
    <col min="1" max="1" width="40" style="2" customWidth="1"/>
    <col min="2" max="9" width="16.625" style="2" customWidth="1"/>
    <col min="10" max="10" width="16.625" style="1" customWidth="1"/>
    <col min="11" max="11" width="40.125" style="2" customWidth="1"/>
    <col min="12" max="19" width="16.625" style="2" customWidth="1"/>
    <col min="20" max="20" width="16.625" customWidth="1"/>
    <col min="21" max="21" width="36.625" style="2" customWidth="1"/>
    <col min="22" max="43" width="16.625" style="2" customWidth="1"/>
    <col min="44" max="16384" width="12.625" style="2"/>
  </cols>
  <sheetData>
    <row r="1" spans="1:85" customFormat="1" ht="15" customHeight="1" thickTop="1">
      <c r="A1" s="412" t="s">
        <v>111</v>
      </c>
      <c r="B1" s="413"/>
      <c r="C1" s="413"/>
      <c r="D1" s="413"/>
      <c r="E1" s="413"/>
      <c r="F1" s="413"/>
      <c r="G1" s="413"/>
      <c r="H1" s="413"/>
      <c r="I1" s="414"/>
      <c r="K1" s="421" t="s">
        <v>112</v>
      </c>
      <c r="L1" s="422"/>
      <c r="M1" s="422"/>
      <c r="N1" s="422"/>
      <c r="O1" s="422"/>
      <c r="P1" s="422"/>
      <c r="Q1" s="422"/>
      <c r="R1" s="422"/>
      <c r="S1" s="423"/>
      <c r="U1" s="430" t="s">
        <v>113</v>
      </c>
      <c r="V1" s="431"/>
      <c r="W1" s="431"/>
      <c r="X1" s="431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2"/>
      <c r="BA1" s="74"/>
      <c r="BR1" s="74"/>
      <c r="CG1" s="24"/>
    </row>
    <row r="2" spans="1:85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K2" s="424"/>
      <c r="L2" s="425"/>
      <c r="M2" s="425"/>
      <c r="N2" s="425"/>
      <c r="O2" s="425"/>
      <c r="P2" s="425"/>
      <c r="Q2" s="425"/>
      <c r="R2" s="425"/>
      <c r="S2" s="426"/>
      <c r="U2" s="433"/>
      <c r="V2" s="434"/>
      <c r="W2" s="434"/>
      <c r="X2" s="434"/>
      <c r="Y2" s="434"/>
      <c r="Z2" s="434"/>
      <c r="AA2" s="434"/>
      <c r="AB2" s="434"/>
      <c r="AC2" s="434"/>
      <c r="AD2" s="434"/>
      <c r="AE2" s="434"/>
      <c r="AF2" s="434"/>
      <c r="AG2" s="434"/>
      <c r="AH2" s="434"/>
      <c r="AI2" s="435"/>
      <c r="BA2" s="74"/>
      <c r="BR2" s="74"/>
      <c r="CG2" s="24"/>
    </row>
    <row r="3" spans="1:85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K3" s="427"/>
      <c r="L3" s="428"/>
      <c r="M3" s="428"/>
      <c r="N3" s="428"/>
      <c r="O3" s="428"/>
      <c r="P3" s="428"/>
      <c r="Q3" s="428"/>
      <c r="R3" s="428"/>
      <c r="S3" s="429"/>
      <c r="U3" s="436"/>
      <c r="V3" s="437"/>
      <c r="W3" s="437"/>
      <c r="X3" s="437"/>
      <c r="Y3" s="437"/>
      <c r="Z3" s="437"/>
      <c r="AA3" s="437"/>
      <c r="AB3" s="437"/>
      <c r="AC3" s="437"/>
      <c r="AD3" s="437"/>
      <c r="AE3" s="437"/>
      <c r="AF3" s="437"/>
      <c r="AG3" s="437"/>
      <c r="AH3" s="437"/>
      <c r="AI3" s="438"/>
      <c r="BA3" s="74"/>
      <c r="BR3" s="74"/>
      <c r="CG3" s="24"/>
    </row>
    <row r="4" spans="1:85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K4" s="25"/>
      <c r="L4" s="25"/>
      <c r="M4" s="25"/>
      <c r="N4" s="25"/>
      <c r="O4" s="25"/>
      <c r="P4" s="25"/>
      <c r="Q4" s="25"/>
      <c r="R4" s="25"/>
      <c r="S4" s="2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BA4" s="74"/>
      <c r="BR4" s="74"/>
      <c r="CG4" s="24"/>
    </row>
    <row r="5" spans="1:85" ht="80.099999999999994" customHeight="1">
      <c r="A5" s="439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43" t="s">
        <v>124</v>
      </c>
      <c r="L5" s="86" t="s">
        <v>0</v>
      </c>
      <c r="M5" s="86" t="s">
        <v>1</v>
      </c>
      <c r="N5" s="86" t="s">
        <v>2</v>
      </c>
      <c r="O5" s="86" t="s">
        <v>3</v>
      </c>
      <c r="P5" s="86" t="s">
        <v>27</v>
      </c>
      <c r="Q5" s="86" t="s">
        <v>4</v>
      </c>
      <c r="R5" s="86" t="s">
        <v>5</v>
      </c>
      <c r="S5" s="87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3"/>
      <c r="AQ5" s="3"/>
    </row>
    <row r="6" spans="1:85" ht="15">
      <c r="A6" s="440" t="s">
        <v>85</v>
      </c>
      <c r="B6" s="386" t="s">
        <v>119</v>
      </c>
      <c r="C6" s="387"/>
      <c r="D6" s="387"/>
      <c r="E6" s="387"/>
      <c r="F6" s="387"/>
      <c r="G6" s="387"/>
      <c r="H6" s="387"/>
      <c r="I6" s="388"/>
      <c r="K6" s="444" t="s">
        <v>85</v>
      </c>
      <c r="L6" s="389" t="s">
        <v>119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85" ht="15">
      <c r="A7" s="26" t="s">
        <v>7</v>
      </c>
      <c r="B7" s="38">
        <f>B33+B85</f>
        <v>63.996355199307487</v>
      </c>
      <c r="C7" s="38">
        <f>C33+C85</f>
        <v>528.4136171881413</v>
      </c>
      <c r="D7" s="38">
        <f>D33+D85</f>
        <v>862.37224496742272</v>
      </c>
      <c r="E7" s="38">
        <f>E33+E85</f>
        <v>0</v>
      </c>
      <c r="F7" s="38">
        <f>F59+F85</f>
        <v>0.13315033723343755</v>
      </c>
      <c r="G7" s="38">
        <f>G33+G85</f>
        <v>0</v>
      </c>
      <c r="H7" s="38">
        <f>H33+H85</f>
        <v>0</v>
      </c>
      <c r="I7" s="40">
        <f>SUM(B7:H7)</f>
        <v>1454.9153676921051</v>
      </c>
      <c r="K7" s="76" t="s">
        <v>7</v>
      </c>
      <c r="L7" s="38">
        <f>L33+L85</f>
        <v>63.996355199307487</v>
      </c>
      <c r="M7" s="38">
        <f t="shared" ref="M7:N7" si="0">M33+M85</f>
        <v>528.4136171881413</v>
      </c>
      <c r="N7" s="38">
        <f t="shared" si="0"/>
        <v>862.37224496742272</v>
      </c>
      <c r="O7" s="38">
        <f>O33+O85</f>
        <v>0</v>
      </c>
      <c r="P7" s="44">
        <f>P59+P85+P33</f>
        <v>0.13315033723343755</v>
      </c>
      <c r="Q7" s="38">
        <f>Q33+Q85</f>
        <v>0</v>
      </c>
      <c r="R7" s="38">
        <f>R33+R85</f>
        <v>0</v>
      </c>
      <c r="S7" s="89">
        <f>SUM(L7:R7)</f>
        <v>1454.9153676921051</v>
      </c>
      <c r="T7" s="1" t="str">
        <f>IF(ABS(S7-I7)&gt;0.01,S7-I7,"")</f>
        <v/>
      </c>
      <c r="V7" s="3"/>
      <c r="W7" s="5"/>
      <c r="X7" s="5"/>
      <c r="Y7" s="5"/>
      <c r="Z7" s="5"/>
      <c r="AA7" s="5"/>
      <c r="AB7" s="5"/>
      <c r="AC7" s="5"/>
      <c r="AD7" s="5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85" ht="15">
      <c r="A8" s="27" t="s">
        <v>8</v>
      </c>
      <c r="B8" s="41">
        <f t="shared" ref="B8:C27" si="1">B34+B86</f>
        <v>203.71016469152426</v>
      </c>
      <c r="C8" s="41">
        <f t="shared" si="1"/>
        <v>0</v>
      </c>
      <c r="D8" s="41">
        <f t="shared" ref="D8:E8" si="2">D34+D86</f>
        <v>18.899233728891105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43">
        <f t="shared" ref="I8:I27" si="5">SUM(B8:H8)</f>
        <v>222.60939842041535</v>
      </c>
      <c r="K8" s="77" t="s">
        <v>8</v>
      </c>
      <c r="L8" s="90">
        <f t="shared" ref="L8:N27" si="6">L34+L86</f>
        <v>203.71016469152426</v>
      </c>
      <c r="M8" s="90">
        <f t="shared" si="6"/>
        <v>0</v>
      </c>
      <c r="N8" s="90">
        <f t="shared" si="6"/>
        <v>18.899233728891105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92">
        <f t="shared" ref="S8:S27" si="10">SUM(L8:R8)</f>
        <v>222.60939842041535</v>
      </c>
      <c r="T8" s="1" t="str">
        <f t="shared" ref="T8:T24" si="11">IF(ABS(S8-I8)&gt;0.01,S8-I8,"")</f>
        <v/>
      </c>
      <c r="V8" s="3"/>
      <c r="W8" s="5"/>
      <c r="X8" s="5"/>
      <c r="Y8" s="5"/>
      <c r="Z8" s="5"/>
      <c r="AA8" s="5"/>
      <c r="AB8" s="5"/>
      <c r="AC8" s="5"/>
      <c r="AD8" s="5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85" ht="15">
      <c r="A9" s="28" t="s">
        <v>10</v>
      </c>
      <c r="B9" s="44">
        <f t="shared" si="1"/>
        <v>551.21017556186791</v>
      </c>
      <c r="C9" s="44">
        <f t="shared" si="1"/>
        <v>0</v>
      </c>
      <c r="D9" s="44">
        <f t="shared" ref="D9:E9" si="12">D35+D87</f>
        <v>3343.4399672123304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40">
        <f t="shared" si="5"/>
        <v>3894.6501427741982</v>
      </c>
      <c r="K9" s="76" t="s">
        <v>10</v>
      </c>
      <c r="L9" s="44">
        <f t="shared" si="6"/>
        <v>551.21017556186791</v>
      </c>
      <c r="M9" s="44">
        <f t="shared" si="6"/>
        <v>0</v>
      </c>
      <c r="N9" s="44">
        <f t="shared" si="6"/>
        <v>3343.4399672123304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89">
        <f t="shared" si="10"/>
        <v>3894.6501427741982</v>
      </c>
      <c r="T9" s="1" t="str">
        <f t="shared" si="11"/>
        <v/>
      </c>
      <c r="V9" s="3"/>
      <c r="W9" s="5"/>
      <c r="X9" s="5"/>
      <c r="Y9" s="5"/>
      <c r="Z9" s="5"/>
      <c r="AA9" s="5"/>
      <c r="AB9" s="5"/>
      <c r="AC9" s="5"/>
      <c r="AD9" s="5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8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40.685832000000005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43">
        <f t="shared" si="5"/>
        <v>40.685832000000005</v>
      </c>
      <c r="K10" s="77" t="s">
        <v>55</v>
      </c>
      <c r="L10" s="90">
        <f t="shared" si="6"/>
        <v>0</v>
      </c>
      <c r="M10" s="90">
        <f t="shared" si="6"/>
        <v>0</v>
      </c>
      <c r="N10" s="90">
        <f t="shared" si="6"/>
        <v>40.685832000000005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92">
        <f t="shared" si="10"/>
        <v>40.685832000000005</v>
      </c>
      <c r="T10" s="1" t="str">
        <f t="shared" si="11"/>
        <v/>
      </c>
      <c r="V10" s="3"/>
      <c r="W10" s="5"/>
      <c r="X10" s="5"/>
      <c r="Y10" s="5"/>
      <c r="Z10" s="5"/>
      <c r="AA10" s="5"/>
      <c r="AB10" s="5"/>
      <c r="AC10" s="5"/>
      <c r="AD10" s="5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85" ht="15">
      <c r="A11" s="28" t="s">
        <v>16</v>
      </c>
      <c r="B11" s="44">
        <f t="shared" si="1"/>
        <v>1575.4902020820705</v>
      </c>
      <c r="C11" s="44">
        <f t="shared" si="1"/>
        <v>598.86424798241728</v>
      </c>
      <c r="D11" s="44">
        <f t="shared" ref="D11:E11" si="18">D37+D89</f>
        <v>1427.6780834223819</v>
      </c>
      <c r="E11" s="44">
        <f t="shared" si="18"/>
        <v>12.862518416416776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40">
        <f t="shared" si="5"/>
        <v>3614.895051903286</v>
      </c>
      <c r="K11" s="76" t="s">
        <v>16</v>
      </c>
      <c r="L11" s="44">
        <f t="shared" si="6"/>
        <v>1575.4902020820705</v>
      </c>
      <c r="M11" s="44">
        <f t="shared" si="6"/>
        <v>598.86424798241728</v>
      </c>
      <c r="N11" s="44">
        <f t="shared" si="6"/>
        <v>1427.6780834223819</v>
      </c>
      <c r="O11" s="44">
        <f t="shared" ref="O11:Q11" si="19">O37+O89</f>
        <v>12.862518416416776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89">
        <f t="shared" si="10"/>
        <v>3614.895051903286</v>
      </c>
      <c r="T11" s="1" t="str">
        <f t="shared" si="11"/>
        <v/>
      </c>
      <c r="V11" s="3"/>
      <c r="W11" s="5"/>
      <c r="X11" s="5"/>
      <c r="Y11" s="5"/>
      <c r="Z11" s="5"/>
      <c r="AA11" s="5"/>
      <c r="AB11" s="5"/>
      <c r="AC11" s="5"/>
      <c r="AD11" s="5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85" ht="15">
      <c r="A12" s="27" t="s">
        <v>67</v>
      </c>
      <c r="B12" s="41">
        <f t="shared" si="1"/>
        <v>10953.736454174425</v>
      </c>
      <c r="C12" s="41">
        <f t="shared" si="1"/>
        <v>192.44118550698835</v>
      </c>
      <c r="D12" s="41">
        <f t="shared" ref="D12:E12" si="21">D38+D90</f>
        <v>1168.5146534061421</v>
      </c>
      <c r="E12" s="41">
        <f t="shared" si="21"/>
        <v>2.2429954794138691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43">
        <f t="shared" si="5"/>
        <v>12316.935288566969</v>
      </c>
      <c r="K12" s="77" t="s">
        <v>67</v>
      </c>
      <c r="L12" s="90">
        <f t="shared" si="6"/>
        <v>10953.736454174425</v>
      </c>
      <c r="M12" s="90">
        <f t="shared" si="6"/>
        <v>192.44118550698835</v>
      </c>
      <c r="N12" s="90">
        <f t="shared" si="6"/>
        <v>1168.5146534061421</v>
      </c>
      <c r="O12" s="90">
        <f t="shared" ref="O12:Q12" si="22">O38+O90</f>
        <v>2.2429954794138691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92">
        <f t="shared" si="10"/>
        <v>12316.935288566969</v>
      </c>
      <c r="T12" s="1" t="str">
        <f t="shared" si="11"/>
        <v/>
      </c>
      <c r="V12" s="3"/>
      <c r="W12" s="5"/>
      <c r="X12" s="5"/>
      <c r="Y12" s="5"/>
      <c r="Z12" s="5"/>
      <c r="AA12" s="5"/>
      <c r="AB12" s="5"/>
      <c r="AC12" s="5"/>
      <c r="AD12" s="5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85" ht="15">
      <c r="A13" s="28" t="s">
        <v>57</v>
      </c>
      <c r="B13" s="44">
        <f t="shared" si="1"/>
        <v>0</v>
      </c>
      <c r="C13" s="44">
        <f t="shared" si="1"/>
        <v>1.0064247914262916</v>
      </c>
      <c r="D13" s="44">
        <f t="shared" ref="D13:E13" si="24">D39+D91</f>
        <v>11.207683540771805</v>
      </c>
      <c r="E13" s="44">
        <f t="shared" si="24"/>
        <v>3162.7509088470438</v>
      </c>
      <c r="F13" s="44">
        <f t="shared" si="3"/>
        <v>43404.106196287241</v>
      </c>
      <c r="G13" s="44">
        <f t="shared" si="4"/>
        <v>0</v>
      </c>
      <c r="H13" s="44">
        <f t="shared" si="4"/>
        <v>0</v>
      </c>
      <c r="I13" s="40">
        <f t="shared" si="5"/>
        <v>46579.071213466479</v>
      </c>
      <c r="K13" s="78" t="s">
        <v>57</v>
      </c>
      <c r="L13" s="44">
        <f t="shared" si="6"/>
        <v>0</v>
      </c>
      <c r="M13" s="44">
        <f t="shared" si="6"/>
        <v>1.0064247914262916</v>
      </c>
      <c r="N13" s="44">
        <f t="shared" si="6"/>
        <v>11.207683540771805</v>
      </c>
      <c r="O13" s="44">
        <f t="shared" ref="O13:Q13" si="25">O39+O91</f>
        <v>3162.7509088470438</v>
      </c>
      <c r="P13" s="44">
        <f t="shared" si="8"/>
        <v>43404.106196287234</v>
      </c>
      <c r="Q13" s="44">
        <f t="shared" si="25"/>
        <v>0</v>
      </c>
      <c r="R13" s="44">
        <f t="shared" ref="R13" si="26">R39+R91</f>
        <v>0</v>
      </c>
      <c r="S13" s="89">
        <f t="shared" si="10"/>
        <v>46579.071213466479</v>
      </c>
      <c r="T13" s="1" t="str">
        <f t="shared" si="11"/>
        <v/>
      </c>
      <c r="V13" s="3"/>
      <c r="W13" s="5"/>
      <c r="X13" s="5"/>
      <c r="Y13" s="5"/>
      <c r="Z13" s="5"/>
      <c r="AA13" s="5"/>
      <c r="AB13" s="5"/>
      <c r="AC13" s="5"/>
      <c r="AD13" s="5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85" ht="15">
      <c r="A14" s="27" t="s">
        <v>12</v>
      </c>
      <c r="B14" s="41">
        <f t="shared" si="1"/>
        <v>0</v>
      </c>
      <c r="C14" s="41">
        <f t="shared" si="1"/>
        <v>0.14262243986717554</v>
      </c>
      <c r="D14" s="41">
        <f t="shared" ref="D14:E14" si="27">D40+D92</f>
        <v>4.8746739818662677E-2</v>
      </c>
      <c r="E14" s="41">
        <f t="shared" si="27"/>
        <v>65.668529955830763</v>
      </c>
      <c r="F14" s="41">
        <f t="shared" si="3"/>
        <v>14247.413470187377</v>
      </c>
      <c r="G14" s="41">
        <f t="shared" si="4"/>
        <v>0</v>
      </c>
      <c r="H14" s="41">
        <f t="shared" si="4"/>
        <v>0</v>
      </c>
      <c r="I14" s="43">
        <f t="shared" si="5"/>
        <v>14313.273369322895</v>
      </c>
      <c r="K14" s="77" t="s">
        <v>12</v>
      </c>
      <c r="L14" s="90">
        <f t="shared" si="6"/>
        <v>0</v>
      </c>
      <c r="M14" s="90">
        <f t="shared" si="6"/>
        <v>0.14262243986717554</v>
      </c>
      <c r="N14" s="90">
        <f t="shared" si="6"/>
        <v>4.8746739818662677E-2</v>
      </c>
      <c r="O14" s="90">
        <f t="shared" ref="O14:Q14" si="28">O40+O92</f>
        <v>65.668529955830763</v>
      </c>
      <c r="P14" s="90">
        <f t="shared" si="8"/>
        <v>14247.413470187379</v>
      </c>
      <c r="Q14" s="90">
        <f t="shared" si="28"/>
        <v>0</v>
      </c>
      <c r="R14" s="90">
        <f t="shared" ref="R14" si="29">R40+R92</f>
        <v>0</v>
      </c>
      <c r="S14" s="92">
        <f t="shared" si="10"/>
        <v>14313.273369322897</v>
      </c>
      <c r="T14" s="1" t="str">
        <f t="shared" si="11"/>
        <v/>
      </c>
      <c r="V14" s="3"/>
      <c r="W14" s="5"/>
      <c r="X14" s="5"/>
      <c r="Y14" s="5"/>
      <c r="Z14" s="5"/>
      <c r="AA14" s="5"/>
      <c r="AB14" s="5"/>
      <c r="AC14" s="5"/>
      <c r="AD14" s="5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85" ht="15">
      <c r="A15" s="28" t="s">
        <v>58</v>
      </c>
      <c r="B15" s="44">
        <f t="shared" si="1"/>
        <v>0</v>
      </c>
      <c r="C15" s="44">
        <f t="shared" si="1"/>
        <v>0</v>
      </c>
      <c r="D15" s="44">
        <f t="shared" ref="D15:E15" si="30">D41+D93</f>
        <v>0.763678774844609</v>
      </c>
      <c r="E15" s="44">
        <f t="shared" si="30"/>
        <v>0.17756565096203261</v>
      </c>
      <c r="F15" s="44">
        <f t="shared" si="3"/>
        <v>1578.9168021188375</v>
      </c>
      <c r="G15" s="44">
        <f t="shared" si="4"/>
        <v>0</v>
      </c>
      <c r="H15" s="44">
        <f t="shared" si="4"/>
        <v>0</v>
      </c>
      <c r="I15" s="40">
        <f t="shared" si="5"/>
        <v>1579.8580465446441</v>
      </c>
      <c r="K15" s="78" t="s">
        <v>58</v>
      </c>
      <c r="L15" s="44">
        <f t="shared" si="6"/>
        <v>0</v>
      </c>
      <c r="M15" s="44">
        <f t="shared" si="6"/>
        <v>0</v>
      </c>
      <c r="N15" s="44">
        <f t="shared" si="6"/>
        <v>0.763678774844609</v>
      </c>
      <c r="O15" s="44">
        <f t="shared" ref="O15:Q15" si="31">O41+O93</f>
        <v>0.17756565096203261</v>
      </c>
      <c r="P15" s="44">
        <f t="shared" si="8"/>
        <v>1578.9168021188375</v>
      </c>
      <c r="Q15" s="44">
        <f t="shared" si="31"/>
        <v>0</v>
      </c>
      <c r="R15" s="44">
        <f t="shared" ref="R15" si="32">R41+R93</f>
        <v>0</v>
      </c>
      <c r="S15" s="89">
        <f t="shared" si="10"/>
        <v>1579.8580465446441</v>
      </c>
      <c r="T15" s="1" t="str">
        <f t="shared" si="11"/>
        <v/>
      </c>
      <c r="V15" s="3"/>
      <c r="W15" s="5"/>
      <c r="X15" s="5"/>
      <c r="Y15" s="5"/>
      <c r="Z15" s="5"/>
      <c r="AA15" s="5"/>
      <c r="AB15" s="5"/>
      <c r="AC15" s="5"/>
      <c r="AD15" s="5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85" ht="15">
      <c r="A16" s="27" t="s">
        <v>17</v>
      </c>
      <c r="B16" s="41">
        <f t="shared" si="1"/>
        <v>1095.4309668580142</v>
      </c>
      <c r="C16" s="41">
        <f t="shared" si="1"/>
        <v>4.0438031338666791</v>
      </c>
      <c r="D16" s="41">
        <f t="shared" ref="D16:E16" si="33">D42+D94</f>
        <v>248.9465656993998</v>
      </c>
      <c r="E16" s="41">
        <f t="shared" si="33"/>
        <v>62.201413130148644</v>
      </c>
      <c r="F16" s="41">
        <f t="shared" si="3"/>
        <v>33.616350569338884</v>
      </c>
      <c r="G16" s="41">
        <f t="shared" si="4"/>
        <v>0</v>
      </c>
      <c r="H16" s="41">
        <f t="shared" si="4"/>
        <v>0</v>
      </c>
      <c r="I16" s="43">
        <f t="shared" si="5"/>
        <v>1444.2390993907684</v>
      </c>
      <c r="K16" s="77" t="s">
        <v>17</v>
      </c>
      <c r="L16" s="90">
        <f t="shared" si="6"/>
        <v>1095.4309668580142</v>
      </c>
      <c r="M16" s="90">
        <f t="shared" si="6"/>
        <v>4.0438031338666791</v>
      </c>
      <c r="N16" s="90">
        <f t="shared" si="6"/>
        <v>248.9465656993998</v>
      </c>
      <c r="O16" s="90">
        <f t="shared" ref="O16:Q16" si="34">O42+O94</f>
        <v>62.201413130148644</v>
      </c>
      <c r="P16" s="90">
        <f t="shared" si="8"/>
        <v>33.616350569339076</v>
      </c>
      <c r="Q16" s="90">
        <f t="shared" si="34"/>
        <v>0</v>
      </c>
      <c r="R16" s="90">
        <f t="shared" ref="R16" si="35">R42+R94</f>
        <v>0</v>
      </c>
      <c r="S16" s="92">
        <f t="shared" si="10"/>
        <v>1444.2390993907686</v>
      </c>
      <c r="T16" s="1" t="str">
        <f t="shared" si="11"/>
        <v/>
      </c>
      <c r="V16" s="3"/>
      <c r="W16" s="5"/>
      <c r="X16" s="5"/>
      <c r="Y16" s="5"/>
      <c r="Z16" s="5"/>
      <c r="AA16" s="5"/>
      <c r="AB16" s="5"/>
      <c r="AC16" s="5"/>
      <c r="AD16" s="5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5">
      <c r="A17" s="28" t="s">
        <v>139</v>
      </c>
      <c r="B17" s="44">
        <f t="shared" si="1"/>
        <v>14227.071215724565</v>
      </c>
      <c r="C17" s="44">
        <f t="shared" si="1"/>
        <v>13950.073530444228</v>
      </c>
      <c r="D17" s="44">
        <f t="shared" ref="D17:E17" si="36">D43+D95</f>
        <v>16930.986204268393</v>
      </c>
      <c r="E17" s="44">
        <f t="shared" si="36"/>
        <v>64.696731422574189</v>
      </c>
      <c r="F17" s="44">
        <f t="shared" si="3"/>
        <v>193.96440873365469</v>
      </c>
      <c r="G17" s="44">
        <f t="shared" si="4"/>
        <v>0</v>
      </c>
      <c r="H17" s="44">
        <f t="shared" si="4"/>
        <v>0</v>
      </c>
      <c r="I17" s="40">
        <f t="shared" si="5"/>
        <v>45366.792090593422</v>
      </c>
      <c r="K17" s="78" t="s">
        <v>139</v>
      </c>
      <c r="L17" s="44">
        <f t="shared" si="6"/>
        <v>14227.071215724565</v>
      </c>
      <c r="M17" s="44">
        <f t="shared" si="6"/>
        <v>13950.073530444228</v>
      </c>
      <c r="N17" s="44">
        <f t="shared" si="6"/>
        <v>16930.986204268393</v>
      </c>
      <c r="O17" s="44">
        <f t="shared" ref="O17:Q17" si="37">O43+O95</f>
        <v>64.696731422574189</v>
      </c>
      <c r="P17" s="44">
        <f t="shared" si="8"/>
        <v>193.9644087336664</v>
      </c>
      <c r="Q17" s="44">
        <f t="shared" si="37"/>
        <v>0</v>
      </c>
      <c r="R17" s="44">
        <f t="shared" ref="R17" si="38">R43+R95</f>
        <v>0</v>
      </c>
      <c r="S17" s="89">
        <f t="shared" si="10"/>
        <v>45366.79209059343</v>
      </c>
      <c r="T17" s="1" t="str">
        <f t="shared" si="11"/>
        <v/>
      </c>
      <c r="V17" s="3"/>
      <c r="W17" s="5"/>
      <c r="X17" s="5"/>
      <c r="Y17" s="5"/>
      <c r="Z17" s="5"/>
      <c r="AA17" s="5"/>
      <c r="AB17" s="5"/>
      <c r="AC17" s="5"/>
      <c r="AD17" s="5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5">
      <c r="A18" s="27" t="s">
        <v>25</v>
      </c>
      <c r="B18" s="41">
        <f t="shared" si="1"/>
        <v>6046.5570454122399</v>
      </c>
      <c r="C18" s="41">
        <f t="shared" si="1"/>
        <v>130.14944113237976</v>
      </c>
      <c r="D18" s="41">
        <f t="shared" ref="D18:E18" si="39">D44+D96</f>
        <v>8642.5491676443962</v>
      </c>
      <c r="E18" s="41">
        <f t="shared" si="39"/>
        <v>23582.66822286024</v>
      </c>
      <c r="F18" s="41">
        <f t="shared" si="3"/>
        <v>2067.5195008820674</v>
      </c>
      <c r="G18" s="41">
        <f t="shared" si="4"/>
        <v>5964.7286068513822</v>
      </c>
      <c r="H18" s="41">
        <f t="shared" si="4"/>
        <v>75.932116158973216</v>
      </c>
      <c r="I18" s="43">
        <f t="shared" si="5"/>
        <v>46510.10410094168</v>
      </c>
      <c r="K18" s="77" t="s">
        <v>25</v>
      </c>
      <c r="L18" s="90">
        <f t="shared" si="6"/>
        <v>6046.5570454122399</v>
      </c>
      <c r="M18" s="90">
        <f t="shared" si="6"/>
        <v>130.14944113237976</v>
      </c>
      <c r="N18" s="90">
        <f t="shared" si="6"/>
        <v>8642.5491676443962</v>
      </c>
      <c r="O18" s="90">
        <f t="shared" ref="O18:Q18" si="40">O44+O96</f>
        <v>23582.66822286024</v>
      </c>
      <c r="P18" s="90">
        <f t="shared" si="8"/>
        <v>2067.5195008820674</v>
      </c>
      <c r="Q18" s="90">
        <f t="shared" si="40"/>
        <v>5964.7286068513822</v>
      </c>
      <c r="R18" s="90">
        <f t="shared" ref="R18" si="41">R44+R96</f>
        <v>75.932116158973216</v>
      </c>
      <c r="S18" s="92">
        <f t="shared" si="10"/>
        <v>46510.10410094168</v>
      </c>
      <c r="T18" s="1" t="str">
        <f t="shared" si="11"/>
        <v/>
      </c>
      <c r="V18" s="3"/>
      <c r="W18" s="5"/>
      <c r="X18" s="5"/>
      <c r="Y18" s="5"/>
      <c r="Z18" s="5"/>
      <c r="AA18" s="5"/>
      <c r="AB18" s="5"/>
      <c r="AC18" s="5"/>
      <c r="AD18" s="5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5">
      <c r="A19" s="28" t="s">
        <v>24</v>
      </c>
      <c r="B19" s="44">
        <f t="shared" si="1"/>
        <v>7277.2235300607736</v>
      </c>
      <c r="C19" s="44">
        <f t="shared" si="1"/>
        <v>10.433822956677968</v>
      </c>
      <c r="D19" s="44">
        <f t="shared" ref="D19:E19" si="42">D45+D97</f>
        <v>965.33971838319769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40">
        <f t="shared" si="5"/>
        <v>8252.9970714006504</v>
      </c>
      <c r="K19" s="78" t="s">
        <v>24</v>
      </c>
      <c r="L19" s="44">
        <f t="shared" si="6"/>
        <v>7277.2235300607736</v>
      </c>
      <c r="M19" s="44">
        <f t="shared" si="6"/>
        <v>10.433822956677968</v>
      </c>
      <c r="N19" s="44">
        <f t="shared" si="6"/>
        <v>965.33971838319769</v>
      </c>
      <c r="O19" s="44">
        <f t="shared" ref="O19:Q19" si="43">O45+O97</f>
        <v>0</v>
      </c>
      <c r="P19" s="44">
        <f t="shared" si="8"/>
        <v>2.5011104298755527E-12</v>
      </c>
      <c r="Q19" s="44">
        <f t="shared" si="43"/>
        <v>0</v>
      </c>
      <c r="R19" s="44">
        <f t="shared" ref="R19" si="44">R45+R97</f>
        <v>0</v>
      </c>
      <c r="S19" s="89">
        <f t="shared" si="10"/>
        <v>8252.9970714006522</v>
      </c>
      <c r="T19" s="1" t="str">
        <f t="shared" si="11"/>
        <v/>
      </c>
      <c r="V19" s="3"/>
      <c r="W19" s="5"/>
      <c r="X19" s="5"/>
      <c r="Y19" s="5"/>
      <c r="Z19" s="5"/>
      <c r="AA19" s="5"/>
      <c r="AB19" s="5"/>
      <c r="AC19" s="5"/>
      <c r="AD19" s="5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5">
      <c r="A20" s="27" t="s">
        <v>59</v>
      </c>
      <c r="B20" s="41">
        <f t="shared" si="1"/>
        <v>10105.183457953084</v>
      </c>
      <c r="C20" s="41">
        <f t="shared" si="1"/>
        <v>25.159488430606078</v>
      </c>
      <c r="D20" s="41">
        <f t="shared" ref="D20:E20" si="45">D46+D98</f>
        <v>1309.688244483269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43">
        <f t="shared" si="5"/>
        <v>11440.031190866961</v>
      </c>
      <c r="K20" s="77" t="s">
        <v>59</v>
      </c>
      <c r="L20" s="90">
        <f t="shared" si="6"/>
        <v>10105.183457953084</v>
      </c>
      <c r="M20" s="90">
        <f t="shared" si="6"/>
        <v>25.159488430606078</v>
      </c>
      <c r="N20" s="90">
        <f t="shared" si="6"/>
        <v>1309.688244483269</v>
      </c>
      <c r="O20" s="90">
        <f t="shared" ref="O20:Q20" si="46">O46+O98</f>
        <v>0</v>
      </c>
      <c r="P20" s="90">
        <f t="shared" si="8"/>
        <v>1.5842882561400984E-12</v>
      </c>
      <c r="Q20" s="90">
        <f t="shared" si="46"/>
        <v>0</v>
      </c>
      <c r="R20" s="90">
        <f t="shared" ref="R20" si="47">R46+R98</f>
        <v>0</v>
      </c>
      <c r="S20" s="92">
        <f t="shared" si="10"/>
        <v>11440.031190866963</v>
      </c>
      <c r="T20" s="1" t="str">
        <f t="shared" si="11"/>
        <v/>
      </c>
      <c r="V20" s="3"/>
      <c r="W20" s="5"/>
      <c r="X20" s="5"/>
      <c r="Y20" s="5"/>
      <c r="Z20" s="5"/>
      <c r="AA20" s="5"/>
      <c r="AB20" s="5"/>
      <c r="AC20" s="5"/>
      <c r="AD20" s="5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5">
      <c r="A21" s="28" t="s">
        <v>22</v>
      </c>
      <c r="B21" s="44">
        <f t="shared" si="1"/>
        <v>3952.3391813495673</v>
      </c>
      <c r="C21" s="44">
        <f t="shared" si="1"/>
        <v>9668.4455394818997</v>
      </c>
      <c r="D21" s="44">
        <f t="shared" ref="D21:E21" si="48">D47+D99</f>
        <v>2279.9743021798763</v>
      </c>
      <c r="E21" s="44">
        <f t="shared" si="48"/>
        <v>2.2811700337795582</v>
      </c>
      <c r="F21" s="44">
        <f t="shared" si="3"/>
        <v>3240.8674633631144</v>
      </c>
      <c r="G21" s="44">
        <f t="shared" si="4"/>
        <v>0</v>
      </c>
      <c r="H21" s="44">
        <f t="shared" si="4"/>
        <v>0</v>
      </c>
      <c r="I21" s="40">
        <f t="shared" si="5"/>
        <v>19143.907656408235</v>
      </c>
      <c r="K21" s="78" t="s">
        <v>22</v>
      </c>
      <c r="L21" s="44">
        <f t="shared" si="6"/>
        <v>3952.3391813495673</v>
      </c>
      <c r="M21" s="44">
        <f t="shared" si="6"/>
        <v>9668.4455394818997</v>
      </c>
      <c r="N21" s="44">
        <f t="shared" si="6"/>
        <v>2279.9743021798763</v>
      </c>
      <c r="O21" s="44">
        <f t="shared" ref="O21:Q21" si="49">O47+O99</f>
        <v>2.2811700337795582</v>
      </c>
      <c r="P21" s="44">
        <f t="shared" si="8"/>
        <v>3240.8674633631099</v>
      </c>
      <c r="Q21" s="44">
        <f t="shared" si="49"/>
        <v>0</v>
      </c>
      <c r="R21" s="44">
        <f t="shared" ref="R21" si="50">R47+R99</f>
        <v>0</v>
      </c>
      <c r="S21" s="89">
        <f t="shared" si="10"/>
        <v>19143.907656408232</v>
      </c>
      <c r="T21" s="1" t="str">
        <f t="shared" si="11"/>
        <v/>
      </c>
      <c r="V21" s="3"/>
      <c r="W21" s="5"/>
      <c r="X21" s="5"/>
      <c r="Y21" s="5"/>
      <c r="Z21" s="5"/>
      <c r="AA21" s="5"/>
      <c r="AB21" s="5"/>
      <c r="AC21" s="5"/>
      <c r="AD21" s="5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5">
      <c r="A22" s="27" t="s">
        <v>21</v>
      </c>
      <c r="B22" s="41">
        <f t="shared" si="1"/>
        <v>42.967278873636097</v>
      </c>
      <c r="C22" s="41">
        <f t="shared" si="1"/>
        <v>2115.5892199969203</v>
      </c>
      <c r="D22" s="41">
        <f t="shared" ref="D22:E22" si="51">D48+D100</f>
        <v>1448.3074866224376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43">
        <f t="shared" si="5"/>
        <v>3606.8639854929943</v>
      </c>
      <c r="K22" s="77" t="s">
        <v>21</v>
      </c>
      <c r="L22" s="90">
        <f t="shared" si="6"/>
        <v>42.967278873636097</v>
      </c>
      <c r="M22" s="90">
        <f t="shared" si="6"/>
        <v>2115.5892199969203</v>
      </c>
      <c r="N22" s="90">
        <f t="shared" si="6"/>
        <v>1448.3074866224376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92">
        <f t="shared" si="10"/>
        <v>3606.8639854929943</v>
      </c>
      <c r="T22" s="1" t="str">
        <f t="shared" si="11"/>
        <v/>
      </c>
      <c r="V22" s="3"/>
      <c r="W22" s="5"/>
      <c r="X22" s="5"/>
      <c r="Y22" s="5"/>
      <c r="Z22" s="5"/>
      <c r="AA22" s="5"/>
      <c r="AB22" s="5"/>
      <c r="AC22" s="5"/>
      <c r="AD22" s="5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5">
      <c r="A23" s="29" t="s">
        <v>63</v>
      </c>
      <c r="B23" s="44">
        <f t="shared" si="1"/>
        <v>1891.2776674653915</v>
      </c>
      <c r="C23" s="44">
        <f t="shared" si="1"/>
        <v>10.70430603320022</v>
      </c>
      <c r="D23" s="44">
        <f t="shared" ref="D23:E23" si="54">D49+D101</f>
        <v>5474.7987216911151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40">
        <f t="shared" si="5"/>
        <v>7376.7806951897073</v>
      </c>
      <c r="K23" s="79" t="s">
        <v>63</v>
      </c>
      <c r="L23" s="44">
        <f t="shared" si="6"/>
        <v>1891.2776674653915</v>
      </c>
      <c r="M23" s="44">
        <f t="shared" si="6"/>
        <v>10.70430603320022</v>
      </c>
      <c r="N23" s="44">
        <f t="shared" si="6"/>
        <v>5474.7987216911151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89">
        <f t="shared" si="10"/>
        <v>7376.7806951897073</v>
      </c>
      <c r="T23" s="1" t="str">
        <f t="shared" si="11"/>
        <v/>
      </c>
      <c r="V23" s="3"/>
      <c r="W23" s="5"/>
      <c r="X23" s="5"/>
      <c r="Y23" s="5"/>
      <c r="Z23" s="5"/>
      <c r="AA23" s="5"/>
      <c r="AB23" s="5"/>
      <c r="AC23" s="5"/>
      <c r="AD23" s="5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>
      <c r="A24" s="58" t="s">
        <v>23</v>
      </c>
      <c r="B24" s="62">
        <f t="shared" si="1"/>
        <v>1886.8776674653916</v>
      </c>
      <c r="C24" s="62">
        <f t="shared" si="1"/>
        <v>0</v>
      </c>
      <c r="D24" s="62">
        <f t="shared" ref="D24:E24" si="57">D50+D102</f>
        <v>799.94289028511662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64">
        <f t="shared" si="5"/>
        <v>2686.8205577505082</v>
      </c>
      <c r="K24" s="80" t="s">
        <v>23</v>
      </c>
      <c r="L24" s="93">
        <f t="shared" si="6"/>
        <v>1886.8776674653916</v>
      </c>
      <c r="M24" s="93">
        <f t="shared" si="6"/>
        <v>0</v>
      </c>
      <c r="N24" s="93">
        <f t="shared" si="6"/>
        <v>799.94289028511662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95">
        <f t="shared" si="10"/>
        <v>2686.8205577505082</v>
      </c>
      <c r="T24" s="1" t="str">
        <f t="shared" si="11"/>
        <v/>
      </c>
      <c r="V24" s="3"/>
      <c r="W24" s="5"/>
      <c r="X24" s="5"/>
      <c r="Y24" s="5"/>
      <c r="Z24" s="5"/>
      <c r="AA24" s="5"/>
      <c r="AB24" s="5"/>
      <c r="AC24" s="5"/>
      <c r="AD24" s="5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>
      <c r="A25" s="59" t="s">
        <v>19</v>
      </c>
      <c r="B25" s="65">
        <f t="shared" si="1"/>
        <v>0</v>
      </c>
      <c r="C25" s="65">
        <f t="shared" si="1"/>
        <v>3.0177410303764431</v>
      </c>
      <c r="D25" s="65">
        <f t="shared" ref="D25:E25" si="60">D51+D103</f>
        <v>1317.9279637346842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67">
        <f t="shared" si="5"/>
        <v>1320.9457047650608</v>
      </c>
      <c r="K25" s="81" t="s">
        <v>19</v>
      </c>
      <c r="L25" s="65">
        <f t="shared" si="6"/>
        <v>0</v>
      </c>
      <c r="M25" s="65">
        <f t="shared" si="6"/>
        <v>3.0177410303764431</v>
      </c>
      <c r="N25" s="65">
        <f t="shared" si="6"/>
        <v>1317.9279637346842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97">
        <f t="shared" si="10"/>
        <v>1320.9457047650608</v>
      </c>
      <c r="T25" s="1"/>
      <c r="V25" s="3"/>
      <c r="W25" s="5"/>
      <c r="X25" s="5"/>
      <c r="Y25" s="5"/>
      <c r="Z25" s="5"/>
      <c r="AA25" s="5"/>
      <c r="AB25" s="5"/>
      <c r="AC25" s="5"/>
      <c r="AD25" s="5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>
      <c r="A26" s="58" t="s">
        <v>20</v>
      </c>
      <c r="B26" s="62">
        <f t="shared" si="1"/>
        <v>0</v>
      </c>
      <c r="C26" s="62">
        <f t="shared" si="1"/>
        <v>7.6865650028237766</v>
      </c>
      <c r="D26" s="62">
        <f t="shared" ref="D26:E26" si="63">D52+D104</f>
        <v>3356.9278676713143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64">
        <f t="shared" si="5"/>
        <v>3364.6144326741382</v>
      </c>
      <c r="K26" s="80" t="s">
        <v>20</v>
      </c>
      <c r="L26" s="93">
        <f t="shared" si="6"/>
        <v>0</v>
      </c>
      <c r="M26" s="93">
        <f t="shared" si="6"/>
        <v>7.6865650028237766</v>
      </c>
      <c r="N26" s="93">
        <f t="shared" si="6"/>
        <v>3356.9278676713143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95">
        <f t="shared" si="10"/>
        <v>3364.6144326741382</v>
      </c>
      <c r="T26" s="1"/>
      <c r="V26" s="3"/>
      <c r="W26" s="5"/>
      <c r="X26" s="5"/>
      <c r="Y26" s="5"/>
      <c r="Z26" s="5"/>
      <c r="AA26" s="5"/>
      <c r="AB26" s="5"/>
      <c r="AC26" s="5"/>
      <c r="AD26" s="5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5" thickBot="1">
      <c r="A27" s="60" t="s">
        <v>11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69">
        <f t="shared" si="5"/>
        <v>4.4000000000000004</v>
      </c>
      <c r="K27" s="82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99">
        <f t="shared" si="10"/>
        <v>4.4000000000000004</v>
      </c>
      <c r="T27" s="1"/>
      <c r="V27" s="3"/>
      <c r="W27" s="5"/>
      <c r="X27" s="5"/>
      <c r="Y27" s="5"/>
      <c r="Z27" s="5"/>
      <c r="AA27" s="5"/>
      <c r="AB27" s="5"/>
      <c r="AC27" s="5"/>
      <c r="AD27" s="5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5">
      <c r="A28" s="34" t="s">
        <v>26</v>
      </c>
      <c r="B28" s="70">
        <f>SUM(B7:B23)</f>
        <v>57986.193695406466</v>
      </c>
      <c r="C28" s="70">
        <f t="shared" ref="C28:I28" si="69">SUM(C7:C23)</f>
        <v>27235.467249518621</v>
      </c>
      <c r="D28" s="70">
        <f t="shared" si="69"/>
        <v>44174.200534764677</v>
      </c>
      <c r="E28" s="70">
        <f t="shared" si="69"/>
        <v>26955.550055796411</v>
      </c>
      <c r="F28" s="70">
        <f t="shared" si="69"/>
        <v>64766.53734247887</v>
      </c>
      <c r="G28" s="70">
        <f t="shared" si="69"/>
        <v>5964.7286068513822</v>
      </c>
      <c r="H28" s="71">
        <f t="shared" si="69"/>
        <v>75.932116158973216</v>
      </c>
      <c r="I28" s="40">
        <f t="shared" si="69"/>
        <v>227158.60960097541</v>
      </c>
      <c r="J28" s="454"/>
      <c r="K28" s="83" t="s">
        <v>26</v>
      </c>
      <c r="L28" s="70">
        <f>SUM(L7:L23)</f>
        <v>57986.193695406466</v>
      </c>
      <c r="M28" s="70">
        <f t="shared" ref="M28:S28" si="70">SUM(M7:M23)</f>
        <v>27235.467249518621</v>
      </c>
      <c r="N28" s="70">
        <f t="shared" si="70"/>
        <v>44174.200534764677</v>
      </c>
      <c r="O28" s="70">
        <f t="shared" si="70"/>
        <v>26955.550055796411</v>
      </c>
      <c r="P28" s="70">
        <f t="shared" si="70"/>
        <v>64766.537342478863</v>
      </c>
      <c r="Q28" s="70">
        <f t="shared" si="70"/>
        <v>5964.7286068513822</v>
      </c>
      <c r="R28" s="71">
        <f t="shared" si="70"/>
        <v>75.932116158973216</v>
      </c>
      <c r="S28" s="100">
        <f t="shared" si="70"/>
        <v>227158.60960097541</v>
      </c>
      <c r="T28" s="2" t="str">
        <f>IF(ABS(S28-S54-S80-S106)&gt;0.01,S28-S54-S80-S106,"")</f>
        <v/>
      </c>
    </row>
    <row r="29" spans="1:43" s="14" customFormat="1" ht="15.75" thickBot="1">
      <c r="A29" s="31" t="s">
        <v>86</v>
      </c>
      <c r="B29" s="55">
        <f>IF($I28=0,"-",B28/$I28)</f>
        <v>0.25526742656712176</v>
      </c>
      <c r="C29" s="55">
        <f t="shared" ref="C29:H29" si="71">IF($I28=0,"-",C28/$I28)</f>
        <v>0.11989625793783548</v>
      </c>
      <c r="D29" s="55">
        <f t="shared" si="71"/>
        <v>0.19446412624359977</v>
      </c>
      <c r="E29" s="55">
        <f t="shared" si="71"/>
        <v>0.11866400354864941</v>
      </c>
      <c r="F29" s="55">
        <f t="shared" si="71"/>
        <v>0.28511592607582487</v>
      </c>
      <c r="G29" s="55">
        <f t="shared" si="71"/>
        <v>2.6257990473391987E-2</v>
      </c>
      <c r="H29" s="55">
        <f t="shared" si="71"/>
        <v>3.3426915357667855E-4</v>
      </c>
      <c r="I29" s="56">
        <f>SUM(B29:H29)</f>
        <v>0.99999999999999989</v>
      </c>
      <c r="K29" s="84" t="s">
        <v>86</v>
      </c>
      <c r="L29" s="101">
        <f>IF($S28=0,"-",L28/$S28)</f>
        <v>0.25526742656712176</v>
      </c>
      <c r="M29" s="101">
        <f t="shared" ref="M29:R29" si="72">IF($S28=0,"-",M28/$S28)</f>
        <v>0.11989625793783548</v>
      </c>
      <c r="N29" s="101">
        <f t="shared" si="72"/>
        <v>0.19446412624359977</v>
      </c>
      <c r="O29" s="101">
        <f t="shared" si="72"/>
        <v>0.11866400354864941</v>
      </c>
      <c r="P29" s="101">
        <f t="shared" si="72"/>
        <v>0.28511592607582487</v>
      </c>
      <c r="Q29" s="101">
        <f t="shared" si="72"/>
        <v>2.6257990473391987E-2</v>
      </c>
      <c r="R29" s="102">
        <f t="shared" si="72"/>
        <v>3.3426915357667855E-4</v>
      </c>
      <c r="S29" s="103">
        <f>SUM(L29:R29)</f>
        <v>0.99999999999999989</v>
      </c>
      <c r="T29" s="24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J29" s="20"/>
    </row>
    <row r="30" spans="1:43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  <c r="AJ30" s="8"/>
    </row>
    <row r="31" spans="1:43" ht="30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4" t="s">
        <v>52</v>
      </c>
      <c r="L31" s="86" t="s">
        <v>0</v>
      </c>
      <c r="M31" s="86" t="s">
        <v>1</v>
      </c>
      <c r="N31" s="86" t="s">
        <v>2</v>
      </c>
      <c r="O31" s="86" t="s">
        <v>3</v>
      </c>
      <c r="P31" s="86" t="s">
        <v>27</v>
      </c>
      <c r="Q31" s="86" t="s">
        <v>4</v>
      </c>
      <c r="R31" s="86" t="s">
        <v>5</v>
      </c>
      <c r="S31" s="87" t="s">
        <v>6</v>
      </c>
      <c r="U31" s="445" t="s">
        <v>52</v>
      </c>
      <c r="V31" s="116" t="s">
        <v>77</v>
      </c>
      <c r="W31" s="116" t="s">
        <v>78</v>
      </c>
      <c r="X31" s="116" t="s">
        <v>4</v>
      </c>
      <c r="Y31" s="116" t="s">
        <v>1</v>
      </c>
      <c r="Z31" s="116" t="s">
        <v>2</v>
      </c>
      <c r="AA31" s="116" t="s">
        <v>3</v>
      </c>
      <c r="AB31" s="116" t="s">
        <v>54</v>
      </c>
      <c r="AC31" s="116" t="s">
        <v>66</v>
      </c>
      <c r="AD31" s="117" t="s">
        <v>79</v>
      </c>
      <c r="AE31" s="117" t="s">
        <v>80</v>
      </c>
      <c r="AF31" s="117" t="s">
        <v>81</v>
      </c>
      <c r="AG31" s="117" t="s">
        <v>82</v>
      </c>
      <c r="AH31" s="117" t="s">
        <v>83</v>
      </c>
      <c r="AI31" s="118" t="s">
        <v>62</v>
      </c>
      <c r="AJ31" s="8"/>
    </row>
    <row r="32" spans="1:43" ht="15">
      <c r="A32" s="411" t="s">
        <v>52</v>
      </c>
      <c r="B32" s="386" t="s">
        <v>119</v>
      </c>
      <c r="C32" s="387"/>
      <c r="D32" s="387"/>
      <c r="E32" s="387"/>
      <c r="F32" s="387"/>
      <c r="G32" s="387"/>
      <c r="H32" s="387"/>
      <c r="I32" s="388"/>
      <c r="K32" s="405" t="s">
        <v>52</v>
      </c>
      <c r="L32" s="389" t="s">
        <v>119</v>
      </c>
      <c r="M32" s="390"/>
      <c r="N32" s="390"/>
      <c r="O32" s="390"/>
      <c r="P32" s="390"/>
      <c r="Q32" s="390"/>
      <c r="R32" s="390"/>
      <c r="S32" s="391"/>
      <c r="U32" s="446" t="s">
        <v>52</v>
      </c>
      <c r="V32" s="402" t="s">
        <v>119</v>
      </c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3"/>
      <c r="AJ32" s="8"/>
    </row>
    <row r="33" spans="1:36" ht="15">
      <c r="A33" s="26" t="s">
        <v>7</v>
      </c>
      <c r="B33" s="38">
        <f>B111+B137+B163+B189+B215+B241+B267+B293+B319+B345+B371+B397+B423</f>
        <v>0</v>
      </c>
      <c r="C33" s="38">
        <f t="shared" ref="C33:E33" si="73">C111+C137+C163+C189+C215+C241+C267+C293+C319+C345+C371+C397+C423</f>
        <v>528.4136171881413</v>
      </c>
      <c r="D33" s="38">
        <f t="shared" si="73"/>
        <v>857.42778439969277</v>
      </c>
      <c r="E33" s="38">
        <f t="shared" si="73"/>
        <v>0</v>
      </c>
      <c r="F33" s="396">
        <v>0</v>
      </c>
      <c r="G33" s="38">
        <f t="shared" ref="G33:H48" si="74">G111+G137+G163+G189+G215+G241+G267+G293+G319+G345+G371+G397+G423</f>
        <v>0</v>
      </c>
      <c r="H33" s="38">
        <f t="shared" si="74"/>
        <v>0</v>
      </c>
      <c r="I33" s="40">
        <f>SUM(B33:H33)</f>
        <v>1385.8414015878341</v>
      </c>
      <c r="K33" s="85" t="s">
        <v>7</v>
      </c>
      <c r="L33" s="38">
        <f t="shared" ref="L33:R48" si="75">L111+L137+L163+L189+L215+L241+L267+L293+L319+L345+L371+L397+L423</f>
        <v>0</v>
      </c>
      <c r="M33" s="38">
        <f t="shared" si="75"/>
        <v>528.4136171881413</v>
      </c>
      <c r="N33" s="38">
        <f t="shared" si="75"/>
        <v>857.42778439969277</v>
      </c>
      <c r="O33" s="38">
        <f t="shared" si="75"/>
        <v>0</v>
      </c>
      <c r="P33" s="38">
        <f t="shared" si="75"/>
        <v>0</v>
      </c>
      <c r="Q33" s="38">
        <f t="shared" si="75"/>
        <v>0</v>
      </c>
      <c r="R33" s="38">
        <f t="shared" si="75"/>
        <v>0</v>
      </c>
      <c r="S33" s="105">
        <f>SUM(L33:R33)</f>
        <v>1385.8414015878341</v>
      </c>
      <c r="U33" s="106" t="s">
        <v>7</v>
      </c>
      <c r="V33" s="119">
        <f t="shared" ref="V33:AH48" si="76">V111+V137+V163+V189+V215+V241+V267+V293+V319+V345+V371+V397+V423</f>
        <v>0</v>
      </c>
      <c r="W33" s="119">
        <f t="shared" si="76"/>
        <v>0</v>
      </c>
      <c r="X33" s="119">
        <f t="shared" si="76"/>
        <v>0</v>
      </c>
      <c r="Y33" s="119">
        <f t="shared" si="76"/>
        <v>528.4136171881413</v>
      </c>
      <c r="Z33" s="119">
        <f t="shared" si="76"/>
        <v>857.42778439969277</v>
      </c>
      <c r="AA33" s="119">
        <f t="shared" si="76"/>
        <v>0</v>
      </c>
      <c r="AB33" s="119">
        <f t="shared" si="76"/>
        <v>0</v>
      </c>
      <c r="AC33" s="120">
        <f t="shared" si="76"/>
        <v>0</v>
      </c>
      <c r="AD33" s="119">
        <f t="shared" si="76"/>
        <v>0</v>
      </c>
      <c r="AE33" s="119">
        <f t="shared" si="76"/>
        <v>0</v>
      </c>
      <c r="AF33" s="119">
        <f t="shared" si="76"/>
        <v>0</v>
      </c>
      <c r="AG33" s="119">
        <f t="shared" si="76"/>
        <v>0</v>
      </c>
      <c r="AH33" s="119">
        <f t="shared" si="76"/>
        <v>0</v>
      </c>
      <c r="AI33" s="122">
        <f>SUM(V33:AC33)</f>
        <v>1385.8414015878341</v>
      </c>
      <c r="AJ33" s="8" t="str">
        <f>IF(ABS(S33-AI33)&gt;0.001,S33-AI33,"")</f>
        <v/>
      </c>
    </row>
    <row r="34" spans="1:36" ht="15">
      <c r="A34" s="27" t="s">
        <v>8</v>
      </c>
      <c r="B34" s="41">
        <f t="shared" ref="B34:E49" si="77">B112+B138+B164+B190+B216+B242+B268+B294+B320+B346+B372+B398+B424</f>
        <v>0</v>
      </c>
      <c r="C34" s="41">
        <f t="shared" si="77"/>
        <v>0</v>
      </c>
      <c r="D34" s="41">
        <f t="shared" si="77"/>
        <v>5.7036980000000002</v>
      </c>
      <c r="E34" s="41">
        <f t="shared" si="77"/>
        <v>0</v>
      </c>
      <c r="F34" s="397">
        <v>0</v>
      </c>
      <c r="G34" s="41">
        <f t="shared" si="74"/>
        <v>0</v>
      </c>
      <c r="H34" s="41">
        <f t="shared" si="74"/>
        <v>0</v>
      </c>
      <c r="I34" s="43">
        <f t="shared" ref="I34:I53" si="78">SUM(B34:H34)</f>
        <v>5.7036980000000002</v>
      </c>
      <c r="K34" s="77" t="s">
        <v>8</v>
      </c>
      <c r="L34" s="90">
        <f t="shared" si="75"/>
        <v>0</v>
      </c>
      <c r="M34" s="90">
        <f t="shared" si="75"/>
        <v>0</v>
      </c>
      <c r="N34" s="90">
        <f t="shared" si="75"/>
        <v>5.7036980000000002</v>
      </c>
      <c r="O34" s="90">
        <f t="shared" si="75"/>
        <v>0</v>
      </c>
      <c r="P34" s="90">
        <f t="shared" si="75"/>
        <v>0</v>
      </c>
      <c r="Q34" s="90">
        <f t="shared" si="75"/>
        <v>0</v>
      </c>
      <c r="R34" s="90">
        <f t="shared" si="75"/>
        <v>0</v>
      </c>
      <c r="S34" s="92">
        <f t="shared" ref="S34:S53" si="79">SUM(L34:R34)</f>
        <v>5.7036980000000002</v>
      </c>
      <c r="U34" s="107" t="s">
        <v>8</v>
      </c>
      <c r="V34" s="123">
        <f t="shared" si="76"/>
        <v>0</v>
      </c>
      <c r="W34" s="123">
        <f t="shared" si="76"/>
        <v>0</v>
      </c>
      <c r="X34" s="123">
        <f t="shared" si="76"/>
        <v>0</v>
      </c>
      <c r="Y34" s="123">
        <f t="shared" si="76"/>
        <v>0</v>
      </c>
      <c r="Z34" s="123">
        <f t="shared" si="76"/>
        <v>5.7036980000000002</v>
      </c>
      <c r="AA34" s="123">
        <f t="shared" si="76"/>
        <v>0</v>
      </c>
      <c r="AB34" s="123">
        <f t="shared" si="76"/>
        <v>0</v>
      </c>
      <c r="AC34" s="124">
        <f t="shared" si="76"/>
        <v>0</v>
      </c>
      <c r="AD34" s="123">
        <f t="shared" si="76"/>
        <v>0</v>
      </c>
      <c r="AE34" s="123">
        <f t="shared" si="76"/>
        <v>0</v>
      </c>
      <c r="AF34" s="123">
        <f t="shared" si="76"/>
        <v>0</v>
      </c>
      <c r="AG34" s="123">
        <f t="shared" si="76"/>
        <v>0</v>
      </c>
      <c r="AH34" s="123">
        <f t="shared" si="76"/>
        <v>0</v>
      </c>
      <c r="AI34" s="125">
        <f t="shared" ref="AI34:AI53" si="80">SUM(V34:AC34)</f>
        <v>5.7036980000000002</v>
      </c>
      <c r="AJ34" s="8" t="str">
        <f t="shared" ref="AJ34:AJ55" si="81">IF(ABS(S34-AI34)&gt;0.001,S34-AI34,"")</f>
        <v/>
      </c>
    </row>
    <row r="35" spans="1:36" ht="15">
      <c r="A35" s="28" t="s">
        <v>10</v>
      </c>
      <c r="B35" s="44">
        <f t="shared" si="77"/>
        <v>0</v>
      </c>
      <c r="C35" s="44">
        <f t="shared" si="77"/>
        <v>0</v>
      </c>
      <c r="D35" s="44">
        <f t="shared" si="77"/>
        <v>3309.7478399999995</v>
      </c>
      <c r="E35" s="44">
        <f t="shared" si="77"/>
        <v>0</v>
      </c>
      <c r="F35" s="397">
        <v>0</v>
      </c>
      <c r="G35" s="44">
        <f t="shared" si="74"/>
        <v>0</v>
      </c>
      <c r="H35" s="44">
        <f t="shared" si="74"/>
        <v>0</v>
      </c>
      <c r="I35" s="40">
        <f t="shared" si="78"/>
        <v>3309.7478399999995</v>
      </c>
      <c r="K35" s="78" t="s">
        <v>10</v>
      </c>
      <c r="L35" s="44">
        <f t="shared" si="75"/>
        <v>0</v>
      </c>
      <c r="M35" s="44">
        <f t="shared" si="75"/>
        <v>0</v>
      </c>
      <c r="N35" s="44">
        <f t="shared" si="75"/>
        <v>3309.7478399999995</v>
      </c>
      <c r="O35" s="44">
        <f t="shared" si="75"/>
        <v>0</v>
      </c>
      <c r="P35" s="44">
        <f t="shared" si="75"/>
        <v>0</v>
      </c>
      <c r="Q35" s="44">
        <f t="shared" si="75"/>
        <v>0</v>
      </c>
      <c r="R35" s="44">
        <f t="shared" si="75"/>
        <v>0</v>
      </c>
      <c r="S35" s="89">
        <f t="shared" si="79"/>
        <v>3309.7478399999995</v>
      </c>
      <c r="U35" s="108" t="s">
        <v>10</v>
      </c>
      <c r="V35" s="119">
        <f t="shared" si="76"/>
        <v>0</v>
      </c>
      <c r="W35" s="119">
        <f t="shared" si="76"/>
        <v>0</v>
      </c>
      <c r="X35" s="119">
        <f t="shared" si="76"/>
        <v>0</v>
      </c>
      <c r="Y35" s="119">
        <f t="shared" si="76"/>
        <v>0</v>
      </c>
      <c r="Z35" s="119">
        <f t="shared" si="76"/>
        <v>3309.7478399999995</v>
      </c>
      <c r="AA35" s="119">
        <f t="shared" si="76"/>
        <v>0</v>
      </c>
      <c r="AB35" s="119">
        <f t="shared" si="76"/>
        <v>0</v>
      </c>
      <c r="AC35" s="120">
        <f t="shared" si="76"/>
        <v>0</v>
      </c>
      <c r="AD35" s="119">
        <f t="shared" si="76"/>
        <v>0</v>
      </c>
      <c r="AE35" s="119">
        <f t="shared" si="76"/>
        <v>0</v>
      </c>
      <c r="AF35" s="119">
        <f t="shared" si="76"/>
        <v>0</v>
      </c>
      <c r="AG35" s="119">
        <f t="shared" si="76"/>
        <v>0</v>
      </c>
      <c r="AH35" s="119">
        <f t="shared" si="76"/>
        <v>0</v>
      </c>
      <c r="AI35" s="122">
        <f t="shared" si="80"/>
        <v>3309.7478399999995</v>
      </c>
      <c r="AJ35" s="8" t="str">
        <f t="shared" si="81"/>
        <v/>
      </c>
    </row>
    <row r="36" spans="1:36" ht="15">
      <c r="A36" s="27" t="s">
        <v>55</v>
      </c>
      <c r="B36" s="41">
        <f t="shared" si="77"/>
        <v>0</v>
      </c>
      <c r="C36" s="41">
        <f t="shared" si="77"/>
        <v>0</v>
      </c>
      <c r="D36" s="41">
        <f t="shared" si="77"/>
        <v>40.685832000000005</v>
      </c>
      <c r="E36" s="41">
        <f t="shared" si="77"/>
        <v>0</v>
      </c>
      <c r="F36" s="397">
        <v>0</v>
      </c>
      <c r="G36" s="41">
        <f t="shared" si="74"/>
        <v>0</v>
      </c>
      <c r="H36" s="41">
        <f t="shared" si="74"/>
        <v>0</v>
      </c>
      <c r="I36" s="43">
        <f t="shared" si="78"/>
        <v>40.685832000000005</v>
      </c>
      <c r="K36" s="77" t="s">
        <v>55</v>
      </c>
      <c r="L36" s="90">
        <f t="shared" si="75"/>
        <v>0</v>
      </c>
      <c r="M36" s="90">
        <f t="shared" si="75"/>
        <v>0</v>
      </c>
      <c r="N36" s="90">
        <f t="shared" si="75"/>
        <v>40.685832000000005</v>
      </c>
      <c r="O36" s="90">
        <f t="shared" si="75"/>
        <v>0</v>
      </c>
      <c r="P36" s="90">
        <f t="shared" si="75"/>
        <v>0</v>
      </c>
      <c r="Q36" s="90">
        <f t="shared" si="75"/>
        <v>0</v>
      </c>
      <c r="R36" s="90">
        <f t="shared" si="75"/>
        <v>0</v>
      </c>
      <c r="S36" s="92">
        <f t="shared" si="79"/>
        <v>40.685832000000005</v>
      </c>
      <c r="U36" s="107" t="s">
        <v>55</v>
      </c>
      <c r="V36" s="123">
        <f t="shared" si="76"/>
        <v>0</v>
      </c>
      <c r="W36" s="123">
        <f t="shared" si="76"/>
        <v>0</v>
      </c>
      <c r="X36" s="123">
        <f t="shared" si="76"/>
        <v>0</v>
      </c>
      <c r="Y36" s="123">
        <f t="shared" si="76"/>
        <v>0</v>
      </c>
      <c r="Z36" s="123">
        <f t="shared" si="76"/>
        <v>40.663623576419219</v>
      </c>
      <c r="AA36" s="123">
        <f t="shared" si="76"/>
        <v>0</v>
      </c>
      <c r="AB36" s="123">
        <f t="shared" si="76"/>
        <v>0</v>
      </c>
      <c r="AC36" s="124">
        <f t="shared" si="76"/>
        <v>2.2208423580786032E-2</v>
      </c>
      <c r="AD36" s="123">
        <f t="shared" si="76"/>
        <v>0</v>
      </c>
      <c r="AE36" s="123">
        <f t="shared" si="76"/>
        <v>0</v>
      </c>
      <c r="AF36" s="123">
        <f t="shared" si="76"/>
        <v>0</v>
      </c>
      <c r="AG36" s="123">
        <f t="shared" si="76"/>
        <v>2.2208423580786032E-2</v>
      </c>
      <c r="AH36" s="123">
        <f t="shared" si="76"/>
        <v>0</v>
      </c>
      <c r="AI36" s="125">
        <f t="shared" si="80"/>
        <v>40.685832000000005</v>
      </c>
      <c r="AJ36" s="8" t="str">
        <f t="shared" si="81"/>
        <v/>
      </c>
    </row>
    <row r="37" spans="1:36" ht="15">
      <c r="A37" s="28" t="s">
        <v>16</v>
      </c>
      <c r="B37" s="44">
        <f t="shared" si="77"/>
        <v>765.92276813073488</v>
      </c>
      <c r="C37" s="44">
        <f t="shared" si="77"/>
        <v>571.57510738009</v>
      </c>
      <c r="D37" s="44">
        <f t="shared" si="77"/>
        <v>1348.6064168792368</v>
      </c>
      <c r="E37" s="44">
        <f t="shared" si="77"/>
        <v>0</v>
      </c>
      <c r="F37" s="397">
        <v>0</v>
      </c>
      <c r="G37" s="44">
        <f t="shared" si="74"/>
        <v>0</v>
      </c>
      <c r="H37" s="44">
        <f t="shared" si="74"/>
        <v>0</v>
      </c>
      <c r="I37" s="40">
        <f t="shared" si="78"/>
        <v>2686.1042923900618</v>
      </c>
      <c r="K37" s="78" t="s">
        <v>16</v>
      </c>
      <c r="L37" s="44">
        <f t="shared" si="75"/>
        <v>765.92276813073488</v>
      </c>
      <c r="M37" s="44">
        <f t="shared" si="75"/>
        <v>571.57510738009</v>
      </c>
      <c r="N37" s="44">
        <f t="shared" si="75"/>
        <v>1348.6064168792368</v>
      </c>
      <c r="O37" s="44">
        <f t="shared" si="75"/>
        <v>0</v>
      </c>
      <c r="P37" s="44">
        <f t="shared" si="75"/>
        <v>0</v>
      </c>
      <c r="Q37" s="44">
        <f t="shared" si="75"/>
        <v>0</v>
      </c>
      <c r="R37" s="44">
        <f t="shared" si="75"/>
        <v>0</v>
      </c>
      <c r="S37" s="89">
        <f t="shared" si="79"/>
        <v>2686.1042923900618</v>
      </c>
      <c r="U37" s="108" t="s">
        <v>16</v>
      </c>
      <c r="V37" s="119">
        <f t="shared" si="76"/>
        <v>734.42459404127862</v>
      </c>
      <c r="W37" s="119">
        <f t="shared" si="76"/>
        <v>0</v>
      </c>
      <c r="X37" s="119">
        <f t="shared" si="76"/>
        <v>0</v>
      </c>
      <c r="Y37" s="119">
        <f t="shared" si="76"/>
        <v>571.57510738009</v>
      </c>
      <c r="Z37" s="119">
        <f t="shared" si="76"/>
        <v>383.6602289631424</v>
      </c>
      <c r="AA37" s="119">
        <f t="shared" si="76"/>
        <v>0</v>
      </c>
      <c r="AB37" s="119">
        <f t="shared" si="76"/>
        <v>0</v>
      </c>
      <c r="AC37" s="120">
        <f t="shared" si="76"/>
        <v>996.44436200555083</v>
      </c>
      <c r="AD37" s="119">
        <f t="shared" si="76"/>
        <v>31.498174089456111</v>
      </c>
      <c r="AE37" s="119">
        <f t="shared" si="76"/>
        <v>0</v>
      </c>
      <c r="AF37" s="119">
        <f t="shared" si="76"/>
        <v>0</v>
      </c>
      <c r="AG37" s="119">
        <f t="shared" si="76"/>
        <v>964.94618791609469</v>
      </c>
      <c r="AH37" s="119">
        <f t="shared" si="76"/>
        <v>0</v>
      </c>
      <c r="AI37" s="122">
        <f t="shared" si="80"/>
        <v>2686.1042923900618</v>
      </c>
      <c r="AJ37" s="8" t="str">
        <f t="shared" si="81"/>
        <v/>
      </c>
    </row>
    <row r="38" spans="1:36" ht="15">
      <c r="A38" s="27" t="s">
        <v>67</v>
      </c>
      <c r="B38" s="41">
        <f t="shared" si="77"/>
        <v>355.30650744083766</v>
      </c>
      <c r="C38" s="41">
        <f t="shared" si="77"/>
        <v>146.59639506684772</v>
      </c>
      <c r="D38" s="41">
        <f t="shared" si="77"/>
        <v>80.347439079236338</v>
      </c>
      <c r="E38" s="41">
        <f t="shared" si="77"/>
        <v>2.2429954794138691</v>
      </c>
      <c r="F38" s="397">
        <v>0</v>
      </c>
      <c r="G38" s="41">
        <f t="shared" si="74"/>
        <v>0</v>
      </c>
      <c r="H38" s="41">
        <f t="shared" si="74"/>
        <v>0</v>
      </c>
      <c r="I38" s="43">
        <f t="shared" si="78"/>
        <v>584.49333706633558</v>
      </c>
      <c r="K38" s="77" t="s">
        <v>67</v>
      </c>
      <c r="L38" s="90">
        <f t="shared" si="75"/>
        <v>355.30650744083766</v>
      </c>
      <c r="M38" s="90">
        <f t="shared" si="75"/>
        <v>146.59639506684772</v>
      </c>
      <c r="N38" s="90">
        <f t="shared" si="75"/>
        <v>80.347439079236338</v>
      </c>
      <c r="O38" s="90">
        <f t="shared" si="75"/>
        <v>2.2429954794138691</v>
      </c>
      <c r="P38" s="90">
        <f t="shared" si="75"/>
        <v>0</v>
      </c>
      <c r="Q38" s="90">
        <f t="shared" si="75"/>
        <v>0</v>
      </c>
      <c r="R38" s="90">
        <f t="shared" si="75"/>
        <v>0</v>
      </c>
      <c r="S38" s="92">
        <f t="shared" si="79"/>
        <v>584.49333706633558</v>
      </c>
      <c r="U38" s="107" t="s">
        <v>56</v>
      </c>
      <c r="V38" s="123">
        <f t="shared" si="76"/>
        <v>349.67734261669426</v>
      </c>
      <c r="W38" s="123">
        <f t="shared" si="76"/>
        <v>1.7759552065507422</v>
      </c>
      <c r="X38" s="123">
        <f t="shared" si="76"/>
        <v>0</v>
      </c>
      <c r="Y38" s="123">
        <f t="shared" si="76"/>
        <v>146.59639506684772</v>
      </c>
      <c r="Z38" s="123">
        <f t="shared" si="76"/>
        <v>67.192807369698798</v>
      </c>
      <c r="AA38" s="123">
        <f t="shared" si="76"/>
        <v>0.80588958213800799</v>
      </c>
      <c r="AB38" s="123">
        <f t="shared" si="76"/>
        <v>0</v>
      </c>
      <c r="AC38" s="124">
        <f t="shared" si="76"/>
        <v>18.444947224406018</v>
      </c>
      <c r="AD38" s="123">
        <f t="shared" si="76"/>
        <v>3.8532096175926172</v>
      </c>
      <c r="AE38" s="123">
        <f t="shared" si="76"/>
        <v>0</v>
      </c>
      <c r="AF38" s="123">
        <f t="shared" si="76"/>
        <v>0</v>
      </c>
      <c r="AG38" s="123">
        <f t="shared" si="76"/>
        <v>13.154631709537538</v>
      </c>
      <c r="AH38" s="123">
        <f t="shared" si="76"/>
        <v>1.4371058972758612</v>
      </c>
      <c r="AI38" s="125">
        <f t="shared" si="80"/>
        <v>584.49333706633558</v>
      </c>
      <c r="AJ38" s="8" t="str">
        <f t="shared" si="81"/>
        <v/>
      </c>
    </row>
    <row r="39" spans="1:36" ht="15">
      <c r="A39" s="28" t="s">
        <v>57</v>
      </c>
      <c r="B39" s="44">
        <f t="shared" si="77"/>
        <v>0</v>
      </c>
      <c r="C39" s="44">
        <f t="shared" si="77"/>
        <v>0</v>
      </c>
      <c r="D39" s="44">
        <f t="shared" si="77"/>
        <v>10.860377012997356</v>
      </c>
      <c r="E39" s="44">
        <f t="shared" si="77"/>
        <v>2951.890250903557</v>
      </c>
      <c r="F39" s="397">
        <v>0</v>
      </c>
      <c r="G39" s="44">
        <f t="shared" si="74"/>
        <v>0</v>
      </c>
      <c r="H39" s="44">
        <f t="shared" si="74"/>
        <v>0</v>
      </c>
      <c r="I39" s="40">
        <f t="shared" si="78"/>
        <v>2962.7506279165545</v>
      </c>
      <c r="K39" s="78" t="s">
        <v>57</v>
      </c>
      <c r="L39" s="44">
        <f t="shared" si="75"/>
        <v>0</v>
      </c>
      <c r="M39" s="44">
        <f t="shared" si="75"/>
        <v>0</v>
      </c>
      <c r="N39" s="44">
        <f t="shared" si="75"/>
        <v>10.860377012997356</v>
      </c>
      <c r="O39" s="44">
        <f t="shared" si="75"/>
        <v>2951.890250903557</v>
      </c>
      <c r="P39" s="44">
        <f t="shared" si="75"/>
        <v>5809.0289261499747</v>
      </c>
      <c r="Q39" s="44">
        <f t="shared" si="75"/>
        <v>0</v>
      </c>
      <c r="R39" s="44">
        <f t="shared" si="75"/>
        <v>0</v>
      </c>
      <c r="S39" s="89">
        <f t="shared" si="79"/>
        <v>8771.7795540665284</v>
      </c>
      <c r="U39" s="108" t="s">
        <v>57</v>
      </c>
      <c r="V39" s="119">
        <f t="shared" si="76"/>
        <v>0</v>
      </c>
      <c r="W39" s="119">
        <f t="shared" si="76"/>
        <v>0</v>
      </c>
      <c r="X39" s="119">
        <f t="shared" si="76"/>
        <v>0</v>
      </c>
      <c r="Y39" s="119">
        <f t="shared" si="76"/>
        <v>0</v>
      </c>
      <c r="Z39" s="119">
        <f t="shared" si="76"/>
        <v>0</v>
      </c>
      <c r="AA39" s="119">
        <f t="shared" si="76"/>
        <v>2946.5427156486476</v>
      </c>
      <c r="AB39" s="119">
        <f t="shared" si="76"/>
        <v>5809.0289261499747</v>
      </c>
      <c r="AC39" s="120">
        <f t="shared" si="76"/>
        <v>16.20791226790659</v>
      </c>
      <c r="AD39" s="119">
        <f t="shared" si="76"/>
        <v>0</v>
      </c>
      <c r="AE39" s="119">
        <f t="shared" si="76"/>
        <v>5.3475352549092356</v>
      </c>
      <c r="AF39" s="119">
        <f t="shared" si="76"/>
        <v>0</v>
      </c>
      <c r="AG39" s="119">
        <f t="shared" si="76"/>
        <v>10.860377012997356</v>
      </c>
      <c r="AH39" s="119">
        <f t="shared" si="76"/>
        <v>0</v>
      </c>
      <c r="AI39" s="122">
        <f t="shared" si="80"/>
        <v>8771.7795540665284</v>
      </c>
      <c r="AJ39" s="8" t="str">
        <f t="shared" si="81"/>
        <v/>
      </c>
    </row>
    <row r="40" spans="1:36" ht="15">
      <c r="A40" s="27" t="s">
        <v>12</v>
      </c>
      <c r="B40" s="41">
        <f t="shared" si="77"/>
        <v>0</v>
      </c>
      <c r="C40" s="41">
        <f t="shared" si="77"/>
        <v>0.14262243986717554</v>
      </c>
      <c r="D40" s="41">
        <f t="shared" si="77"/>
        <v>0</v>
      </c>
      <c r="E40" s="41">
        <f t="shared" si="77"/>
        <v>33.049916915810975</v>
      </c>
      <c r="F40" s="397">
        <v>0</v>
      </c>
      <c r="G40" s="41">
        <f t="shared" si="74"/>
        <v>0</v>
      </c>
      <c r="H40" s="41">
        <f t="shared" si="74"/>
        <v>0</v>
      </c>
      <c r="I40" s="43">
        <f t="shared" si="78"/>
        <v>33.19253935567815</v>
      </c>
      <c r="K40" s="77" t="s">
        <v>12</v>
      </c>
      <c r="L40" s="90">
        <f t="shared" si="75"/>
        <v>0</v>
      </c>
      <c r="M40" s="90">
        <f t="shared" si="75"/>
        <v>0.14262243986717554</v>
      </c>
      <c r="N40" s="90">
        <f t="shared" si="75"/>
        <v>0</v>
      </c>
      <c r="O40" s="90">
        <f t="shared" si="75"/>
        <v>33.049916915810975</v>
      </c>
      <c r="P40" s="90">
        <f t="shared" si="75"/>
        <v>324.41408339598854</v>
      </c>
      <c r="Q40" s="90">
        <f t="shared" si="75"/>
        <v>0</v>
      </c>
      <c r="R40" s="90">
        <f t="shared" si="75"/>
        <v>0</v>
      </c>
      <c r="S40" s="92">
        <f t="shared" si="79"/>
        <v>357.60662275166669</v>
      </c>
      <c r="U40" s="107" t="s">
        <v>12</v>
      </c>
      <c r="V40" s="123">
        <f t="shared" si="76"/>
        <v>0</v>
      </c>
      <c r="W40" s="123">
        <f t="shared" si="76"/>
        <v>0</v>
      </c>
      <c r="X40" s="123">
        <f t="shared" si="76"/>
        <v>0</v>
      </c>
      <c r="Y40" s="123">
        <f t="shared" si="76"/>
        <v>0.14262243986717554</v>
      </c>
      <c r="Z40" s="123">
        <f t="shared" si="76"/>
        <v>0</v>
      </c>
      <c r="AA40" s="123">
        <f t="shared" si="76"/>
        <v>33.049916915810975</v>
      </c>
      <c r="AB40" s="123">
        <f t="shared" si="76"/>
        <v>324.41408339598854</v>
      </c>
      <c r="AC40" s="124">
        <f t="shared" si="76"/>
        <v>0</v>
      </c>
      <c r="AD40" s="123">
        <f t="shared" si="76"/>
        <v>0</v>
      </c>
      <c r="AE40" s="123">
        <f t="shared" si="76"/>
        <v>0</v>
      </c>
      <c r="AF40" s="123">
        <f t="shared" si="76"/>
        <v>0</v>
      </c>
      <c r="AG40" s="123">
        <f t="shared" si="76"/>
        <v>0</v>
      </c>
      <c r="AH40" s="123">
        <f t="shared" si="76"/>
        <v>0</v>
      </c>
      <c r="AI40" s="125">
        <f t="shared" si="80"/>
        <v>357.60662275166669</v>
      </c>
      <c r="AJ40" s="8" t="str">
        <f t="shared" si="81"/>
        <v/>
      </c>
    </row>
    <row r="41" spans="1:36" ht="15">
      <c r="A41" s="28" t="s">
        <v>58</v>
      </c>
      <c r="B41" s="44">
        <f t="shared" si="77"/>
        <v>0</v>
      </c>
      <c r="C41" s="44">
        <f t="shared" si="77"/>
        <v>0</v>
      </c>
      <c r="D41" s="44">
        <f t="shared" si="77"/>
        <v>0.763678774844609</v>
      </c>
      <c r="E41" s="44">
        <f t="shared" si="77"/>
        <v>0.17756565096203261</v>
      </c>
      <c r="F41" s="397">
        <v>0</v>
      </c>
      <c r="G41" s="44">
        <f t="shared" si="74"/>
        <v>0</v>
      </c>
      <c r="H41" s="44">
        <f t="shared" si="74"/>
        <v>0</v>
      </c>
      <c r="I41" s="40">
        <f t="shared" si="78"/>
        <v>0.94124442580664158</v>
      </c>
      <c r="K41" s="78" t="s">
        <v>58</v>
      </c>
      <c r="L41" s="44">
        <f t="shared" si="75"/>
        <v>0</v>
      </c>
      <c r="M41" s="44">
        <f t="shared" si="75"/>
        <v>0</v>
      </c>
      <c r="N41" s="44">
        <f t="shared" si="75"/>
        <v>0.763678774844609</v>
      </c>
      <c r="O41" s="44">
        <f t="shared" si="75"/>
        <v>0.17756565096203261</v>
      </c>
      <c r="P41" s="44">
        <f t="shared" si="75"/>
        <v>0</v>
      </c>
      <c r="Q41" s="44">
        <f t="shared" si="75"/>
        <v>0</v>
      </c>
      <c r="R41" s="44">
        <f t="shared" si="75"/>
        <v>0</v>
      </c>
      <c r="S41" s="89">
        <f t="shared" si="79"/>
        <v>0.94124442580664158</v>
      </c>
      <c r="U41" s="108" t="s">
        <v>58</v>
      </c>
      <c r="V41" s="119">
        <f t="shared" si="76"/>
        <v>0</v>
      </c>
      <c r="W41" s="119">
        <f t="shared" si="76"/>
        <v>0</v>
      </c>
      <c r="X41" s="119">
        <f t="shared" si="76"/>
        <v>0</v>
      </c>
      <c r="Y41" s="119">
        <f t="shared" si="76"/>
        <v>0</v>
      </c>
      <c r="Z41" s="119">
        <f t="shared" si="76"/>
        <v>0.763678774844609</v>
      </c>
      <c r="AA41" s="119">
        <f t="shared" si="76"/>
        <v>0</v>
      </c>
      <c r="AB41" s="119">
        <f t="shared" si="76"/>
        <v>0</v>
      </c>
      <c r="AC41" s="120">
        <f t="shared" si="76"/>
        <v>0.17756565096203261</v>
      </c>
      <c r="AD41" s="119">
        <f t="shared" si="76"/>
        <v>0</v>
      </c>
      <c r="AE41" s="119">
        <f t="shared" si="76"/>
        <v>0</v>
      </c>
      <c r="AF41" s="119">
        <f t="shared" si="76"/>
        <v>0</v>
      </c>
      <c r="AG41" s="119">
        <f t="shared" si="76"/>
        <v>0</v>
      </c>
      <c r="AH41" s="119">
        <f t="shared" si="76"/>
        <v>0.17756565096203261</v>
      </c>
      <c r="AI41" s="122">
        <f t="shared" si="80"/>
        <v>0.94124442580664158</v>
      </c>
      <c r="AJ41" s="8" t="str">
        <f t="shared" si="81"/>
        <v/>
      </c>
    </row>
    <row r="42" spans="1:36" ht="15">
      <c r="A42" s="27" t="s">
        <v>17</v>
      </c>
      <c r="B42" s="41">
        <f t="shared" si="77"/>
        <v>157.45138276665804</v>
      </c>
      <c r="C42" s="41">
        <f t="shared" si="77"/>
        <v>2.1664448134121077</v>
      </c>
      <c r="D42" s="41">
        <f t="shared" si="77"/>
        <v>114.35239058006131</v>
      </c>
      <c r="E42" s="41">
        <f t="shared" si="77"/>
        <v>54.398886168513883</v>
      </c>
      <c r="F42" s="397">
        <v>0</v>
      </c>
      <c r="G42" s="41">
        <f t="shared" si="74"/>
        <v>0</v>
      </c>
      <c r="H42" s="41">
        <f t="shared" si="74"/>
        <v>0</v>
      </c>
      <c r="I42" s="43">
        <f t="shared" si="78"/>
        <v>328.36910432864534</v>
      </c>
      <c r="K42" s="77" t="s">
        <v>17</v>
      </c>
      <c r="L42" s="90">
        <f t="shared" si="75"/>
        <v>157.45138276665804</v>
      </c>
      <c r="M42" s="90">
        <f t="shared" si="75"/>
        <v>2.1664448134121077</v>
      </c>
      <c r="N42" s="90">
        <f t="shared" si="75"/>
        <v>114.35239058006131</v>
      </c>
      <c r="O42" s="90">
        <f t="shared" si="75"/>
        <v>54.398886168513883</v>
      </c>
      <c r="P42" s="90">
        <f t="shared" si="75"/>
        <v>26.678761461582678</v>
      </c>
      <c r="Q42" s="90">
        <f t="shared" si="75"/>
        <v>0</v>
      </c>
      <c r="R42" s="90">
        <f t="shared" si="75"/>
        <v>0</v>
      </c>
      <c r="S42" s="92">
        <f t="shared" si="79"/>
        <v>355.047865790228</v>
      </c>
      <c r="U42" s="107" t="s">
        <v>17</v>
      </c>
      <c r="V42" s="123">
        <f t="shared" si="76"/>
        <v>151.13353806414196</v>
      </c>
      <c r="W42" s="123">
        <f t="shared" si="76"/>
        <v>0.57910650954357989</v>
      </c>
      <c r="X42" s="123">
        <f t="shared" si="76"/>
        <v>0</v>
      </c>
      <c r="Y42" s="123">
        <f t="shared" si="76"/>
        <v>2.1664448134121077</v>
      </c>
      <c r="Z42" s="123">
        <f t="shared" si="76"/>
        <v>90.846429715667469</v>
      </c>
      <c r="AA42" s="123">
        <f t="shared" si="76"/>
        <v>20.918387648521023</v>
      </c>
      <c r="AB42" s="123">
        <f t="shared" si="76"/>
        <v>26.678761461582678</v>
      </c>
      <c r="AC42" s="124">
        <f t="shared" si="76"/>
        <v>62.725197577359225</v>
      </c>
      <c r="AD42" s="123">
        <f t="shared" si="76"/>
        <v>5.7387381929725096</v>
      </c>
      <c r="AE42" s="123">
        <f t="shared" si="76"/>
        <v>0</v>
      </c>
      <c r="AF42" s="123">
        <f t="shared" si="76"/>
        <v>0</v>
      </c>
      <c r="AG42" s="123">
        <f t="shared" si="76"/>
        <v>23.505960864393863</v>
      </c>
      <c r="AH42" s="123">
        <f t="shared" si="76"/>
        <v>33.480498519992857</v>
      </c>
      <c r="AI42" s="125">
        <f t="shared" si="80"/>
        <v>355.04786579022806</v>
      </c>
      <c r="AJ42" s="8" t="str">
        <f>IF(ABS(S42-AI42)&gt;0.1,S42-AI42,"")</f>
        <v/>
      </c>
    </row>
    <row r="43" spans="1:36" ht="15">
      <c r="A43" s="28" t="s">
        <v>139</v>
      </c>
      <c r="B43" s="44">
        <f t="shared" si="77"/>
        <v>3721.6746582100923</v>
      </c>
      <c r="C43" s="44">
        <f t="shared" si="77"/>
        <v>13557.187620554163</v>
      </c>
      <c r="D43" s="44">
        <f t="shared" si="77"/>
        <v>15750.829138618703</v>
      </c>
      <c r="E43" s="44">
        <f t="shared" si="77"/>
        <v>4.3607104045582643</v>
      </c>
      <c r="F43" s="397">
        <v>0</v>
      </c>
      <c r="G43" s="44">
        <f t="shared" si="74"/>
        <v>0</v>
      </c>
      <c r="H43" s="44">
        <f t="shared" si="74"/>
        <v>0</v>
      </c>
      <c r="I43" s="40">
        <f t="shared" si="78"/>
        <v>33034.052127787516</v>
      </c>
      <c r="K43" s="78" t="s">
        <v>139</v>
      </c>
      <c r="L43" s="44">
        <f t="shared" si="75"/>
        <v>3721.6746582100923</v>
      </c>
      <c r="M43" s="44">
        <f t="shared" si="75"/>
        <v>13557.187620554163</v>
      </c>
      <c r="N43" s="44">
        <f t="shared" si="75"/>
        <v>15750.829138618703</v>
      </c>
      <c r="O43" s="44">
        <f t="shared" si="75"/>
        <v>4.3607104045582643</v>
      </c>
      <c r="P43" s="44">
        <f t="shared" si="75"/>
        <v>27.522334662258608</v>
      </c>
      <c r="Q43" s="44">
        <f t="shared" si="75"/>
        <v>0</v>
      </c>
      <c r="R43" s="44">
        <f t="shared" si="75"/>
        <v>0</v>
      </c>
      <c r="S43" s="89">
        <f t="shared" si="79"/>
        <v>33061.574462449775</v>
      </c>
      <c r="U43" s="108" t="s">
        <v>139</v>
      </c>
      <c r="V43" s="119">
        <f t="shared" si="76"/>
        <v>3565.2979324030457</v>
      </c>
      <c r="W43" s="119">
        <f t="shared" si="76"/>
        <v>0</v>
      </c>
      <c r="X43" s="119">
        <f t="shared" si="76"/>
        <v>0</v>
      </c>
      <c r="Y43" s="119">
        <f t="shared" si="76"/>
        <v>13557.187620554163</v>
      </c>
      <c r="Z43" s="119">
        <f t="shared" si="76"/>
        <v>13978.149379390623</v>
      </c>
      <c r="AA43" s="119">
        <f t="shared" si="76"/>
        <v>4.3607104045582643</v>
      </c>
      <c r="AB43" s="119">
        <f t="shared" si="76"/>
        <v>27.522334662258608</v>
      </c>
      <c r="AC43" s="120">
        <f t="shared" si="76"/>
        <v>1929.0564850351234</v>
      </c>
      <c r="AD43" s="119">
        <f t="shared" si="76"/>
        <v>156.37672580704643</v>
      </c>
      <c r="AE43" s="119">
        <f t="shared" si="76"/>
        <v>0</v>
      </c>
      <c r="AF43" s="119">
        <f t="shared" si="76"/>
        <v>0</v>
      </c>
      <c r="AG43" s="119">
        <f t="shared" si="76"/>
        <v>1772.6797592280764</v>
      </c>
      <c r="AH43" s="119">
        <f t="shared" si="76"/>
        <v>0</v>
      </c>
      <c r="AI43" s="122">
        <f t="shared" si="80"/>
        <v>33061.574462449775</v>
      </c>
      <c r="AJ43" s="8" t="str">
        <f t="shared" si="81"/>
        <v/>
      </c>
    </row>
    <row r="44" spans="1:36" ht="15">
      <c r="A44" s="27" t="s">
        <v>25</v>
      </c>
      <c r="B44" s="41">
        <f t="shared" si="77"/>
        <v>3553.9926777850533</v>
      </c>
      <c r="C44" s="41">
        <f t="shared" si="77"/>
        <v>129.80331511505199</v>
      </c>
      <c r="D44" s="41">
        <f t="shared" si="77"/>
        <v>3244.951323220982</v>
      </c>
      <c r="E44" s="41">
        <f t="shared" si="77"/>
        <v>18673.532470205977</v>
      </c>
      <c r="F44" s="397">
        <v>0</v>
      </c>
      <c r="G44" s="41">
        <f t="shared" si="74"/>
        <v>2181.1194972806852</v>
      </c>
      <c r="H44" s="41">
        <f t="shared" si="74"/>
        <v>73.363827697420604</v>
      </c>
      <c r="I44" s="43">
        <f t="shared" si="78"/>
        <v>27856.763111305168</v>
      </c>
      <c r="K44" s="77" t="s">
        <v>25</v>
      </c>
      <c r="L44" s="90">
        <f t="shared" si="75"/>
        <v>3553.9926777850533</v>
      </c>
      <c r="M44" s="90">
        <f t="shared" si="75"/>
        <v>129.80331511505199</v>
      </c>
      <c r="N44" s="90">
        <f t="shared" si="75"/>
        <v>3244.951323220982</v>
      </c>
      <c r="O44" s="90">
        <f t="shared" si="75"/>
        <v>18673.532470205977</v>
      </c>
      <c r="P44" s="90">
        <f t="shared" si="75"/>
        <v>275.36612146513892</v>
      </c>
      <c r="Q44" s="90">
        <f t="shared" si="75"/>
        <v>2181.1194972806852</v>
      </c>
      <c r="R44" s="90">
        <f t="shared" si="75"/>
        <v>73.363827697420604</v>
      </c>
      <c r="S44" s="92">
        <f t="shared" si="79"/>
        <v>28132.129232770309</v>
      </c>
      <c r="U44" s="107" t="s">
        <v>25</v>
      </c>
      <c r="V44" s="123">
        <f t="shared" si="76"/>
        <v>101.90387545888106</v>
      </c>
      <c r="W44" s="123">
        <f t="shared" si="76"/>
        <v>2241.0194200836345</v>
      </c>
      <c r="X44" s="123">
        <f t="shared" si="76"/>
        <v>2181.1194972806852</v>
      </c>
      <c r="Y44" s="123">
        <f t="shared" si="76"/>
        <v>129.80331511505199</v>
      </c>
      <c r="Z44" s="123">
        <f t="shared" si="76"/>
        <v>3153.9409221523561</v>
      </c>
      <c r="AA44" s="123">
        <f t="shared" si="76"/>
        <v>16839.058608208077</v>
      </c>
      <c r="AB44" s="123">
        <f t="shared" si="76"/>
        <v>275.36612146513892</v>
      </c>
      <c r="AC44" s="124">
        <f t="shared" si="76"/>
        <v>3209.9174730064806</v>
      </c>
      <c r="AD44" s="123">
        <f t="shared" si="76"/>
        <v>1211.0693822425378</v>
      </c>
      <c r="AE44" s="123">
        <f t="shared" si="76"/>
        <v>1816.8944104641139</v>
      </c>
      <c r="AF44" s="123">
        <f t="shared" si="76"/>
        <v>73.363827697420604</v>
      </c>
      <c r="AG44" s="123">
        <f t="shared" si="76"/>
        <v>91.010401068625882</v>
      </c>
      <c r="AH44" s="123">
        <f t="shared" si="76"/>
        <v>17.57945153378229</v>
      </c>
      <c r="AI44" s="125">
        <f t="shared" si="80"/>
        <v>28132.129232770305</v>
      </c>
      <c r="AJ44" s="8" t="str">
        <f t="shared" si="81"/>
        <v/>
      </c>
    </row>
    <row r="45" spans="1:36" ht="15">
      <c r="A45" s="28" t="s">
        <v>24</v>
      </c>
      <c r="B45" s="44">
        <f t="shared" si="77"/>
        <v>1976.235300982667</v>
      </c>
      <c r="C45" s="44">
        <f t="shared" si="77"/>
        <v>0.56728780663677281</v>
      </c>
      <c r="D45" s="44">
        <f t="shared" si="77"/>
        <v>341.62038710508477</v>
      </c>
      <c r="E45" s="44">
        <f t="shared" si="77"/>
        <v>0</v>
      </c>
      <c r="F45" s="397">
        <v>0</v>
      </c>
      <c r="G45" s="44">
        <f t="shared" si="74"/>
        <v>0</v>
      </c>
      <c r="H45" s="44">
        <f t="shared" si="74"/>
        <v>0</v>
      </c>
      <c r="I45" s="40">
        <f t="shared" si="78"/>
        <v>2318.4229758943884</v>
      </c>
      <c r="K45" s="78" t="s">
        <v>24</v>
      </c>
      <c r="L45" s="44">
        <f t="shared" si="75"/>
        <v>1976.235300982667</v>
      </c>
      <c r="M45" s="44">
        <f t="shared" si="75"/>
        <v>0.56728780663677281</v>
      </c>
      <c r="N45" s="44">
        <f t="shared" si="75"/>
        <v>341.62038710508477</v>
      </c>
      <c r="O45" s="44">
        <f t="shared" si="75"/>
        <v>0</v>
      </c>
      <c r="P45" s="44">
        <f t="shared" si="75"/>
        <v>0</v>
      </c>
      <c r="Q45" s="44">
        <f t="shared" si="75"/>
        <v>0</v>
      </c>
      <c r="R45" s="44">
        <f t="shared" si="75"/>
        <v>0</v>
      </c>
      <c r="S45" s="89">
        <f t="shared" si="79"/>
        <v>2318.4229758943884</v>
      </c>
      <c r="U45" s="108" t="s">
        <v>24</v>
      </c>
      <c r="V45" s="119">
        <f t="shared" si="76"/>
        <v>1138.2025943234914</v>
      </c>
      <c r="W45" s="119">
        <f t="shared" si="76"/>
        <v>0</v>
      </c>
      <c r="X45" s="119">
        <f t="shared" si="76"/>
        <v>0</v>
      </c>
      <c r="Y45" s="119">
        <f t="shared" si="76"/>
        <v>0.56728780663677281</v>
      </c>
      <c r="Z45" s="119">
        <f t="shared" si="76"/>
        <v>8.0978530735504926</v>
      </c>
      <c r="AA45" s="119">
        <f t="shared" si="76"/>
        <v>0</v>
      </c>
      <c r="AB45" s="119">
        <f t="shared" si="76"/>
        <v>0</v>
      </c>
      <c r="AC45" s="120">
        <f t="shared" si="76"/>
        <v>1171.5552406907102</v>
      </c>
      <c r="AD45" s="119">
        <f t="shared" si="76"/>
        <v>838.03270665917603</v>
      </c>
      <c r="AE45" s="119">
        <f t="shared" si="76"/>
        <v>0</v>
      </c>
      <c r="AF45" s="119">
        <f t="shared" si="76"/>
        <v>0</v>
      </c>
      <c r="AG45" s="119">
        <f t="shared" si="76"/>
        <v>333.52253403153429</v>
      </c>
      <c r="AH45" s="119">
        <f t="shared" si="76"/>
        <v>0</v>
      </c>
      <c r="AI45" s="122">
        <f t="shared" si="80"/>
        <v>2318.4229758943893</v>
      </c>
      <c r="AJ45" s="8" t="str">
        <f t="shared" si="81"/>
        <v/>
      </c>
    </row>
    <row r="46" spans="1:36" ht="15">
      <c r="A46" s="27" t="s">
        <v>59</v>
      </c>
      <c r="B46" s="41">
        <f t="shared" si="77"/>
        <v>71.322892047079762</v>
      </c>
      <c r="C46" s="41">
        <f t="shared" si="77"/>
        <v>6.4152797531890444</v>
      </c>
      <c r="D46" s="41">
        <f t="shared" si="77"/>
        <v>25.229068467383048</v>
      </c>
      <c r="E46" s="41">
        <f t="shared" si="77"/>
        <v>0</v>
      </c>
      <c r="F46" s="397">
        <v>0</v>
      </c>
      <c r="G46" s="41">
        <f t="shared" si="74"/>
        <v>0</v>
      </c>
      <c r="H46" s="41">
        <f t="shared" si="74"/>
        <v>0</v>
      </c>
      <c r="I46" s="43">
        <f t="shared" si="78"/>
        <v>102.96724026765185</v>
      </c>
      <c r="K46" s="77" t="s">
        <v>59</v>
      </c>
      <c r="L46" s="90">
        <f t="shared" si="75"/>
        <v>71.322892047079762</v>
      </c>
      <c r="M46" s="90">
        <f t="shared" si="75"/>
        <v>6.4152797531890444</v>
      </c>
      <c r="N46" s="90">
        <f t="shared" si="75"/>
        <v>25.229068467383048</v>
      </c>
      <c r="O46" s="90">
        <f t="shared" si="75"/>
        <v>0</v>
      </c>
      <c r="P46" s="90">
        <f t="shared" si="75"/>
        <v>0</v>
      </c>
      <c r="Q46" s="90">
        <f t="shared" si="75"/>
        <v>0</v>
      </c>
      <c r="R46" s="90">
        <f t="shared" si="75"/>
        <v>0</v>
      </c>
      <c r="S46" s="92">
        <f t="shared" si="79"/>
        <v>102.96724026765185</v>
      </c>
      <c r="U46" s="107" t="s">
        <v>59</v>
      </c>
      <c r="V46" s="123">
        <f t="shared" si="76"/>
        <v>68.678737778935258</v>
      </c>
      <c r="W46" s="123">
        <f t="shared" si="76"/>
        <v>0</v>
      </c>
      <c r="X46" s="123">
        <f t="shared" si="76"/>
        <v>0</v>
      </c>
      <c r="Y46" s="123">
        <f t="shared" si="76"/>
        <v>6.4152797531890444</v>
      </c>
      <c r="Z46" s="123">
        <f t="shared" si="76"/>
        <v>25.229068467383048</v>
      </c>
      <c r="AA46" s="123">
        <f t="shared" si="76"/>
        <v>0</v>
      </c>
      <c r="AB46" s="123">
        <f t="shared" si="76"/>
        <v>0</v>
      </c>
      <c r="AC46" s="124">
        <f t="shared" si="76"/>
        <v>2.6441542681445083</v>
      </c>
      <c r="AD46" s="123">
        <f t="shared" si="76"/>
        <v>2.6441542681445083</v>
      </c>
      <c r="AE46" s="123">
        <f t="shared" si="76"/>
        <v>0</v>
      </c>
      <c r="AF46" s="123">
        <f t="shared" si="76"/>
        <v>0</v>
      </c>
      <c r="AG46" s="123">
        <f t="shared" si="76"/>
        <v>0</v>
      </c>
      <c r="AH46" s="123">
        <f t="shared" si="76"/>
        <v>0</v>
      </c>
      <c r="AI46" s="125">
        <f t="shared" si="80"/>
        <v>102.96724026765185</v>
      </c>
      <c r="AJ46" s="8" t="str">
        <f t="shared" si="81"/>
        <v/>
      </c>
    </row>
    <row r="47" spans="1:36" ht="15">
      <c r="A47" s="28" t="s">
        <v>22</v>
      </c>
      <c r="B47" s="44">
        <f t="shared" si="77"/>
        <v>610.2705454298632</v>
      </c>
      <c r="C47" s="44">
        <f t="shared" si="77"/>
        <v>9668.4455394818997</v>
      </c>
      <c r="D47" s="44">
        <f t="shared" si="77"/>
        <v>1783.2029953984452</v>
      </c>
      <c r="E47" s="44">
        <f t="shared" si="77"/>
        <v>0</v>
      </c>
      <c r="F47" s="397">
        <v>0</v>
      </c>
      <c r="G47" s="44">
        <f t="shared" si="74"/>
        <v>0</v>
      </c>
      <c r="H47" s="44">
        <f t="shared" si="74"/>
        <v>0</v>
      </c>
      <c r="I47" s="40">
        <f t="shared" si="78"/>
        <v>12061.919080310208</v>
      </c>
      <c r="K47" s="78" t="s">
        <v>22</v>
      </c>
      <c r="L47" s="44">
        <f t="shared" si="75"/>
        <v>610.2705454298632</v>
      </c>
      <c r="M47" s="44">
        <f t="shared" si="75"/>
        <v>9668.4455394818997</v>
      </c>
      <c r="N47" s="44">
        <f t="shared" si="75"/>
        <v>1783.2029953984452</v>
      </c>
      <c r="O47" s="44">
        <f t="shared" si="75"/>
        <v>0</v>
      </c>
      <c r="P47" s="44">
        <f t="shared" si="75"/>
        <v>358.82998616506279</v>
      </c>
      <c r="Q47" s="44">
        <f t="shared" si="75"/>
        <v>0</v>
      </c>
      <c r="R47" s="44">
        <f t="shared" si="75"/>
        <v>0</v>
      </c>
      <c r="S47" s="89">
        <f t="shared" si="79"/>
        <v>12420.749066475271</v>
      </c>
      <c r="U47" s="108" t="s">
        <v>22</v>
      </c>
      <c r="V47" s="119">
        <f t="shared" si="76"/>
        <v>605.37585554613122</v>
      </c>
      <c r="W47" s="119">
        <f t="shared" si="76"/>
        <v>0</v>
      </c>
      <c r="X47" s="119">
        <f t="shared" si="76"/>
        <v>0</v>
      </c>
      <c r="Y47" s="119">
        <f t="shared" si="76"/>
        <v>9668.4455394818997</v>
      </c>
      <c r="Z47" s="119">
        <f t="shared" si="76"/>
        <v>1503.682888614886</v>
      </c>
      <c r="AA47" s="119">
        <f t="shared" si="76"/>
        <v>0</v>
      </c>
      <c r="AB47" s="119">
        <f t="shared" si="76"/>
        <v>358.82998616506279</v>
      </c>
      <c r="AC47" s="120">
        <f t="shared" si="76"/>
        <v>284.41479666729117</v>
      </c>
      <c r="AD47" s="119">
        <f t="shared" si="76"/>
        <v>4.8946898837321058</v>
      </c>
      <c r="AE47" s="119">
        <f t="shared" si="76"/>
        <v>0</v>
      </c>
      <c r="AF47" s="119">
        <f t="shared" si="76"/>
        <v>0</v>
      </c>
      <c r="AG47" s="119">
        <f t="shared" si="76"/>
        <v>279.52010678355907</v>
      </c>
      <c r="AH47" s="119">
        <f t="shared" si="76"/>
        <v>0</v>
      </c>
      <c r="AI47" s="122">
        <f t="shared" si="80"/>
        <v>12420.749066475271</v>
      </c>
      <c r="AJ47" s="8" t="str">
        <f t="shared" si="81"/>
        <v/>
      </c>
    </row>
    <row r="48" spans="1:36" ht="15">
      <c r="A48" s="27" t="s">
        <v>21</v>
      </c>
      <c r="B48" s="41">
        <f t="shared" si="77"/>
        <v>36.067626871011107</v>
      </c>
      <c r="C48" s="41">
        <f t="shared" si="77"/>
        <v>2115.5892199969203</v>
      </c>
      <c r="D48" s="41">
        <f t="shared" si="77"/>
        <v>1448.1800068750863</v>
      </c>
      <c r="E48" s="41">
        <f t="shared" si="77"/>
        <v>0</v>
      </c>
      <c r="F48" s="397">
        <v>0</v>
      </c>
      <c r="G48" s="41">
        <f t="shared" si="74"/>
        <v>0</v>
      </c>
      <c r="H48" s="41">
        <f t="shared" si="74"/>
        <v>0</v>
      </c>
      <c r="I48" s="43">
        <f t="shared" si="78"/>
        <v>3599.8368537430179</v>
      </c>
      <c r="K48" s="77" t="s">
        <v>21</v>
      </c>
      <c r="L48" s="90">
        <f t="shared" si="75"/>
        <v>36.067626871011107</v>
      </c>
      <c r="M48" s="90">
        <f t="shared" si="75"/>
        <v>2115.5892199969203</v>
      </c>
      <c r="N48" s="90">
        <f t="shared" si="75"/>
        <v>1448.1800068750863</v>
      </c>
      <c r="O48" s="90">
        <f t="shared" si="75"/>
        <v>0</v>
      </c>
      <c r="P48" s="90">
        <f t="shared" si="75"/>
        <v>0</v>
      </c>
      <c r="Q48" s="90">
        <f t="shared" si="75"/>
        <v>0</v>
      </c>
      <c r="R48" s="90">
        <f t="shared" si="75"/>
        <v>0</v>
      </c>
      <c r="S48" s="92">
        <f t="shared" si="79"/>
        <v>3599.8368537430179</v>
      </c>
      <c r="U48" s="107" t="s">
        <v>60</v>
      </c>
      <c r="V48" s="123">
        <f t="shared" si="76"/>
        <v>36.067626871011107</v>
      </c>
      <c r="W48" s="123">
        <f t="shared" si="76"/>
        <v>0</v>
      </c>
      <c r="X48" s="123">
        <f t="shared" si="76"/>
        <v>0</v>
      </c>
      <c r="Y48" s="123">
        <f t="shared" si="76"/>
        <v>2115.5892199969203</v>
      </c>
      <c r="Z48" s="123">
        <f t="shared" si="76"/>
        <v>1448.1800068750863</v>
      </c>
      <c r="AA48" s="123">
        <f t="shared" si="76"/>
        <v>0</v>
      </c>
      <c r="AB48" s="123">
        <f t="shared" si="76"/>
        <v>0</v>
      </c>
      <c r="AC48" s="124">
        <f t="shared" si="76"/>
        <v>0</v>
      </c>
      <c r="AD48" s="123">
        <f t="shared" si="76"/>
        <v>0</v>
      </c>
      <c r="AE48" s="123">
        <f t="shared" si="76"/>
        <v>0</v>
      </c>
      <c r="AF48" s="123">
        <f t="shared" si="76"/>
        <v>0</v>
      </c>
      <c r="AG48" s="123">
        <f t="shared" si="76"/>
        <v>0</v>
      </c>
      <c r="AH48" s="123">
        <f t="shared" si="76"/>
        <v>0</v>
      </c>
      <c r="AI48" s="125">
        <f t="shared" si="80"/>
        <v>3599.8368537430179</v>
      </c>
      <c r="AJ48" s="8" t="str">
        <f t="shared" si="81"/>
        <v/>
      </c>
    </row>
    <row r="49" spans="1:36" ht="15">
      <c r="A49" s="29" t="s">
        <v>63</v>
      </c>
      <c r="B49" s="44">
        <f t="shared" si="77"/>
        <v>6.3900000000000006</v>
      </c>
      <c r="C49" s="44">
        <f t="shared" si="77"/>
        <v>10.70430603320022</v>
      </c>
      <c r="D49" s="44">
        <f t="shared" si="77"/>
        <v>4674.8558314059983</v>
      </c>
      <c r="E49" s="44">
        <f t="shared" si="77"/>
        <v>0</v>
      </c>
      <c r="F49" s="397">
        <v>0</v>
      </c>
      <c r="G49" s="44">
        <f t="shared" ref="G49:H53" si="82">G127+G153+G179+G205+G231+G257+G283+G309+G335+G361+G387+G413+G439</f>
        <v>0</v>
      </c>
      <c r="H49" s="44">
        <f t="shared" si="82"/>
        <v>0</v>
      </c>
      <c r="I49" s="40">
        <f t="shared" si="78"/>
        <v>4691.9501374391984</v>
      </c>
      <c r="K49" s="79" t="s">
        <v>63</v>
      </c>
      <c r="L49" s="44">
        <f t="shared" ref="L49:R53" si="83">L127+L153+L179+L205+L231+L257+L283+L309+L335+L361+L387+L413+L439</f>
        <v>6.3900000000000006</v>
      </c>
      <c r="M49" s="44">
        <f t="shared" si="83"/>
        <v>10.70430603320022</v>
      </c>
      <c r="N49" s="44">
        <f t="shared" si="83"/>
        <v>4674.8558314059983</v>
      </c>
      <c r="O49" s="44">
        <f t="shared" si="83"/>
        <v>0</v>
      </c>
      <c r="P49" s="44">
        <f t="shared" si="83"/>
        <v>0</v>
      </c>
      <c r="Q49" s="44">
        <f t="shared" si="83"/>
        <v>0</v>
      </c>
      <c r="R49" s="44">
        <f t="shared" si="83"/>
        <v>0</v>
      </c>
      <c r="S49" s="89">
        <f t="shared" si="79"/>
        <v>4691.9501374391984</v>
      </c>
      <c r="U49" s="109" t="s">
        <v>61</v>
      </c>
      <c r="V49" s="119">
        <f t="shared" ref="V49:AH53" si="84">V127+V153+V179+V205+V231+V257+V283+V309+V335+V361+V387+V413+V439</f>
        <v>6.3900000000000006</v>
      </c>
      <c r="W49" s="119">
        <f t="shared" si="84"/>
        <v>0</v>
      </c>
      <c r="X49" s="119">
        <f t="shared" si="84"/>
        <v>0</v>
      </c>
      <c r="Y49" s="119">
        <f t="shared" si="84"/>
        <v>10.70430603320022</v>
      </c>
      <c r="Z49" s="119">
        <f t="shared" si="84"/>
        <v>4674.8558314059983</v>
      </c>
      <c r="AA49" s="119">
        <f t="shared" si="84"/>
        <v>0</v>
      </c>
      <c r="AB49" s="119">
        <f t="shared" si="84"/>
        <v>0</v>
      </c>
      <c r="AC49" s="120">
        <f t="shared" si="84"/>
        <v>0</v>
      </c>
      <c r="AD49" s="119">
        <f t="shared" si="84"/>
        <v>0</v>
      </c>
      <c r="AE49" s="119">
        <f t="shared" si="84"/>
        <v>0</v>
      </c>
      <c r="AF49" s="119">
        <f t="shared" si="84"/>
        <v>0</v>
      </c>
      <c r="AG49" s="119">
        <f t="shared" si="84"/>
        <v>0</v>
      </c>
      <c r="AH49" s="119">
        <f t="shared" si="84"/>
        <v>0</v>
      </c>
      <c r="AI49" s="122">
        <f t="shared" si="80"/>
        <v>4691.9501374391984</v>
      </c>
      <c r="AJ49" s="8" t="str">
        <f t="shared" si="81"/>
        <v/>
      </c>
    </row>
    <row r="50" spans="1:36">
      <c r="A50" s="58" t="s">
        <v>23</v>
      </c>
      <c r="B50" s="62">
        <f t="shared" ref="B50:E53" si="85">B128+B154+B180+B206+B232+B258+B284+B310+B336+B362+B388+B414+B440</f>
        <v>6.3900000000000006</v>
      </c>
      <c r="C50" s="62">
        <f t="shared" si="85"/>
        <v>0</v>
      </c>
      <c r="D50" s="62">
        <f t="shared" si="85"/>
        <v>0</v>
      </c>
      <c r="E50" s="62">
        <f t="shared" si="85"/>
        <v>0</v>
      </c>
      <c r="F50" s="397">
        <v>0</v>
      </c>
      <c r="G50" s="62">
        <f t="shared" si="82"/>
        <v>0</v>
      </c>
      <c r="H50" s="62">
        <f t="shared" si="82"/>
        <v>0</v>
      </c>
      <c r="I50" s="64">
        <f t="shared" si="78"/>
        <v>6.3900000000000006</v>
      </c>
      <c r="K50" s="80" t="s">
        <v>23</v>
      </c>
      <c r="L50" s="93">
        <f t="shared" si="83"/>
        <v>6.3900000000000006</v>
      </c>
      <c r="M50" s="93">
        <f t="shared" si="83"/>
        <v>0</v>
      </c>
      <c r="N50" s="93">
        <f t="shared" si="83"/>
        <v>0</v>
      </c>
      <c r="O50" s="93">
        <f t="shared" si="83"/>
        <v>0</v>
      </c>
      <c r="P50" s="93">
        <f t="shared" si="83"/>
        <v>0</v>
      </c>
      <c r="Q50" s="93">
        <f t="shared" si="83"/>
        <v>0</v>
      </c>
      <c r="R50" s="93">
        <f t="shared" si="83"/>
        <v>0</v>
      </c>
      <c r="S50" s="95">
        <f t="shared" si="79"/>
        <v>6.3900000000000006</v>
      </c>
      <c r="U50" s="110" t="s">
        <v>64</v>
      </c>
      <c r="V50" s="126">
        <f t="shared" si="84"/>
        <v>6.1488000000000005</v>
      </c>
      <c r="W50" s="126">
        <f t="shared" si="84"/>
        <v>0</v>
      </c>
      <c r="X50" s="126">
        <f t="shared" si="84"/>
        <v>0</v>
      </c>
      <c r="Y50" s="126">
        <f t="shared" si="84"/>
        <v>0</v>
      </c>
      <c r="Z50" s="126">
        <f t="shared" si="84"/>
        <v>0</v>
      </c>
      <c r="AA50" s="126">
        <f t="shared" si="84"/>
        <v>0</v>
      </c>
      <c r="AB50" s="126">
        <f t="shared" si="84"/>
        <v>0</v>
      </c>
      <c r="AC50" s="285">
        <f t="shared" si="84"/>
        <v>0</v>
      </c>
      <c r="AD50" s="126">
        <f t="shared" si="84"/>
        <v>0</v>
      </c>
      <c r="AE50" s="126">
        <f t="shared" si="84"/>
        <v>0</v>
      </c>
      <c r="AF50" s="126">
        <f t="shared" si="84"/>
        <v>0</v>
      </c>
      <c r="AG50" s="126">
        <f t="shared" si="84"/>
        <v>0</v>
      </c>
      <c r="AH50" s="126">
        <f t="shared" si="84"/>
        <v>0</v>
      </c>
      <c r="AI50" s="128">
        <f t="shared" si="80"/>
        <v>6.1488000000000005</v>
      </c>
      <c r="AJ50" s="8">
        <f t="shared" si="81"/>
        <v>0.24120000000000008</v>
      </c>
    </row>
    <row r="51" spans="1:36">
      <c r="A51" s="59" t="s">
        <v>19</v>
      </c>
      <c r="B51" s="65">
        <f t="shared" si="85"/>
        <v>0</v>
      </c>
      <c r="C51" s="65">
        <f t="shared" si="85"/>
        <v>3.0177410303764431</v>
      </c>
      <c r="D51" s="65">
        <f t="shared" si="85"/>
        <v>1317.9279637346842</v>
      </c>
      <c r="E51" s="65">
        <f t="shared" si="85"/>
        <v>0</v>
      </c>
      <c r="F51" s="397">
        <v>0</v>
      </c>
      <c r="G51" s="65">
        <f t="shared" si="82"/>
        <v>0</v>
      </c>
      <c r="H51" s="65">
        <f t="shared" si="82"/>
        <v>0</v>
      </c>
      <c r="I51" s="67">
        <f t="shared" si="78"/>
        <v>1320.9457047650608</v>
      </c>
      <c r="K51" s="81" t="s">
        <v>19</v>
      </c>
      <c r="L51" s="65">
        <f t="shared" si="83"/>
        <v>0</v>
      </c>
      <c r="M51" s="65">
        <f t="shared" si="83"/>
        <v>3.0177410303764431</v>
      </c>
      <c r="N51" s="65">
        <f t="shared" si="83"/>
        <v>1317.9279637346842</v>
      </c>
      <c r="O51" s="65">
        <f t="shared" si="83"/>
        <v>0</v>
      </c>
      <c r="P51" s="65">
        <f t="shared" si="83"/>
        <v>0</v>
      </c>
      <c r="Q51" s="65">
        <f t="shared" si="83"/>
        <v>0</v>
      </c>
      <c r="R51" s="65">
        <f t="shared" si="83"/>
        <v>0</v>
      </c>
      <c r="S51" s="97">
        <f t="shared" si="79"/>
        <v>1320.9457047650608</v>
      </c>
      <c r="U51" s="111" t="s">
        <v>19</v>
      </c>
      <c r="V51" s="129">
        <f t="shared" si="84"/>
        <v>0</v>
      </c>
      <c r="W51" s="129">
        <f t="shared" si="84"/>
        <v>0</v>
      </c>
      <c r="X51" s="129">
        <f t="shared" si="84"/>
        <v>0</v>
      </c>
      <c r="Y51" s="129">
        <f t="shared" si="84"/>
        <v>3.0177410303764431</v>
      </c>
      <c r="Z51" s="129">
        <f t="shared" si="84"/>
        <v>1317.9279637346842</v>
      </c>
      <c r="AA51" s="129">
        <f t="shared" si="84"/>
        <v>0</v>
      </c>
      <c r="AB51" s="129">
        <f t="shared" si="84"/>
        <v>0</v>
      </c>
      <c r="AC51" s="286">
        <f t="shared" si="84"/>
        <v>0</v>
      </c>
      <c r="AD51" s="129">
        <f t="shared" si="84"/>
        <v>0</v>
      </c>
      <c r="AE51" s="129">
        <f t="shared" si="84"/>
        <v>0</v>
      </c>
      <c r="AF51" s="129">
        <f t="shared" si="84"/>
        <v>0</v>
      </c>
      <c r="AG51" s="129">
        <f t="shared" si="84"/>
        <v>0</v>
      </c>
      <c r="AH51" s="129">
        <f t="shared" si="84"/>
        <v>0</v>
      </c>
      <c r="AI51" s="131">
        <f t="shared" si="80"/>
        <v>1320.9457047650608</v>
      </c>
      <c r="AJ51" s="8" t="str">
        <f t="shared" si="81"/>
        <v/>
      </c>
    </row>
    <row r="52" spans="1:36">
      <c r="A52" s="58" t="s">
        <v>20</v>
      </c>
      <c r="B52" s="62">
        <f t="shared" si="85"/>
        <v>0</v>
      </c>
      <c r="C52" s="62">
        <f t="shared" si="85"/>
        <v>7.6865650028237766</v>
      </c>
      <c r="D52" s="62">
        <f t="shared" si="85"/>
        <v>3356.9278676713143</v>
      </c>
      <c r="E52" s="62">
        <f t="shared" si="85"/>
        <v>0</v>
      </c>
      <c r="F52" s="397">
        <v>0</v>
      </c>
      <c r="G52" s="62">
        <f t="shared" si="82"/>
        <v>0</v>
      </c>
      <c r="H52" s="62">
        <f t="shared" si="82"/>
        <v>0</v>
      </c>
      <c r="I52" s="64">
        <f t="shared" si="78"/>
        <v>3364.6144326741382</v>
      </c>
      <c r="K52" s="80" t="s">
        <v>20</v>
      </c>
      <c r="L52" s="93">
        <f t="shared" si="83"/>
        <v>0</v>
      </c>
      <c r="M52" s="93">
        <f t="shared" si="83"/>
        <v>7.6865650028237766</v>
      </c>
      <c r="N52" s="93">
        <f t="shared" si="83"/>
        <v>3356.9278676713143</v>
      </c>
      <c r="O52" s="93">
        <f t="shared" si="83"/>
        <v>0</v>
      </c>
      <c r="P52" s="93">
        <f t="shared" si="83"/>
        <v>0</v>
      </c>
      <c r="Q52" s="93">
        <f t="shared" si="83"/>
        <v>0</v>
      </c>
      <c r="R52" s="93">
        <f t="shared" si="83"/>
        <v>0</v>
      </c>
      <c r="S52" s="95">
        <f t="shared" si="79"/>
        <v>3364.6144326741382</v>
      </c>
      <c r="U52" s="110" t="s">
        <v>20</v>
      </c>
      <c r="V52" s="126">
        <f t="shared" si="84"/>
        <v>0</v>
      </c>
      <c r="W52" s="126">
        <f t="shared" si="84"/>
        <v>0</v>
      </c>
      <c r="X52" s="126">
        <f t="shared" si="84"/>
        <v>0</v>
      </c>
      <c r="Y52" s="126">
        <f t="shared" si="84"/>
        <v>7.6865650028237766</v>
      </c>
      <c r="Z52" s="126">
        <f t="shared" si="84"/>
        <v>3356.9278676713143</v>
      </c>
      <c r="AA52" s="126">
        <f t="shared" si="84"/>
        <v>0</v>
      </c>
      <c r="AB52" s="126">
        <f t="shared" si="84"/>
        <v>0</v>
      </c>
      <c r="AC52" s="285">
        <f t="shared" si="84"/>
        <v>0</v>
      </c>
      <c r="AD52" s="126">
        <f t="shared" si="84"/>
        <v>0</v>
      </c>
      <c r="AE52" s="126">
        <f t="shared" si="84"/>
        <v>0</v>
      </c>
      <c r="AF52" s="126">
        <f t="shared" si="84"/>
        <v>0</v>
      </c>
      <c r="AG52" s="126">
        <f t="shared" si="84"/>
        <v>0</v>
      </c>
      <c r="AH52" s="126">
        <f t="shared" si="84"/>
        <v>0</v>
      </c>
      <c r="AI52" s="128">
        <f t="shared" si="80"/>
        <v>3364.6144326741382</v>
      </c>
      <c r="AJ52" s="8" t="str">
        <f t="shared" si="81"/>
        <v/>
      </c>
    </row>
    <row r="53" spans="1:36" ht="15" thickBot="1">
      <c r="A53" s="60" t="s">
        <v>11</v>
      </c>
      <c r="B53" s="54">
        <f t="shared" si="85"/>
        <v>0</v>
      </c>
      <c r="C53" s="54">
        <f t="shared" si="85"/>
        <v>0</v>
      </c>
      <c r="D53" s="54">
        <f t="shared" si="85"/>
        <v>0</v>
      </c>
      <c r="E53" s="54">
        <f t="shared" si="85"/>
        <v>0</v>
      </c>
      <c r="F53" s="398">
        <v>0</v>
      </c>
      <c r="G53" s="54">
        <f t="shared" si="82"/>
        <v>0</v>
      </c>
      <c r="H53" s="54">
        <f t="shared" si="82"/>
        <v>0</v>
      </c>
      <c r="I53" s="69">
        <f t="shared" si="78"/>
        <v>0</v>
      </c>
      <c r="K53" s="82" t="s">
        <v>11</v>
      </c>
      <c r="L53" s="54">
        <f t="shared" si="83"/>
        <v>0</v>
      </c>
      <c r="M53" s="54">
        <f t="shared" si="83"/>
        <v>0</v>
      </c>
      <c r="N53" s="54">
        <f t="shared" si="83"/>
        <v>0</v>
      </c>
      <c r="O53" s="54">
        <f t="shared" si="83"/>
        <v>0</v>
      </c>
      <c r="P53" s="54">
        <f t="shared" si="83"/>
        <v>0</v>
      </c>
      <c r="Q53" s="54">
        <f t="shared" si="83"/>
        <v>0</v>
      </c>
      <c r="R53" s="54">
        <f t="shared" si="83"/>
        <v>0</v>
      </c>
      <c r="S53" s="99">
        <f t="shared" si="79"/>
        <v>0</v>
      </c>
      <c r="U53" s="111" t="s">
        <v>11</v>
      </c>
      <c r="V53" s="129">
        <f t="shared" si="84"/>
        <v>0</v>
      </c>
      <c r="W53" s="129">
        <f t="shared" si="84"/>
        <v>0</v>
      </c>
      <c r="X53" s="129">
        <f t="shared" si="84"/>
        <v>0</v>
      </c>
      <c r="Y53" s="129">
        <f t="shared" si="84"/>
        <v>0</v>
      </c>
      <c r="Z53" s="129">
        <f t="shared" si="84"/>
        <v>0</v>
      </c>
      <c r="AA53" s="129">
        <f t="shared" si="84"/>
        <v>0</v>
      </c>
      <c r="AB53" s="129">
        <f t="shared" si="84"/>
        <v>0</v>
      </c>
      <c r="AC53" s="286">
        <f t="shared" si="84"/>
        <v>0</v>
      </c>
      <c r="AD53" s="129">
        <f t="shared" si="84"/>
        <v>0</v>
      </c>
      <c r="AE53" s="129">
        <f t="shared" si="84"/>
        <v>0</v>
      </c>
      <c r="AF53" s="129">
        <f t="shared" si="84"/>
        <v>0</v>
      </c>
      <c r="AG53" s="129">
        <f t="shared" si="84"/>
        <v>0</v>
      </c>
      <c r="AH53" s="129">
        <f t="shared" si="84"/>
        <v>0</v>
      </c>
      <c r="AI53" s="131">
        <f t="shared" si="80"/>
        <v>0</v>
      </c>
      <c r="AJ53" s="8" t="str">
        <f t="shared" si="81"/>
        <v/>
      </c>
    </row>
    <row r="54" spans="1:36" ht="15">
      <c r="A54" s="34" t="s">
        <v>26</v>
      </c>
      <c r="B54" s="70">
        <f>SUM(B33:B49)</f>
        <v>11254.634359663996</v>
      </c>
      <c r="C54" s="70">
        <f t="shared" ref="C54:I54" si="86">SUM(C33:C49)</f>
        <v>26737.606755629418</v>
      </c>
      <c r="D54" s="70">
        <f t="shared" si="86"/>
        <v>33037.364207817751</v>
      </c>
      <c r="E54" s="70">
        <f t="shared" si="86"/>
        <v>21719.652795728794</v>
      </c>
      <c r="F54" s="70">
        <f t="shared" si="86"/>
        <v>0</v>
      </c>
      <c r="G54" s="70">
        <f t="shared" si="86"/>
        <v>2181.1194972806852</v>
      </c>
      <c r="H54" s="71">
        <f t="shared" si="86"/>
        <v>73.363827697420604</v>
      </c>
      <c r="I54" s="40">
        <f t="shared" si="86"/>
        <v>95003.741443818071</v>
      </c>
      <c r="K54" s="83" t="s">
        <v>26</v>
      </c>
      <c r="L54" s="70">
        <f>SUM(L33:L49)</f>
        <v>11254.634359663996</v>
      </c>
      <c r="M54" s="70">
        <f t="shared" ref="M54:S54" si="87">SUM(M33:M49)</f>
        <v>26737.606755629418</v>
      </c>
      <c r="N54" s="70">
        <f t="shared" si="87"/>
        <v>33037.364207817751</v>
      </c>
      <c r="O54" s="70">
        <f t="shared" si="87"/>
        <v>21719.652795728794</v>
      </c>
      <c r="P54" s="70">
        <f t="shared" si="87"/>
        <v>6821.8402133000063</v>
      </c>
      <c r="Q54" s="70">
        <f t="shared" si="87"/>
        <v>2181.1194972806852</v>
      </c>
      <c r="R54" s="71">
        <f t="shared" si="87"/>
        <v>73.363827697420604</v>
      </c>
      <c r="S54" s="100">
        <f t="shared" si="87"/>
        <v>101825.58165711808</v>
      </c>
      <c r="T54" s="1"/>
      <c r="U54" s="112" t="s">
        <v>62</v>
      </c>
      <c r="V54" s="132">
        <f>SUM(V33:V49)</f>
        <v>6757.1520971036098</v>
      </c>
      <c r="W54" s="132">
        <f t="shared" ref="W54:AH54" si="88">SUM(W33:W49)</f>
        <v>2243.374481799729</v>
      </c>
      <c r="X54" s="132">
        <f t="shared" si="88"/>
        <v>2181.1194972806852</v>
      </c>
      <c r="Y54" s="132">
        <f t="shared" si="88"/>
        <v>26737.606755629418</v>
      </c>
      <c r="Z54" s="132">
        <f t="shared" si="88"/>
        <v>29548.142040779352</v>
      </c>
      <c r="AA54" s="132">
        <f t="shared" si="88"/>
        <v>19844.736228407754</v>
      </c>
      <c r="AB54" s="132">
        <f t="shared" si="88"/>
        <v>6821.8402133000063</v>
      </c>
      <c r="AC54" s="132">
        <f t="shared" si="88"/>
        <v>7691.6103428175147</v>
      </c>
      <c r="AD54" s="133">
        <f t="shared" si="88"/>
        <v>2254.1077807606584</v>
      </c>
      <c r="AE54" s="133">
        <f t="shared" si="88"/>
        <v>1822.2419457190231</v>
      </c>
      <c r="AF54" s="133">
        <f t="shared" si="88"/>
        <v>73.363827697420604</v>
      </c>
      <c r="AG54" s="133">
        <f t="shared" si="88"/>
        <v>3489.2221670383997</v>
      </c>
      <c r="AH54" s="133">
        <f t="shared" si="88"/>
        <v>52.67462160201304</v>
      </c>
      <c r="AI54" s="134">
        <f>SUM(V54:AC54)</f>
        <v>101825.58165711806</v>
      </c>
      <c r="AJ54" s="8" t="str">
        <f t="shared" si="81"/>
        <v/>
      </c>
    </row>
    <row r="55" spans="1:36" s="14" customFormat="1" ht="15.75" thickBot="1">
      <c r="A55" s="31" t="s">
        <v>86</v>
      </c>
      <c r="B55" s="49">
        <f>IF($I54=0,"-",B54/$I54)</f>
        <v>0.11846516977775658</v>
      </c>
      <c r="C55" s="49">
        <f t="shared" ref="C55:H55" si="89">IF($I54=0,"-",C54/$I54)</f>
        <v>0.28143740814082691</v>
      </c>
      <c r="D55" s="49">
        <f t="shared" si="89"/>
        <v>0.34774803292726009</v>
      </c>
      <c r="E55" s="49">
        <f t="shared" si="89"/>
        <v>0.22861892032508052</v>
      </c>
      <c r="F55" s="49">
        <f t="shared" si="89"/>
        <v>0</v>
      </c>
      <c r="G55" s="49">
        <f t="shared" si="89"/>
        <v>2.2958248424042583E-2</v>
      </c>
      <c r="H55" s="72">
        <f t="shared" si="89"/>
        <v>7.7222040503326323E-4</v>
      </c>
      <c r="I55" s="50">
        <f>SUM(B55:H55)</f>
        <v>1</v>
      </c>
      <c r="K55" s="84" t="s">
        <v>86</v>
      </c>
      <c r="L55" s="101">
        <f>IF($S54=0,"-",L54/$S54)</f>
        <v>0.11052855457837933</v>
      </c>
      <c r="M55" s="101">
        <f t="shared" ref="M55:R55" si="90">IF($S54=0,"-",M54/$S54)</f>
        <v>0.26258241122220327</v>
      </c>
      <c r="N55" s="101">
        <f t="shared" si="90"/>
        <v>0.32445053266737994</v>
      </c>
      <c r="O55" s="101">
        <f t="shared" si="90"/>
        <v>0.21330251634472733</v>
      </c>
      <c r="P55" s="101">
        <f t="shared" si="90"/>
        <v>6.6995347360464877E-2</v>
      </c>
      <c r="Q55" s="101">
        <f t="shared" si="90"/>
        <v>2.1420152596086005E-2</v>
      </c>
      <c r="R55" s="102">
        <f t="shared" si="90"/>
        <v>7.2048523075922085E-4</v>
      </c>
      <c r="S55" s="103">
        <f>SUM(L55:R55)</f>
        <v>0.99999999999999989</v>
      </c>
      <c r="T55" s="24"/>
      <c r="U55" s="113" t="s">
        <v>86</v>
      </c>
      <c r="V55" s="135">
        <f>+V54/$AI54</f>
        <v>6.6360063818317064E-2</v>
      </c>
      <c r="W55" s="135">
        <f t="shared" ref="W55:AH55" si="91">+W54/$AI54</f>
        <v>2.2031541045883209E-2</v>
      </c>
      <c r="X55" s="135">
        <f t="shared" si="91"/>
        <v>2.1420152596086008E-2</v>
      </c>
      <c r="Y55" s="135">
        <f t="shared" si="91"/>
        <v>0.26258241122220333</v>
      </c>
      <c r="Z55" s="135">
        <f t="shared" si="91"/>
        <v>0.29018387678135893</v>
      </c>
      <c r="AA55" s="135">
        <f t="shared" si="91"/>
        <v>0.19488949540432621</v>
      </c>
      <c r="AB55" s="135">
        <f t="shared" si="91"/>
        <v>6.6995347360464891E-2</v>
      </c>
      <c r="AC55" s="135">
        <f t="shared" si="91"/>
        <v>7.5537111771360424E-2</v>
      </c>
      <c r="AD55" s="135">
        <f t="shared" si="91"/>
        <v>2.2136949714179083E-2</v>
      </c>
      <c r="AE55" s="135">
        <f t="shared" si="91"/>
        <v>1.7895718502793746E-2</v>
      </c>
      <c r="AF55" s="135">
        <f t="shared" si="91"/>
        <v>7.2048523075922096E-4</v>
      </c>
      <c r="AG55" s="135">
        <f t="shared" si="91"/>
        <v>3.4266655886021027E-2</v>
      </c>
      <c r="AH55" s="135">
        <f t="shared" si="91"/>
        <v>5.1730243760734606E-4</v>
      </c>
      <c r="AI55" s="136">
        <f>SUM(V55:AC55)</f>
        <v>1</v>
      </c>
      <c r="AJ55" s="20" t="str">
        <f t="shared" si="81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</row>
    <row r="57" spans="1:36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375" t="s">
        <v>51</v>
      </c>
      <c r="L57" s="86" t="s">
        <v>0</v>
      </c>
      <c r="M57" s="86" t="s">
        <v>1</v>
      </c>
      <c r="N57" s="86" t="s">
        <v>2</v>
      </c>
      <c r="O57" s="86" t="s">
        <v>3</v>
      </c>
      <c r="P57" s="86" t="s">
        <v>27</v>
      </c>
      <c r="Q57" s="86" t="s">
        <v>4</v>
      </c>
      <c r="R57" s="86" t="s">
        <v>5</v>
      </c>
      <c r="S57" s="87" t="s">
        <v>6</v>
      </c>
    </row>
    <row r="58" spans="1:36" ht="15">
      <c r="A58" s="407" t="s">
        <v>51</v>
      </c>
      <c r="B58" s="386" t="s">
        <v>119</v>
      </c>
      <c r="C58" s="387"/>
      <c r="D58" s="387"/>
      <c r="E58" s="387"/>
      <c r="F58" s="387"/>
      <c r="G58" s="387"/>
      <c r="H58" s="387"/>
      <c r="I58" s="388"/>
      <c r="K58" s="376" t="s">
        <v>51</v>
      </c>
      <c r="L58" s="389" t="s">
        <v>119</v>
      </c>
      <c r="M58" s="390"/>
      <c r="N58" s="390"/>
      <c r="O58" s="390"/>
      <c r="P58" s="390"/>
      <c r="Q58" s="390"/>
      <c r="R58" s="390"/>
      <c r="S58" s="391"/>
    </row>
    <row r="59" spans="1:36" ht="15">
      <c r="A59" s="26" t="s">
        <v>7</v>
      </c>
      <c r="B59" s="377"/>
      <c r="C59" s="378"/>
      <c r="D59" s="378"/>
      <c r="E59" s="379"/>
      <c r="F59" s="38">
        <f>F449+F475+F501+F527+F553</f>
        <v>0.13315033723343755</v>
      </c>
      <c r="G59" s="377"/>
      <c r="H59" s="379"/>
      <c r="I59" s="40">
        <f>SUM(B59:H59)</f>
        <v>0.13315033723343755</v>
      </c>
      <c r="K59" s="85" t="s">
        <v>7</v>
      </c>
      <c r="L59" s="377"/>
      <c r="M59" s="378"/>
      <c r="N59" s="378"/>
      <c r="O59" s="379"/>
      <c r="P59" s="38">
        <f>P449+P475+P501+P527+P553</f>
        <v>0</v>
      </c>
      <c r="Q59" s="377"/>
      <c r="R59" s="399"/>
      <c r="S59" s="105">
        <f>SUM(L59:R59)</f>
        <v>0</v>
      </c>
    </row>
    <row r="60" spans="1:36" ht="15">
      <c r="A60" s="27" t="s">
        <v>8</v>
      </c>
      <c r="B60" s="380"/>
      <c r="C60" s="381"/>
      <c r="D60" s="381"/>
      <c r="E60" s="382"/>
      <c r="F60" s="41">
        <f t="shared" ref="F60:F79" si="92">F450+F476+F502+F528+F554</f>
        <v>0</v>
      </c>
      <c r="G60" s="380"/>
      <c r="H60" s="382"/>
      <c r="I60" s="43">
        <f t="shared" ref="I60:I79" si="93">SUM(B60:H60)</f>
        <v>0</v>
      </c>
      <c r="K60" s="77" t="s">
        <v>8</v>
      </c>
      <c r="L60" s="380"/>
      <c r="M60" s="381"/>
      <c r="N60" s="381"/>
      <c r="O60" s="382"/>
      <c r="P60" s="90">
        <f t="shared" ref="P60:P79" si="94">P450+P476+P502+P528+P554</f>
        <v>0</v>
      </c>
      <c r="Q60" s="380"/>
      <c r="R60" s="400"/>
      <c r="S60" s="92">
        <f t="shared" ref="S60:S79" si="95">SUM(L60:R60)</f>
        <v>0</v>
      </c>
    </row>
    <row r="61" spans="1:36" ht="15">
      <c r="A61" s="28" t="s">
        <v>10</v>
      </c>
      <c r="B61" s="380"/>
      <c r="C61" s="381"/>
      <c r="D61" s="381"/>
      <c r="E61" s="382"/>
      <c r="F61" s="44">
        <f t="shared" si="92"/>
        <v>0</v>
      </c>
      <c r="G61" s="380"/>
      <c r="H61" s="382"/>
      <c r="I61" s="40">
        <f t="shared" si="93"/>
        <v>0</v>
      </c>
      <c r="K61" s="78" t="s">
        <v>10</v>
      </c>
      <c r="L61" s="380"/>
      <c r="M61" s="381"/>
      <c r="N61" s="381"/>
      <c r="O61" s="382"/>
      <c r="P61" s="44">
        <f t="shared" si="94"/>
        <v>0</v>
      </c>
      <c r="Q61" s="380"/>
      <c r="R61" s="400"/>
      <c r="S61" s="89">
        <f t="shared" si="95"/>
        <v>0</v>
      </c>
    </row>
    <row r="62" spans="1:36" ht="15">
      <c r="A62" s="27" t="s">
        <v>55</v>
      </c>
      <c r="B62" s="380"/>
      <c r="C62" s="381"/>
      <c r="D62" s="381"/>
      <c r="E62" s="382"/>
      <c r="F62" s="41">
        <f t="shared" si="92"/>
        <v>0</v>
      </c>
      <c r="G62" s="380"/>
      <c r="H62" s="382"/>
      <c r="I62" s="43">
        <f t="shared" si="93"/>
        <v>0</v>
      </c>
      <c r="K62" s="77" t="s">
        <v>55</v>
      </c>
      <c r="L62" s="380"/>
      <c r="M62" s="381"/>
      <c r="N62" s="381"/>
      <c r="O62" s="382"/>
      <c r="P62" s="90">
        <f t="shared" si="94"/>
        <v>0</v>
      </c>
      <c r="Q62" s="380"/>
      <c r="R62" s="400"/>
      <c r="S62" s="92">
        <f t="shared" si="95"/>
        <v>0</v>
      </c>
    </row>
    <row r="63" spans="1:36" ht="15">
      <c r="A63" s="28" t="s">
        <v>16</v>
      </c>
      <c r="B63" s="380"/>
      <c r="C63" s="381"/>
      <c r="D63" s="381"/>
      <c r="E63" s="382"/>
      <c r="F63" s="44">
        <f t="shared" si="92"/>
        <v>0</v>
      </c>
      <c r="G63" s="380"/>
      <c r="H63" s="382"/>
      <c r="I63" s="40">
        <f t="shared" si="93"/>
        <v>0</v>
      </c>
      <c r="K63" s="78" t="s">
        <v>16</v>
      </c>
      <c r="L63" s="380"/>
      <c r="M63" s="381"/>
      <c r="N63" s="381"/>
      <c r="O63" s="382"/>
      <c r="P63" s="44">
        <f t="shared" si="94"/>
        <v>0</v>
      </c>
      <c r="Q63" s="380"/>
      <c r="R63" s="400"/>
      <c r="S63" s="89">
        <f t="shared" si="95"/>
        <v>0</v>
      </c>
    </row>
    <row r="64" spans="1:36" ht="15">
      <c r="A64" s="27" t="s">
        <v>67</v>
      </c>
      <c r="B64" s="380"/>
      <c r="C64" s="381"/>
      <c r="D64" s="381"/>
      <c r="E64" s="382"/>
      <c r="F64" s="41">
        <f t="shared" si="92"/>
        <v>0</v>
      </c>
      <c r="G64" s="380"/>
      <c r="H64" s="382"/>
      <c r="I64" s="43">
        <f t="shared" si="93"/>
        <v>0</v>
      </c>
      <c r="K64" s="77" t="s">
        <v>67</v>
      </c>
      <c r="L64" s="380"/>
      <c r="M64" s="381"/>
      <c r="N64" s="381"/>
      <c r="O64" s="382"/>
      <c r="P64" s="90">
        <f t="shared" si="94"/>
        <v>0</v>
      </c>
      <c r="Q64" s="380"/>
      <c r="R64" s="400"/>
      <c r="S64" s="92">
        <f t="shared" si="95"/>
        <v>0</v>
      </c>
    </row>
    <row r="65" spans="1:19" ht="15">
      <c r="A65" s="28" t="s">
        <v>57</v>
      </c>
      <c r="B65" s="380"/>
      <c r="C65" s="381"/>
      <c r="D65" s="381"/>
      <c r="E65" s="382"/>
      <c r="F65" s="44">
        <f t="shared" si="92"/>
        <v>41474.982949611993</v>
      </c>
      <c r="G65" s="380"/>
      <c r="H65" s="382"/>
      <c r="I65" s="40">
        <f t="shared" si="93"/>
        <v>41474.982949611993</v>
      </c>
      <c r="K65" s="78" t="s">
        <v>57</v>
      </c>
      <c r="L65" s="380"/>
      <c r="M65" s="381"/>
      <c r="N65" s="381"/>
      <c r="O65" s="382"/>
      <c r="P65" s="44">
        <f t="shared" si="94"/>
        <v>7091.2478654004135</v>
      </c>
      <c r="Q65" s="380"/>
      <c r="R65" s="400"/>
      <c r="S65" s="89">
        <f t="shared" si="95"/>
        <v>7091.2478654004135</v>
      </c>
    </row>
    <row r="66" spans="1:19" ht="15">
      <c r="A66" s="27" t="s">
        <v>12</v>
      </c>
      <c r="B66" s="380"/>
      <c r="C66" s="381"/>
      <c r="D66" s="381"/>
      <c r="E66" s="382"/>
      <c r="F66" s="41">
        <f t="shared" si="92"/>
        <v>14247.413470187377</v>
      </c>
      <c r="G66" s="380"/>
      <c r="H66" s="382"/>
      <c r="I66" s="43">
        <f t="shared" si="93"/>
        <v>14247.413470187377</v>
      </c>
      <c r="K66" s="77" t="s">
        <v>12</v>
      </c>
      <c r="L66" s="380"/>
      <c r="M66" s="381"/>
      <c r="N66" s="381"/>
      <c r="O66" s="382"/>
      <c r="P66" s="90">
        <f t="shared" si="94"/>
        <v>4751.7848878417381</v>
      </c>
      <c r="Q66" s="380"/>
      <c r="R66" s="400"/>
      <c r="S66" s="92">
        <f t="shared" si="95"/>
        <v>4751.7848878417381</v>
      </c>
    </row>
    <row r="67" spans="1:19" ht="15">
      <c r="A67" s="28" t="s">
        <v>58</v>
      </c>
      <c r="B67" s="380"/>
      <c r="C67" s="381"/>
      <c r="D67" s="381"/>
      <c r="E67" s="382"/>
      <c r="F67" s="44">
        <f t="shared" si="92"/>
        <v>1578.9168021188375</v>
      </c>
      <c r="G67" s="380"/>
      <c r="H67" s="382"/>
      <c r="I67" s="40">
        <f t="shared" si="93"/>
        <v>1578.9168021188375</v>
      </c>
      <c r="K67" s="78" t="s">
        <v>58</v>
      </c>
      <c r="L67" s="380"/>
      <c r="M67" s="381"/>
      <c r="N67" s="381"/>
      <c r="O67" s="382"/>
      <c r="P67" s="44">
        <f t="shared" si="94"/>
        <v>2.7755575615628914E-15</v>
      </c>
      <c r="Q67" s="380"/>
      <c r="R67" s="400"/>
      <c r="S67" s="89">
        <f t="shared" si="95"/>
        <v>2.7755575615628914E-15</v>
      </c>
    </row>
    <row r="68" spans="1:19" ht="15">
      <c r="A68" s="27" t="s">
        <v>17</v>
      </c>
      <c r="B68" s="380"/>
      <c r="C68" s="381"/>
      <c r="D68" s="381"/>
      <c r="E68" s="382"/>
      <c r="F68" s="41">
        <f t="shared" si="92"/>
        <v>33.616350569338884</v>
      </c>
      <c r="G68" s="380"/>
      <c r="H68" s="382"/>
      <c r="I68" s="43">
        <f t="shared" si="93"/>
        <v>33.616350569338884</v>
      </c>
      <c r="K68" s="77" t="s">
        <v>17</v>
      </c>
      <c r="L68" s="380"/>
      <c r="M68" s="381"/>
      <c r="N68" s="381"/>
      <c r="O68" s="382"/>
      <c r="P68" s="90">
        <f t="shared" si="94"/>
        <v>6.9375891077563967</v>
      </c>
      <c r="Q68" s="380"/>
      <c r="R68" s="400"/>
      <c r="S68" s="92">
        <f t="shared" si="95"/>
        <v>6.9375891077563967</v>
      </c>
    </row>
    <row r="69" spans="1:19" ht="15">
      <c r="A69" s="28" t="s">
        <v>139</v>
      </c>
      <c r="B69" s="380"/>
      <c r="C69" s="381"/>
      <c r="D69" s="381"/>
      <c r="E69" s="382"/>
      <c r="F69" s="44">
        <f t="shared" si="92"/>
        <v>193.96440873365469</v>
      </c>
      <c r="G69" s="380"/>
      <c r="H69" s="382"/>
      <c r="I69" s="40">
        <f t="shared" si="93"/>
        <v>193.96440873365469</v>
      </c>
      <c r="K69" s="78" t="s">
        <v>139</v>
      </c>
      <c r="L69" s="380"/>
      <c r="M69" s="381"/>
      <c r="N69" s="381"/>
      <c r="O69" s="382"/>
      <c r="P69" s="44">
        <f t="shared" si="94"/>
        <v>-0.35109031301726645</v>
      </c>
      <c r="Q69" s="380"/>
      <c r="R69" s="400"/>
      <c r="S69" s="89">
        <f t="shared" si="95"/>
        <v>-0.35109031301726645</v>
      </c>
    </row>
    <row r="70" spans="1:19" ht="15">
      <c r="A70" s="27" t="s">
        <v>25</v>
      </c>
      <c r="B70" s="380"/>
      <c r="C70" s="381"/>
      <c r="D70" s="381"/>
      <c r="E70" s="382"/>
      <c r="F70" s="41">
        <f t="shared" si="92"/>
        <v>2067.5195008820674</v>
      </c>
      <c r="G70" s="380"/>
      <c r="H70" s="382"/>
      <c r="I70" s="43">
        <f t="shared" si="93"/>
        <v>2067.5195008820674</v>
      </c>
      <c r="K70" s="77" t="s">
        <v>25</v>
      </c>
      <c r="L70" s="380"/>
      <c r="M70" s="381"/>
      <c r="N70" s="381"/>
      <c r="O70" s="382"/>
      <c r="P70" s="90">
        <f t="shared" si="94"/>
        <v>0</v>
      </c>
      <c r="Q70" s="380"/>
      <c r="R70" s="400"/>
      <c r="S70" s="92">
        <f t="shared" si="95"/>
        <v>0</v>
      </c>
    </row>
    <row r="71" spans="1:19" ht="15">
      <c r="A71" s="28" t="s">
        <v>24</v>
      </c>
      <c r="B71" s="380"/>
      <c r="C71" s="381"/>
      <c r="D71" s="381"/>
      <c r="E71" s="382"/>
      <c r="F71" s="44">
        <f t="shared" si="92"/>
        <v>0</v>
      </c>
      <c r="G71" s="380"/>
      <c r="H71" s="382"/>
      <c r="I71" s="40">
        <f t="shared" si="93"/>
        <v>0</v>
      </c>
      <c r="K71" s="78" t="s">
        <v>24</v>
      </c>
      <c r="L71" s="380"/>
      <c r="M71" s="381"/>
      <c r="N71" s="381"/>
      <c r="O71" s="382"/>
      <c r="P71" s="44">
        <f t="shared" si="94"/>
        <v>2.5011104298755527E-12</v>
      </c>
      <c r="Q71" s="380"/>
      <c r="R71" s="400"/>
      <c r="S71" s="89">
        <f t="shared" si="95"/>
        <v>2.5011104298755527E-12</v>
      </c>
    </row>
    <row r="72" spans="1:19" ht="15">
      <c r="A72" s="27" t="s">
        <v>59</v>
      </c>
      <c r="B72" s="380"/>
      <c r="C72" s="381"/>
      <c r="D72" s="381"/>
      <c r="E72" s="382"/>
      <c r="F72" s="41">
        <f t="shared" si="92"/>
        <v>0</v>
      </c>
      <c r="G72" s="380"/>
      <c r="H72" s="382"/>
      <c r="I72" s="43">
        <f t="shared" si="93"/>
        <v>0</v>
      </c>
      <c r="K72" s="77" t="s">
        <v>59</v>
      </c>
      <c r="L72" s="380"/>
      <c r="M72" s="381"/>
      <c r="N72" s="381"/>
      <c r="O72" s="382"/>
      <c r="P72" s="90">
        <f t="shared" si="94"/>
        <v>1.5842882561400984E-12</v>
      </c>
      <c r="Q72" s="380"/>
      <c r="R72" s="400"/>
      <c r="S72" s="92">
        <f t="shared" si="95"/>
        <v>1.5842882561400984E-12</v>
      </c>
    </row>
    <row r="73" spans="1:19" ht="15">
      <c r="A73" s="28" t="s">
        <v>22</v>
      </c>
      <c r="B73" s="380"/>
      <c r="C73" s="381"/>
      <c r="D73" s="381"/>
      <c r="E73" s="382"/>
      <c r="F73" s="52">
        <f t="shared" si="92"/>
        <v>3125.0325561604509</v>
      </c>
      <c r="G73" s="380"/>
      <c r="H73" s="382"/>
      <c r="I73" s="40">
        <f t="shared" si="93"/>
        <v>3125.0325561604509</v>
      </c>
      <c r="K73" s="78" t="s">
        <v>22</v>
      </c>
      <c r="L73" s="380"/>
      <c r="M73" s="381"/>
      <c r="N73" s="381"/>
      <c r="O73" s="382"/>
      <c r="P73" s="44">
        <f t="shared" si="94"/>
        <v>1160.3992771236447</v>
      </c>
      <c r="Q73" s="380"/>
      <c r="R73" s="400"/>
      <c r="S73" s="89">
        <f t="shared" si="95"/>
        <v>1160.3992771236447</v>
      </c>
    </row>
    <row r="74" spans="1:19" ht="15">
      <c r="A74" s="27" t="s">
        <v>21</v>
      </c>
      <c r="B74" s="380"/>
      <c r="C74" s="381"/>
      <c r="D74" s="381"/>
      <c r="E74" s="382"/>
      <c r="F74" s="41">
        <f t="shared" si="92"/>
        <v>0</v>
      </c>
      <c r="G74" s="380"/>
      <c r="H74" s="382"/>
      <c r="I74" s="43">
        <f t="shared" si="93"/>
        <v>0</v>
      </c>
      <c r="K74" s="77" t="s">
        <v>21</v>
      </c>
      <c r="L74" s="380"/>
      <c r="M74" s="381"/>
      <c r="N74" s="381"/>
      <c r="O74" s="382"/>
      <c r="P74" s="90">
        <f t="shared" si="94"/>
        <v>0</v>
      </c>
      <c r="Q74" s="380"/>
      <c r="R74" s="400"/>
      <c r="S74" s="92">
        <f t="shared" si="95"/>
        <v>0</v>
      </c>
    </row>
    <row r="75" spans="1:19" ht="15">
      <c r="A75" s="29" t="s">
        <v>63</v>
      </c>
      <c r="B75" s="380"/>
      <c r="C75" s="381"/>
      <c r="D75" s="381"/>
      <c r="E75" s="382"/>
      <c r="F75" s="44">
        <f t="shared" si="92"/>
        <v>0</v>
      </c>
      <c r="G75" s="380"/>
      <c r="H75" s="382"/>
      <c r="I75" s="40">
        <f t="shared" si="93"/>
        <v>0</v>
      </c>
      <c r="K75" s="79" t="s">
        <v>63</v>
      </c>
      <c r="L75" s="380"/>
      <c r="M75" s="381"/>
      <c r="N75" s="381"/>
      <c r="O75" s="382"/>
      <c r="P75" s="44">
        <f t="shared" si="94"/>
        <v>0</v>
      </c>
      <c r="Q75" s="380"/>
      <c r="R75" s="400"/>
      <c r="S75" s="89">
        <f t="shared" si="95"/>
        <v>0</v>
      </c>
    </row>
    <row r="76" spans="1:19">
      <c r="A76" s="58" t="s">
        <v>23</v>
      </c>
      <c r="B76" s="380"/>
      <c r="C76" s="381"/>
      <c r="D76" s="381"/>
      <c r="E76" s="382"/>
      <c r="F76" s="62">
        <f t="shared" si="92"/>
        <v>0</v>
      </c>
      <c r="G76" s="380"/>
      <c r="H76" s="382"/>
      <c r="I76" s="64">
        <f t="shared" si="93"/>
        <v>0</v>
      </c>
      <c r="K76" s="80" t="s">
        <v>23</v>
      </c>
      <c r="L76" s="380"/>
      <c r="M76" s="381"/>
      <c r="N76" s="381"/>
      <c r="O76" s="382"/>
      <c r="P76" s="93">
        <f t="shared" si="94"/>
        <v>0</v>
      </c>
      <c r="Q76" s="380"/>
      <c r="R76" s="400"/>
      <c r="S76" s="95">
        <f t="shared" si="95"/>
        <v>0</v>
      </c>
    </row>
    <row r="77" spans="1:19">
      <c r="A77" s="59" t="s">
        <v>19</v>
      </c>
      <c r="B77" s="380"/>
      <c r="C77" s="381"/>
      <c r="D77" s="381"/>
      <c r="E77" s="382"/>
      <c r="F77" s="65">
        <f t="shared" si="92"/>
        <v>0</v>
      </c>
      <c r="G77" s="380"/>
      <c r="H77" s="382"/>
      <c r="I77" s="67">
        <f t="shared" si="93"/>
        <v>0</v>
      </c>
      <c r="K77" s="81" t="s">
        <v>19</v>
      </c>
      <c r="L77" s="380"/>
      <c r="M77" s="381"/>
      <c r="N77" s="381"/>
      <c r="O77" s="382"/>
      <c r="P77" s="65">
        <f t="shared" si="94"/>
        <v>0</v>
      </c>
      <c r="Q77" s="380"/>
      <c r="R77" s="400"/>
      <c r="S77" s="97">
        <f t="shared" si="95"/>
        <v>0</v>
      </c>
    </row>
    <row r="78" spans="1:19">
      <c r="A78" s="58" t="s">
        <v>20</v>
      </c>
      <c r="B78" s="380"/>
      <c r="C78" s="381"/>
      <c r="D78" s="381"/>
      <c r="E78" s="382"/>
      <c r="F78" s="62">
        <f t="shared" si="92"/>
        <v>0</v>
      </c>
      <c r="G78" s="380"/>
      <c r="H78" s="382"/>
      <c r="I78" s="64">
        <f t="shared" si="93"/>
        <v>0</v>
      </c>
      <c r="K78" s="80" t="s">
        <v>20</v>
      </c>
      <c r="L78" s="380"/>
      <c r="M78" s="381"/>
      <c r="N78" s="381"/>
      <c r="O78" s="382"/>
      <c r="P78" s="93">
        <f t="shared" si="94"/>
        <v>0</v>
      </c>
      <c r="Q78" s="380"/>
      <c r="R78" s="400"/>
      <c r="S78" s="95">
        <f t="shared" si="95"/>
        <v>0</v>
      </c>
    </row>
    <row r="79" spans="1:19" ht="15" thickBot="1">
      <c r="A79" s="60" t="s">
        <v>11</v>
      </c>
      <c r="B79" s="383"/>
      <c r="C79" s="384"/>
      <c r="D79" s="384"/>
      <c r="E79" s="385"/>
      <c r="F79" s="54">
        <f t="shared" si="92"/>
        <v>0</v>
      </c>
      <c r="G79" s="383"/>
      <c r="H79" s="385"/>
      <c r="I79" s="69">
        <f t="shared" si="93"/>
        <v>0</v>
      </c>
      <c r="K79" s="82" t="s">
        <v>11</v>
      </c>
      <c r="L79" s="383"/>
      <c r="M79" s="384"/>
      <c r="N79" s="384"/>
      <c r="O79" s="385"/>
      <c r="P79" s="54">
        <f t="shared" si="94"/>
        <v>0</v>
      </c>
      <c r="Q79" s="383"/>
      <c r="R79" s="401"/>
      <c r="S79" s="99">
        <f t="shared" si="95"/>
        <v>0</v>
      </c>
    </row>
    <row r="80" spans="1:19" ht="15">
      <c r="A80" s="34" t="s">
        <v>26</v>
      </c>
      <c r="B80" s="70">
        <f>SUM(B59:B75)</f>
        <v>0</v>
      </c>
      <c r="C80" s="70">
        <f t="shared" ref="C80:I80" si="96">SUM(C59:C75)</f>
        <v>0</v>
      </c>
      <c r="D80" s="70">
        <f t="shared" si="96"/>
        <v>0</v>
      </c>
      <c r="E80" s="70">
        <f t="shared" si="96"/>
        <v>0</v>
      </c>
      <c r="F80" s="70">
        <f t="shared" si="96"/>
        <v>62721.579188600954</v>
      </c>
      <c r="G80" s="70">
        <f t="shared" si="96"/>
        <v>0</v>
      </c>
      <c r="H80" s="71">
        <f t="shared" si="96"/>
        <v>0</v>
      </c>
      <c r="I80" s="40">
        <f t="shared" si="96"/>
        <v>62721.579188600954</v>
      </c>
      <c r="K80" s="83" t="s">
        <v>26</v>
      </c>
      <c r="L80" s="70">
        <f>SUM(L59:L75)</f>
        <v>0</v>
      </c>
      <c r="M80" s="70">
        <f t="shared" ref="M80:S80" si="97">SUM(M59:M75)</f>
        <v>0</v>
      </c>
      <c r="N80" s="70">
        <f t="shared" si="97"/>
        <v>0</v>
      </c>
      <c r="O80" s="70">
        <f t="shared" si="97"/>
        <v>0</v>
      </c>
      <c r="P80" s="70">
        <f t="shared" si="97"/>
        <v>13010.018529160538</v>
      </c>
      <c r="Q80" s="70">
        <f t="shared" si="97"/>
        <v>0</v>
      </c>
      <c r="R80" s="71">
        <f t="shared" si="97"/>
        <v>0</v>
      </c>
      <c r="S80" s="100">
        <f t="shared" si="97"/>
        <v>13010.018529160538</v>
      </c>
    </row>
    <row r="81" spans="1:36" s="14" customFormat="1" ht="15.75" thickBot="1">
      <c r="A81" s="31" t="s">
        <v>86</v>
      </c>
      <c r="B81" s="49">
        <f>IF($I80=0,"-",B80/$I80)</f>
        <v>0</v>
      </c>
      <c r="C81" s="49">
        <f t="shared" ref="C81:H81" si="98">IF($I80=0,"-",C80/$I80)</f>
        <v>0</v>
      </c>
      <c r="D81" s="49">
        <f t="shared" si="98"/>
        <v>0</v>
      </c>
      <c r="E81" s="49">
        <f t="shared" si="98"/>
        <v>0</v>
      </c>
      <c r="F81" s="49">
        <f t="shared" si="98"/>
        <v>1</v>
      </c>
      <c r="G81" s="49">
        <f t="shared" si="98"/>
        <v>0</v>
      </c>
      <c r="H81" s="49">
        <f t="shared" si="98"/>
        <v>0</v>
      </c>
      <c r="I81" s="50">
        <f>SUM(B81:H81)</f>
        <v>1</v>
      </c>
      <c r="K81" s="84" t="s">
        <v>86</v>
      </c>
      <c r="L81" s="101">
        <f>IF($S80=0,"-",L80/$S80)</f>
        <v>0</v>
      </c>
      <c r="M81" s="101">
        <f t="shared" ref="M81:R81" si="99">IF($S80=0,"-",M80/$S80)</f>
        <v>0</v>
      </c>
      <c r="N81" s="101">
        <f t="shared" si="99"/>
        <v>0</v>
      </c>
      <c r="O81" s="101">
        <f t="shared" si="99"/>
        <v>0</v>
      </c>
      <c r="P81" s="101">
        <f t="shared" si="99"/>
        <v>1</v>
      </c>
      <c r="Q81" s="101">
        <f t="shared" si="99"/>
        <v>0</v>
      </c>
      <c r="R81" s="102">
        <f t="shared" si="99"/>
        <v>0</v>
      </c>
      <c r="S81" s="103">
        <f>SUM(L81:R81)</f>
        <v>1</v>
      </c>
      <c r="T81" s="24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20"/>
    </row>
    <row r="82" spans="1:36" ht="15" thickBot="1">
      <c r="A82" s="32"/>
      <c r="B82" s="32"/>
      <c r="C82" s="32"/>
      <c r="D82" s="32"/>
      <c r="E82" s="32"/>
      <c r="F82" s="32"/>
      <c r="G82" s="32"/>
      <c r="H82" s="32"/>
      <c r="I82" s="32"/>
      <c r="K82" s="32"/>
      <c r="L82" s="51"/>
      <c r="M82" s="51"/>
      <c r="N82" s="51"/>
      <c r="O82" s="51"/>
      <c r="P82" s="51"/>
      <c r="Q82" s="51"/>
      <c r="R82" s="51"/>
      <c r="S82" s="51"/>
    </row>
    <row r="83" spans="1:36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392" t="s">
        <v>53</v>
      </c>
      <c r="L83" s="86" t="s">
        <v>0</v>
      </c>
      <c r="M83" s="86" t="s">
        <v>1</v>
      </c>
      <c r="N83" s="86" t="s">
        <v>2</v>
      </c>
      <c r="O83" s="86" t="s">
        <v>3</v>
      </c>
      <c r="P83" s="86" t="s">
        <v>27</v>
      </c>
      <c r="Q83" s="86" t="s">
        <v>4</v>
      </c>
      <c r="R83" s="86" t="s">
        <v>5</v>
      </c>
      <c r="S83" s="87" t="s">
        <v>6</v>
      </c>
    </row>
    <row r="84" spans="1:36" ht="15">
      <c r="A84" s="409" t="s">
        <v>53</v>
      </c>
      <c r="B84" s="386" t="s">
        <v>119</v>
      </c>
      <c r="C84" s="387"/>
      <c r="D84" s="387"/>
      <c r="E84" s="387"/>
      <c r="F84" s="387"/>
      <c r="G84" s="387"/>
      <c r="H84" s="387"/>
      <c r="I84" s="388"/>
      <c r="K84" s="393" t="s">
        <v>53</v>
      </c>
      <c r="L84" s="389" t="s">
        <v>119</v>
      </c>
      <c r="M84" s="390"/>
      <c r="N84" s="390"/>
      <c r="O84" s="390"/>
      <c r="P84" s="390"/>
      <c r="Q84" s="390"/>
      <c r="R84" s="390"/>
      <c r="S84" s="391"/>
    </row>
    <row r="85" spans="1:36" ht="15">
      <c r="A85" s="26" t="s">
        <v>7</v>
      </c>
      <c r="B85" s="38">
        <f t="shared" ref="B85:H105" si="100">B579+B605+B631</f>
        <v>63.996355199307487</v>
      </c>
      <c r="C85" s="38">
        <f t="shared" si="100"/>
        <v>0</v>
      </c>
      <c r="D85" s="38">
        <f t="shared" si="100"/>
        <v>4.9444605677299531</v>
      </c>
      <c r="E85" s="38">
        <f t="shared" si="100"/>
        <v>0</v>
      </c>
      <c r="F85" s="38">
        <f t="shared" si="100"/>
        <v>0</v>
      </c>
      <c r="G85" s="38">
        <f t="shared" si="100"/>
        <v>0</v>
      </c>
      <c r="H85" s="38">
        <f t="shared" si="100"/>
        <v>0</v>
      </c>
      <c r="I85" s="40">
        <f>SUM(B85:H85)</f>
        <v>68.940815767037435</v>
      </c>
      <c r="K85" s="85" t="s">
        <v>7</v>
      </c>
      <c r="L85" s="38">
        <f t="shared" ref="L85:R105" si="101">L579+L605+L631</f>
        <v>63.996355199307487</v>
      </c>
      <c r="M85" s="38">
        <f t="shared" si="101"/>
        <v>0</v>
      </c>
      <c r="N85" s="38">
        <f t="shared" si="101"/>
        <v>4.9444605677299531</v>
      </c>
      <c r="O85" s="38">
        <f t="shared" si="101"/>
        <v>0</v>
      </c>
      <c r="P85" s="38">
        <f t="shared" si="101"/>
        <v>0.13315033723343755</v>
      </c>
      <c r="Q85" s="38">
        <f t="shared" si="101"/>
        <v>0</v>
      </c>
      <c r="R85" s="38">
        <f t="shared" si="101"/>
        <v>0</v>
      </c>
      <c r="S85" s="105">
        <f>SUM(L85:R85)</f>
        <v>69.073966104270866</v>
      </c>
    </row>
    <row r="86" spans="1:36" ht="15">
      <c r="A86" s="27" t="s">
        <v>8</v>
      </c>
      <c r="B86" s="41">
        <f t="shared" si="100"/>
        <v>203.71016469152426</v>
      </c>
      <c r="C86" s="41">
        <f t="shared" si="100"/>
        <v>0</v>
      </c>
      <c r="D86" s="41">
        <f t="shared" si="100"/>
        <v>13.195535728891105</v>
      </c>
      <c r="E86" s="41">
        <f t="shared" si="100"/>
        <v>0</v>
      </c>
      <c r="F86" s="41">
        <f t="shared" si="100"/>
        <v>0</v>
      </c>
      <c r="G86" s="41">
        <f t="shared" si="100"/>
        <v>0</v>
      </c>
      <c r="H86" s="41">
        <f t="shared" si="100"/>
        <v>0</v>
      </c>
      <c r="I86" s="43">
        <f t="shared" ref="I86:I105" si="102">SUM(B86:H86)</f>
        <v>216.90570042041537</v>
      </c>
      <c r="K86" s="77" t="s">
        <v>8</v>
      </c>
      <c r="L86" s="90">
        <f t="shared" si="101"/>
        <v>203.71016469152426</v>
      </c>
      <c r="M86" s="90">
        <f t="shared" si="101"/>
        <v>0</v>
      </c>
      <c r="N86" s="90">
        <f t="shared" si="101"/>
        <v>13.195535728891105</v>
      </c>
      <c r="O86" s="90">
        <f t="shared" si="101"/>
        <v>0</v>
      </c>
      <c r="P86" s="90">
        <f t="shared" si="101"/>
        <v>0</v>
      </c>
      <c r="Q86" s="90">
        <f t="shared" si="101"/>
        <v>0</v>
      </c>
      <c r="R86" s="90">
        <f t="shared" si="101"/>
        <v>0</v>
      </c>
      <c r="S86" s="92">
        <f t="shared" ref="S86:S105" si="103">SUM(L86:R86)</f>
        <v>216.90570042041537</v>
      </c>
    </row>
    <row r="87" spans="1:36" ht="15">
      <c r="A87" s="28" t="s">
        <v>10</v>
      </c>
      <c r="B87" s="44">
        <f t="shared" si="100"/>
        <v>551.21017556186791</v>
      </c>
      <c r="C87" s="44">
        <f t="shared" si="100"/>
        <v>0</v>
      </c>
      <c r="D87" s="44">
        <f t="shared" si="100"/>
        <v>33.692127212330817</v>
      </c>
      <c r="E87" s="44">
        <f t="shared" si="100"/>
        <v>0</v>
      </c>
      <c r="F87" s="44">
        <f t="shared" si="100"/>
        <v>0</v>
      </c>
      <c r="G87" s="44">
        <f t="shared" si="100"/>
        <v>0</v>
      </c>
      <c r="H87" s="44">
        <f t="shared" si="100"/>
        <v>0</v>
      </c>
      <c r="I87" s="40">
        <f t="shared" si="102"/>
        <v>584.90230277419869</v>
      </c>
      <c r="K87" s="78" t="s">
        <v>10</v>
      </c>
      <c r="L87" s="44">
        <f t="shared" si="101"/>
        <v>551.21017556186791</v>
      </c>
      <c r="M87" s="44">
        <f t="shared" si="101"/>
        <v>0</v>
      </c>
      <c r="N87" s="44">
        <f t="shared" si="101"/>
        <v>33.692127212330817</v>
      </c>
      <c r="O87" s="44">
        <f t="shared" si="101"/>
        <v>0</v>
      </c>
      <c r="P87" s="44">
        <f t="shared" si="101"/>
        <v>0</v>
      </c>
      <c r="Q87" s="44">
        <f t="shared" si="101"/>
        <v>0</v>
      </c>
      <c r="R87" s="44">
        <f t="shared" si="101"/>
        <v>0</v>
      </c>
      <c r="S87" s="89">
        <f t="shared" si="103"/>
        <v>584.90230277419869</v>
      </c>
    </row>
    <row r="88" spans="1:36" ht="15">
      <c r="A88" s="27" t="s">
        <v>55</v>
      </c>
      <c r="B88" s="41">
        <f t="shared" si="100"/>
        <v>0</v>
      </c>
      <c r="C88" s="41">
        <f t="shared" si="100"/>
        <v>0</v>
      </c>
      <c r="D88" s="41">
        <f t="shared" si="100"/>
        <v>0</v>
      </c>
      <c r="E88" s="41">
        <f t="shared" si="100"/>
        <v>0</v>
      </c>
      <c r="F88" s="41">
        <f t="shared" si="100"/>
        <v>0</v>
      </c>
      <c r="G88" s="41">
        <f t="shared" si="100"/>
        <v>0</v>
      </c>
      <c r="H88" s="41">
        <f t="shared" si="100"/>
        <v>0</v>
      </c>
      <c r="I88" s="43">
        <f t="shared" si="102"/>
        <v>0</v>
      </c>
      <c r="K88" s="77" t="s">
        <v>55</v>
      </c>
      <c r="L88" s="90">
        <f t="shared" si="101"/>
        <v>0</v>
      </c>
      <c r="M88" s="90">
        <f t="shared" si="101"/>
        <v>0</v>
      </c>
      <c r="N88" s="90">
        <f t="shared" si="101"/>
        <v>0</v>
      </c>
      <c r="O88" s="90">
        <f t="shared" si="101"/>
        <v>0</v>
      </c>
      <c r="P88" s="90">
        <f t="shared" si="101"/>
        <v>0</v>
      </c>
      <c r="Q88" s="90">
        <f t="shared" si="101"/>
        <v>0</v>
      </c>
      <c r="R88" s="90">
        <f t="shared" si="101"/>
        <v>0</v>
      </c>
      <c r="S88" s="92">
        <f t="shared" si="103"/>
        <v>0</v>
      </c>
    </row>
    <row r="89" spans="1:36" ht="15">
      <c r="A89" s="28" t="s">
        <v>16</v>
      </c>
      <c r="B89" s="44">
        <f t="shared" si="100"/>
        <v>809.56743395133549</v>
      </c>
      <c r="C89" s="44">
        <f t="shared" si="100"/>
        <v>27.289140602327265</v>
      </c>
      <c r="D89" s="44">
        <f t="shared" si="100"/>
        <v>79.071666543145028</v>
      </c>
      <c r="E89" s="44">
        <f t="shared" si="100"/>
        <v>12.862518416416776</v>
      </c>
      <c r="F89" s="44">
        <f t="shared" si="100"/>
        <v>0</v>
      </c>
      <c r="G89" s="44">
        <f t="shared" si="100"/>
        <v>0</v>
      </c>
      <c r="H89" s="44">
        <f t="shared" si="100"/>
        <v>0</v>
      </c>
      <c r="I89" s="40">
        <f t="shared" si="102"/>
        <v>928.79075951322466</v>
      </c>
      <c r="K89" s="78" t="s">
        <v>16</v>
      </c>
      <c r="L89" s="44">
        <f t="shared" si="101"/>
        <v>809.56743395133549</v>
      </c>
      <c r="M89" s="44">
        <f t="shared" si="101"/>
        <v>27.289140602327265</v>
      </c>
      <c r="N89" s="44">
        <f t="shared" si="101"/>
        <v>79.071666543145028</v>
      </c>
      <c r="O89" s="44">
        <f t="shared" si="101"/>
        <v>12.862518416416776</v>
      </c>
      <c r="P89" s="44">
        <f t="shared" si="101"/>
        <v>0</v>
      </c>
      <c r="Q89" s="44">
        <f t="shared" si="101"/>
        <v>0</v>
      </c>
      <c r="R89" s="44">
        <f t="shared" si="101"/>
        <v>0</v>
      </c>
      <c r="S89" s="89">
        <f t="shared" si="103"/>
        <v>928.79075951322466</v>
      </c>
    </row>
    <row r="90" spans="1:36" ht="15">
      <c r="A90" s="27" t="s">
        <v>67</v>
      </c>
      <c r="B90" s="41">
        <f t="shared" si="100"/>
        <v>10598.429946733588</v>
      </c>
      <c r="C90" s="41">
        <f t="shared" si="100"/>
        <v>45.844790440140613</v>
      </c>
      <c r="D90" s="41">
        <f t="shared" si="100"/>
        <v>1088.1672143269057</v>
      </c>
      <c r="E90" s="41">
        <f t="shared" si="100"/>
        <v>0</v>
      </c>
      <c r="F90" s="41">
        <f t="shared" si="100"/>
        <v>0</v>
      </c>
      <c r="G90" s="41">
        <f t="shared" si="100"/>
        <v>0</v>
      </c>
      <c r="H90" s="41">
        <f t="shared" si="100"/>
        <v>0</v>
      </c>
      <c r="I90" s="43">
        <f t="shared" si="102"/>
        <v>11732.441951500634</v>
      </c>
      <c r="K90" s="77" t="s">
        <v>67</v>
      </c>
      <c r="L90" s="90">
        <f t="shared" si="101"/>
        <v>10598.429946733588</v>
      </c>
      <c r="M90" s="90">
        <f t="shared" si="101"/>
        <v>45.844790440140613</v>
      </c>
      <c r="N90" s="90">
        <f t="shared" si="101"/>
        <v>1088.1672143269057</v>
      </c>
      <c r="O90" s="90">
        <f t="shared" si="101"/>
        <v>0</v>
      </c>
      <c r="P90" s="90">
        <f t="shared" si="101"/>
        <v>0</v>
      </c>
      <c r="Q90" s="90">
        <f t="shared" si="101"/>
        <v>0</v>
      </c>
      <c r="R90" s="90">
        <f t="shared" si="101"/>
        <v>0</v>
      </c>
      <c r="S90" s="92">
        <f t="shared" si="103"/>
        <v>11732.441951500634</v>
      </c>
    </row>
    <row r="91" spans="1:36" ht="15">
      <c r="A91" s="28" t="s">
        <v>57</v>
      </c>
      <c r="B91" s="44">
        <f t="shared" si="100"/>
        <v>0</v>
      </c>
      <c r="C91" s="44">
        <f t="shared" si="100"/>
        <v>1.0064247914262916</v>
      </c>
      <c r="D91" s="44">
        <f t="shared" si="100"/>
        <v>0.34730652777444937</v>
      </c>
      <c r="E91" s="44">
        <f t="shared" si="100"/>
        <v>210.86065794348676</v>
      </c>
      <c r="F91" s="44">
        <f t="shared" si="100"/>
        <v>1929.1232466752451</v>
      </c>
      <c r="G91" s="44">
        <f t="shared" si="100"/>
        <v>0</v>
      </c>
      <c r="H91" s="44">
        <f t="shared" si="100"/>
        <v>0</v>
      </c>
      <c r="I91" s="40">
        <f t="shared" si="102"/>
        <v>2141.3376359379326</v>
      </c>
      <c r="K91" s="78" t="s">
        <v>57</v>
      </c>
      <c r="L91" s="44">
        <f t="shared" si="101"/>
        <v>0</v>
      </c>
      <c r="M91" s="44">
        <f t="shared" si="101"/>
        <v>1.0064247914262916</v>
      </c>
      <c r="N91" s="44">
        <f t="shared" si="101"/>
        <v>0.34730652777444937</v>
      </c>
      <c r="O91" s="44">
        <f t="shared" si="101"/>
        <v>210.86065794348676</v>
      </c>
      <c r="P91" s="44">
        <f t="shared" si="101"/>
        <v>30503.829404736847</v>
      </c>
      <c r="Q91" s="44">
        <f t="shared" si="101"/>
        <v>0</v>
      </c>
      <c r="R91" s="44">
        <f t="shared" si="101"/>
        <v>0</v>
      </c>
      <c r="S91" s="89">
        <f t="shared" si="103"/>
        <v>30716.043793999535</v>
      </c>
    </row>
    <row r="92" spans="1:36" ht="15">
      <c r="A92" s="27" t="s">
        <v>12</v>
      </c>
      <c r="B92" s="41">
        <f t="shared" si="100"/>
        <v>0</v>
      </c>
      <c r="C92" s="41">
        <f t="shared" si="100"/>
        <v>0</v>
      </c>
      <c r="D92" s="41">
        <f t="shared" si="100"/>
        <v>4.8746739818662677E-2</v>
      </c>
      <c r="E92" s="41">
        <f t="shared" si="100"/>
        <v>32.618613040019795</v>
      </c>
      <c r="F92" s="41">
        <f t="shared" si="100"/>
        <v>0</v>
      </c>
      <c r="G92" s="41">
        <f t="shared" si="100"/>
        <v>0</v>
      </c>
      <c r="H92" s="41">
        <f t="shared" si="100"/>
        <v>0</v>
      </c>
      <c r="I92" s="43">
        <f t="shared" si="102"/>
        <v>32.667359779838456</v>
      </c>
      <c r="K92" s="77" t="s">
        <v>12</v>
      </c>
      <c r="L92" s="90">
        <f t="shared" si="101"/>
        <v>0</v>
      </c>
      <c r="M92" s="90">
        <f t="shared" si="101"/>
        <v>0</v>
      </c>
      <c r="N92" s="90">
        <f t="shared" si="101"/>
        <v>4.8746739818662677E-2</v>
      </c>
      <c r="O92" s="90">
        <f t="shared" si="101"/>
        <v>32.618613040019795</v>
      </c>
      <c r="P92" s="90">
        <f t="shared" si="101"/>
        <v>9171.2144989496519</v>
      </c>
      <c r="Q92" s="90">
        <f t="shared" si="101"/>
        <v>0</v>
      </c>
      <c r="R92" s="90">
        <f t="shared" si="101"/>
        <v>0</v>
      </c>
      <c r="S92" s="92">
        <f t="shared" si="103"/>
        <v>9203.88185872949</v>
      </c>
    </row>
    <row r="93" spans="1:36" ht="15">
      <c r="A93" s="28" t="s">
        <v>58</v>
      </c>
      <c r="B93" s="44">
        <f t="shared" si="100"/>
        <v>0</v>
      </c>
      <c r="C93" s="44">
        <f t="shared" si="100"/>
        <v>0</v>
      </c>
      <c r="D93" s="44">
        <f t="shared" si="100"/>
        <v>0</v>
      </c>
      <c r="E93" s="44">
        <f t="shared" si="100"/>
        <v>0</v>
      </c>
      <c r="F93" s="44">
        <f t="shared" si="100"/>
        <v>0</v>
      </c>
      <c r="G93" s="44">
        <f t="shared" si="100"/>
        <v>0</v>
      </c>
      <c r="H93" s="44">
        <f t="shared" si="100"/>
        <v>0</v>
      </c>
      <c r="I93" s="40">
        <f t="shared" si="102"/>
        <v>0</v>
      </c>
      <c r="K93" s="78" t="s">
        <v>58</v>
      </c>
      <c r="L93" s="44">
        <f t="shared" si="101"/>
        <v>0</v>
      </c>
      <c r="M93" s="44">
        <f t="shared" si="101"/>
        <v>0</v>
      </c>
      <c r="N93" s="44">
        <f t="shared" si="101"/>
        <v>0</v>
      </c>
      <c r="O93" s="44">
        <f t="shared" si="101"/>
        <v>0</v>
      </c>
      <c r="P93" s="44">
        <f t="shared" si="101"/>
        <v>1578.9168021188375</v>
      </c>
      <c r="Q93" s="44">
        <f t="shared" si="101"/>
        <v>0</v>
      </c>
      <c r="R93" s="44">
        <f t="shared" si="101"/>
        <v>0</v>
      </c>
      <c r="S93" s="89">
        <f t="shared" si="103"/>
        <v>1578.9168021188375</v>
      </c>
    </row>
    <row r="94" spans="1:36" ht="15">
      <c r="A94" s="27" t="s">
        <v>17</v>
      </c>
      <c r="B94" s="41">
        <f t="shared" si="100"/>
        <v>937.97958409135629</v>
      </c>
      <c r="C94" s="41">
        <f t="shared" si="100"/>
        <v>1.8773583204545716</v>
      </c>
      <c r="D94" s="41">
        <f t="shared" si="100"/>
        <v>134.59417511933847</v>
      </c>
      <c r="E94" s="41">
        <f t="shared" si="100"/>
        <v>7.8025269616347614</v>
      </c>
      <c r="F94" s="41">
        <f t="shared" si="100"/>
        <v>0</v>
      </c>
      <c r="G94" s="41">
        <f t="shared" si="100"/>
        <v>0</v>
      </c>
      <c r="H94" s="41">
        <f t="shared" si="100"/>
        <v>0</v>
      </c>
      <c r="I94" s="43">
        <f t="shared" si="102"/>
        <v>1082.2536444927841</v>
      </c>
      <c r="K94" s="77" t="s">
        <v>17</v>
      </c>
      <c r="L94" s="90">
        <f t="shared" si="101"/>
        <v>937.97958409135629</v>
      </c>
      <c r="M94" s="90">
        <f t="shared" si="101"/>
        <v>1.8773583204545716</v>
      </c>
      <c r="N94" s="90">
        <f t="shared" si="101"/>
        <v>134.59417511933847</v>
      </c>
      <c r="O94" s="90">
        <f t="shared" si="101"/>
        <v>7.8025269616347614</v>
      </c>
      <c r="P94" s="90">
        <f t="shared" si="101"/>
        <v>0</v>
      </c>
      <c r="Q94" s="90">
        <f t="shared" si="101"/>
        <v>0</v>
      </c>
      <c r="R94" s="90">
        <f t="shared" si="101"/>
        <v>0</v>
      </c>
      <c r="S94" s="92">
        <f t="shared" si="103"/>
        <v>1082.2536444927841</v>
      </c>
    </row>
    <row r="95" spans="1:36" ht="15">
      <c r="A95" s="28" t="s">
        <v>139</v>
      </c>
      <c r="B95" s="44">
        <f t="shared" si="100"/>
        <v>10505.396557514472</v>
      </c>
      <c r="C95" s="44">
        <f t="shared" si="100"/>
        <v>392.88590989006559</v>
      </c>
      <c r="D95" s="44">
        <f t="shared" si="100"/>
        <v>1180.1570656496901</v>
      </c>
      <c r="E95" s="44">
        <f t="shared" si="100"/>
        <v>60.336021018015927</v>
      </c>
      <c r="F95" s="44">
        <f t="shared" si="100"/>
        <v>0</v>
      </c>
      <c r="G95" s="44">
        <f t="shared" si="100"/>
        <v>0</v>
      </c>
      <c r="H95" s="44">
        <f t="shared" si="100"/>
        <v>0</v>
      </c>
      <c r="I95" s="40">
        <f t="shared" si="102"/>
        <v>12138.775554072243</v>
      </c>
      <c r="K95" s="78" t="s">
        <v>139</v>
      </c>
      <c r="L95" s="44">
        <f t="shared" si="101"/>
        <v>10505.396557514472</v>
      </c>
      <c r="M95" s="44">
        <f t="shared" si="101"/>
        <v>392.88590989006559</v>
      </c>
      <c r="N95" s="44">
        <f t="shared" si="101"/>
        <v>1180.1570656496901</v>
      </c>
      <c r="O95" s="44">
        <f t="shared" si="101"/>
        <v>60.336021018015927</v>
      </c>
      <c r="P95" s="44">
        <f t="shared" si="101"/>
        <v>166.79316438442507</v>
      </c>
      <c r="Q95" s="44">
        <f t="shared" si="101"/>
        <v>0</v>
      </c>
      <c r="R95" s="44">
        <f t="shared" si="101"/>
        <v>0</v>
      </c>
      <c r="S95" s="89">
        <f t="shared" si="103"/>
        <v>12305.568718456669</v>
      </c>
    </row>
    <row r="96" spans="1:36" ht="15">
      <c r="A96" s="27" t="s">
        <v>25</v>
      </c>
      <c r="B96" s="41">
        <f t="shared" si="100"/>
        <v>2492.5643676271866</v>
      </c>
      <c r="C96" s="41">
        <f t="shared" si="100"/>
        <v>0.34612601732778092</v>
      </c>
      <c r="D96" s="41">
        <f t="shared" si="100"/>
        <v>5397.5978444234152</v>
      </c>
      <c r="E96" s="41">
        <f t="shared" si="100"/>
        <v>4909.1357526542624</v>
      </c>
      <c r="F96" s="41">
        <f t="shared" si="100"/>
        <v>0</v>
      </c>
      <c r="G96" s="41">
        <f t="shared" si="100"/>
        <v>3783.609109570697</v>
      </c>
      <c r="H96" s="41">
        <f t="shared" si="100"/>
        <v>2.5682884615526107</v>
      </c>
      <c r="I96" s="43">
        <f t="shared" si="102"/>
        <v>16585.821488754442</v>
      </c>
      <c r="K96" s="77" t="s">
        <v>25</v>
      </c>
      <c r="L96" s="90">
        <f t="shared" si="101"/>
        <v>2492.5643676271866</v>
      </c>
      <c r="M96" s="90">
        <f t="shared" si="101"/>
        <v>0.34612601732778092</v>
      </c>
      <c r="N96" s="90">
        <f t="shared" si="101"/>
        <v>5397.5978444234152</v>
      </c>
      <c r="O96" s="90">
        <f t="shared" si="101"/>
        <v>4909.1357526542624</v>
      </c>
      <c r="P96" s="90">
        <f t="shared" si="101"/>
        <v>1792.1533794169286</v>
      </c>
      <c r="Q96" s="90">
        <f t="shared" si="101"/>
        <v>3783.609109570697</v>
      </c>
      <c r="R96" s="90">
        <f t="shared" si="101"/>
        <v>2.5682884615526107</v>
      </c>
      <c r="S96" s="92">
        <f t="shared" si="103"/>
        <v>18377.974868171368</v>
      </c>
    </row>
    <row r="97" spans="1:111" ht="15">
      <c r="A97" s="28" t="s">
        <v>24</v>
      </c>
      <c r="B97" s="44">
        <f t="shared" si="100"/>
        <v>5300.9882290781061</v>
      </c>
      <c r="C97" s="44">
        <f t="shared" si="100"/>
        <v>9.8665351500411962</v>
      </c>
      <c r="D97" s="44">
        <f t="shared" si="100"/>
        <v>623.71933127811292</v>
      </c>
      <c r="E97" s="44">
        <f t="shared" si="100"/>
        <v>0</v>
      </c>
      <c r="F97" s="44">
        <f t="shared" si="100"/>
        <v>0</v>
      </c>
      <c r="G97" s="44">
        <f t="shared" si="100"/>
        <v>0</v>
      </c>
      <c r="H97" s="44">
        <f t="shared" si="100"/>
        <v>0</v>
      </c>
      <c r="I97" s="40">
        <f t="shared" si="102"/>
        <v>5934.5740955062602</v>
      </c>
      <c r="K97" s="78" t="s">
        <v>24</v>
      </c>
      <c r="L97" s="44">
        <f t="shared" si="101"/>
        <v>5300.9882290781061</v>
      </c>
      <c r="M97" s="44">
        <f t="shared" si="101"/>
        <v>9.8665351500411962</v>
      </c>
      <c r="N97" s="44">
        <f t="shared" si="101"/>
        <v>623.71933127811292</v>
      </c>
      <c r="O97" s="44">
        <f t="shared" si="101"/>
        <v>0</v>
      </c>
      <c r="P97" s="44">
        <f t="shared" si="101"/>
        <v>0</v>
      </c>
      <c r="Q97" s="44">
        <f t="shared" si="101"/>
        <v>0</v>
      </c>
      <c r="R97" s="44">
        <f t="shared" si="101"/>
        <v>0</v>
      </c>
      <c r="S97" s="89">
        <f t="shared" si="103"/>
        <v>5934.5740955062602</v>
      </c>
    </row>
    <row r="98" spans="1:111" ht="15">
      <c r="A98" s="27" t="s">
        <v>59</v>
      </c>
      <c r="B98" s="41">
        <f t="shared" si="100"/>
        <v>10033.860565906005</v>
      </c>
      <c r="C98" s="41">
        <f t="shared" si="100"/>
        <v>18.744208677417035</v>
      </c>
      <c r="D98" s="41">
        <f t="shared" si="100"/>
        <v>1284.459176015886</v>
      </c>
      <c r="E98" s="41">
        <f t="shared" si="100"/>
        <v>0</v>
      </c>
      <c r="F98" s="41">
        <f t="shared" si="100"/>
        <v>0</v>
      </c>
      <c r="G98" s="41">
        <f t="shared" si="100"/>
        <v>0</v>
      </c>
      <c r="H98" s="41">
        <f t="shared" si="100"/>
        <v>0</v>
      </c>
      <c r="I98" s="43">
        <f t="shared" si="102"/>
        <v>11337.063950599308</v>
      </c>
      <c r="K98" s="77" t="s">
        <v>59</v>
      </c>
      <c r="L98" s="90">
        <f t="shared" si="101"/>
        <v>10033.860565906005</v>
      </c>
      <c r="M98" s="90">
        <f t="shared" si="101"/>
        <v>18.744208677417035</v>
      </c>
      <c r="N98" s="90">
        <f t="shared" si="101"/>
        <v>1284.459176015886</v>
      </c>
      <c r="O98" s="90">
        <f t="shared" si="101"/>
        <v>0</v>
      </c>
      <c r="P98" s="90">
        <f t="shared" si="101"/>
        <v>0</v>
      </c>
      <c r="Q98" s="90">
        <f t="shared" si="101"/>
        <v>0</v>
      </c>
      <c r="R98" s="90">
        <f t="shared" si="101"/>
        <v>0</v>
      </c>
      <c r="S98" s="92">
        <f t="shared" si="103"/>
        <v>11337.063950599308</v>
      </c>
    </row>
    <row r="99" spans="1:111" ht="15">
      <c r="A99" s="28" t="s">
        <v>22</v>
      </c>
      <c r="B99" s="44">
        <f t="shared" si="100"/>
        <v>3342.0686359197043</v>
      </c>
      <c r="C99" s="44">
        <f t="shared" si="100"/>
        <v>0</v>
      </c>
      <c r="D99" s="44">
        <f t="shared" si="100"/>
        <v>496.77130678143101</v>
      </c>
      <c r="E99" s="44">
        <f t="shared" si="100"/>
        <v>2.2811700337795582</v>
      </c>
      <c r="F99" s="44">
        <f t="shared" si="100"/>
        <v>115.83490720266367</v>
      </c>
      <c r="G99" s="44">
        <f t="shared" si="100"/>
        <v>0</v>
      </c>
      <c r="H99" s="44">
        <f t="shared" si="100"/>
        <v>0</v>
      </c>
      <c r="I99" s="40">
        <f t="shared" si="102"/>
        <v>3956.9560199375787</v>
      </c>
      <c r="K99" s="78" t="s">
        <v>22</v>
      </c>
      <c r="L99" s="44">
        <f t="shared" si="101"/>
        <v>3342.0686359197043</v>
      </c>
      <c r="M99" s="44">
        <f t="shared" si="101"/>
        <v>0</v>
      </c>
      <c r="N99" s="44">
        <f t="shared" si="101"/>
        <v>496.77130678143101</v>
      </c>
      <c r="O99" s="44">
        <f t="shared" si="101"/>
        <v>2.2811700337795582</v>
      </c>
      <c r="P99" s="44">
        <f t="shared" si="101"/>
        <v>1721.6382000744022</v>
      </c>
      <c r="Q99" s="44">
        <f t="shared" si="101"/>
        <v>0</v>
      </c>
      <c r="R99" s="44">
        <f t="shared" si="101"/>
        <v>0</v>
      </c>
      <c r="S99" s="89">
        <f t="shared" si="103"/>
        <v>5562.7593128093176</v>
      </c>
    </row>
    <row r="100" spans="1:111" ht="15">
      <c r="A100" s="27" t="s">
        <v>21</v>
      </c>
      <c r="B100" s="41">
        <f t="shared" si="100"/>
        <v>6.8996520026249923</v>
      </c>
      <c r="C100" s="41">
        <f t="shared" si="100"/>
        <v>0</v>
      </c>
      <c r="D100" s="41">
        <f t="shared" si="100"/>
        <v>0.12747974735137413</v>
      </c>
      <c r="E100" s="41">
        <f t="shared" si="100"/>
        <v>0</v>
      </c>
      <c r="F100" s="41">
        <f t="shared" si="100"/>
        <v>0</v>
      </c>
      <c r="G100" s="41">
        <f t="shared" si="100"/>
        <v>0</v>
      </c>
      <c r="H100" s="41">
        <f t="shared" si="100"/>
        <v>0</v>
      </c>
      <c r="I100" s="43">
        <f t="shared" si="102"/>
        <v>7.0271317499763661</v>
      </c>
      <c r="K100" s="77" t="s">
        <v>21</v>
      </c>
      <c r="L100" s="90">
        <f t="shared" si="101"/>
        <v>6.8996520026249923</v>
      </c>
      <c r="M100" s="90">
        <f t="shared" si="101"/>
        <v>0</v>
      </c>
      <c r="N100" s="90">
        <f t="shared" si="101"/>
        <v>0.12747974735137413</v>
      </c>
      <c r="O100" s="90">
        <f t="shared" si="101"/>
        <v>0</v>
      </c>
      <c r="P100" s="90">
        <f t="shared" si="101"/>
        <v>0</v>
      </c>
      <c r="Q100" s="90">
        <f t="shared" si="101"/>
        <v>0</v>
      </c>
      <c r="R100" s="90">
        <f t="shared" si="101"/>
        <v>0</v>
      </c>
      <c r="S100" s="92">
        <f t="shared" si="103"/>
        <v>7.0271317499763661</v>
      </c>
    </row>
    <row r="101" spans="1:111" ht="15">
      <c r="A101" s="29" t="s">
        <v>63</v>
      </c>
      <c r="B101" s="44">
        <f t="shared" si="100"/>
        <v>1884.8876674653914</v>
      </c>
      <c r="C101" s="44">
        <f t="shared" si="100"/>
        <v>0</v>
      </c>
      <c r="D101" s="44">
        <f t="shared" si="100"/>
        <v>799.94289028511662</v>
      </c>
      <c r="E101" s="44">
        <f t="shared" si="100"/>
        <v>0</v>
      </c>
      <c r="F101" s="44">
        <f t="shared" si="100"/>
        <v>0</v>
      </c>
      <c r="G101" s="44">
        <f t="shared" si="100"/>
        <v>0</v>
      </c>
      <c r="H101" s="44">
        <f t="shared" si="100"/>
        <v>0</v>
      </c>
      <c r="I101" s="40">
        <f t="shared" si="102"/>
        <v>2684.830557750508</v>
      </c>
      <c r="K101" s="79" t="s">
        <v>63</v>
      </c>
      <c r="L101" s="44">
        <f t="shared" si="101"/>
        <v>1884.8876674653914</v>
      </c>
      <c r="M101" s="44">
        <f t="shared" si="101"/>
        <v>0</v>
      </c>
      <c r="N101" s="44">
        <f t="shared" si="101"/>
        <v>799.94289028511662</v>
      </c>
      <c r="O101" s="44">
        <f t="shared" si="101"/>
        <v>0</v>
      </c>
      <c r="P101" s="44">
        <f t="shared" si="101"/>
        <v>0</v>
      </c>
      <c r="Q101" s="44">
        <f t="shared" si="101"/>
        <v>0</v>
      </c>
      <c r="R101" s="44">
        <f t="shared" si="101"/>
        <v>0</v>
      </c>
      <c r="S101" s="89">
        <f t="shared" si="103"/>
        <v>2684.830557750508</v>
      </c>
    </row>
    <row r="102" spans="1:111">
      <c r="A102" s="58" t="s">
        <v>23</v>
      </c>
      <c r="B102" s="62">
        <f t="shared" si="100"/>
        <v>1880.4876674653915</v>
      </c>
      <c r="C102" s="62">
        <f t="shared" si="100"/>
        <v>0</v>
      </c>
      <c r="D102" s="62">
        <f t="shared" si="100"/>
        <v>799.94289028511662</v>
      </c>
      <c r="E102" s="62">
        <f t="shared" si="100"/>
        <v>0</v>
      </c>
      <c r="F102" s="62">
        <f t="shared" si="100"/>
        <v>0</v>
      </c>
      <c r="G102" s="62">
        <f t="shared" si="100"/>
        <v>0</v>
      </c>
      <c r="H102" s="62">
        <f t="shared" si="100"/>
        <v>0</v>
      </c>
      <c r="I102" s="64">
        <f t="shared" si="102"/>
        <v>2680.4305577505083</v>
      </c>
      <c r="K102" s="80" t="s">
        <v>23</v>
      </c>
      <c r="L102" s="93">
        <f t="shared" si="101"/>
        <v>1880.4876674653915</v>
      </c>
      <c r="M102" s="93">
        <f t="shared" si="101"/>
        <v>0</v>
      </c>
      <c r="N102" s="93">
        <f t="shared" si="101"/>
        <v>799.94289028511662</v>
      </c>
      <c r="O102" s="93">
        <f t="shared" si="101"/>
        <v>0</v>
      </c>
      <c r="P102" s="93">
        <f t="shared" si="101"/>
        <v>0</v>
      </c>
      <c r="Q102" s="93">
        <f t="shared" si="101"/>
        <v>0</v>
      </c>
      <c r="R102" s="93">
        <f t="shared" si="101"/>
        <v>0</v>
      </c>
      <c r="S102" s="95">
        <f t="shared" si="103"/>
        <v>2680.4305577505083</v>
      </c>
    </row>
    <row r="103" spans="1:111">
      <c r="A103" s="59" t="s">
        <v>19</v>
      </c>
      <c r="B103" s="65">
        <f t="shared" si="100"/>
        <v>0</v>
      </c>
      <c r="C103" s="65">
        <f t="shared" si="100"/>
        <v>0</v>
      </c>
      <c r="D103" s="65">
        <f t="shared" si="100"/>
        <v>0</v>
      </c>
      <c r="E103" s="65">
        <f t="shared" si="100"/>
        <v>0</v>
      </c>
      <c r="F103" s="65">
        <f t="shared" si="100"/>
        <v>0</v>
      </c>
      <c r="G103" s="65">
        <f t="shared" si="100"/>
        <v>0</v>
      </c>
      <c r="H103" s="65">
        <f t="shared" si="100"/>
        <v>0</v>
      </c>
      <c r="I103" s="67">
        <f t="shared" si="102"/>
        <v>0</v>
      </c>
      <c r="K103" s="81" t="s">
        <v>19</v>
      </c>
      <c r="L103" s="65">
        <f t="shared" si="101"/>
        <v>0</v>
      </c>
      <c r="M103" s="65">
        <f t="shared" si="101"/>
        <v>0</v>
      </c>
      <c r="N103" s="65">
        <f t="shared" si="101"/>
        <v>0</v>
      </c>
      <c r="O103" s="65">
        <f t="shared" si="101"/>
        <v>0</v>
      </c>
      <c r="P103" s="65">
        <f t="shared" si="101"/>
        <v>0</v>
      </c>
      <c r="Q103" s="65">
        <f t="shared" si="101"/>
        <v>0</v>
      </c>
      <c r="R103" s="65">
        <f t="shared" si="101"/>
        <v>0</v>
      </c>
      <c r="S103" s="97">
        <f t="shared" si="103"/>
        <v>0</v>
      </c>
    </row>
    <row r="104" spans="1:111">
      <c r="A104" s="58" t="s">
        <v>20</v>
      </c>
      <c r="B104" s="62">
        <f t="shared" si="100"/>
        <v>0</v>
      </c>
      <c r="C104" s="62">
        <f t="shared" si="100"/>
        <v>0</v>
      </c>
      <c r="D104" s="62">
        <f t="shared" si="100"/>
        <v>0</v>
      </c>
      <c r="E104" s="62">
        <f t="shared" si="100"/>
        <v>0</v>
      </c>
      <c r="F104" s="62">
        <f t="shared" si="100"/>
        <v>0</v>
      </c>
      <c r="G104" s="62">
        <f t="shared" si="100"/>
        <v>0</v>
      </c>
      <c r="H104" s="62">
        <f t="shared" si="100"/>
        <v>0</v>
      </c>
      <c r="I104" s="64">
        <f t="shared" si="102"/>
        <v>0</v>
      </c>
      <c r="K104" s="80" t="s">
        <v>20</v>
      </c>
      <c r="L104" s="93">
        <f t="shared" si="101"/>
        <v>0</v>
      </c>
      <c r="M104" s="93">
        <f t="shared" si="101"/>
        <v>0</v>
      </c>
      <c r="N104" s="93">
        <f t="shared" si="101"/>
        <v>0</v>
      </c>
      <c r="O104" s="93">
        <f t="shared" si="101"/>
        <v>0</v>
      </c>
      <c r="P104" s="93">
        <f t="shared" si="101"/>
        <v>0</v>
      </c>
      <c r="Q104" s="93">
        <f t="shared" si="101"/>
        <v>0</v>
      </c>
      <c r="R104" s="93">
        <f t="shared" si="101"/>
        <v>0</v>
      </c>
      <c r="S104" s="95">
        <f t="shared" si="103"/>
        <v>0</v>
      </c>
    </row>
    <row r="105" spans="1:111" ht="15" thickBot="1">
      <c r="A105" s="60" t="s">
        <v>11</v>
      </c>
      <c r="B105" s="54">
        <f t="shared" si="100"/>
        <v>4.4000000000000004</v>
      </c>
      <c r="C105" s="54">
        <f t="shared" si="100"/>
        <v>0</v>
      </c>
      <c r="D105" s="54">
        <f t="shared" si="100"/>
        <v>0</v>
      </c>
      <c r="E105" s="54">
        <f t="shared" si="100"/>
        <v>0</v>
      </c>
      <c r="F105" s="54">
        <f t="shared" si="100"/>
        <v>0</v>
      </c>
      <c r="G105" s="54">
        <f t="shared" si="100"/>
        <v>0</v>
      </c>
      <c r="H105" s="54">
        <f t="shared" si="100"/>
        <v>0</v>
      </c>
      <c r="I105" s="69">
        <f t="shared" si="102"/>
        <v>4.4000000000000004</v>
      </c>
      <c r="K105" s="82" t="s">
        <v>11</v>
      </c>
      <c r="L105" s="54">
        <f t="shared" si="101"/>
        <v>4.4000000000000004</v>
      </c>
      <c r="M105" s="54">
        <f t="shared" si="101"/>
        <v>0</v>
      </c>
      <c r="N105" s="54">
        <f t="shared" si="101"/>
        <v>0</v>
      </c>
      <c r="O105" s="54">
        <f t="shared" si="101"/>
        <v>0</v>
      </c>
      <c r="P105" s="54">
        <f t="shared" si="101"/>
        <v>0</v>
      </c>
      <c r="Q105" s="54">
        <f t="shared" si="101"/>
        <v>0</v>
      </c>
      <c r="R105" s="54">
        <f t="shared" si="101"/>
        <v>0</v>
      </c>
      <c r="S105" s="99">
        <f t="shared" si="103"/>
        <v>4.4000000000000004</v>
      </c>
    </row>
    <row r="106" spans="1:111" ht="15">
      <c r="A106" s="34" t="s">
        <v>26</v>
      </c>
      <c r="B106" s="70">
        <f>SUM(B85:B101)</f>
        <v>46731.55933574248</v>
      </c>
      <c r="C106" s="70">
        <f t="shared" ref="C106:I106" si="104">SUM(C85:C101)</f>
        <v>497.86049388920037</v>
      </c>
      <c r="D106" s="70">
        <f t="shared" si="104"/>
        <v>11136.836326946936</v>
      </c>
      <c r="E106" s="70">
        <f t="shared" si="104"/>
        <v>5235.8972600676161</v>
      </c>
      <c r="F106" s="70">
        <f t="shared" si="104"/>
        <v>2044.9581538779089</v>
      </c>
      <c r="G106" s="70">
        <f t="shared" si="104"/>
        <v>3783.609109570697</v>
      </c>
      <c r="H106" s="71">
        <f t="shared" si="104"/>
        <v>2.5682884615526107</v>
      </c>
      <c r="I106" s="40">
        <f t="shared" si="104"/>
        <v>69433.288968556386</v>
      </c>
      <c r="K106" s="83" t="s">
        <v>26</v>
      </c>
      <c r="L106" s="70">
        <f>SUM(L85:L101)</f>
        <v>46731.55933574248</v>
      </c>
      <c r="M106" s="70">
        <f t="shared" ref="M106:S106" si="105">SUM(M85:M101)</f>
        <v>497.86049388920037</v>
      </c>
      <c r="N106" s="70">
        <f t="shared" si="105"/>
        <v>11136.836326946936</v>
      </c>
      <c r="O106" s="70">
        <f t="shared" si="105"/>
        <v>5235.8972600676161</v>
      </c>
      <c r="P106" s="70">
        <f t="shared" si="105"/>
        <v>44934.678600018335</v>
      </c>
      <c r="Q106" s="70">
        <f t="shared" si="105"/>
        <v>3783.609109570697</v>
      </c>
      <c r="R106" s="71">
        <f t="shared" si="105"/>
        <v>2.5682884615526107</v>
      </c>
      <c r="S106" s="100">
        <f t="shared" si="105"/>
        <v>112323.00941469679</v>
      </c>
      <c r="T106" s="2"/>
      <c r="AJ106" s="11"/>
    </row>
    <row r="107" spans="1:111" s="14" customFormat="1" ht="15.75" thickBot="1">
      <c r="A107" s="61" t="s">
        <v>86</v>
      </c>
      <c r="B107" s="49">
        <f>IF($I106=0,"-",B106/$I106)</f>
        <v>0.67304257122121025</v>
      </c>
      <c r="C107" s="49">
        <f t="shared" ref="C107:H107" si="106">IF($I106=0,"-",C106/$I106)</f>
        <v>7.1703429476696959E-3</v>
      </c>
      <c r="D107" s="49">
        <f t="shared" si="106"/>
        <v>0.16039620897103654</v>
      </c>
      <c r="E107" s="49">
        <f t="shared" si="106"/>
        <v>7.5409034165711902E-2</v>
      </c>
      <c r="F107" s="49">
        <f t="shared" si="106"/>
        <v>2.9452128571987857E-2</v>
      </c>
      <c r="G107" s="49">
        <f t="shared" si="106"/>
        <v>5.4492724826619481E-2</v>
      </c>
      <c r="H107" s="72">
        <f t="shared" si="106"/>
        <v>3.6989295764394625E-5</v>
      </c>
      <c r="I107" s="50">
        <f>SUM(B107:H107)</f>
        <v>1.0000000000000002</v>
      </c>
      <c r="K107" s="84" t="s">
        <v>86</v>
      </c>
      <c r="L107" s="101">
        <f>IF($S106=0,"-",L106/$S106)</f>
        <v>0.41604618305061131</v>
      </c>
      <c r="M107" s="101">
        <f t="shared" ref="M107:R107" si="107">IF($S106=0,"-",M106/$S106)</f>
        <v>4.4323998839017782E-3</v>
      </c>
      <c r="N107" s="101">
        <f t="shared" si="107"/>
        <v>9.915008852575978E-2</v>
      </c>
      <c r="O107" s="101">
        <f t="shared" si="107"/>
        <v>4.6614645452889104E-2</v>
      </c>
      <c r="P107" s="101">
        <f t="shared" si="107"/>
        <v>0.40004874187549061</v>
      </c>
      <c r="Q107" s="101">
        <f t="shared" si="107"/>
        <v>3.368507600790506E-2</v>
      </c>
      <c r="R107" s="102">
        <f t="shared" si="107"/>
        <v>2.2865203442604392E-5</v>
      </c>
      <c r="S107" s="103">
        <f>SUM(L107:R107)</f>
        <v>1.0000000000000002</v>
      </c>
      <c r="T107" s="24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J107" s="23"/>
    </row>
    <row r="108" spans="1:111" ht="15" thickBot="1">
      <c r="A108" s="33"/>
      <c r="B108" s="53"/>
      <c r="C108" s="53"/>
      <c r="D108" s="53"/>
      <c r="E108" s="53"/>
      <c r="F108" s="53"/>
      <c r="G108" s="53"/>
      <c r="H108" s="53"/>
      <c r="I108" s="53"/>
      <c r="K108" s="33"/>
      <c r="L108" s="51"/>
      <c r="M108" s="51"/>
      <c r="N108" s="51"/>
      <c r="O108" s="51"/>
      <c r="P108" s="51"/>
      <c r="Q108" s="51"/>
      <c r="R108" s="51"/>
      <c r="S108" s="51"/>
    </row>
    <row r="109" spans="1:111" ht="30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4" t="s">
        <v>31</v>
      </c>
      <c r="L109" s="86" t="s">
        <v>0</v>
      </c>
      <c r="M109" s="86" t="s">
        <v>1</v>
      </c>
      <c r="N109" s="86" t="s">
        <v>2</v>
      </c>
      <c r="O109" s="86" t="s">
        <v>3</v>
      </c>
      <c r="P109" s="86" t="s">
        <v>27</v>
      </c>
      <c r="Q109" s="86" t="s">
        <v>4</v>
      </c>
      <c r="R109" s="86" t="s">
        <v>5</v>
      </c>
      <c r="S109" s="87" t="s">
        <v>6</v>
      </c>
      <c r="U109" s="445" t="s">
        <v>31</v>
      </c>
      <c r="V109" s="116" t="s">
        <v>77</v>
      </c>
      <c r="W109" s="116" t="s">
        <v>78</v>
      </c>
      <c r="X109" s="116" t="s">
        <v>4</v>
      </c>
      <c r="Y109" s="116" t="s">
        <v>1</v>
      </c>
      <c r="Z109" s="116" t="s">
        <v>2</v>
      </c>
      <c r="AA109" s="116" t="s">
        <v>3</v>
      </c>
      <c r="AB109" s="116" t="s">
        <v>54</v>
      </c>
      <c r="AC109" s="116" t="s">
        <v>66</v>
      </c>
      <c r="AD109" s="117" t="s">
        <v>79</v>
      </c>
      <c r="AE109" s="117" t="s">
        <v>80</v>
      </c>
      <c r="AF109" s="117" t="s">
        <v>81</v>
      </c>
      <c r="AG109" s="117" t="s">
        <v>82</v>
      </c>
      <c r="AH109" s="117" t="s">
        <v>83</v>
      </c>
      <c r="AI109" s="118" t="s">
        <v>62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</row>
    <row r="110" spans="1:111" ht="15">
      <c r="A110" s="411" t="s">
        <v>31</v>
      </c>
      <c r="B110" s="386" t="s">
        <v>119</v>
      </c>
      <c r="C110" s="387"/>
      <c r="D110" s="387"/>
      <c r="E110" s="387"/>
      <c r="F110" s="387"/>
      <c r="G110" s="387"/>
      <c r="H110" s="387"/>
      <c r="I110" s="388"/>
      <c r="K110" s="405" t="s">
        <v>31</v>
      </c>
      <c r="L110" s="389" t="s">
        <v>119</v>
      </c>
      <c r="M110" s="390"/>
      <c r="N110" s="390"/>
      <c r="O110" s="390"/>
      <c r="P110" s="390"/>
      <c r="Q110" s="390"/>
      <c r="R110" s="390"/>
      <c r="S110" s="391"/>
      <c r="U110" s="446" t="s">
        <v>31</v>
      </c>
      <c r="V110" s="402" t="s">
        <v>119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3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</row>
    <row r="111" spans="1:1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  <c r="K111" s="85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4">
        <v>0</v>
      </c>
      <c r="S111" s="105">
        <f>SUM(L111:R111)</f>
        <v>0</v>
      </c>
      <c r="U111" s="106" t="s">
        <v>7</v>
      </c>
      <c r="V111" s="119">
        <v>0</v>
      </c>
      <c r="W111" s="119">
        <v>0</v>
      </c>
      <c r="X111" s="119">
        <v>0</v>
      </c>
      <c r="Y111" s="119">
        <v>0</v>
      </c>
      <c r="Z111" s="119">
        <v>0</v>
      </c>
      <c r="AA111" s="119">
        <v>0</v>
      </c>
      <c r="AB111" s="119">
        <v>0</v>
      </c>
      <c r="AC111" s="120">
        <v>0</v>
      </c>
      <c r="AD111" s="121">
        <v>0</v>
      </c>
      <c r="AE111" s="121">
        <v>0</v>
      </c>
      <c r="AF111" s="121">
        <v>0</v>
      </c>
      <c r="AG111" s="121">
        <v>0</v>
      </c>
      <c r="AH111" s="121">
        <v>0</v>
      </c>
      <c r="AI111" s="122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</row>
    <row r="112" spans="1:1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108">SUM(B112:H112)</f>
        <v>0</v>
      </c>
      <c r="K112" s="77" t="s">
        <v>8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1">
        <v>0</v>
      </c>
      <c r="S112" s="92">
        <f t="shared" ref="S112:S131" si="109">SUM(L112:R112)</f>
        <v>0</v>
      </c>
      <c r="U112" s="107" t="s">
        <v>8</v>
      </c>
      <c r="V112" s="123">
        <v>0</v>
      </c>
      <c r="W112" s="123">
        <v>0</v>
      </c>
      <c r="X112" s="123">
        <v>0</v>
      </c>
      <c r="Y112" s="123">
        <v>0</v>
      </c>
      <c r="Z112" s="123">
        <v>0</v>
      </c>
      <c r="AA112" s="123">
        <v>0</v>
      </c>
      <c r="AB112" s="123">
        <v>0</v>
      </c>
      <c r="AC112" s="124">
        <v>0</v>
      </c>
      <c r="AD112" s="123">
        <v>0</v>
      </c>
      <c r="AE112" s="123">
        <v>0</v>
      </c>
      <c r="AF112" s="123">
        <v>0</v>
      </c>
      <c r="AG112" s="123">
        <v>0</v>
      </c>
      <c r="AH112" s="123">
        <v>0</v>
      </c>
      <c r="AI112" s="125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</row>
    <row r="113" spans="1:111" ht="15">
      <c r="A113" s="28" t="s">
        <v>10</v>
      </c>
      <c r="B113" s="44">
        <v>0</v>
      </c>
      <c r="C113" s="44">
        <v>0</v>
      </c>
      <c r="D113" s="44">
        <v>3309.7478399999995</v>
      </c>
      <c r="E113" s="44">
        <v>0</v>
      </c>
      <c r="F113" s="397"/>
      <c r="G113" s="44">
        <v>0</v>
      </c>
      <c r="H113" s="45">
        <v>0</v>
      </c>
      <c r="I113" s="40">
        <f t="shared" si="108"/>
        <v>3309.7478399999995</v>
      </c>
      <c r="K113" s="78" t="s">
        <v>10</v>
      </c>
      <c r="L113" s="44">
        <v>0</v>
      </c>
      <c r="M113" s="44">
        <v>0</v>
      </c>
      <c r="N113" s="44">
        <v>3309.7478399999995</v>
      </c>
      <c r="O113" s="44">
        <v>0</v>
      </c>
      <c r="P113" s="44">
        <v>0</v>
      </c>
      <c r="Q113" s="44">
        <v>0</v>
      </c>
      <c r="R113" s="88">
        <v>0</v>
      </c>
      <c r="S113" s="89">
        <f t="shared" si="109"/>
        <v>3309.7478399999995</v>
      </c>
      <c r="U113" s="108" t="s">
        <v>10</v>
      </c>
      <c r="V113" s="119">
        <v>0</v>
      </c>
      <c r="W113" s="119">
        <v>0</v>
      </c>
      <c r="X113" s="119">
        <v>0</v>
      </c>
      <c r="Y113" s="119">
        <v>0</v>
      </c>
      <c r="Z113" s="119">
        <v>3309.7478399999995</v>
      </c>
      <c r="AA113" s="119">
        <v>0</v>
      </c>
      <c r="AB113" s="119">
        <v>0</v>
      </c>
      <c r="AC113" s="120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2">
        <f t="shared" si="110"/>
        <v>3309.7478399999995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</row>
    <row r="114" spans="1:111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108"/>
        <v>0</v>
      </c>
      <c r="K114" s="77" t="s">
        <v>55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1">
        <v>0</v>
      </c>
      <c r="S114" s="92">
        <f t="shared" si="109"/>
        <v>0</v>
      </c>
      <c r="U114" s="107" t="s">
        <v>55</v>
      </c>
      <c r="V114" s="123">
        <v>0</v>
      </c>
      <c r="W114" s="123">
        <v>0</v>
      </c>
      <c r="X114" s="123">
        <v>0</v>
      </c>
      <c r="Y114" s="123">
        <v>0</v>
      </c>
      <c r="Z114" s="123">
        <v>0</v>
      </c>
      <c r="AA114" s="123">
        <v>0</v>
      </c>
      <c r="AB114" s="123">
        <v>0</v>
      </c>
      <c r="AC114" s="124">
        <v>0</v>
      </c>
      <c r="AD114" s="123">
        <v>0</v>
      </c>
      <c r="AE114" s="123">
        <v>0</v>
      </c>
      <c r="AF114" s="123">
        <v>0</v>
      </c>
      <c r="AG114" s="123">
        <v>0</v>
      </c>
      <c r="AH114" s="123">
        <v>0</v>
      </c>
      <c r="AI114" s="125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</row>
    <row r="115" spans="1:111" ht="15">
      <c r="A115" s="28" t="s">
        <v>16</v>
      </c>
      <c r="B115" s="44">
        <v>6.3565605172633095</v>
      </c>
      <c r="C115" s="44">
        <v>0</v>
      </c>
      <c r="D115" s="44">
        <v>953.48407758949645</v>
      </c>
      <c r="E115" s="44">
        <v>0</v>
      </c>
      <c r="F115" s="397"/>
      <c r="G115" s="44">
        <v>0</v>
      </c>
      <c r="H115" s="45">
        <v>0</v>
      </c>
      <c r="I115" s="40">
        <f t="shared" si="108"/>
        <v>959.8406381067598</v>
      </c>
      <c r="K115" s="78" t="s">
        <v>16</v>
      </c>
      <c r="L115" s="44">
        <v>6.3565605172633095</v>
      </c>
      <c r="M115" s="44">
        <v>0</v>
      </c>
      <c r="N115" s="44">
        <v>953.48407758949645</v>
      </c>
      <c r="O115" s="44">
        <v>0</v>
      </c>
      <c r="P115" s="44">
        <v>0</v>
      </c>
      <c r="Q115" s="44">
        <v>0</v>
      </c>
      <c r="R115" s="88">
        <v>0</v>
      </c>
      <c r="S115" s="89">
        <f t="shared" si="109"/>
        <v>959.8406381067598</v>
      </c>
      <c r="U115" s="108" t="s">
        <v>16</v>
      </c>
      <c r="V115" s="119">
        <v>6.3565605172633095</v>
      </c>
      <c r="W115" s="119">
        <v>0</v>
      </c>
      <c r="X115" s="119">
        <v>0</v>
      </c>
      <c r="Y115" s="119">
        <v>0</v>
      </c>
      <c r="Z115" s="119">
        <v>0</v>
      </c>
      <c r="AA115" s="119">
        <v>0</v>
      </c>
      <c r="AB115" s="119">
        <v>0</v>
      </c>
      <c r="AC115" s="120">
        <v>953.48407758949645</v>
      </c>
      <c r="AD115" s="121">
        <v>0</v>
      </c>
      <c r="AE115" s="121">
        <v>0</v>
      </c>
      <c r="AF115" s="121">
        <v>0</v>
      </c>
      <c r="AG115" s="121">
        <v>953.48407758949645</v>
      </c>
      <c r="AH115" s="121">
        <v>0</v>
      </c>
      <c r="AI115" s="122">
        <f t="shared" si="110"/>
        <v>959.8406381067598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</row>
    <row r="116" spans="1:111" ht="15">
      <c r="A116" s="27" t="s">
        <v>67</v>
      </c>
      <c r="B116" s="41">
        <v>0</v>
      </c>
      <c r="C116" s="41">
        <v>0</v>
      </c>
      <c r="D116" s="41">
        <v>9.9830668384923965E-2</v>
      </c>
      <c r="E116" s="41">
        <v>0</v>
      </c>
      <c r="F116" s="397"/>
      <c r="G116" s="41">
        <v>0</v>
      </c>
      <c r="H116" s="42">
        <v>0</v>
      </c>
      <c r="I116" s="43">
        <f t="shared" si="108"/>
        <v>9.9830668384923965E-2</v>
      </c>
      <c r="K116" s="77" t="s">
        <v>67</v>
      </c>
      <c r="L116" s="90">
        <v>0</v>
      </c>
      <c r="M116" s="90">
        <v>0</v>
      </c>
      <c r="N116" s="90">
        <v>9.9830668384923965E-2</v>
      </c>
      <c r="O116" s="90">
        <v>0</v>
      </c>
      <c r="P116" s="90">
        <v>0</v>
      </c>
      <c r="Q116" s="90">
        <v>0</v>
      </c>
      <c r="R116" s="91">
        <v>0</v>
      </c>
      <c r="S116" s="92">
        <f t="shared" si="109"/>
        <v>9.9830668384923965E-2</v>
      </c>
      <c r="U116" s="107" t="s">
        <v>56</v>
      </c>
      <c r="V116" s="123">
        <v>0</v>
      </c>
      <c r="W116" s="123">
        <v>0</v>
      </c>
      <c r="X116" s="123">
        <v>0</v>
      </c>
      <c r="Y116" s="123">
        <v>0</v>
      </c>
      <c r="Z116" s="123">
        <v>9.9830668384923965E-2</v>
      </c>
      <c r="AA116" s="123">
        <v>0</v>
      </c>
      <c r="AB116" s="123">
        <v>0</v>
      </c>
      <c r="AC116" s="124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5">
        <f t="shared" si="110"/>
        <v>9.9830668384923965E-2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</row>
    <row r="117" spans="1:111" ht="15">
      <c r="A117" s="28" t="s">
        <v>57</v>
      </c>
      <c r="B117" s="44">
        <v>0</v>
      </c>
      <c r="C117" s="44">
        <v>0</v>
      </c>
      <c r="D117" s="44">
        <v>0</v>
      </c>
      <c r="E117" s="44">
        <v>0.29445854759641105</v>
      </c>
      <c r="F117" s="397"/>
      <c r="G117" s="44">
        <v>0</v>
      </c>
      <c r="H117" s="45">
        <v>0</v>
      </c>
      <c r="I117" s="40">
        <f t="shared" si="108"/>
        <v>0.29445854759641105</v>
      </c>
      <c r="K117" s="78" t="s">
        <v>57</v>
      </c>
      <c r="L117" s="44">
        <v>0</v>
      </c>
      <c r="M117" s="44">
        <v>0</v>
      </c>
      <c r="N117" s="44">
        <v>0</v>
      </c>
      <c r="O117" s="44">
        <v>0.29445854759641105</v>
      </c>
      <c r="P117" s="44">
        <v>23.897943197368111</v>
      </c>
      <c r="Q117" s="44">
        <v>0</v>
      </c>
      <c r="R117" s="88">
        <v>0</v>
      </c>
      <c r="S117" s="89">
        <f t="shared" si="109"/>
        <v>24.192401744964521</v>
      </c>
      <c r="U117" s="108" t="s">
        <v>57</v>
      </c>
      <c r="V117" s="119">
        <v>0</v>
      </c>
      <c r="W117" s="119">
        <v>0</v>
      </c>
      <c r="X117" s="119">
        <v>0</v>
      </c>
      <c r="Y117" s="119">
        <v>0</v>
      </c>
      <c r="Z117" s="119">
        <v>0</v>
      </c>
      <c r="AA117" s="119">
        <v>0.29445854759641105</v>
      </c>
      <c r="AB117" s="119">
        <v>23.897943197368111</v>
      </c>
      <c r="AC117" s="120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22">
        <f t="shared" si="110"/>
        <v>24.192401744964521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</row>
    <row r="118" spans="1:111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108"/>
        <v>0</v>
      </c>
      <c r="K118" s="77" t="s">
        <v>12</v>
      </c>
      <c r="L118" s="90">
        <v>0</v>
      </c>
      <c r="M118" s="90">
        <v>0</v>
      </c>
      <c r="N118" s="90">
        <v>0</v>
      </c>
      <c r="O118" s="90">
        <v>0</v>
      </c>
      <c r="P118" s="90">
        <v>0.43294802797106313</v>
      </c>
      <c r="Q118" s="90">
        <v>0</v>
      </c>
      <c r="R118" s="91">
        <v>0</v>
      </c>
      <c r="S118" s="92">
        <f t="shared" si="109"/>
        <v>0.43294802797106313</v>
      </c>
      <c r="U118" s="107" t="s">
        <v>12</v>
      </c>
      <c r="V118" s="123">
        <v>0</v>
      </c>
      <c r="W118" s="123">
        <v>0</v>
      </c>
      <c r="X118" s="123">
        <v>0</v>
      </c>
      <c r="Y118" s="123">
        <v>0</v>
      </c>
      <c r="Z118" s="123">
        <v>0</v>
      </c>
      <c r="AA118" s="123">
        <v>0</v>
      </c>
      <c r="AB118" s="123">
        <v>0.43294802797106313</v>
      </c>
      <c r="AC118" s="124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5">
        <f t="shared" si="110"/>
        <v>0.43294802797106313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</row>
    <row r="119" spans="1:111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108"/>
        <v>0</v>
      </c>
      <c r="K119" s="78" t="s">
        <v>58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8">
        <v>0</v>
      </c>
      <c r="S119" s="89">
        <f t="shared" si="109"/>
        <v>0</v>
      </c>
      <c r="U119" s="108" t="s">
        <v>58</v>
      </c>
      <c r="V119" s="119">
        <v>0</v>
      </c>
      <c r="W119" s="119">
        <v>0</v>
      </c>
      <c r="X119" s="119">
        <v>0</v>
      </c>
      <c r="Y119" s="119">
        <v>0</v>
      </c>
      <c r="Z119" s="119">
        <v>0</v>
      </c>
      <c r="AA119" s="119">
        <v>0</v>
      </c>
      <c r="AB119" s="119">
        <v>0</v>
      </c>
      <c r="AC119" s="120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22">
        <f t="shared" si="110"/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</row>
    <row r="120" spans="1:111" ht="15">
      <c r="A120" s="27" t="s">
        <v>17</v>
      </c>
      <c r="B120" s="41">
        <v>0.22997625385482082</v>
      </c>
      <c r="C120" s="41">
        <v>0</v>
      </c>
      <c r="D120" s="41">
        <v>7.3600237461451803</v>
      </c>
      <c r="E120" s="41">
        <v>0</v>
      </c>
      <c r="F120" s="397"/>
      <c r="G120" s="41">
        <v>0</v>
      </c>
      <c r="H120" s="42">
        <v>0</v>
      </c>
      <c r="I120" s="43">
        <f t="shared" si="108"/>
        <v>7.5900000000000007</v>
      </c>
      <c r="K120" s="77" t="s">
        <v>17</v>
      </c>
      <c r="L120" s="90">
        <v>0.22997625385482082</v>
      </c>
      <c r="M120" s="90">
        <v>0</v>
      </c>
      <c r="N120" s="90">
        <v>7.3600237461451803</v>
      </c>
      <c r="O120" s="90">
        <v>0</v>
      </c>
      <c r="P120" s="90">
        <v>4.5539999999999999E-3</v>
      </c>
      <c r="Q120" s="90">
        <v>0</v>
      </c>
      <c r="R120" s="91">
        <v>0</v>
      </c>
      <c r="S120" s="92">
        <f t="shared" si="109"/>
        <v>7.5945540000000005</v>
      </c>
      <c r="U120" s="107" t="s">
        <v>17</v>
      </c>
      <c r="V120" s="123">
        <v>0.22997625385482082</v>
      </c>
      <c r="W120" s="123">
        <v>0</v>
      </c>
      <c r="X120" s="123">
        <v>0</v>
      </c>
      <c r="Y120" s="123">
        <v>0</v>
      </c>
      <c r="Z120" s="123">
        <v>7.3600237461451803</v>
      </c>
      <c r="AA120" s="123">
        <v>0</v>
      </c>
      <c r="AB120" s="123">
        <v>4.5539999999999999E-3</v>
      </c>
      <c r="AC120" s="124">
        <v>0</v>
      </c>
      <c r="AD120" s="123">
        <v>0</v>
      </c>
      <c r="AE120" s="123">
        <v>0</v>
      </c>
      <c r="AF120" s="123">
        <v>0</v>
      </c>
      <c r="AG120" s="123">
        <v>0</v>
      </c>
      <c r="AH120" s="123">
        <v>0</v>
      </c>
      <c r="AI120" s="125">
        <f t="shared" si="110"/>
        <v>7.5945540000000005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</row>
    <row r="121" spans="1:111" ht="15">
      <c r="A121" s="28" t="s">
        <v>139</v>
      </c>
      <c r="B121" s="44">
        <v>341.49107863617843</v>
      </c>
      <c r="C121" s="44">
        <v>264.21942634434873</v>
      </c>
      <c r="D121" s="44">
        <v>6765.5270033835786</v>
      </c>
      <c r="E121" s="44">
        <v>0</v>
      </c>
      <c r="F121" s="397"/>
      <c r="G121" s="44">
        <v>0</v>
      </c>
      <c r="H121" s="45">
        <v>0</v>
      </c>
      <c r="I121" s="40">
        <f t="shared" si="108"/>
        <v>7371.2375083641055</v>
      </c>
      <c r="K121" s="78" t="s">
        <v>139</v>
      </c>
      <c r="L121" s="44">
        <v>341.49107863617843</v>
      </c>
      <c r="M121" s="44">
        <v>264.21942634434873</v>
      </c>
      <c r="N121" s="44">
        <v>6765.5270033835786</v>
      </c>
      <c r="O121" s="44">
        <v>0</v>
      </c>
      <c r="P121" s="44">
        <v>0</v>
      </c>
      <c r="Q121" s="44">
        <v>0</v>
      </c>
      <c r="R121" s="88">
        <v>0</v>
      </c>
      <c r="S121" s="89">
        <f t="shared" si="109"/>
        <v>7371.2375083641055</v>
      </c>
      <c r="U121" s="108" t="s">
        <v>139</v>
      </c>
      <c r="V121" s="119">
        <v>320.34942636776537</v>
      </c>
      <c r="W121" s="119">
        <v>0</v>
      </c>
      <c r="X121" s="119">
        <v>0</v>
      </c>
      <c r="Y121" s="119">
        <v>264.21942634434873</v>
      </c>
      <c r="Z121" s="119">
        <v>6604.226353298799</v>
      </c>
      <c r="AA121" s="119">
        <v>0</v>
      </c>
      <c r="AB121" s="119">
        <v>0</v>
      </c>
      <c r="AC121" s="120">
        <v>182.44230235319219</v>
      </c>
      <c r="AD121" s="119">
        <v>21.141652268413072</v>
      </c>
      <c r="AE121" s="119">
        <v>0</v>
      </c>
      <c r="AF121" s="119">
        <v>0</v>
      </c>
      <c r="AG121" s="119">
        <v>161.30065008477914</v>
      </c>
      <c r="AH121" s="119">
        <v>0</v>
      </c>
      <c r="AI121" s="122">
        <f t="shared" si="110"/>
        <v>7371.2375083641055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</row>
    <row r="122" spans="1:111" ht="15">
      <c r="A122" s="27" t="s">
        <v>25</v>
      </c>
      <c r="B122" s="41">
        <v>108.132420189078</v>
      </c>
      <c r="C122" s="41">
        <v>1.8302231050963427</v>
      </c>
      <c r="D122" s="41">
        <v>1335.1364567335356</v>
      </c>
      <c r="E122" s="41">
        <v>1916.7993078209806</v>
      </c>
      <c r="F122" s="397"/>
      <c r="G122" s="41">
        <v>154.71200086629619</v>
      </c>
      <c r="H122" s="42">
        <v>4.5986449999275614</v>
      </c>
      <c r="I122" s="43">
        <f t="shared" si="108"/>
        <v>3521.2090537149147</v>
      </c>
      <c r="K122" s="77" t="s">
        <v>25</v>
      </c>
      <c r="L122" s="90">
        <v>108.132420189078</v>
      </c>
      <c r="M122" s="90">
        <v>1.8302231050963427</v>
      </c>
      <c r="N122" s="90">
        <v>1335.1364567335356</v>
      </c>
      <c r="O122" s="90">
        <v>1916.7993078209806</v>
      </c>
      <c r="P122" s="90">
        <v>32.328535938756495</v>
      </c>
      <c r="Q122" s="90">
        <v>154.71200086629619</v>
      </c>
      <c r="R122" s="91">
        <v>4.5986449999275614</v>
      </c>
      <c r="S122" s="92">
        <f t="shared" si="109"/>
        <v>3553.5375896536711</v>
      </c>
      <c r="U122" s="107" t="s">
        <v>25</v>
      </c>
      <c r="V122" s="123">
        <v>2.2562486229711536</v>
      </c>
      <c r="W122" s="123">
        <v>52.898735461071837</v>
      </c>
      <c r="X122" s="123">
        <v>154.71200086629619</v>
      </c>
      <c r="Y122" s="123">
        <v>1.8302231050963427</v>
      </c>
      <c r="Z122" s="123">
        <v>1335.1364567335356</v>
      </c>
      <c r="AA122" s="123">
        <v>1913.8589119652675</v>
      </c>
      <c r="AB122" s="123">
        <v>32.328535938756495</v>
      </c>
      <c r="AC122" s="124">
        <v>60.516476960675803</v>
      </c>
      <c r="AD122" s="123">
        <v>52.977436105035011</v>
      </c>
      <c r="AE122" s="123">
        <v>2.9403958557132288</v>
      </c>
      <c r="AF122" s="123">
        <v>4.5986449999275614</v>
      </c>
      <c r="AG122" s="123">
        <v>0</v>
      </c>
      <c r="AH122" s="123">
        <v>0</v>
      </c>
      <c r="AI122" s="125">
        <f t="shared" si="110"/>
        <v>3553.5375896536711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</row>
    <row r="123" spans="1:111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108"/>
        <v>0</v>
      </c>
      <c r="K123" s="78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8">
        <v>0</v>
      </c>
      <c r="S123" s="89">
        <f t="shared" si="109"/>
        <v>0</v>
      </c>
      <c r="U123" s="108" t="s">
        <v>24</v>
      </c>
      <c r="V123" s="119">
        <v>0</v>
      </c>
      <c r="W123" s="119">
        <v>0</v>
      </c>
      <c r="X123" s="119">
        <v>0</v>
      </c>
      <c r="Y123" s="119">
        <v>0</v>
      </c>
      <c r="Z123" s="119">
        <v>0</v>
      </c>
      <c r="AA123" s="119">
        <v>0</v>
      </c>
      <c r="AB123" s="119">
        <v>0</v>
      </c>
      <c r="AC123" s="120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22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</row>
    <row r="124" spans="1:111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108"/>
        <v>0</v>
      </c>
      <c r="K124" s="77" t="s">
        <v>59</v>
      </c>
      <c r="L124" s="90">
        <v>0</v>
      </c>
      <c r="M124" s="90">
        <v>0</v>
      </c>
      <c r="N124" s="90">
        <v>0</v>
      </c>
      <c r="O124" s="90">
        <v>0</v>
      </c>
      <c r="P124" s="90">
        <v>0</v>
      </c>
      <c r="Q124" s="90">
        <v>0</v>
      </c>
      <c r="R124" s="91">
        <v>0</v>
      </c>
      <c r="S124" s="92">
        <f t="shared" si="109"/>
        <v>0</v>
      </c>
      <c r="U124" s="107" t="s">
        <v>59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4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5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</row>
    <row r="125" spans="1:111" ht="15">
      <c r="A125" s="28" t="s">
        <v>22</v>
      </c>
      <c r="B125" s="44">
        <v>0</v>
      </c>
      <c r="C125" s="44">
        <v>0.62225982262645296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108"/>
        <v>0.62225982262645296</v>
      </c>
      <c r="K125" s="78" t="s">
        <v>22</v>
      </c>
      <c r="L125" s="44">
        <v>0</v>
      </c>
      <c r="M125" s="44">
        <v>0.62225982262645296</v>
      </c>
      <c r="N125" s="44">
        <v>0</v>
      </c>
      <c r="O125" s="44">
        <v>0</v>
      </c>
      <c r="P125" s="44">
        <v>0.99730584367208963</v>
      </c>
      <c r="Q125" s="44">
        <v>0</v>
      </c>
      <c r="R125" s="88">
        <v>0</v>
      </c>
      <c r="S125" s="89">
        <f t="shared" si="109"/>
        <v>1.6195656662985427</v>
      </c>
      <c r="U125" s="108" t="s">
        <v>22</v>
      </c>
      <c r="V125" s="119">
        <v>0</v>
      </c>
      <c r="W125" s="119">
        <v>0</v>
      </c>
      <c r="X125" s="119">
        <v>0</v>
      </c>
      <c r="Y125" s="119">
        <v>0.62225982262645296</v>
      </c>
      <c r="Z125" s="119">
        <v>0</v>
      </c>
      <c r="AA125" s="119">
        <v>0</v>
      </c>
      <c r="AB125" s="119">
        <v>0.99730584367208963</v>
      </c>
      <c r="AC125" s="120">
        <v>0</v>
      </c>
      <c r="AD125" s="119">
        <v>0</v>
      </c>
      <c r="AE125" s="119">
        <v>0</v>
      </c>
      <c r="AF125" s="119">
        <v>0</v>
      </c>
      <c r="AG125" s="119">
        <v>0</v>
      </c>
      <c r="AH125" s="119">
        <v>0</v>
      </c>
      <c r="AI125" s="122">
        <f t="shared" si="110"/>
        <v>1.6195656662985427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</row>
    <row r="126" spans="1:111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 t="shared" si="108"/>
        <v>0</v>
      </c>
      <c r="K126" s="77" t="s">
        <v>21</v>
      </c>
      <c r="L126" s="90">
        <v>0</v>
      </c>
      <c r="M126" s="90">
        <v>0</v>
      </c>
      <c r="N126" s="90">
        <v>0</v>
      </c>
      <c r="O126" s="90">
        <v>0</v>
      </c>
      <c r="P126" s="90">
        <v>0</v>
      </c>
      <c r="Q126" s="90">
        <v>0</v>
      </c>
      <c r="R126" s="91">
        <v>0</v>
      </c>
      <c r="S126" s="92">
        <f t="shared" si="109"/>
        <v>0</v>
      </c>
      <c r="U126" s="107" t="s">
        <v>60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4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5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</row>
    <row r="127" spans="1:111" ht="15">
      <c r="A127" s="29" t="s">
        <v>63</v>
      </c>
      <c r="B127" s="44">
        <v>0</v>
      </c>
      <c r="C127" s="44">
        <v>10.70430603320022</v>
      </c>
      <c r="D127" s="44">
        <v>4674.8558314059983</v>
      </c>
      <c r="E127" s="44">
        <v>0</v>
      </c>
      <c r="F127" s="397"/>
      <c r="G127" s="44">
        <v>0</v>
      </c>
      <c r="H127" s="45">
        <v>0</v>
      </c>
      <c r="I127" s="40">
        <f t="shared" si="108"/>
        <v>4685.5601374391981</v>
      </c>
      <c r="K127" s="79" t="s">
        <v>63</v>
      </c>
      <c r="L127" s="44">
        <v>0</v>
      </c>
      <c r="M127" s="44">
        <v>10.70430603320022</v>
      </c>
      <c r="N127" s="44">
        <v>4674.8558314059983</v>
      </c>
      <c r="O127" s="44">
        <v>0</v>
      </c>
      <c r="P127" s="44">
        <v>0</v>
      </c>
      <c r="Q127" s="44">
        <v>0</v>
      </c>
      <c r="R127" s="88">
        <v>0</v>
      </c>
      <c r="S127" s="89">
        <f t="shared" si="109"/>
        <v>4685.5601374391981</v>
      </c>
      <c r="U127" s="109" t="s">
        <v>61</v>
      </c>
      <c r="V127" s="119">
        <v>0</v>
      </c>
      <c r="W127" s="119">
        <v>0</v>
      </c>
      <c r="X127" s="119">
        <v>0</v>
      </c>
      <c r="Y127" s="119">
        <v>10.70430603320022</v>
      </c>
      <c r="Z127" s="119">
        <v>4674.8558314059983</v>
      </c>
      <c r="AA127" s="119">
        <v>0</v>
      </c>
      <c r="AB127" s="119">
        <v>0</v>
      </c>
      <c r="AC127" s="120">
        <v>0</v>
      </c>
      <c r="AD127" s="121">
        <v>0</v>
      </c>
      <c r="AE127" s="121">
        <v>0</v>
      </c>
      <c r="AF127" s="121">
        <v>0</v>
      </c>
      <c r="AG127" s="121">
        <v>0</v>
      </c>
      <c r="AH127" s="121">
        <v>0</v>
      </c>
      <c r="AI127" s="122">
        <f t="shared" si="110"/>
        <v>4685.5601374391981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</row>
    <row r="128" spans="1:111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108"/>
        <v>0</v>
      </c>
      <c r="K128" s="80" t="s">
        <v>23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4">
        <v>0</v>
      </c>
      <c r="S128" s="95">
        <f t="shared" si="109"/>
        <v>0</v>
      </c>
      <c r="U128" s="110" t="s">
        <v>64</v>
      </c>
      <c r="V128" s="126">
        <v>0</v>
      </c>
      <c r="W128" s="126">
        <v>0</v>
      </c>
      <c r="X128" s="126">
        <v>0</v>
      </c>
      <c r="Y128" s="126">
        <v>0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7">
        <v>0</v>
      </c>
      <c r="AI128" s="128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</row>
    <row r="129" spans="1:111">
      <c r="A129" s="59" t="s">
        <v>19</v>
      </c>
      <c r="B129" s="65">
        <v>0</v>
      </c>
      <c r="C129" s="65">
        <v>3.0177410303764431</v>
      </c>
      <c r="D129" s="65">
        <v>1317.9279637346842</v>
      </c>
      <c r="E129" s="65">
        <v>0</v>
      </c>
      <c r="F129" s="397"/>
      <c r="G129" s="65">
        <v>0</v>
      </c>
      <c r="H129" s="66">
        <v>0</v>
      </c>
      <c r="I129" s="67">
        <f t="shared" si="108"/>
        <v>1320.9457047650608</v>
      </c>
      <c r="K129" s="81" t="s">
        <v>19</v>
      </c>
      <c r="L129" s="65">
        <v>0</v>
      </c>
      <c r="M129" s="65">
        <v>3.0177410303764431</v>
      </c>
      <c r="N129" s="65">
        <v>1317.9279637346842</v>
      </c>
      <c r="O129" s="65">
        <v>0</v>
      </c>
      <c r="P129" s="65">
        <v>0</v>
      </c>
      <c r="Q129" s="65">
        <v>0</v>
      </c>
      <c r="R129" s="96">
        <v>0</v>
      </c>
      <c r="S129" s="97">
        <f t="shared" si="109"/>
        <v>1320.9457047650608</v>
      </c>
      <c r="U129" s="111" t="s">
        <v>19</v>
      </c>
      <c r="V129" s="129">
        <v>0</v>
      </c>
      <c r="W129" s="129">
        <v>0</v>
      </c>
      <c r="X129" s="129">
        <v>0</v>
      </c>
      <c r="Y129" s="129">
        <v>3.0177410303764431</v>
      </c>
      <c r="Z129" s="129">
        <v>1317.9279637346842</v>
      </c>
      <c r="AA129" s="129">
        <v>0</v>
      </c>
      <c r="AB129" s="129">
        <v>0</v>
      </c>
      <c r="AC129" s="129">
        <v>0</v>
      </c>
      <c r="AD129" s="130">
        <v>0</v>
      </c>
      <c r="AE129" s="130">
        <v>0</v>
      </c>
      <c r="AF129" s="130">
        <v>0</v>
      </c>
      <c r="AG129" s="130">
        <v>0</v>
      </c>
      <c r="AH129" s="130">
        <v>0</v>
      </c>
      <c r="AI129" s="131">
        <f t="shared" si="110"/>
        <v>1320.9457047650608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</row>
    <row r="130" spans="1:111">
      <c r="A130" s="58" t="s">
        <v>20</v>
      </c>
      <c r="B130" s="62">
        <v>0</v>
      </c>
      <c r="C130" s="62">
        <v>7.6865650028237766</v>
      </c>
      <c r="D130" s="62">
        <v>3356.9278676713143</v>
      </c>
      <c r="E130" s="62">
        <v>0</v>
      </c>
      <c r="F130" s="397"/>
      <c r="G130" s="62">
        <v>0</v>
      </c>
      <c r="H130" s="63">
        <v>0</v>
      </c>
      <c r="I130" s="64">
        <f t="shared" si="108"/>
        <v>3364.6144326741382</v>
      </c>
      <c r="K130" s="80" t="s">
        <v>20</v>
      </c>
      <c r="L130" s="93">
        <v>0</v>
      </c>
      <c r="M130" s="93">
        <v>7.6865650028237766</v>
      </c>
      <c r="N130" s="93">
        <v>3356.9278676713143</v>
      </c>
      <c r="O130" s="93">
        <v>0</v>
      </c>
      <c r="P130" s="93">
        <v>0</v>
      </c>
      <c r="Q130" s="93">
        <v>0</v>
      </c>
      <c r="R130" s="94">
        <v>0</v>
      </c>
      <c r="S130" s="95">
        <f t="shared" si="109"/>
        <v>3364.6144326741382</v>
      </c>
      <c r="U130" s="110" t="s">
        <v>20</v>
      </c>
      <c r="V130" s="126">
        <v>0</v>
      </c>
      <c r="W130" s="126">
        <v>0</v>
      </c>
      <c r="X130" s="126">
        <v>0</v>
      </c>
      <c r="Y130" s="126">
        <v>7.6865650028237766</v>
      </c>
      <c r="Z130" s="126">
        <v>3356.9278676713143</v>
      </c>
      <c r="AA130" s="126">
        <v>0</v>
      </c>
      <c r="AB130" s="126">
        <v>0</v>
      </c>
      <c r="AC130" s="126">
        <v>0</v>
      </c>
      <c r="AD130" s="126">
        <v>0</v>
      </c>
      <c r="AE130" s="126">
        <v>0</v>
      </c>
      <c r="AF130" s="126">
        <v>0</v>
      </c>
      <c r="AG130" s="126">
        <v>0</v>
      </c>
      <c r="AH130" s="127">
        <v>0</v>
      </c>
      <c r="AI130" s="128">
        <f t="shared" si="110"/>
        <v>3364.6144326741382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</row>
    <row r="131" spans="1:111" ht="15" thickBot="1">
      <c r="A131" s="60" t="s">
        <v>11</v>
      </c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108"/>
        <v>0</v>
      </c>
      <c r="K131" s="82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99">
        <f t="shared" si="109"/>
        <v>0</v>
      </c>
      <c r="U131" s="111" t="s">
        <v>11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30">
        <v>0</v>
      </c>
      <c r="AE131" s="130">
        <v>0</v>
      </c>
      <c r="AF131" s="130">
        <v>0</v>
      </c>
      <c r="AG131" s="130">
        <v>0</v>
      </c>
      <c r="AH131" s="130">
        <v>0</v>
      </c>
      <c r="AI131" s="131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</row>
    <row r="132" spans="1:111" ht="15">
      <c r="A132" s="34" t="s">
        <v>26</v>
      </c>
      <c r="B132" s="70">
        <f>SUM(B111:B127)</f>
        <v>456.21003559637455</v>
      </c>
      <c r="C132" s="70">
        <f t="shared" ref="C132:I132" si="111">SUM(C111:C127)</f>
        <v>277.37621530527178</v>
      </c>
      <c r="D132" s="70">
        <f t="shared" si="111"/>
        <v>17046.211063527138</v>
      </c>
      <c r="E132" s="70">
        <f t="shared" si="111"/>
        <v>1917.093766368577</v>
      </c>
      <c r="F132" s="70">
        <f t="shared" si="111"/>
        <v>0</v>
      </c>
      <c r="G132" s="70">
        <f t="shared" si="111"/>
        <v>154.71200086629619</v>
      </c>
      <c r="H132" s="71">
        <f t="shared" si="111"/>
        <v>4.5986449999275614</v>
      </c>
      <c r="I132" s="40">
        <f t="shared" si="111"/>
        <v>19856.201726663585</v>
      </c>
      <c r="K132" s="83" t="s">
        <v>26</v>
      </c>
      <c r="L132" s="70">
        <f>SUM(L111:L127)</f>
        <v>456.21003559637455</v>
      </c>
      <c r="M132" s="70">
        <f t="shared" ref="M132:S132" si="112">SUM(M111:M127)</f>
        <v>277.37621530527178</v>
      </c>
      <c r="N132" s="70">
        <f t="shared" si="112"/>
        <v>17046.211063527138</v>
      </c>
      <c r="O132" s="70">
        <f t="shared" si="112"/>
        <v>1917.093766368577</v>
      </c>
      <c r="P132" s="70">
        <f t="shared" si="112"/>
        <v>57.661287007767754</v>
      </c>
      <c r="Q132" s="70">
        <f t="shared" si="112"/>
        <v>154.71200086629619</v>
      </c>
      <c r="R132" s="71">
        <f t="shared" si="112"/>
        <v>4.5986449999275614</v>
      </c>
      <c r="S132" s="100">
        <f t="shared" si="112"/>
        <v>19913.863013671355</v>
      </c>
      <c r="T132" s="1"/>
      <c r="U132" s="112" t="s">
        <v>62</v>
      </c>
      <c r="V132" s="132">
        <f>SUM(V111:V127)</f>
        <v>329.19221176185465</v>
      </c>
      <c r="W132" s="132">
        <f t="shared" ref="W132:AH132" si="113">SUM(W111:W127)</f>
        <v>52.898735461071837</v>
      </c>
      <c r="X132" s="132">
        <f t="shared" si="113"/>
        <v>154.71200086629619</v>
      </c>
      <c r="Y132" s="132">
        <f t="shared" si="113"/>
        <v>277.37621530527178</v>
      </c>
      <c r="Z132" s="132">
        <f t="shared" si="113"/>
        <v>15931.426335852862</v>
      </c>
      <c r="AA132" s="132">
        <f t="shared" si="113"/>
        <v>1914.1533705128638</v>
      </c>
      <c r="AB132" s="132">
        <f t="shared" si="113"/>
        <v>57.661287007767754</v>
      </c>
      <c r="AC132" s="132">
        <f t="shared" si="113"/>
        <v>1196.4428569033644</v>
      </c>
      <c r="AD132" s="133">
        <f t="shared" si="113"/>
        <v>74.119088373448079</v>
      </c>
      <c r="AE132" s="133">
        <f t="shared" si="113"/>
        <v>2.9403958557132288</v>
      </c>
      <c r="AF132" s="133">
        <f t="shared" si="113"/>
        <v>4.5986449999275614</v>
      </c>
      <c r="AG132" s="133">
        <f t="shared" si="113"/>
        <v>1114.7847276742755</v>
      </c>
      <c r="AH132" s="133">
        <f t="shared" si="113"/>
        <v>0</v>
      </c>
      <c r="AI132" s="134">
        <f>SUM(V132:AC132)</f>
        <v>19913.863013671355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</row>
    <row r="133" spans="1:111" s="14" customFormat="1" ht="15" thickBot="1">
      <c r="A133" s="31" t="s">
        <v>86</v>
      </c>
      <c r="B133" s="49">
        <f>IF($I132=0,"-",B132/$I132)</f>
        <v>2.2975695043617541E-2</v>
      </c>
      <c r="C133" s="49">
        <f t="shared" ref="C133:H133" si="114">IF($I132=0,"-",C132/$I132)</f>
        <v>1.3969248455650082E-2</v>
      </c>
      <c r="D133" s="49">
        <f t="shared" si="114"/>
        <v>0.85848297162678922</v>
      </c>
      <c r="E133" s="49">
        <f t="shared" si="114"/>
        <v>9.6548866331985242E-2</v>
      </c>
      <c r="F133" s="49">
        <f t="shared" si="114"/>
        <v>0</v>
      </c>
      <c r="G133" s="49">
        <f t="shared" si="114"/>
        <v>7.791621126539203E-3</v>
      </c>
      <c r="H133" s="72">
        <f t="shared" si="114"/>
        <v>2.3159741541869732E-4</v>
      </c>
      <c r="I133" s="50">
        <f>SUM(B133:H133)</f>
        <v>0.99999999999999989</v>
      </c>
      <c r="K133" s="84" t="s">
        <v>86</v>
      </c>
      <c r="L133" s="101">
        <f>IF($S132=0,"-",L132/$S132)</f>
        <v>2.290916811485422E-2</v>
      </c>
      <c r="M133" s="101">
        <f t="shared" ref="M133:R133" si="115">IF($S132=0,"-",M132/$S132)</f>
        <v>1.3928800008057012E-2</v>
      </c>
      <c r="N133" s="101">
        <f t="shared" si="115"/>
        <v>0.85599720414991798</v>
      </c>
      <c r="O133" s="101">
        <f t="shared" si="115"/>
        <v>9.6269305711927669E-2</v>
      </c>
      <c r="P133" s="101">
        <f t="shared" si="115"/>
        <v>2.8955349832517109E-3</v>
      </c>
      <c r="Q133" s="101">
        <f t="shared" si="115"/>
        <v>7.7690602149910653E-3</v>
      </c>
      <c r="R133" s="102">
        <f t="shared" si="115"/>
        <v>2.3092681700032178E-4</v>
      </c>
      <c r="S133" s="103">
        <f>SUM(L133:R133)</f>
        <v>0.99999999999999989</v>
      </c>
      <c r="T133"/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111" ht="15" thickBot="1">
      <c r="A134" s="33"/>
      <c r="B134" s="32"/>
      <c r="C134" s="32"/>
      <c r="D134" s="32"/>
      <c r="E134" s="32"/>
      <c r="F134" s="32"/>
      <c r="G134" s="32"/>
      <c r="H134" s="32"/>
      <c r="I134" s="32"/>
      <c r="K134" s="33"/>
      <c r="L134" s="32"/>
      <c r="M134" s="32"/>
      <c r="N134" s="32"/>
      <c r="O134" s="32"/>
      <c r="P134" s="32"/>
      <c r="Q134" s="32"/>
      <c r="R134" s="32"/>
      <c r="S134" s="32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</row>
    <row r="135" spans="1:111" ht="30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4" t="s">
        <v>32</v>
      </c>
      <c r="L135" s="86" t="s">
        <v>0</v>
      </c>
      <c r="M135" s="86" t="s">
        <v>1</v>
      </c>
      <c r="N135" s="86" t="s">
        <v>2</v>
      </c>
      <c r="O135" s="86" t="s">
        <v>3</v>
      </c>
      <c r="P135" s="86" t="s">
        <v>27</v>
      </c>
      <c r="Q135" s="86" t="s">
        <v>4</v>
      </c>
      <c r="R135" s="86" t="s">
        <v>5</v>
      </c>
      <c r="S135" s="87" t="s">
        <v>6</v>
      </c>
      <c r="U135" s="445" t="s">
        <v>32</v>
      </c>
      <c r="V135" s="116" t="s">
        <v>77</v>
      </c>
      <c r="W135" s="116" t="s">
        <v>78</v>
      </c>
      <c r="X135" s="116" t="s">
        <v>4</v>
      </c>
      <c r="Y135" s="116" t="s">
        <v>1</v>
      </c>
      <c r="Z135" s="116" t="s">
        <v>2</v>
      </c>
      <c r="AA135" s="116" t="s">
        <v>3</v>
      </c>
      <c r="AB135" s="116" t="s">
        <v>54</v>
      </c>
      <c r="AC135" s="116" t="s">
        <v>66</v>
      </c>
      <c r="AD135" s="117" t="s">
        <v>79</v>
      </c>
      <c r="AE135" s="117" t="s">
        <v>80</v>
      </c>
      <c r="AF135" s="117" t="s">
        <v>81</v>
      </c>
      <c r="AG135" s="117" t="s">
        <v>82</v>
      </c>
      <c r="AH135" s="117" t="s">
        <v>83</v>
      </c>
      <c r="AI135" s="118" t="s">
        <v>62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</row>
    <row r="136" spans="1:111" ht="15">
      <c r="A136" s="411" t="s">
        <v>32</v>
      </c>
      <c r="B136" s="386" t="s">
        <v>119</v>
      </c>
      <c r="C136" s="387"/>
      <c r="D136" s="387"/>
      <c r="E136" s="387"/>
      <c r="F136" s="387"/>
      <c r="G136" s="387"/>
      <c r="H136" s="387"/>
      <c r="I136" s="388"/>
      <c r="K136" s="405" t="s">
        <v>32</v>
      </c>
      <c r="L136" s="389" t="s">
        <v>119</v>
      </c>
      <c r="M136" s="390"/>
      <c r="N136" s="390"/>
      <c r="O136" s="390"/>
      <c r="P136" s="390"/>
      <c r="Q136" s="390"/>
      <c r="R136" s="390"/>
      <c r="S136" s="391"/>
      <c r="U136" s="446" t="s">
        <v>32</v>
      </c>
      <c r="V136" s="402" t="s">
        <v>119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3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</row>
    <row r="137" spans="1:111" ht="15">
      <c r="A137" s="26" t="s">
        <v>7</v>
      </c>
      <c r="B137" s="38">
        <v>0</v>
      </c>
      <c r="C137" s="38">
        <v>528.4136171881413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528.4136171881413</v>
      </c>
      <c r="K137" s="85" t="s">
        <v>7</v>
      </c>
      <c r="L137" s="38">
        <v>0</v>
      </c>
      <c r="M137" s="38">
        <v>528.4136171881413</v>
      </c>
      <c r="N137" s="38">
        <v>0</v>
      </c>
      <c r="O137" s="38">
        <v>0</v>
      </c>
      <c r="P137" s="38">
        <v>0</v>
      </c>
      <c r="Q137" s="38">
        <v>0</v>
      </c>
      <c r="R137" s="104">
        <v>0</v>
      </c>
      <c r="S137" s="105">
        <f>SUM(L137:R137)</f>
        <v>528.4136171881413</v>
      </c>
      <c r="U137" s="106" t="s">
        <v>7</v>
      </c>
      <c r="V137" s="119">
        <v>0</v>
      </c>
      <c r="W137" s="119">
        <v>0</v>
      </c>
      <c r="X137" s="119">
        <v>0</v>
      </c>
      <c r="Y137" s="119">
        <v>528.4136171881413</v>
      </c>
      <c r="Z137" s="119">
        <v>0</v>
      </c>
      <c r="AA137" s="119">
        <v>0</v>
      </c>
      <c r="AB137" s="119">
        <v>0</v>
      </c>
      <c r="AC137" s="120">
        <v>0</v>
      </c>
      <c r="AD137" s="121">
        <v>0</v>
      </c>
      <c r="AE137" s="121">
        <v>0</v>
      </c>
      <c r="AF137" s="121">
        <v>0</v>
      </c>
      <c r="AG137" s="121">
        <v>0</v>
      </c>
      <c r="AH137" s="121">
        <v>0</v>
      </c>
      <c r="AI137" s="122">
        <f>SUM(V137:AC137)</f>
        <v>528.4136171881413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</row>
    <row r="138" spans="1:111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116">SUM(B138:H138)</f>
        <v>0</v>
      </c>
      <c r="K138" s="77" t="s">
        <v>8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1">
        <v>0</v>
      </c>
      <c r="S138" s="92">
        <f t="shared" ref="S138:S157" si="117">SUM(L138:R138)</f>
        <v>0</v>
      </c>
      <c r="U138" s="107" t="s">
        <v>8</v>
      </c>
      <c r="V138" s="123">
        <v>0</v>
      </c>
      <c r="W138" s="123">
        <v>0</v>
      </c>
      <c r="X138" s="123">
        <v>0</v>
      </c>
      <c r="Y138" s="123">
        <v>0</v>
      </c>
      <c r="Z138" s="123">
        <v>0</v>
      </c>
      <c r="AA138" s="123">
        <v>0</v>
      </c>
      <c r="AB138" s="123">
        <v>0</v>
      </c>
      <c r="AC138" s="124">
        <v>0</v>
      </c>
      <c r="AD138" s="123">
        <v>0</v>
      </c>
      <c r="AE138" s="123">
        <v>0</v>
      </c>
      <c r="AF138" s="123">
        <v>0</v>
      </c>
      <c r="AG138" s="123">
        <v>0</v>
      </c>
      <c r="AH138" s="123">
        <v>0</v>
      </c>
      <c r="AI138" s="125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</row>
    <row r="139" spans="1:111" ht="15">
      <c r="A139" s="28" t="s">
        <v>10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116"/>
        <v>0</v>
      </c>
      <c r="K139" s="78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8">
        <v>0</v>
      </c>
      <c r="S139" s="89">
        <f t="shared" si="117"/>
        <v>0</v>
      </c>
      <c r="U139" s="108" t="s">
        <v>10</v>
      </c>
      <c r="V139" s="119">
        <v>0</v>
      </c>
      <c r="W139" s="119">
        <v>0</v>
      </c>
      <c r="X139" s="119">
        <v>0</v>
      </c>
      <c r="Y139" s="119">
        <v>0</v>
      </c>
      <c r="Z139" s="119">
        <v>0</v>
      </c>
      <c r="AA139" s="119">
        <v>0</v>
      </c>
      <c r="AB139" s="119">
        <v>0</v>
      </c>
      <c r="AC139" s="120">
        <v>0</v>
      </c>
      <c r="AD139" s="121">
        <v>0</v>
      </c>
      <c r="AE139" s="121">
        <v>0</v>
      </c>
      <c r="AF139" s="121">
        <v>0</v>
      </c>
      <c r="AG139" s="121">
        <v>0</v>
      </c>
      <c r="AH139" s="121">
        <v>0</v>
      </c>
      <c r="AI139" s="122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</row>
    <row r="140" spans="1:111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116"/>
        <v>0</v>
      </c>
      <c r="K140" s="77" t="s">
        <v>55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1">
        <v>0</v>
      </c>
      <c r="S140" s="92">
        <f t="shared" si="117"/>
        <v>0</v>
      </c>
      <c r="U140" s="107" t="s">
        <v>55</v>
      </c>
      <c r="V140" s="123">
        <v>0</v>
      </c>
      <c r="W140" s="123">
        <v>0</v>
      </c>
      <c r="X140" s="123">
        <v>0</v>
      </c>
      <c r="Y140" s="123">
        <v>0</v>
      </c>
      <c r="Z140" s="123">
        <v>0</v>
      </c>
      <c r="AA140" s="123">
        <v>0</v>
      </c>
      <c r="AB140" s="123">
        <v>0</v>
      </c>
      <c r="AC140" s="124">
        <v>0</v>
      </c>
      <c r="AD140" s="123">
        <v>0</v>
      </c>
      <c r="AE140" s="123">
        <v>0</v>
      </c>
      <c r="AF140" s="123">
        <v>0</v>
      </c>
      <c r="AG140" s="123">
        <v>0</v>
      </c>
      <c r="AH140" s="123">
        <v>0</v>
      </c>
      <c r="AI140" s="125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</row>
    <row r="141" spans="1:111" ht="15">
      <c r="A141" s="28" t="s">
        <v>16</v>
      </c>
      <c r="B141" s="44">
        <v>5.0252824759583277</v>
      </c>
      <c r="C141" s="44">
        <v>62.508237147197221</v>
      </c>
      <c r="D141" s="44">
        <v>6.3736158790556239</v>
      </c>
      <c r="E141" s="44">
        <v>0</v>
      </c>
      <c r="F141" s="397"/>
      <c r="G141" s="44">
        <v>0</v>
      </c>
      <c r="H141" s="45">
        <v>0</v>
      </c>
      <c r="I141" s="40">
        <f t="shared" si="116"/>
        <v>73.907135502211162</v>
      </c>
      <c r="K141" s="78" t="s">
        <v>16</v>
      </c>
      <c r="L141" s="44">
        <v>5.0252824759583277</v>
      </c>
      <c r="M141" s="44">
        <v>62.508237147197221</v>
      </c>
      <c r="N141" s="44">
        <v>6.3736158790556239</v>
      </c>
      <c r="O141" s="44">
        <v>0</v>
      </c>
      <c r="P141" s="44">
        <v>0</v>
      </c>
      <c r="Q141" s="44">
        <v>0</v>
      </c>
      <c r="R141" s="88">
        <v>0</v>
      </c>
      <c r="S141" s="89">
        <f t="shared" si="117"/>
        <v>73.907135502211162</v>
      </c>
      <c r="U141" s="108" t="s">
        <v>16</v>
      </c>
      <c r="V141" s="119">
        <v>5.0252824759583277</v>
      </c>
      <c r="W141" s="119">
        <v>0</v>
      </c>
      <c r="X141" s="119">
        <v>0</v>
      </c>
      <c r="Y141" s="119">
        <v>62.508237147197221</v>
      </c>
      <c r="Z141" s="119">
        <v>0.3903966604836227</v>
      </c>
      <c r="AA141" s="119">
        <v>0</v>
      </c>
      <c r="AB141" s="119">
        <v>0</v>
      </c>
      <c r="AC141" s="120">
        <v>5.9832192185720015</v>
      </c>
      <c r="AD141" s="121">
        <v>0</v>
      </c>
      <c r="AE141" s="121">
        <v>0</v>
      </c>
      <c r="AF141" s="121">
        <v>0</v>
      </c>
      <c r="AG141" s="121">
        <v>5.9832192185720015</v>
      </c>
      <c r="AH141" s="121">
        <v>0</v>
      </c>
      <c r="AI141" s="122">
        <f t="shared" si="118"/>
        <v>73.907135502211162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</row>
    <row r="142" spans="1:111" ht="15">
      <c r="A142" s="27" t="s">
        <v>67</v>
      </c>
      <c r="B142" s="41">
        <v>4.9330853099646443</v>
      </c>
      <c r="C142" s="41">
        <v>0.71321715324790047</v>
      </c>
      <c r="D142" s="41">
        <v>2.5794687042465734</v>
      </c>
      <c r="E142" s="41">
        <v>0</v>
      </c>
      <c r="F142" s="397"/>
      <c r="G142" s="41">
        <v>0</v>
      </c>
      <c r="H142" s="42">
        <v>0</v>
      </c>
      <c r="I142" s="43">
        <f t="shared" si="116"/>
        <v>8.2257711674591185</v>
      </c>
      <c r="K142" s="77" t="s">
        <v>67</v>
      </c>
      <c r="L142" s="90">
        <v>4.9330853099646443</v>
      </c>
      <c r="M142" s="90">
        <v>0.71321715324790047</v>
      </c>
      <c r="N142" s="90">
        <v>2.5794687042465734</v>
      </c>
      <c r="O142" s="90">
        <v>0</v>
      </c>
      <c r="P142" s="90">
        <v>0</v>
      </c>
      <c r="Q142" s="90">
        <v>0</v>
      </c>
      <c r="R142" s="91">
        <v>0</v>
      </c>
      <c r="S142" s="92">
        <f t="shared" si="117"/>
        <v>8.2257711674591185</v>
      </c>
      <c r="U142" s="107" t="s">
        <v>56</v>
      </c>
      <c r="V142" s="123">
        <v>4.9330853099646443</v>
      </c>
      <c r="W142" s="123">
        <v>0</v>
      </c>
      <c r="X142" s="123">
        <v>0</v>
      </c>
      <c r="Y142" s="123">
        <v>0.71321715324790047</v>
      </c>
      <c r="Z142" s="123">
        <v>0.99057937951097275</v>
      </c>
      <c r="AA142" s="123">
        <v>0</v>
      </c>
      <c r="AB142" s="123">
        <v>0</v>
      </c>
      <c r="AC142" s="124">
        <v>1.5888893247356006</v>
      </c>
      <c r="AD142" s="123">
        <v>0</v>
      </c>
      <c r="AE142" s="123">
        <v>0</v>
      </c>
      <c r="AF142" s="123">
        <v>0</v>
      </c>
      <c r="AG142" s="123">
        <v>1.5888893247356006</v>
      </c>
      <c r="AH142" s="123">
        <v>0</v>
      </c>
      <c r="AI142" s="125">
        <f t="shared" si="118"/>
        <v>8.2257711674591185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</row>
    <row r="143" spans="1:111" ht="15">
      <c r="A143" s="28" t="s">
        <v>57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116"/>
        <v>0</v>
      </c>
      <c r="K143" s="78" t="s">
        <v>57</v>
      </c>
      <c r="L143" s="44">
        <v>0</v>
      </c>
      <c r="M143" s="44">
        <v>0</v>
      </c>
      <c r="N143" s="44">
        <v>0</v>
      </c>
      <c r="O143" s="44">
        <v>0</v>
      </c>
      <c r="P143" s="44">
        <v>76.98767065539873</v>
      </c>
      <c r="Q143" s="44">
        <v>0</v>
      </c>
      <c r="R143" s="88">
        <v>0</v>
      </c>
      <c r="S143" s="89">
        <f t="shared" si="117"/>
        <v>76.98767065539873</v>
      </c>
      <c r="U143" s="108" t="s">
        <v>57</v>
      </c>
      <c r="V143" s="119">
        <v>0</v>
      </c>
      <c r="W143" s="119">
        <v>0</v>
      </c>
      <c r="X143" s="119">
        <v>0</v>
      </c>
      <c r="Y143" s="119">
        <v>0</v>
      </c>
      <c r="Z143" s="119">
        <v>0</v>
      </c>
      <c r="AA143" s="119">
        <v>0</v>
      </c>
      <c r="AB143" s="119">
        <v>76.98767065539873</v>
      </c>
      <c r="AC143" s="120">
        <v>0</v>
      </c>
      <c r="AD143" s="119">
        <v>0</v>
      </c>
      <c r="AE143" s="119">
        <v>0</v>
      </c>
      <c r="AF143" s="119">
        <v>0</v>
      </c>
      <c r="AG143" s="119">
        <v>0</v>
      </c>
      <c r="AH143" s="119">
        <v>0</v>
      </c>
      <c r="AI143" s="122">
        <f t="shared" si="118"/>
        <v>76.98767065539873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</row>
    <row r="144" spans="1:111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116"/>
        <v>0</v>
      </c>
      <c r="K144" s="77" t="s">
        <v>12</v>
      </c>
      <c r="L144" s="90">
        <v>0</v>
      </c>
      <c r="M144" s="90">
        <v>0</v>
      </c>
      <c r="N144" s="90">
        <v>0</v>
      </c>
      <c r="O144" s="90">
        <v>0</v>
      </c>
      <c r="P144" s="90">
        <v>5.5621807373121053</v>
      </c>
      <c r="Q144" s="90">
        <v>0</v>
      </c>
      <c r="R144" s="91">
        <v>0</v>
      </c>
      <c r="S144" s="92">
        <f t="shared" si="117"/>
        <v>5.5621807373121053</v>
      </c>
      <c r="U144" s="107" t="s">
        <v>12</v>
      </c>
      <c r="V144" s="123">
        <v>0</v>
      </c>
      <c r="W144" s="123">
        <v>0</v>
      </c>
      <c r="X144" s="123">
        <v>0</v>
      </c>
      <c r="Y144" s="123">
        <v>0</v>
      </c>
      <c r="Z144" s="123">
        <v>0</v>
      </c>
      <c r="AA144" s="123">
        <v>0</v>
      </c>
      <c r="AB144" s="123">
        <v>5.5621807373121053</v>
      </c>
      <c r="AC144" s="124">
        <v>0</v>
      </c>
      <c r="AD144" s="123">
        <v>0</v>
      </c>
      <c r="AE144" s="123">
        <v>0</v>
      </c>
      <c r="AF144" s="123">
        <v>0</v>
      </c>
      <c r="AG144" s="123">
        <v>0</v>
      </c>
      <c r="AH144" s="123">
        <v>0</v>
      </c>
      <c r="AI144" s="125">
        <f t="shared" si="118"/>
        <v>5.5621807373121053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</row>
    <row r="145" spans="1:111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116"/>
        <v>0</v>
      </c>
      <c r="K145" s="78" t="s">
        <v>58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8">
        <v>0</v>
      </c>
      <c r="S145" s="89">
        <f t="shared" si="117"/>
        <v>0</v>
      </c>
      <c r="U145" s="108" t="s">
        <v>58</v>
      </c>
      <c r="V145" s="119">
        <v>0</v>
      </c>
      <c r="W145" s="119">
        <v>0</v>
      </c>
      <c r="X145" s="119">
        <v>0</v>
      </c>
      <c r="Y145" s="119">
        <v>0</v>
      </c>
      <c r="Z145" s="119">
        <v>0</v>
      </c>
      <c r="AA145" s="119">
        <v>0</v>
      </c>
      <c r="AB145" s="119">
        <v>0</v>
      </c>
      <c r="AC145" s="120">
        <v>0</v>
      </c>
      <c r="AD145" s="119">
        <v>0</v>
      </c>
      <c r="AE145" s="119">
        <v>0</v>
      </c>
      <c r="AF145" s="119">
        <v>0</v>
      </c>
      <c r="AG145" s="119">
        <v>0</v>
      </c>
      <c r="AH145" s="119">
        <v>0</v>
      </c>
      <c r="AI145" s="122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</row>
    <row r="146" spans="1:111" ht="15">
      <c r="A146" s="27" t="s">
        <v>17</v>
      </c>
      <c r="B146" s="41">
        <v>0</v>
      </c>
      <c r="C146" s="41">
        <v>0</v>
      </c>
      <c r="D146" s="41">
        <v>19.432896145844616</v>
      </c>
      <c r="E146" s="41">
        <v>0</v>
      </c>
      <c r="F146" s="397"/>
      <c r="G146" s="41">
        <v>0</v>
      </c>
      <c r="H146" s="42">
        <v>0</v>
      </c>
      <c r="I146" s="43">
        <f t="shared" si="116"/>
        <v>19.432896145844616</v>
      </c>
      <c r="K146" s="77" t="s">
        <v>17</v>
      </c>
      <c r="L146" s="90">
        <v>0</v>
      </c>
      <c r="M146" s="90">
        <v>0</v>
      </c>
      <c r="N146" s="90">
        <v>19.432896145844616</v>
      </c>
      <c r="O146" s="90">
        <v>0</v>
      </c>
      <c r="P146" s="90">
        <v>0</v>
      </c>
      <c r="Q146" s="90">
        <v>0</v>
      </c>
      <c r="R146" s="91">
        <v>0</v>
      </c>
      <c r="S146" s="92">
        <f t="shared" si="117"/>
        <v>19.432896145844616</v>
      </c>
      <c r="U146" s="107" t="s">
        <v>17</v>
      </c>
      <c r="V146" s="123">
        <v>0</v>
      </c>
      <c r="W146" s="123">
        <v>0</v>
      </c>
      <c r="X146" s="123">
        <v>0</v>
      </c>
      <c r="Y146" s="123">
        <v>0</v>
      </c>
      <c r="Z146" s="123">
        <v>19.432896145844616</v>
      </c>
      <c r="AA146" s="123">
        <v>0</v>
      </c>
      <c r="AB146" s="123">
        <v>0</v>
      </c>
      <c r="AC146" s="124">
        <v>0</v>
      </c>
      <c r="AD146" s="123">
        <v>0</v>
      </c>
      <c r="AE146" s="123">
        <v>0</v>
      </c>
      <c r="AF146" s="123">
        <v>0</v>
      </c>
      <c r="AG146" s="123">
        <v>0</v>
      </c>
      <c r="AH146" s="123">
        <v>0</v>
      </c>
      <c r="AI146" s="125">
        <f t="shared" si="118"/>
        <v>19.432896145844616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</row>
    <row r="147" spans="1:111" ht="15">
      <c r="A147" s="28" t="s">
        <v>139</v>
      </c>
      <c r="B147" s="44">
        <v>1318.8532889466649</v>
      </c>
      <c r="C147" s="44">
        <v>5348.6574992918004</v>
      </c>
      <c r="D147" s="44">
        <v>1200.4302637505564</v>
      </c>
      <c r="E147" s="44">
        <v>0</v>
      </c>
      <c r="F147" s="397"/>
      <c r="G147" s="44">
        <v>0</v>
      </c>
      <c r="H147" s="45">
        <v>0</v>
      </c>
      <c r="I147" s="40">
        <f t="shared" si="116"/>
        <v>7867.9410519890216</v>
      </c>
      <c r="K147" s="78" t="s">
        <v>139</v>
      </c>
      <c r="L147" s="44">
        <v>1318.8532889466649</v>
      </c>
      <c r="M147" s="44">
        <v>5348.6574992918004</v>
      </c>
      <c r="N147" s="44">
        <v>1200.4302637505564</v>
      </c>
      <c r="O147" s="44">
        <v>0</v>
      </c>
      <c r="P147" s="44">
        <v>3.4129797975774836</v>
      </c>
      <c r="Q147" s="44">
        <v>0</v>
      </c>
      <c r="R147" s="88">
        <v>0</v>
      </c>
      <c r="S147" s="89">
        <f t="shared" si="117"/>
        <v>7871.3540317865991</v>
      </c>
      <c r="U147" s="108" t="s">
        <v>139</v>
      </c>
      <c r="V147" s="119">
        <v>1295.6879036948208</v>
      </c>
      <c r="W147" s="119">
        <v>0</v>
      </c>
      <c r="X147" s="119">
        <v>0</v>
      </c>
      <c r="Y147" s="119">
        <v>5348.6574992918004</v>
      </c>
      <c r="Z147" s="119">
        <v>1200.4302637505564</v>
      </c>
      <c r="AA147" s="119">
        <v>0</v>
      </c>
      <c r="AB147" s="119">
        <v>3.4129797975774836</v>
      </c>
      <c r="AC147" s="120">
        <v>23.165385251844008</v>
      </c>
      <c r="AD147" s="119">
        <v>23.165385251844008</v>
      </c>
      <c r="AE147" s="119">
        <v>0</v>
      </c>
      <c r="AF147" s="119">
        <v>0</v>
      </c>
      <c r="AG147" s="119">
        <v>0</v>
      </c>
      <c r="AH147" s="119">
        <v>0</v>
      </c>
      <c r="AI147" s="122">
        <f t="shared" si="118"/>
        <v>7871.3540317865982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</row>
    <row r="148" spans="1:111" ht="15">
      <c r="A148" s="27" t="s">
        <v>25</v>
      </c>
      <c r="B148" s="41">
        <v>1692.7678651535423</v>
      </c>
      <c r="C148" s="41">
        <v>71.559075054930702</v>
      </c>
      <c r="D148" s="41">
        <v>22.943696363502095</v>
      </c>
      <c r="E148" s="41">
        <v>3379.2165941500584</v>
      </c>
      <c r="F148" s="397"/>
      <c r="G148" s="41">
        <v>635.11539734809776</v>
      </c>
      <c r="H148" s="42">
        <v>0</v>
      </c>
      <c r="I148" s="43">
        <f t="shared" si="116"/>
        <v>5801.6026280701317</v>
      </c>
      <c r="K148" s="77" t="s">
        <v>25</v>
      </c>
      <c r="L148" s="90">
        <v>1692.7678651535423</v>
      </c>
      <c r="M148" s="90">
        <v>71.559075054930702</v>
      </c>
      <c r="N148" s="90">
        <v>22.943696363502095</v>
      </c>
      <c r="O148" s="90">
        <v>3379.2165941500584</v>
      </c>
      <c r="P148" s="90">
        <v>69.129646157102272</v>
      </c>
      <c r="Q148" s="90">
        <v>635.11539734809776</v>
      </c>
      <c r="R148" s="91">
        <v>0</v>
      </c>
      <c r="S148" s="92">
        <f t="shared" si="117"/>
        <v>5870.7322742272336</v>
      </c>
      <c r="U148" s="107" t="s">
        <v>25</v>
      </c>
      <c r="V148" s="123">
        <v>47.343047527791661</v>
      </c>
      <c r="W148" s="123">
        <v>1171.6845901705769</v>
      </c>
      <c r="X148" s="123">
        <v>635.11539734809776</v>
      </c>
      <c r="Y148" s="123">
        <v>71.559075054930702</v>
      </c>
      <c r="Z148" s="123">
        <v>22.696350754450826</v>
      </c>
      <c r="AA148" s="123">
        <v>1929.1063514122832</v>
      </c>
      <c r="AB148" s="123">
        <v>69.129646157102272</v>
      </c>
      <c r="AC148" s="124">
        <v>1924.0978158020007</v>
      </c>
      <c r="AD148" s="123">
        <v>473.74022745517374</v>
      </c>
      <c r="AE148" s="123">
        <v>1450.1102427377753</v>
      </c>
      <c r="AF148" s="123">
        <v>0</v>
      </c>
      <c r="AG148" s="123">
        <v>0.24734560905127037</v>
      </c>
      <c r="AH148" s="123">
        <v>0</v>
      </c>
      <c r="AI148" s="125">
        <f t="shared" si="118"/>
        <v>5870.7322742272336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</row>
    <row r="149" spans="1:111" ht="15">
      <c r="A149" s="28" t="s">
        <v>24</v>
      </c>
      <c r="B149" s="44">
        <v>990.42684021437594</v>
      </c>
      <c r="C149" s="44">
        <v>0</v>
      </c>
      <c r="D149" s="44">
        <v>0</v>
      </c>
      <c r="E149" s="44">
        <v>0</v>
      </c>
      <c r="F149" s="397"/>
      <c r="G149" s="44">
        <v>0</v>
      </c>
      <c r="H149" s="45">
        <v>0</v>
      </c>
      <c r="I149" s="40">
        <f t="shared" si="116"/>
        <v>990.42684021437594</v>
      </c>
      <c r="K149" s="78" t="s">
        <v>24</v>
      </c>
      <c r="L149" s="44">
        <v>990.42684021437594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8">
        <v>0</v>
      </c>
      <c r="S149" s="89">
        <f t="shared" si="117"/>
        <v>990.42684021437594</v>
      </c>
      <c r="U149" s="108" t="s">
        <v>24</v>
      </c>
      <c r="V149" s="119">
        <v>198.08536804287519</v>
      </c>
      <c r="W149" s="119">
        <v>0</v>
      </c>
      <c r="X149" s="119">
        <v>0</v>
      </c>
      <c r="Y149" s="119">
        <v>0</v>
      </c>
      <c r="Z149" s="119">
        <v>0</v>
      </c>
      <c r="AA149" s="119">
        <v>0</v>
      </c>
      <c r="AB149" s="119">
        <v>0</v>
      </c>
      <c r="AC149" s="120">
        <v>792.34147217150075</v>
      </c>
      <c r="AD149" s="119">
        <v>792.34147217150075</v>
      </c>
      <c r="AE149" s="119">
        <v>0</v>
      </c>
      <c r="AF149" s="119">
        <v>0</v>
      </c>
      <c r="AG149" s="119">
        <v>0</v>
      </c>
      <c r="AH149" s="119">
        <v>0</v>
      </c>
      <c r="AI149" s="122">
        <f t="shared" si="118"/>
        <v>990.42684021437594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</row>
    <row r="150" spans="1:111" ht="15">
      <c r="A150" s="27" t="s">
        <v>59</v>
      </c>
      <c r="B150" s="41">
        <v>0.82207151607428575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116"/>
        <v>0.82207151607428575</v>
      </c>
      <c r="K150" s="77" t="s">
        <v>59</v>
      </c>
      <c r="L150" s="90">
        <v>0.82207151607428575</v>
      </c>
      <c r="M150" s="90">
        <v>0</v>
      </c>
      <c r="N150" s="90">
        <v>0</v>
      </c>
      <c r="O150" s="90">
        <v>0</v>
      </c>
      <c r="P150" s="90">
        <v>0</v>
      </c>
      <c r="Q150" s="90">
        <v>0</v>
      </c>
      <c r="R150" s="91">
        <v>0</v>
      </c>
      <c r="S150" s="92">
        <f t="shared" si="117"/>
        <v>0.82207151607428575</v>
      </c>
      <c r="U150" s="107" t="s">
        <v>59</v>
      </c>
      <c r="V150" s="123">
        <v>0.82207151607428575</v>
      </c>
      <c r="W150" s="123">
        <v>0</v>
      </c>
      <c r="X150" s="123">
        <v>0</v>
      </c>
      <c r="Y150" s="123">
        <v>0</v>
      </c>
      <c r="Z150" s="123">
        <v>0</v>
      </c>
      <c r="AA150" s="123">
        <v>0</v>
      </c>
      <c r="AB150" s="123">
        <v>0</v>
      </c>
      <c r="AC150" s="124">
        <v>0</v>
      </c>
      <c r="AD150" s="123">
        <v>0</v>
      </c>
      <c r="AE150" s="123">
        <v>0</v>
      </c>
      <c r="AF150" s="123">
        <v>0</v>
      </c>
      <c r="AG150" s="123">
        <v>0</v>
      </c>
      <c r="AH150" s="123">
        <v>0</v>
      </c>
      <c r="AI150" s="125">
        <f t="shared" si="118"/>
        <v>0.82207151607428575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</row>
    <row r="151" spans="1:111" ht="15">
      <c r="A151" s="28" t="s">
        <v>22</v>
      </c>
      <c r="B151" s="44">
        <v>0</v>
      </c>
      <c r="C151" s="44">
        <v>1873.6033192594782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116"/>
        <v>1873.6033192594782</v>
      </c>
      <c r="K151" s="78" t="s">
        <v>22</v>
      </c>
      <c r="L151" s="44">
        <v>0</v>
      </c>
      <c r="M151" s="44">
        <v>1873.6033192594782</v>
      </c>
      <c r="N151" s="44">
        <v>0</v>
      </c>
      <c r="O151" s="44">
        <v>0</v>
      </c>
      <c r="P151" s="44">
        <v>3.214765852863581</v>
      </c>
      <c r="Q151" s="44">
        <v>0</v>
      </c>
      <c r="R151" s="88">
        <v>0</v>
      </c>
      <c r="S151" s="89">
        <f t="shared" si="117"/>
        <v>1876.8180851123418</v>
      </c>
      <c r="U151" s="108" t="s">
        <v>22</v>
      </c>
      <c r="V151" s="119">
        <v>0</v>
      </c>
      <c r="W151" s="119">
        <v>0</v>
      </c>
      <c r="X151" s="119">
        <v>0</v>
      </c>
      <c r="Y151" s="119">
        <v>1873.6033192594782</v>
      </c>
      <c r="Z151" s="119">
        <v>0</v>
      </c>
      <c r="AA151" s="119">
        <v>0</v>
      </c>
      <c r="AB151" s="119">
        <v>3.214765852863581</v>
      </c>
      <c r="AC151" s="120">
        <v>0</v>
      </c>
      <c r="AD151" s="119">
        <v>0</v>
      </c>
      <c r="AE151" s="119">
        <v>0</v>
      </c>
      <c r="AF151" s="119">
        <v>0</v>
      </c>
      <c r="AG151" s="119">
        <v>0</v>
      </c>
      <c r="AH151" s="119">
        <v>0</v>
      </c>
      <c r="AI151" s="122">
        <f t="shared" si="118"/>
        <v>1876.8180851123418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</row>
    <row r="152" spans="1:111" ht="15">
      <c r="A152" s="27" t="s">
        <v>21</v>
      </c>
      <c r="B152" s="41">
        <v>0</v>
      </c>
      <c r="C152" s="41">
        <v>1998.174124854042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 t="shared" si="116"/>
        <v>1998.174124854042</v>
      </c>
      <c r="K152" s="77" t="s">
        <v>21</v>
      </c>
      <c r="L152" s="90">
        <v>0</v>
      </c>
      <c r="M152" s="90">
        <v>1998.174124854042</v>
      </c>
      <c r="N152" s="90">
        <v>0</v>
      </c>
      <c r="O152" s="90">
        <v>0</v>
      </c>
      <c r="P152" s="90">
        <v>0</v>
      </c>
      <c r="Q152" s="90">
        <v>0</v>
      </c>
      <c r="R152" s="91">
        <v>0</v>
      </c>
      <c r="S152" s="92">
        <f t="shared" si="117"/>
        <v>1998.174124854042</v>
      </c>
      <c r="U152" s="107" t="s">
        <v>60</v>
      </c>
      <c r="V152" s="123">
        <v>0</v>
      </c>
      <c r="W152" s="123">
        <v>0</v>
      </c>
      <c r="X152" s="123">
        <v>0</v>
      </c>
      <c r="Y152" s="123">
        <v>1998.174124854042</v>
      </c>
      <c r="Z152" s="123">
        <v>0</v>
      </c>
      <c r="AA152" s="123">
        <v>0</v>
      </c>
      <c r="AB152" s="123">
        <v>0</v>
      </c>
      <c r="AC152" s="124">
        <v>0</v>
      </c>
      <c r="AD152" s="123">
        <v>0</v>
      </c>
      <c r="AE152" s="123">
        <v>0</v>
      </c>
      <c r="AF152" s="123">
        <v>0</v>
      </c>
      <c r="AG152" s="123">
        <v>0</v>
      </c>
      <c r="AH152" s="123">
        <v>0</v>
      </c>
      <c r="AI152" s="125">
        <f t="shared" si="118"/>
        <v>1998.174124854042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</row>
    <row r="153" spans="1:111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116"/>
        <v>0</v>
      </c>
      <c r="K153" s="79" t="s">
        <v>63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8">
        <v>0</v>
      </c>
      <c r="S153" s="89">
        <f t="shared" si="117"/>
        <v>0</v>
      </c>
      <c r="U153" s="109" t="s">
        <v>61</v>
      </c>
      <c r="V153" s="119">
        <v>0</v>
      </c>
      <c r="W153" s="119">
        <v>0</v>
      </c>
      <c r="X153" s="119">
        <v>0</v>
      </c>
      <c r="Y153" s="119">
        <v>0</v>
      </c>
      <c r="Z153" s="119">
        <v>0</v>
      </c>
      <c r="AA153" s="119">
        <v>0</v>
      </c>
      <c r="AB153" s="119">
        <v>0</v>
      </c>
      <c r="AC153" s="120">
        <v>0</v>
      </c>
      <c r="AD153" s="121">
        <v>0</v>
      </c>
      <c r="AE153" s="121">
        <v>0</v>
      </c>
      <c r="AF153" s="121">
        <v>0</v>
      </c>
      <c r="AG153" s="121">
        <v>0</v>
      </c>
      <c r="AH153" s="121">
        <v>0</v>
      </c>
      <c r="AI153" s="122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</row>
    <row r="154" spans="1:111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116"/>
        <v>0</v>
      </c>
      <c r="K154" s="80" t="s">
        <v>23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95">
        <f t="shared" si="117"/>
        <v>0</v>
      </c>
      <c r="U154" s="110" t="s">
        <v>64</v>
      </c>
      <c r="V154" s="126">
        <v>0</v>
      </c>
      <c r="W154" s="126">
        <v>0</v>
      </c>
      <c r="X154" s="126">
        <v>0</v>
      </c>
      <c r="Y154" s="126">
        <v>0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0</v>
      </c>
      <c r="AH154" s="127">
        <v>0</v>
      </c>
      <c r="AI154" s="128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</row>
    <row r="155" spans="1:111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116"/>
        <v>0</v>
      </c>
      <c r="K155" s="81" t="s">
        <v>19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97">
        <f t="shared" si="117"/>
        <v>0</v>
      </c>
      <c r="U155" s="111" t="s">
        <v>19</v>
      </c>
      <c r="V155" s="129">
        <v>0</v>
      </c>
      <c r="W155" s="129">
        <v>0</v>
      </c>
      <c r="X155" s="129">
        <v>0</v>
      </c>
      <c r="Y155" s="129">
        <v>0</v>
      </c>
      <c r="Z155" s="129">
        <v>0</v>
      </c>
      <c r="AA155" s="129">
        <v>0</v>
      </c>
      <c r="AB155" s="129">
        <v>0</v>
      </c>
      <c r="AC155" s="129">
        <v>0</v>
      </c>
      <c r="AD155" s="130">
        <v>0</v>
      </c>
      <c r="AE155" s="130">
        <v>0</v>
      </c>
      <c r="AF155" s="130">
        <v>0</v>
      </c>
      <c r="AG155" s="130">
        <v>0</v>
      </c>
      <c r="AH155" s="130">
        <v>0</v>
      </c>
      <c r="AI155" s="131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</row>
    <row r="156" spans="1:111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116"/>
        <v>0</v>
      </c>
      <c r="K156" s="80" t="s">
        <v>20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95">
        <f t="shared" si="117"/>
        <v>0</v>
      </c>
      <c r="U156" s="110" t="s">
        <v>20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7">
        <v>0</v>
      </c>
      <c r="AI156" s="128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</row>
    <row r="157" spans="1:111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116"/>
        <v>0</v>
      </c>
      <c r="K157" s="82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99">
        <f t="shared" si="117"/>
        <v>0</v>
      </c>
      <c r="U157" s="111" t="s">
        <v>11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1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</row>
    <row r="158" spans="1:111" ht="15">
      <c r="A158" s="34" t="s">
        <v>26</v>
      </c>
      <c r="B158" s="70">
        <f>SUM(B137:B153)</f>
        <v>4012.8284336165807</v>
      </c>
      <c r="C158" s="70">
        <f t="shared" ref="C158:I158" si="119">SUM(C137:C153)</f>
        <v>9883.6290899488376</v>
      </c>
      <c r="D158" s="70">
        <f t="shared" si="119"/>
        <v>1251.7599408432054</v>
      </c>
      <c r="E158" s="70">
        <f t="shared" si="119"/>
        <v>3379.2165941500584</v>
      </c>
      <c r="F158" s="70">
        <f t="shared" si="119"/>
        <v>0</v>
      </c>
      <c r="G158" s="70">
        <f t="shared" si="119"/>
        <v>635.11539734809776</v>
      </c>
      <c r="H158" s="71">
        <f t="shared" si="119"/>
        <v>0</v>
      </c>
      <c r="I158" s="40">
        <f t="shared" si="119"/>
        <v>19162.549455906781</v>
      </c>
      <c r="K158" s="83" t="s">
        <v>26</v>
      </c>
      <c r="L158" s="70">
        <f>SUM(L137:L153)</f>
        <v>4012.8284336165807</v>
      </c>
      <c r="M158" s="70">
        <f t="shared" ref="M158:S158" si="120">SUM(M137:M153)</f>
        <v>9883.6290899488376</v>
      </c>
      <c r="N158" s="70">
        <f t="shared" si="120"/>
        <v>1251.7599408432054</v>
      </c>
      <c r="O158" s="70">
        <f t="shared" si="120"/>
        <v>3379.2165941500584</v>
      </c>
      <c r="P158" s="70">
        <f t="shared" si="120"/>
        <v>158.30724320025416</v>
      </c>
      <c r="Q158" s="70">
        <f t="shared" si="120"/>
        <v>635.11539734809776</v>
      </c>
      <c r="R158" s="71">
        <f t="shared" si="120"/>
        <v>0</v>
      </c>
      <c r="S158" s="100">
        <f t="shared" si="120"/>
        <v>19320.856699107033</v>
      </c>
      <c r="T158" s="1"/>
      <c r="U158" s="112" t="s">
        <v>62</v>
      </c>
      <c r="V158" s="132">
        <f>SUM(V137:V153)</f>
        <v>1551.8967585674848</v>
      </c>
      <c r="W158" s="132">
        <f t="shared" ref="W158:AH158" si="121">SUM(W137:W153)</f>
        <v>1171.6845901705769</v>
      </c>
      <c r="X158" s="132">
        <f t="shared" si="121"/>
        <v>635.11539734809776</v>
      </c>
      <c r="Y158" s="132">
        <f t="shared" si="121"/>
        <v>9883.6290899488376</v>
      </c>
      <c r="Z158" s="132">
        <f t="shared" si="121"/>
        <v>1243.9404866908465</v>
      </c>
      <c r="AA158" s="132">
        <f t="shared" si="121"/>
        <v>1929.1063514122832</v>
      </c>
      <c r="AB158" s="132">
        <f t="shared" si="121"/>
        <v>158.30724320025416</v>
      </c>
      <c r="AC158" s="132">
        <f t="shared" si="121"/>
        <v>2747.1767817686532</v>
      </c>
      <c r="AD158" s="133">
        <f t="shared" si="121"/>
        <v>1289.2470848785185</v>
      </c>
      <c r="AE158" s="133">
        <f t="shared" si="121"/>
        <v>1450.1102427377753</v>
      </c>
      <c r="AF158" s="133">
        <f t="shared" si="121"/>
        <v>0</v>
      </c>
      <c r="AG158" s="133">
        <f t="shared" si="121"/>
        <v>7.8194541523588716</v>
      </c>
      <c r="AH158" s="133">
        <f t="shared" si="121"/>
        <v>0</v>
      </c>
      <c r="AI158" s="134">
        <f>SUM(V158:AC158)</f>
        <v>19320.856699107033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</row>
    <row r="159" spans="1:111" s="14" customFormat="1" ht="15" thickBot="1">
      <c r="A159" s="31" t="s">
        <v>86</v>
      </c>
      <c r="B159" s="49">
        <f>IF($I158=0,"-",B158/$I158)</f>
        <v>0.20940994531286869</v>
      </c>
      <c r="C159" s="49">
        <f t="shared" ref="C159:H159" si="122">IF($I158=0,"-",C158/$I158)</f>
        <v>0.51577839956479521</v>
      </c>
      <c r="D159" s="49">
        <f t="shared" si="122"/>
        <v>6.5323246456507139E-2</v>
      </c>
      <c r="E159" s="49">
        <f t="shared" si="122"/>
        <v>0.17634483354762737</v>
      </c>
      <c r="F159" s="49">
        <f t="shared" si="122"/>
        <v>0</v>
      </c>
      <c r="G159" s="49">
        <f t="shared" si="122"/>
        <v>3.3143575118201506E-2</v>
      </c>
      <c r="H159" s="72">
        <f t="shared" si="122"/>
        <v>0</v>
      </c>
      <c r="I159" s="50">
        <f>SUM(B159:H159)</f>
        <v>0.99999999999999989</v>
      </c>
      <c r="K159" s="84" t="s">
        <v>86</v>
      </c>
      <c r="L159" s="101">
        <f>IF($S158=0,"-",L158/$S158)</f>
        <v>0.20769412537499152</v>
      </c>
      <c r="M159" s="101">
        <f t="shared" ref="M159:R159" si="123">IF($S158=0,"-",M158/$S158)</f>
        <v>0.51155232109379689</v>
      </c>
      <c r="N159" s="101">
        <f t="shared" si="123"/>
        <v>6.4788014337949049E-2</v>
      </c>
      <c r="O159" s="101">
        <f t="shared" si="123"/>
        <v>0.17489993569002757</v>
      </c>
      <c r="P159" s="101">
        <f t="shared" si="123"/>
        <v>8.1935933621189155E-3</v>
      </c>
      <c r="Q159" s="101">
        <f t="shared" si="123"/>
        <v>3.2872010141116126E-2</v>
      </c>
      <c r="R159" s="102">
        <f t="shared" si="123"/>
        <v>0</v>
      </c>
      <c r="S159" s="103">
        <f>SUM(L159:R159)</f>
        <v>1</v>
      </c>
      <c r="T159" s="24"/>
      <c r="U159" s="113" t="s">
        <v>86</v>
      </c>
      <c r="V159" s="135">
        <f>+V158/$AI158</f>
        <v>8.0322357478030987E-2</v>
      </c>
      <c r="W159" s="135">
        <f t="shared" ref="W159:AH159" si="124">+W158/$AI158</f>
        <v>6.0643511228191532E-2</v>
      </c>
      <c r="X159" s="135">
        <f t="shared" si="124"/>
        <v>3.2872010141116126E-2</v>
      </c>
      <c r="Y159" s="135">
        <f t="shared" si="124"/>
        <v>0.51155232109379689</v>
      </c>
      <c r="Z159" s="135">
        <f t="shared" si="124"/>
        <v>6.4383298632318856E-2</v>
      </c>
      <c r="AA159" s="135">
        <f t="shared" si="124"/>
        <v>9.9845797805717493E-2</v>
      </c>
      <c r="AB159" s="135">
        <f t="shared" si="124"/>
        <v>8.1935933621189155E-3</v>
      </c>
      <c r="AC159" s="135">
        <f t="shared" si="124"/>
        <v>0.14218711025870925</v>
      </c>
      <c r="AD159" s="135">
        <f t="shared" si="124"/>
        <v>6.672825666876897E-2</v>
      </c>
      <c r="AE159" s="135">
        <f t="shared" si="124"/>
        <v>7.5054137884310076E-2</v>
      </c>
      <c r="AF159" s="135">
        <f t="shared" si="124"/>
        <v>0</v>
      </c>
      <c r="AG159" s="135">
        <f t="shared" si="124"/>
        <v>4.0471570563018925E-4</v>
      </c>
      <c r="AH159" s="135">
        <f t="shared" si="124"/>
        <v>0</v>
      </c>
      <c r="AI159" s="136">
        <f>SUM(V159:AC159)</f>
        <v>1</v>
      </c>
    </row>
    <row r="160" spans="1:111" ht="15" thickBot="1">
      <c r="A160" s="32"/>
      <c r="B160" s="32"/>
      <c r="C160" s="32"/>
      <c r="D160" s="32"/>
      <c r="E160" s="32"/>
      <c r="F160" s="32"/>
      <c r="G160" s="32"/>
      <c r="H160" s="32"/>
      <c r="I160" s="32"/>
      <c r="K160" s="32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</row>
    <row r="161" spans="1:111" ht="30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4" t="s">
        <v>33</v>
      </c>
      <c r="L161" s="86" t="s">
        <v>0</v>
      </c>
      <c r="M161" s="86" t="s">
        <v>1</v>
      </c>
      <c r="N161" s="86" t="s">
        <v>2</v>
      </c>
      <c r="O161" s="86" t="s">
        <v>3</v>
      </c>
      <c r="P161" s="86" t="s">
        <v>27</v>
      </c>
      <c r="Q161" s="86" t="s">
        <v>4</v>
      </c>
      <c r="R161" s="86" t="s">
        <v>5</v>
      </c>
      <c r="S161" s="87" t="s">
        <v>6</v>
      </c>
      <c r="U161" s="445" t="s">
        <v>33</v>
      </c>
      <c r="V161" s="116" t="s">
        <v>77</v>
      </c>
      <c r="W161" s="116" t="s">
        <v>78</v>
      </c>
      <c r="X161" s="116" t="s">
        <v>4</v>
      </c>
      <c r="Y161" s="116" t="s">
        <v>1</v>
      </c>
      <c r="Z161" s="116" t="s">
        <v>2</v>
      </c>
      <c r="AA161" s="116" t="s">
        <v>3</v>
      </c>
      <c r="AB161" s="116" t="s">
        <v>54</v>
      </c>
      <c r="AC161" s="116" t="s">
        <v>66</v>
      </c>
      <c r="AD161" s="117" t="s">
        <v>79</v>
      </c>
      <c r="AE161" s="117" t="s">
        <v>80</v>
      </c>
      <c r="AF161" s="117" t="s">
        <v>81</v>
      </c>
      <c r="AG161" s="117" t="s">
        <v>82</v>
      </c>
      <c r="AH161" s="117" t="s">
        <v>83</v>
      </c>
      <c r="AI161" s="118" t="s">
        <v>62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</row>
    <row r="162" spans="1:111" ht="15">
      <c r="A162" s="411" t="s">
        <v>33</v>
      </c>
      <c r="B162" s="386" t="s">
        <v>119</v>
      </c>
      <c r="C162" s="387"/>
      <c r="D162" s="387"/>
      <c r="E162" s="387"/>
      <c r="F162" s="387"/>
      <c r="G162" s="387"/>
      <c r="H162" s="387"/>
      <c r="I162" s="388"/>
      <c r="K162" s="405" t="s">
        <v>33</v>
      </c>
      <c r="L162" s="389" t="s">
        <v>119</v>
      </c>
      <c r="M162" s="390"/>
      <c r="N162" s="390"/>
      <c r="O162" s="390"/>
      <c r="P162" s="390"/>
      <c r="Q162" s="390"/>
      <c r="R162" s="390"/>
      <c r="S162" s="391"/>
      <c r="U162" s="446" t="s">
        <v>33</v>
      </c>
      <c r="V162" s="402" t="s">
        <v>119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3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</row>
    <row r="163" spans="1:111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  <c r="K163" s="85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4">
        <v>0</v>
      </c>
      <c r="S163" s="105">
        <f>SUM(L163:R163)</f>
        <v>0</v>
      </c>
      <c r="U163" s="106" t="s">
        <v>7</v>
      </c>
      <c r="V163" s="119">
        <v>0</v>
      </c>
      <c r="W163" s="119">
        <v>0</v>
      </c>
      <c r="X163" s="119">
        <v>0</v>
      </c>
      <c r="Y163" s="119">
        <v>0</v>
      </c>
      <c r="Z163" s="119">
        <v>0</v>
      </c>
      <c r="AA163" s="119">
        <v>0</v>
      </c>
      <c r="AB163" s="119">
        <v>0</v>
      </c>
      <c r="AC163" s="120">
        <v>0</v>
      </c>
      <c r="AD163" s="121">
        <v>0</v>
      </c>
      <c r="AE163" s="121">
        <v>0</v>
      </c>
      <c r="AF163" s="121">
        <v>0</v>
      </c>
      <c r="AG163" s="121">
        <v>0</v>
      </c>
      <c r="AH163" s="121">
        <v>0</v>
      </c>
      <c r="AI163" s="122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</row>
    <row r="164" spans="1:111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125">SUM(B164:H164)</f>
        <v>0</v>
      </c>
      <c r="K164" s="77" t="s">
        <v>8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1">
        <v>0</v>
      </c>
      <c r="S164" s="92">
        <f t="shared" ref="S164:S183" si="126">SUM(L164:R164)</f>
        <v>0</v>
      </c>
      <c r="U164" s="107" t="s">
        <v>8</v>
      </c>
      <c r="V164" s="123">
        <v>0</v>
      </c>
      <c r="W164" s="123">
        <v>0</v>
      </c>
      <c r="X164" s="123">
        <v>0</v>
      </c>
      <c r="Y164" s="123">
        <v>0</v>
      </c>
      <c r="Z164" s="123">
        <v>0</v>
      </c>
      <c r="AA164" s="123">
        <v>0</v>
      </c>
      <c r="AB164" s="123">
        <v>0</v>
      </c>
      <c r="AC164" s="124">
        <v>0</v>
      </c>
      <c r="AD164" s="123">
        <v>0</v>
      </c>
      <c r="AE164" s="123">
        <v>0</v>
      </c>
      <c r="AF164" s="123">
        <v>0</v>
      </c>
      <c r="AG164" s="123">
        <v>0</v>
      </c>
      <c r="AH164" s="123">
        <v>0</v>
      </c>
      <c r="AI164" s="125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</row>
    <row r="165" spans="1:111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125"/>
        <v>0</v>
      </c>
      <c r="K165" s="78" t="s">
        <v>10</v>
      </c>
      <c r="L165" s="44">
        <v>0</v>
      </c>
      <c r="M165" s="44">
        <v>0</v>
      </c>
      <c r="N165" s="44">
        <v>0</v>
      </c>
      <c r="O165" s="44">
        <v>0</v>
      </c>
      <c r="P165" s="44">
        <v>0</v>
      </c>
      <c r="Q165" s="44">
        <v>0</v>
      </c>
      <c r="R165" s="88">
        <v>0</v>
      </c>
      <c r="S165" s="89">
        <f t="shared" si="126"/>
        <v>0</v>
      </c>
      <c r="U165" s="108" t="s">
        <v>10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20">
        <v>0</v>
      </c>
      <c r="AD165" s="121">
        <v>0</v>
      </c>
      <c r="AE165" s="121">
        <v>0</v>
      </c>
      <c r="AF165" s="121">
        <v>0</v>
      </c>
      <c r="AG165" s="121">
        <v>0</v>
      </c>
      <c r="AH165" s="121">
        <v>0</v>
      </c>
      <c r="AI165" s="122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</row>
    <row r="166" spans="1:111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125"/>
        <v>0</v>
      </c>
      <c r="K166" s="77" t="s">
        <v>55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1">
        <v>0</v>
      </c>
      <c r="S166" s="92">
        <f t="shared" si="126"/>
        <v>0</v>
      </c>
      <c r="U166" s="107" t="s">
        <v>55</v>
      </c>
      <c r="V166" s="123">
        <v>0</v>
      </c>
      <c r="W166" s="123">
        <v>0</v>
      </c>
      <c r="X166" s="123">
        <v>0</v>
      </c>
      <c r="Y166" s="123">
        <v>0</v>
      </c>
      <c r="Z166" s="123">
        <v>0</v>
      </c>
      <c r="AA166" s="123">
        <v>0</v>
      </c>
      <c r="AB166" s="123">
        <v>0</v>
      </c>
      <c r="AC166" s="124">
        <v>0</v>
      </c>
      <c r="AD166" s="123">
        <v>0</v>
      </c>
      <c r="AE166" s="123">
        <v>0</v>
      </c>
      <c r="AF166" s="123">
        <v>0</v>
      </c>
      <c r="AG166" s="123">
        <v>0</v>
      </c>
      <c r="AH166" s="123">
        <v>0</v>
      </c>
      <c r="AI166" s="125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</row>
    <row r="167" spans="1:111" ht="15">
      <c r="A167" s="28" t="s">
        <v>16</v>
      </c>
      <c r="B167" s="44">
        <v>1.3011194505336343</v>
      </c>
      <c r="C167" s="44">
        <v>0</v>
      </c>
      <c r="D167" s="44">
        <v>8.0365630381904829</v>
      </c>
      <c r="E167" s="44">
        <v>0</v>
      </c>
      <c r="F167" s="397"/>
      <c r="G167" s="44">
        <v>0</v>
      </c>
      <c r="H167" s="45">
        <v>0</v>
      </c>
      <c r="I167" s="40">
        <f t="shared" si="125"/>
        <v>9.3376824887241163</v>
      </c>
      <c r="K167" s="78" t="s">
        <v>16</v>
      </c>
      <c r="L167" s="44">
        <v>1.3011194505336343</v>
      </c>
      <c r="M167" s="44">
        <v>0</v>
      </c>
      <c r="N167" s="44">
        <v>8.0365630381904829</v>
      </c>
      <c r="O167" s="44">
        <v>0</v>
      </c>
      <c r="P167" s="44">
        <v>0</v>
      </c>
      <c r="Q167" s="44">
        <v>0</v>
      </c>
      <c r="R167" s="88">
        <v>0</v>
      </c>
      <c r="S167" s="89">
        <f t="shared" si="126"/>
        <v>9.3376824887241163</v>
      </c>
      <c r="U167" s="108" t="s">
        <v>16</v>
      </c>
      <c r="V167" s="119">
        <v>1.3011194505336343</v>
      </c>
      <c r="W167" s="119">
        <v>0</v>
      </c>
      <c r="X167" s="119">
        <v>0</v>
      </c>
      <c r="Y167" s="119">
        <v>0</v>
      </c>
      <c r="Z167" s="119">
        <v>8.0365630381904829</v>
      </c>
      <c r="AA167" s="119">
        <v>0</v>
      </c>
      <c r="AB167" s="119">
        <v>0</v>
      </c>
      <c r="AC167" s="120">
        <v>0</v>
      </c>
      <c r="AD167" s="121">
        <v>0</v>
      </c>
      <c r="AE167" s="121">
        <v>0</v>
      </c>
      <c r="AF167" s="121">
        <v>0</v>
      </c>
      <c r="AG167" s="121">
        <v>0</v>
      </c>
      <c r="AH167" s="121">
        <v>0</v>
      </c>
      <c r="AI167" s="122">
        <f t="shared" si="127"/>
        <v>9.3376824887241163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</row>
    <row r="168" spans="1:111" ht="15">
      <c r="A168" s="27" t="s">
        <v>67</v>
      </c>
      <c r="B168" s="41">
        <v>3.8627402694754518</v>
      </c>
      <c r="C168" s="41">
        <v>0</v>
      </c>
      <c r="D168" s="41">
        <v>0.1638423900045502</v>
      </c>
      <c r="E168" s="41">
        <v>0</v>
      </c>
      <c r="F168" s="397"/>
      <c r="G168" s="41">
        <v>0</v>
      </c>
      <c r="H168" s="42">
        <v>0</v>
      </c>
      <c r="I168" s="43">
        <f t="shared" si="125"/>
        <v>4.0265826594800016</v>
      </c>
      <c r="K168" s="77" t="s">
        <v>67</v>
      </c>
      <c r="L168" s="90">
        <v>3.8627402694754518</v>
      </c>
      <c r="M168" s="90">
        <v>0</v>
      </c>
      <c r="N168" s="90">
        <v>0.1638423900045502</v>
      </c>
      <c r="O168" s="90">
        <v>0</v>
      </c>
      <c r="P168" s="90">
        <v>0</v>
      </c>
      <c r="Q168" s="90">
        <v>0</v>
      </c>
      <c r="R168" s="91">
        <v>0</v>
      </c>
      <c r="S168" s="92">
        <f t="shared" si="126"/>
        <v>4.0265826594800016</v>
      </c>
      <c r="U168" s="107" t="s">
        <v>56</v>
      </c>
      <c r="V168" s="123">
        <v>3.8627402694754518</v>
      </c>
      <c r="W168" s="123">
        <v>0</v>
      </c>
      <c r="X168" s="123">
        <v>0</v>
      </c>
      <c r="Y168" s="123">
        <v>0</v>
      </c>
      <c r="Z168" s="123">
        <v>0.1638423900045502</v>
      </c>
      <c r="AA168" s="123">
        <v>0</v>
      </c>
      <c r="AB168" s="123">
        <v>0</v>
      </c>
      <c r="AC168" s="124">
        <v>0</v>
      </c>
      <c r="AD168" s="123">
        <v>0</v>
      </c>
      <c r="AE168" s="123">
        <v>0</v>
      </c>
      <c r="AF168" s="123">
        <v>0</v>
      </c>
      <c r="AG168" s="123">
        <v>0</v>
      </c>
      <c r="AH168" s="123">
        <v>0</v>
      </c>
      <c r="AI168" s="125">
        <f t="shared" si="127"/>
        <v>4.0265826594800016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</row>
    <row r="169" spans="1:111" ht="15">
      <c r="A169" s="28" t="s">
        <v>57</v>
      </c>
      <c r="B169" s="44">
        <v>0</v>
      </c>
      <c r="C169" s="44">
        <v>0</v>
      </c>
      <c r="D169" s="44">
        <v>0</v>
      </c>
      <c r="E169" s="44">
        <v>2.4465725357456067</v>
      </c>
      <c r="F169" s="397"/>
      <c r="G169" s="44">
        <v>0</v>
      </c>
      <c r="H169" s="45">
        <v>0</v>
      </c>
      <c r="I169" s="40">
        <f t="shared" si="125"/>
        <v>2.4465725357456067</v>
      </c>
      <c r="K169" s="78" t="s">
        <v>57</v>
      </c>
      <c r="L169" s="44">
        <v>0</v>
      </c>
      <c r="M169" s="44">
        <v>0</v>
      </c>
      <c r="N169" s="44">
        <v>0</v>
      </c>
      <c r="O169" s="44">
        <v>2.4465725357456067</v>
      </c>
      <c r="P169" s="44">
        <v>35.976136520885703</v>
      </c>
      <c r="Q169" s="44">
        <v>0</v>
      </c>
      <c r="R169" s="88">
        <v>0</v>
      </c>
      <c r="S169" s="89">
        <f t="shared" si="126"/>
        <v>38.422709056631312</v>
      </c>
      <c r="U169" s="108" t="s">
        <v>57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2.4465725357456067</v>
      </c>
      <c r="AB169" s="119">
        <v>35.976136520885703</v>
      </c>
      <c r="AC169" s="120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22">
        <f t="shared" si="127"/>
        <v>38.422709056631312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</row>
    <row r="170" spans="1:111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125"/>
        <v>0</v>
      </c>
      <c r="K170" s="77" t="s">
        <v>12</v>
      </c>
      <c r="L170" s="90">
        <v>0</v>
      </c>
      <c r="M170" s="90">
        <v>0</v>
      </c>
      <c r="N170" s="90">
        <v>0</v>
      </c>
      <c r="O170" s="90">
        <v>0</v>
      </c>
      <c r="P170" s="90">
        <v>1.7161612888446138</v>
      </c>
      <c r="Q170" s="90">
        <v>0</v>
      </c>
      <c r="R170" s="91">
        <v>0</v>
      </c>
      <c r="S170" s="92">
        <f t="shared" si="126"/>
        <v>1.7161612888446138</v>
      </c>
      <c r="U170" s="107" t="s">
        <v>12</v>
      </c>
      <c r="V170" s="123">
        <v>0</v>
      </c>
      <c r="W170" s="123">
        <v>0</v>
      </c>
      <c r="X170" s="123">
        <v>0</v>
      </c>
      <c r="Y170" s="123">
        <v>0</v>
      </c>
      <c r="Z170" s="123">
        <v>0</v>
      </c>
      <c r="AA170" s="123">
        <v>0</v>
      </c>
      <c r="AB170" s="123">
        <v>1.7161612888446138</v>
      </c>
      <c r="AC170" s="124">
        <v>0</v>
      </c>
      <c r="AD170" s="123">
        <v>0</v>
      </c>
      <c r="AE170" s="123">
        <v>0</v>
      </c>
      <c r="AF170" s="123">
        <v>0</v>
      </c>
      <c r="AG170" s="123">
        <v>0</v>
      </c>
      <c r="AH170" s="123">
        <v>0</v>
      </c>
      <c r="AI170" s="125">
        <f t="shared" si="127"/>
        <v>1.7161612888446138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</row>
    <row r="171" spans="1:111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125"/>
        <v>0</v>
      </c>
      <c r="K171" s="78" t="s">
        <v>58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8">
        <v>0</v>
      </c>
      <c r="S171" s="89">
        <f t="shared" si="126"/>
        <v>0</v>
      </c>
      <c r="U171" s="108" t="s">
        <v>58</v>
      </c>
      <c r="V171" s="119">
        <v>0</v>
      </c>
      <c r="W171" s="119">
        <v>0</v>
      </c>
      <c r="X171" s="119">
        <v>0</v>
      </c>
      <c r="Y171" s="119">
        <v>0</v>
      </c>
      <c r="Z171" s="119">
        <v>0</v>
      </c>
      <c r="AA171" s="119">
        <v>0</v>
      </c>
      <c r="AB171" s="119">
        <v>0</v>
      </c>
      <c r="AC171" s="120">
        <v>0</v>
      </c>
      <c r="AD171" s="119">
        <v>0</v>
      </c>
      <c r="AE171" s="119">
        <v>0</v>
      </c>
      <c r="AF171" s="119">
        <v>0</v>
      </c>
      <c r="AG171" s="119">
        <v>0</v>
      </c>
      <c r="AH171" s="119">
        <v>0</v>
      </c>
      <c r="AI171" s="122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</row>
    <row r="172" spans="1:111" ht="15">
      <c r="A172" s="27" t="s">
        <v>17</v>
      </c>
      <c r="B172" s="41">
        <v>0.15882605417290829</v>
      </c>
      <c r="C172" s="41">
        <v>0</v>
      </c>
      <c r="D172" s="41">
        <v>8.9069651180166964</v>
      </c>
      <c r="E172" s="41">
        <v>6.0798613537389287E-2</v>
      </c>
      <c r="F172" s="397"/>
      <c r="G172" s="41">
        <v>0</v>
      </c>
      <c r="H172" s="42">
        <v>0</v>
      </c>
      <c r="I172" s="43">
        <f t="shared" si="125"/>
        <v>9.1265897857269955</v>
      </c>
      <c r="K172" s="77" t="s">
        <v>17</v>
      </c>
      <c r="L172" s="90">
        <v>0.15882605417290829</v>
      </c>
      <c r="M172" s="90">
        <v>0</v>
      </c>
      <c r="N172" s="90">
        <v>8.9069651180166964</v>
      </c>
      <c r="O172" s="90">
        <v>6.0798613537389287E-2</v>
      </c>
      <c r="P172" s="90">
        <v>0.15421772477541273</v>
      </c>
      <c r="Q172" s="90">
        <v>0</v>
      </c>
      <c r="R172" s="91">
        <v>0</v>
      </c>
      <c r="S172" s="92">
        <f t="shared" si="126"/>
        <v>9.2808075105024077</v>
      </c>
      <c r="U172" s="107" t="s">
        <v>17</v>
      </c>
      <c r="V172" s="123">
        <v>0.15882605417290829</v>
      </c>
      <c r="W172" s="123">
        <v>0</v>
      </c>
      <c r="X172" s="123">
        <v>0</v>
      </c>
      <c r="Y172" s="123">
        <v>0</v>
      </c>
      <c r="Z172" s="123">
        <v>8.9069651180166964</v>
      </c>
      <c r="AA172" s="123">
        <v>0</v>
      </c>
      <c r="AB172" s="123">
        <v>0.15421772477541273</v>
      </c>
      <c r="AC172" s="124">
        <v>6.0798613537389287E-2</v>
      </c>
      <c r="AD172" s="123">
        <v>0</v>
      </c>
      <c r="AE172" s="123">
        <v>0</v>
      </c>
      <c r="AF172" s="123">
        <v>0</v>
      </c>
      <c r="AG172" s="123">
        <v>0</v>
      </c>
      <c r="AH172" s="123">
        <v>6.0798613537389287E-2</v>
      </c>
      <c r="AI172" s="125">
        <f t="shared" si="127"/>
        <v>9.2808075105024077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</row>
    <row r="173" spans="1:111" ht="15">
      <c r="A173" s="28" t="s">
        <v>139</v>
      </c>
      <c r="B173" s="44">
        <v>47.840213509744324</v>
      </c>
      <c r="C173" s="44">
        <v>121.91938614206823</v>
      </c>
      <c r="D173" s="44">
        <v>1511.8615413569339</v>
      </c>
      <c r="E173" s="44">
        <v>0</v>
      </c>
      <c r="F173" s="397"/>
      <c r="G173" s="44">
        <v>0</v>
      </c>
      <c r="H173" s="45">
        <v>0</v>
      </c>
      <c r="I173" s="40">
        <f t="shared" si="125"/>
        <v>1681.6211410087465</v>
      </c>
      <c r="K173" s="78" t="s">
        <v>139</v>
      </c>
      <c r="L173" s="44">
        <v>47.840213509744324</v>
      </c>
      <c r="M173" s="44">
        <v>121.91938614206823</v>
      </c>
      <c r="N173" s="44">
        <v>1511.8615413569339</v>
      </c>
      <c r="O173" s="44">
        <v>0</v>
      </c>
      <c r="P173" s="44">
        <v>0</v>
      </c>
      <c r="Q173" s="44">
        <v>0</v>
      </c>
      <c r="R173" s="88">
        <v>0</v>
      </c>
      <c r="S173" s="89">
        <f t="shared" si="126"/>
        <v>1681.6211410087465</v>
      </c>
      <c r="U173" s="108" t="s">
        <v>139</v>
      </c>
      <c r="V173" s="119">
        <v>47.840213509744324</v>
      </c>
      <c r="W173" s="119">
        <v>0</v>
      </c>
      <c r="X173" s="119">
        <v>0</v>
      </c>
      <c r="Y173" s="119">
        <v>121.91938614206823</v>
      </c>
      <c r="Z173" s="119">
        <v>1511.8615413569339</v>
      </c>
      <c r="AA173" s="119">
        <v>0</v>
      </c>
      <c r="AB173" s="119">
        <v>0</v>
      </c>
      <c r="AC173" s="120">
        <v>0</v>
      </c>
      <c r="AD173" s="119">
        <v>0</v>
      </c>
      <c r="AE173" s="119">
        <v>0</v>
      </c>
      <c r="AF173" s="119">
        <v>0</v>
      </c>
      <c r="AG173" s="119">
        <v>0</v>
      </c>
      <c r="AH173" s="119">
        <v>0</v>
      </c>
      <c r="AI173" s="122">
        <f t="shared" si="127"/>
        <v>1681.6211410087465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</row>
    <row r="174" spans="1:111" ht="15">
      <c r="A174" s="27" t="s">
        <v>25</v>
      </c>
      <c r="B174" s="41">
        <v>9.0744410644466829</v>
      </c>
      <c r="C174" s="41">
        <v>4.1890267122990181</v>
      </c>
      <c r="D174" s="41">
        <v>791.49886809215946</v>
      </c>
      <c r="E174" s="41">
        <v>77.958046677596187</v>
      </c>
      <c r="F174" s="397"/>
      <c r="G174" s="41">
        <v>12.966154651028722</v>
      </c>
      <c r="H174" s="42">
        <v>8.4988566136136239</v>
      </c>
      <c r="I174" s="43">
        <f t="shared" si="125"/>
        <v>904.18539381114374</v>
      </c>
      <c r="K174" s="77" t="s">
        <v>25</v>
      </c>
      <c r="L174" s="90">
        <v>9.0744410644466829</v>
      </c>
      <c r="M174" s="90">
        <v>4.1890267122990181</v>
      </c>
      <c r="N174" s="90">
        <v>791.49886809215946</v>
      </c>
      <c r="O174" s="90">
        <v>77.958046677596187</v>
      </c>
      <c r="P174" s="90">
        <v>0.47127655249219536</v>
      </c>
      <c r="Q174" s="90">
        <v>12.966154651028722</v>
      </c>
      <c r="R174" s="91">
        <v>8.4988566136136239</v>
      </c>
      <c r="S174" s="92">
        <f t="shared" si="126"/>
        <v>904.65667036363595</v>
      </c>
      <c r="U174" s="107" t="s">
        <v>25</v>
      </c>
      <c r="V174" s="123">
        <v>2.2524279453141238</v>
      </c>
      <c r="W174" s="123">
        <v>3.3931973405998148</v>
      </c>
      <c r="X174" s="123">
        <v>12.966154651028722</v>
      </c>
      <c r="Y174" s="123">
        <v>4.1890267122990181</v>
      </c>
      <c r="Z174" s="123">
        <v>787.84694839448082</v>
      </c>
      <c r="AA174" s="123">
        <v>77.942313369024248</v>
      </c>
      <c r="AB174" s="123">
        <v>0.47127655249219536</v>
      </c>
      <c r="AC174" s="124">
        <v>15.595325398396978</v>
      </c>
      <c r="AD174" s="123">
        <v>3.4288157785327442</v>
      </c>
      <c r="AE174" s="123">
        <v>1.5733308571933145E-2</v>
      </c>
      <c r="AF174" s="123">
        <v>8.4988566136136239</v>
      </c>
      <c r="AG174" s="123">
        <v>3.6519196976786774</v>
      </c>
      <c r="AH174" s="123">
        <v>0</v>
      </c>
      <c r="AI174" s="125">
        <f t="shared" si="127"/>
        <v>904.65667036363607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</row>
    <row r="175" spans="1:111" ht="15">
      <c r="A175" s="28" t="s">
        <v>24</v>
      </c>
      <c r="B175" s="44">
        <v>73.677483870967748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 t="shared" si="125"/>
        <v>73.677483870967748</v>
      </c>
      <c r="K175" s="78" t="s">
        <v>24</v>
      </c>
      <c r="L175" s="44">
        <v>73.677483870967748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8">
        <v>0</v>
      </c>
      <c r="S175" s="89">
        <f t="shared" si="126"/>
        <v>73.677483870967748</v>
      </c>
      <c r="U175" s="108" t="s">
        <v>24</v>
      </c>
      <c r="V175" s="119">
        <v>73.677483870967748</v>
      </c>
      <c r="W175" s="119">
        <v>0</v>
      </c>
      <c r="X175" s="119">
        <v>0</v>
      </c>
      <c r="Y175" s="119">
        <v>0</v>
      </c>
      <c r="Z175" s="119">
        <v>0</v>
      </c>
      <c r="AA175" s="119">
        <v>0</v>
      </c>
      <c r="AB175" s="119">
        <v>0</v>
      </c>
      <c r="AC175" s="120">
        <v>0</v>
      </c>
      <c r="AD175" s="119">
        <v>0</v>
      </c>
      <c r="AE175" s="119">
        <v>0</v>
      </c>
      <c r="AF175" s="119">
        <v>0</v>
      </c>
      <c r="AG175" s="119">
        <v>0</v>
      </c>
      <c r="AH175" s="119">
        <v>0</v>
      </c>
      <c r="AI175" s="122">
        <f t="shared" si="127"/>
        <v>73.677483870967748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</row>
    <row r="176" spans="1:111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125"/>
        <v>0</v>
      </c>
      <c r="K176" s="77" t="s">
        <v>59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1">
        <v>0</v>
      </c>
      <c r="S176" s="92">
        <f t="shared" si="126"/>
        <v>0</v>
      </c>
      <c r="U176" s="107" t="s">
        <v>59</v>
      </c>
      <c r="V176" s="123">
        <v>0</v>
      </c>
      <c r="W176" s="123">
        <v>0</v>
      </c>
      <c r="X176" s="123">
        <v>0</v>
      </c>
      <c r="Y176" s="123">
        <v>0</v>
      </c>
      <c r="Z176" s="123">
        <v>0</v>
      </c>
      <c r="AA176" s="123">
        <v>0</v>
      </c>
      <c r="AB176" s="123">
        <v>0</v>
      </c>
      <c r="AC176" s="124">
        <v>0</v>
      </c>
      <c r="AD176" s="123">
        <v>0</v>
      </c>
      <c r="AE176" s="123">
        <v>0</v>
      </c>
      <c r="AF176" s="123">
        <v>0</v>
      </c>
      <c r="AG176" s="123">
        <v>0</v>
      </c>
      <c r="AH176" s="123">
        <v>0</v>
      </c>
      <c r="AI176" s="125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</row>
    <row r="177" spans="1:111" ht="15">
      <c r="A177" s="28" t="s">
        <v>22</v>
      </c>
      <c r="B177" s="44">
        <v>0.11403505932067851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125"/>
        <v>0.11403505932067851</v>
      </c>
      <c r="K177" s="78" t="s">
        <v>22</v>
      </c>
      <c r="L177" s="44">
        <v>0.11403505932067851</v>
      </c>
      <c r="M177" s="44">
        <v>0</v>
      </c>
      <c r="N177" s="44">
        <v>0</v>
      </c>
      <c r="O177" s="44">
        <v>0</v>
      </c>
      <c r="P177" s="44">
        <v>1.4972831142544742</v>
      </c>
      <c r="Q177" s="44">
        <v>0</v>
      </c>
      <c r="R177" s="88">
        <v>0</v>
      </c>
      <c r="S177" s="89">
        <f t="shared" si="126"/>
        <v>1.6113181735751527</v>
      </c>
      <c r="U177" s="108" t="s">
        <v>22</v>
      </c>
      <c r="V177" s="119">
        <v>0.11403505932067851</v>
      </c>
      <c r="W177" s="119">
        <v>0</v>
      </c>
      <c r="X177" s="119">
        <v>0</v>
      </c>
      <c r="Y177" s="119">
        <v>0</v>
      </c>
      <c r="Z177" s="119">
        <v>0</v>
      </c>
      <c r="AA177" s="119">
        <v>0</v>
      </c>
      <c r="AB177" s="119">
        <v>1.4972831142544742</v>
      </c>
      <c r="AC177" s="120">
        <v>0</v>
      </c>
      <c r="AD177" s="119">
        <v>0</v>
      </c>
      <c r="AE177" s="119">
        <v>0</v>
      </c>
      <c r="AF177" s="119">
        <v>0</v>
      </c>
      <c r="AG177" s="119">
        <v>0</v>
      </c>
      <c r="AH177" s="119">
        <v>0</v>
      </c>
      <c r="AI177" s="122">
        <f t="shared" si="127"/>
        <v>1.6113181735751527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</row>
    <row r="178" spans="1:111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 t="shared" si="125"/>
        <v>0</v>
      </c>
      <c r="K178" s="77" t="s">
        <v>21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1">
        <v>0</v>
      </c>
      <c r="S178" s="92">
        <f t="shared" si="126"/>
        <v>0</v>
      </c>
      <c r="U178" s="107" t="s">
        <v>60</v>
      </c>
      <c r="V178" s="123">
        <v>0</v>
      </c>
      <c r="W178" s="123">
        <v>0</v>
      </c>
      <c r="X178" s="123">
        <v>0</v>
      </c>
      <c r="Y178" s="123">
        <v>0</v>
      </c>
      <c r="Z178" s="123">
        <v>0</v>
      </c>
      <c r="AA178" s="123">
        <v>0</v>
      </c>
      <c r="AB178" s="123">
        <v>0</v>
      </c>
      <c r="AC178" s="124">
        <v>0</v>
      </c>
      <c r="AD178" s="123">
        <v>0</v>
      </c>
      <c r="AE178" s="123">
        <v>0</v>
      </c>
      <c r="AF178" s="123">
        <v>0</v>
      </c>
      <c r="AG178" s="123">
        <v>0</v>
      </c>
      <c r="AH178" s="123">
        <v>0</v>
      </c>
      <c r="AI178" s="125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</row>
    <row r="179" spans="1:111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125"/>
        <v>0</v>
      </c>
      <c r="K179" s="79" t="s">
        <v>63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8">
        <v>0</v>
      </c>
      <c r="S179" s="89">
        <f t="shared" si="126"/>
        <v>0</v>
      </c>
      <c r="U179" s="109" t="s">
        <v>61</v>
      </c>
      <c r="V179" s="119">
        <v>0</v>
      </c>
      <c r="W179" s="119">
        <v>0</v>
      </c>
      <c r="X179" s="119">
        <v>0</v>
      </c>
      <c r="Y179" s="119">
        <v>0</v>
      </c>
      <c r="Z179" s="119">
        <v>0</v>
      </c>
      <c r="AA179" s="119">
        <v>0</v>
      </c>
      <c r="AB179" s="119">
        <v>0</v>
      </c>
      <c r="AC179" s="120">
        <v>0</v>
      </c>
      <c r="AD179" s="121">
        <v>0</v>
      </c>
      <c r="AE179" s="121">
        <v>0</v>
      </c>
      <c r="AF179" s="121">
        <v>0</v>
      </c>
      <c r="AG179" s="121">
        <v>0</v>
      </c>
      <c r="AH179" s="121">
        <v>0</v>
      </c>
      <c r="AI179" s="122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</row>
    <row r="180" spans="1:111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125"/>
        <v>0</v>
      </c>
      <c r="K180" s="80" t="s">
        <v>23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95">
        <f t="shared" si="126"/>
        <v>0</v>
      </c>
      <c r="U180" s="110" t="s">
        <v>64</v>
      </c>
      <c r="V180" s="126">
        <v>0</v>
      </c>
      <c r="W180" s="126">
        <v>0</v>
      </c>
      <c r="X180" s="126">
        <v>0</v>
      </c>
      <c r="Y180" s="126">
        <v>0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7">
        <v>0</v>
      </c>
      <c r="AI180" s="128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</row>
    <row r="181" spans="1:111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125"/>
        <v>0</v>
      </c>
      <c r="K181" s="81" t="s">
        <v>19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97">
        <f t="shared" si="126"/>
        <v>0</v>
      </c>
      <c r="U181" s="111" t="s">
        <v>19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30">
        <v>0</v>
      </c>
      <c r="AE181" s="130">
        <v>0</v>
      </c>
      <c r="AF181" s="130">
        <v>0</v>
      </c>
      <c r="AG181" s="130">
        <v>0</v>
      </c>
      <c r="AH181" s="130">
        <v>0</v>
      </c>
      <c r="AI181" s="131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</row>
    <row r="182" spans="1:111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125"/>
        <v>0</v>
      </c>
      <c r="K182" s="80" t="s">
        <v>20</v>
      </c>
      <c r="L182" s="93">
        <v>0</v>
      </c>
      <c r="M182" s="93">
        <v>0</v>
      </c>
      <c r="N182" s="93">
        <v>0</v>
      </c>
      <c r="O182" s="93">
        <v>0</v>
      </c>
      <c r="P182" s="93">
        <v>0</v>
      </c>
      <c r="Q182" s="93">
        <v>0</v>
      </c>
      <c r="R182" s="93">
        <v>0</v>
      </c>
      <c r="S182" s="95">
        <f t="shared" si="126"/>
        <v>0</v>
      </c>
      <c r="U182" s="110" t="s">
        <v>20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7">
        <v>0</v>
      </c>
      <c r="AI182" s="128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</row>
    <row r="183" spans="1:111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125"/>
        <v>0</v>
      </c>
      <c r="K183" s="82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54">
        <v>0</v>
      </c>
      <c r="S183" s="99">
        <f t="shared" si="126"/>
        <v>0</v>
      </c>
      <c r="U183" s="111" t="s">
        <v>11</v>
      </c>
      <c r="V183" s="129">
        <v>0</v>
      </c>
      <c r="W183" s="129">
        <v>0</v>
      </c>
      <c r="X183" s="129">
        <v>0</v>
      </c>
      <c r="Y183" s="129">
        <v>0</v>
      </c>
      <c r="Z183" s="129">
        <v>0</v>
      </c>
      <c r="AA183" s="129">
        <v>0</v>
      </c>
      <c r="AB183" s="129">
        <v>0</v>
      </c>
      <c r="AC183" s="129">
        <v>0</v>
      </c>
      <c r="AD183" s="130">
        <v>0</v>
      </c>
      <c r="AE183" s="130">
        <v>0</v>
      </c>
      <c r="AF183" s="130">
        <v>0</v>
      </c>
      <c r="AG183" s="130">
        <v>0</v>
      </c>
      <c r="AH183" s="130">
        <v>0</v>
      </c>
      <c r="AI183" s="131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</row>
    <row r="184" spans="1:111" ht="15">
      <c r="A184" s="34" t="s">
        <v>26</v>
      </c>
      <c r="B184" s="70">
        <f>SUM(B163:B179)</f>
        <v>136.02885927866143</v>
      </c>
      <c r="C184" s="70">
        <f t="shared" ref="C184:I184" si="128">SUM(C163:C179)</f>
        <v>126.10841285436726</v>
      </c>
      <c r="D184" s="70">
        <f t="shared" si="128"/>
        <v>2320.4677799953051</v>
      </c>
      <c r="E184" s="70">
        <f t="shared" si="128"/>
        <v>80.46541782687919</v>
      </c>
      <c r="F184" s="70">
        <f t="shared" si="128"/>
        <v>0</v>
      </c>
      <c r="G184" s="70">
        <f t="shared" si="128"/>
        <v>12.966154651028722</v>
      </c>
      <c r="H184" s="71">
        <f t="shared" si="128"/>
        <v>8.4988566136136239</v>
      </c>
      <c r="I184" s="40">
        <f t="shared" si="128"/>
        <v>2684.5354812198552</v>
      </c>
      <c r="K184" s="83" t="s">
        <v>26</v>
      </c>
      <c r="L184" s="70">
        <f>SUM(L163:L179)</f>
        <v>136.02885927866143</v>
      </c>
      <c r="M184" s="70">
        <f t="shared" ref="M184:S184" si="129">SUM(M163:M179)</f>
        <v>126.10841285436726</v>
      </c>
      <c r="N184" s="70">
        <f t="shared" si="129"/>
        <v>2320.4677799953051</v>
      </c>
      <c r="O184" s="70">
        <f t="shared" si="129"/>
        <v>80.46541782687919</v>
      </c>
      <c r="P184" s="70">
        <f t="shared" si="129"/>
        <v>39.815075201252398</v>
      </c>
      <c r="Q184" s="70">
        <f t="shared" si="129"/>
        <v>12.966154651028722</v>
      </c>
      <c r="R184" s="71">
        <f t="shared" si="129"/>
        <v>8.4988566136136239</v>
      </c>
      <c r="S184" s="100">
        <f t="shared" si="129"/>
        <v>2724.3505564211073</v>
      </c>
      <c r="T184" s="1"/>
      <c r="U184" s="112" t="s">
        <v>62</v>
      </c>
      <c r="V184" s="132">
        <f>SUM(V163:V179)</f>
        <v>129.20684615952888</v>
      </c>
      <c r="W184" s="132">
        <f t="shared" ref="W184:AH184" si="130">SUM(W163:W179)</f>
        <v>3.3931973405998148</v>
      </c>
      <c r="X184" s="132">
        <f t="shared" si="130"/>
        <v>12.966154651028722</v>
      </c>
      <c r="Y184" s="132">
        <f t="shared" si="130"/>
        <v>126.10841285436726</v>
      </c>
      <c r="Z184" s="132">
        <f t="shared" si="130"/>
        <v>2316.8158602976264</v>
      </c>
      <c r="AA184" s="132">
        <f t="shared" si="130"/>
        <v>80.38888590476985</v>
      </c>
      <c r="AB184" s="132">
        <f t="shared" si="130"/>
        <v>39.815075201252398</v>
      </c>
      <c r="AC184" s="132">
        <f t="shared" si="130"/>
        <v>15.656124011934368</v>
      </c>
      <c r="AD184" s="133">
        <f t="shared" si="130"/>
        <v>3.4288157785327442</v>
      </c>
      <c r="AE184" s="133">
        <f t="shared" si="130"/>
        <v>1.5733308571933145E-2</v>
      </c>
      <c r="AF184" s="133">
        <f t="shared" si="130"/>
        <v>8.4988566136136239</v>
      </c>
      <c r="AG184" s="133">
        <f t="shared" si="130"/>
        <v>3.6519196976786774</v>
      </c>
      <c r="AH184" s="133">
        <f t="shared" si="130"/>
        <v>6.0798613537389287E-2</v>
      </c>
      <c r="AI184" s="134">
        <f>SUM(V184:AC184)</f>
        <v>2724.3505564211077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</row>
    <row r="185" spans="1:111" s="14" customFormat="1" ht="15" thickBot="1">
      <c r="A185" s="31" t="s">
        <v>86</v>
      </c>
      <c r="B185" s="49">
        <f>IF($I184=0,"-",B184/$I184)</f>
        <v>5.0671283814378867E-2</v>
      </c>
      <c r="C185" s="49">
        <f t="shared" ref="C185:H185" si="131">IF($I184=0,"-",C184/$I184)</f>
        <v>4.6975878596718521E-2</v>
      </c>
      <c r="D185" s="49">
        <f t="shared" si="131"/>
        <v>0.86438335281040224</v>
      </c>
      <c r="E185" s="49">
        <f t="shared" si="131"/>
        <v>2.9973683860686256E-2</v>
      </c>
      <c r="F185" s="49">
        <f t="shared" si="131"/>
        <v>0</v>
      </c>
      <c r="G185" s="49">
        <f t="shared" si="131"/>
        <v>4.8299434824891534E-3</v>
      </c>
      <c r="H185" s="72">
        <f t="shared" si="131"/>
        <v>3.1658574353249881E-3</v>
      </c>
      <c r="I185" s="50">
        <f>SUM(B185:H185)</f>
        <v>0.99999999999999989</v>
      </c>
      <c r="K185" s="84" t="s">
        <v>86</v>
      </c>
      <c r="L185" s="101">
        <f>IF($S184=0,"-",L184/$S184)</f>
        <v>4.9930747332809555E-2</v>
      </c>
      <c r="M185" s="101">
        <f t="shared" ref="M185:R185" si="132">IF($S184=0,"-",M184/$S184)</f>
        <v>4.6289348687942669E-2</v>
      </c>
      <c r="N185" s="101">
        <f t="shared" si="132"/>
        <v>0.85175080516937218</v>
      </c>
      <c r="O185" s="101">
        <f t="shared" si="132"/>
        <v>2.9535632863849963E-2</v>
      </c>
      <c r="P185" s="101">
        <f t="shared" si="132"/>
        <v>1.461451981919544E-2</v>
      </c>
      <c r="Q185" s="101">
        <f t="shared" si="132"/>
        <v>4.7593561777387224E-3</v>
      </c>
      <c r="R185" s="102">
        <f t="shared" si="132"/>
        <v>3.1195899490916845E-3</v>
      </c>
      <c r="S185" s="103">
        <f>SUM(L185:R185)</f>
        <v>1.0000000000000002</v>
      </c>
      <c r="T185" s="24"/>
      <c r="U185" s="113" t="s">
        <v>86</v>
      </c>
      <c r="V185" s="135">
        <f>+V184/$AI184</f>
        <v>4.7426659485871665E-2</v>
      </c>
      <c r="W185" s="135">
        <f t="shared" ref="W185:AH185" si="133">+W184/$AI184</f>
        <v>1.2455068723084409E-3</v>
      </c>
      <c r="X185" s="135">
        <f t="shared" si="133"/>
        <v>4.7593561777387215E-3</v>
      </c>
      <c r="Y185" s="135">
        <f t="shared" si="133"/>
        <v>4.6289348687942662E-2</v>
      </c>
      <c r="Z185" s="135">
        <f t="shared" si="133"/>
        <v>0.8504103316796181</v>
      </c>
      <c r="AA185" s="135">
        <f t="shared" si="133"/>
        <v>2.9507541059757801E-2</v>
      </c>
      <c r="AB185" s="135">
        <f t="shared" si="133"/>
        <v>1.4614519819195438E-2</v>
      </c>
      <c r="AC185" s="135">
        <f t="shared" si="133"/>
        <v>5.7467362175671393E-3</v>
      </c>
      <c r="AD185" s="135">
        <f t="shared" si="133"/>
        <v>1.2585809746294434E-3</v>
      </c>
      <c r="AE185" s="135">
        <f t="shared" si="133"/>
        <v>5.7750675788953857E-6</v>
      </c>
      <c r="AF185" s="135">
        <f t="shared" si="133"/>
        <v>3.1195899490916836E-3</v>
      </c>
      <c r="AG185" s="135">
        <f t="shared" si="133"/>
        <v>1.3404734897538618E-3</v>
      </c>
      <c r="AH185" s="135">
        <f t="shared" si="133"/>
        <v>2.2316736513254916E-5</v>
      </c>
      <c r="AI185" s="136">
        <f>SUM(V185:AC185)</f>
        <v>1</v>
      </c>
    </row>
    <row r="186" spans="1:111" ht="15" thickBot="1">
      <c r="A186" s="32"/>
      <c r="B186" s="32"/>
      <c r="C186" s="32"/>
      <c r="D186" s="32"/>
      <c r="E186" s="32"/>
      <c r="F186" s="32"/>
      <c r="G186" s="32"/>
      <c r="H186" s="32"/>
      <c r="I186" s="32"/>
      <c r="K186" s="32"/>
      <c r="L186" s="32"/>
      <c r="M186" s="32"/>
      <c r="N186" s="32"/>
      <c r="O186" s="32"/>
      <c r="P186" s="32"/>
      <c r="Q186" s="32"/>
      <c r="R186" s="32"/>
      <c r="S186" s="32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</row>
    <row r="187" spans="1:111" ht="30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4" t="s">
        <v>34</v>
      </c>
      <c r="L187" s="86" t="s">
        <v>0</v>
      </c>
      <c r="M187" s="86" t="s">
        <v>1</v>
      </c>
      <c r="N187" s="86" t="s">
        <v>2</v>
      </c>
      <c r="O187" s="86" t="s">
        <v>3</v>
      </c>
      <c r="P187" s="86" t="s">
        <v>27</v>
      </c>
      <c r="Q187" s="86" t="s">
        <v>4</v>
      </c>
      <c r="R187" s="86" t="s">
        <v>5</v>
      </c>
      <c r="S187" s="87" t="s">
        <v>6</v>
      </c>
      <c r="U187" s="445" t="s">
        <v>34</v>
      </c>
      <c r="V187" s="116" t="s">
        <v>77</v>
      </c>
      <c r="W187" s="116" t="s">
        <v>78</v>
      </c>
      <c r="X187" s="116" t="s">
        <v>4</v>
      </c>
      <c r="Y187" s="116" t="s">
        <v>1</v>
      </c>
      <c r="Z187" s="116" t="s">
        <v>2</v>
      </c>
      <c r="AA187" s="116" t="s">
        <v>3</v>
      </c>
      <c r="AB187" s="116" t="s">
        <v>54</v>
      </c>
      <c r="AC187" s="116" t="s">
        <v>66</v>
      </c>
      <c r="AD187" s="117" t="s">
        <v>79</v>
      </c>
      <c r="AE187" s="117" t="s">
        <v>80</v>
      </c>
      <c r="AF187" s="117" t="s">
        <v>81</v>
      </c>
      <c r="AG187" s="117" t="s">
        <v>82</v>
      </c>
      <c r="AH187" s="117" t="s">
        <v>83</v>
      </c>
      <c r="AI187" s="118" t="s">
        <v>62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</row>
    <row r="188" spans="1:111" ht="15">
      <c r="A188" s="411" t="s">
        <v>34</v>
      </c>
      <c r="B188" s="386" t="s">
        <v>119</v>
      </c>
      <c r="C188" s="387"/>
      <c r="D188" s="387"/>
      <c r="E188" s="387"/>
      <c r="F188" s="387"/>
      <c r="G188" s="387"/>
      <c r="H188" s="387"/>
      <c r="I188" s="388"/>
      <c r="K188" s="405" t="s">
        <v>34</v>
      </c>
      <c r="L188" s="389" t="s">
        <v>119</v>
      </c>
      <c r="M188" s="390"/>
      <c r="N188" s="390"/>
      <c r="O188" s="390"/>
      <c r="P188" s="390"/>
      <c r="Q188" s="390"/>
      <c r="R188" s="390"/>
      <c r="S188" s="391"/>
      <c r="U188" s="446" t="s">
        <v>34</v>
      </c>
      <c r="V188" s="402" t="s">
        <v>119</v>
      </c>
      <c r="W188" s="402"/>
      <c r="X188" s="402"/>
      <c r="Y188" s="402"/>
      <c r="Z188" s="402"/>
      <c r="AA188" s="402"/>
      <c r="AB188" s="402"/>
      <c r="AC188" s="402"/>
      <c r="AD188" s="402"/>
      <c r="AE188" s="402"/>
      <c r="AF188" s="402"/>
      <c r="AG188" s="402"/>
      <c r="AH188" s="402"/>
      <c r="AI188" s="403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</row>
    <row r="189" spans="1:111" ht="15">
      <c r="A189" s="26" t="s">
        <v>7</v>
      </c>
      <c r="B189" s="38">
        <v>0</v>
      </c>
      <c r="C189" s="38">
        <v>0</v>
      </c>
      <c r="D189" s="38">
        <v>857.42778439969277</v>
      </c>
      <c r="E189" s="38">
        <v>0</v>
      </c>
      <c r="F189" s="396"/>
      <c r="G189" s="38">
        <v>0</v>
      </c>
      <c r="H189" s="39">
        <v>0</v>
      </c>
      <c r="I189" s="40">
        <f>SUM(B189:H189)</f>
        <v>857.42778439969277</v>
      </c>
      <c r="K189" s="85" t="s">
        <v>7</v>
      </c>
      <c r="L189" s="38">
        <v>0</v>
      </c>
      <c r="M189" s="38">
        <v>0</v>
      </c>
      <c r="N189" s="38">
        <v>857.42778439969277</v>
      </c>
      <c r="O189" s="38">
        <v>0</v>
      </c>
      <c r="P189" s="38">
        <v>0</v>
      </c>
      <c r="Q189" s="38">
        <v>0</v>
      </c>
      <c r="R189" s="104">
        <v>0</v>
      </c>
      <c r="S189" s="105">
        <f>SUM(L189:R189)</f>
        <v>857.42778439969277</v>
      </c>
      <c r="U189" s="106" t="s">
        <v>7</v>
      </c>
      <c r="V189" s="119">
        <v>0</v>
      </c>
      <c r="W189" s="119">
        <v>0</v>
      </c>
      <c r="X189" s="119">
        <v>0</v>
      </c>
      <c r="Y189" s="119">
        <v>0</v>
      </c>
      <c r="Z189" s="119">
        <v>857.42778439969277</v>
      </c>
      <c r="AA189" s="119">
        <v>0</v>
      </c>
      <c r="AB189" s="119">
        <v>0</v>
      </c>
      <c r="AC189" s="120">
        <v>0</v>
      </c>
      <c r="AD189" s="121">
        <v>0</v>
      </c>
      <c r="AE189" s="121">
        <v>0</v>
      </c>
      <c r="AF189" s="121">
        <v>0</v>
      </c>
      <c r="AG189" s="121">
        <v>0</v>
      </c>
      <c r="AH189" s="121">
        <v>0</v>
      </c>
      <c r="AI189" s="122">
        <f>SUM(V189:AC189)</f>
        <v>857.42778439969277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</row>
    <row r="190" spans="1:111" ht="15">
      <c r="A190" s="27" t="s">
        <v>8</v>
      </c>
      <c r="B190" s="41">
        <v>0</v>
      </c>
      <c r="C190" s="41">
        <v>0</v>
      </c>
      <c r="D190" s="41">
        <v>5.7036980000000002</v>
      </c>
      <c r="E190" s="41">
        <v>0</v>
      </c>
      <c r="F190" s="397"/>
      <c r="G190" s="41">
        <v>0</v>
      </c>
      <c r="H190" s="42">
        <v>0</v>
      </c>
      <c r="I190" s="43">
        <f t="shared" ref="I190:I209" si="134">SUM(B190:H190)</f>
        <v>5.7036980000000002</v>
      </c>
      <c r="K190" s="77" t="s">
        <v>8</v>
      </c>
      <c r="L190" s="90">
        <v>0</v>
      </c>
      <c r="M190" s="90">
        <v>0</v>
      </c>
      <c r="N190" s="90">
        <v>5.7036980000000002</v>
      </c>
      <c r="O190" s="90">
        <v>0</v>
      </c>
      <c r="P190" s="90">
        <v>0</v>
      </c>
      <c r="Q190" s="90">
        <v>0</v>
      </c>
      <c r="R190" s="91">
        <v>0</v>
      </c>
      <c r="S190" s="92">
        <f t="shared" ref="S190:S209" si="135">SUM(L190:R190)</f>
        <v>5.7036980000000002</v>
      </c>
      <c r="U190" s="107" t="s">
        <v>8</v>
      </c>
      <c r="V190" s="123">
        <v>0</v>
      </c>
      <c r="W190" s="123">
        <v>0</v>
      </c>
      <c r="X190" s="123">
        <v>0</v>
      </c>
      <c r="Y190" s="123">
        <v>0</v>
      </c>
      <c r="Z190" s="123">
        <v>5.7036980000000002</v>
      </c>
      <c r="AA190" s="123">
        <v>0</v>
      </c>
      <c r="AB190" s="123">
        <v>0</v>
      </c>
      <c r="AC190" s="124">
        <v>0</v>
      </c>
      <c r="AD190" s="123">
        <v>0</v>
      </c>
      <c r="AE190" s="123">
        <v>0</v>
      </c>
      <c r="AF190" s="123">
        <v>0</v>
      </c>
      <c r="AG190" s="123">
        <v>0</v>
      </c>
      <c r="AH190" s="123">
        <v>0</v>
      </c>
      <c r="AI190" s="125">
        <f t="shared" ref="AI190:AI209" si="136">SUM(V190:AC190)</f>
        <v>5.7036980000000002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</row>
    <row r="191" spans="1:111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134"/>
        <v>0</v>
      </c>
      <c r="K191" s="78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8">
        <v>0</v>
      </c>
      <c r="S191" s="89">
        <f t="shared" si="135"/>
        <v>0</v>
      </c>
      <c r="U191" s="108" t="s">
        <v>10</v>
      </c>
      <c r="V191" s="119">
        <v>0</v>
      </c>
      <c r="W191" s="119">
        <v>0</v>
      </c>
      <c r="X191" s="119">
        <v>0</v>
      </c>
      <c r="Y191" s="119">
        <v>0</v>
      </c>
      <c r="Z191" s="119">
        <v>0</v>
      </c>
      <c r="AA191" s="119">
        <v>0</v>
      </c>
      <c r="AB191" s="119">
        <v>0</v>
      </c>
      <c r="AC191" s="120">
        <v>0</v>
      </c>
      <c r="AD191" s="121">
        <v>0</v>
      </c>
      <c r="AE191" s="121">
        <v>0</v>
      </c>
      <c r="AF191" s="121">
        <v>0</v>
      </c>
      <c r="AG191" s="121">
        <v>0</v>
      </c>
      <c r="AH191" s="121">
        <v>0</v>
      </c>
      <c r="AI191" s="122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</row>
    <row r="192" spans="1:111" ht="15">
      <c r="A192" s="27" t="s">
        <v>55</v>
      </c>
      <c r="B192" s="41">
        <v>0</v>
      </c>
      <c r="C192" s="41">
        <v>0</v>
      </c>
      <c r="D192" s="41">
        <v>40.685832000000005</v>
      </c>
      <c r="E192" s="41">
        <v>0</v>
      </c>
      <c r="F192" s="397"/>
      <c r="G192" s="41">
        <v>0</v>
      </c>
      <c r="H192" s="42">
        <v>0</v>
      </c>
      <c r="I192" s="43">
        <f t="shared" si="134"/>
        <v>40.685832000000005</v>
      </c>
      <c r="K192" s="77" t="s">
        <v>55</v>
      </c>
      <c r="L192" s="90">
        <v>0</v>
      </c>
      <c r="M192" s="90">
        <v>0</v>
      </c>
      <c r="N192" s="90">
        <v>40.685832000000005</v>
      </c>
      <c r="O192" s="90">
        <v>0</v>
      </c>
      <c r="P192" s="90">
        <v>0</v>
      </c>
      <c r="Q192" s="90">
        <v>0</v>
      </c>
      <c r="R192" s="91">
        <v>0</v>
      </c>
      <c r="S192" s="92">
        <f t="shared" si="135"/>
        <v>40.685832000000005</v>
      </c>
      <c r="U192" s="107" t="s">
        <v>55</v>
      </c>
      <c r="V192" s="123">
        <v>0</v>
      </c>
      <c r="W192" s="123">
        <v>0</v>
      </c>
      <c r="X192" s="123">
        <v>0</v>
      </c>
      <c r="Y192" s="123">
        <v>0</v>
      </c>
      <c r="Z192" s="123">
        <v>40.663623576419219</v>
      </c>
      <c r="AA192" s="123">
        <v>0</v>
      </c>
      <c r="AB192" s="123">
        <v>0</v>
      </c>
      <c r="AC192" s="124">
        <v>2.2208423580786032E-2</v>
      </c>
      <c r="AD192" s="123">
        <v>0</v>
      </c>
      <c r="AE192" s="123">
        <v>0</v>
      </c>
      <c r="AF192" s="123">
        <v>0</v>
      </c>
      <c r="AG192" s="123">
        <v>2.2208423580786032E-2</v>
      </c>
      <c r="AH192" s="123">
        <v>0</v>
      </c>
      <c r="AI192" s="125">
        <f t="shared" si="136"/>
        <v>40.685832000000005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</row>
    <row r="193" spans="1:111" ht="15">
      <c r="A193" s="28" t="s">
        <v>16</v>
      </c>
      <c r="B193" s="44">
        <v>150.98788552982043</v>
      </c>
      <c r="C193" s="44">
        <v>0</v>
      </c>
      <c r="D193" s="44">
        <v>186.97608410760807</v>
      </c>
      <c r="E193" s="44">
        <v>0</v>
      </c>
      <c r="F193" s="397"/>
      <c r="G193" s="44">
        <v>0</v>
      </c>
      <c r="H193" s="45">
        <v>0</v>
      </c>
      <c r="I193" s="40">
        <f t="shared" si="134"/>
        <v>337.96396963742848</v>
      </c>
      <c r="K193" s="78" t="s">
        <v>16</v>
      </c>
      <c r="L193" s="44">
        <v>150.98788552982043</v>
      </c>
      <c r="M193" s="44">
        <v>0</v>
      </c>
      <c r="N193" s="44">
        <v>186.97608410760807</v>
      </c>
      <c r="O193" s="44">
        <v>0</v>
      </c>
      <c r="P193" s="44">
        <v>0</v>
      </c>
      <c r="Q193" s="44">
        <v>0</v>
      </c>
      <c r="R193" s="88">
        <v>0</v>
      </c>
      <c r="S193" s="89">
        <f t="shared" si="135"/>
        <v>337.96396963742848</v>
      </c>
      <c r="U193" s="108" t="s">
        <v>16</v>
      </c>
      <c r="V193" s="119">
        <v>150.98788552982043</v>
      </c>
      <c r="W193" s="119">
        <v>0</v>
      </c>
      <c r="X193" s="119">
        <v>0</v>
      </c>
      <c r="Y193" s="119">
        <v>0</v>
      </c>
      <c r="Z193" s="119">
        <v>186.97608410760807</v>
      </c>
      <c r="AA193" s="119">
        <v>0</v>
      </c>
      <c r="AB193" s="119">
        <v>0</v>
      </c>
      <c r="AC193" s="120">
        <v>0</v>
      </c>
      <c r="AD193" s="121">
        <v>0</v>
      </c>
      <c r="AE193" s="121">
        <v>0</v>
      </c>
      <c r="AF193" s="121">
        <v>0</v>
      </c>
      <c r="AG193" s="121">
        <v>0</v>
      </c>
      <c r="AH193" s="121">
        <v>0</v>
      </c>
      <c r="AI193" s="122">
        <f t="shared" si="136"/>
        <v>337.96396963742848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</row>
    <row r="194" spans="1:111" ht="15">
      <c r="A194" s="27" t="s">
        <v>67</v>
      </c>
      <c r="B194" s="41">
        <v>9.990451462863204</v>
      </c>
      <c r="C194" s="41">
        <v>6.3109453285084758</v>
      </c>
      <c r="D194" s="41">
        <v>28.820401468865306</v>
      </c>
      <c r="E194" s="41">
        <v>0</v>
      </c>
      <c r="F194" s="397"/>
      <c r="G194" s="41">
        <v>0</v>
      </c>
      <c r="H194" s="42">
        <v>0</v>
      </c>
      <c r="I194" s="43">
        <f t="shared" si="134"/>
        <v>45.121798260236986</v>
      </c>
      <c r="K194" s="77" t="s">
        <v>67</v>
      </c>
      <c r="L194" s="90">
        <v>9.990451462863204</v>
      </c>
      <c r="M194" s="90">
        <v>6.3109453285084758</v>
      </c>
      <c r="N194" s="90">
        <v>28.820401468865306</v>
      </c>
      <c r="O194" s="90">
        <v>0</v>
      </c>
      <c r="P194" s="90">
        <v>0</v>
      </c>
      <c r="Q194" s="90">
        <v>0</v>
      </c>
      <c r="R194" s="91">
        <v>0</v>
      </c>
      <c r="S194" s="92">
        <f t="shared" si="135"/>
        <v>45.121798260236986</v>
      </c>
      <c r="U194" s="107" t="s">
        <v>56</v>
      </c>
      <c r="V194" s="123">
        <v>9.7373469541683804</v>
      </c>
      <c r="W194" s="123">
        <v>0</v>
      </c>
      <c r="X194" s="123">
        <v>0</v>
      </c>
      <c r="Y194" s="123">
        <v>6.3109453285084758</v>
      </c>
      <c r="Z194" s="123">
        <v>19.722481784303078</v>
      </c>
      <c r="AA194" s="123">
        <v>0</v>
      </c>
      <c r="AB194" s="123">
        <v>0</v>
      </c>
      <c r="AC194" s="124">
        <v>9.3510241932570555</v>
      </c>
      <c r="AD194" s="123">
        <v>0.25310450869482382</v>
      </c>
      <c r="AE194" s="123">
        <v>0</v>
      </c>
      <c r="AF194" s="123">
        <v>0</v>
      </c>
      <c r="AG194" s="123">
        <v>9.0979196845622301</v>
      </c>
      <c r="AH194" s="123">
        <v>0</v>
      </c>
      <c r="AI194" s="125">
        <f t="shared" si="136"/>
        <v>45.121798260236986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</row>
    <row r="195" spans="1:111" ht="15">
      <c r="A195" s="28" t="s">
        <v>57</v>
      </c>
      <c r="B195" s="44">
        <v>0</v>
      </c>
      <c r="C195" s="44">
        <v>0</v>
      </c>
      <c r="D195" s="44">
        <v>0.43761461920610129</v>
      </c>
      <c r="E195" s="44">
        <v>6.1342974548403006</v>
      </c>
      <c r="F195" s="397"/>
      <c r="G195" s="44">
        <v>0</v>
      </c>
      <c r="H195" s="45">
        <v>0</v>
      </c>
      <c r="I195" s="40">
        <f t="shared" si="134"/>
        <v>6.5719120740464021</v>
      </c>
      <c r="K195" s="78" t="s">
        <v>57</v>
      </c>
      <c r="L195" s="44">
        <v>0</v>
      </c>
      <c r="M195" s="44">
        <v>0</v>
      </c>
      <c r="N195" s="44">
        <v>0.43761461920610129</v>
      </c>
      <c r="O195" s="44">
        <v>6.1342974548403006</v>
      </c>
      <c r="P195" s="44">
        <v>1001.1195861716766</v>
      </c>
      <c r="Q195" s="44">
        <v>0</v>
      </c>
      <c r="R195" s="88">
        <v>0</v>
      </c>
      <c r="S195" s="89">
        <f t="shared" si="135"/>
        <v>1007.691498245723</v>
      </c>
      <c r="U195" s="108" t="s">
        <v>57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0.78676219993106489</v>
      </c>
      <c r="AB195" s="119">
        <v>1001.1195861716766</v>
      </c>
      <c r="AC195" s="120">
        <v>5.7851498741153362</v>
      </c>
      <c r="AD195" s="119">
        <v>0</v>
      </c>
      <c r="AE195" s="119">
        <v>5.3475352549092356</v>
      </c>
      <c r="AF195" s="119">
        <v>0</v>
      </c>
      <c r="AG195" s="119">
        <v>0.43761461920610129</v>
      </c>
      <c r="AH195" s="119">
        <v>0</v>
      </c>
      <c r="AI195" s="122">
        <f t="shared" si="136"/>
        <v>1007.691498245723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</row>
    <row r="196" spans="1:111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134"/>
        <v>0</v>
      </c>
      <c r="K196" s="77" t="s">
        <v>12</v>
      </c>
      <c r="L196" s="90">
        <v>0</v>
      </c>
      <c r="M196" s="90">
        <v>0</v>
      </c>
      <c r="N196" s="90">
        <v>0</v>
      </c>
      <c r="O196" s="90">
        <v>0</v>
      </c>
      <c r="P196" s="90">
        <v>4.6649034435553069</v>
      </c>
      <c r="Q196" s="90">
        <v>0</v>
      </c>
      <c r="R196" s="91">
        <v>0</v>
      </c>
      <c r="S196" s="92">
        <f t="shared" si="135"/>
        <v>4.6649034435553069</v>
      </c>
      <c r="U196" s="107" t="s">
        <v>12</v>
      </c>
      <c r="V196" s="123">
        <v>0</v>
      </c>
      <c r="W196" s="123">
        <v>0</v>
      </c>
      <c r="X196" s="123">
        <v>0</v>
      </c>
      <c r="Y196" s="123">
        <v>0</v>
      </c>
      <c r="Z196" s="123">
        <v>0</v>
      </c>
      <c r="AA196" s="123">
        <v>0</v>
      </c>
      <c r="AB196" s="123">
        <v>4.6649034435553069</v>
      </c>
      <c r="AC196" s="124">
        <v>0</v>
      </c>
      <c r="AD196" s="123">
        <v>0</v>
      </c>
      <c r="AE196" s="123">
        <v>0</v>
      </c>
      <c r="AF196" s="123">
        <v>0</v>
      </c>
      <c r="AG196" s="123">
        <v>0</v>
      </c>
      <c r="AH196" s="123">
        <v>0</v>
      </c>
      <c r="AI196" s="125">
        <f t="shared" si="136"/>
        <v>4.6649034435553069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</row>
    <row r="197" spans="1:111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134"/>
        <v>0</v>
      </c>
      <c r="K197" s="78" t="s">
        <v>58</v>
      </c>
      <c r="L197" s="44">
        <v>0</v>
      </c>
      <c r="M197" s="44">
        <v>0</v>
      </c>
      <c r="N197" s="44">
        <v>0</v>
      </c>
      <c r="O197" s="44">
        <v>0</v>
      </c>
      <c r="P197" s="44">
        <v>0</v>
      </c>
      <c r="Q197" s="44">
        <v>0</v>
      </c>
      <c r="R197" s="88">
        <v>0</v>
      </c>
      <c r="S197" s="89">
        <f t="shared" si="135"/>
        <v>0</v>
      </c>
      <c r="U197" s="108" t="s">
        <v>58</v>
      </c>
      <c r="V197" s="119">
        <v>0</v>
      </c>
      <c r="W197" s="119">
        <v>0</v>
      </c>
      <c r="X197" s="119">
        <v>0</v>
      </c>
      <c r="Y197" s="119">
        <v>0</v>
      </c>
      <c r="Z197" s="119">
        <v>0</v>
      </c>
      <c r="AA197" s="119">
        <v>0</v>
      </c>
      <c r="AB197" s="119">
        <v>0</v>
      </c>
      <c r="AC197" s="120">
        <v>0</v>
      </c>
      <c r="AD197" s="119">
        <v>0</v>
      </c>
      <c r="AE197" s="119">
        <v>0</v>
      </c>
      <c r="AF197" s="119">
        <v>0</v>
      </c>
      <c r="AG197" s="119">
        <v>0</v>
      </c>
      <c r="AH197" s="119">
        <v>0</v>
      </c>
      <c r="AI197" s="122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</row>
    <row r="198" spans="1:111" ht="15">
      <c r="A198" s="27" t="s">
        <v>17</v>
      </c>
      <c r="B198" s="41">
        <v>59.702345852278526</v>
      </c>
      <c r="C198" s="41">
        <v>0</v>
      </c>
      <c r="D198" s="41">
        <v>35.548329516885843</v>
      </c>
      <c r="E198" s="41">
        <v>0</v>
      </c>
      <c r="F198" s="397"/>
      <c r="G198" s="41">
        <v>0</v>
      </c>
      <c r="H198" s="42">
        <v>0</v>
      </c>
      <c r="I198" s="43">
        <f t="shared" si="134"/>
        <v>95.250675369164369</v>
      </c>
      <c r="K198" s="77" t="s">
        <v>17</v>
      </c>
      <c r="L198" s="90">
        <v>59.702345852278526</v>
      </c>
      <c r="M198" s="90">
        <v>0</v>
      </c>
      <c r="N198" s="90">
        <v>35.548329516885843</v>
      </c>
      <c r="O198" s="90">
        <v>0</v>
      </c>
      <c r="P198" s="90">
        <v>6.3649294716060005</v>
      </c>
      <c r="Q198" s="90">
        <v>0</v>
      </c>
      <c r="R198" s="91">
        <v>0</v>
      </c>
      <c r="S198" s="92">
        <f t="shared" si="135"/>
        <v>101.61560484077037</v>
      </c>
      <c r="U198" s="107" t="s">
        <v>17</v>
      </c>
      <c r="V198" s="123">
        <v>59.702345852278526</v>
      </c>
      <c r="W198" s="123">
        <v>0</v>
      </c>
      <c r="X198" s="123">
        <v>0</v>
      </c>
      <c r="Y198" s="123">
        <v>0</v>
      </c>
      <c r="Z198" s="123">
        <v>13.276409555221941</v>
      </c>
      <c r="AA198" s="123">
        <v>0</v>
      </c>
      <c r="AB198" s="123">
        <v>6.3649294716060005</v>
      </c>
      <c r="AC198" s="124">
        <v>22.271919961663905</v>
      </c>
      <c r="AD198" s="123">
        <v>0</v>
      </c>
      <c r="AE198" s="123">
        <v>0</v>
      </c>
      <c r="AF198" s="123">
        <v>0</v>
      </c>
      <c r="AG198" s="123">
        <v>22.271919961663905</v>
      </c>
      <c r="AH198" s="123">
        <v>0</v>
      </c>
      <c r="AI198" s="125">
        <f t="shared" si="136"/>
        <v>101.61560484077037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</row>
    <row r="199" spans="1:111" ht="15">
      <c r="A199" s="28" t="s">
        <v>139</v>
      </c>
      <c r="B199" s="44">
        <v>192.1923789351259</v>
      </c>
      <c r="C199" s="44">
        <v>272.04616826539188</v>
      </c>
      <c r="D199" s="44">
        <v>2128.7136630077489</v>
      </c>
      <c r="E199" s="44">
        <v>0</v>
      </c>
      <c r="F199" s="397"/>
      <c r="G199" s="44">
        <v>0</v>
      </c>
      <c r="H199" s="45">
        <v>0</v>
      </c>
      <c r="I199" s="40">
        <f t="shared" si="134"/>
        <v>2592.9522102082665</v>
      </c>
      <c r="K199" s="78" t="s">
        <v>139</v>
      </c>
      <c r="L199" s="44">
        <v>192.1923789351259</v>
      </c>
      <c r="M199" s="44">
        <v>272.04616826539188</v>
      </c>
      <c r="N199" s="44">
        <v>2128.7136630077489</v>
      </c>
      <c r="O199" s="44">
        <v>0</v>
      </c>
      <c r="P199" s="44">
        <v>15.6042635573575</v>
      </c>
      <c r="Q199" s="44">
        <v>0</v>
      </c>
      <c r="R199" s="88">
        <v>0</v>
      </c>
      <c r="S199" s="89">
        <f t="shared" si="135"/>
        <v>2608.5564737656241</v>
      </c>
      <c r="U199" s="108" t="s">
        <v>139</v>
      </c>
      <c r="V199" s="119">
        <v>143.3210951633481</v>
      </c>
      <c r="W199" s="119">
        <v>0</v>
      </c>
      <c r="X199" s="119">
        <v>0</v>
      </c>
      <c r="Y199" s="119">
        <v>272.04616826539188</v>
      </c>
      <c r="Z199" s="119">
        <v>2072.4265325547826</v>
      </c>
      <c r="AA199" s="119">
        <v>0</v>
      </c>
      <c r="AB199" s="119">
        <v>15.6042635573575</v>
      </c>
      <c r="AC199" s="120">
        <v>105.15841422474395</v>
      </c>
      <c r="AD199" s="119">
        <v>48.871283771777804</v>
      </c>
      <c r="AE199" s="119">
        <v>0</v>
      </c>
      <c r="AF199" s="119">
        <v>0</v>
      </c>
      <c r="AG199" s="119">
        <v>56.287130452966153</v>
      </c>
      <c r="AH199" s="119">
        <v>0</v>
      </c>
      <c r="AI199" s="122">
        <f t="shared" si="136"/>
        <v>2608.5564737656241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</row>
    <row r="200" spans="1:111" ht="15">
      <c r="A200" s="27" t="s">
        <v>25</v>
      </c>
      <c r="B200" s="41">
        <v>56.031072107411859</v>
      </c>
      <c r="C200" s="41">
        <v>0.55713279128459825</v>
      </c>
      <c r="D200" s="41">
        <v>581.59439161099419</v>
      </c>
      <c r="E200" s="41">
        <v>429.88884688114734</v>
      </c>
      <c r="F200" s="397"/>
      <c r="G200" s="41">
        <v>48.503763779778147</v>
      </c>
      <c r="H200" s="42">
        <v>0</v>
      </c>
      <c r="I200" s="43">
        <f t="shared" si="134"/>
        <v>1116.5752071706163</v>
      </c>
      <c r="K200" s="77" t="s">
        <v>25</v>
      </c>
      <c r="L200" s="90">
        <v>56.031072107411859</v>
      </c>
      <c r="M200" s="90">
        <v>0.55713279128459825</v>
      </c>
      <c r="N200" s="90">
        <v>581.59439161099419</v>
      </c>
      <c r="O200" s="90">
        <v>429.88884688114734</v>
      </c>
      <c r="P200" s="90">
        <v>14.933749926824344</v>
      </c>
      <c r="Q200" s="90">
        <v>48.503763779778147</v>
      </c>
      <c r="R200" s="91">
        <v>0</v>
      </c>
      <c r="S200" s="92">
        <f t="shared" si="135"/>
        <v>1131.5089570974405</v>
      </c>
      <c r="U200" s="107" t="s">
        <v>25</v>
      </c>
      <c r="V200" s="123">
        <v>5.3009262012903298</v>
      </c>
      <c r="W200" s="123">
        <v>9.8243859301950973</v>
      </c>
      <c r="X200" s="123">
        <v>48.503763779778147</v>
      </c>
      <c r="Y200" s="123">
        <v>0.55713279128459825</v>
      </c>
      <c r="Z200" s="123">
        <v>572.31936566952982</v>
      </c>
      <c r="AA200" s="123">
        <v>429.31154449134687</v>
      </c>
      <c r="AB200" s="123">
        <v>14.933749926824344</v>
      </c>
      <c r="AC200" s="124">
        <v>50.758088307191358</v>
      </c>
      <c r="AD200" s="123">
        <v>40.905759975926436</v>
      </c>
      <c r="AE200" s="123">
        <v>0.44783358055816835</v>
      </c>
      <c r="AF200" s="123">
        <v>0</v>
      </c>
      <c r="AG200" s="123">
        <v>9.2750259414643992</v>
      </c>
      <c r="AH200" s="123">
        <v>0.1294688092423501</v>
      </c>
      <c r="AI200" s="125">
        <f t="shared" si="136"/>
        <v>1131.5089570974405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</row>
    <row r="201" spans="1:111" ht="15">
      <c r="A201" s="28" t="s">
        <v>24</v>
      </c>
      <c r="B201" s="44">
        <v>3.4611121933632276</v>
      </c>
      <c r="C201" s="44">
        <v>0.56728780663677281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 t="shared" si="134"/>
        <v>4.0284000000000004</v>
      </c>
      <c r="K201" s="78" t="s">
        <v>24</v>
      </c>
      <c r="L201" s="44">
        <v>3.4611121933632276</v>
      </c>
      <c r="M201" s="44">
        <v>0.56728780663677281</v>
      </c>
      <c r="N201" s="44">
        <v>0</v>
      </c>
      <c r="O201" s="44">
        <v>0</v>
      </c>
      <c r="P201" s="44">
        <v>0</v>
      </c>
      <c r="Q201" s="44">
        <v>0</v>
      </c>
      <c r="R201" s="88">
        <v>0</v>
      </c>
      <c r="S201" s="89">
        <f t="shared" si="135"/>
        <v>4.0284000000000004</v>
      </c>
      <c r="U201" s="108" t="s">
        <v>24</v>
      </c>
      <c r="V201" s="119">
        <v>3.460787221518828</v>
      </c>
      <c r="W201" s="119">
        <v>0</v>
      </c>
      <c r="X201" s="119">
        <v>0</v>
      </c>
      <c r="Y201" s="119">
        <v>0.56728780663677281</v>
      </c>
      <c r="Z201" s="119">
        <v>0</v>
      </c>
      <c r="AA201" s="119">
        <v>0</v>
      </c>
      <c r="AB201" s="119">
        <v>0</v>
      </c>
      <c r="AC201" s="120">
        <v>3.2497184439964571E-4</v>
      </c>
      <c r="AD201" s="119">
        <v>3.2497184439964571E-4</v>
      </c>
      <c r="AE201" s="119">
        <v>0</v>
      </c>
      <c r="AF201" s="119">
        <v>0</v>
      </c>
      <c r="AG201" s="119">
        <v>0</v>
      </c>
      <c r="AH201" s="119">
        <v>0</v>
      </c>
      <c r="AI201" s="122">
        <f t="shared" si="136"/>
        <v>4.0284000000000004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</row>
    <row r="202" spans="1:111" ht="15">
      <c r="A202" s="27" t="s">
        <v>59</v>
      </c>
      <c r="B202" s="41">
        <v>6.0540583172338083E-2</v>
      </c>
      <c r="C202" s="41">
        <v>0.10266933950360428</v>
      </c>
      <c r="D202" s="41">
        <v>0.18723891702784973</v>
      </c>
      <c r="E202" s="41">
        <v>0</v>
      </c>
      <c r="F202" s="397"/>
      <c r="G202" s="41">
        <v>0</v>
      </c>
      <c r="H202" s="42">
        <v>0</v>
      </c>
      <c r="I202" s="43">
        <f t="shared" si="134"/>
        <v>0.35044883970379209</v>
      </c>
      <c r="K202" s="77" t="s">
        <v>59</v>
      </c>
      <c r="L202" s="90">
        <v>6.0540583172338083E-2</v>
      </c>
      <c r="M202" s="90">
        <v>0.10266933950360428</v>
      </c>
      <c r="N202" s="90">
        <v>0.18723891702784973</v>
      </c>
      <c r="O202" s="90">
        <v>0</v>
      </c>
      <c r="P202" s="90">
        <v>0</v>
      </c>
      <c r="Q202" s="90">
        <v>0</v>
      </c>
      <c r="R202" s="91">
        <v>0</v>
      </c>
      <c r="S202" s="92">
        <f t="shared" si="135"/>
        <v>0.35044883970379209</v>
      </c>
      <c r="U202" s="107" t="s">
        <v>59</v>
      </c>
      <c r="V202" s="123">
        <v>6.0540583172338083E-2</v>
      </c>
      <c r="W202" s="123">
        <v>0</v>
      </c>
      <c r="X202" s="123">
        <v>0</v>
      </c>
      <c r="Y202" s="123">
        <v>0.10266933950360428</v>
      </c>
      <c r="Z202" s="123">
        <v>0.18723891702784973</v>
      </c>
      <c r="AA202" s="123">
        <v>0</v>
      </c>
      <c r="AB202" s="123">
        <v>0</v>
      </c>
      <c r="AC202" s="124">
        <v>0</v>
      </c>
      <c r="AD202" s="123">
        <v>0</v>
      </c>
      <c r="AE202" s="123">
        <v>0</v>
      </c>
      <c r="AF202" s="123">
        <v>0</v>
      </c>
      <c r="AG202" s="123">
        <v>0</v>
      </c>
      <c r="AH202" s="123">
        <v>0</v>
      </c>
      <c r="AI202" s="125">
        <f t="shared" si="136"/>
        <v>0.35044883970379209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</row>
    <row r="203" spans="1:111" ht="15">
      <c r="A203" s="28" t="s">
        <v>22</v>
      </c>
      <c r="B203" s="44">
        <v>0</v>
      </c>
      <c r="C203" s="44">
        <v>0</v>
      </c>
      <c r="D203" s="44">
        <v>821.94222271109265</v>
      </c>
      <c r="E203" s="44">
        <v>0</v>
      </c>
      <c r="F203" s="397"/>
      <c r="G203" s="44">
        <v>0</v>
      </c>
      <c r="H203" s="45">
        <v>0</v>
      </c>
      <c r="I203" s="40">
        <f t="shared" si="134"/>
        <v>821.94222271109265</v>
      </c>
      <c r="K203" s="78" t="s">
        <v>22</v>
      </c>
      <c r="L203" s="44">
        <v>0</v>
      </c>
      <c r="M203" s="44">
        <v>0</v>
      </c>
      <c r="N203" s="44">
        <v>821.94222271109265</v>
      </c>
      <c r="O203" s="44">
        <v>0</v>
      </c>
      <c r="P203" s="44">
        <v>41.790296156469779</v>
      </c>
      <c r="Q203" s="44">
        <v>0</v>
      </c>
      <c r="R203" s="88">
        <v>0</v>
      </c>
      <c r="S203" s="89">
        <f t="shared" si="135"/>
        <v>863.73251886756248</v>
      </c>
      <c r="U203" s="108" t="s">
        <v>22</v>
      </c>
      <c r="V203" s="119">
        <v>0</v>
      </c>
      <c r="W203" s="119">
        <v>0</v>
      </c>
      <c r="X203" s="119">
        <v>0</v>
      </c>
      <c r="Y203" s="119">
        <v>0</v>
      </c>
      <c r="Z203" s="119">
        <v>821.94222271109265</v>
      </c>
      <c r="AA203" s="119">
        <v>0</v>
      </c>
      <c r="AB203" s="119">
        <v>41.790296156469779</v>
      </c>
      <c r="AC203" s="120">
        <v>0</v>
      </c>
      <c r="AD203" s="119">
        <v>0</v>
      </c>
      <c r="AE203" s="119">
        <v>0</v>
      </c>
      <c r="AF203" s="119">
        <v>0</v>
      </c>
      <c r="AG203" s="119">
        <v>0</v>
      </c>
      <c r="AH203" s="119">
        <v>0</v>
      </c>
      <c r="AI203" s="122">
        <f t="shared" si="136"/>
        <v>863.73251886756248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</row>
    <row r="204" spans="1:111" ht="15">
      <c r="A204" s="27" t="s">
        <v>21</v>
      </c>
      <c r="B204" s="41">
        <v>0</v>
      </c>
      <c r="C204" s="41">
        <v>0</v>
      </c>
      <c r="D204" s="41">
        <v>1392.0190444906602</v>
      </c>
      <c r="E204" s="41">
        <v>0</v>
      </c>
      <c r="F204" s="397"/>
      <c r="G204" s="41">
        <v>0</v>
      </c>
      <c r="H204" s="42">
        <v>0</v>
      </c>
      <c r="I204" s="43">
        <f t="shared" si="134"/>
        <v>1392.0190444906602</v>
      </c>
      <c r="K204" s="77" t="s">
        <v>21</v>
      </c>
      <c r="L204" s="90">
        <v>0</v>
      </c>
      <c r="M204" s="90">
        <v>0</v>
      </c>
      <c r="N204" s="90">
        <v>1392.0190444906602</v>
      </c>
      <c r="O204" s="90">
        <v>0</v>
      </c>
      <c r="P204" s="90">
        <v>0</v>
      </c>
      <c r="Q204" s="90">
        <v>0</v>
      </c>
      <c r="R204" s="91">
        <v>0</v>
      </c>
      <c r="S204" s="92">
        <f t="shared" si="135"/>
        <v>1392.0190444906602</v>
      </c>
      <c r="U204" s="107" t="s">
        <v>60</v>
      </c>
      <c r="V204" s="123">
        <v>0</v>
      </c>
      <c r="W204" s="123">
        <v>0</v>
      </c>
      <c r="X204" s="123">
        <v>0</v>
      </c>
      <c r="Y204" s="123">
        <v>0</v>
      </c>
      <c r="Z204" s="123">
        <v>1392.0190444906602</v>
      </c>
      <c r="AA204" s="123">
        <v>0</v>
      </c>
      <c r="AB204" s="123">
        <v>0</v>
      </c>
      <c r="AC204" s="124">
        <v>0</v>
      </c>
      <c r="AD204" s="123">
        <v>0</v>
      </c>
      <c r="AE204" s="123">
        <v>0</v>
      </c>
      <c r="AF204" s="123">
        <v>0</v>
      </c>
      <c r="AG204" s="123">
        <v>0</v>
      </c>
      <c r="AH204" s="123">
        <v>0</v>
      </c>
      <c r="AI204" s="125">
        <f t="shared" si="136"/>
        <v>1392.0190444906602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</row>
    <row r="205" spans="1:111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134"/>
        <v>0</v>
      </c>
      <c r="K205" s="79" t="s">
        <v>63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8">
        <v>0</v>
      </c>
      <c r="S205" s="89">
        <f t="shared" si="135"/>
        <v>0</v>
      </c>
      <c r="U205" s="109" t="s">
        <v>61</v>
      </c>
      <c r="V205" s="119">
        <v>0</v>
      </c>
      <c r="W205" s="119">
        <v>0</v>
      </c>
      <c r="X205" s="119">
        <v>0</v>
      </c>
      <c r="Y205" s="119">
        <v>0</v>
      </c>
      <c r="Z205" s="119">
        <v>0</v>
      </c>
      <c r="AA205" s="119">
        <v>0</v>
      </c>
      <c r="AB205" s="119">
        <v>0</v>
      </c>
      <c r="AC205" s="120">
        <v>0</v>
      </c>
      <c r="AD205" s="121">
        <v>0</v>
      </c>
      <c r="AE205" s="121">
        <v>0</v>
      </c>
      <c r="AF205" s="121">
        <v>0</v>
      </c>
      <c r="AG205" s="121">
        <v>0</v>
      </c>
      <c r="AH205" s="121">
        <v>0</v>
      </c>
      <c r="AI205" s="122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</row>
    <row r="206" spans="1:111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134"/>
        <v>0</v>
      </c>
      <c r="K206" s="80" t="s">
        <v>23</v>
      </c>
      <c r="L206" s="93">
        <v>0</v>
      </c>
      <c r="M206" s="93">
        <v>0</v>
      </c>
      <c r="N206" s="93">
        <v>0</v>
      </c>
      <c r="O206" s="93">
        <v>0</v>
      </c>
      <c r="P206" s="93">
        <v>0</v>
      </c>
      <c r="Q206" s="93">
        <v>0</v>
      </c>
      <c r="R206" s="93">
        <v>0</v>
      </c>
      <c r="S206" s="95">
        <f t="shared" si="135"/>
        <v>0</v>
      </c>
      <c r="U206" s="110" t="s">
        <v>64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7">
        <v>0</v>
      </c>
      <c r="AI206" s="128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</row>
    <row r="207" spans="1:111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134"/>
        <v>0</v>
      </c>
      <c r="K207" s="81" t="s">
        <v>19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5">
        <v>0</v>
      </c>
      <c r="S207" s="97">
        <f t="shared" si="135"/>
        <v>0</v>
      </c>
      <c r="U207" s="111" t="s">
        <v>19</v>
      </c>
      <c r="V207" s="129">
        <v>0</v>
      </c>
      <c r="W207" s="129">
        <v>0</v>
      </c>
      <c r="X207" s="129">
        <v>0</v>
      </c>
      <c r="Y207" s="129">
        <v>0</v>
      </c>
      <c r="Z207" s="129">
        <v>0</v>
      </c>
      <c r="AA207" s="129">
        <v>0</v>
      </c>
      <c r="AB207" s="129">
        <v>0</v>
      </c>
      <c r="AC207" s="129">
        <v>0</v>
      </c>
      <c r="AD207" s="130">
        <v>0</v>
      </c>
      <c r="AE207" s="130">
        <v>0</v>
      </c>
      <c r="AF207" s="130">
        <v>0</v>
      </c>
      <c r="AG207" s="130">
        <v>0</v>
      </c>
      <c r="AH207" s="130">
        <v>0</v>
      </c>
      <c r="AI207" s="131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</row>
    <row r="208" spans="1:111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134"/>
        <v>0</v>
      </c>
      <c r="K208" s="80" t="s">
        <v>20</v>
      </c>
      <c r="L208" s="93">
        <v>0</v>
      </c>
      <c r="M208" s="93">
        <v>0</v>
      </c>
      <c r="N208" s="93">
        <v>0</v>
      </c>
      <c r="O208" s="93">
        <v>0</v>
      </c>
      <c r="P208" s="93">
        <v>0</v>
      </c>
      <c r="Q208" s="93">
        <v>0</v>
      </c>
      <c r="R208" s="93">
        <v>0</v>
      </c>
      <c r="S208" s="95">
        <f t="shared" si="135"/>
        <v>0</v>
      </c>
      <c r="U208" s="110" t="s">
        <v>20</v>
      </c>
      <c r="V208" s="126">
        <v>0</v>
      </c>
      <c r="W208" s="126">
        <v>0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7">
        <v>0</v>
      </c>
      <c r="AI208" s="128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</row>
    <row r="209" spans="1:111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134"/>
        <v>0</v>
      </c>
      <c r="K209" s="82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54">
        <v>0</v>
      </c>
      <c r="S209" s="99">
        <f t="shared" si="135"/>
        <v>0</v>
      </c>
      <c r="U209" s="111" t="s">
        <v>11</v>
      </c>
      <c r="V209" s="129">
        <v>0</v>
      </c>
      <c r="W209" s="129">
        <v>0</v>
      </c>
      <c r="X209" s="129">
        <v>0</v>
      </c>
      <c r="Y209" s="129">
        <v>0</v>
      </c>
      <c r="Z209" s="129">
        <v>0</v>
      </c>
      <c r="AA209" s="129">
        <v>0</v>
      </c>
      <c r="AB209" s="129">
        <v>0</v>
      </c>
      <c r="AC209" s="129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1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</row>
    <row r="210" spans="1:111" ht="15">
      <c r="A210" s="34" t="s">
        <v>26</v>
      </c>
      <c r="B210" s="70">
        <f>SUM(B189:B205)</f>
        <v>472.42578666403551</v>
      </c>
      <c r="C210" s="70">
        <f t="shared" ref="C210:I210" si="137">SUM(C189:C205)</f>
        <v>279.58420353132533</v>
      </c>
      <c r="D210" s="70">
        <f t="shared" si="137"/>
        <v>6080.0563048497825</v>
      </c>
      <c r="E210" s="70">
        <f t="shared" si="137"/>
        <v>436.02314433598764</v>
      </c>
      <c r="F210" s="70">
        <f t="shared" si="137"/>
        <v>0</v>
      </c>
      <c r="G210" s="70">
        <f t="shared" si="137"/>
        <v>48.503763779778147</v>
      </c>
      <c r="H210" s="71">
        <f t="shared" si="137"/>
        <v>0</v>
      </c>
      <c r="I210" s="40">
        <f t="shared" si="137"/>
        <v>7316.5932031609091</v>
      </c>
      <c r="K210" s="83" t="s">
        <v>26</v>
      </c>
      <c r="L210" s="70">
        <f>SUM(L189:L205)</f>
        <v>472.42578666403551</v>
      </c>
      <c r="M210" s="70">
        <f t="shared" ref="M210:S210" si="138">SUM(M189:M205)</f>
        <v>279.58420353132533</v>
      </c>
      <c r="N210" s="70">
        <f t="shared" si="138"/>
        <v>6080.0563048497825</v>
      </c>
      <c r="O210" s="70">
        <f t="shared" si="138"/>
        <v>436.02314433598764</v>
      </c>
      <c r="P210" s="70">
        <f t="shared" si="138"/>
        <v>1084.4777287274894</v>
      </c>
      <c r="Q210" s="70">
        <f t="shared" si="138"/>
        <v>48.503763779778147</v>
      </c>
      <c r="R210" s="71">
        <f t="shared" si="138"/>
        <v>0</v>
      </c>
      <c r="S210" s="100">
        <f t="shared" si="138"/>
        <v>8401.0709318883964</v>
      </c>
      <c r="T210" s="1"/>
      <c r="U210" s="112" t="s">
        <v>62</v>
      </c>
      <c r="V210" s="132">
        <f>SUM(V189:V205)</f>
        <v>372.57092750559696</v>
      </c>
      <c r="W210" s="132">
        <f t="shared" ref="W210:AH210" si="139">SUM(W189:W205)</f>
        <v>9.8243859301950973</v>
      </c>
      <c r="X210" s="132">
        <f t="shared" si="139"/>
        <v>48.503763779778147</v>
      </c>
      <c r="Y210" s="132">
        <f t="shared" si="139"/>
        <v>279.58420353132533</v>
      </c>
      <c r="Z210" s="132">
        <f t="shared" si="139"/>
        <v>5982.6644857663387</v>
      </c>
      <c r="AA210" s="132">
        <f t="shared" si="139"/>
        <v>430.09830669127791</v>
      </c>
      <c r="AB210" s="132">
        <f t="shared" si="139"/>
        <v>1084.4777287274894</v>
      </c>
      <c r="AC210" s="132">
        <f t="shared" si="139"/>
        <v>193.34712995639683</v>
      </c>
      <c r="AD210" s="133">
        <f t="shared" si="139"/>
        <v>90.030473228243466</v>
      </c>
      <c r="AE210" s="133">
        <f t="shared" si="139"/>
        <v>5.7953688354674036</v>
      </c>
      <c r="AF210" s="133">
        <f t="shared" si="139"/>
        <v>0</v>
      </c>
      <c r="AG210" s="133">
        <f t="shared" si="139"/>
        <v>97.391819083443579</v>
      </c>
      <c r="AH210" s="133">
        <f t="shared" si="139"/>
        <v>0.1294688092423501</v>
      </c>
      <c r="AI210" s="134">
        <f>SUM(V210:AC210)</f>
        <v>8401.0709318883983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</row>
    <row r="211" spans="1:111" s="14" customFormat="1" ht="15" thickBot="1">
      <c r="A211" s="31" t="s">
        <v>86</v>
      </c>
      <c r="B211" s="49">
        <f>IF($I210=0,"-",B210/$I210)</f>
        <v>6.4569092957079868E-2</v>
      </c>
      <c r="C211" s="49">
        <f t="shared" ref="C211:H211" si="140">IF($I210=0,"-",C210/$I210)</f>
        <v>3.8212347709934119E-2</v>
      </c>
      <c r="D211" s="49">
        <f t="shared" si="140"/>
        <v>0.83099553795379533</v>
      </c>
      <c r="E211" s="49">
        <f t="shared" si="140"/>
        <v>5.959373881106541E-2</v>
      </c>
      <c r="F211" s="49">
        <f t="shared" si="140"/>
        <v>0</v>
      </c>
      <c r="G211" s="49">
        <f t="shared" si="140"/>
        <v>6.6292825681252294E-3</v>
      </c>
      <c r="H211" s="72">
        <f t="shared" si="140"/>
        <v>0</v>
      </c>
      <c r="I211" s="50">
        <f>SUM(B211:H211)</f>
        <v>1</v>
      </c>
      <c r="K211" s="84" t="s">
        <v>86</v>
      </c>
      <c r="L211" s="101">
        <f>IF($S210=0,"-",L210/$S210)</f>
        <v>5.6233995700574739E-2</v>
      </c>
      <c r="M211" s="101">
        <f t="shared" ref="M211:R211" si="141">IF($S210=0,"-",M210/$S210)</f>
        <v>3.3279590875740915E-2</v>
      </c>
      <c r="N211" s="101">
        <f t="shared" si="141"/>
        <v>0.72372395783154098</v>
      </c>
      <c r="O211" s="101">
        <f t="shared" si="141"/>
        <v>5.1900900238914915E-2</v>
      </c>
      <c r="P211" s="101">
        <f t="shared" si="141"/>
        <v>0.12908803383757647</v>
      </c>
      <c r="Q211" s="101">
        <f t="shared" si="141"/>
        <v>5.7735215156522251E-3</v>
      </c>
      <c r="R211" s="102">
        <f t="shared" si="141"/>
        <v>0</v>
      </c>
      <c r="S211" s="103">
        <f>SUM(L211:R211)</f>
        <v>1.0000000000000002</v>
      </c>
      <c r="T211" s="24"/>
      <c r="U211" s="113" t="s">
        <v>86</v>
      </c>
      <c r="V211" s="135">
        <f>+V210/$AI210</f>
        <v>4.4348027831952873E-2</v>
      </c>
      <c r="W211" s="135">
        <f t="shared" ref="W211:AH211" si="142">+W210/$AI210</f>
        <v>1.1694206619425323E-3</v>
      </c>
      <c r="X211" s="135">
        <f t="shared" si="142"/>
        <v>5.7735215156522243E-3</v>
      </c>
      <c r="Y211" s="135">
        <f t="shared" si="142"/>
        <v>3.3279590875740908E-2</v>
      </c>
      <c r="Z211" s="135">
        <f t="shared" si="142"/>
        <v>0.71213117164117923</v>
      </c>
      <c r="AA211" s="135">
        <f t="shared" si="142"/>
        <v>5.1195652337457424E-2</v>
      </c>
      <c r="AB211" s="135">
        <f t="shared" si="142"/>
        <v>0.12908803383757644</v>
      </c>
      <c r="AC211" s="135">
        <f t="shared" si="142"/>
        <v>2.301458129849835E-2</v>
      </c>
      <c r="AD211" s="135">
        <f t="shared" si="142"/>
        <v>1.0716547206679323E-2</v>
      </c>
      <c r="AE211" s="135">
        <f t="shared" si="142"/>
        <v>6.8983691275235036E-4</v>
      </c>
      <c r="AF211" s="135">
        <f t="shared" si="142"/>
        <v>0</v>
      </c>
      <c r="AG211" s="135">
        <f t="shared" si="142"/>
        <v>1.159278619036154E-2</v>
      </c>
      <c r="AH211" s="135">
        <f t="shared" si="142"/>
        <v>1.5410988705132624E-5</v>
      </c>
      <c r="AI211" s="136">
        <f>SUM(V211:AC211)</f>
        <v>1</v>
      </c>
    </row>
    <row r="212" spans="1:111" ht="15" thickBot="1">
      <c r="A212" s="32"/>
      <c r="B212" s="32"/>
      <c r="C212" s="32"/>
      <c r="D212" s="32"/>
      <c r="E212" s="32"/>
      <c r="F212" s="32"/>
      <c r="G212" s="32"/>
      <c r="H212" s="32"/>
      <c r="I212" s="32"/>
      <c r="K212" s="32"/>
      <c r="L212" s="32"/>
      <c r="M212" s="32"/>
      <c r="N212" s="32"/>
      <c r="O212" s="32"/>
      <c r="P212" s="32"/>
      <c r="Q212" s="32"/>
      <c r="R212" s="32"/>
      <c r="S212" s="32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</row>
    <row r="213" spans="1:111" ht="30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4" t="s">
        <v>35</v>
      </c>
      <c r="L213" s="86" t="s">
        <v>0</v>
      </c>
      <c r="M213" s="86" t="s">
        <v>1</v>
      </c>
      <c r="N213" s="86" t="s">
        <v>2</v>
      </c>
      <c r="O213" s="86" t="s">
        <v>3</v>
      </c>
      <c r="P213" s="86" t="s">
        <v>27</v>
      </c>
      <c r="Q213" s="86" t="s">
        <v>4</v>
      </c>
      <c r="R213" s="86" t="s">
        <v>5</v>
      </c>
      <c r="S213" s="87" t="s">
        <v>6</v>
      </c>
      <c r="U213" s="445" t="s">
        <v>35</v>
      </c>
      <c r="V213" s="116" t="s">
        <v>77</v>
      </c>
      <c r="W213" s="116" t="s">
        <v>78</v>
      </c>
      <c r="X213" s="116" t="s">
        <v>4</v>
      </c>
      <c r="Y213" s="116" t="s">
        <v>1</v>
      </c>
      <c r="Z213" s="116" t="s">
        <v>2</v>
      </c>
      <c r="AA213" s="116" t="s">
        <v>3</v>
      </c>
      <c r="AB213" s="116" t="s">
        <v>54</v>
      </c>
      <c r="AC213" s="116" t="s">
        <v>66</v>
      </c>
      <c r="AD213" s="117" t="s">
        <v>79</v>
      </c>
      <c r="AE213" s="117" t="s">
        <v>80</v>
      </c>
      <c r="AF213" s="117" t="s">
        <v>81</v>
      </c>
      <c r="AG213" s="117" t="s">
        <v>82</v>
      </c>
      <c r="AH213" s="117" t="s">
        <v>83</v>
      </c>
      <c r="AI213" s="118" t="s">
        <v>62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</row>
    <row r="214" spans="1:111" ht="15">
      <c r="A214" s="411" t="s">
        <v>35</v>
      </c>
      <c r="B214" s="386" t="s">
        <v>119</v>
      </c>
      <c r="C214" s="387"/>
      <c r="D214" s="387"/>
      <c r="E214" s="387"/>
      <c r="F214" s="387"/>
      <c r="G214" s="387"/>
      <c r="H214" s="387"/>
      <c r="I214" s="388"/>
      <c r="K214" s="405" t="s">
        <v>35</v>
      </c>
      <c r="L214" s="389" t="s">
        <v>119</v>
      </c>
      <c r="M214" s="390"/>
      <c r="N214" s="390"/>
      <c r="O214" s="390"/>
      <c r="P214" s="390"/>
      <c r="Q214" s="390"/>
      <c r="R214" s="390"/>
      <c r="S214" s="391"/>
      <c r="U214" s="446" t="s">
        <v>35</v>
      </c>
      <c r="V214" s="402" t="s">
        <v>119</v>
      </c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3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</row>
    <row r="215" spans="1:111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  <c r="K215" s="85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4">
        <v>0</v>
      </c>
      <c r="S215" s="105">
        <f>SUM(L215:R215)</f>
        <v>0</v>
      </c>
      <c r="U215" s="106" t="s">
        <v>7</v>
      </c>
      <c r="V215" s="119">
        <v>0</v>
      </c>
      <c r="W215" s="119">
        <v>0</v>
      </c>
      <c r="X215" s="119">
        <v>0</v>
      </c>
      <c r="Y215" s="119">
        <v>0</v>
      </c>
      <c r="Z215" s="119">
        <v>0</v>
      </c>
      <c r="AA215" s="119">
        <v>0</v>
      </c>
      <c r="AB215" s="119">
        <v>0</v>
      </c>
      <c r="AC215" s="120">
        <v>0</v>
      </c>
      <c r="AD215" s="121">
        <v>0</v>
      </c>
      <c r="AE215" s="121">
        <v>0</v>
      </c>
      <c r="AF215" s="121">
        <v>0</v>
      </c>
      <c r="AG215" s="121">
        <v>0</v>
      </c>
      <c r="AH215" s="121">
        <v>0</v>
      </c>
      <c r="AI215" s="122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</row>
    <row r="216" spans="1:111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143">SUM(B216:H216)</f>
        <v>0</v>
      </c>
      <c r="K216" s="77" t="s">
        <v>8</v>
      </c>
      <c r="L216" s="90">
        <v>0</v>
      </c>
      <c r="M216" s="90">
        <v>0</v>
      </c>
      <c r="N216" s="90">
        <v>0</v>
      </c>
      <c r="O216" s="90">
        <v>0</v>
      </c>
      <c r="P216" s="90">
        <v>0</v>
      </c>
      <c r="Q216" s="90">
        <v>0</v>
      </c>
      <c r="R216" s="91">
        <v>0</v>
      </c>
      <c r="S216" s="92">
        <f t="shared" ref="S216:S235" si="144">SUM(L216:R216)</f>
        <v>0</v>
      </c>
      <c r="U216" s="107" t="s">
        <v>8</v>
      </c>
      <c r="V216" s="123">
        <v>0</v>
      </c>
      <c r="W216" s="123">
        <v>0</v>
      </c>
      <c r="X216" s="123">
        <v>0</v>
      </c>
      <c r="Y216" s="123">
        <v>0</v>
      </c>
      <c r="Z216" s="123">
        <v>0</v>
      </c>
      <c r="AA216" s="123">
        <v>0</v>
      </c>
      <c r="AB216" s="123">
        <v>0</v>
      </c>
      <c r="AC216" s="124">
        <v>0</v>
      </c>
      <c r="AD216" s="123">
        <v>0</v>
      </c>
      <c r="AE216" s="123">
        <v>0</v>
      </c>
      <c r="AF216" s="123">
        <v>0</v>
      </c>
      <c r="AG216" s="123">
        <v>0</v>
      </c>
      <c r="AH216" s="123">
        <v>0</v>
      </c>
      <c r="AI216" s="125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</row>
    <row r="217" spans="1:111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143"/>
        <v>0</v>
      </c>
      <c r="K217" s="78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8">
        <v>0</v>
      </c>
      <c r="S217" s="89">
        <f t="shared" si="144"/>
        <v>0</v>
      </c>
      <c r="U217" s="108" t="s">
        <v>10</v>
      </c>
      <c r="V217" s="119">
        <v>0</v>
      </c>
      <c r="W217" s="119">
        <v>0</v>
      </c>
      <c r="X217" s="119">
        <v>0</v>
      </c>
      <c r="Y217" s="119">
        <v>0</v>
      </c>
      <c r="Z217" s="119">
        <v>0</v>
      </c>
      <c r="AA217" s="119">
        <v>0</v>
      </c>
      <c r="AB217" s="119">
        <v>0</v>
      </c>
      <c r="AC217" s="120">
        <v>0</v>
      </c>
      <c r="AD217" s="121">
        <v>0</v>
      </c>
      <c r="AE217" s="121">
        <v>0</v>
      </c>
      <c r="AF217" s="121">
        <v>0</v>
      </c>
      <c r="AG217" s="121">
        <v>0</v>
      </c>
      <c r="AH217" s="121">
        <v>0</v>
      </c>
      <c r="AI217" s="122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</row>
    <row r="218" spans="1:111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143"/>
        <v>0</v>
      </c>
      <c r="K218" s="77" t="s">
        <v>55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1">
        <v>0</v>
      </c>
      <c r="S218" s="92">
        <f t="shared" si="144"/>
        <v>0</v>
      </c>
      <c r="U218" s="107" t="s">
        <v>55</v>
      </c>
      <c r="V218" s="123">
        <v>0</v>
      </c>
      <c r="W218" s="123">
        <v>0</v>
      </c>
      <c r="X218" s="123">
        <v>0</v>
      </c>
      <c r="Y218" s="123">
        <v>0</v>
      </c>
      <c r="Z218" s="123">
        <v>0</v>
      </c>
      <c r="AA218" s="123">
        <v>0</v>
      </c>
      <c r="AB218" s="123">
        <v>0</v>
      </c>
      <c r="AC218" s="124">
        <v>0</v>
      </c>
      <c r="AD218" s="123">
        <v>0</v>
      </c>
      <c r="AE218" s="123">
        <v>0</v>
      </c>
      <c r="AF218" s="123">
        <v>0</v>
      </c>
      <c r="AG218" s="123">
        <v>0</v>
      </c>
      <c r="AH218" s="123">
        <v>0</v>
      </c>
      <c r="AI218" s="125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</row>
    <row r="219" spans="1:111" ht="15">
      <c r="A219" s="28" t="s">
        <v>16</v>
      </c>
      <c r="B219" s="44">
        <v>11.747150965731928</v>
      </c>
      <c r="C219" s="44">
        <v>6.0195567115519264</v>
      </c>
      <c r="D219" s="44">
        <v>1.5903278039793787</v>
      </c>
      <c r="E219" s="44">
        <v>0</v>
      </c>
      <c r="F219" s="397"/>
      <c r="G219" s="44">
        <v>0</v>
      </c>
      <c r="H219" s="45">
        <v>0</v>
      </c>
      <c r="I219" s="40">
        <f t="shared" si="143"/>
        <v>19.357035481263232</v>
      </c>
      <c r="K219" s="78" t="s">
        <v>16</v>
      </c>
      <c r="L219" s="44">
        <v>11.747150965731928</v>
      </c>
      <c r="M219" s="44">
        <v>6.0195567115519264</v>
      </c>
      <c r="N219" s="44">
        <v>1.5903278039793787</v>
      </c>
      <c r="O219" s="44">
        <v>0</v>
      </c>
      <c r="P219" s="44">
        <v>0</v>
      </c>
      <c r="Q219" s="44">
        <v>0</v>
      </c>
      <c r="R219" s="88">
        <v>0</v>
      </c>
      <c r="S219" s="89">
        <f t="shared" si="144"/>
        <v>19.357035481263232</v>
      </c>
      <c r="U219" s="108" t="s">
        <v>16</v>
      </c>
      <c r="V219" s="119">
        <v>11.747150965731928</v>
      </c>
      <c r="W219" s="119">
        <v>0</v>
      </c>
      <c r="X219" s="119">
        <v>0</v>
      </c>
      <c r="Y219" s="119">
        <v>6.0195567115519264</v>
      </c>
      <c r="Z219" s="119">
        <v>1.1225843322207378</v>
      </c>
      <c r="AA219" s="119">
        <v>0</v>
      </c>
      <c r="AB219" s="119">
        <v>0</v>
      </c>
      <c r="AC219" s="120">
        <v>0.46774347175864084</v>
      </c>
      <c r="AD219" s="121">
        <v>0</v>
      </c>
      <c r="AE219" s="121">
        <v>0</v>
      </c>
      <c r="AF219" s="121">
        <v>0</v>
      </c>
      <c r="AG219" s="121">
        <v>0.46774347175864084</v>
      </c>
      <c r="AH219" s="121">
        <v>0</v>
      </c>
      <c r="AI219" s="122">
        <f t="shared" si="145"/>
        <v>19.357035481263235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</row>
    <row r="220" spans="1:111" ht="15">
      <c r="A220" s="27" t="s">
        <v>67</v>
      </c>
      <c r="B220" s="41">
        <v>5.397946564400061</v>
      </c>
      <c r="C220" s="41">
        <v>0</v>
      </c>
      <c r="D220" s="41">
        <v>5.3143140973249281</v>
      </c>
      <c r="E220" s="41">
        <v>0</v>
      </c>
      <c r="F220" s="397"/>
      <c r="G220" s="41">
        <v>0</v>
      </c>
      <c r="H220" s="42">
        <v>0</v>
      </c>
      <c r="I220" s="43">
        <f t="shared" si="143"/>
        <v>10.71226066172499</v>
      </c>
      <c r="K220" s="77" t="s">
        <v>67</v>
      </c>
      <c r="L220" s="90">
        <v>5.397946564400061</v>
      </c>
      <c r="M220" s="90">
        <v>0</v>
      </c>
      <c r="N220" s="90">
        <v>5.3143140973249281</v>
      </c>
      <c r="O220" s="90">
        <v>0</v>
      </c>
      <c r="P220" s="90">
        <v>0</v>
      </c>
      <c r="Q220" s="90">
        <v>0</v>
      </c>
      <c r="R220" s="91">
        <v>0</v>
      </c>
      <c r="S220" s="92">
        <f t="shared" si="144"/>
        <v>10.71226066172499</v>
      </c>
      <c r="U220" s="107" t="s">
        <v>56</v>
      </c>
      <c r="V220" s="123">
        <v>5.397946564400061</v>
      </c>
      <c r="W220" s="123">
        <v>0</v>
      </c>
      <c r="X220" s="123">
        <v>0</v>
      </c>
      <c r="Y220" s="123">
        <v>0</v>
      </c>
      <c r="Z220" s="123">
        <v>5.3143140973249281</v>
      </c>
      <c r="AA220" s="123">
        <v>0</v>
      </c>
      <c r="AB220" s="123">
        <v>0</v>
      </c>
      <c r="AC220" s="124">
        <v>0</v>
      </c>
      <c r="AD220" s="123">
        <v>0</v>
      </c>
      <c r="AE220" s="123">
        <v>0</v>
      </c>
      <c r="AF220" s="123">
        <v>0</v>
      </c>
      <c r="AG220" s="123">
        <v>0</v>
      </c>
      <c r="AH220" s="123">
        <v>0</v>
      </c>
      <c r="AI220" s="125">
        <f t="shared" si="145"/>
        <v>10.71226066172499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</row>
    <row r="221" spans="1:111" ht="15">
      <c r="A221" s="28" t="s">
        <v>57</v>
      </c>
      <c r="B221" s="44">
        <v>0</v>
      </c>
      <c r="C221" s="44">
        <v>0</v>
      </c>
      <c r="D221" s="44">
        <v>0</v>
      </c>
      <c r="E221" s="44">
        <v>0.13916634091742133</v>
      </c>
      <c r="F221" s="397"/>
      <c r="G221" s="44">
        <v>0</v>
      </c>
      <c r="H221" s="45">
        <v>0</v>
      </c>
      <c r="I221" s="40">
        <f t="shared" si="143"/>
        <v>0.13916634091742133</v>
      </c>
      <c r="K221" s="78" t="s">
        <v>57</v>
      </c>
      <c r="L221" s="44">
        <v>0</v>
      </c>
      <c r="M221" s="44">
        <v>0</v>
      </c>
      <c r="N221" s="44">
        <v>0</v>
      </c>
      <c r="O221" s="44">
        <v>0.13916634091742133</v>
      </c>
      <c r="P221" s="44">
        <v>208.10499454704643</v>
      </c>
      <c r="Q221" s="44">
        <v>0</v>
      </c>
      <c r="R221" s="88">
        <v>0</v>
      </c>
      <c r="S221" s="89">
        <f t="shared" si="144"/>
        <v>208.24416088796386</v>
      </c>
      <c r="U221" s="108" t="s">
        <v>57</v>
      </c>
      <c r="V221" s="119">
        <v>0</v>
      </c>
      <c r="W221" s="119">
        <v>0</v>
      </c>
      <c r="X221" s="119">
        <v>0</v>
      </c>
      <c r="Y221" s="119">
        <v>0</v>
      </c>
      <c r="Z221" s="119">
        <v>0</v>
      </c>
      <c r="AA221" s="119">
        <v>0.13916634091742133</v>
      </c>
      <c r="AB221" s="119">
        <v>208.10499454704643</v>
      </c>
      <c r="AC221" s="120">
        <v>0</v>
      </c>
      <c r="AD221" s="119">
        <v>0</v>
      </c>
      <c r="AE221" s="119">
        <v>0</v>
      </c>
      <c r="AF221" s="119">
        <v>0</v>
      </c>
      <c r="AG221" s="119">
        <v>0</v>
      </c>
      <c r="AH221" s="119">
        <v>0</v>
      </c>
      <c r="AI221" s="122">
        <f t="shared" si="145"/>
        <v>208.24416088796386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</row>
    <row r="222" spans="1:111" ht="15">
      <c r="A222" s="27" t="s">
        <v>12</v>
      </c>
      <c r="B222" s="41">
        <v>0</v>
      </c>
      <c r="C222" s="41">
        <v>0</v>
      </c>
      <c r="D222" s="41">
        <v>0</v>
      </c>
      <c r="E222" s="41">
        <v>2.1195600903166763E-14</v>
      </c>
      <c r="F222" s="397"/>
      <c r="G222" s="41">
        <v>0</v>
      </c>
      <c r="H222" s="42">
        <v>0</v>
      </c>
      <c r="I222" s="43">
        <f t="shared" si="143"/>
        <v>2.1195600903166763E-14</v>
      </c>
      <c r="K222" s="77" t="s">
        <v>12</v>
      </c>
      <c r="L222" s="90">
        <v>0</v>
      </c>
      <c r="M222" s="90">
        <v>0</v>
      </c>
      <c r="N222" s="90">
        <v>0</v>
      </c>
      <c r="O222" s="90">
        <v>2.1195600903166763E-14</v>
      </c>
      <c r="P222" s="90">
        <v>50.980789529759058</v>
      </c>
      <c r="Q222" s="90">
        <v>0</v>
      </c>
      <c r="R222" s="91">
        <v>0</v>
      </c>
      <c r="S222" s="92">
        <f t="shared" si="144"/>
        <v>50.980789529759079</v>
      </c>
      <c r="U222" s="107" t="s">
        <v>12</v>
      </c>
      <c r="V222" s="123">
        <v>0</v>
      </c>
      <c r="W222" s="123">
        <v>0</v>
      </c>
      <c r="X222" s="123">
        <v>0</v>
      </c>
      <c r="Y222" s="123">
        <v>0</v>
      </c>
      <c r="Z222" s="123">
        <v>0</v>
      </c>
      <c r="AA222" s="123">
        <v>2.1195600903166763E-14</v>
      </c>
      <c r="AB222" s="123">
        <v>50.980789529759058</v>
      </c>
      <c r="AC222" s="124">
        <v>0</v>
      </c>
      <c r="AD222" s="123">
        <v>0</v>
      </c>
      <c r="AE222" s="123">
        <v>0</v>
      </c>
      <c r="AF222" s="123">
        <v>0</v>
      </c>
      <c r="AG222" s="123">
        <v>0</v>
      </c>
      <c r="AH222" s="123">
        <v>0</v>
      </c>
      <c r="AI222" s="125">
        <f t="shared" si="145"/>
        <v>50.980789529759079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</row>
    <row r="223" spans="1:111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143"/>
        <v>0</v>
      </c>
      <c r="K223" s="78" t="s">
        <v>58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8">
        <v>0</v>
      </c>
      <c r="S223" s="89">
        <f t="shared" si="144"/>
        <v>0</v>
      </c>
      <c r="U223" s="108" t="s">
        <v>58</v>
      </c>
      <c r="V223" s="119">
        <v>0</v>
      </c>
      <c r="W223" s="119">
        <v>0</v>
      </c>
      <c r="X223" s="119">
        <v>0</v>
      </c>
      <c r="Y223" s="119">
        <v>0</v>
      </c>
      <c r="Z223" s="119">
        <v>0</v>
      </c>
      <c r="AA223" s="119">
        <v>0</v>
      </c>
      <c r="AB223" s="119">
        <v>0</v>
      </c>
      <c r="AC223" s="120">
        <v>0</v>
      </c>
      <c r="AD223" s="119">
        <v>0</v>
      </c>
      <c r="AE223" s="119">
        <v>0</v>
      </c>
      <c r="AF223" s="119">
        <v>0</v>
      </c>
      <c r="AG223" s="119">
        <v>0</v>
      </c>
      <c r="AH223" s="119">
        <v>0</v>
      </c>
      <c r="AI223" s="122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</row>
    <row r="224" spans="1:111" ht="15">
      <c r="A224" s="27" t="s">
        <v>17</v>
      </c>
      <c r="B224" s="41">
        <v>4.6371413394403058</v>
      </c>
      <c r="C224" s="41">
        <v>0</v>
      </c>
      <c r="D224" s="41">
        <v>18.367554002096814</v>
      </c>
      <c r="E224" s="41">
        <v>0.9707374055311625</v>
      </c>
      <c r="F224" s="397"/>
      <c r="G224" s="41">
        <v>0</v>
      </c>
      <c r="H224" s="42">
        <v>0</v>
      </c>
      <c r="I224" s="43">
        <f t="shared" si="143"/>
        <v>23.975432747068282</v>
      </c>
      <c r="K224" s="77" t="s">
        <v>17</v>
      </c>
      <c r="L224" s="90">
        <v>4.6371413394403058</v>
      </c>
      <c r="M224" s="90">
        <v>0</v>
      </c>
      <c r="N224" s="90">
        <v>18.367554002096814</v>
      </c>
      <c r="O224" s="90">
        <v>0.9707374055311625</v>
      </c>
      <c r="P224" s="90">
        <v>0</v>
      </c>
      <c r="Q224" s="90">
        <v>0</v>
      </c>
      <c r="R224" s="91">
        <v>0</v>
      </c>
      <c r="S224" s="92">
        <f t="shared" si="144"/>
        <v>23.975432747068282</v>
      </c>
      <c r="U224" s="107" t="s">
        <v>17</v>
      </c>
      <c r="V224" s="123">
        <v>4.6371413394403058</v>
      </c>
      <c r="W224" s="123">
        <v>0</v>
      </c>
      <c r="X224" s="123">
        <v>0</v>
      </c>
      <c r="Y224" s="123">
        <v>0</v>
      </c>
      <c r="Z224" s="123">
        <v>18.367554002096814</v>
      </c>
      <c r="AA224" s="123">
        <v>0.9707374055311625</v>
      </c>
      <c r="AB224" s="123">
        <v>0</v>
      </c>
      <c r="AC224" s="124">
        <v>0</v>
      </c>
      <c r="AD224" s="123">
        <v>0</v>
      </c>
      <c r="AE224" s="123">
        <v>0</v>
      </c>
      <c r="AF224" s="123">
        <v>0</v>
      </c>
      <c r="AG224" s="123">
        <v>0</v>
      </c>
      <c r="AH224" s="123">
        <v>0</v>
      </c>
      <c r="AI224" s="125">
        <f t="shared" si="145"/>
        <v>23.975432747068282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</row>
    <row r="225" spans="1:111" ht="15">
      <c r="A225" s="28" t="s">
        <v>139</v>
      </c>
      <c r="B225" s="44">
        <v>92.845724755994155</v>
      </c>
      <c r="C225" s="44">
        <v>3.6638204138015884</v>
      </c>
      <c r="D225" s="44">
        <v>797.10423012993181</v>
      </c>
      <c r="E225" s="44">
        <v>1.0145964222835167</v>
      </c>
      <c r="F225" s="397"/>
      <c r="G225" s="44">
        <v>0</v>
      </c>
      <c r="H225" s="45">
        <v>0</v>
      </c>
      <c r="I225" s="40">
        <f t="shared" si="143"/>
        <v>894.62837172201102</v>
      </c>
      <c r="K225" s="78" t="s">
        <v>139</v>
      </c>
      <c r="L225" s="44">
        <v>92.845724755994155</v>
      </c>
      <c r="M225" s="44">
        <v>3.6638204138015884</v>
      </c>
      <c r="N225" s="44">
        <v>797.10423012993181</v>
      </c>
      <c r="O225" s="44">
        <v>1.0145964222835167</v>
      </c>
      <c r="P225" s="44">
        <v>0</v>
      </c>
      <c r="Q225" s="44">
        <v>0</v>
      </c>
      <c r="R225" s="88">
        <v>0</v>
      </c>
      <c r="S225" s="89">
        <f t="shared" si="144"/>
        <v>894.62837172201102</v>
      </c>
      <c r="U225" s="108" t="s">
        <v>139</v>
      </c>
      <c r="V225" s="119">
        <v>85.290787591502138</v>
      </c>
      <c r="W225" s="119">
        <v>0</v>
      </c>
      <c r="X225" s="119">
        <v>0</v>
      </c>
      <c r="Y225" s="119">
        <v>3.6638204138015884</v>
      </c>
      <c r="Z225" s="119">
        <v>266.62184815913201</v>
      </c>
      <c r="AA225" s="119">
        <v>1.0145964222835167</v>
      </c>
      <c r="AB225" s="119">
        <v>0</v>
      </c>
      <c r="AC225" s="120">
        <v>538.03731913529191</v>
      </c>
      <c r="AD225" s="119">
        <v>7.5549371644920198</v>
      </c>
      <c r="AE225" s="119">
        <v>0</v>
      </c>
      <c r="AF225" s="119">
        <v>0</v>
      </c>
      <c r="AG225" s="119">
        <v>530.48238197079979</v>
      </c>
      <c r="AH225" s="119">
        <v>0</v>
      </c>
      <c r="AI225" s="122">
        <f t="shared" si="145"/>
        <v>894.62837172201114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</row>
    <row r="226" spans="1:111" ht="15">
      <c r="A226" s="27" t="s">
        <v>25</v>
      </c>
      <c r="B226" s="41">
        <v>71.442851452786684</v>
      </c>
      <c r="C226" s="41">
        <v>3.005528809938264</v>
      </c>
      <c r="D226" s="41">
        <v>91.088128979024646</v>
      </c>
      <c r="E226" s="41">
        <v>880.01230407783578</v>
      </c>
      <c r="F226" s="397"/>
      <c r="G226" s="41">
        <v>168.44492202707335</v>
      </c>
      <c r="H226" s="42">
        <v>18.552646974927551</v>
      </c>
      <c r="I226" s="43">
        <f t="shared" si="143"/>
        <v>1232.5463823215862</v>
      </c>
      <c r="K226" s="77" t="s">
        <v>25</v>
      </c>
      <c r="L226" s="90">
        <v>71.442851452786684</v>
      </c>
      <c r="M226" s="90">
        <v>3.005528809938264</v>
      </c>
      <c r="N226" s="90">
        <v>91.088128979024646</v>
      </c>
      <c r="O226" s="90">
        <v>880.01230407783578</v>
      </c>
      <c r="P226" s="90">
        <v>27.824452981947125</v>
      </c>
      <c r="Q226" s="90">
        <v>168.44492202707335</v>
      </c>
      <c r="R226" s="91">
        <v>18.552646974927551</v>
      </c>
      <c r="S226" s="92">
        <f t="shared" si="144"/>
        <v>1260.3708353035333</v>
      </c>
      <c r="U226" s="107" t="s">
        <v>25</v>
      </c>
      <c r="V226" s="123">
        <v>0</v>
      </c>
      <c r="W226" s="123">
        <v>64.086365573563469</v>
      </c>
      <c r="X226" s="123">
        <v>168.44492202707335</v>
      </c>
      <c r="Y226" s="123">
        <v>3.005528809938264</v>
      </c>
      <c r="Z226" s="123">
        <v>89.946612036687853</v>
      </c>
      <c r="AA226" s="123">
        <v>871.39365651956916</v>
      </c>
      <c r="AB226" s="123">
        <v>27.824452981947125</v>
      </c>
      <c r="AC226" s="124">
        <v>35.669297354754178</v>
      </c>
      <c r="AD226" s="123">
        <v>7.3564858792232162</v>
      </c>
      <c r="AE226" s="123">
        <v>4.7819601638516112</v>
      </c>
      <c r="AF226" s="123">
        <v>18.552646974927551</v>
      </c>
      <c r="AG226" s="123">
        <v>1.1415169423367917</v>
      </c>
      <c r="AH226" s="123">
        <v>3.8366873944150179</v>
      </c>
      <c r="AI226" s="125">
        <f t="shared" si="145"/>
        <v>1260.3708353035336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</row>
    <row r="227" spans="1:111" ht="15">
      <c r="A227" s="28" t="s">
        <v>24</v>
      </c>
      <c r="B227" s="44">
        <v>205.14333203054662</v>
      </c>
      <c r="C227" s="44">
        <v>0</v>
      </c>
      <c r="D227" s="44">
        <v>56.479104375649662</v>
      </c>
      <c r="E227" s="44">
        <v>0</v>
      </c>
      <c r="F227" s="397"/>
      <c r="G227" s="44">
        <v>0</v>
      </c>
      <c r="H227" s="45">
        <v>0</v>
      </c>
      <c r="I227" s="40">
        <f t="shared" si="143"/>
        <v>261.6224364061963</v>
      </c>
      <c r="K227" s="78" t="s">
        <v>24</v>
      </c>
      <c r="L227" s="44">
        <v>205.14333203054662</v>
      </c>
      <c r="M227" s="44">
        <v>0</v>
      </c>
      <c r="N227" s="44">
        <v>56.479104375649662</v>
      </c>
      <c r="O227" s="44">
        <v>0</v>
      </c>
      <c r="P227" s="44">
        <v>0</v>
      </c>
      <c r="Q227" s="44">
        <v>0</v>
      </c>
      <c r="R227" s="88">
        <v>0</v>
      </c>
      <c r="S227" s="89">
        <f t="shared" si="144"/>
        <v>261.6224364061963</v>
      </c>
      <c r="U227" s="108" t="s">
        <v>24</v>
      </c>
      <c r="V227" s="119">
        <v>205.14333203054662</v>
      </c>
      <c r="W227" s="119">
        <v>0</v>
      </c>
      <c r="X227" s="119">
        <v>0</v>
      </c>
      <c r="Y227" s="119">
        <v>0</v>
      </c>
      <c r="Z227" s="119">
        <v>0</v>
      </c>
      <c r="AA227" s="119">
        <v>0</v>
      </c>
      <c r="AB227" s="119">
        <v>0</v>
      </c>
      <c r="AC227" s="120">
        <v>56.479104375649662</v>
      </c>
      <c r="AD227" s="119">
        <v>0</v>
      </c>
      <c r="AE227" s="119">
        <v>0</v>
      </c>
      <c r="AF227" s="119">
        <v>0</v>
      </c>
      <c r="AG227" s="119">
        <v>56.479104375649662</v>
      </c>
      <c r="AH227" s="119">
        <v>0</v>
      </c>
      <c r="AI227" s="122">
        <f t="shared" si="145"/>
        <v>261.6224364061963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</row>
    <row r="228" spans="1:111" ht="15">
      <c r="A228" s="27" t="s">
        <v>59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143"/>
        <v>0</v>
      </c>
      <c r="K228" s="77" t="s">
        <v>59</v>
      </c>
      <c r="L228" s="90">
        <v>0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1">
        <v>0</v>
      </c>
      <c r="S228" s="92">
        <f t="shared" si="144"/>
        <v>0</v>
      </c>
      <c r="U228" s="107" t="s">
        <v>59</v>
      </c>
      <c r="V228" s="123">
        <v>0</v>
      </c>
      <c r="W228" s="123">
        <v>0</v>
      </c>
      <c r="X228" s="123">
        <v>0</v>
      </c>
      <c r="Y228" s="123">
        <v>0</v>
      </c>
      <c r="Z228" s="123">
        <v>0</v>
      </c>
      <c r="AA228" s="123">
        <v>0</v>
      </c>
      <c r="AB228" s="123">
        <v>0</v>
      </c>
      <c r="AC228" s="124">
        <v>0</v>
      </c>
      <c r="AD228" s="123">
        <v>0</v>
      </c>
      <c r="AE228" s="123">
        <v>0</v>
      </c>
      <c r="AF228" s="123">
        <v>0</v>
      </c>
      <c r="AG228" s="123">
        <v>0</v>
      </c>
      <c r="AH228" s="123">
        <v>0</v>
      </c>
      <c r="AI228" s="125">
        <f t="shared" si="145"/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</row>
    <row r="229" spans="1:111" ht="15">
      <c r="A229" s="28" t="s">
        <v>22</v>
      </c>
      <c r="B229" s="44">
        <v>34.401263807546407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143"/>
        <v>34.401263807546407</v>
      </c>
      <c r="K229" s="78" t="s">
        <v>22</v>
      </c>
      <c r="L229" s="44">
        <v>34.401263807546407</v>
      </c>
      <c r="M229" s="44">
        <v>0</v>
      </c>
      <c r="N229" s="44">
        <v>0</v>
      </c>
      <c r="O229" s="44">
        <v>0</v>
      </c>
      <c r="P229" s="44">
        <v>8.6895351716876696</v>
      </c>
      <c r="Q229" s="44">
        <v>0</v>
      </c>
      <c r="R229" s="88">
        <v>0</v>
      </c>
      <c r="S229" s="89">
        <f t="shared" si="144"/>
        <v>43.09079897923408</v>
      </c>
      <c r="U229" s="108" t="s">
        <v>22</v>
      </c>
      <c r="V229" s="119">
        <v>34.401263807546407</v>
      </c>
      <c r="W229" s="119">
        <v>0</v>
      </c>
      <c r="X229" s="119">
        <v>0</v>
      </c>
      <c r="Y229" s="119">
        <v>0</v>
      </c>
      <c r="Z229" s="119">
        <v>0</v>
      </c>
      <c r="AA229" s="119">
        <v>0</v>
      </c>
      <c r="AB229" s="119">
        <v>8.6895351716876696</v>
      </c>
      <c r="AC229" s="120">
        <v>0</v>
      </c>
      <c r="AD229" s="119">
        <v>0</v>
      </c>
      <c r="AE229" s="119">
        <v>0</v>
      </c>
      <c r="AF229" s="119">
        <v>0</v>
      </c>
      <c r="AG229" s="119">
        <v>0</v>
      </c>
      <c r="AH229" s="119">
        <v>0</v>
      </c>
      <c r="AI229" s="122">
        <f t="shared" si="145"/>
        <v>43.09079897923408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</row>
    <row r="230" spans="1:111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 t="shared" si="143"/>
        <v>0</v>
      </c>
      <c r="K230" s="77" t="s">
        <v>21</v>
      </c>
      <c r="L230" s="90">
        <v>0</v>
      </c>
      <c r="M230" s="90">
        <v>0</v>
      </c>
      <c r="N230" s="90">
        <v>0</v>
      </c>
      <c r="O230" s="90">
        <v>0</v>
      </c>
      <c r="P230" s="90">
        <v>0</v>
      </c>
      <c r="Q230" s="90">
        <v>0</v>
      </c>
      <c r="R230" s="91">
        <v>0</v>
      </c>
      <c r="S230" s="92">
        <f t="shared" si="144"/>
        <v>0</v>
      </c>
      <c r="U230" s="107" t="s">
        <v>60</v>
      </c>
      <c r="V230" s="123">
        <v>0</v>
      </c>
      <c r="W230" s="123">
        <v>0</v>
      </c>
      <c r="X230" s="123">
        <v>0</v>
      </c>
      <c r="Y230" s="123">
        <v>0</v>
      </c>
      <c r="Z230" s="123">
        <v>0</v>
      </c>
      <c r="AA230" s="123">
        <v>0</v>
      </c>
      <c r="AB230" s="123">
        <v>0</v>
      </c>
      <c r="AC230" s="124">
        <v>0</v>
      </c>
      <c r="AD230" s="123">
        <v>0</v>
      </c>
      <c r="AE230" s="123">
        <v>0</v>
      </c>
      <c r="AF230" s="123">
        <v>0</v>
      </c>
      <c r="AG230" s="123">
        <v>0</v>
      </c>
      <c r="AH230" s="123">
        <v>0</v>
      </c>
      <c r="AI230" s="125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</row>
    <row r="231" spans="1:111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143"/>
        <v>0</v>
      </c>
      <c r="K231" s="79" t="s">
        <v>63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8">
        <v>0</v>
      </c>
      <c r="S231" s="89">
        <f t="shared" si="144"/>
        <v>0</v>
      </c>
      <c r="U231" s="109" t="s">
        <v>61</v>
      </c>
      <c r="V231" s="119">
        <v>0</v>
      </c>
      <c r="W231" s="119">
        <v>0</v>
      </c>
      <c r="X231" s="119">
        <v>0</v>
      </c>
      <c r="Y231" s="119">
        <v>0</v>
      </c>
      <c r="Z231" s="119">
        <v>0</v>
      </c>
      <c r="AA231" s="119">
        <v>0</v>
      </c>
      <c r="AB231" s="119">
        <v>0</v>
      </c>
      <c r="AC231" s="120">
        <v>0</v>
      </c>
      <c r="AD231" s="121">
        <v>0</v>
      </c>
      <c r="AE231" s="121">
        <v>0</v>
      </c>
      <c r="AF231" s="121">
        <v>0</v>
      </c>
      <c r="AG231" s="121">
        <v>0</v>
      </c>
      <c r="AH231" s="121">
        <v>0</v>
      </c>
      <c r="AI231" s="122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</row>
    <row r="232" spans="1:111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143"/>
        <v>0</v>
      </c>
      <c r="K232" s="80" t="s">
        <v>23</v>
      </c>
      <c r="L232" s="93">
        <v>0</v>
      </c>
      <c r="M232" s="93">
        <v>0</v>
      </c>
      <c r="N232" s="93">
        <v>0</v>
      </c>
      <c r="O232" s="93">
        <v>0</v>
      </c>
      <c r="P232" s="93">
        <v>0</v>
      </c>
      <c r="Q232" s="93">
        <v>0</v>
      </c>
      <c r="R232" s="93">
        <v>0</v>
      </c>
      <c r="S232" s="95">
        <f t="shared" si="144"/>
        <v>0</v>
      </c>
      <c r="U232" s="110" t="s">
        <v>64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7">
        <v>0</v>
      </c>
      <c r="AI232" s="128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</row>
    <row r="233" spans="1:111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143"/>
        <v>0</v>
      </c>
      <c r="K233" s="81" t="s">
        <v>19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5">
        <v>0</v>
      </c>
      <c r="S233" s="97">
        <f t="shared" si="144"/>
        <v>0</v>
      </c>
      <c r="U233" s="111" t="s">
        <v>19</v>
      </c>
      <c r="V233" s="129">
        <v>0</v>
      </c>
      <c r="W233" s="129">
        <v>0</v>
      </c>
      <c r="X233" s="129">
        <v>0</v>
      </c>
      <c r="Y233" s="129">
        <v>0</v>
      </c>
      <c r="Z233" s="129">
        <v>0</v>
      </c>
      <c r="AA233" s="129">
        <v>0</v>
      </c>
      <c r="AB233" s="129">
        <v>0</v>
      </c>
      <c r="AC233" s="129">
        <v>0</v>
      </c>
      <c r="AD233" s="130">
        <v>0</v>
      </c>
      <c r="AE233" s="130">
        <v>0</v>
      </c>
      <c r="AF233" s="130">
        <v>0</v>
      </c>
      <c r="AG233" s="130">
        <v>0</v>
      </c>
      <c r="AH233" s="130">
        <v>0</v>
      </c>
      <c r="AI233" s="131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</row>
    <row r="234" spans="1:111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143"/>
        <v>0</v>
      </c>
      <c r="K234" s="80" t="s">
        <v>20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3">
        <v>0</v>
      </c>
      <c r="S234" s="95">
        <f t="shared" si="144"/>
        <v>0</v>
      </c>
      <c r="U234" s="110" t="s">
        <v>20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7">
        <v>0</v>
      </c>
      <c r="AI234" s="128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</row>
    <row r="235" spans="1:111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143"/>
        <v>0</v>
      </c>
      <c r="K235" s="82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54">
        <v>0</v>
      </c>
      <c r="S235" s="99">
        <f t="shared" si="144"/>
        <v>0</v>
      </c>
      <c r="U235" s="111" t="s">
        <v>11</v>
      </c>
      <c r="V235" s="129">
        <v>0</v>
      </c>
      <c r="W235" s="129">
        <v>0</v>
      </c>
      <c r="X235" s="129">
        <v>0</v>
      </c>
      <c r="Y235" s="129">
        <v>0</v>
      </c>
      <c r="Z235" s="129">
        <v>0</v>
      </c>
      <c r="AA235" s="129">
        <v>0</v>
      </c>
      <c r="AB235" s="129">
        <v>0</v>
      </c>
      <c r="AC235" s="129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1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</row>
    <row r="236" spans="1:111" ht="15">
      <c r="A236" s="34" t="s">
        <v>26</v>
      </c>
      <c r="B236" s="70">
        <f>SUM(B215:B231)</f>
        <v>425.61541091644614</v>
      </c>
      <c r="C236" s="70">
        <f t="shared" ref="C236:I236" si="146">SUM(C215:C231)</f>
        <v>12.688905935291778</v>
      </c>
      <c r="D236" s="70">
        <f t="shared" si="146"/>
        <v>969.94365938800718</v>
      </c>
      <c r="E236" s="70">
        <f t="shared" si="146"/>
        <v>882.13680424656786</v>
      </c>
      <c r="F236" s="70">
        <f t="shared" si="146"/>
        <v>0</v>
      </c>
      <c r="G236" s="70">
        <f t="shared" si="146"/>
        <v>168.44492202707335</v>
      </c>
      <c r="H236" s="71">
        <f t="shared" si="146"/>
        <v>18.552646974927551</v>
      </c>
      <c r="I236" s="40">
        <f t="shared" si="146"/>
        <v>2477.382349488314</v>
      </c>
      <c r="K236" s="83" t="s">
        <v>26</v>
      </c>
      <c r="L236" s="70">
        <f>SUM(L215:L231)</f>
        <v>425.61541091644614</v>
      </c>
      <c r="M236" s="70">
        <f t="shared" ref="M236:S236" si="147">SUM(M215:M231)</f>
        <v>12.688905935291778</v>
      </c>
      <c r="N236" s="70">
        <f t="shared" si="147"/>
        <v>969.94365938800718</v>
      </c>
      <c r="O236" s="70">
        <f t="shared" si="147"/>
        <v>882.13680424656786</v>
      </c>
      <c r="P236" s="70">
        <f t="shared" si="147"/>
        <v>295.59977223044029</v>
      </c>
      <c r="Q236" s="70">
        <f t="shared" si="147"/>
        <v>168.44492202707335</v>
      </c>
      <c r="R236" s="71">
        <f t="shared" si="147"/>
        <v>18.552646974927551</v>
      </c>
      <c r="S236" s="100">
        <f t="shared" si="147"/>
        <v>2772.9821217187541</v>
      </c>
      <c r="T236" s="1"/>
      <c r="U236" s="112" t="s">
        <v>62</v>
      </c>
      <c r="V236" s="132">
        <f>SUM(V215:V231)</f>
        <v>346.61762229916746</v>
      </c>
      <c r="W236" s="132">
        <f t="shared" ref="W236:AH236" si="148">SUM(W215:W231)</f>
        <v>64.086365573563469</v>
      </c>
      <c r="X236" s="132">
        <f t="shared" si="148"/>
        <v>168.44492202707335</v>
      </c>
      <c r="Y236" s="132">
        <f t="shared" si="148"/>
        <v>12.688905935291778</v>
      </c>
      <c r="Z236" s="132">
        <f t="shared" si="148"/>
        <v>381.37291262746231</v>
      </c>
      <c r="AA236" s="132">
        <f t="shared" si="148"/>
        <v>873.51815668830125</v>
      </c>
      <c r="AB236" s="132">
        <f t="shared" si="148"/>
        <v>295.59977223044029</v>
      </c>
      <c r="AC236" s="132">
        <f t="shared" si="148"/>
        <v>630.65346433745447</v>
      </c>
      <c r="AD236" s="133">
        <f t="shared" si="148"/>
        <v>14.911423043715235</v>
      </c>
      <c r="AE236" s="133">
        <f t="shared" si="148"/>
        <v>4.7819601638516112</v>
      </c>
      <c r="AF236" s="133">
        <f t="shared" si="148"/>
        <v>18.552646974927551</v>
      </c>
      <c r="AG236" s="133">
        <f t="shared" si="148"/>
        <v>588.57074676054492</v>
      </c>
      <c r="AH236" s="133">
        <f t="shared" si="148"/>
        <v>3.8366873944150179</v>
      </c>
      <c r="AI236" s="134">
        <f>SUM(V236:AC236)</f>
        <v>2772.9821217187546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</row>
    <row r="237" spans="1:111" s="14" customFormat="1" ht="15" thickBot="1">
      <c r="A237" s="31" t="s">
        <v>86</v>
      </c>
      <c r="B237" s="49">
        <f>IF($I236=0,"-",B236/$I236)</f>
        <v>0.17180045341178524</v>
      </c>
      <c r="C237" s="49">
        <f t="shared" ref="C237:H237" si="149">IF($I236=0,"-",C236/$I236)</f>
        <v>5.1219005164514003E-3</v>
      </c>
      <c r="D237" s="49">
        <f t="shared" si="149"/>
        <v>0.39151956482952349</v>
      </c>
      <c r="E237" s="49">
        <f t="shared" si="149"/>
        <v>0.3560761641935356</v>
      </c>
      <c r="F237" s="49">
        <f t="shared" si="149"/>
        <v>0</v>
      </c>
      <c r="G237" s="49">
        <f t="shared" si="149"/>
        <v>6.7993106539192244E-2</v>
      </c>
      <c r="H237" s="72">
        <f t="shared" si="149"/>
        <v>7.4888105095119737E-3</v>
      </c>
      <c r="I237" s="50">
        <f>SUM(B237:H237)</f>
        <v>0.99999999999999989</v>
      </c>
      <c r="K237" s="84" t="s">
        <v>86</v>
      </c>
      <c r="L237" s="101">
        <f>IF($S236=0,"-",L236/$S236)</f>
        <v>0.15348653263319292</v>
      </c>
      <c r="M237" s="101">
        <f t="shared" ref="M237:R237" si="150">IF($S236=0,"-",M236/$S236)</f>
        <v>4.5759061466385947E-3</v>
      </c>
      <c r="N237" s="101">
        <f t="shared" si="150"/>
        <v>0.34978359643617724</v>
      </c>
      <c r="O237" s="101">
        <f t="shared" si="150"/>
        <v>0.31811846074932515</v>
      </c>
      <c r="P237" s="101">
        <f t="shared" si="150"/>
        <v>0.10659995602395776</v>
      </c>
      <c r="Q237" s="101">
        <f t="shared" si="150"/>
        <v>6.0745044372182089E-2</v>
      </c>
      <c r="R237" s="102">
        <f t="shared" si="150"/>
        <v>6.6905036385262453E-3</v>
      </c>
      <c r="S237" s="103">
        <f>SUM(L237:R237)</f>
        <v>1</v>
      </c>
      <c r="T237" s="24"/>
      <c r="U237" s="113" t="s">
        <v>86</v>
      </c>
      <c r="V237" s="135">
        <f>+V236/$AI236</f>
        <v>0.12499814534841874</v>
      </c>
      <c r="W237" s="135">
        <f t="shared" ref="W237:AH237" si="151">+W236/$AI236</f>
        <v>2.3110991257975132E-2</v>
      </c>
      <c r="X237" s="135">
        <f t="shared" si="151"/>
        <v>6.0745044372182075E-2</v>
      </c>
      <c r="Y237" s="135">
        <f t="shared" si="151"/>
        <v>4.5759061466385939E-3</v>
      </c>
      <c r="Z237" s="135">
        <f t="shared" si="151"/>
        <v>0.13753168822851231</v>
      </c>
      <c r="AA237" s="135">
        <f t="shared" si="151"/>
        <v>0.315010381728273</v>
      </c>
      <c r="AB237" s="135">
        <f t="shared" si="151"/>
        <v>0.10659995602395775</v>
      </c>
      <c r="AC237" s="135">
        <f t="shared" si="151"/>
        <v>0.22742788689404234</v>
      </c>
      <c r="AD237" s="135">
        <f t="shared" si="151"/>
        <v>5.3773960267990513E-3</v>
      </c>
      <c r="AE237" s="135">
        <f t="shared" si="151"/>
        <v>1.7244828686048825E-3</v>
      </c>
      <c r="AF237" s="135">
        <f t="shared" si="151"/>
        <v>6.6905036385262436E-3</v>
      </c>
      <c r="AG237" s="135">
        <f t="shared" si="151"/>
        <v>0.2122519082076649</v>
      </c>
      <c r="AH237" s="135">
        <f t="shared" si="151"/>
        <v>1.3835961524472273E-3</v>
      </c>
      <c r="AI237" s="136">
        <f>SUM(V237:AC237)</f>
        <v>1</v>
      </c>
    </row>
    <row r="238" spans="1:111" ht="15" thickBot="1">
      <c r="A238" s="32"/>
      <c r="B238" s="32"/>
      <c r="C238" s="32"/>
      <c r="D238" s="32"/>
      <c r="E238" s="32"/>
      <c r="F238" s="32"/>
      <c r="G238" s="32"/>
      <c r="H238" s="32"/>
      <c r="I238" s="32"/>
      <c r="K238" s="32"/>
      <c r="L238" s="32"/>
      <c r="M238" s="32"/>
      <c r="N238" s="32"/>
      <c r="O238" s="32"/>
      <c r="P238" s="32"/>
      <c r="Q238" s="32"/>
      <c r="R238" s="32"/>
      <c r="S238" s="32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</row>
    <row r="239" spans="1:111" ht="30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4" t="s">
        <v>68</v>
      </c>
      <c r="L239" s="86" t="s">
        <v>0</v>
      </c>
      <c r="M239" s="86" t="s">
        <v>1</v>
      </c>
      <c r="N239" s="86" t="s">
        <v>2</v>
      </c>
      <c r="O239" s="86" t="s">
        <v>3</v>
      </c>
      <c r="P239" s="86" t="s">
        <v>27</v>
      </c>
      <c r="Q239" s="86" t="s">
        <v>4</v>
      </c>
      <c r="R239" s="86" t="s">
        <v>5</v>
      </c>
      <c r="S239" s="87" t="s">
        <v>6</v>
      </c>
      <c r="U239" s="445" t="s">
        <v>68</v>
      </c>
      <c r="V239" s="116" t="s">
        <v>77</v>
      </c>
      <c r="W239" s="116" t="s">
        <v>78</v>
      </c>
      <c r="X239" s="116" t="s">
        <v>4</v>
      </c>
      <c r="Y239" s="116" t="s">
        <v>1</v>
      </c>
      <c r="Z239" s="116" t="s">
        <v>2</v>
      </c>
      <c r="AA239" s="116" t="s">
        <v>3</v>
      </c>
      <c r="AB239" s="116" t="s">
        <v>54</v>
      </c>
      <c r="AC239" s="116" t="s">
        <v>66</v>
      </c>
      <c r="AD239" s="117" t="s">
        <v>79</v>
      </c>
      <c r="AE239" s="117" t="s">
        <v>80</v>
      </c>
      <c r="AF239" s="117" t="s">
        <v>81</v>
      </c>
      <c r="AG239" s="117" t="s">
        <v>82</v>
      </c>
      <c r="AH239" s="117" t="s">
        <v>83</v>
      </c>
      <c r="AI239" s="118" t="s">
        <v>62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</row>
    <row r="240" spans="1:111" ht="15">
      <c r="A240" s="411" t="s">
        <v>68</v>
      </c>
      <c r="B240" s="386" t="s">
        <v>119</v>
      </c>
      <c r="C240" s="387"/>
      <c r="D240" s="387"/>
      <c r="E240" s="387"/>
      <c r="F240" s="387"/>
      <c r="G240" s="387"/>
      <c r="H240" s="387"/>
      <c r="I240" s="388"/>
      <c r="K240" s="405" t="s">
        <v>68</v>
      </c>
      <c r="L240" s="389" t="s">
        <v>119</v>
      </c>
      <c r="M240" s="390"/>
      <c r="N240" s="390"/>
      <c r="O240" s="390"/>
      <c r="P240" s="390"/>
      <c r="Q240" s="390"/>
      <c r="R240" s="390"/>
      <c r="S240" s="391"/>
      <c r="U240" s="446" t="s">
        <v>68</v>
      </c>
      <c r="V240" s="402" t="s">
        <v>119</v>
      </c>
      <c r="W240" s="402"/>
      <c r="X240" s="402"/>
      <c r="Y240" s="402"/>
      <c r="Z240" s="402"/>
      <c r="AA240" s="402"/>
      <c r="AB240" s="402"/>
      <c r="AC240" s="402"/>
      <c r="AD240" s="402"/>
      <c r="AE240" s="402"/>
      <c r="AF240" s="402"/>
      <c r="AG240" s="402"/>
      <c r="AH240" s="402"/>
      <c r="AI240" s="403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</row>
    <row r="241" spans="1:111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  <c r="K241" s="85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4">
        <v>0</v>
      </c>
      <c r="S241" s="105">
        <f>SUM(L241:R241)</f>
        <v>0</v>
      </c>
      <c r="U241" s="106" t="s">
        <v>7</v>
      </c>
      <c r="V241" s="119">
        <v>0</v>
      </c>
      <c r="W241" s="119">
        <v>0</v>
      </c>
      <c r="X241" s="119">
        <v>0</v>
      </c>
      <c r="Y241" s="119">
        <v>0</v>
      </c>
      <c r="Z241" s="119">
        <v>0</v>
      </c>
      <c r="AA241" s="119">
        <v>0</v>
      </c>
      <c r="AB241" s="119">
        <v>0</v>
      </c>
      <c r="AC241" s="120">
        <v>0</v>
      </c>
      <c r="AD241" s="121">
        <v>0</v>
      </c>
      <c r="AE241" s="121">
        <v>0</v>
      </c>
      <c r="AF241" s="121">
        <v>0</v>
      </c>
      <c r="AG241" s="121">
        <v>0</v>
      </c>
      <c r="AH241" s="121">
        <v>0</v>
      </c>
      <c r="AI241" s="122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</row>
    <row r="242" spans="1:111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152">SUM(B242:H242)</f>
        <v>0</v>
      </c>
      <c r="K242" s="77" t="s">
        <v>8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1">
        <v>0</v>
      </c>
      <c r="S242" s="92">
        <f t="shared" ref="S242:S261" si="153">SUM(L242:R242)</f>
        <v>0</v>
      </c>
      <c r="U242" s="107" t="s">
        <v>8</v>
      </c>
      <c r="V242" s="123">
        <v>0</v>
      </c>
      <c r="W242" s="123">
        <v>0</v>
      </c>
      <c r="X242" s="123">
        <v>0</v>
      </c>
      <c r="Y242" s="123">
        <v>0</v>
      </c>
      <c r="Z242" s="123">
        <v>0</v>
      </c>
      <c r="AA242" s="123">
        <v>0</v>
      </c>
      <c r="AB242" s="123">
        <v>0</v>
      </c>
      <c r="AC242" s="124">
        <v>0</v>
      </c>
      <c r="AD242" s="123">
        <v>0</v>
      </c>
      <c r="AE242" s="123">
        <v>0</v>
      </c>
      <c r="AF242" s="123">
        <v>0</v>
      </c>
      <c r="AG242" s="123">
        <v>0</v>
      </c>
      <c r="AH242" s="123">
        <v>0</v>
      </c>
      <c r="AI242" s="125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</row>
    <row r="243" spans="1:111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152"/>
        <v>0</v>
      </c>
      <c r="K243" s="78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8">
        <v>0</v>
      </c>
      <c r="S243" s="89">
        <f t="shared" si="153"/>
        <v>0</v>
      </c>
      <c r="U243" s="108" t="s">
        <v>10</v>
      </c>
      <c r="V243" s="119">
        <v>0</v>
      </c>
      <c r="W243" s="119">
        <v>0</v>
      </c>
      <c r="X243" s="119">
        <v>0</v>
      </c>
      <c r="Y243" s="119">
        <v>0</v>
      </c>
      <c r="Z243" s="119">
        <v>0</v>
      </c>
      <c r="AA243" s="119">
        <v>0</v>
      </c>
      <c r="AB243" s="119">
        <v>0</v>
      </c>
      <c r="AC243" s="120">
        <v>0</v>
      </c>
      <c r="AD243" s="121">
        <v>0</v>
      </c>
      <c r="AE243" s="121">
        <v>0</v>
      </c>
      <c r="AF243" s="121">
        <v>0</v>
      </c>
      <c r="AG243" s="121">
        <v>0</v>
      </c>
      <c r="AH243" s="121">
        <v>0</v>
      </c>
      <c r="AI243" s="122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</row>
    <row r="244" spans="1:111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152"/>
        <v>0</v>
      </c>
      <c r="K244" s="77" t="s">
        <v>55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1">
        <v>0</v>
      </c>
      <c r="S244" s="92">
        <f t="shared" si="153"/>
        <v>0</v>
      </c>
      <c r="U244" s="107" t="s">
        <v>55</v>
      </c>
      <c r="V244" s="123">
        <v>0</v>
      </c>
      <c r="W244" s="123">
        <v>0</v>
      </c>
      <c r="X244" s="123">
        <v>0</v>
      </c>
      <c r="Y244" s="123">
        <v>0</v>
      </c>
      <c r="Z244" s="123">
        <v>0</v>
      </c>
      <c r="AA244" s="123">
        <v>0</v>
      </c>
      <c r="AB244" s="123">
        <v>0</v>
      </c>
      <c r="AC244" s="124">
        <v>0</v>
      </c>
      <c r="AD244" s="123">
        <v>0</v>
      </c>
      <c r="AE244" s="123">
        <v>0</v>
      </c>
      <c r="AF244" s="123">
        <v>0</v>
      </c>
      <c r="AG244" s="123">
        <v>0</v>
      </c>
      <c r="AH244" s="123">
        <v>0</v>
      </c>
      <c r="AI244" s="125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</row>
    <row r="245" spans="1:111" ht="15">
      <c r="A245" s="28" t="s">
        <v>16</v>
      </c>
      <c r="B245" s="44">
        <v>186.79542986054639</v>
      </c>
      <c r="C245" s="44">
        <v>1.1022341919078276</v>
      </c>
      <c r="D245" s="44">
        <v>3.9895540481195901</v>
      </c>
      <c r="E245" s="44">
        <v>0</v>
      </c>
      <c r="F245" s="397"/>
      <c r="G245" s="44">
        <v>0</v>
      </c>
      <c r="H245" s="45">
        <v>0</v>
      </c>
      <c r="I245" s="40">
        <f t="shared" si="152"/>
        <v>191.88721810057382</v>
      </c>
      <c r="K245" s="78" t="s">
        <v>16</v>
      </c>
      <c r="L245" s="44">
        <v>186.79542986054639</v>
      </c>
      <c r="M245" s="44">
        <v>1.1022341919078276</v>
      </c>
      <c r="N245" s="44">
        <v>3.9895540481195901</v>
      </c>
      <c r="O245" s="44">
        <v>0</v>
      </c>
      <c r="P245" s="44">
        <v>0</v>
      </c>
      <c r="Q245" s="44">
        <v>0</v>
      </c>
      <c r="R245" s="88">
        <v>0</v>
      </c>
      <c r="S245" s="89">
        <f t="shared" si="153"/>
        <v>191.88721810057382</v>
      </c>
      <c r="U245" s="108" t="s">
        <v>16</v>
      </c>
      <c r="V245" s="119">
        <v>186.48150777843799</v>
      </c>
      <c r="W245" s="119">
        <v>0</v>
      </c>
      <c r="X245" s="119">
        <v>0</v>
      </c>
      <c r="Y245" s="119">
        <v>1.1022341919078276</v>
      </c>
      <c r="Z245" s="119">
        <v>3.8289235971396365</v>
      </c>
      <c r="AA245" s="119">
        <v>0</v>
      </c>
      <c r="AB245" s="119">
        <v>0</v>
      </c>
      <c r="AC245" s="120">
        <v>0.47455253308835244</v>
      </c>
      <c r="AD245" s="121">
        <v>0.31392208210839867</v>
      </c>
      <c r="AE245" s="121">
        <v>0</v>
      </c>
      <c r="AF245" s="121">
        <v>0</v>
      </c>
      <c r="AG245" s="121">
        <v>0.16063045097995382</v>
      </c>
      <c r="AH245" s="121">
        <v>0</v>
      </c>
      <c r="AI245" s="122">
        <f t="shared" si="154"/>
        <v>191.88721810057379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</row>
    <row r="246" spans="1:111" ht="15">
      <c r="A246" s="27" t="s">
        <v>67</v>
      </c>
      <c r="B246" s="41">
        <v>78.310459768473194</v>
      </c>
      <c r="C246" s="41">
        <v>0.38127090457720908</v>
      </c>
      <c r="D246" s="41">
        <v>1.3131296391387406</v>
      </c>
      <c r="E246" s="41">
        <v>0</v>
      </c>
      <c r="F246" s="397"/>
      <c r="G246" s="41">
        <v>0</v>
      </c>
      <c r="H246" s="42">
        <v>0</v>
      </c>
      <c r="I246" s="43">
        <f t="shared" si="152"/>
        <v>80.004860312189138</v>
      </c>
      <c r="K246" s="77" t="s">
        <v>67</v>
      </c>
      <c r="L246" s="90">
        <v>78.310459768473194</v>
      </c>
      <c r="M246" s="90">
        <v>0.38127090457720908</v>
      </c>
      <c r="N246" s="90">
        <v>1.3131296391387406</v>
      </c>
      <c r="O246" s="90">
        <v>0</v>
      </c>
      <c r="P246" s="90">
        <v>0</v>
      </c>
      <c r="Q246" s="90">
        <v>0</v>
      </c>
      <c r="R246" s="91">
        <v>0</v>
      </c>
      <c r="S246" s="92">
        <f t="shared" si="153"/>
        <v>80.004860312189138</v>
      </c>
      <c r="U246" s="107" t="s">
        <v>56</v>
      </c>
      <c r="V246" s="123">
        <v>78.302205556133075</v>
      </c>
      <c r="W246" s="123">
        <v>0</v>
      </c>
      <c r="X246" s="123">
        <v>0</v>
      </c>
      <c r="Y246" s="123">
        <v>0.38127090457720908</v>
      </c>
      <c r="Z246" s="123">
        <v>1.3064581111006739</v>
      </c>
      <c r="AA246" s="123">
        <v>0</v>
      </c>
      <c r="AB246" s="123">
        <v>0</v>
      </c>
      <c r="AC246" s="124">
        <v>1.4925740378179307E-2</v>
      </c>
      <c r="AD246" s="123">
        <v>8.2542123401126155E-3</v>
      </c>
      <c r="AE246" s="123">
        <v>0</v>
      </c>
      <c r="AF246" s="123">
        <v>0</v>
      </c>
      <c r="AG246" s="123">
        <v>6.6715280380666916E-3</v>
      </c>
      <c r="AH246" s="123">
        <v>0</v>
      </c>
      <c r="AI246" s="125">
        <f t="shared" si="154"/>
        <v>80.004860312189123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</row>
    <row r="247" spans="1:111" ht="15">
      <c r="A247" s="28" t="s">
        <v>57</v>
      </c>
      <c r="B247" s="44">
        <v>0</v>
      </c>
      <c r="C247" s="44">
        <v>0</v>
      </c>
      <c r="D247" s="44">
        <v>0</v>
      </c>
      <c r="E247" s="44">
        <v>3.5383303529998806</v>
      </c>
      <c r="F247" s="397"/>
      <c r="G247" s="44">
        <v>0</v>
      </c>
      <c r="H247" s="45">
        <v>0</v>
      </c>
      <c r="I247" s="40">
        <f t="shared" si="152"/>
        <v>3.5383303529998806</v>
      </c>
      <c r="K247" s="78" t="s">
        <v>57</v>
      </c>
      <c r="L247" s="44">
        <v>0</v>
      </c>
      <c r="M247" s="44">
        <v>0</v>
      </c>
      <c r="N247" s="44">
        <v>0</v>
      </c>
      <c r="O247" s="44">
        <v>3.5383303529998806</v>
      </c>
      <c r="P247" s="44">
        <v>659.61002120625335</v>
      </c>
      <c r="Q247" s="44">
        <v>0</v>
      </c>
      <c r="R247" s="88">
        <v>0</v>
      </c>
      <c r="S247" s="89">
        <f t="shared" si="153"/>
        <v>663.14835155925323</v>
      </c>
      <c r="U247" s="108" t="s">
        <v>57</v>
      </c>
      <c r="V247" s="119">
        <v>0</v>
      </c>
      <c r="W247" s="119">
        <v>0</v>
      </c>
      <c r="X247" s="119">
        <v>0</v>
      </c>
      <c r="Y247" s="119">
        <v>0</v>
      </c>
      <c r="Z247" s="119">
        <v>0</v>
      </c>
      <c r="AA247" s="119">
        <v>3.5383303529998806</v>
      </c>
      <c r="AB247" s="119">
        <v>659.61002120625335</v>
      </c>
      <c r="AC247" s="120">
        <v>0</v>
      </c>
      <c r="AD247" s="119">
        <v>0</v>
      </c>
      <c r="AE247" s="119">
        <v>0</v>
      </c>
      <c r="AF247" s="119">
        <v>0</v>
      </c>
      <c r="AG247" s="119">
        <v>0</v>
      </c>
      <c r="AH247" s="119">
        <v>0</v>
      </c>
      <c r="AI247" s="122">
        <f t="shared" si="154"/>
        <v>663.14835155925323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</row>
    <row r="248" spans="1:111" ht="15">
      <c r="A248" s="27" t="s">
        <v>12</v>
      </c>
      <c r="B248" s="41">
        <v>0</v>
      </c>
      <c r="C248" s="41">
        <v>0</v>
      </c>
      <c r="D248" s="41">
        <v>0</v>
      </c>
      <c r="E248" s="41">
        <v>0.42213827942248383</v>
      </c>
      <c r="F248" s="397"/>
      <c r="G248" s="41">
        <v>0</v>
      </c>
      <c r="H248" s="42">
        <v>0</v>
      </c>
      <c r="I248" s="43">
        <f t="shared" si="152"/>
        <v>0.42213827942248383</v>
      </c>
      <c r="K248" s="77" t="s">
        <v>12</v>
      </c>
      <c r="L248" s="90">
        <v>0</v>
      </c>
      <c r="M248" s="90">
        <v>0</v>
      </c>
      <c r="N248" s="90">
        <v>0</v>
      </c>
      <c r="O248" s="90">
        <v>0.42213827942248383</v>
      </c>
      <c r="P248" s="90">
        <v>52.813521161469204</v>
      </c>
      <c r="Q248" s="90">
        <v>0</v>
      </c>
      <c r="R248" s="91">
        <v>0</v>
      </c>
      <c r="S248" s="92">
        <f t="shared" si="153"/>
        <v>53.235659440891688</v>
      </c>
      <c r="U248" s="107" t="s">
        <v>12</v>
      </c>
      <c r="V248" s="123">
        <v>0</v>
      </c>
      <c r="W248" s="123">
        <v>0</v>
      </c>
      <c r="X248" s="123">
        <v>0</v>
      </c>
      <c r="Y248" s="123">
        <v>0</v>
      </c>
      <c r="Z248" s="123">
        <v>0</v>
      </c>
      <c r="AA248" s="123">
        <v>0.42213827942248383</v>
      </c>
      <c r="AB248" s="123">
        <v>52.813521161469204</v>
      </c>
      <c r="AC248" s="124">
        <v>0</v>
      </c>
      <c r="AD248" s="123">
        <v>0</v>
      </c>
      <c r="AE248" s="123">
        <v>0</v>
      </c>
      <c r="AF248" s="123">
        <v>0</v>
      </c>
      <c r="AG248" s="123">
        <v>0</v>
      </c>
      <c r="AH248" s="123">
        <v>0</v>
      </c>
      <c r="AI248" s="125">
        <f t="shared" si="154"/>
        <v>53.235659440891688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</row>
    <row r="249" spans="1:111" ht="15">
      <c r="A249" s="28" t="s">
        <v>58</v>
      </c>
      <c r="B249" s="44">
        <v>0</v>
      </c>
      <c r="C249" s="44">
        <v>0</v>
      </c>
      <c r="D249" s="44">
        <v>0.763678774844609</v>
      </c>
      <c r="E249" s="44">
        <v>0</v>
      </c>
      <c r="F249" s="397"/>
      <c r="G249" s="44">
        <v>0</v>
      </c>
      <c r="H249" s="45">
        <v>0</v>
      </c>
      <c r="I249" s="40">
        <f t="shared" si="152"/>
        <v>0.763678774844609</v>
      </c>
      <c r="K249" s="78" t="s">
        <v>58</v>
      </c>
      <c r="L249" s="44">
        <v>0</v>
      </c>
      <c r="M249" s="44">
        <v>0</v>
      </c>
      <c r="N249" s="44">
        <v>0.763678774844609</v>
      </c>
      <c r="O249" s="44">
        <v>0</v>
      </c>
      <c r="P249" s="44">
        <v>0</v>
      </c>
      <c r="Q249" s="44">
        <v>0</v>
      </c>
      <c r="R249" s="88">
        <v>0</v>
      </c>
      <c r="S249" s="89">
        <f t="shared" si="153"/>
        <v>0.763678774844609</v>
      </c>
      <c r="U249" s="108" t="s">
        <v>58</v>
      </c>
      <c r="V249" s="119">
        <v>0</v>
      </c>
      <c r="W249" s="119">
        <v>0</v>
      </c>
      <c r="X249" s="119">
        <v>0</v>
      </c>
      <c r="Y249" s="119">
        <v>0</v>
      </c>
      <c r="Z249" s="119">
        <v>0.763678774844609</v>
      </c>
      <c r="AA249" s="119">
        <v>0</v>
      </c>
      <c r="AB249" s="119">
        <v>0</v>
      </c>
      <c r="AC249" s="120">
        <v>0</v>
      </c>
      <c r="AD249" s="119">
        <v>0</v>
      </c>
      <c r="AE249" s="119">
        <v>0</v>
      </c>
      <c r="AF249" s="119">
        <v>0</v>
      </c>
      <c r="AG249" s="119">
        <v>0</v>
      </c>
      <c r="AH249" s="119">
        <v>0</v>
      </c>
      <c r="AI249" s="122">
        <f t="shared" si="154"/>
        <v>0.763678774844609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</row>
    <row r="250" spans="1:111" ht="15">
      <c r="A250" s="27" t="s">
        <v>17</v>
      </c>
      <c r="B250" s="41">
        <v>25.705690182628029</v>
      </c>
      <c r="C250" s="41">
        <v>1.2312541065377312</v>
      </c>
      <c r="D250" s="41">
        <v>12.619837016610269</v>
      </c>
      <c r="E250" s="41">
        <v>4.7905307820379571E-2</v>
      </c>
      <c r="F250" s="397"/>
      <c r="G250" s="41">
        <v>0</v>
      </c>
      <c r="H250" s="42">
        <v>0</v>
      </c>
      <c r="I250" s="43">
        <f t="shared" si="152"/>
        <v>39.604686613596407</v>
      </c>
      <c r="K250" s="77" t="s">
        <v>17</v>
      </c>
      <c r="L250" s="90">
        <v>25.705690182628029</v>
      </c>
      <c r="M250" s="90">
        <v>1.2312541065377312</v>
      </c>
      <c r="N250" s="90">
        <v>12.619837016610269</v>
      </c>
      <c r="O250" s="90">
        <v>4.7905307820379571E-2</v>
      </c>
      <c r="P250" s="90">
        <v>0.38657067214606244</v>
      </c>
      <c r="Q250" s="90">
        <v>0</v>
      </c>
      <c r="R250" s="91">
        <v>0</v>
      </c>
      <c r="S250" s="92">
        <f t="shared" si="153"/>
        <v>39.991257285742471</v>
      </c>
      <c r="U250" s="107" t="s">
        <v>17</v>
      </c>
      <c r="V250" s="123">
        <v>25.683420859480218</v>
      </c>
      <c r="W250" s="123">
        <v>0</v>
      </c>
      <c r="X250" s="123">
        <v>0</v>
      </c>
      <c r="Y250" s="123">
        <v>1.2312541065377312</v>
      </c>
      <c r="Z250" s="123">
        <v>12.619837016610269</v>
      </c>
      <c r="AA250" s="123">
        <v>0</v>
      </c>
      <c r="AB250" s="123">
        <v>0.38657067214606244</v>
      </c>
      <c r="AC250" s="124">
        <v>7.017463096818842E-2</v>
      </c>
      <c r="AD250" s="123">
        <v>2.2269323147808839E-2</v>
      </c>
      <c r="AE250" s="123">
        <v>0</v>
      </c>
      <c r="AF250" s="123">
        <v>0</v>
      </c>
      <c r="AG250" s="123">
        <v>0</v>
      </c>
      <c r="AH250" s="123">
        <v>4.7905307820379571E-2</v>
      </c>
      <c r="AI250" s="125">
        <f t="shared" si="154"/>
        <v>39.991257285742471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</row>
    <row r="251" spans="1:111" ht="15">
      <c r="A251" s="28" t="s">
        <v>139</v>
      </c>
      <c r="B251" s="44">
        <v>814.73498730359915</v>
      </c>
      <c r="C251" s="44">
        <v>23.894704796754333</v>
      </c>
      <c r="D251" s="44">
        <v>561.73734479453719</v>
      </c>
      <c r="E251" s="44">
        <v>3.2939035744734766</v>
      </c>
      <c r="F251" s="397"/>
      <c r="G251" s="44">
        <v>0</v>
      </c>
      <c r="H251" s="45">
        <v>0</v>
      </c>
      <c r="I251" s="40">
        <f t="shared" si="152"/>
        <v>1403.660940469364</v>
      </c>
      <c r="K251" s="78" t="s">
        <v>139</v>
      </c>
      <c r="L251" s="44">
        <v>814.73498730359915</v>
      </c>
      <c r="M251" s="44">
        <v>23.894704796754333</v>
      </c>
      <c r="N251" s="44">
        <v>561.73734479453719</v>
      </c>
      <c r="O251" s="44">
        <v>3.2939035744734766</v>
      </c>
      <c r="P251" s="44">
        <v>0.41482862145747706</v>
      </c>
      <c r="Q251" s="44">
        <v>0</v>
      </c>
      <c r="R251" s="88">
        <v>0</v>
      </c>
      <c r="S251" s="89">
        <f t="shared" si="153"/>
        <v>1404.0757690908215</v>
      </c>
      <c r="U251" s="108" t="s">
        <v>139</v>
      </c>
      <c r="V251" s="119">
        <v>792.03405632580939</v>
      </c>
      <c r="W251" s="119">
        <v>0</v>
      </c>
      <c r="X251" s="119">
        <v>0</v>
      </c>
      <c r="Y251" s="119">
        <v>23.894704796754333</v>
      </c>
      <c r="Z251" s="119">
        <v>561.15850309087136</v>
      </c>
      <c r="AA251" s="119">
        <v>3.2939035744734766</v>
      </c>
      <c r="AB251" s="119">
        <v>0.41482862145747706</v>
      </c>
      <c r="AC251" s="120">
        <v>23.279772681455622</v>
      </c>
      <c r="AD251" s="119">
        <v>22.700930977789788</v>
      </c>
      <c r="AE251" s="119">
        <v>0</v>
      </c>
      <c r="AF251" s="119">
        <v>0</v>
      </c>
      <c r="AG251" s="119">
        <v>0.57884170366583465</v>
      </c>
      <c r="AH251" s="119">
        <v>0</v>
      </c>
      <c r="AI251" s="122">
        <f t="shared" si="154"/>
        <v>1404.0757690908215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</row>
    <row r="252" spans="1:111" ht="15">
      <c r="A252" s="27" t="s">
        <v>25</v>
      </c>
      <c r="B252" s="41">
        <v>371.89800111827151</v>
      </c>
      <c r="C252" s="41">
        <v>16.355641792000391</v>
      </c>
      <c r="D252" s="41">
        <v>267.14732906648993</v>
      </c>
      <c r="E252" s="41">
        <v>1779.7182115582264</v>
      </c>
      <c r="F252" s="397"/>
      <c r="G252" s="41">
        <v>278.21821700054187</v>
      </c>
      <c r="H252" s="42">
        <v>41.713679108951865</v>
      </c>
      <c r="I252" s="43">
        <f t="shared" si="152"/>
        <v>2755.0510796444819</v>
      </c>
      <c r="K252" s="77" t="s">
        <v>25</v>
      </c>
      <c r="L252" s="90">
        <v>371.89800111827151</v>
      </c>
      <c r="M252" s="90">
        <v>16.355641792000391</v>
      </c>
      <c r="N252" s="90">
        <v>267.14732906648993</v>
      </c>
      <c r="O252" s="90">
        <v>1779.7182115582264</v>
      </c>
      <c r="P252" s="90">
        <v>50.506466827113655</v>
      </c>
      <c r="Q252" s="90">
        <v>278.21821700054187</v>
      </c>
      <c r="R252" s="91">
        <v>41.713679108951865</v>
      </c>
      <c r="S252" s="92">
        <f t="shared" si="153"/>
        <v>2805.5575464715957</v>
      </c>
      <c r="U252" s="107" t="s">
        <v>25</v>
      </c>
      <c r="V252" s="123">
        <v>13.770603472657053</v>
      </c>
      <c r="W252" s="123">
        <v>138.35038970105293</v>
      </c>
      <c r="X252" s="123">
        <v>278.21821700054187</v>
      </c>
      <c r="Y252" s="123">
        <v>16.355641792000391</v>
      </c>
      <c r="Z252" s="123">
        <v>264.10340825492261</v>
      </c>
      <c r="AA252" s="123">
        <v>1650.6894145654344</v>
      </c>
      <c r="AB252" s="123">
        <v>50.506466827113655</v>
      </c>
      <c r="AC252" s="124">
        <v>393.56340485787274</v>
      </c>
      <c r="AD252" s="123">
        <v>219.77700794456155</v>
      </c>
      <c r="AE252" s="123">
        <v>123.18987204895998</v>
      </c>
      <c r="AF252" s="123">
        <v>41.713679108951865</v>
      </c>
      <c r="AG252" s="123">
        <v>3.0439208115673257</v>
      </c>
      <c r="AH252" s="123">
        <v>5.8389249438318949</v>
      </c>
      <c r="AI252" s="125">
        <f t="shared" si="154"/>
        <v>2805.5575464715957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</row>
    <row r="253" spans="1:111" ht="15">
      <c r="A253" s="28" t="s">
        <v>24</v>
      </c>
      <c r="B253" s="44">
        <v>269.64368748082109</v>
      </c>
      <c r="C253" s="44">
        <v>0</v>
      </c>
      <c r="D253" s="44">
        <v>4.9549588036757486</v>
      </c>
      <c r="E253" s="44">
        <v>0</v>
      </c>
      <c r="F253" s="397"/>
      <c r="G253" s="44">
        <v>0</v>
      </c>
      <c r="H253" s="45">
        <v>0</v>
      </c>
      <c r="I253" s="40">
        <f t="shared" si="152"/>
        <v>274.59864628449685</v>
      </c>
      <c r="K253" s="78" t="s">
        <v>24</v>
      </c>
      <c r="L253" s="44">
        <v>269.64368748082109</v>
      </c>
      <c r="M253" s="44">
        <v>0</v>
      </c>
      <c r="N253" s="44">
        <v>4.9549588036757486</v>
      </c>
      <c r="O253" s="44">
        <v>0</v>
      </c>
      <c r="P253" s="44">
        <v>0</v>
      </c>
      <c r="Q253" s="44">
        <v>0</v>
      </c>
      <c r="R253" s="88">
        <v>0</v>
      </c>
      <c r="S253" s="89">
        <f t="shared" si="153"/>
        <v>274.59864628449685</v>
      </c>
      <c r="U253" s="108" t="s">
        <v>24</v>
      </c>
      <c r="V253" s="119">
        <v>267.48063177468669</v>
      </c>
      <c r="W253" s="119">
        <v>0</v>
      </c>
      <c r="X253" s="119">
        <v>0</v>
      </c>
      <c r="Y253" s="119">
        <v>0</v>
      </c>
      <c r="Z253" s="119">
        <v>4.9549588036757486</v>
      </c>
      <c r="AA253" s="119">
        <v>0</v>
      </c>
      <c r="AB253" s="119">
        <v>0</v>
      </c>
      <c r="AC253" s="120">
        <v>2.1630557061344118</v>
      </c>
      <c r="AD253" s="119">
        <v>2.1630557061344118</v>
      </c>
      <c r="AE253" s="119">
        <v>0</v>
      </c>
      <c r="AF253" s="119">
        <v>0</v>
      </c>
      <c r="AG253" s="119">
        <v>0</v>
      </c>
      <c r="AH253" s="119">
        <v>0</v>
      </c>
      <c r="AI253" s="122">
        <f t="shared" si="154"/>
        <v>274.59864628449685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</row>
    <row r="254" spans="1:111" ht="15">
      <c r="A254" s="27" t="s">
        <v>59</v>
      </c>
      <c r="B254" s="41">
        <v>1.5403296171153551</v>
      </c>
      <c r="C254" s="41">
        <v>2.6122084743863496</v>
      </c>
      <c r="D254" s="41">
        <v>4.7639060323155311</v>
      </c>
      <c r="E254" s="41">
        <v>0</v>
      </c>
      <c r="F254" s="397"/>
      <c r="G254" s="41">
        <v>0</v>
      </c>
      <c r="H254" s="42">
        <v>0</v>
      </c>
      <c r="I254" s="43">
        <f t="shared" si="152"/>
        <v>8.9164441238172358</v>
      </c>
      <c r="K254" s="77" t="s">
        <v>59</v>
      </c>
      <c r="L254" s="90">
        <v>1.5403296171153551</v>
      </c>
      <c r="M254" s="90">
        <v>2.6122084743863496</v>
      </c>
      <c r="N254" s="90">
        <v>4.7639060323155311</v>
      </c>
      <c r="O254" s="90">
        <v>0</v>
      </c>
      <c r="P254" s="90">
        <v>0</v>
      </c>
      <c r="Q254" s="90">
        <v>0</v>
      </c>
      <c r="R254" s="91">
        <v>0</v>
      </c>
      <c r="S254" s="92">
        <f t="shared" si="153"/>
        <v>8.9164441238172358</v>
      </c>
      <c r="U254" s="107" t="s">
        <v>59</v>
      </c>
      <c r="V254" s="123">
        <v>1.5403296171153551</v>
      </c>
      <c r="W254" s="123">
        <v>0</v>
      </c>
      <c r="X254" s="123">
        <v>0</v>
      </c>
      <c r="Y254" s="123">
        <v>2.6122084743863496</v>
      </c>
      <c r="Z254" s="123">
        <v>4.7639060323155311</v>
      </c>
      <c r="AA254" s="123">
        <v>0</v>
      </c>
      <c r="AB254" s="123">
        <v>0</v>
      </c>
      <c r="AC254" s="124">
        <v>0</v>
      </c>
      <c r="AD254" s="123">
        <v>0</v>
      </c>
      <c r="AE254" s="123">
        <v>0</v>
      </c>
      <c r="AF254" s="123">
        <v>0</v>
      </c>
      <c r="AG254" s="123">
        <v>0</v>
      </c>
      <c r="AH254" s="123">
        <v>0</v>
      </c>
      <c r="AI254" s="125">
        <f t="shared" si="154"/>
        <v>8.9164441238172358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</row>
    <row r="255" spans="1:111" ht="15">
      <c r="A255" s="28" t="s">
        <v>22</v>
      </c>
      <c r="B255" s="44">
        <v>7.5272400859804582</v>
      </c>
      <c r="C255" s="44">
        <v>0</v>
      </c>
      <c r="D255" s="44">
        <v>283.31826871646848</v>
      </c>
      <c r="E255" s="44">
        <v>0</v>
      </c>
      <c r="F255" s="397"/>
      <c r="G255" s="44">
        <v>0</v>
      </c>
      <c r="H255" s="45">
        <v>0</v>
      </c>
      <c r="I255" s="40">
        <f t="shared" si="152"/>
        <v>290.84550880244893</v>
      </c>
      <c r="K255" s="78" t="s">
        <v>22</v>
      </c>
      <c r="L255" s="44">
        <v>7.5272400859804582</v>
      </c>
      <c r="M255" s="44">
        <v>0</v>
      </c>
      <c r="N255" s="44">
        <v>283.31826871646848</v>
      </c>
      <c r="O255" s="44">
        <v>0</v>
      </c>
      <c r="P255" s="44">
        <v>27.536078759235284</v>
      </c>
      <c r="Q255" s="44">
        <v>0</v>
      </c>
      <c r="R255" s="88">
        <v>0</v>
      </c>
      <c r="S255" s="89">
        <f t="shared" si="153"/>
        <v>318.38158756168423</v>
      </c>
      <c r="U255" s="108" t="s">
        <v>22</v>
      </c>
      <c r="V255" s="119">
        <v>7.5272400859804582</v>
      </c>
      <c r="W255" s="119">
        <v>0</v>
      </c>
      <c r="X255" s="119">
        <v>0</v>
      </c>
      <c r="Y255" s="119">
        <v>0</v>
      </c>
      <c r="Z255" s="119">
        <v>283.2215048972767</v>
      </c>
      <c r="AA255" s="119">
        <v>0</v>
      </c>
      <c r="AB255" s="119">
        <v>27.536078759235284</v>
      </c>
      <c r="AC255" s="120">
        <v>9.6763819191773279E-2</v>
      </c>
      <c r="AD255" s="119">
        <v>0</v>
      </c>
      <c r="AE255" s="119">
        <v>0</v>
      </c>
      <c r="AF255" s="119">
        <v>0</v>
      </c>
      <c r="AG255" s="119">
        <v>9.6763819191773279E-2</v>
      </c>
      <c r="AH255" s="119">
        <v>0</v>
      </c>
      <c r="AI255" s="122">
        <f t="shared" si="154"/>
        <v>318.38158756168423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</row>
    <row r="256" spans="1:111" ht="15">
      <c r="A256" s="27" t="s">
        <v>21</v>
      </c>
      <c r="B256" s="41">
        <v>0.43079907423787162</v>
      </c>
      <c r="C256" s="41">
        <v>0</v>
      </c>
      <c r="D256" s="41">
        <v>0.1076997685594679</v>
      </c>
      <c r="E256" s="41">
        <v>0</v>
      </c>
      <c r="F256" s="397"/>
      <c r="G256" s="41">
        <v>0</v>
      </c>
      <c r="H256" s="42">
        <v>0</v>
      </c>
      <c r="I256" s="43">
        <f t="shared" si="152"/>
        <v>0.53849884279733951</v>
      </c>
      <c r="K256" s="77" t="s">
        <v>21</v>
      </c>
      <c r="L256" s="90">
        <v>0.43079907423787162</v>
      </c>
      <c r="M256" s="90">
        <v>0</v>
      </c>
      <c r="N256" s="90">
        <v>0.1076997685594679</v>
      </c>
      <c r="O256" s="90">
        <v>0</v>
      </c>
      <c r="P256" s="90">
        <v>0</v>
      </c>
      <c r="Q256" s="90">
        <v>0</v>
      </c>
      <c r="R256" s="91">
        <v>0</v>
      </c>
      <c r="S256" s="92">
        <f t="shared" si="153"/>
        <v>0.53849884279733951</v>
      </c>
      <c r="U256" s="107" t="s">
        <v>60</v>
      </c>
      <c r="V256" s="123">
        <v>0.43079907423787162</v>
      </c>
      <c r="W256" s="123">
        <v>0</v>
      </c>
      <c r="X256" s="123">
        <v>0</v>
      </c>
      <c r="Y256" s="123">
        <v>0</v>
      </c>
      <c r="Z256" s="123">
        <v>0.1076997685594679</v>
      </c>
      <c r="AA256" s="123">
        <v>0</v>
      </c>
      <c r="AB256" s="123">
        <v>0</v>
      </c>
      <c r="AC256" s="124">
        <v>0</v>
      </c>
      <c r="AD256" s="123">
        <v>0</v>
      </c>
      <c r="AE256" s="123">
        <v>0</v>
      </c>
      <c r="AF256" s="123">
        <v>0</v>
      </c>
      <c r="AG256" s="123">
        <v>0</v>
      </c>
      <c r="AH256" s="123">
        <v>0</v>
      </c>
      <c r="AI256" s="125">
        <f t="shared" si="154"/>
        <v>0.53849884279733951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</row>
    <row r="257" spans="1:111" ht="15">
      <c r="A257" s="29" t="s">
        <v>63</v>
      </c>
      <c r="B257" s="44">
        <v>1.3608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152"/>
        <v>1.3608</v>
      </c>
      <c r="K257" s="79" t="s">
        <v>63</v>
      </c>
      <c r="L257" s="44">
        <v>1.3608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8">
        <v>0</v>
      </c>
      <c r="S257" s="89">
        <f t="shared" si="153"/>
        <v>1.3608</v>
      </c>
      <c r="U257" s="109" t="s">
        <v>61</v>
      </c>
      <c r="V257" s="119">
        <v>1.3608</v>
      </c>
      <c r="W257" s="119">
        <v>0</v>
      </c>
      <c r="X257" s="119">
        <v>0</v>
      </c>
      <c r="Y257" s="119">
        <v>0</v>
      </c>
      <c r="Z257" s="119">
        <v>0</v>
      </c>
      <c r="AA257" s="119">
        <v>0</v>
      </c>
      <c r="AB257" s="119">
        <v>0</v>
      </c>
      <c r="AC257" s="120">
        <v>0</v>
      </c>
      <c r="AD257" s="121">
        <v>0</v>
      </c>
      <c r="AE257" s="121">
        <v>0</v>
      </c>
      <c r="AF257" s="121">
        <v>0</v>
      </c>
      <c r="AG257" s="121">
        <v>0</v>
      </c>
      <c r="AH257" s="121">
        <v>0</v>
      </c>
      <c r="AI257" s="122">
        <f t="shared" si="154"/>
        <v>1.3608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</row>
    <row r="258" spans="1:111">
      <c r="A258" s="58" t="s">
        <v>23</v>
      </c>
      <c r="B258" s="62">
        <v>1.3608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152"/>
        <v>1.3608</v>
      </c>
      <c r="K258" s="80" t="s">
        <v>23</v>
      </c>
      <c r="L258" s="93">
        <v>1.3608</v>
      </c>
      <c r="M258" s="93">
        <v>0</v>
      </c>
      <c r="N258" s="93">
        <v>0</v>
      </c>
      <c r="O258" s="93">
        <v>0</v>
      </c>
      <c r="P258" s="93">
        <v>0</v>
      </c>
      <c r="Q258" s="93">
        <v>0</v>
      </c>
      <c r="R258" s="93">
        <v>0</v>
      </c>
      <c r="S258" s="95">
        <f t="shared" si="153"/>
        <v>1.3608</v>
      </c>
      <c r="U258" s="110" t="s">
        <v>64</v>
      </c>
      <c r="V258" s="126">
        <v>1.3608</v>
      </c>
      <c r="W258" s="126">
        <v>0</v>
      </c>
      <c r="X258" s="126">
        <v>0</v>
      </c>
      <c r="Y258" s="126">
        <v>0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7">
        <v>0</v>
      </c>
      <c r="AI258" s="128">
        <f t="shared" si="154"/>
        <v>1.3608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</row>
    <row r="259" spans="1:111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152"/>
        <v>0</v>
      </c>
      <c r="K259" s="81" t="s">
        <v>19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65">
        <v>0</v>
      </c>
      <c r="S259" s="97">
        <f t="shared" si="153"/>
        <v>0</v>
      </c>
      <c r="U259" s="111" t="s">
        <v>19</v>
      </c>
      <c r="V259" s="129">
        <v>0</v>
      </c>
      <c r="W259" s="129">
        <v>0</v>
      </c>
      <c r="X259" s="129">
        <v>0</v>
      </c>
      <c r="Y259" s="129">
        <v>0</v>
      </c>
      <c r="Z259" s="129">
        <v>0</v>
      </c>
      <c r="AA259" s="129">
        <v>0</v>
      </c>
      <c r="AB259" s="129">
        <v>0</v>
      </c>
      <c r="AC259" s="129">
        <v>0</v>
      </c>
      <c r="AD259" s="130">
        <v>0</v>
      </c>
      <c r="AE259" s="130">
        <v>0</v>
      </c>
      <c r="AF259" s="130">
        <v>0</v>
      </c>
      <c r="AG259" s="130">
        <v>0</v>
      </c>
      <c r="AH259" s="130">
        <v>0</v>
      </c>
      <c r="AI259" s="131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</row>
    <row r="260" spans="1:111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152"/>
        <v>0</v>
      </c>
      <c r="K260" s="80" t="s">
        <v>20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95">
        <f t="shared" si="153"/>
        <v>0</v>
      </c>
      <c r="U260" s="110" t="s">
        <v>20</v>
      </c>
      <c r="V260" s="126">
        <v>0</v>
      </c>
      <c r="W260" s="126">
        <v>0</v>
      </c>
      <c r="X260" s="126">
        <v>0</v>
      </c>
      <c r="Y260" s="126">
        <v>0</v>
      </c>
      <c r="Z260" s="126">
        <v>0</v>
      </c>
      <c r="AA260" s="126">
        <v>0</v>
      </c>
      <c r="AB260" s="126">
        <v>0</v>
      </c>
      <c r="AC260" s="126">
        <v>0</v>
      </c>
      <c r="AD260" s="126">
        <v>0</v>
      </c>
      <c r="AE260" s="126">
        <v>0</v>
      </c>
      <c r="AF260" s="126">
        <v>0</v>
      </c>
      <c r="AG260" s="126">
        <v>0</v>
      </c>
      <c r="AH260" s="127">
        <v>0</v>
      </c>
      <c r="AI260" s="128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</row>
    <row r="261" spans="1:111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152"/>
        <v>0</v>
      </c>
      <c r="K261" s="82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54">
        <v>0</v>
      </c>
      <c r="S261" s="99">
        <f t="shared" si="153"/>
        <v>0</v>
      </c>
      <c r="U261" s="111" t="s">
        <v>11</v>
      </c>
      <c r="V261" s="129">
        <v>0</v>
      </c>
      <c r="W261" s="129">
        <v>0</v>
      </c>
      <c r="X261" s="129">
        <v>0</v>
      </c>
      <c r="Y261" s="129">
        <v>0</v>
      </c>
      <c r="Z261" s="129">
        <v>0</v>
      </c>
      <c r="AA261" s="129">
        <v>0</v>
      </c>
      <c r="AB261" s="129">
        <v>0</v>
      </c>
      <c r="AC261" s="129">
        <v>0</v>
      </c>
      <c r="AD261" s="130">
        <v>0</v>
      </c>
      <c r="AE261" s="130">
        <v>0</v>
      </c>
      <c r="AF261" s="130">
        <v>0</v>
      </c>
      <c r="AG261" s="130">
        <v>0</v>
      </c>
      <c r="AH261" s="130">
        <v>0</v>
      </c>
      <c r="AI261" s="131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</row>
    <row r="262" spans="1:111" ht="15">
      <c r="A262" s="34" t="s">
        <v>26</v>
      </c>
      <c r="B262" s="70">
        <f>SUM(B241:B257)</f>
        <v>1757.9474244916728</v>
      </c>
      <c r="C262" s="70">
        <f t="shared" ref="C262:I262" si="155">SUM(C241:C257)</f>
        <v>45.577314266163839</v>
      </c>
      <c r="D262" s="70">
        <f t="shared" si="155"/>
        <v>1140.7157066607595</v>
      </c>
      <c r="E262" s="70">
        <f t="shared" si="155"/>
        <v>1787.0204890729426</v>
      </c>
      <c r="F262" s="70">
        <f t="shared" si="155"/>
        <v>0</v>
      </c>
      <c r="G262" s="70">
        <f t="shared" si="155"/>
        <v>278.21821700054187</v>
      </c>
      <c r="H262" s="71">
        <f t="shared" si="155"/>
        <v>41.713679108951865</v>
      </c>
      <c r="I262" s="40">
        <f t="shared" si="155"/>
        <v>5051.1928306010332</v>
      </c>
      <c r="K262" s="83" t="s">
        <v>26</v>
      </c>
      <c r="L262" s="70">
        <f>SUM(L241:L257)</f>
        <v>1757.9474244916728</v>
      </c>
      <c r="M262" s="70">
        <f t="shared" ref="M262:S262" si="156">SUM(M241:M257)</f>
        <v>45.577314266163839</v>
      </c>
      <c r="N262" s="70">
        <f t="shared" si="156"/>
        <v>1140.7157066607595</v>
      </c>
      <c r="O262" s="70">
        <f t="shared" si="156"/>
        <v>1787.0204890729426</v>
      </c>
      <c r="P262" s="70">
        <f t="shared" si="156"/>
        <v>791.26748724767492</v>
      </c>
      <c r="Q262" s="70">
        <f t="shared" si="156"/>
        <v>278.21821700054187</v>
      </c>
      <c r="R262" s="71">
        <f t="shared" si="156"/>
        <v>41.713679108951865</v>
      </c>
      <c r="S262" s="100">
        <f t="shared" si="156"/>
        <v>5842.4603178487087</v>
      </c>
      <c r="T262" s="1"/>
      <c r="U262" s="112" t="s">
        <v>62</v>
      </c>
      <c r="V262" s="132">
        <f>SUM(V241:V257)</f>
        <v>1374.6115945445381</v>
      </c>
      <c r="W262" s="132">
        <f t="shared" ref="W262:AH262" si="157">SUM(W241:W257)</f>
        <v>138.35038970105293</v>
      </c>
      <c r="X262" s="132">
        <f t="shared" si="157"/>
        <v>278.21821700054187</v>
      </c>
      <c r="Y262" s="132">
        <f t="shared" si="157"/>
        <v>45.577314266163839</v>
      </c>
      <c r="Z262" s="132">
        <f t="shared" si="157"/>
        <v>1136.8288783473167</v>
      </c>
      <c r="AA262" s="132">
        <f t="shared" si="157"/>
        <v>1657.9437867723302</v>
      </c>
      <c r="AB262" s="132">
        <f t="shared" si="157"/>
        <v>791.26748724767492</v>
      </c>
      <c r="AC262" s="132">
        <f t="shared" si="157"/>
        <v>419.66264996908927</v>
      </c>
      <c r="AD262" s="133">
        <f t="shared" si="157"/>
        <v>244.98544024608205</v>
      </c>
      <c r="AE262" s="133">
        <f t="shared" si="157"/>
        <v>123.18987204895998</v>
      </c>
      <c r="AF262" s="133">
        <f t="shared" si="157"/>
        <v>41.713679108951865</v>
      </c>
      <c r="AG262" s="133">
        <f t="shared" si="157"/>
        <v>3.8868283134429542</v>
      </c>
      <c r="AH262" s="133">
        <f t="shared" si="157"/>
        <v>5.8868302516522748</v>
      </c>
      <c r="AI262" s="134">
        <f>SUM(V262:AC262)</f>
        <v>5842.4603178487077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</row>
    <row r="263" spans="1:111" s="14" customFormat="1" ht="15" thickBot="1">
      <c r="A263" s="31" t="s">
        <v>86</v>
      </c>
      <c r="B263" s="49">
        <f>IF($I262=0,"-",B262/$I262)</f>
        <v>0.34802619568227761</v>
      </c>
      <c r="C263" s="49">
        <f t="shared" ref="C263:H263" si="158">IF($I262=0,"-",C262/$I262)</f>
        <v>9.0230794575982699E-3</v>
      </c>
      <c r="D263" s="49">
        <f t="shared" si="158"/>
        <v>0.22583095615556367</v>
      </c>
      <c r="E263" s="49">
        <f t="shared" si="158"/>
        <v>0.35378187865781952</v>
      </c>
      <c r="F263" s="49">
        <f t="shared" si="158"/>
        <v>0</v>
      </c>
      <c r="G263" s="49">
        <f t="shared" si="158"/>
        <v>5.5079706186436983E-2</v>
      </c>
      <c r="H263" s="72">
        <f t="shared" si="158"/>
        <v>8.2581838603038287E-3</v>
      </c>
      <c r="I263" s="50">
        <f>SUM(B263:H263)</f>
        <v>0.99999999999999989</v>
      </c>
      <c r="K263" s="84" t="s">
        <v>86</v>
      </c>
      <c r="L263" s="101">
        <f>IF($S262=0,"-",L262/$S262)</f>
        <v>0.300891632780311</v>
      </c>
      <c r="M263" s="101">
        <f t="shared" ref="M263:R263" si="159">IF($S262=0,"-",M262/$S262)</f>
        <v>7.8010481520816161E-3</v>
      </c>
      <c r="N263" s="101">
        <f t="shared" si="159"/>
        <v>0.19524577739550483</v>
      </c>
      <c r="O263" s="101">
        <f t="shared" si="159"/>
        <v>0.30586780086697335</v>
      </c>
      <c r="P263" s="101">
        <f t="shared" si="159"/>
        <v>0.13543395148621784</v>
      </c>
      <c r="Q263" s="101">
        <f t="shared" si="159"/>
        <v>4.7620043930907942E-2</v>
      </c>
      <c r="R263" s="102">
        <f t="shared" si="159"/>
        <v>7.1397453880031724E-3</v>
      </c>
      <c r="S263" s="103">
        <f>SUM(L263:R263)</f>
        <v>0.99999999999999967</v>
      </c>
      <c r="T263" s="24"/>
      <c r="U263" s="113" t="s">
        <v>86</v>
      </c>
      <c r="V263" s="135">
        <f>+V262/$AI262</f>
        <v>0.23527957739740255</v>
      </c>
      <c r="W263" s="135">
        <f t="shared" ref="W263:AH263" si="160">+W262/$AI262</f>
        <v>2.3680159072436091E-2</v>
      </c>
      <c r="X263" s="135">
        <f t="shared" si="160"/>
        <v>4.7620043930907949E-2</v>
      </c>
      <c r="Y263" s="135">
        <f t="shared" si="160"/>
        <v>7.8010481520816169E-3</v>
      </c>
      <c r="Z263" s="135">
        <f t="shared" si="160"/>
        <v>0.19458050487297385</v>
      </c>
      <c r="AA263" s="135">
        <f t="shared" si="160"/>
        <v>0.28377493326010522</v>
      </c>
      <c r="AB263" s="135">
        <f t="shared" si="160"/>
        <v>0.13543395148621787</v>
      </c>
      <c r="AC263" s="135">
        <f t="shared" si="160"/>
        <v>7.1829781827874889E-2</v>
      </c>
      <c r="AD263" s="135">
        <f t="shared" si="160"/>
        <v>4.193189631047247E-2</v>
      </c>
      <c r="AE263" s="135">
        <f t="shared" si="160"/>
        <v>2.1085273214884338E-2</v>
      </c>
      <c r="AF263" s="135">
        <f t="shared" si="160"/>
        <v>7.1397453880031733E-3</v>
      </c>
      <c r="AG263" s="135">
        <f t="shared" si="160"/>
        <v>6.6527252253108151E-4</v>
      </c>
      <c r="AH263" s="135">
        <f t="shared" si="160"/>
        <v>1.0075943919838047E-3</v>
      </c>
      <c r="AI263" s="136">
        <f>SUM(V263:AC263)</f>
        <v>1</v>
      </c>
    </row>
    <row r="264" spans="1:111" ht="15" thickBot="1">
      <c r="A264" s="32"/>
      <c r="B264" s="32"/>
      <c r="C264" s="32"/>
      <c r="D264" s="32"/>
      <c r="E264" s="32"/>
      <c r="F264" s="32"/>
      <c r="G264" s="32"/>
      <c r="H264" s="32"/>
      <c r="I264" s="32"/>
      <c r="K264" s="32"/>
      <c r="L264" s="32"/>
      <c r="M264" s="32"/>
      <c r="N264" s="32"/>
      <c r="O264" s="32"/>
      <c r="P264" s="32"/>
      <c r="Q264" s="32"/>
      <c r="R264" s="32"/>
      <c r="S264" s="32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</row>
    <row r="265" spans="1:111" ht="30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4" t="s">
        <v>36</v>
      </c>
      <c r="L265" s="86" t="s">
        <v>0</v>
      </c>
      <c r="M265" s="86" t="s">
        <v>1</v>
      </c>
      <c r="N265" s="86" t="s">
        <v>2</v>
      </c>
      <c r="O265" s="86" t="s">
        <v>3</v>
      </c>
      <c r="P265" s="86" t="s">
        <v>27</v>
      </c>
      <c r="Q265" s="86" t="s">
        <v>4</v>
      </c>
      <c r="R265" s="86" t="s">
        <v>5</v>
      </c>
      <c r="S265" s="87" t="s">
        <v>6</v>
      </c>
      <c r="U265" s="445" t="s">
        <v>36</v>
      </c>
      <c r="V265" s="116" t="s">
        <v>77</v>
      </c>
      <c r="W265" s="116" t="s">
        <v>78</v>
      </c>
      <c r="X265" s="116" t="s">
        <v>4</v>
      </c>
      <c r="Y265" s="116" t="s">
        <v>1</v>
      </c>
      <c r="Z265" s="116" t="s">
        <v>2</v>
      </c>
      <c r="AA265" s="116" t="s">
        <v>3</v>
      </c>
      <c r="AB265" s="116" t="s">
        <v>54</v>
      </c>
      <c r="AC265" s="116" t="s">
        <v>66</v>
      </c>
      <c r="AD265" s="117" t="s">
        <v>79</v>
      </c>
      <c r="AE265" s="117" t="s">
        <v>80</v>
      </c>
      <c r="AF265" s="117" t="s">
        <v>81</v>
      </c>
      <c r="AG265" s="117" t="s">
        <v>82</v>
      </c>
      <c r="AH265" s="117" t="s">
        <v>83</v>
      </c>
      <c r="AI265" s="118" t="s">
        <v>62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</row>
    <row r="266" spans="1:111" ht="15">
      <c r="A266" s="411" t="s">
        <v>36</v>
      </c>
      <c r="B266" s="386" t="s">
        <v>119</v>
      </c>
      <c r="C266" s="387"/>
      <c r="D266" s="387"/>
      <c r="E266" s="387"/>
      <c r="F266" s="387"/>
      <c r="G266" s="387"/>
      <c r="H266" s="387"/>
      <c r="I266" s="388"/>
      <c r="K266" s="405" t="s">
        <v>36</v>
      </c>
      <c r="L266" s="389" t="s">
        <v>119</v>
      </c>
      <c r="M266" s="390"/>
      <c r="N266" s="390"/>
      <c r="O266" s="390"/>
      <c r="P266" s="390"/>
      <c r="Q266" s="390"/>
      <c r="R266" s="390"/>
      <c r="S266" s="391"/>
      <c r="U266" s="446" t="s">
        <v>36</v>
      </c>
      <c r="V266" s="402" t="s">
        <v>119</v>
      </c>
      <c r="W266" s="402"/>
      <c r="X266" s="402"/>
      <c r="Y266" s="402"/>
      <c r="Z266" s="402"/>
      <c r="AA266" s="402"/>
      <c r="AB266" s="402"/>
      <c r="AC266" s="402"/>
      <c r="AD266" s="402"/>
      <c r="AE266" s="402"/>
      <c r="AF266" s="402"/>
      <c r="AG266" s="402"/>
      <c r="AH266" s="402"/>
      <c r="AI266" s="403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</row>
    <row r="267" spans="1:111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  <c r="K267" s="85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4">
        <v>0</v>
      </c>
      <c r="S267" s="105">
        <f>SUM(L267:R267)</f>
        <v>0</v>
      </c>
      <c r="U267" s="106" t="s">
        <v>7</v>
      </c>
      <c r="V267" s="119">
        <v>0</v>
      </c>
      <c r="W267" s="119">
        <v>0</v>
      </c>
      <c r="X267" s="119">
        <v>0</v>
      </c>
      <c r="Y267" s="119">
        <v>0</v>
      </c>
      <c r="Z267" s="119">
        <v>0</v>
      </c>
      <c r="AA267" s="119">
        <v>0</v>
      </c>
      <c r="AB267" s="119">
        <v>0</v>
      </c>
      <c r="AC267" s="120">
        <v>0</v>
      </c>
      <c r="AD267" s="121">
        <v>0</v>
      </c>
      <c r="AE267" s="121">
        <v>0</v>
      </c>
      <c r="AF267" s="121">
        <v>0</v>
      </c>
      <c r="AG267" s="121">
        <v>0</v>
      </c>
      <c r="AH267" s="121">
        <v>0</v>
      </c>
      <c r="AI267" s="122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</row>
    <row r="268" spans="1:111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161">SUM(B268:H268)</f>
        <v>0</v>
      </c>
      <c r="K268" s="77" t="s">
        <v>8</v>
      </c>
      <c r="L268" s="90">
        <v>0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S268" s="92">
        <f t="shared" ref="S268:S287" si="162">SUM(L268:R268)</f>
        <v>0</v>
      </c>
      <c r="U268" s="107" t="s">
        <v>8</v>
      </c>
      <c r="V268" s="123">
        <v>0</v>
      </c>
      <c r="W268" s="123">
        <v>0</v>
      </c>
      <c r="X268" s="123">
        <v>0</v>
      </c>
      <c r="Y268" s="123">
        <v>0</v>
      </c>
      <c r="Z268" s="123">
        <v>0</v>
      </c>
      <c r="AA268" s="123">
        <v>0</v>
      </c>
      <c r="AB268" s="123">
        <v>0</v>
      </c>
      <c r="AC268" s="124">
        <v>0</v>
      </c>
      <c r="AD268" s="123">
        <v>0</v>
      </c>
      <c r="AE268" s="123">
        <v>0</v>
      </c>
      <c r="AF268" s="123">
        <v>0</v>
      </c>
      <c r="AG268" s="123">
        <v>0</v>
      </c>
      <c r="AH268" s="123">
        <v>0</v>
      </c>
      <c r="AI268" s="125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</row>
    <row r="269" spans="1:111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161"/>
        <v>0</v>
      </c>
      <c r="K269" s="78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8">
        <v>0</v>
      </c>
      <c r="S269" s="89">
        <f t="shared" si="162"/>
        <v>0</v>
      </c>
      <c r="U269" s="108" t="s">
        <v>10</v>
      </c>
      <c r="V269" s="119">
        <v>0</v>
      </c>
      <c r="W269" s="119">
        <v>0</v>
      </c>
      <c r="X269" s="119">
        <v>0</v>
      </c>
      <c r="Y269" s="119">
        <v>0</v>
      </c>
      <c r="Z269" s="119">
        <v>0</v>
      </c>
      <c r="AA269" s="119">
        <v>0</v>
      </c>
      <c r="AB269" s="119">
        <v>0</v>
      </c>
      <c r="AC269" s="120">
        <v>0</v>
      </c>
      <c r="AD269" s="121">
        <v>0</v>
      </c>
      <c r="AE269" s="121">
        <v>0</v>
      </c>
      <c r="AF269" s="121">
        <v>0</v>
      </c>
      <c r="AG269" s="121">
        <v>0</v>
      </c>
      <c r="AH269" s="121">
        <v>0</v>
      </c>
      <c r="AI269" s="122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</row>
    <row r="270" spans="1:111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161"/>
        <v>0</v>
      </c>
      <c r="K270" s="77" t="s">
        <v>55</v>
      </c>
      <c r="L270" s="90">
        <v>0</v>
      </c>
      <c r="M270" s="90">
        <v>0</v>
      </c>
      <c r="N270" s="90">
        <v>0</v>
      </c>
      <c r="O270" s="90">
        <v>0</v>
      </c>
      <c r="P270" s="90">
        <v>0</v>
      </c>
      <c r="Q270" s="90">
        <v>0</v>
      </c>
      <c r="R270" s="91">
        <v>0</v>
      </c>
      <c r="S270" s="92">
        <f t="shared" si="162"/>
        <v>0</v>
      </c>
      <c r="U270" s="107" t="s">
        <v>55</v>
      </c>
      <c r="V270" s="123">
        <v>0</v>
      </c>
      <c r="W270" s="123">
        <v>0</v>
      </c>
      <c r="X270" s="123">
        <v>0</v>
      </c>
      <c r="Y270" s="123">
        <v>0</v>
      </c>
      <c r="Z270" s="123">
        <v>0</v>
      </c>
      <c r="AA270" s="123">
        <v>0</v>
      </c>
      <c r="AB270" s="123">
        <v>0</v>
      </c>
      <c r="AC270" s="124">
        <v>0</v>
      </c>
      <c r="AD270" s="123">
        <v>0</v>
      </c>
      <c r="AE270" s="123">
        <v>0</v>
      </c>
      <c r="AF270" s="123">
        <v>0</v>
      </c>
      <c r="AG270" s="123">
        <v>0</v>
      </c>
      <c r="AH270" s="123">
        <v>0</v>
      </c>
      <c r="AI270" s="125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</row>
    <row r="271" spans="1:111" ht="15">
      <c r="A271" s="28" t="s">
        <v>16</v>
      </c>
      <c r="B271" s="44">
        <v>2.860745088745789</v>
      </c>
      <c r="C271" s="44">
        <v>15.498806720590949</v>
      </c>
      <c r="D271" s="44">
        <v>5.5667675572018167</v>
      </c>
      <c r="E271" s="44">
        <v>0</v>
      </c>
      <c r="F271" s="397"/>
      <c r="G271" s="44">
        <v>0</v>
      </c>
      <c r="H271" s="45">
        <v>0</v>
      </c>
      <c r="I271" s="40">
        <f t="shared" si="161"/>
        <v>23.926319366538554</v>
      </c>
      <c r="K271" s="78" t="s">
        <v>16</v>
      </c>
      <c r="L271" s="44">
        <v>2.860745088745789</v>
      </c>
      <c r="M271" s="44">
        <v>15.498806720590949</v>
      </c>
      <c r="N271" s="44">
        <v>5.5667675572018167</v>
      </c>
      <c r="O271" s="44">
        <v>0</v>
      </c>
      <c r="P271" s="44">
        <v>0</v>
      </c>
      <c r="Q271" s="44">
        <v>0</v>
      </c>
      <c r="R271" s="88">
        <v>0</v>
      </c>
      <c r="S271" s="89">
        <f t="shared" si="162"/>
        <v>23.926319366538554</v>
      </c>
      <c r="U271" s="108" t="s">
        <v>16</v>
      </c>
      <c r="V271" s="119">
        <v>2.860745088745789</v>
      </c>
      <c r="W271" s="119">
        <v>0</v>
      </c>
      <c r="X271" s="119">
        <v>0</v>
      </c>
      <c r="Y271" s="119">
        <v>15.498806720590949</v>
      </c>
      <c r="Z271" s="119">
        <v>5.5667675572018167</v>
      </c>
      <c r="AA271" s="119">
        <v>0</v>
      </c>
      <c r="AB271" s="119">
        <v>0</v>
      </c>
      <c r="AC271" s="120">
        <v>0</v>
      </c>
      <c r="AD271" s="121">
        <v>0</v>
      </c>
      <c r="AE271" s="121">
        <v>0</v>
      </c>
      <c r="AF271" s="121">
        <v>0</v>
      </c>
      <c r="AG271" s="121">
        <v>0</v>
      </c>
      <c r="AH271" s="121">
        <v>0</v>
      </c>
      <c r="AI271" s="122">
        <f t="shared" si="163"/>
        <v>23.926319366538554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</row>
    <row r="272" spans="1:111" ht="15">
      <c r="A272" s="27" t="s">
        <v>67</v>
      </c>
      <c r="B272" s="41">
        <v>1.8749524718434536</v>
      </c>
      <c r="C272" s="41">
        <v>0.29647175722283908</v>
      </c>
      <c r="D272" s="41">
        <v>5.2424883899160557</v>
      </c>
      <c r="E272" s="41">
        <v>0.26827078519432512</v>
      </c>
      <c r="F272" s="397"/>
      <c r="G272" s="41">
        <v>0</v>
      </c>
      <c r="H272" s="42">
        <v>0</v>
      </c>
      <c r="I272" s="43">
        <f t="shared" si="161"/>
        <v>7.6821834041766728</v>
      </c>
      <c r="K272" s="77" t="s">
        <v>67</v>
      </c>
      <c r="L272" s="90">
        <v>1.8749524718434536</v>
      </c>
      <c r="M272" s="90">
        <v>0.29647175722283908</v>
      </c>
      <c r="N272" s="90">
        <v>5.2424883899160557</v>
      </c>
      <c r="O272" s="90">
        <v>0.26827078519432512</v>
      </c>
      <c r="P272" s="90">
        <v>0</v>
      </c>
      <c r="Q272" s="90">
        <v>0</v>
      </c>
      <c r="R272" s="91">
        <v>0</v>
      </c>
      <c r="S272" s="92">
        <f t="shared" si="162"/>
        <v>7.6821834041766728</v>
      </c>
      <c r="U272" s="107" t="s">
        <v>56</v>
      </c>
      <c r="V272" s="123">
        <v>1.8749524718434536</v>
      </c>
      <c r="W272" s="123">
        <v>0</v>
      </c>
      <c r="X272" s="123">
        <v>0</v>
      </c>
      <c r="Y272" s="123">
        <v>0.29647175722283908</v>
      </c>
      <c r="Z272" s="123">
        <v>5.2424883899160557</v>
      </c>
      <c r="AA272" s="123">
        <v>0.26827078519432512</v>
      </c>
      <c r="AB272" s="123">
        <v>0</v>
      </c>
      <c r="AC272" s="124">
        <v>0</v>
      </c>
      <c r="AD272" s="123">
        <v>0</v>
      </c>
      <c r="AE272" s="123">
        <v>0</v>
      </c>
      <c r="AF272" s="123">
        <v>0</v>
      </c>
      <c r="AG272" s="123">
        <v>0</v>
      </c>
      <c r="AH272" s="123">
        <v>0</v>
      </c>
      <c r="AI272" s="125">
        <f t="shared" si="163"/>
        <v>7.6821834041766728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</row>
    <row r="273" spans="1:111" ht="15">
      <c r="A273" s="28" t="s">
        <v>57</v>
      </c>
      <c r="B273" s="44">
        <v>0</v>
      </c>
      <c r="C273" s="44">
        <v>0</v>
      </c>
      <c r="D273" s="44">
        <v>0</v>
      </c>
      <c r="E273" s="44">
        <v>31.031935525228441</v>
      </c>
      <c r="F273" s="397"/>
      <c r="G273" s="44">
        <v>0</v>
      </c>
      <c r="H273" s="45">
        <v>0</v>
      </c>
      <c r="I273" s="40">
        <f t="shared" si="161"/>
        <v>31.031935525228441</v>
      </c>
      <c r="K273" s="78" t="s">
        <v>57</v>
      </c>
      <c r="L273" s="44">
        <v>0</v>
      </c>
      <c r="M273" s="44">
        <v>0</v>
      </c>
      <c r="N273" s="44">
        <v>0</v>
      </c>
      <c r="O273" s="44">
        <v>31.031935525228441</v>
      </c>
      <c r="P273" s="44">
        <v>424.83935227688363</v>
      </c>
      <c r="Q273" s="44">
        <v>0</v>
      </c>
      <c r="R273" s="88">
        <v>0</v>
      </c>
      <c r="S273" s="89">
        <f t="shared" si="162"/>
        <v>455.87128780211208</v>
      </c>
      <c r="U273" s="108" t="s">
        <v>57</v>
      </c>
      <c r="V273" s="119">
        <v>0</v>
      </c>
      <c r="W273" s="119">
        <v>0</v>
      </c>
      <c r="X273" s="119">
        <v>0</v>
      </c>
      <c r="Y273" s="119">
        <v>0</v>
      </c>
      <c r="Z273" s="119">
        <v>0</v>
      </c>
      <c r="AA273" s="119">
        <v>31.031935525228441</v>
      </c>
      <c r="AB273" s="119">
        <v>424.83935227688363</v>
      </c>
      <c r="AC273" s="120">
        <v>0</v>
      </c>
      <c r="AD273" s="119">
        <v>0</v>
      </c>
      <c r="AE273" s="119">
        <v>0</v>
      </c>
      <c r="AF273" s="119">
        <v>0</v>
      </c>
      <c r="AG273" s="119">
        <v>0</v>
      </c>
      <c r="AH273" s="119">
        <v>0</v>
      </c>
      <c r="AI273" s="122">
        <f t="shared" si="163"/>
        <v>455.87128780211208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</row>
    <row r="274" spans="1:111" ht="15">
      <c r="A274" s="27" t="s">
        <v>12</v>
      </c>
      <c r="B274" s="41">
        <v>0</v>
      </c>
      <c r="C274" s="41">
        <v>0</v>
      </c>
      <c r="D274" s="41">
        <v>0</v>
      </c>
      <c r="E274" s="41">
        <v>1.1556294768789695E-2</v>
      </c>
      <c r="F274" s="397"/>
      <c r="G274" s="41">
        <v>0</v>
      </c>
      <c r="H274" s="42">
        <v>0</v>
      </c>
      <c r="I274" s="43">
        <f t="shared" si="161"/>
        <v>1.1556294768789695E-2</v>
      </c>
      <c r="K274" s="77" t="s">
        <v>12</v>
      </c>
      <c r="L274" s="90">
        <v>0</v>
      </c>
      <c r="M274" s="90">
        <v>0</v>
      </c>
      <c r="N274" s="90">
        <v>0</v>
      </c>
      <c r="O274" s="90">
        <v>1.1556294768789695E-2</v>
      </c>
      <c r="P274" s="90">
        <v>1.1324053192711117</v>
      </c>
      <c r="Q274" s="90">
        <v>0</v>
      </c>
      <c r="R274" s="91">
        <v>0</v>
      </c>
      <c r="S274" s="92">
        <f t="shared" si="162"/>
        <v>1.1439616140399014</v>
      </c>
      <c r="U274" s="107" t="s">
        <v>12</v>
      </c>
      <c r="V274" s="123">
        <v>0</v>
      </c>
      <c r="W274" s="123">
        <v>0</v>
      </c>
      <c r="X274" s="123">
        <v>0</v>
      </c>
      <c r="Y274" s="123">
        <v>0</v>
      </c>
      <c r="Z274" s="123">
        <v>0</v>
      </c>
      <c r="AA274" s="123">
        <v>1.1556294768789695E-2</v>
      </c>
      <c r="AB274" s="123">
        <v>1.1324053192711117</v>
      </c>
      <c r="AC274" s="124">
        <v>0</v>
      </c>
      <c r="AD274" s="123">
        <v>0</v>
      </c>
      <c r="AE274" s="123">
        <v>0</v>
      </c>
      <c r="AF274" s="123">
        <v>0</v>
      </c>
      <c r="AG274" s="123">
        <v>0</v>
      </c>
      <c r="AH274" s="123">
        <v>0</v>
      </c>
      <c r="AI274" s="125">
        <f t="shared" si="163"/>
        <v>1.1439616140399014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</row>
    <row r="275" spans="1:111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161"/>
        <v>0</v>
      </c>
      <c r="K275" s="78" t="s">
        <v>58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8">
        <v>0</v>
      </c>
      <c r="S275" s="89">
        <f t="shared" si="162"/>
        <v>0</v>
      </c>
      <c r="U275" s="108" t="s">
        <v>58</v>
      </c>
      <c r="V275" s="119">
        <v>0</v>
      </c>
      <c r="W275" s="119">
        <v>0</v>
      </c>
      <c r="X275" s="119">
        <v>0</v>
      </c>
      <c r="Y275" s="119">
        <v>0</v>
      </c>
      <c r="Z275" s="119">
        <v>0</v>
      </c>
      <c r="AA275" s="119">
        <v>0</v>
      </c>
      <c r="AB275" s="119">
        <v>0</v>
      </c>
      <c r="AC275" s="120">
        <v>0</v>
      </c>
      <c r="AD275" s="119">
        <v>0</v>
      </c>
      <c r="AE275" s="119">
        <v>0</v>
      </c>
      <c r="AF275" s="119">
        <v>0</v>
      </c>
      <c r="AG275" s="119">
        <v>0</v>
      </c>
      <c r="AH275" s="119">
        <v>0</v>
      </c>
      <c r="AI275" s="122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</row>
    <row r="276" spans="1:111" ht="15">
      <c r="A276" s="27" t="s">
        <v>17</v>
      </c>
      <c r="B276" s="41">
        <v>0.13802182597898133</v>
      </c>
      <c r="C276" s="41">
        <v>0</v>
      </c>
      <c r="D276" s="41">
        <v>1.8651598105267746</v>
      </c>
      <c r="E276" s="41">
        <v>0</v>
      </c>
      <c r="F276" s="397"/>
      <c r="G276" s="41">
        <v>0</v>
      </c>
      <c r="H276" s="42">
        <v>0</v>
      </c>
      <c r="I276" s="43">
        <f t="shared" si="161"/>
        <v>2.0031816365057558</v>
      </c>
      <c r="K276" s="77" t="s">
        <v>17</v>
      </c>
      <c r="L276" s="90">
        <v>0.13802182597898133</v>
      </c>
      <c r="M276" s="90">
        <v>0</v>
      </c>
      <c r="N276" s="90">
        <v>1.8651598105267746</v>
      </c>
      <c r="O276" s="90">
        <v>0</v>
      </c>
      <c r="P276" s="90">
        <v>3.9992142857142898</v>
      </c>
      <c r="Q276" s="90">
        <v>0</v>
      </c>
      <c r="R276" s="91">
        <v>0</v>
      </c>
      <c r="S276" s="92">
        <f t="shared" si="162"/>
        <v>6.002395922220046</v>
      </c>
      <c r="U276" s="107" t="s">
        <v>17</v>
      </c>
      <c r="V276" s="123">
        <v>0.13802182597898133</v>
      </c>
      <c r="W276" s="123">
        <v>0</v>
      </c>
      <c r="X276" s="123">
        <v>0</v>
      </c>
      <c r="Y276" s="123">
        <v>0</v>
      </c>
      <c r="Z276" s="123">
        <v>1.8651598105267746</v>
      </c>
      <c r="AA276" s="123">
        <v>0</v>
      </c>
      <c r="AB276" s="123">
        <v>3.9992142857142898</v>
      </c>
      <c r="AC276" s="124">
        <v>0</v>
      </c>
      <c r="AD276" s="123">
        <v>0</v>
      </c>
      <c r="AE276" s="123">
        <v>0</v>
      </c>
      <c r="AF276" s="123">
        <v>0</v>
      </c>
      <c r="AG276" s="123">
        <v>0</v>
      </c>
      <c r="AH276" s="123">
        <v>0</v>
      </c>
      <c r="AI276" s="125">
        <f t="shared" si="163"/>
        <v>6.002395922220046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</row>
    <row r="277" spans="1:111" ht="15">
      <c r="A277" s="28" t="s">
        <v>139</v>
      </c>
      <c r="B277" s="44">
        <v>25.883420832147767</v>
      </c>
      <c r="C277" s="44">
        <v>300.60558496509606</v>
      </c>
      <c r="D277" s="44">
        <v>1128.4078279226489</v>
      </c>
      <c r="E277" s="44">
        <v>0</v>
      </c>
      <c r="F277" s="397"/>
      <c r="G277" s="44">
        <v>0</v>
      </c>
      <c r="H277" s="45">
        <v>0</v>
      </c>
      <c r="I277" s="40">
        <f t="shared" si="161"/>
        <v>1454.8968337198928</v>
      </c>
      <c r="K277" s="78" t="s">
        <v>139</v>
      </c>
      <c r="L277" s="44">
        <v>25.883420832147767</v>
      </c>
      <c r="M277" s="44">
        <v>300.60558496509606</v>
      </c>
      <c r="N277" s="44">
        <v>1128.4078279226489</v>
      </c>
      <c r="O277" s="44">
        <v>0</v>
      </c>
      <c r="P277" s="44">
        <v>0</v>
      </c>
      <c r="Q277" s="44">
        <v>0</v>
      </c>
      <c r="R277" s="88">
        <v>0</v>
      </c>
      <c r="S277" s="89">
        <f t="shared" si="162"/>
        <v>1454.8968337198928</v>
      </c>
      <c r="U277" s="108" t="s">
        <v>139</v>
      </c>
      <c r="V277" s="119">
        <v>25.549043095812845</v>
      </c>
      <c r="W277" s="119">
        <v>0</v>
      </c>
      <c r="X277" s="119">
        <v>0</v>
      </c>
      <c r="Y277" s="119">
        <v>300.60558496509606</v>
      </c>
      <c r="Z277" s="119">
        <v>893.70809478916635</v>
      </c>
      <c r="AA277" s="119">
        <v>0</v>
      </c>
      <c r="AB277" s="119">
        <v>0</v>
      </c>
      <c r="AC277" s="120">
        <v>235.03411086981754</v>
      </c>
      <c r="AD277" s="119">
        <v>0.33437773633492329</v>
      </c>
      <c r="AE277" s="119">
        <v>0</v>
      </c>
      <c r="AF277" s="119">
        <v>0</v>
      </c>
      <c r="AG277" s="119">
        <v>234.69973313348265</v>
      </c>
      <c r="AH277" s="119">
        <v>0</v>
      </c>
      <c r="AI277" s="122">
        <f t="shared" si="163"/>
        <v>1454.8968337198928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</row>
    <row r="278" spans="1:111" ht="15">
      <c r="A278" s="27" t="s">
        <v>25</v>
      </c>
      <c r="B278" s="41">
        <v>7.8053771588165866</v>
      </c>
      <c r="C278" s="41">
        <v>0</v>
      </c>
      <c r="D278" s="41">
        <v>1.1712263167185435</v>
      </c>
      <c r="E278" s="41">
        <v>679.21681521427104</v>
      </c>
      <c r="F278" s="397"/>
      <c r="G278" s="41">
        <v>6.7824927772615906</v>
      </c>
      <c r="H278" s="42">
        <v>0</v>
      </c>
      <c r="I278" s="43">
        <f t="shared" si="161"/>
        <v>694.97591146706782</v>
      </c>
      <c r="K278" s="77" t="s">
        <v>25</v>
      </c>
      <c r="L278" s="90">
        <v>7.8053771588165866</v>
      </c>
      <c r="M278" s="90">
        <v>0</v>
      </c>
      <c r="N278" s="90">
        <v>1.1712263167185435</v>
      </c>
      <c r="O278" s="90">
        <v>679.21681521427104</v>
      </c>
      <c r="P278" s="90">
        <v>0.68253516074004816</v>
      </c>
      <c r="Q278" s="90">
        <v>6.7824927772615906</v>
      </c>
      <c r="R278" s="91">
        <v>0</v>
      </c>
      <c r="S278" s="92">
        <f t="shared" si="162"/>
        <v>695.65844662780785</v>
      </c>
      <c r="U278" s="107" t="s">
        <v>25</v>
      </c>
      <c r="V278" s="123">
        <v>4.0486403176351278</v>
      </c>
      <c r="W278" s="123">
        <v>2.0990394040212816</v>
      </c>
      <c r="X278" s="123">
        <v>6.7824927772615906</v>
      </c>
      <c r="Y278" s="123">
        <v>0</v>
      </c>
      <c r="Z278" s="123">
        <v>0</v>
      </c>
      <c r="AA278" s="123">
        <v>678.04558889755253</v>
      </c>
      <c r="AB278" s="123">
        <v>0.68253516074004816</v>
      </c>
      <c r="AC278" s="124">
        <v>4.0001500705972637</v>
      </c>
      <c r="AD278" s="123">
        <v>1.6576974371601774</v>
      </c>
      <c r="AE278" s="123">
        <v>1.1712263167185435</v>
      </c>
      <c r="AF278" s="123">
        <v>0</v>
      </c>
      <c r="AG278" s="123">
        <v>1.1712263167185435</v>
      </c>
      <c r="AH278" s="123">
        <v>0</v>
      </c>
      <c r="AI278" s="125">
        <f t="shared" si="163"/>
        <v>695.65844662780773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</row>
    <row r="279" spans="1:111" ht="15">
      <c r="A279" s="28" t="s">
        <v>24</v>
      </c>
      <c r="B279" s="44">
        <v>1.499247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 t="shared" si="161"/>
        <v>1.499247</v>
      </c>
      <c r="K279" s="78" t="s">
        <v>24</v>
      </c>
      <c r="L279" s="44">
        <v>1.499247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8">
        <v>0</v>
      </c>
      <c r="S279" s="89">
        <f t="shared" si="162"/>
        <v>1.499247</v>
      </c>
      <c r="U279" s="108" t="s">
        <v>24</v>
      </c>
      <c r="V279" s="119">
        <v>1.499247</v>
      </c>
      <c r="W279" s="119">
        <v>0</v>
      </c>
      <c r="X279" s="119">
        <v>0</v>
      </c>
      <c r="Y279" s="119">
        <v>0</v>
      </c>
      <c r="Z279" s="119">
        <v>0</v>
      </c>
      <c r="AA279" s="119">
        <v>0</v>
      </c>
      <c r="AB279" s="119">
        <v>0</v>
      </c>
      <c r="AC279" s="120">
        <v>0</v>
      </c>
      <c r="AD279" s="119">
        <v>0</v>
      </c>
      <c r="AE279" s="119">
        <v>0</v>
      </c>
      <c r="AF279" s="119">
        <v>0</v>
      </c>
      <c r="AG279" s="119">
        <v>0</v>
      </c>
      <c r="AH279" s="119">
        <v>0</v>
      </c>
      <c r="AI279" s="122">
        <f t="shared" si="163"/>
        <v>1.499247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</row>
    <row r="280" spans="1:111" ht="15">
      <c r="A280" s="27" t="s">
        <v>59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161"/>
        <v>0</v>
      </c>
      <c r="K280" s="77" t="s">
        <v>59</v>
      </c>
      <c r="L280" s="90">
        <v>0</v>
      </c>
      <c r="M280" s="90">
        <v>0</v>
      </c>
      <c r="N280" s="90">
        <v>0</v>
      </c>
      <c r="O280" s="90">
        <v>0</v>
      </c>
      <c r="P280" s="90">
        <v>0</v>
      </c>
      <c r="Q280" s="90">
        <v>0</v>
      </c>
      <c r="R280" s="91">
        <v>0</v>
      </c>
      <c r="S280" s="92">
        <f t="shared" si="162"/>
        <v>0</v>
      </c>
      <c r="U280" s="107" t="s">
        <v>59</v>
      </c>
      <c r="V280" s="123">
        <v>0</v>
      </c>
      <c r="W280" s="123">
        <v>0</v>
      </c>
      <c r="X280" s="123">
        <v>0</v>
      </c>
      <c r="Y280" s="123">
        <v>0</v>
      </c>
      <c r="Z280" s="123">
        <v>0</v>
      </c>
      <c r="AA280" s="123">
        <v>0</v>
      </c>
      <c r="AB280" s="123">
        <v>0</v>
      </c>
      <c r="AC280" s="124">
        <v>0</v>
      </c>
      <c r="AD280" s="123">
        <v>0</v>
      </c>
      <c r="AE280" s="123">
        <v>0</v>
      </c>
      <c r="AF280" s="123">
        <v>0</v>
      </c>
      <c r="AG280" s="123">
        <v>0</v>
      </c>
      <c r="AH280" s="123">
        <v>0</v>
      </c>
      <c r="AI280" s="125">
        <f t="shared" si="163"/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</row>
    <row r="281" spans="1:111" ht="15">
      <c r="A281" s="28" t="s">
        <v>22</v>
      </c>
      <c r="B281" s="44">
        <v>1.9631922807040416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161"/>
        <v>1.9631922807040416</v>
      </c>
      <c r="K281" s="78" t="s">
        <v>22</v>
      </c>
      <c r="L281" s="44">
        <v>1.9631922807040416</v>
      </c>
      <c r="M281" s="44">
        <v>0</v>
      </c>
      <c r="N281" s="44">
        <v>0</v>
      </c>
      <c r="O281" s="44">
        <v>0</v>
      </c>
      <c r="P281" s="44">
        <v>17.676950868926216</v>
      </c>
      <c r="Q281" s="44">
        <v>0</v>
      </c>
      <c r="R281" s="88">
        <v>0</v>
      </c>
      <c r="S281" s="89">
        <f t="shared" si="162"/>
        <v>19.640143149630259</v>
      </c>
      <c r="U281" s="108" t="s">
        <v>22</v>
      </c>
      <c r="V281" s="119">
        <v>0</v>
      </c>
      <c r="W281" s="119">
        <v>0</v>
      </c>
      <c r="X281" s="119">
        <v>0</v>
      </c>
      <c r="Y281" s="119">
        <v>0</v>
      </c>
      <c r="Z281" s="119">
        <v>0</v>
      </c>
      <c r="AA281" s="119">
        <v>0</v>
      </c>
      <c r="AB281" s="119">
        <v>17.676950868926216</v>
      </c>
      <c r="AC281" s="120">
        <v>1.9631922807040416</v>
      </c>
      <c r="AD281" s="119">
        <v>1.9631922807040416</v>
      </c>
      <c r="AE281" s="119">
        <v>0</v>
      </c>
      <c r="AF281" s="119">
        <v>0</v>
      </c>
      <c r="AG281" s="119">
        <v>0</v>
      </c>
      <c r="AH281" s="119">
        <v>0</v>
      </c>
      <c r="AI281" s="122">
        <f t="shared" si="163"/>
        <v>19.640143149630259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</row>
    <row r="282" spans="1:111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 t="shared" si="161"/>
        <v>0</v>
      </c>
      <c r="K282" s="77" t="s">
        <v>21</v>
      </c>
      <c r="L282" s="90">
        <v>0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S282" s="92">
        <f t="shared" si="162"/>
        <v>0</v>
      </c>
      <c r="U282" s="107" t="s">
        <v>60</v>
      </c>
      <c r="V282" s="123">
        <v>0</v>
      </c>
      <c r="W282" s="123">
        <v>0</v>
      </c>
      <c r="X282" s="123">
        <v>0</v>
      </c>
      <c r="Y282" s="123">
        <v>0</v>
      </c>
      <c r="Z282" s="123">
        <v>0</v>
      </c>
      <c r="AA282" s="123">
        <v>0</v>
      </c>
      <c r="AB282" s="123">
        <v>0</v>
      </c>
      <c r="AC282" s="124">
        <v>0</v>
      </c>
      <c r="AD282" s="123">
        <v>0</v>
      </c>
      <c r="AE282" s="123">
        <v>0</v>
      </c>
      <c r="AF282" s="123">
        <v>0</v>
      </c>
      <c r="AG282" s="123">
        <v>0</v>
      </c>
      <c r="AH282" s="123">
        <v>0</v>
      </c>
      <c r="AI282" s="125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</row>
    <row r="283" spans="1:111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161"/>
        <v>0</v>
      </c>
      <c r="K283" s="79" t="s">
        <v>63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8">
        <v>0</v>
      </c>
      <c r="S283" s="89">
        <f t="shared" si="162"/>
        <v>0</v>
      </c>
      <c r="U283" s="109" t="s">
        <v>61</v>
      </c>
      <c r="V283" s="119">
        <v>0</v>
      </c>
      <c r="W283" s="119">
        <v>0</v>
      </c>
      <c r="X283" s="119">
        <v>0</v>
      </c>
      <c r="Y283" s="119">
        <v>0</v>
      </c>
      <c r="Z283" s="119">
        <v>0</v>
      </c>
      <c r="AA283" s="119">
        <v>0</v>
      </c>
      <c r="AB283" s="119">
        <v>0</v>
      </c>
      <c r="AC283" s="120">
        <v>0</v>
      </c>
      <c r="AD283" s="121">
        <v>0</v>
      </c>
      <c r="AE283" s="121">
        <v>0</v>
      </c>
      <c r="AF283" s="121">
        <v>0</v>
      </c>
      <c r="AG283" s="121">
        <v>0</v>
      </c>
      <c r="AH283" s="121">
        <v>0</v>
      </c>
      <c r="AI283" s="122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</row>
    <row r="284" spans="1:111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161"/>
        <v>0</v>
      </c>
      <c r="K284" s="80" t="s">
        <v>23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5">
        <f t="shared" si="162"/>
        <v>0</v>
      </c>
      <c r="U284" s="110" t="s">
        <v>64</v>
      </c>
      <c r="V284" s="126">
        <v>0</v>
      </c>
      <c r="W284" s="126">
        <v>0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7">
        <v>0</v>
      </c>
      <c r="AI284" s="128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</row>
    <row r="285" spans="1:111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161"/>
        <v>0</v>
      </c>
      <c r="K285" s="81" t="s">
        <v>19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5">
        <v>0</v>
      </c>
      <c r="S285" s="97">
        <f t="shared" si="162"/>
        <v>0</v>
      </c>
      <c r="U285" s="111" t="s">
        <v>19</v>
      </c>
      <c r="V285" s="129">
        <v>0</v>
      </c>
      <c r="W285" s="129">
        <v>0</v>
      </c>
      <c r="X285" s="129">
        <v>0</v>
      </c>
      <c r="Y285" s="129">
        <v>0</v>
      </c>
      <c r="Z285" s="129">
        <v>0</v>
      </c>
      <c r="AA285" s="129">
        <v>0</v>
      </c>
      <c r="AB285" s="129">
        <v>0</v>
      </c>
      <c r="AC285" s="129">
        <v>0</v>
      </c>
      <c r="AD285" s="130">
        <v>0</v>
      </c>
      <c r="AE285" s="130">
        <v>0</v>
      </c>
      <c r="AF285" s="130">
        <v>0</v>
      </c>
      <c r="AG285" s="130">
        <v>0</v>
      </c>
      <c r="AH285" s="130">
        <v>0</v>
      </c>
      <c r="AI285" s="131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</row>
    <row r="286" spans="1:111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161"/>
        <v>0</v>
      </c>
      <c r="K286" s="80" t="s">
        <v>20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5">
        <f t="shared" si="162"/>
        <v>0</v>
      </c>
      <c r="U286" s="110" t="s">
        <v>20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7">
        <v>0</v>
      </c>
      <c r="AI286" s="128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</row>
    <row r="287" spans="1:111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161"/>
        <v>0</v>
      </c>
      <c r="K287" s="82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54">
        <v>0</v>
      </c>
      <c r="S287" s="99">
        <f t="shared" si="162"/>
        <v>0</v>
      </c>
      <c r="U287" s="111" t="s">
        <v>11</v>
      </c>
      <c r="V287" s="129">
        <v>0</v>
      </c>
      <c r="W287" s="129">
        <v>0</v>
      </c>
      <c r="X287" s="129">
        <v>0</v>
      </c>
      <c r="Y287" s="129">
        <v>0</v>
      </c>
      <c r="Z287" s="129">
        <v>0</v>
      </c>
      <c r="AA287" s="129">
        <v>0</v>
      </c>
      <c r="AB287" s="129">
        <v>0</v>
      </c>
      <c r="AC287" s="129">
        <v>0</v>
      </c>
      <c r="AD287" s="130">
        <v>0</v>
      </c>
      <c r="AE287" s="130">
        <v>0</v>
      </c>
      <c r="AF287" s="130">
        <v>0</v>
      </c>
      <c r="AG287" s="130">
        <v>0</v>
      </c>
      <c r="AH287" s="130">
        <v>0</v>
      </c>
      <c r="AI287" s="131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</row>
    <row r="288" spans="1:111" ht="15">
      <c r="A288" s="34" t="s">
        <v>26</v>
      </c>
      <c r="B288" s="70">
        <f>SUM(B267:B283)</f>
        <v>42.024956658236611</v>
      </c>
      <c r="C288" s="70">
        <f t="shared" ref="C288:I288" si="164">SUM(C267:C283)</f>
        <v>316.40086344290984</v>
      </c>
      <c r="D288" s="70">
        <f t="shared" si="164"/>
        <v>1142.2534699970122</v>
      </c>
      <c r="E288" s="70">
        <f t="shared" si="164"/>
        <v>710.52857781946261</v>
      </c>
      <c r="F288" s="70">
        <f t="shared" si="164"/>
        <v>0</v>
      </c>
      <c r="G288" s="70">
        <f t="shared" si="164"/>
        <v>6.7824927772615906</v>
      </c>
      <c r="H288" s="71">
        <f t="shared" si="164"/>
        <v>0</v>
      </c>
      <c r="I288" s="40">
        <f t="shared" si="164"/>
        <v>2217.9903606948828</v>
      </c>
      <c r="K288" s="83" t="s">
        <v>26</v>
      </c>
      <c r="L288" s="70">
        <f>SUM(L267:L283)</f>
        <v>42.024956658236611</v>
      </c>
      <c r="M288" s="70">
        <f t="shared" ref="M288:S288" si="165">SUM(M267:M283)</f>
        <v>316.40086344290984</v>
      </c>
      <c r="N288" s="70">
        <f t="shared" si="165"/>
        <v>1142.2534699970122</v>
      </c>
      <c r="O288" s="70">
        <f t="shared" si="165"/>
        <v>710.52857781946261</v>
      </c>
      <c r="P288" s="70">
        <f t="shared" si="165"/>
        <v>448.33045791153529</v>
      </c>
      <c r="Q288" s="70">
        <f t="shared" si="165"/>
        <v>6.7824927772615906</v>
      </c>
      <c r="R288" s="71">
        <f t="shared" si="165"/>
        <v>0</v>
      </c>
      <c r="S288" s="100">
        <f t="shared" si="165"/>
        <v>2666.320818606418</v>
      </c>
      <c r="T288" s="1"/>
      <c r="U288" s="114" t="s">
        <v>86</v>
      </c>
      <c r="V288" s="132">
        <f>SUM(V267:V283)</f>
        <v>35.97064980001619</v>
      </c>
      <c r="W288" s="132">
        <f t="shared" ref="W288:AH288" si="166">SUM(W267:W283)</f>
        <v>2.0990394040212816</v>
      </c>
      <c r="X288" s="132">
        <f t="shared" si="166"/>
        <v>6.7824927772615906</v>
      </c>
      <c r="Y288" s="132">
        <f t="shared" si="166"/>
        <v>316.40086344290984</v>
      </c>
      <c r="Z288" s="132">
        <f t="shared" si="166"/>
        <v>906.38251054681098</v>
      </c>
      <c r="AA288" s="132">
        <f t="shared" si="166"/>
        <v>709.35735150274411</v>
      </c>
      <c r="AB288" s="132">
        <f t="shared" si="166"/>
        <v>448.33045791153529</v>
      </c>
      <c r="AC288" s="132">
        <f t="shared" si="166"/>
        <v>240.99745322111886</v>
      </c>
      <c r="AD288" s="133">
        <f t="shared" si="166"/>
        <v>3.9552674541991424</v>
      </c>
      <c r="AE288" s="133">
        <f t="shared" si="166"/>
        <v>1.1712263167185435</v>
      </c>
      <c r="AF288" s="133">
        <f t="shared" si="166"/>
        <v>0</v>
      </c>
      <c r="AG288" s="133">
        <f t="shared" si="166"/>
        <v>235.87095945020118</v>
      </c>
      <c r="AH288" s="133">
        <f t="shared" si="166"/>
        <v>0</v>
      </c>
      <c r="AI288" s="134">
        <f>SUM(V288:AC288)</f>
        <v>2666.320818606418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</row>
    <row r="289" spans="1:111" s="14" customFormat="1" ht="15" thickBot="1">
      <c r="A289" s="31" t="s">
        <v>86</v>
      </c>
      <c r="B289" s="49">
        <f>IF($I288=0,"-",B288/$I288)</f>
        <v>1.8947312577621143E-2</v>
      </c>
      <c r="C289" s="49">
        <f t="shared" ref="C289:H289" si="167">IF($I288=0,"-",C288/$I288)</f>
        <v>0.14265204621709149</v>
      </c>
      <c r="D289" s="49">
        <f t="shared" si="167"/>
        <v>0.51499478547740452</v>
      </c>
      <c r="E289" s="49">
        <f t="shared" si="167"/>
        <v>0.32034791061799672</v>
      </c>
      <c r="F289" s="49">
        <f t="shared" si="167"/>
        <v>0</v>
      </c>
      <c r="G289" s="49">
        <f t="shared" si="167"/>
        <v>3.0579451098861751E-3</v>
      </c>
      <c r="H289" s="72">
        <f t="shared" si="167"/>
        <v>0</v>
      </c>
      <c r="I289" s="50">
        <f>SUM(B289:H289)</f>
        <v>1</v>
      </c>
      <c r="K289" s="84" t="s">
        <v>86</v>
      </c>
      <c r="L289" s="101">
        <f>IF($S288=0,"-",L288/$S288)</f>
        <v>1.576140289081995E-2</v>
      </c>
      <c r="M289" s="101">
        <f t="shared" ref="M289:R289" si="168">IF($S288=0,"-",M288/$S288)</f>
        <v>0.11866571390620587</v>
      </c>
      <c r="N289" s="101">
        <f t="shared" si="168"/>
        <v>0.42840061181910721</v>
      </c>
      <c r="O289" s="101">
        <f t="shared" si="168"/>
        <v>0.26648277763919953</v>
      </c>
      <c r="P289" s="101">
        <f t="shared" si="168"/>
        <v>0.16814572904466168</v>
      </c>
      <c r="Q289" s="101">
        <f t="shared" si="168"/>
        <v>2.5437647000058064E-3</v>
      </c>
      <c r="R289" s="102">
        <f t="shared" si="168"/>
        <v>0</v>
      </c>
      <c r="S289" s="103">
        <f>SUM(L289:R289)</f>
        <v>1</v>
      </c>
      <c r="T289" s="24"/>
      <c r="U289" s="115"/>
      <c r="V289" s="135">
        <f>+V288/$AI288</f>
        <v>1.3490743330285606E-2</v>
      </c>
      <c r="W289" s="135">
        <f t="shared" ref="W289:AH289" si="169">+W288/$AI288</f>
        <v>7.8724187628642823E-4</v>
      </c>
      <c r="X289" s="135">
        <f t="shared" si="169"/>
        <v>2.5437647000058064E-3</v>
      </c>
      <c r="Y289" s="135">
        <f t="shared" si="169"/>
        <v>0.11866571390620587</v>
      </c>
      <c r="Z289" s="135">
        <f t="shared" si="169"/>
        <v>0.33993752898068053</v>
      </c>
      <c r="AA289" s="135">
        <f t="shared" si="169"/>
        <v>0.26604351080058608</v>
      </c>
      <c r="AB289" s="135">
        <f t="shared" si="169"/>
        <v>0.16814572904466168</v>
      </c>
      <c r="AC289" s="135">
        <f t="shared" si="169"/>
        <v>9.0385767361288075E-2</v>
      </c>
      <c r="AD289" s="135">
        <f t="shared" si="169"/>
        <v>1.4834176842479167E-3</v>
      </c>
      <c r="AE289" s="135">
        <f t="shared" si="169"/>
        <v>4.3926683861347858E-4</v>
      </c>
      <c r="AF289" s="135">
        <f t="shared" si="169"/>
        <v>0</v>
      </c>
      <c r="AG289" s="135">
        <f t="shared" si="169"/>
        <v>8.8463082838426674E-2</v>
      </c>
      <c r="AH289" s="135">
        <f t="shared" si="169"/>
        <v>0</v>
      </c>
      <c r="AI289" s="136">
        <f>SUM(V289:AC289)</f>
        <v>1</v>
      </c>
    </row>
    <row r="290" spans="1:111" ht="15" thickBot="1">
      <c r="A290" s="32"/>
      <c r="B290" s="32"/>
      <c r="C290" s="32"/>
      <c r="D290" s="32"/>
      <c r="E290" s="32"/>
      <c r="F290" s="32"/>
      <c r="G290" s="32"/>
      <c r="H290" s="32"/>
      <c r="I290" s="32"/>
      <c r="K290" s="32"/>
      <c r="L290" s="32"/>
      <c r="M290" s="32"/>
      <c r="N290" s="32"/>
      <c r="O290" s="32"/>
      <c r="P290" s="32"/>
      <c r="Q290" s="32"/>
      <c r="R290" s="32"/>
      <c r="S290" s="32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spans="1:111" ht="30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4" t="s">
        <v>37</v>
      </c>
      <c r="L291" s="86" t="s">
        <v>0</v>
      </c>
      <c r="M291" s="86" t="s">
        <v>1</v>
      </c>
      <c r="N291" s="86" t="s">
        <v>2</v>
      </c>
      <c r="O291" s="86" t="s">
        <v>3</v>
      </c>
      <c r="P291" s="86" t="s">
        <v>27</v>
      </c>
      <c r="Q291" s="86" t="s">
        <v>4</v>
      </c>
      <c r="R291" s="86" t="s">
        <v>5</v>
      </c>
      <c r="S291" s="87" t="s">
        <v>6</v>
      </c>
      <c r="U291" s="445" t="s">
        <v>37</v>
      </c>
      <c r="V291" s="116" t="s">
        <v>77</v>
      </c>
      <c r="W291" s="116" t="s">
        <v>78</v>
      </c>
      <c r="X291" s="116" t="s">
        <v>4</v>
      </c>
      <c r="Y291" s="116" t="s">
        <v>1</v>
      </c>
      <c r="Z291" s="116" t="s">
        <v>2</v>
      </c>
      <c r="AA291" s="116" t="s">
        <v>3</v>
      </c>
      <c r="AB291" s="116" t="s">
        <v>54</v>
      </c>
      <c r="AC291" s="116" t="s">
        <v>66</v>
      </c>
      <c r="AD291" s="117" t="s">
        <v>79</v>
      </c>
      <c r="AE291" s="117" t="s">
        <v>80</v>
      </c>
      <c r="AF291" s="117" t="s">
        <v>81</v>
      </c>
      <c r="AG291" s="117" t="s">
        <v>82</v>
      </c>
      <c r="AH291" s="117" t="s">
        <v>83</v>
      </c>
      <c r="AI291" s="118" t="s">
        <v>62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spans="1:111" ht="15">
      <c r="A292" s="411" t="s">
        <v>37</v>
      </c>
      <c r="B292" s="386" t="s">
        <v>119</v>
      </c>
      <c r="C292" s="387"/>
      <c r="D292" s="387"/>
      <c r="E292" s="387"/>
      <c r="F292" s="387"/>
      <c r="G292" s="387"/>
      <c r="H292" s="387"/>
      <c r="I292" s="388"/>
      <c r="K292" s="405" t="s">
        <v>37</v>
      </c>
      <c r="L292" s="389" t="s">
        <v>119</v>
      </c>
      <c r="M292" s="390"/>
      <c r="N292" s="390"/>
      <c r="O292" s="390"/>
      <c r="P292" s="390"/>
      <c r="Q292" s="390"/>
      <c r="R292" s="390"/>
      <c r="S292" s="391"/>
      <c r="U292" s="446" t="s">
        <v>37</v>
      </c>
      <c r="V292" s="402" t="s">
        <v>119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3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spans="1:111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  <c r="K293" s="85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4">
        <v>0</v>
      </c>
      <c r="S293" s="105">
        <f>SUM(L293:R293)</f>
        <v>0</v>
      </c>
      <c r="U293" s="106" t="s">
        <v>7</v>
      </c>
      <c r="V293" s="119">
        <v>0</v>
      </c>
      <c r="W293" s="119">
        <v>0</v>
      </c>
      <c r="X293" s="119">
        <v>0</v>
      </c>
      <c r="Y293" s="119">
        <v>0</v>
      </c>
      <c r="Z293" s="119">
        <v>0</v>
      </c>
      <c r="AA293" s="119">
        <v>0</v>
      </c>
      <c r="AB293" s="119">
        <v>0</v>
      </c>
      <c r="AC293" s="120">
        <v>0</v>
      </c>
      <c r="AD293" s="121">
        <v>0</v>
      </c>
      <c r="AE293" s="121">
        <v>0</v>
      </c>
      <c r="AF293" s="121">
        <v>0</v>
      </c>
      <c r="AG293" s="121">
        <v>0</v>
      </c>
      <c r="AH293" s="121">
        <v>0</v>
      </c>
      <c r="AI293" s="122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spans="1:111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170">SUM(B294:H294)</f>
        <v>0</v>
      </c>
      <c r="K294" s="77" t="s">
        <v>8</v>
      </c>
      <c r="L294" s="90">
        <v>0</v>
      </c>
      <c r="M294" s="90">
        <v>0</v>
      </c>
      <c r="N294" s="90">
        <v>0</v>
      </c>
      <c r="O294" s="90">
        <v>0</v>
      </c>
      <c r="P294" s="90">
        <v>0</v>
      </c>
      <c r="Q294" s="90">
        <v>0</v>
      </c>
      <c r="R294" s="91">
        <v>0</v>
      </c>
      <c r="S294" s="92">
        <f t="shared" ref="S294:S313" si="171">SUM(L294:R294)</f>
        <v>0</v>
      </c>
      <c r="U294" s="107" t="s">
        <v>8</v>
      </c>
      <c r="V294" s="123">
        <v>0</v>
      </c>
      <c r="W294" s="123">
        <v>0</v>
      </c>
      <c r="X294" s="123">
        <v>0</v>
      </c>
      <c r="Y294" s="123">
        <v>0</v>
      </c>
      <c r="Z294" s="123">
        <v>0</v>
      </c>
      <c r="AA294" s="123">
        <v>0</v>
      </c>
      <c r="AB294" s="123">
        <v>0</v>
      </c>
      <c r="AC294" s="124">
        <v>0</v>
      </c>
      <c r="AD294" s="123">
        <v>0</v>
      </c>
      <c r="AE294" s="123">
        <v>0</v>
      </c>
      <c r="AF294" s="123">
        <v>0</v>
      </c>
      <c r="AG294" s="123">
        <v>0</v>
      </c>
      <c r="AH294" s="123">
        <v>0</v>
      </c>
      <c r="AI294" s="125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spans="1:111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170"/>
        <v>0</v>
      </c>
      <c r="K295" s="78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8">
        <v>0</v>
      </c>
      <c r="S295" s="89">
        <f t="shared" si="171"/>
        <v>0</v>
      </c>
      <c r="U295" s="108" t="s">
        <v>10</v>
      </c>
      <c r="V295" s="119">
        <v>0</v>
      </c>
      <c r="W295" s="119">
        <v>0</v>
      </c>
      <c r="X295" s="119">
        <v>0</v>
      </c>
      <c r="Y295" s="119">
        <v>0</v>
      </c>
      <c r="Z295" s="119">
        <v>0</v>
      </c>
      <c r="AA295" s="119">
        <v>0</v>
      </c>
      <c r="AB295" s="119">
        <v>0</v>
      </c>
      <c r="AC295" s="120">
        <v>0</v>
      </c>
      <c r="AD295" s="121">
        <v>0</v>
      </c>
      <c r="AE295" s="121">
        <v>0</v>
      </c>
      <c r="AF295" s="121">
        <v>0</v>
      </c>
      <c r="AG295" s="121">
        <v>0</v>
      </c>
      <c r="AH295" s="121">
        <v>0</v>
      </c>
      <c r="AI295" s="122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spans="1:111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170"/>
        <v>0</v>
      </c>
      <c r="K296" s="77" t="s">
        <v>55</v>
      </c>
      <c r="L296" s="90">
        <v>0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S296" s="92">
        <f t="shared" si="171"/>
        <v>0</v>
      </c>
      <c r="U296" s="107" t="s">
        <v>55</v>
      </c>
      <c r="V296" s="123">
        <v>0</v>
      </c>
      <c r="W296" s="123">
        <v>0</v>
      </c>
      <c r="X296" s="123">
        <v>0</v>
      </c>
      <c r="Y296" s="123">
        <v>0</v>
      </c>
      <c r="Z296" s="123">
        <v>0</v>
      </c>
      <c r="AA296" s="123">
        <v>0</v>
      </c>
      <c r="AB296" s="123">
        <v>0</v>
      </c>
      <c r="AC296" s="124">
        <v>0</v>
      </c>
      <c r="AD296" s="123">
        <v>0</v>
      </c>
      <c r="AE296" s="123">
        <v>0</v>
      </c>
      <c r="AF296" s="123">
        <v>0</v>
      </c>
      <c r="AG296" s="123">
        <v>0</v>
      </c>
      <c r="AH296" s="123">
        <v>0</v>
      </c>
      <c r="AI296" s="125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spans="1:111" ht="15">
      <c r="A297" s="28" t="s">
        <v>16</v>
      </c>
      <c r="B297" s="44">
        <v>90.877092412374338</v>
      </c>
      <c r="C297" s="44">
        <v>219.14516713862773</v>
      </c>
      <c r="D297" s="44">
        <v>28.909987765174932</v>
      </c>
      <c r="E297" s="44">
        <v>0</v>
      </c>
      <c r="F297" s="397"/>
      <c r="G297" s="44">
        <v>0</v>
      </c>
      <c r="H297" s="45">
        <v>0</v>
      </c>
      <c r="I297" s="40">
        <f t="shared" si="170"/>
        <v>338.93224731617704</v>
      </c>
      <c r="K297" s="78" t="s">
        <v>16</v>
      </c>
      <c r="L297" s="44">
        <v>90.877092412374338</v>
      </c>
      <c r="M297" s="44">
        <v>219.14516713862773</v>
      </c>
      <c r="N297" s="44">
        <v>28.909987765174932</v>
      </c>
      <c r="O297" s="44">
        <v>0</v>
      </c>
      <c r="P297" s="44">
        <v>0</v>
      </c>
      <c r="Q297" s="44">
        <v>0</v>
      </c>
      <c r="R297" s="88">
        <v>0</v>
      </c>
      <c r="S297" s="89">
        <f t="shared" si="171"/>
        <v>338.93224731617704</v>
      </c>
      <c r="U297" s="108" t="s">
        <v>16</v>
      </c>
      <c r="V297" s="119">
        <v>90.398483947912496</v>
      </c>
      <c r="W297" s="119">
        <v>0</v>
      </c>
      <c r="X297" s="119">
        <v>0</v>
      </c>
      <c r="Y297" s="119">
        <v>219.14516713862773</v>
      </c>
      <c r="Z297" s="119">
        <v>25.003692686330595</v>
      </c>
      <c r="AA297" s="119">
        <v>0</v>
      </c>
      <c r="AB297" s="119">
        <v>0</v>
      </c>
      <c r="AC297" s="120">
        <v>4.3849035433061818</v>
      </c>
      <c r="AD297" s="121">
        <v>0.47860846446184419</v>
      </c>
      <c r="AE297" s="121">
        <v>0</v>
      </c>
      <c r="AF297" s="121">
        <v>0</v>
      </c>
      <c r="AG297" s="121">
        <v>3.9062950788443378</v>
      </c>
      <c r="AH297" s="121">
        <v>0</v>
      </c>
      <c r="AI297" s="122">
        <f t="shared" si="172"/>
        <v>338.93224731617698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spans="1:111" ht="15">
      <c r="A298" s="27" t="s">
        <v>67</v>
      </c>
      <c r="B298" s="41">
        <v>68.626452879263724</v>
      </c>
      <c r="C298" s="41">
        <v>123.95650580598235</v>
      </c>
      <c r="D298" s="41">
        <v>35.76565980796741</v>
      </c>
      <c r="E298" s="41">
        <v>0.53761879694368286</v>
      </c>
      <c r="F298" s="397"/>
      <c r="G298" s="41">
        <v>0</v>
      </c>
      <c r="H298" s="42">
        <v>0</v>
      </c>
      <c r="I298" s="43">
        <f t="shared" si="170"/>
        <v>228.88623729015717</v>
      </c>
      <c r="K298" s="77" t="s">
        <v>67</v>
      </c>
      <c r="L298" s="90">
        <v>68.626452879263724</v>
      </c>
      <c r="M298" s="90">
        <v>123.95650580598235</v>
      </c>
      <c r="N298" s="90">
        <v>35.76565980796741</v>
      </c>
      <c r="O298" s="90">
        <v>0.53761879694368286</v>
      </c>
      <c r="P298" s="90">
        <v>0</v>
      </c>
      <c r="Q298" s="90">
        <v>0</v>
      </c>
      <c r="R298" s="91">
        <v>0</v>
      </c>
      <c r="S298" s="92">
        <f t="shared" si="171"/>
        <v>228.88623729015717</v>
      </c>
      <c r="U298" s="107" t="s">
        <v>56</v>
      </c>
      <c r="V298" s="123">
        <v>65.183004484839429</v>
      </c>
      <c r="W298" s="123">
        <v>0</v>
      </c>
      <c r="X298" s="123">
        <v>0</v>
      </c>
      <c r="Y298" s="123">
        <v>123.95650580598235</v>
      </c>
      <c r="Z298" s="123">
        <v>33.32770885845521</v>
      </c>
      <c r="AA298" s="123">
        <v>0.53761879694368286</v>
      </c>
      <c r="AB298" s="123">
        <v>0</v>
      </c>
      <c r="AC298" s="124">
        <v>5.8813993439364909</v>
      </c>
      <c r="AD298" s="123">
        <v>3.4434483944242888</v>
      </c>
      <c r="AE298" s="123">
        <v>0</v>
      </c>
      <c r="AF298" s="123">
        <v>0</v>
      </c>
      <c r="AG298" s="123">
        <v>2.4379509495122016</v>
      </c>
      <c r="AH298" s="123">
        <v>0</v>
      </c>
      <c r="AI298" s="125">
        <f t="shared" si="172"/>
        <v>228.88623729015714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spans="1:111" ht="15">
      <c r="A299" s="28" t="s">
        <v>57</v>
      </c>
      <c r="B299" s="44">
        <v>0</v>
      </c>
      <c r="C299" s="44">
        <v>0</v>
      </c>
      <c r="D299" s="44">
        <v>0</v>
      </c>
      <c r="E299" s="44">
        <v>1.4890420320474336</v>
      </c>
      <c r="F299" s="397"/>
      <c r="G299" s="44">
        <v>0</v>
      </c>
      <c r="H299" s="45">
        <v>0</v>
      </c>
      <c r="I299" s="40">
        <f t="shared" si="170"/>
        <v>1.4890420320474336</v>
      </c>
      <c r="K299" s="78" t="s">
        <v>57</v>
      </c>
      <c r="L299" s="44">
        <v>0</v>
      </c>
      <c r="M299" s="44">
        <v>0</v>
      </c>
      <c r="N299" s="44">
        <v>0</v>
      </c>
      <c r="O299" s="44">
        <v>1.4890420320474336</v>
      </c>
      <c r="P299" s="44">
        <v>556.78796990987246</v>
      </c>
      <c r="Q299" s="44">
        <v>0</v>
      </c>
      <c r="R299" s="88">
        <v>0</v>
      </c>
      <c r="S299" s="89">
        <f t="shared" si="171"/>
        <v>558.27701194191991</v>
      </c>
      <c r="U299" s="108" t="s">
        <v>57</v>
      </c>
      <c r="V299" s="119">
        <v>0</v>
      </c>
      <c r="W299" s="119">
        <v>0</v>
      </c>
      <c r="X299" s="119">
        <v>0</v>
      </c>
      <c r="Y299" s="119">
        <v>0</v>
      </c>
      <c r="Z299" s="119">
        <v>0</v>
      </c>
      <c r="AA299" s="119">
        <v>1.4890420320474336</v>
      </c>
      <c r="AB299" s="119">
        <v>556.78796990987246</v>
      </c>
      <c r="AC299" s="120">
        <v>0</v>
      </c>
      <c r="AD299" s="119">
        <v>0</v>
      </c>
      <c r="AE299" s="119">
        <v>0</v>
      </c>
      <c r="AF299" s="119">
        <v>0</v>
      </c>
      <c r="AG299" s="119">
        <v>0</v>
      </c>
      <c r="AH299" s="119">
        <v>0</v>
      </c>
      <c r="AI299" s="122">
        <f t="shared" si="172"/>
        <v>558.27701194191991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spans="1:111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170"/>
        <v>0</v>
      </c>
      <c r="K300" s="77" t="s">
        <v>12</v>
      </c>
      <c r="L300" s="90">
        <v>0</v>
      </c>
      <c r="M300" s="90">
        <v>0</v>
      </c>
      <c r="N300" s="90">
        <v>0</v>
      </c>
      <c r="O300" s="90">
        <v>0</v>
      </c>
      <c r="P300" s="90">
        <v>16.779669122216568</v>
      </c>
      <c r="Q300" s="90">
        <v>0</v>
      </c>
      <c r="R300" s="91">
        <v>0</v>
      </c>
      <c r="S300" s="92">
        <f t="shared" si="171"/>
        <v>16.779669122216568</v>
      </c>
      <c r="U300" s="107" t="s">
        <v>12</v>
      </c>
      <c r="V300" s="123">
        <v>0</v>
      </c>
      <c r="W300" s="123">
        <v>0</v>
      </c>
      <c r="X300" s="123">
        <v>0</v>
      </c>
      <c r="Y300" s="123">
        <v>0</v>
      </c>
      <c r="Z300" s="123">
        <v>0</v>
      </c>
      <c r="AA300" s="123">
        <v>0</v>
      </c>
      <c r="AB300" s="123">
        <v>16.779669122216568</v>
      </c>
      <c r="AC300" s="124">
        <v>0</v>
      </c>
      <c r="AD300" s="123">
        <v>0</v>
      </c>
      <c r="AE300" s="123">
        <v>0</v>
      </c>
      <c r="AF300" s="123">
        <v>0</v>
      </c>
      <c r="AG300" s="123">
        <v>0</v>
      </c>
      <c r="AH300" s="123">
        <v>0</v>
      </c>
      <c r="AI300" s="125">
        <f t="shared" si="172"/>
        <v>16.779669122216568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spans="1:111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170"/>
        <v>0</v>
      </c>
      <c r="K301" s="78" t="s">
        <v>58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8">
        <v>0</v>
      </c>
      <c r="S301" s="89">
        <f t="shared" si="171"/>
        <v>0</v>
      </c>
      <c r="U301" s="108" t="s">
        <v>58</v>
      </c>
      <c r="V301" s="119">
        <v>0</v>
      </c>
      <c r="W301" s="119">
        <v>0</v>
      </c>
      <c r="X301" s="119">
        <v>0</v>
      </c>
      <c r="Y301" s="119">
        <v>0</v>
      </c>
      <c r="Z301" s="119">
        <v>0</v>
      </c>
      <c r="AA301" s="119">
        <v>0</v>
      </c>
      <c r="AB301" s="119">
        <v>0</v>
      </c>
      <c r="AC301" s="120">
        <v>0</v>
      </c>
      <c r="AD301" s="119">
        <v>0</v>
      </c>
      <c r="AE301" s="119">
        <v>0</v>
      </c>
      <c r="AF301" s="119">
        <v>0</v>
      </c>
      <c r="AG301" s="119">
        <v>0</v>
      </c>
      <c r="AH301" s="119">
        <v>0</v>
      </c>
      <c r="AI301" s="122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spans="1:111" ht="15">
      <c r="A302" s="27" t="s">
        <v>17</v>
      </c>
      <c r="B302" s="41">
        <v>2.3247931654858505</v>
      </c>
      <c r="C302" s="41">
        <v>0.40493729993269417</v>
      </c>
      <c r="D302" s="41">
        <v>10.124234989993797</v>
      </c>
      <c r="E302" s="41">
        <v>19.947650242989859</v>
      </c>
      <c r="F302" s="397"/>
      <c r="G302" s="41">
        <v>0</v>
      </c>
      <c r="H302" s="42">
        <v>0</v>
      </c>
      <c r="I302" s="43">
        <f t="shared" si="170"/>
        <v>32.801615698402202</v>
      </c>
      <c r="K302" s="77" t="s">
        <v>17</v>
      </c>
      <c r="L302" s="90">
        <v>2.3247931654858505</v>
      </c>
      <c r="M302" s="90">
        <v>0.40493729993269417</v>
      </c>
      <c r="N302" s="90">
        <v>10.124234989993797</v>
      </c>
      <c r="O302" s="90">
        <v>19.947650242989859</v>
      </c>
      <c r="P302" s="90">
        <v>2.8215984313916271</v>
      </c>
      <c r="Q302" s="90">
        <v>0</v>
      </c>
      <c r="R302" s="91">
        <v>0</v>
      </c>
      <c r="S302" s="92">
        <f t="shared" si="171"/>
        <v>35.62321412979383</v>
      </c>
      <c r="U302" s="107" t="s">
        <v>17</v>
      </c>
      <c r="V302" s="123">
        <v>1.8331661289971557</v>
      </c>
      <c r="W302" s="123">
        <v>0</v>
      </c>
      <c r="X302" s="123">
        <v>0</v>
      </c>
      <c r="Y302" s="123">
        <v>0.40493729993269417</v>
      </c>
      <c r="Z302" s="123">
        <v>8.8975691417179839</v>
      </c>
      <c r="AA302" s="123">
        <v>19.947650242989859</v>
      </c>
      <c r="AB302" s="123">
        <v>2.8215984313916271</v>
      </c>
      <c r="AC302" s="124">
        <v>1.718292884764508</v>
      </c>
      <c r="AD302" s="123">
        <v>0.49162703648869466</v>
      </c>
      <c r="AE302" s="123">
        <v>0</v>
      </c>
      <c r="AF302" s="123">
        <v>0</v>
      </c>
      <c r="AG302" s="123">
        <v>1.2266658482758133</v>
      </c>
      <c r="AH302" s="123">
        <v>0</v>
      </c>
      <c r="AI302" s="125">
        <f t="shared" si="172"/>
        <v>35.62321412979383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spans="1:111" ht="15">
      <c r="A303" s="28" t="s">
        <v>139</v>
      </c>
      <c r="B303" s="44">
        <v>181.42536201889345</v>
      </c>
      <c r="C303" s="44">
        <v>1982.1368191723807</v>
      </c>
      <c r="D303" s="44">
        <v>411.68218545103935</v>
      </c>
      <c r="E303" s="44">
        <v>0</v>
      </c>
      <c r="F303" s="397"/>
      <c r="G303" s="44">
        <v>0</v>
      </c>
      <c r="H303" s="45">
        <v>0</v>
      </c>
      <c r="I303" s="40">
        <f t="shared" si="170"/>
        <v>2575.2443666423137</v>
      </c>
      <c r="K303" s="78" t="s">
        <v>139</v>
      </c>
      <c r="L303" s="44">
        <v>181.42536201889345</v>
      </c>
      <c r="M303" s="44">
        <v>1982.1368191723807</v>
      </c>
      <c r="N303" s="44">
        <v>411.68218545103935</v>
      </c>
      <c r="O303" s="44">
        <v>0</v>
      </c>
      <c r="P303" s="44">
        <v>3.3816618779165846</v>
      </c>
      <c r="Q303" s="44">
        <v>0</v>
      </c>
      <c r="R303" s="88">
        <v>0</v>
      </c>
      <c r="S303" s="89">
        <f t="shared" si="171"/>
        <v>2578.6260285202302</v>
      </c>
      <c r="U303" s="108" t="s">
        <v>139</v>
      </c>
      <c r="V303" s="119">
        <v>162.88971349808784</v>
      </c>
      <c r="W303" s="119">
        <v>0</v>
      </c>
      <c r="X303" s="119">
        <v>0</v>
      </c>
      <c r="Y303" s="119">
        <v>1982.1368191723807</v>
      </c>
      <c r="Z303" s="119">
        <v>366.42248001084323</v>
      </c>
      <c r="AA303" s="119">
        <v>0</v>
      </c>
      <c r="AB303" s="119">
        <v>3.3816618779165846</v>
      </c>
      <c r="AC303" s="120">
        <v>63.795353961001759</v>
      </c>
      <c r="AD303" s="119">
        <v>18.535648520805616</v>
      </c>
      <c r="AE303" s="119">
        <v>0</v>
      </c>
      <c r="AF303" s="119">
        <v>0</v>
      </c>
      <c r="AG303" s="119">
        <v>45.259705440196129</v>
      </c>
      <c r="AH303" s="119">
        <v>0</v>
      </c>
      <c r="AI303" s="122">
        <f t="shared" si="172"/>
        <v>2578.6260285202297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spans="1:111" ht="15">
      <c r="A304" s="27" t="s">
        <v>25</v>
      </c>
      <c r="B304" s="41">
        <v>173.24855722400423</v>
      </c>
      <c r="C304" s="41">
        <v>6.2856960567207842</v>
      </c>
      <c r="D304" s="41">
        <v>21.786117121051923</v>
      </c>
      <c r="E304" s="41">
        <v>1074.4632707645471</v>
      </c>
      <c r="F304" s="397"/>
      <c r="G304" s="41">
        <v>72.30232084202332</v>
      </c>
      <c r="H304" s="42">
        <v>0</v>
      </c>
      <c r="I304" s="43">
        <f t="shared" si="170"/>
        <v>1348.0859620083475</v>
      </c>
      <c r="K304" s="77" t="s">
        <v>25</v>
      </c>
      <c r="L304" s="90">
        <v>173.24855722400423</v>
      </c>
      <c r="M304" s="90">
        <v>6.2856960567207842</v>
      </c>
      <c r="N304" s="90">
        <v>21.786117121051923</v>
      </c>
      <c r="O304" s="90">
        <v>1074.4632707645471</v>
      </c>
      <c r="P304" s="90">
        <v>16.619674121781419</v>
      </c>
      <c r="Q304" s="90">
        <v>72.30232084202332</v>
      </c>
      <c r="R304" s="91">
        <v>0</v>
      </c>
      <c r="S304" s="92">
        <f t="shared" si="171"/>
        <v>1364.7056361301288</v>
      </c>
      <c r="U304" s="107" t="s">
        <v>25</v>
      </c>
      <c r="V304" s="123">
        <v>3.4747713152888831</v>
      </c>
      <c r="W304" s="123">
        <v>98.392232682017095</v>
      </c>
      <c r="X304" s="123">
        <v>72.30232084202332</v>
      </c>
      <c r="Y304" s="123">
        <v>6.2856960567207842</v>
      </c>
      <c r="Z304" s="123">
        <v>9.3498849059217051</v>
      </c>
      <c r="AA304" s="123">
        <v>949.01222559150517</v>
      </c>
      <c r="AB304" s="123">
        <v>16.619674121781419</v>
      </c>
      <c r="AC304" s="124">
        <v>209.2688306148705</v>
      </c>
      <c r="AD304" s="123">
        <v>71.381553226698244</v>
      </c>
      <c r="AE304" s="123">
        <v>125.451045173042</v>
      </c>
      <c r="AF304" s="123">
        <v>0</v>
      </c>
      <c r="AG304" s="123">
        <v>12.436232215130216</v>
      </c>
      <c r="AH304" s="123">
        <v>0</v>
      </c>
      <c r="AI304" s="125">
        <f t="shared" si="172"/>
        <v>1364.7056361301288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spans="1:111" ht="15">
      <c r="A305" s="28" t="s">
        <v>24</v>
      </c>
      <c r="B305" s="44">
        <v>11.585786814000077</v>
      </c>
      <c r="C305" s="44">
        <v>0</v>
      </c>
      <c r="D305" s="44">
        <v>73.858015342056476</v>
      </c>
      <c r="E305" s="44">
        <v>0</v>
      </c>
      <c r="F305" s="397"/>
      <c r="G305" s="44">
        <v>0</v>
      </c>
      <c r="H305" s="45">
        <v>0</v>
      </c>
      <c r="I305" s="40">
        <f t="shared" si="170"/>
        <v>85.443802156056549</v>
      </c>
      <c r="K305" s="78" t="s">
        <v>24</v>
      </c>
      <c r="L305" s="44">
        <v>11.585786814000077</v>
      </c>
      <c r="M305" s="44">
        <v>0</v>
      </c>
      <c r="N305" s="44">
        <v>73.858015342056476</v>
      </c>
      <c r="O305" s="44">
        <v>0</v>
      </c>
      <c r="P305" s="44">
        <v>0</v>
      </c>
      <c r="Q305" s="44">
        <v>0</v>
      </c>
      <c r="R305" s="88">
        <v>0</v>
      </c>
      <c r="S305" s="89">
        <f t="shared" si="171"/>
        <v>85.443802156056549</v>
      </c>
      <c r="U305" s="108" t="s">
        <v>24</v>
      </c>
      <c r="V305" s="119">
        <v>9.1362935924164486</v>
      </c>
      <c r="W305" s="119">
        <v>0</v>
      </c>
      <c r="X305" s="119">
        <v>0</v>
      </c>
      <c r="Y305" s="119">
        <v>0</v>
      </c>
      <c r="Z305" s="119">
        <v>3.1428942698747431</v>
      </c>
      <c r="AA305" s="119">
        <v>0</v>
      </c>
      <c r="AB305" s="119">
        <v>0</v>
      </c>
      <c r="AC305" s="120">
        <v>73.164614293765354</v>
      </c>
      <c r="AD305" s="119">
        <v>2.4494932215836278</v>
      </c>
      <c r="AE305" s="119">
        <v>0</v>
      </c>
      <c r="AF305" s="119">
        <v>0</v>
      </c>
      <c r="AG305" s="119">
        <v>70.715121072181731</v>
      </c>
      <c r="AH305" s="119">
        <v>0</v>
      </c>
      <c r="AI305" s="122">
        <f t="shared" si="172"/>
        <v>85.443802156056549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spans="1:111" ht="15">
      <c r="A306" s="27" t="s">
        <v>59</v>
      </c>
      <c r="B306" s="41">
        <v>4.0543698778215793</v>
      </c>
      <c r="C306" s="41">
        <v>0</v>
      </c>
      <c r="D306" s="41">
        <v>3.2611235973782273</v>
      </c>
      <c r="E306" s="41">
        <v>0</v>
      </c>
      <c r="F306" s="397"/>
      <c r="G306" s="41">
        <v>0</v>
      </c>
      <c r="H306" s="42">
        <v>0</v>
      </c>
      <c r="I306" s="43">
        <f t="shared" si="170"/>
        <v>7.3154934751998066</v>
      </c>
      <c r="K306" s="77" t="s">
        <v>59</v>
      </c>
      <c r="L306" s="90">
        <v>4.0543698778215793</v>
      </c>
      <c r="M306" s="90">
        <v>0</v>
      </c>
      <c r="N306" s="90">
        <v>3.2611235973782273</v>
      </c>
      <c r="O306" s="90">
        <v>0</v>
      </c>
      <c r="P306" s="90">
        <v>0</v>
      </c>
      <c r="Q306" s="90">
        <v>0</v>
      </c>
      <c r="R306" s="91">
        <v>0</v>
      </c>
      <c r="S306" s="92">
        <f t="shared" si="171"/>
        <v>7.3154934751998066</v>
      </c>
      <c r="U306" s="107" t="s">
        <v>59</v>
      </c>
      <c r="V306" s="123">
        <v>1.410215609677071</v>
      </c>
      <c r="W306" s="123">
        <v>0</v>
      </c>
      <c r="X306" s="123">
        <v>0</v>
      </c>
      <c r="Y306" s="123">
        <v>0</v>
      </c>
      <c r="Z306" s="123">
        <v>3.2611235973782273</v>
      </c>
      <c r="AA306" s="123">
        <v>0</v>
      </c>
      <c r="AB306" s="123">
        <v>0</v>
      </c>
      <c r="AC306" s="124">
        <v>2.6441542681445083</v>
      </c>
      <c r="AD306" s="123">
        <v>2.6441542681445083</v>
      </c>
      <c r="AE306" s="123">
        <v>0</v>
      </c>
      <c r="AF306" s="123">
        <v>0</v>
      </c>
      <c r="AG306" s="123">
        <v>0</v>
      </c>
      <c r="AH306" s="123">
        <v>0</v>
      </c>
      <c r="AI306" s="125">
        <f t="shared" si="172"/>
        <v>7.3154934751998066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spans="1:111" ht="15">
      <c r="A307" s="28" t="s">
        <v>22</v>
      </c>
      <c r="B307" s="44">
        <v>260.83579615708942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170"/>
        <v>260.83579615708942</v>
      </c>
      <c r="K307" s="78" t="s">
        <v>22</v>
      </c>
      <c r="L307" s="44">
        <v>260.83579615708942</v>
      </c>
      <c r="M307" s="44">
        <v>0</v>
      </c>
      <c r="N307" s="44">
        <v>0</v>
      </c>
      <c r="O307" s="44">
        <v>0</v>
      </c>
      <c r="P307" s="44">
        <v>23.246711187080226</v>
      </c>
      <c r="Q307" s="44">
        <v>0</v>
      </c>
      <c r="R307" s="88">
        <v>0</v>
      </c>
      <c r="S307" s="89">
        <f t="shared" si="171"/>
        <v>284.08250734416964</v>
      </c>
      <c r="U307" s="108" t="s">
        <v>22</v>
      </c>
      <c r="V307" s="119">
        <v>260.83579615708942</v>
      </c>
      <c r="W307" s="119">
        <v>0</v>
      </c>
      <c r="X307" s="119">
        <v>0</v>
      </c>
      <c r="Y307" s="119">
        <v>0</v>
      </c>
      <c r="Z307" s="119">
        <v>0</v>
      </c>
      <c r="AA307" s="119">
        <v>0</v>
      </c>
      <c r="AB307" s="119">
        <v>23.246711187080226</v>
      </c>
      <c r="AC307" s="120">
        <v>0</v>
      </c>
      <c r="AD307" s="119">
        <v>0</v>
      </c>
      <c r="AE307" s="119">
        <v>0</v>
      </c>
      <c r="AF307" s="119">
        <v>0</v>
      </c>
      <c r="AG307" s="119">
        <v>0</v>
      </c>
      <c r="AH307" s="119">
        <v>0</v>
      </c>
      <c r="AI307" s="122">
        <f t="shared" si="172"/>
        <v>284.08250734416964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spans="1:111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 t="shared" si="170"/>
        <v>0</v>
      </c>
      <c r="K308" s="77" t="s">
        <v>21</v>
      </c>
      <c r="L308" s="90">
        <v>0</v>
      </c>
      <c r="M308" s="90">
        <v>0</v>
      </c>
      <c r="N308" s="90">
        <v>0</v>
      </c>
      <c r="O308" s="90">
        <v>0</v>
      </c>
      <c r="P308" s="90">
        <v>0</v>
      </c>
      <c r="Q308" s="90">
        <v>0</v>
      </c>
      <c r="R308" s="91">
        <v>0</v>
      </c>
      <c r="S308" s="92">
        <f t="shared" si="171"/>
        <v>0</v>
      </c>
      <c r="U308" s="107" t="s">
        <v>60</v>
      </c>
      <c r="V308" s="123">
        <v>0</v>
      </c>
      <c r="W308" s="123">
        <v>0</v>
      </c>
      <c r="X308" s="123">
        <v>0</v>
      </c>
      <c r="Y308" s="123">
        <v>0</v>
      </c>
      <c r="Z308" s="123">
        <v>0</v>
      </c>
      <c r="AA308" s="123">
        <v>0</v>
      </c>
      <c r="AB308" s="123">
        <v>0</v>
      </c>
      <c r="AC308" s="124">
        <v>0</v>
      </c>
      <c r="AD308" s="123">
        <v>0</v>
      </c>
      <c r="AE308" s="123">
        <v>0</v>
      </c>
      <c r="AF308" s="123">
        <v>0</v>
      </c>
      <c r="AG308" s="123">
        <v>0</v>
      </c>
      <c r="AH308" s="123">
        <v>0</v>
      </c>
      <c r="AI308" s="125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spans="1:111" ht="15">
      <c r="A309" s="29" t="s">
        <v>63</v>
      </c>
      <c r="B309" s="44">
        <v>4.7880000000000003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170"/>
        <v>4.7880000000000003</v>
      </c>
      <c r="K309" s="79" t="s">
        <v>63</v>
      </c>
      <c r="L309" s="44">
        <v>4.7880000000000003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8">
        <v>0</v>
      </c>
      <c r="S309" s="89">
        <f t="shared" si="171"/>
        <v>4.7880000000000003</v>
      </c>
      <c r="U309" s="109" t="s">
        <v>61</v>
      </c>
      <c r="V309" s="119">
        <v>4.7880000000000003</v>
      </c>
      <c r="W309" s="119">
        <v>0</v>
      </c>
      <c r="X309" s="119">
        <v>0</v>
      </c>
      <c r="Y309" s="119">
        <v>0</v>
      </c>
      <c r="Z309" s="119">
        <v>0</v>
      </c>
      <c r="AA309" s="119">
        <v>0</v>
      </c>
      <c r="AB309" s="119">
        <v>0</v>
      </c>
      <c r="AC309" s="120">
        <v>0</v>
      </c>
      <c r="AD309" s="121">
        <v>0</v>
      </c>
      <c r="AE309" s="121">
        <v>0</v>
      </c>
      <c r="AF309" s="121">
        <v>0</v>
      </c>
      <c r="AG309" s="121">
        <v>0</v>
      </c>
      <c r="AH309" s="121">
        <v>0</v>
      </c>
      <c r="AI309" s="122">
        <f t="shared" si="172"/>
        <v>4.7880000000000003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spans="1:111">
      <c r="A310" s="58" t="s">
        <v>23</v>
      </c>
      <c r="B310" s="62">
        <v>4.7880000000000003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170"/>
        <v>4.7880000000000003</v>
      </c>
      <c r="K310" s="80" t="s">
        <v>23</v>
      </c>
      <c r="L310" s="93">
        <v>4.7880000000000003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95">
        <f t="shared" si="171"/>
        <v>4.7880000000000003</v>
      </c>
      <c r="U310" s="110" t="s">
        <v>64</v>
      </c>
      <c r="V310" s="126">
        <v>4.7880000000000003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7">
        <v>0</v>
      </c>
      <c r="AI310" s="128">
        <f t="shared" si="172"/>
        <v>4.7880000000000003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spans="1:111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170"/>
        <v>0</v>
      </c>
      <c r="K311" s="81" t="s">
        <v>19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5">
        <v>0</v>
      </c>
      <c r="S311" s="97">
        <f t="shared" si="171"/>
        <v>0</v>
      </c>
      <c r="U311" s="111" t="s">
        <v>19</v>
      </c>
      <c r="V311" s="129">
        <v>0</v>
      </c>
      <c r="W311" s="129">
        <v>0</v>
      </c>
      <c r="X311" s="129">
        <v>0</v>
      </c>
      <c r="Y311" s="129">
        <v>0</v>
      </c>
      <c r="Z311" s="129">
        <v>0</v>
      </c>
      <c r="AA311" s="129">
        <v>0</v>
      </c>
      <c r="AB311" s="129">
        <v>0</v>
      </c>
      <c r="AC311" s="129">
        <v>0</v>
      </c>
      <c r="AD311" s="130">
        <v>0</v>
      </c>
      <c r="AE311" s="130">
        <v>0</v>
      </c>
      <c r="AF311" s="130">
        <v>0</v>
      </c>
      <c r="AG311" s="130">
        <v>0</v>
      </c>
      <c r="AH311" s="130">
        <v>0</v>
      </c>
      <c r="AI311" s="131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spans="1:111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170"/>
        <v>0</v>
      </c>
      <c r="K312" s="80" t="s">
        <v>20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95">
        <f t="shared" si="171"/>
        <v>0</v>
      </c>
      <c r="U312" s="110" t="s">
        <v>20</v>
      </c>
      <c r="V312" s="126">
        <v>0</v>
      </c>
      <c r="W312" s="126">
        <v>0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0</v>
      </c>
      <c r="AH312" s="127">
        <v>0</v>
      </c>
      <c r="AI312" s="128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spans="1:111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170"/>
        <v>0</v>
      </c>
      <c r="K313" s="82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54">
        <v>0</v>
      </c>
      <c r="S313" s="99">
        <f t="shared" si="171"/>
        <v>0</v>
      </c>
      <c r="U313" s="111" t="s">
        <v>11</v>
      </c>
      <c r="V313" s="129">
        <v>0</v>
      </c>
      <c r="W313" s="129">
        <v>0</v>
      </c>
      <c r="X313" s="129">
        <v>0</v>
      </c>
      <c r="Y313" s="129">
        <v>0</v>
      </c>
      <c r="Z313" s="129">
        <v>0</v>
      </c>
      <c r="AA313" s="129">
        <v>0</v>
      </c>
      <c r="AB313" s="129">
        <v>0</v>
      </c>
      <c r="AC313" s="129">
        <v>0</v>
      </c>
      <c r="AD313" s="130">
        <v>0</v>
      </c>
      <c r="AE313" s="130">
        <v>0</v>
      </c>
      <c r="AF313" s="130">
        <v>0</v>
      </c>
      <c r="AG313" s="130">
        <v>0</v>
      </c>
      <c r="AH313" s="130">
        <v>0</v>
      </c>
      <c r="AI313" s="131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spans="1:111" ht="15">
      <c r="A314" s="34" t="s">
        <v>26</v>
      </c>
      <c r="B314" s="70">
        <f>SUM(B293:B309)</f>
        <v>797.7662105489328</v>
      </c>
      <c r="C314" s="70">
        <f t="shared" ref="C314:I314" si="173">SUM(C293:C309)</f>
        <v>2331.9291254736445</v>
      </c>
      <c r="D314" s="70">
        <f t="shared" si="173"/>
        <v>585.38732407466205</v>
      </c>
      <c r="E314" s="70">
        <f t="shared" si="173"/>
        <v>1096.4375818365281</v>
      </c>
      <c r="F314" s="70">
        <f t="shared" si="173"/>
        <v>0</v>
      </c>
      <c r="G314" s="70">
        <f t="shared" si="173"/>
        <v>72.30232084202332</v>
      </c>
      <c r="H314" s="71">
        <f t="shared" si="173"/>
        <v>0</v>
      </c>
      <c r="I314" s="40">
        <f t="shared" si="173"/>
        <v>4883.8225627757902</v>
      </c>
      <c r="K314" s="83" t="s">
        <v>26</v>
      </c>
      <c r="L314" s="70">
        <f>SUM(L293:L309)</f>
        <v>797.7662105489328</v>
      </c>
      <c r="M314" s="70">
        <f t="shared" ref="M314:S314" si="174">SUM(M293:M309)</f>
        <v>2331.9291254736445</v>
      </c>
      <c r="N314" s="70">
        <f t="shared" si="174"/>
        <v>585.38732407466205</v>
      </c>
      <c r="O314" s="70">
        <f t="shared" si="174"/>
        <v>1096.4375818365281</v>
      </c>
      <c r="P314" s="70">
        <f t="shared" si="174"/>
        <v>619.63728465025883</v>
      </c>
      <c r="Q314" s="70">
        <f t="shared" si="174"/>
        <v>72.30232084202332</v>
      </c>
      <c r="R314" s="71">
        <f t="shared" si="174"/>
        <v>0</v>
      </c>
      <c r="S314" s="100">
        <f t="shared" si="174"/>
        <v>5503.4598474260492</v>
      </c>
      <c r="T314" s="1"/>
      <c r="U314" s="112" t="s">
        <v>62</v>
      </c>
      <c r="V314" s="132">
        <f>SUM(V293:V309)</f>
        <v>599.94944473430883</v>
      </c>
      <c r="W314" s="132">
        <f t="shared" ref="W314:AH314" si="175">SUM(W293:W309)</f>
        <v>98.392232682017095</v>
      </c>
      <c r="X314" s="132">
        <f t="shared" si="175"/>
        <v>72.30232084202332</v>
      </c>
      <c r="Y314" s="132">
        <f t="shared" si="175"/>
        <v>2331.9291254736445</v>
      </c>
      <c r="Z314" s="132">
        <f t="shared" si="175"/>
        <v>449.40535347052167</v>
      </c>
      <c r="AA314" s="132">
        <f t="shared" si="175"/>
        <v>970.98653666348616</v>
      </c>
      <c r="AB314" s="132">
        <f t="shared" si="175"/>
        <v>619.63728465025883</v>
      </c>
      <c r="AC314" s="132">
        <f t="shared" si="175"/>
        <v>360.85754890978927</v>
      </c>
      <c r="AD314" s="133">
        <f t="shared" si="175"/>
        <v>99.424533132606811</v>
      </c>
      <c r="AE314" s="133">
        <f t="shared" si="175"/>
        <v>125.451045173042</v>
      </c>
      <c r="AF314" s="133">
        <f t="shared" si="175"/>
        <v>0</v>
      </c>
      <c r="AG314" s="133">
        <f t="shared" si="175"/>
        <v>135.98197060414043</v>
      </c>
      <c r="AH314" s="133">
        <f t="shared" si="175"/>
        <v>0</v>
      </c>
      <c r="AI314" s="134">
        <f>SUM(V314:AC314)</f>
        <v>5503.4598474260501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spans="1:111" s="14" customFormat="1" ht="15" thickBot="1">
      <c r="A315" s="31" t="s">
        <v>86</v>
      </c>
      <c r="B315" s="49">
        <f>IF($I314=0,"-",B314/$I314)</f>
        <v>0.16334872946233964</v>
      </c>
      <c r="C315" s="49">
        <f t="shared" ref="C315:H315" si="176">IF($I314=0,"-",C314/$I314)</f>
        <v>0.47748031291052051</v>
      </c>
      <c r="D315" s="49">
        <f t="shared" si="176"/>
        <v>0.11986252910506004</v>
      </c>
      <c r="E315" s="49">
        <f t="shared" si="176"/>
        <v>0.22450397567542915</v>
      </c>
      <c r="F315" s="49">
        <f t="shared" si="176"/>
        <v>0</v>
      </c>
      <c r="G315" s="49">
        <f t="shared" si="176"/>
        <v>1.4804452846650773E-2</v>
      </c>
      <c r="H315" s="72">
        <f t="shared" si="176"/>
        <v>0</v>
      </c>
      <c r="I315" s="50">
        <f>SUM(B315:H315)</f>
        <v>1</v>
      </c>
      <c r="K315" s="84" t="s">
        <v>86</v>
      </c>
      <c r="L315" s="101">
        <f>IF($S314=0,"-",L314/$S314)</f>
        <v>0.14495721467324696</v>
      </c>
      <c r="M315" s="101">
        <f t="shared" ref="M315:R315" si="177">IF($S314=0,"-",M314/$S314)</f>
        <v>0.42372056672027514</v>
      </c>
      <c r="N315" s="101">
        <f t="shared" si="177"/>
        <v>0.10636714726799466</v>
      </c>
      <c r="O315" s="101">
        <f t="shared" si="177"/>
        <v>0.19922696126316403</v>
      </c>
      <c r="P315" s="101">
        <f t="shared" si="177"/>
        <v>0.11259049794649838</v>
      </c>
      <c r="Q315" s="101">
        <f t="shared" si="177"/>
        <v>1.3137612128820907E-2</v>
      </c>
      <c r="R315" s="102">
        <f t="shared" si="177"/>
        <v>0</v>
      </c>
      <c r="S315" s="103">
        <f>SUM(L315:R315)</f>
        <v>1</v>
      </c>
      <c r="T315" s="24"/>
      <c r="U315" s="113" t="s">
        <v>86</v>
      </c>
      <c r="V315" s="135">
        <f>+V314/$AI314</f>
        <v>0.10901314107250246</v>
      </c>
      <c r="W315" s="135">
        <f t="shared" ref="W315:AH315" si="178">+W314/$AI314</f>
        <v>1.7878250302495586E-2</v>
      </c>
      <c r="X315" s="135">
        <f t="shared" si="178"/>
        <v>1.3137612128820905E-2</v>
      </c>
      <c r="Y315" s="135">
        <f t="shared" si="178"/>
        <v>0.42372056672027508</v>
      </c>
      <c r="Z315" s="135">
        <f t="shared" si="178"/>
        <v>8.1658695789469063E-2</v>
      </c>
      <c r="AA315" s="135">
        <f t="shared" si="178"/>
        <v>0.17643201978072273</v>
      </c>
      <c r="AB315" s="135">
        <f t="shared" si="178"/>
        <v>0.11259049794649835</v>
      </c>
      <c r="AC315" s="135">
        <f t="shared" si="178"/>
        <v>6.556921625921576E-2</v>
      </c>
      <c r="AD315" s="135">
        <f t="shared" si="178"/>
        <v>1.8065823298248889E-2</v>
      </c>
      <c r="AE315" s="135">
        <f t="shared" si="178"/>
        <v>2.2794941482441277E-2</v>
      </c>
      <c r="AF315" s="135">
        <f t="shared" si="178"/>
        <v>0</v>
      </c>
      <c r="AG315" s="135">
        <f t="shared" si="178"/>
        <v>2.4708451478525593E-2</v>
      </c>
      <c r="AH315" s="135">
        <f t="shared" si="178"/>
        <v>0</v>
      </c>
      <c r="AI315" s="136">
        <f>SUM(V315:AC315)</f>
        <v>0.99999999999999989</v>
      </c>
    </row>
    <row r="316" spans="1:111" ht="15" thickBot="1">
      <c r="A316" s="32"/>
      <c r="B316" s="32"/>
      <c r="C316" s="32"/>
      <c r="D316" s="32"/>
      <c r="E316" s="32"/>
      <c r="F316" s="32"/>
      <c r="G316" s="32"/>
      <c r="H316" s="32"/>
      <c r="I316" s="32"/>
      <c r="K316" s="32"/>
      <c r="L316" s="32"/>
      <c r="M316" s="32"/>
      <c r="N316" s="32"/>
      <c r="O316" s="32"/>
      <c r="P316" s="32"/>
      <c r="Q316" s="32"/>
      <c r="R316" s="32"/>
      <c r="S316" s="32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spans="1:111" ht="30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4" t="s">
        <v>38</v>
      </c>
      <c r="L317" s="86" t="s">
        <v>0</v>
      </c>
      <c r="M317" s="86" t="s">
        <v>1</v>
      </c>
      <c r="N317" s="86" t="s">
        <v>2</v>
      </c>
      <c r="O317" s="86" t="s">
        <v>3</v>
      </c>
      <c r="P317" s="86" t="s">
        <v>27</v>
      </c>
      <c r="Q317" s="86" t="s">
        <v>4</v>
      </c>
      <c r="R317" s="86" t="s">
        <v>5</v>
      </c>
      <c r="S317" s="87" t="s">
        <v>6</v>
      </c>
      <c r="U317" s="445" t="s">
        <v>38</v>
      </c>
      <c r="V317" s="116" t="s">
        <v>77</v>
      </c>
      <c r="W317" s="116" t="s">
        <v>78</v>
      </c>
      <c r="X317" s="116" t="s">
        <v>4</v>
      </c>
      <c r="Y317" s="116" t="s">
        <v>1</v>
      </c>
      <c r="Z317" s="116" t="s">
        <v>2</v>
      </c>
      <c r="AA317" s="116" t="s">
        <v>3</v>
      </c>
      <c r="AB317" s="116" t="s">
        <v>54</v>
      </c>
      <c r="AC317" s="116" t="s">
        <v>66</v>
      </c>
      <c r="AD317" s="117" t="s">
        <v>79</v>
      </c>
      <c r="AE317" s="117" t="s">
        <v>80</v>
      </c>
      <c r="AF317" s="117" t="s">
        <v>81</v>
      </c>
      <c r="AG317" s="117" t="s">
        <v>82</v>
      </c>
      <c r="AH317" s="117" t="s">
        <v>83</v>
      </c>
      <c r="AI317" s="118" t="s">
        <v>62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spans="1:111" ht="15">
      <c r="A318" s="411" t="s">
        <v>38</v>
      </c>
      <c r="B318" s="386" t="s">
        <v>119</v>
      </c>
      <c r="C318" s="387"/>
      <c r="D318" s="387"/>
      <c r="E318" s="387"/>
      <c r="F318" s="387"/>
      <c r="G318" s="387"/>
      <c r="H318" s="387"/>
      <c r="I318" s="388"/>
      <c r="K318" s="405" t="s">
        <v>38</v>
      </c>
      <c r="L318" s="389" t="s">
        <v>119</v>
      </c>
      <c r="M318" s="390"/>
      <c r="N318" s="390"/>
      <c r="O318" s="390"/>
      <c r="P318" s="390"/>
      <c r="Q318" s="390"/>
      <c r="R318" s="390"/>
      <c r="S318" s="391"/>
      <c r="U318" s="446" t="s">
        <v>38</v>
      </c>
      <c r="V318" s="402" t="s">
        <v>119</v>
      </c>
      <c r="W318" s="402"/>
      <c r="X318" s="402"/>
      <c r="Y318" s="402"/>
      <c r="Z318" s="402"/>
      <c r="AA318" s="402"/>
      <c r="AB318" s="402"/>
      <c r="AC318" s="402"/>
      <c r="AD318" s="402"/>
      <c r="AE318" s="402"/>
      <c r="AF318" s="402"/>
      <c r="AG318" s="402"/>
      <c r="AH318" s="402"/>
      <c r="AI318" s="403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spans="1:111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  <c r="K319" s="85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4">
        <v>0</v>
      </c>
      <c r="S319" s="105">
        <f>SUM(L319:R319)</f>
        <v>0</v>
      </c>
      <c r="U319" s="106" t="s">
        <v>7</v>
      </c>
      <c r="V319" s="119">
        <v>0</v>
      </c>
      <c r="W319" s="119">
        <v>0</v>
      </c>
      <c r="X319" s="119">
        <v>0</v>
      </c>
      <c r="Y319" s="119">
        <v>0</v>
      </c>
      <c r="Z319" s="119">
        <v>0</v>
      </c>
      <c r="AA319" s="119">
        <v>0</v>
      </c>
      <c r="AB319" s="119">
        <v>0</v>
      </c>
      <c r="AC319" s="120">
        <v>0</v>
      </c>
      <c r="AD319" s="121">
        <v>0</v>
      </c>
      <c r="AE319" s="121">
        <v>0</v>
      </c>
      <c r="AF319" s="121">
        <v>0</v>
      </c>
      <c r="AG319" s="121">
        <v>0</v>
      </c>
      <c r="AH319" s="121">
        <v>0</v>
      </c>
      <c r="AI319" s="122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spans="1:111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179">SUM(B320:H320)</f>
        <v>0</v>
      </c>
      <c r="K320" s="77" t="s">
        <v>8</v>
      </c>
      <c r="L320" s="90">
        <v>0</v>
      </c>
      <c r="M320" s="90">
        <v>0</v>
      </c>
      <c r="N320" s="90">
        <v>0</v>
      </c>
      <c r="O320" s="90">
        <v>0</v>
      </c>
      <c r="P320" s="90">
        <v>0</v>
      </c>
      <c r="Q320" s="90">
        <v>0</v>
      </c>
      <c r="R320" s="91">
        <v>0</v>
      </c>
      <c r="S320" s="92">
        <f t="shared" ref="S320:S339" si="180">SUM(L320:R320)</f>
        <v>0</v>
      </c>
      <c r="U320" s="107" t="s">
        <v>8</v>
      </c>
      <c r="V320" s="123">
        <v>0</v>
      </c>
      <c r="W320" s="123">
        <v>0</v>
      </c>
      <c r="X320" s="123">
        <v>0</v>
      </c>
      <c r="Y320" s="123">
        <v>0</v>
      </c>
      <c r="Z320" s="123">
        <v>0</v>
      </c>
      <c r="AA320" s="123">
        <v>0</v>
      </c>
      <c r="AB320" s="123">
        <v>0</v>
      </c>
      <c r="AC320" s="124">
        <v>0</v>
      </c>
      <c r="AD320" s="123">
        <v>0</v>
      </c>
      <c r="AE320" s="123">
        <v>0</v>
      </c>
      <c r="AF320" s="123">
        <v>0</v>
      </c>
      <c r="AG320" s="123">
        <v>0</v>
      </c>
      <c r="AH320" s="123">
        <v>0</v>
      </c>
      <c r="AI320" s="125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spans="1:111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179"/>
        <v>0</v>
      </c>
      <c r="K321" s="78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8">
        <v>0</v>
      </c>
      <c r="S321" s="89">
        <f t="shared" si="180"/>
        <v>0</v>
      </c>
      <c r="U321" s="108" t="s">
        <v>10</v>
      </c>
      <c r="V321" s="119">
        <v>0</v>
      </c>
      <c r="W321" s="119">
        <v>0</v>
      </c>
      <c r="X321" s="119">
        <v>0</v>
      </c>
      <c r="Y321" s="119">
        <v>0</v>
      </c>
      <c r="Z321" s="119">
        <v>0</v>
      </c>
      <c r="AA321" s="119">
        <v>0</v>
      </c>
      <c r="AB321" s="119">
        <v>0</v>
      </c>
      <c r="AC321" s="120">
        <v>0</v>
      </c>
      <c r="AD321" s="121">
        <v>0</v>
      </c>
      <c r="AE321" s="121">
        <v>0</v>
      </c>
      <c r="AF321" s="121">
        <v>0</v>
      </c>
      <c r="AG321" s="121">
        <v>0</v>
      </c>
      <c r="AH321" s="121">
        <v>0</v>
      </c>
      <c r="AI321" s="122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spans="1:111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179"/>
        <v>0</v>
      </c>
      <c r="K322" s="77" t="s">
        <v>55</v>
      </c>
      <c r="L322" s="90">
        <v>0</v>
      </c>
      <c r="M322" s="90">
        <v>0</v>
      </c>
      <c r="N322" s="90">
        <v>0</v>
      </c>
      <c r="O322" s="90">
        <v>0</v>
      </c>
      <c r="P322" s="90">
        <v>0</v>
      </c>
      <c r="Q322" s="90">
        <v>0</v>
      </c>
      <c r="R322" s="91">
        <v>0</v>
      </c>
      <c r="S322" s="92">
        <f t="shared" si="180"/>
        <v>0</v>
      </c>
      <c r="U322" s="107" t="s">
        <v>55</v>
      </c>
      <c r="V322" s="123">
        <v>0</v>
      </c>
      <c r="W322" s="123">
        <v>0</v>
      </c>
      <c r="X322" s="123">
        <v>0</v>
      </c>
      <c r="Y322" s="123">
        <v>0</v>
      </c>
      <c r="Z322" s="123">
        <v>0</v>
      </c>
      <c r="AA322" s="123">
        <v>0</v>
      </c>
      <c r="AB322" s="123">
        <v>0</v>
      </c>
      <c r="AC322" s="124">
        <v>0</v>
      </c>
      <c r="AD322" s="123">
        <v>0</v>
      </c>
      <c r="AE322" s="123">
        <v>0</v>
      </c>
      <c r="AF322" s="123">
        <v>0</v>
      </c>
      <c r="AG322" s="123">
        <v>0</v>
      </c>
      <c r="AH322" s="123">
        <v>0</v>
      </c>
      <c r="AI322" s="125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spans="1:111" ht="15">
      <c r="A323" s="28" t="s">
        <v>16</v>
      </c>
      <c r="B323" s="44">
        <v>93.972655911543086</v>
      </c>
      <c r="C323" s="44">
        <v>254.49942234202899</v>
      </c>
      <c r="D323" s="44">
        <v>142.41656949289882</v>
      </c>
      <c r="E323" s="44">
        <v>0</v>
      </c>
      <c r="F323" s="397"/>
      <c r="G323" s="44">
        <v>0</v>
      </c>
      <c r="H323" s="45">
        <v>0</v>
      </c>
      <c r="I323" s="40">
        <f t="shared" si="179"/>
        <v>490.88864774647089</v>
      </c>
      <c r="K323" s="78" t="s">
        <v>16</v>
      </c>
      <c r="L323" s="44">
        <v>93.972655911543086</v>
      </c>
      <c r="M323" s="44">
        <v>254.49942234202899</v>
      </c>
      <c r="N323" s="44">
        <v>142.41656949289882</v>
      </c>
      <c r="O323" s="44">
        <v>0</v>
      </c>
      <c r="P323" s="44">
        <v>0</v>
      </c>
      <c r="Q323" s="44">
        <v>0</v>
      </c>
      <c r="R323" s="88">
        <v>0</v>
      </c>
      <c r="S323" s="89">
        <f t="shared" si="180"/>
        <v>490.88864774647089</v>
      </c>
      <c r="U323" s="108" t="s">
        <v>16</v>
      </c>
      <c r="V323" s="119">
        <v>93.972655911543086</v>
      </c>
      <c r="W323" s="119">
        <v>0</v>
      </c>
      <c r="X323" s="119">
        <v>0</v>
      </c>
      <c r="Y323" s="119">
        <v>254.49942234202899</v>
      </c>
      <c r="Z323" s="119">
        <v>142.41656949289882</v>
      </c>
      <c r="AA323" s="119">
        <v>0</v>
      </c>
      <c r="AB323" s="119">
        <v>0</v>
      </c>
      <c r="AC323" s="120">
        <v>0</v>
      </c>
      <c r="AD323" s="121">
        <v>0</v>
      </c>
      <c r="AE323" s="121">
        <v>0</v>
      </c>
      <c r="AF323" s="121">
        <v>0</v>
      </c>
      <c r="AG323" s="121">
        <v>0</v>
      </c>
      <c r="AH323" s="121">
        <v>0</v>
      </c>
      <c r="AI323" s="122">
        <f t="shared" si="181"/>
        <v>490.88864774647089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spans="1:111" ht="15">
      <c r="A324" s="27" t="s">
        <v>67</v>
      </c>
      <c r="B324" s="41">
        <v>3.9851541599270401</v>
      </c>
      <c r="C324" s="41">
        <v>1.7692468144831573E-4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179"/>
        <v>3.9853310846084886</v>
      </c>
      <c r="K324" s="77" t="s">
        <v>67</v>
      </c>
      <c r="L324" s="90">
        <v>3.9851541599270401</v>
      </c>
      <c r="M324" s="90">
        <v>1.7692468144831573E-4</v>
      </c>
      <c r="N324" s="90">
        <v>0</v>
      </c>
      <c r="O324" s="90">
        <v>0</v>
      </c>
      <c r="P324" s="90">
        <v>0</v>
      </c>
      <c r="Q324" s="90">
        <v>0</v>
      </c>
      <c r="R324" s="91">
        <v>0</v>
      </c>
      <c r="S324" s="92">
        <f t="shared" si="180"/>
        <v>3.9853310846084886</v>
      </c>
      <c r="U324" s="107" t="s">
        <v>56</v>
      </c>
      <c r="V324" s="123">
        <v>3.9832086112059875</v>
      </c>
      <c r="W324" s="123">
        <v>0</v>
      </c>
      <c r="X324" s="123">
        <v>0</v>
      </c>
      <c r="Y324" s="123">
        <v>1.7692468144831573E-4</v>
      </c>
      <c r="Z324" s="123">
        <v>0</v>
      </c>
      <c r="AA324" s="123">
        <v>0</v>
      </c>
      <c r="AB324" s="123">
        <v>0</v>
      </c>
      <c r="AC324" s="124">
        <v>1.9455487210527751E-3</v>
      </c>
      <c r="AD324" s="123">
        <v>1.9455487210527751E-3</v>
      </c>
      <c r="AE324" s="123">
        <v>0</v>
      </c>
      <c r="AF324" s="123">
        <v>0</v>
      </c>
      <c r="AG324" s="123">
        <v>0</v>
      </c>
      <c r="AH324" s="123">
        <v>0</v>
      </c>
      <c r="AI324" s="125">
        <f t="shared" si="181"/>
        <v>3.9853310846084886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spans="1:111" ht="15">
      <c r="A325" s="28" t="s">
        <v>57</v>
      </c>
      <c r="B325" s="44">
        <v>0</v>
      </c>
      <c r="C325" s="44">
        <v>0</v>
      </c>
      <c r="D325" s="44">
        <v>0</v>
      </c>
      <c r="E325" s="44">
        <v>4.1214242799083989</v>
      </c>
      <c r="F325" s="397"/>
      <c r="G325" s="44">
        <v>0</v>
      </c>
      <c r="H325" s="45">
        <v>0</v>
      </c>
      <c r="I325" s="40">
        <f t="shared" si="179"/>
        <v>4.1214242799083989</v>
      </c>
      <c r="K325" s="78" t="s">
        <v>57</v>
      </c>
      <c r="L325" s="44">
        <v>0</v>
      </c>
      <c r="M325" s="44">
        <v>0</v>
      </c>
      <c r="N325" s="44">
        <v>0</v>
      </c>
      <c r="O325" s="44">
        <v>4.1214242799083989</v>
      </c>
      <c r="P325" s="44">
        <v>64.305319811749527</v>
      </c>
      <c r="Q325" s="44">
        <v>0</v>
      </c>
      <c r="R325" s="88">
        <v>0</v>
      </c>
      <c r="S325" s="89">
        <f t="shared" si="180"/>
        <v>68.426744091657923</v>
      </c>
      <c r="U325" s="108" t="s">
        <v>57</v>
      </c>
      <c r="V325" s="119">
        <v>0</v>
      </c>
      <c r="W325" s="119">
        <v>0</v>
      </c>
      <c r="X325" s="119">
        <v>0</v>
      </c>
      <c r="Y325" s="119">
        <v>0</v>
      </c>
      <c r="Z325" s="119">
        <v>0</v>
      </c>
      <c r="AA325" s="119">
        <v>4.1214242799083989</v>
      </c>
      <c r="AB325" s="119">
        <v>64.305319811749527</v>
      </c>
      <c r="AC325" s="120">
        <v>0</v>
      </c>
      <c r="AD325" s="119">
        <v>0</v>
      </c>
      <c r="AE325" s="119">
        <v>0</v>
      </c>
      <c r="AF325" s="119">
        <v>0</v>
      </c>
      <c r="AG325" s="119">
        <v>0</v>
      </c>
      <c r="AH325" s="119">
        <v>0</v>
      </c>
      <c r="AI325" s="122">
        <f t="shared" si="181"/>
        <v>68.426744091657923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spans="1:111" ht="15">
      <c r="A326" s="27" t="s">
        <v>12</v>
      </c>
      <c r="B326" s="41">
        <v>0</v>
      </c>
      <c r="C326" s="41">
        <v>0</v>
      </c>
      <c r="D326" s="41">
        <v>0</v>
      </c>
      <c r="E326" s="41">
        <v>0</v>
      </c>
      <c r="F326" s="397"/>
      <c r="G326" s="41">
        <v>0</v>
      </c>
      <c r="H326" s="42">
        <v>0</v>
      </c>
      <c r="I326" s="43">
        <f t="shared" si="179"/>
        <v>0</v>
      </c>
      <c r="K326" s="77" t="s">
        <v>12</v>
      </c>
      <c r="L326" s="90">
        <v>0</v>
      </c>
      <c r="M326" s="90">
        <v>0</v>
      </c>
      <c r="N326" s="90">
        <v>0</v>
      </c>
      <c r="O326" s="90">
        <v>0</v>
      </c>
      <c r="P326" s="90">
        <v>8.7049465774624313</v>
      </c>
      <c r="Q326" s="90">
        <v>0</v>
      </c>
      <c r="R326" s="91">
        <v>0</v>
      </c>
      <c r="S326" s="92">
        <f t="shared" si="180"/>
        <v>8.7049465774624313</v>
      </c>
      <c r="U326" s="107" t="s">
        <v>12</v>
      </c>
      <c r="V326" s="123">
        <v>0</v>
      </c>
      <c r="W326" s="123">
        <v>0</v>
      </c>
      <c r="X326" s="123">
        <v>0</v>
      </c>
      <c r="Y326" s="123">
        <v>0</v>
      </c>
      <c r="Z326" s="123">
        <v>0</v>
      </c>
      <c r="AA326" s="123">
        <v>0</v>
      </c>
      <c r="AB326" s="123">
        <v>8.7049465774624313</v>
      </c>
      <c r="AC326" s="124">
        <v>0</v>
      </c>
      <c r="AD326" s="123">
        <v>0</v>
      </c>
      <c r="AE326" s="123">
        <v>0</v>
      </c>
      <c r="AF326" s="123">
        <v>0</v>
      </c>
      <c r="AG326" s="123">
        <v>0</v>
      </c>
      <c r="AH326" s="123">
        <v>0</v>
      </c>
      <c r="AI326" s="125">
        <f t="shared" si="181"/>
        <v>8.7049465774624313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spans="1:111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179"/>
        <v>0</v>
      </c>
      <c r="K327" s="78" t="s">
        <v>58</v>
      </c>
      <c r="L327" s="44">
        <v>0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8">
        <v>0</v>
      </c>
      <c r="S327" s="89">
        <f t="shared" si="180"/>
        <v>0</v>
      </c>
      <c r="U327" s="108" t="s">
        <v>58</v>
      </c>
      <c r="V327" s="119">
        <v>0</v>
      </c>
      <c r="W327" s="119">
        <v>0</v>
      </c>
      <c r="X327" s="119">
        <v>0</v>
      </c>
      <c r="Y327" s="119">
        <v>0</v>
      </c>
      <c r="Z327" s="119">
        <v>0</v>
      </c>
      <c r="AA327" s="119">
        <v>0</v>
      </c>
      <c r="AB327" s="119">
        <v>0</v>
      </c>
      <c r="AC327" s="120">
        <v>0</v>
      </c>
      <c r="AD327" s="119">
        <v>0</v>
      </c>
      <c r="AE327" s="119">
        <v>0</v>
      </c>
      <c r="AF327" s="119">
        <v>0</v>
      </c>
      <c r="AG327" s="119">
        <v>0</v>
      </c>
      <c r="AH327" s="119">
        <v>0</v>
      </c>
      <c r="AI327" s="122">
        <f t="shared" si="181"/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spans="1:111" ht="15">
      <c r="A328" s="27" t="s">
        <v>17</v>
      </c>
      <c r="B328" s="41">
        <v>0.57910650954357989</v>
      </c>
      <c r="C328" s="41">
        <v>0</v>
      </c>
      <c r="D328" s="41">
        <v>7.3750544541436227E-3</v>
      </c>
      <c r="E328" s="41">
        <v>0</v>
      </c>
      <c r="F328" s="397"/>
      <c r="G328" s="41">
        <v>0</v>
      </c>
      <c r="H328" s="42">
        <v>0</v>
      </c>
      <c r="I328" s="43">
        <f t="shared" si="179"/>
        <v>0.58648156399772355</v>
      </c>
      <c r="K328" s="77" t="s">
        <v>17</v>
      </c>
      <c r="L328" s="90">
        <v>0.57910650954357989</v>
      </c>
      <c r="M328" s="90">
        <v>0</v>
      </c>
      <c r="N328" s="90">
        <v>7.3750544541436227E-3</v>
      </c>
      <c r="O328" s="90">
        <v>0</v>
      </c>
      <c r="P328" s="90">
        <v>2.1332629312752389E-2</v>
      </c>
      <c r="Q328" s="90">
        <v>0</v>
      </c>
      <c r="R328" s="91">
        <v>0</v>
      </c>
      <c r="S328" s="92">
        <f t="shared" si="180"/>
        <v>0.60781419331047593</v>
      </c>
      <c r="U328" s="107" t="s">
        <v>17</v>
      </c>
      <c r="V328" s="123">
        <v>0</v>
      </c>
      <c r="W328" s="123">
        <v>0.57910650954357989</v>
      </c>
      <c r="X328" s="123">
        <v>0</v>
      </c>
      <c r="Y328" s="123">
        <v>0</v>
      </c>
      <c r="Z328" s="123">
        <v>0</v>
      </c>
      <c r="AA328" s="123">
        <v>0</v>
      </c>
      <c r="AB328" s="123">
        <v>2.1332629312752389E-2</v>
      </c>
      <c r="AC328" s="124">
        <v>7.3750544541436227E-3</v>
      </c>
      <c r="AD328" s="123">
        <v>0</v>
      </c>
      <c r="AE328" s="123">
        <v>0</v>
      </c>
      <c r="AF328" s="123">
        <v>0</v>
      </c>
      <c r="AG328" s="123">
        <v>7.3750544541436227E-3</v>
      </c>
      <c r="AH328" s="123">
        <v>0</v>
      </c>
      <c r="AI328" s="125">
        <f t="shared" si="181"/>
        <v>0.60781419331047593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spans="1:111" ht="15">
      <c r="A329" s="28" t="s">
        <v>139</v>
      </c>
      <c r="B329" s="44">
        <v>446.24326213242801</v>
      </c>
      <c r="C329" s="44">
        <v>4831.2816955605094</v>
      </c>
      <c r="D329" s="44">
        <v>998.37520561777933</v>
      </c>
      <c r="E329" s="44">
        <v>0</v>
      </c>
      <c r="F329" s="397"/>
      <c r="G329" s="44">
        <v>0</v>
      </c>
      <c r="H329" s="45">
        <v>0</v>
      </c>
      <c r="I329" s="40">
        <f t="shared" si="179"/>
        <v>6275.9001633107164</v>
      </c>
      <c r="K329" s="78" t="s">
        <v>139</v>
      </c>
      <c r="L329" s="44">
        <v>446.24326213242801</v>
      </c>
      <c r="M329" s="44">
        <v>4831.2816955605094</v>
      </c>
      <c r="N329" s="44">
        <v>998.37520561777933</v>
      </c>
      <c r="O329" s="44">
        <v>0</v>
      </c>
      <c r="P329" s="44">
        <v>4.5167714667401704</v>
      </c>
      <c r="Q329" s="44">
        <v>0</v>
      </c>
      <c r="R329" s="88">
        <v>0</v>
      </c>
      <c r="S329" s="89">
        <f t="shared" si="180"/>
        <v>6280.4169347774568</v>
      </c>
      <c r="U329" s="108" t="s">
        <v>139</v>
      </c>
      <c r="V329" s="119">
        <v>437.53351971594901</v>
      </c>
      <c r="W329" s="119">
        <v>0</v>
      </c>
      <c r="X329" s="119">
        <v>0</v>
      </c>
      <c r="Y329" s="119">
        <v>4831.2816955605094</v>
      </c>
      <c r="Z329" s="119">
        <v>287.45216293967138</v>
      </c>
      <c r="AA329" s="119">
        <v>0</v>
      </c>
      <c r="AB329" s="119">
        <v>4.5167714667401704</v>
      </c>
      <c r="AC329" s="120">
        <v>719.63278509458712</v>
      </c>
      <c r="AD329" s="119">
        <v>8.7097424164790223</v>
      </c>
      <c r="AE329" s="119">
        <v>0</v>
      </c>
      <c r="AF329" s="119">
        <v>0</v>
      </c>
      <c r="AG329" s="119">
        <v>710.923042678108</v>
      </c>
      <c r="AH329" s="119">
        <v>0</v>
      </c>
      <c r="AI329" s="122">
        <f t="shared" si="181"/>
        <v>6280.4169347774578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spans="1:111" ht="15">
      <c r="A330" s="27" t="s">
        <v>25</v>
      </c>
      <c r="B330" s="41">
        <v>431.61110639283447</v>
      </c>
      <c r="C330" s="41">
        <v>25.021361044200987</v>
      </c>
      <c r="D330" s="41">
        <v>52.384510256365019</v>
      </c>
      <c r="E330" s="41">
        <v>6293.720633814326</v>
      </c>
      <c r="F330" s="397"/>
      <c r="G330" s="41">
        <v>307.41424182559894</v>
      </c>
      <c r="H330" s="42">
        <v>0</v>
      </c>
      <c r="I330" s="43">
        <f t="shared" si="179"/>
        <v>7110.1518533333256</v>
      </c>
      <c r="K330" s="77" t="s">
        <v>25</v>
      </c>
      <c r="L330" s="90">
        <v>431.61110639283447</v>
      </c>
      <c r="M330" s="90">
        <v>25.021361044200987</v>
      </c>
      <c r="N330" s="90">
        <v>52.384510256365019</v>
      </c>
      <c r="O330" s="90">
        <v>6293.720633814326</v>
      </c>
      <c r="P330" s="90">
        <v>52.304635485221347</v>
      </c>
      <c r="Q330" s="90">
        <v>307.41424182559894</v>
      </c>
      <c r="R330" s="91">
        <v>0</v>
      </c>
      <c r="S330" s="92">
        <f t="shared" si="180"/>
        <v>7162.4564888185469</v>
      </c>
      <c r="U330" s="107" t="s">
        <v>25</v>
      </c>
      <c r="V330" s="123">
        <v>12.501047483644554</v>
      </c>
      <c r="W330" s="123">
        <v>129.30837779288402</v>
      </c>
      <c r="X330" s="123">
        <v>307.41424182559894</v>
      </c>
      <c r="Y330" s="123">
        <v>25.021361044200987</v>
      </c>
      <c r="Z330" s="123">
        <v>0.43309010265315712</v>
      </c>
      <c r="AA330" s="123">
        <v>6202.8401445185264</v>
      </c>
      <c r="AB330" s="123">
        <v>52.304635485221347</v>
      </c>
      <c r="AC330" s="124">
        <v>432.63359056581743</v>
      </c>
      <c r="AD330" s="123">
        <v>289.80168111630593</v>
      </c>
      <c r="AE330" s="123">
        <v>90.880489295799663</v>
      </c>
      <c r="AF330" s="123">
        <v>0</v>
      </c>
      <c r="AG330" s="123">
        <v>51.951420153711858</v>
      </c>
      <c r="AH330" s="123">
        <v>0</v>
      </c>
      <c r="AI330" s="125">
        <f t="shared" si="181"/>
        <v>7162.4564888185459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spans="1:111" ht="15">
      <c r="A331" s="28" t="s">
        <v>24</v>
      </c>
      <c r="B331" s="44">
        <v>89.765034442170418</v>
      </c>
      <c r="C331" s="44">
        <v>0</v>
      </c>
      <c r="D331" s="44">
        <v>0</v>
      </c>
      <c r="E331" s="44">
        <v>0</v>
      </c>
      <c r="F331" s="397"/>
      <c r="G331" s="44">
        <v>0</v>
      </c>
      <c r="H331" s="45">
        <v>0</v>
      </c>
      <c r="I331" s="40">
        <f t="shared" si="179"/>
        <v>89.765034442170418</v>
      </c>
      <c r="K331" s="78" t="s">
        <v>24</v>
      </c>
      <c r="L331" s="44">
        <v>89.765034442170418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8">
        <v>0</v>
      </c>
      <c r="S331" s="89">
        <f t="shared" si="180"/>
        <v>89.765034442170418</v>
      </c>
      <c r="U331" s="108" t="s">
        <v>24</v>
      </c>
      <c r="V331" s="119">
        <v>83.279039616556048</v>
      </c>
      <c r="W331" s="119">
        <v>0</v>
      </c>
      <c r="X331" s="119">
        <v>0</v>
      </c>
      <c r="Y331" s="119">
        <v>0</v>
      </c>
      <c r="Z331" s="119">
        <v>0</v>
      </c>
      <c r="AA331" s="119">
        <v>0</v>
      </c>
      <c r="AB331" s="119">
        <v>0</v>
      </c>
      <c r="AC331" s="120">
        <v>6.4859948256143758</v>
      </c>
      <c r="AD331" s="119">
        <v>6.4859948256143758</v>
      </c>
      <c r="AE331" s="119">
        <v>0</v>
      </c>
      <c r="AF331" s="119">
        <v>0</v>
      </c>
      <c r="AG331" s="119">
        <v>0</v>
      </c>
      <c r="AH331" s="119">
        <v>0</v>
      </c>
      <c r="AI331" s="122">
        <f t="shared" si="181"/>
        <v>89.765034442170418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spans="1:111" ht="15">
      <c r="A332" s="27" t="s">
        <v>59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 t="shared" si="179"/>
        <v>0</v>
      </c>
      <c r="K332" s="77" t="s">
        <v>59</v>
      </c>
      <c r="L332" s="90">
        <v>0</v>
      </c>
      <c r="M332" s="90">
        <v>0</v>
      </c>
      <c r="N332" s="90">
        <v>0</v>
      </c>
      <c r="O332" s="90">
        <v>0</v>
      </c>
      <c r="P332" s="90">
        <v>0</v>
      </c>
      <c r="Q332" s="90">
        <v>0</v>
      </c>
      <c r="R332" s="91">
        <v>0</v>
      </c>
      <c r="S332" s="92">
        <f t="shared" si="180"/>
        <v>0</v>
      </c>
      <c r="U332" s="107" t="s">
        <v>59</v>
      </c>
      <c r="V332" s="123">
        <v>0</v>
      </c>
      <c r="W332" s="123">
        <v>0</v>
      </c>
      <c r="X332" s="123">
        <v>0</v>
      </c>
      <c r="Y332" s="123">
        <v>0</v>
      </c>
      <c r="Z332" s="123">
        <v>0</v>
      </c>
      <c r="AA332" s="123">
        <v>0</v>
      </c>
      <c r="AB332" s="123">
        <v>0</v>
      </c>
      <c r="AC332" s="124">
        <v>0</v>
      </c>
      <c r="AD332" s="123">
        <v>0</v>
      </c>
      <c r="AE332" s="123">
        <v>0</v>
      </c>
      <c r="AF332" s="123">
        <v>0</v>
      </c>
      <c r="AG332" s="123">
        <v>0</v>
      </c>
      <c r="AH332" s="123">
        <v>0</v>
      </c>
      <c r="AI332" s="125">
        <f t="shared" si="181"/>
        <v>0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spans="1:111" ht="15">
      <c r="A333" s="28" t="s">
        <v>22</v>
      </c>
      <c r="B333" s="44">
        <v>0</v>
      </c>
      <c r="C333" s="44">
        <v>6954.6725115413765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179"/>
        <v>6954.6725115413765</v>
      </c>
      <c r="K333" s="78" t="s">
        <v>22</v>
      </c>
      <c r="L333" s="44">
        <v>0</v>
      </c>
      <c r="M333" s="44">
        <v>6954.6725115413765</v>
      </c>
      <c r="N333" s="44">
        <v>0</v>
      </c>
      <c r="O333" s="44">
        <v>0</v>
      </c>
      <c r="P333" s="44">
        <v>2.6768204497016184</v>
      </c>
      <c r="Q333" s="44">
        <v>0</v>
      </c>
      <c r="R333" s="88">
        <v>0</v>
      </c>
      <c r="S333" s="89">
        <f t="shared" si="180"/>
        <v>6957.3493319910785</v>
      </c>
      <c r="U333" s="108" t="s">
        <v>22</v>
      </c>
      <c r="V333" s="119">
        <v>0</v>
      </c>
      <c r="W333" s="119">
        <v>0</v>
      </c>
      <c r="X333" s="119">
        <v>0</v>
      </c>
      <c r="Y333" s="119">
        <v>6954.6725115413765</v>
      </c>
      <c r="Z333" s="119">
        <v>0</v>
      </c>
      <c r="AA333" s="119">
        <v>0</v>
      </c>
      <c r="AB333" s="119">
        <v>2.6768204497016184</v>
      </c>
      <c r="AC333" s="120">
        <v>0</v>
      </c>
      <c r="AD333" s="119">
        <v>0</v>
      </c>
      <c r="AE333" s="119">
        <v>0</v>
      </c>
      <c r="AF333" s="119">
        <v>0</v>
      </c>
      <c r="AG333" s="119">
        <v>0</v>
      </c>
      <c r="AH333" s="119">
        <v>0</v>
      </c>
      <c r="AI333" s="122">
        <f t="shared" si="181"/>
        <v>6957.3493319910785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spans="1:111" ht="15">
      <c r="A334" s="27" t="s">
        <v>21</v>
      </c>
      <c r="B334" s="41">
        <v>0.20090549857855056</v>
      </c>
      <c r="C334" s="41">
        <v>10.815708994273001</v>
      </c>
      <c r="D334" s="41">
        <v>3.3673895071484483</v>
      </c>
      <c r="E334" s="41">
        <v>0</v>
      </c>
      <c r="F334" s="397"/>
      <c r="G334" s="41">
        <v>0</v>
      </c>
      <c r="H334" s="42">
        <v>0</v>
      </c>
      <c r="I334" s="43">
        <f t="shared" si="179"/>
        <v>14.384004000000001</v>
      </c>
      <c r="K334" s="77" t="s">
        <v>21</v>
      </c>
      <c r="L334" s="90">
        <v>0.20090549857855056</v>
      </c>
      <c r="M334" s="90">
        <v>10.815708994273001</v>
      </c>
      <c r="N334" s="90">
        <v>3.3673895071484483</v>
      </c>
      <c r="O334" s="90">
        <v>0</v>
      </c>
      <c r="P334" s="90">
        <v>0</v>
      </c>
      <c r="Q334" s="90">
        <v>0</v>
      </c>
      <c r="R334" s="91">
        <v>0</v>
      </c>
      <c r="S334" s="92">
        <f t="shared" si="180"/>
        <v>14.384004000000001</v>
      </c>
      <c r="U334" s="107" t="s">
        <v>60</v>
      </c>
      <c r="V334" s="123">
        <v>0.20090549857855056</v>
      </c>
      <c r="W334" s="123">
        <v>0</v>
      </c>
      <c r="X334" s="123">
        <v>0</v>
      </c>
      <c r="Y334" s="123">
        <v>10.815708994273001</v>
      </c>
      <c r="Z334" s="123">
        <v>3.3673895071484483</v>
      </c>
      <c r="AA334" s="123">
        <v>0</v>
      </c>
      <c r="AB334" s="123">
        <v>0</v>
      </c>
      <c r="AC334" s="124">
        <v>0</v>
      </c>
      <c r="AD334" s="123">
        <v>0</v>
      </c>
      <c r="AE334" s="123">
        <v>0</v>
      </c>
      <c r="AF334" s="123">
        <v>0</v>
      </c>
      <c r="AG334" s="123">
        <v>0</v>
      </c>
      <c r="AH334" s="123">
        <v>0</v>
      </c>
      <c r="AI334" s="125">
        <f t="shared" si="181"/>
        <v>14.384004000000001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spans="1:111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179"/>
        <v>0</v>
      </c>
      <c r="K335" s="79" t="s">
        <v>63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8">
        <v>0</v>
      </c>
      <c r="S335" s="89">
        <f t="shared" si="180"/>
        <v>0</v>
      </c>
      <c r="U335" s="109" t="s">
        <v>61</v>
      </c>
      <c r="V335" s="119">
        <v>0</v>
      </c>
      <c r="W335" s="119">
        <v>0</v>
      </c>
      <c r="X335" s="119">
        <v>0</v>
      </c>
      <c r="Y335" s="119">
        <v>0</v>
      </c>
      <c r="Z335" s="119">
        <v>0</v>
      </c>
      <c r="AA335" s="119">
        <v>0</v>
      </c>
      <c r="AB335" s="119">
        <v>0</v>
      </c>
      <c r="AC335" s="120">
        <v>0</v>
      </c>
      <c r="AD335" s="121">
        <v>0</v>
      </c>
      <c r="AE335" s="121">
        <v>0</v>
      </c>
      <c r="AF335" s="121">
        <v>0</v>
      </c>
      <c r="AG335" s="121">
        <v>0</v>
      </c>
      <c r="AH335" s="121">
        <v>0</v>
      </c>
      <c r="AI335" s="122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spans="1:111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179"/>
        <v>0</v>
      </c>
      <c r="K336" s="80" t="s">
        <v>23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95">
        <f t="shared" si="180"/>
        <v>0</v>
      </c>
      <c r="U336" s="110" t="s">
        <v>64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7">
        <v>0</v>
      </c>
      <c r="AI336" s="128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spans="1:111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179"/>
        <v>0</v>
      </c>
      <c r="K337" s="81" t="s">
        <v>19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5">
        <v>0</v>
      </c>
      <c r="S337" s="97">
        <f t="shared" si="180"/>
        <v>0</v>
      </c>
      <c r="U337" s="111" t="s">
        <v>19</v>
      </c>
      <c r="V337" s="129">
        <v>0</v>
      </c>
      <c r="W337" s="129">
        <v>0</v>
      </c>
      <c r="X337" s="129">
        <v>0</v>
      </c>
      <c r="Y337" s="129">
        <v>0</v>
      </c>
      <c r="Z337" s="129">
        <v>0</v>
      </c>
      <c r="AA337" s="129">
        <v>0</v>
      </c>
      <c r="AB337" s="129">
        <v>0</v>
      </c>
      <c r="AC337" s="129">
        <v>0</v>
      </c>
      <c r="AD337" s="130">
        <v>0</v>
      </c>
      <c r="AE337" s="130">
        <v>0</v>
      </c>
      <c r="AF337" s="130">
        <v>0</v>
      </c>
      <c r="AG337" s="130">
        <v>0</v>
      </c>
      <c r="AH337" s="130">
        <v>0</v>
      </c>
      <c r="AI337" s="131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spans="1:111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179"/>
        <v>0</v>
      </c>
      <c r="K338" s="80" t="s">
        <v>20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95">
        <f t="shared" si="180"/>
        <v>0</v>
      </c>
      <c r="U338" s="110" t="s">
        <v>20</v>
      </c>
      <c r="V338" s="126">
        <v>0</v>
      </c>
      <c r="W338" s="126">
        <v>0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7">
        <v>0</v>
      </c>
      <c r="AI338" s="128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spans="1:111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179"/>
        <v>0</v>
      </c>
      <c r="K339" s="82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54">
        <v>0</v>
      </c>
      <c r="S339" s="99">
        <f t="shared" si="180"/>
        <v>0</v>
      </c>
      <c r="U339" s="111" t="s">
        <v>11</v>
      </c>
      <c r="V339" s="129">
        <v>0</v>
      </c>
      <c r="W339" s="129">
        <v>0</v>
      </c>
      <c r="X339" s="129">
        <v>0</v>
      </c>
      <c r="Y339" s="129">
        <v>0</v>
      </c>
      <c r="Z339" s="129">
        <v>0</v>
      </c>
      <c r="AA339" s="129">
        <v>0</v>
      </c>
      <c r="AB339" s="129">
        <v>0</v>
      </c>
      <c r="AC339" s="129">
        <v>0</v>
      </c>
      <c r="AD339" s="130">
        <v>0</v>
      </c>
      <c r="AE339" s="130">
        <v>0</v>
      </c>
      <c r="AF339" s="130">
        <v>0</v>
      </c>
      <c r="AG339" s="130">
        <v>0</v>
      </c>
      <c r="AH339" s="130">
        <v>0</v>
      </c>
      <c r="AI339" s="131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spans="1:111" ht="15">
      <c r="A340" s="34" t="s">
        <v>26</v>
      </c>
      <c r="B340" s="70">
        <f>SUM(B319:B335)</f>
        <v>1066.3572250470252</v>
      </c>
      <c r="C340" s="70">
        <f t="shared" ref="C340:I340" si="182">SUM(C319:C335)</f>
        <v>12076.290876407071</v>
      </c>
      <c r="D340" s="70">
        <f t="shared" si="182"/>
        <v>1196.5510499286456</v>
      </c>
      <c r="E340" s="70">
        <f t="shared" si="182"/>
        <v>6297.8420580942347</v>
      </c>
      <c r="F340" s="70">
        <f t="shared" si="182"/>
        <v>0</v>
      </c>
      <c r="G340" s="70">
        <f t="shared" si="182"/>
        <v>307.41424182559894</v>
      </c>
      <c r="H340" s="71">
        <f t="shared" si="182"/>
        <v>0</v>
      </c>
      <c r="I340" s="40">
        <f t="shared" si="182"/>
        <v>20944.455451302572</v>
      </c>
      <c r="K340" s="83" t="s">
        <v>26</v>
      </c>
      <c r="L340" s="70">
        <f>SUM(L319:L335)</f>
        <v>1066.3572250470252</v>
      </c>
      <c r="M340" s="70">
        <f t="shared" ref="M340:S340" si="183">SUM(M319:M335)</f>
        <v>12076.290876407071</v>
      </c>
      <c r="N340" s="70">
        <f t="shared" si="183"/>
        <v>1196.5510499286456</v>
      </c>
      <c r="O340" s="70">
        <f t="shared" si="183"/>
        <v>6297.8420580942347</v>
      </c>
      <c r="P340" s="70">
        <f t="shared" si="183"/>
        <v>132.52982642018785</v>
      </c>
      <c r="Q340" s="70">
        <f t="shared" si="183"/>
        <v>307.41424182559894</v>
      </c>
      <c r="R340" s="71">
        <f t="shared" si="183"/>
        <v>0</v>
      </c>
      <c r="S340" s="100">
        <f t="shared" si="183"/>
        <v>21076.985277722764</v>
      </c>
      <c r="T340" s="1"/>
      <c r="U340" s="112" t="s">
        <v>62</v>
      </c>
      <c r="V340" s="132">
        <f>SUM(V319:V335)</f>
        <v>631.47037683747726</v>
      </c>
      <c r="W340" s="132">
        <f t="shared" ref="W340:AH340" si="184">SUM(W319:W335)</f>
        <v>129.88748430242759</v>
      </c>
      <c r="X340" s="132">
        <f t="shared" si="184"/>
        <v>307.41424182559894</v>
      </c>
      <c r="Y340" s="132">
        <f t="shared" si="184"/>
        <v>12076.290876407071</v>
      </c>
      <c r="Z340" s="132">
        <f t="shared" si="184"/>
        <v>433.66921204237184</v>
      </c>
      <c r="AA340" s="132">
        <f t="shared" si="184"/>
        <v>6206.9615687984351</v>
      </c>
      <c r="AB340" s="132">
        <f t="shared" si="184"/>
        <v>132.52982642018785</v>
      </c>
      <c r="AC340" s="132">
        <f t="shared" si="184"/>
        <v>1158.7616910891941</v>
      </c>
      <c r="AD340" s="133">
        <f t="shared" si="184"/>
        <v>304.99936390712043</v>
      </c>
      <c r="AE340" s="133">
        <f t="shared" si="184"/>
        <v>90.880489295799663</v>
      </c>
      <c r="AF340" s="133">
        <f t="shared" si="184"/>
        <v>0</v>
      </c>
      <c r="AG340" s="133">
        <f t="shared" si="184"/>
        <v>762.88183788627396</v>
      </c>
      <c r="AH340" s="133">
        <f t="shared" si="184"/>
        <v>0</v>
      </c>
      <c r="AI340" s="134">
        <f>SUM(V340:AC340)</f>
        <v>21076.985277722768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spans="1:111" s="14" customFormat="1" ht="15" thickBot="1">
      <c r="A341" s="31" t="s">
        <v>86</v>
      </c>
      <c r="B341" s="49">
        <f>IF($I340=0,"-",B340/$I340)</f>
        <v>5.0913580805496975E-2</v>
      </c>
      <c r="C341" s="49">
        <f t="shared" ref="C341:H341" si="185">IF($I340=0,"-",C340/$I340)</f>
        <v>0.57658652928386467</v>
      </c>
      <c r="D341" s="49">
        <f t="shared" si="185"/>
        <v>5.7129728328851347E-2</v>
      </c>
      <c r="E341" s="49">
        <f t="shared" si="185"/>
        <v>0.30069256623726454</v>
      </c>
      <c r="F341" s="49">
        <f t="shared" si="185"/>
        <v>0</v>
      </c>
      <c r="G341" s="49">
        <f t="shared" si="185"/>
        <v>1.4677595344522567E-2</v>
      </c>
      <c r="H341" s="72">
        <f t="shared" si="185"/>
        <v>0</v>
      </c>
      <c r="I341" s="50">
        <f>SUM(B341:H341)</f>
        <v>1.0000000000000002</v>
      </c>
      <c r="K341" s="84" t="s">
        <v>86</v>
      </c>
      <c r="L341" s="101">
        <f>IF($S340=0,"-",L340/$S340)</f>
        <v>5.0593441661417639E-2</v>
      </c>
      <c r="M341" s="101">
        <f t="shared" ref="M341:R341" si="186">IF($S340=0,"-",M340/$S340)</f>
        <v>0.57296101493087148</v>
      </c>
      <c r="N341" s="101">
        <f t="shared" si="186"/>
        <v>5.6770502714794585E-2</v>
      </c>
      <c r="O341" s="101">
        <f t="shared" si="186"/>
        <v>0.2988018435801022</v>
      </c>
      <c r="P341" s="101">
        <f t="shared" si="186"/>
        <v>6.2878929160834363E-3</v>
      </c>
      <c r="Q341" s="101">
        <f t="shared" si="186"/>
        <v>1.4585304196730601E-2</v>
      </c>
      <c r="R341" s="102">
        <f t="shared" si="186"/>
        <v>0</v>
      </c>
      <c r="S341" s="103">
        <f>SUM(L341:R341)</f>
        <v>1</v>
      </c>
      <c r="T341" s="24"/>
      <c r="U341" s="113" t="s">
        <v>86</v>
      </c>
      <c r="V341" s="135">
        <f>+V340/$AI340</f>
        <v>2.9960184937117513E-2</v>
      </c>
      <c r="W341" s="135">
        <f t="shared" ref="W341:AH341" si="187">+W340/$AI340</f>
        <v>6.1625266892277823E-3</v>
      </c>
      <c r="X341" s="135">
        <f t="shared" si="187"/>
        <v>1.4585304196730599E-2</v>
      </c>
      <c r="Y341" s="135">
        <f t="shared" si="187"/>
        <v>0.57296101493087137</v>
      </c>
      <c r="Z341" s="135">
        <f t="shared" si="187"/>
        <v>2.0575485835763081E-2</v>
      </c>
      <c r="AA341" s="135">
        <f t="shared" si="187"/>
        <v>0.29449000827261845</v>
      </c>
      <c r="AB341" s="135">
        <f t="shared" si="187"/>
        <v>6.2878929160834355E-3</v>
      </c>
      <c r="AC341" s="135">
        <f t="shared" si="187"/>
        <v>5.4977582221587565E-2</v>
      </c>
      <c r="AD341" s="135">
        <f t="shared" si="187"/>
        <v>1.4470730035072342E-2</v>
      </c>
      <c r="AE341" s="135">
        <f t="shared" si="187"/>
        <v>4.3118353074837234E-3</v>
      </c>
      <c r="AF341" s="135">
        <f t="shared" si="187"/>
        <v>0</v>
      </c>
      <c r="AG341" s="135">
        <f t="shared" si="187"/>
        <v>3.6195016879031497E-2</v>
      </c>
      <c r="AH341" s="135">
        <f t="shared" si="187"/>
        <v>0</v>
      </c>
      <c r="AI341" s="136">
        <f>SUM(V341:AC341)</f>
        <v>0.99999999999999989</v>
      </c>
    </row>
    <row r="342" spans="1:111" ht="15" thickBot="1">
      <c r="A342" s="32"/>
      <c r="B342" s="32"/>
      <c r="C342" s="32"/>
      <c r="D342" s="32"/>
      <c r="E342" s="32"/>
      <c r="F342" s="32"/>
      <c r="G342" s="32"/>
      <c r="H342" s="32"/>
      <c r="I342" s="32"/>
      <c r="K342" s="32"/>
      <c r="L342" s="32"/>
      <c r="M342" s="32"/>
      <c r="N342" s="32"/>
      <c r="O342" s="32"/>
      <c r="P342" s="32"/>
      <c r="Q342" s="32"/>
      <c r="R342" s="32"/>
      <c r="S342" s="32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spans="1:111" ht="30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4" t="s">
        <v>39</v>
      </c>
      <c r="L343" s="86" t="s">
        <v>0</v>
      </c>
      <c r="M343" s="86" t="s">
        <v>1</v>
      </c>
      <c r="N343" s="86" t="s">
        <v>2</v>
      </c>
      <c r="O343" s="86" t="s">
        <v>3</v>
      </c>
      <c r="P343" s="86" t="s">
        <v>27</v>
      </c>
      <c r="Q343" s="86" t="s">
        <v>4</v>
      </c>
      <c r="R343" s="86" t="s">
        <v>5</v>
      </c>
      <c r="S343" s="87" t="s">
        <v>6</v>
      </c>
      <c r="U343" s="445" t="s">
        <v>39</v>
      </c>
      <c r="V343" s="116" t="s">
        <v>77</v>
      </c>
      <c r="W343" s="116" t="s">
        <v>78</v>
      </c>
      <c r="X343" s="116" t="s">
        <v>4</v>
      </c>
      <c r="Y343" s="116" t="s">
        <v>1</v>
      </c>
      <c r="Z343" s="116" t="s">
        <v>2</v>
      </c>
      <c r="AA343" s="116" t="s">
        <v>3</v>
      </c>
      <c r="AB343" s="116" t="s">
        <v>54</v>
      </c>
      <c r="AC343" s="116" t="s">
        <v>66</v>
      </c>
      <c r="AD343" s="117" t="s">
        <v>79</v>
      </c>
      <c r="AE343" s="117" t="s">
        <v>80</v>
      </c>
      <c r="AF343" s="117" t="s">
        <v>81</v>
      </c>
      <c r="AG343" s="117" t="s">
        <v>82</v>
      </c>
      <c r="AH343" s="117" t="s">
        <v>83</v>
      </c>
      <c r="AI343" s="118" t="s">
        <v>62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spans="1:111" ht="15">
      <c r="A344" s="411" t="s">
        <v>39</v>
      </c>
      <c r="B344" s="386" t="s">
        <v>119</v>
      </c>
      <c r="C344" s="387"/>
      <c r="D344" s="387"/>
      <c r="E344" s="387"/>
      <c r="F344" s="387"/>
      <c r="G344" s="387"/>
      <c r="H344" s="387"/>
      <c r="I344" s="388"/>
      <c r="K344" s="405" t="s">
        <v>39</v>
      </c>
      <c r="L344" s="389" t="s">
        <v>119</v>
      </c>
      <c r="M344" s="390"/>
      <c r="N344" s="390"/>
      <c r="O344" s="390"/>
      <c r="P344" s="390"/>
      <c r="Q344" s="390"/>
      <c r="R344" s="390"/>
      <c r="S344" s="391"/>
      <c r="U344" s="446" t="s">
        <v>39</v>
      </c>
      <c r="V344" s="402" t="s">
        <v>119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3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spans="1:111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  <c r="K345" s="85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4">
        <v>0</v>
      </c>
      <c r="S345" s="105">
        <f>SUM(L345:R345)</f>
        <v>0</v>
      </c>
      <c r="U345" s="106" t="s">
        <v>7</v>
      </c>
      <c r="V345" s="119">
        <v>0</v>
      </c>
      <c r="W345" s="119">
        <v>0</v>
      </c>
      <c r="X345" s="119">
        <v>0</v>
      </c>
      <c r="Y345" s="119">
        <v>0</v>
      </c>
      <c r="Z345" s="119">
        <v>0</v>
      </c>
      <c r="AA345" s="119">
        <v>0</v>
      </c>
      <c r="AB345" s="119">
        <v>0</v>
      </c>
      <c r="AC345" s="120">
        <v>0</v>
      </c>
      <c r="AD345" s="121">
        <v>0</v>
      </c>
      <c r="AE345" s="121">
        <v>0</v>
      </c>
      <c r="AF345" s="121">
        <v>0</v>
      </c>
      <c r="AG345" s="121">
        <v>0</v>
      </c>
      <c r="AH345" s="121">
        <v>0</v>
      </c>
      <c r="AI345" s="122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spans="1:111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188">SUM(B346:H346)</f>
        <v>0</v>
      </c>
      <c r="K346" s="77" t="s">
        <v>8</v>
      </c>
      <c r="L346" s="90">
        <v>0</v>
      </c>
      <c r="M346" s="90">
        <v>0</v>
      </c>
      <c r="N346" s="90">
        <v>0</v>
      </c>
      <c r="O346" s="90">
        <v>0</v>
      </c>
      <c r="P346" s="90">
        <v>0</v>
      </c>
      <c r="Q346" s="90">
        <v>0</v>
      </c>
      <c r="R346" s="91">
        <v>0</v>
      </c>
      <c r="S346" s="92">
        <f t="shared" ref="S346:S365" si="189">SUM(L346:R346)</f>
        <v>0</v>
      </c>
      <c r="U346" s="107" t="s">
        <v>8</v>
      </c>
      <c r="V346" s="123">
        <v>0</v>
      </c>
      <c r="W346" s="123">
        <v>0</v>
      </c>
      <c r="X346" s="123">
        <v>0</v>
      </c>
      <c r="Y346" s="123">
        <v>0</v>
      </c>
      <c r="Z346" s="123">
        <v>0</v>
      </c>
      <c r="AA346" s="123">
        <v>0</v>
      </c>
      <c r="AB346" s="123">
        <v>0</v>
      </c>
      <c r="AC346" s="124">
        <v>0</v>
      </c>
      <c r="AD346" s="123">
        <v>0</v>
      </c>
      <c r="AE346" s="123">
        <v>0</v>
      </c>
      <c r="AF346" s="123">
        <v>0</v>
      </c>
      <c r="AG346" s="123">
        <v>0</v>
      </c>
      <c r="AH346" s="123">
        <v>0</v>
      </c>
      <c r="AI346" s="125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spans="1:111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188"/>
        <v>0</v>
      </c>
      <c r="K347" s="78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8">
        <v>0</v>
      </c>
      <c r="S347" s="89">
        <f t="shared" si="189"/>
        <v>0</v>
      </c>
      <c r="U347" s="108" t="s">
        <v>10</v>
      </c>
      <c r="V347" s="119">
        <v>0</v>
      </c>
      <c r="W347" s="119">
        <v>0</v>
      </c>
      <c r="X347" s="119">
        <v>0</v>
      </c>
      <c r="Y347" s="119">
        <v>0</v>
      </c>
      <c r="Z347" s="119">
        <v>0</v>
      </c>
      <c r="AA347" s="119">
        <v>0</v>
      </c>
      <c r="AB347" s="119">
        <v>0</v>
      </c>
      <c r="AC347" s="120">
        <v>0</v>
      </c>
      <c r="AD347" s="121">
        <v>0</v>
      </c>
      <c r="AE347" s="121">
        <v>0</v>
      </c>
      <c r="AF347" s="121">
        <v>0</v>
      </c>
      <c r="AG347" s="121">
        <v>0</v>
      </c>
      <c r="AH347" s="121">
        <v>0</v>
      </c>
      <c r="AI347" s="122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spans="1:111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188"/>
        <v>0</v>
      </c>
      <c r="K348" s="77" t="s">
        <v>55</v>
      </c>
      <c r="L348" s="90">
        <v>0</v>
      </c>
      <c r="M348" s="90">
        <v>0</v>
      </c>
      <c r="N348" s="90">
        <v>0</v>
      </c>
      <c r="O348" s="90">
        <v>0</v>
      </c>
      <c r="P348" s="90">
        <v>0</v>
      </c>
      <c r="Q348" s="90">
        <v>0</v>
      </c>
      <c r="R348" s="91">
        <v>0</v>
      </c>
      <c r="S348" s="92">
        <f t="shared" si="189"/>
        <v>0</v>
      </c>
      <c r="U348" s="107" t="s">
        <v>55</v>
      </c>
      <c r="V348" s="123">
        <v>0</v>
      </c>
      <c r="W348" s="123">
        <v>0</v>
      </c>
      <c r="X348" s="123">
        <v>0</v>
      </c>
      <c r="Y348" s="123">
        <v>0</v>
      </c>
      <c r="Z348" s="123">
        <v>0</v>
      </c>
      <c r="AA348" s="123">
        <v>0</v>
      </c>
      <c r="AB348" s="123">
        <v>0</v>
      </c>
      <c r="AC348" s="124">
        <v>0</v>
      </c>
      <c r="AD348" s="123">
        <v>0</v>
      </c>
      <c r="AE348" s="123">
        <v>0</v>
      </c>
      <c r="AF348" s="123">
        <v>0</v>
      </c>
      <c r="AG348" s="123">
        <v>0</v>
      </c>
      <c r="AH348" s="123">
        <v>0</v>
      </c>
      <c r="AI348" s="125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spans="1:111" ht="15">
      <c r="A349" s="28" t="s">
        <v>16</v>
      </c>
      <c r="B349" s="44">
        <v>6.6129951623035357</v>
      </c>
      <c r="C349" s="44">
        <v>0</v>
      </c>
      <c r="D349" s="44">
        <v>6.0364522007367061</v>
      </c>
      <c r="E349" s="44">
        <v>0</v>
      </c>
      <c r="F349" s="397"/>
      <c r="G349" s="44">
        <v>0</v>
      </c>
      <c r="H349" s="45">
        <v>0</v>
      </c>
      <c r="I349" s="40">
        <f t="shared" si="188"/>
        <v>12.649447363040242</v>
      </c>
      <c r="K349" s="78" t="s">
        <v>16</v>
      </c>
      <c r="L349" s="44">
        <v>6.6129951623035357</v>
      </c>
      <c r="M349" s="44">
        <v>0</v>
      </c>
      <c r="N349" s="44">
        <v>6.0364522007367061</v>
      </c>
      <c r="O349" s="44">
        <v>0</v>
      </c>
      <c r="P349" s="44">
        <v>0</v>
      </c>
      <c r="Q349" s="44">
        <v>0</v>
      </c>
      <c r="R349" s="88">
        <v>0</v>
      </c>
      <c r="S349" s="89">
        <f t="shared" si="189"/>
        <v>12.649447363040242</v>
      </c>
      <c r="U349" s="108" t="s">
        <v>16</v>
      </c>
      <c r="V349" s="119">
        <v>6.6129951623035357</v>
      </c>
      <c r="W349" s="119">
        <v>0</v>
      </c>
      <c r="X349" s="119">
        <v>0</v>
      </c>
      <c r="Y349" s="119">
        <v>0</v>
      </c>
      <c r="Z349" s="119">
        <v>5.3047610248898325</v>
      </c>
      <c r="AA349" s="119">
        <v>0</v>
      </c>
      <c r="AB349" s="119">
        <v>0</v>
      </c>
      <c r="AC349" s="120">
        <v>0.73169117584687349</v>
      </c>
      <c r="AD349" s="121">
        <v>0</v>
      </c>
      <c r="AE349" s="121">
        <v>0</v>
      </c>
      <c r="AF349" s="121">
        <v>0</v>
      </c>
      <c r="AG349" s="121">
        <v>0.73169117584687349</v>
      </c>
      <c r="AH349" s="121">
        <v>0</v>
      </c>
      <c r="AI349" s="122">
        <f t="shared" si="190"/>
        <v>12.649447363040242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spans="1:111" ht="15">
      <c r="A350" s="27" t="s">
        <v>67</v>
      </c>
      <c r="B350" s="41">
        <v>11.890501234098215</v>
      </c>
      <c r="C350" s="41">
        <v>0</v>
      </c>
      <c r="D350" s="41">
        <v>2.3200222689439255E-2</v>
      </c>
      <c r="E350" s="41">
        <v>0</v>
      </c>
      <c r="F350" s="397"/>
      <c r="G350" s="41">
        <v>0</v>
      </c>
      <c r="H350" s="42">
        <v>0</v>
      </c>
      <c r="I350" s="43">
        <f t="shared" si="188"/>
        <v>11.913701456787654</v>
      </c>
      <c r="K350" s="77" t="s">
        <v>67</v>
      </c>
      <c r="L350" s="90">
        <v>11.890501234098215</v>
      </c>
      <c r="M350" s="90">
        <v>0</v>
      </c>
      <c r="N350" s="90">
        <v>2.3200222689439255E-2</v>
      </c>
      <c r="O350" s="90">
        <v>0</v>
      </c>
      <c r="P350" s="90">
        <v>0</v>
      </c>
      <c r="Q350" s="90">
        <v>0</v>
      </c>
      <c r="R350" s="91">
        <v>0</v>
      </c>
      <c r="S350" s="92">
        <f t="shared" si="189"/>
        <v>11.913701456787654</v>
      </c>
      <c r="U350" s="107" t="s">
        <v>56</v>
      </c>
      <c r="V350" s="123">
        <v>11.890501234098215</v>
      </c>
      <c r="W350" s="123">
        <v>0</v>
      </c>
      <c r="X350" s="123">
        <v>0</v>
      </c>
      <c r="Y350" s="123">
        <v>0</v>
      </c>
      <c r="Z350" s="123">
        <v>0</v>
      </c>
      <c r="AA350" s="123">
        <v>0</v>
      </c>
      <c r="AB350" s="123">
        <v>0</v>
      </c>
      <c r="AC350" s="124">
        <v>2.3200222689439255E-2</v>
      </c>
      <c r="AD350" s="123">
        <v>0</v>
      </c>
      <c r="AE350" s="123">
        <v>0</v>
      </c>
      <c r="AF350" s="123">
        <v>0</v>
      </c>
      <c r="AG350" s="123">
        <v>2.3200222689439255E-2</v>
      </c>
      <c r="AH350" s="123">
        <v>0</v>
      </c>
      <c r="AI350" s="125">
        <f t="shared" si="190"/>
        <v>11.913701456787654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spans="1:111" ht="15">
      <c r="A351" s="28" t="s">
        <v>57</v>
      </c>
      <c r="B351" s="44">
        <v>0</v>
      </c>
      <c r="C351" s="44">
        <v>0</v>
      </c>
      <c r="D351" s="44">
        <v>10.422762393791254</v>
      </c>
      <c r="E351" s="44">
        <v>0</v>
      </c>
      <c r="F351" s="397"/>
      <c r="G351" s="44">
        <v>0</v>
      </c>
      <c r="H351" s="45">
        <v>0</v>
      </c>
      <c r="I351" s="40">
        <f t="shared" si="188"/>
        <v>10.422762393791254</v>
      </c>
      <c r="K351" s="78" t="s">
        <v>57</v>
      </c>
      <c r="L351" s="44">
        <v>0</v>
      </c>
      <c r="M351" s="44">
        <v>0</v>
      </c>
      <c r="N351" s="44">
        <v>10.422762393791254</v>
      </c>
      <c r="O351" s="44">
        <v>0</v>
      </c>
      <c r="P351" s="44">
        <v>605.81708403399261</v>
      </c>
      <c r="Q351" s="44">
        <v>0</v>
      </c>
      <c r="R351" s="88">
        <v>0</v>
      </c>
      <c r="S351" s="89">
        <f t="shared" si="189"/>
        <v>616.23984642778385</v>
      </c>
      <c r="U351" s="108" t="s">
        <v>57</v>
      </c>
      <c r="V351" s="119">
        <v>0</v>
      </c>
      <c r="W351" s="119">
        <v>0</v>
      </c>
      <c r="X351" s="119">
        <v>0</v>
      </c>
      <c r="Y351" s="119">
        <v>0</v>
      </c>
      <c r="Z351" s="119">
        <v>0</v>
      </c>
      <c r="AA351" s="119">
        <v>0</v>
      </c>
      <c r="AB351" s="119">
        <v>605.81708403399261</v>
      </c>
      <c r="AC351" s="120">
        <v>10.422762393791254</v>
      </c>
      <c r="AD351" s="119">
        <v>0</v>
      </c>
      <c r="AE351" s="119">
        <v>0</v>
      </c>
      <c r="AF351" s="119">
        <v>0</v>
      </c>
      <c r="AG351" s="119">
        <v>10.422762393791254</v>
      </c>
      <c r="AH351" s="119">
        <v>0</v>
      </c>
      <c r="AI351" s="122">
        <f t="shared" si="190"/>
        <v>616.23984642778385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spans="1:111" ht="15">
      <c r="A352" s="27" t="s">
        <v>12</v>
      </c>
      <c r="B352" s="41">
        <v>0</v>
      </c>
      <c r="C352" s="41">
        <v>0</v>
      </c>
      <c r="D352" s="41">
        <v>0</v>
      </c>
      <c r="E352" s="41">
        <v>0</v>
      </c>
      <c r="F352" s="397"/>
      <c r="G352" s="41">
        <v>0</v>
      </c>
      <c r="H352" s="42">
        <v>0</v>
      </c>
      <c r="I352" s="43">
        <f t="shared" si="188"/>
        <v>0</v>
      </c>
      <c r="K352" s="77" t="s">
        <v>12</v>
      </c>
      <c r="L352" s="90">
        <v>0</v>
      </c>
      <c r="M352" s="90">
        <v>0</v>
      </c>
      <c r="N352" s="90">
        <v>0</v>
      </c>
      <c r="O352" s="90">
        <v>0</v>
      </c>
      <c r="P352" s="90">
        <v>14.321370883512937</v>
      </c>
      <c r="Q352" s="90">
        <v>0</v>
      </c>
      <c r="R352" s="91">
        <v>0</v>
      </c>
      <c r="S352" s="92">
        <f t="shared" si="189"/>
        <v>14.321370883512937</v>
      </c>
      <c r="U352" s="107" t="s">
        <v>12</v>
      </c>
      <c r="V352" s="123">
        <v>0</v>
      </c>
      <c r="W352" s="123">
        <v>0</v>
      </c>
      <c r="X352" s="123">
        <v>0</v>
      </c>
      <c r="Y352" s="123">
        <v>0</v>
      </c>
      <c r="Z352" s="123">
        <v>0</v>
      </c>
      <c r="AA352" s="123">
        <v>0</v>
      </c>
      <c r="AB352" s="123">
        <v>14.321370883512937</v>
      </c>
      <c r="AC352" s="124">
        <v>0</v>
      </c>
      <c r="AD352" s="123">
        <v>0</v>
      </c>
      <c r="AE352" s="123">
        <v>0</v>
      </c>
      <c r="AF352" s="123">
        <v>0</v>
      </c>
      <c r="AG352" s="123">
        <v>0</v>
      </c>
      <c r="AH352" s="123">
        <v>0</v>
      </c>
      <c r="AI352" s="125">
        <f t="shared" si="190"/>
        <v>14.321370883512937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spans="1:111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188"/>
        <v>0</v>
      </c>
      <c r="K353" s="78" t="s">
        <v>58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8">
        <v>0</v>
      </c>
      <c r="S353" s="89">
        <f t="shared" si="189"/>
        <v>0</v>
      </c>
      <c r="U353" s="108" t="s">
        <v>58</v>
      </c>
      <c r="V353" s="119">
        <v>0</v>
      </c>
      <c r="W353" s="119">
        <v>0</v>
      </c>
      <c r="X353" s="119">
        <v>0</v>
      </c>
      <c r="Y353" s="119">
        <v>0</v>
      </c>
      <c r="Z353" s="119">
        <v>0</v>
      </c>
      <c r="AA353" s="119">
        <v>0</v>
      </c>
      <c r="AB353" s="119">
        <v>0</v>
      </c>
      <c r="AC353" s="120">
        <v>0</v>
      </c>
      <c r="AD353" s="119">
        <v>0</v>
      </c>
      <c r="AE353" s="119">
        <v>0</v>
      </c>
      <c r="AF353" s="119">
        <v>0</v>
      </c>
      <c r="AG353" s="119">
        <v>0</v>
      </c>
      <c r="AH353" s="119">
        <v>0</v>
      </c>
      <c r="AI353" s="122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spans="1:111" ht="15">
      <c r="A354" s="27" t="s">
        <v>17</v>
      </c>
      <c r="B354" s="41">
        <v>0</v>
      </c>
      <c r="C354" s="41">
        <v>0.53025340694168244</v>
      </c>
      <c r="D354" s="41">
        <v>0</v>
      </c>
      <c r="E354" s="41">
        <v>0</v>
      </c>
      <c r="F354" s="397"/>
      <c r="G354" s="41">
        <v>0</v>
      </c>
      <c r="H354" s="42">
        <v>0</v>
      </c>
      <c r="I354" s="43">
        <f t="shared" si="188"/>
        <v>0.53025340694168244</v>
      </c>
      <c r="K354" s="77" t="s">
        <v>17</v>
      </c>
      <c r="L354" s="90">
        <v>0</v>
      </c>
      <c r="M354" s="90">
        <v>0.53025340694168244</v>
      </c>
      <c r="N354" s="90">
        <v>0</v>
      </c>
      <c r="O354" s="90">
        <v>0</v>
      </c>
      <c r="P354" s="90">
        <v>7.3559826012793179</v>
      </c>
      <c r="Q354" s="90">
        <v>0</v>
      </c>
      <c r="R354" s="91">
        <v>0</v>
      </c>
      <c r="S354" s="92">
        <f t="shared" si="189"/>
        <v>7.8862360082210001</v>
      </c>
      <c r="U354" s="107" t="s">
        <v>17</v>
      </c>
      <c r="V354" s="123">
        <v>0</v>
      </c>
      <c r="W354" s="123">
        <v>0</v>
      </c>
      <c r="X354" s="123">
        <v>0</v>
      </c>
      <c r="Y354" s="123">
        <v>0.53025340694168244</v>
      </c>
      <c r="Z354" s="123">
        <v>0</v>
      </c>
      <c r="AA354" s="123">
        <v>0</v>
      </c>
      <c r="AB354" s="123">
        <v>7.3559826012793179</v>
      </c>
      <c r="AC354" s="124">
        <v>0</v>
      </c>
      <c r="AD354" s="123">
        <v>0</v>
      </c>
      <c r="AE354" s="123">
        <v>0</v>
      </c>
      <c r="AF354" s="123">
        <v>0</v>
      </c>
      <c r="AG354" s="123">
        <v>0</v>
      </c>
      <c r="AH354" s="123">
        <v>0</v>
      </c>
      <c r="AI354" s="125">
        <f t="shared" si="190"/>
        <v>7.8862360082210001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spans="1:111" ht="15">
      <c r="A355" s="28" t="s">
        <v>139</v>
      </c>
      <c r="B355" s="44">
        <v>0.78861837493032572</v>
      </c>
      <c r="C355" s="44">
        <v>27.364297356943325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 t="shared" si="188"/>
        <v>28.152915731873652</v>
      </c>
      <c r="K355" s="78" t="s">
        <v>139</v>
      </c>
      <c r="L355" s="44">
        <v>0.78861837493032572</v>
      </c>
      <c r="M355" s="44">
        <v>27.364297356943325</v>
      </c>
      <c r="N355" s="44">
        <v>0</v>
      </c>
      <c r="O355" s="44">
        <v>0</v>
      </c>
      <c r="P355" s="44">
        <v>0</v>
      </c>
      <c r="Q355" s="44">
        <v>0</v>
      </c>
      <c r="R355" s="88">
        <v>0</v>
      </c>
      <c r="S355" s="89">
        <f t="shared" si="189"/>
        <v>28.152915731873652</v>
      </c>
      <c r="U355" s="108" t="s">
        <v>139</v>
      </c>
      <c r="V355" s="119">
        <v>0.78861837493032572</v>
      </c>
      <c r="W355" s="119">
        <v>0</v>
      </c>
      <c r="X355" s="119">
        <v>0</v>
      </c>
      <c r="Y355" s="119">
        <v>27.364297356943325</v>
      </c>
      <c r="Z355" s="119">
        <v>0</v>
      </c>
      <c r="AA355" s="119">
        <v>0</v>
      </c>
      <c r="AB355" s="119">
        <v>0</v>
      </c>
      <c r="AC355" s="120">
        <v>0</v>
      </c>
      <c r="AD355" s="119">
        <v>0</v>
      </c>
      <c r="AE355" s="119">
        <v>0</v>
      </c>
      <c r="AF355" s="119">
        <v>0</v>
      </c>
      <c r="AG355" s="119">
        <v>0</v>
      </c>
      <c r="AH355" s="119">
        <v>0</v>
      </c>
      <c r="AI355" s="122">
        <f t="shared" si="190"/>
        <v>28.152915731873652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spans="1:111" ht="15">
      <c r="A356" s="27" t="s">
        <v>25</v>
      </c>
      <c r="B356" s="41">
        <v>6.0205839392393417</v>
      </c>
      <c r="C356" s="41">
        <v>0</v>
      </c>
      <c r="D356" s="41">
        <v>45.44752101049594</v>
      </c>
      <c r="E356" s="41">
        <v>691.6564406182207</v>
      </c>
      <c r="F356" s="397"/>
      <c r="G356" s="41">
        <v>19.707156968884192</v>
      </c>
      <c r="H356" s="42">
        <v>0</v>
      </c>
      <c r="I356" s="43">
        <f t="shared" si="188"/>
        <v>762.83170253684023</v>
      </c>
      <c r="K356" s="77" t="s">
        <v>25</v>
      </c>
      <c r="L356" s="90">
        <v>6.0205839392393417</v>
      </c>
      <c r="M356" s="90">
        <v>0</v>
      </c>
      <c r="N356" s="90">
        <v>45.44752101049594</v>
      </c>
      <c r="O356" s="90">
        <v>691.6564406182207</v>
      </c>
      <c r="P356" s="90">
        <v>0.79719087462282556</v>
      </c>
      <c r="Q356" s="90">
        <v>19.707156968884192</v>
      </c>
      <c r="R356" s="91">
        <v>0</v>
      </c>
      <c r="S356" s="92">
        <f t="shared" si="189"/>
        <v>763.62889341146308</v>
      </c>
      <c r="U356" s="107" t="s">
        <v>25</v>
      </c>
      <c r="V356" s="123">
        <v>0.42555427943619806</v>
      </c>
      <c r="W356" s="123">
        <v>0.95301553077571188</v>
      </c>
      <c r="X356" s="123">
        <v>19.707156968884192</v>
      </c>
      <c r="Y356" s="123">
        <v>0</v>
      </c>
      <c r="Z356" s="123">
        <v>44.632652674959296</v>
      </c>
      <c r="AA356" s="123">
        <v>691.41166082461427</v>
      </c>
      <c r="AB356" s="123">
        <v>0.79719087462282556</v>
      </c>
      <c r="AC356" s="124">
        <v>5.7016622581705327</v>
      </c>
      <c r="AD356" s="123">
        <v>4.6420141290274319</v>
      </c>
      <c r="AE356" s="123">
        <v>0.2447797936064558</v>
      </c>
      <c r="AF356" s="123">
        <v>0</v>
      </c>
      <c r="AG356" s="123">
        <v>0.81486833553664506</v>
      </c>
      <c r="AH356" s="123">
        <v>0</v>
      </c>
      <c r="AI356" s="125">
        <f t="shared" si="190"/>
        <v>763.62889341146308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spans="1:111" ht="15">
      <c r="A357" s="28" t="s">
        <v>24</v>
      </c>
      <c r="B357" s="44">
        <v>54.797847903491935</v>
      </c>
      <c r="C357" s="44">
        <v>0</v>
      </c>
      <c r="D357" s="44">
        <v>206.32830858370286</v>
      </c>
      <c r="E357" s="44">
        <v>0</v>
      </c>
      <c r="F357" s="397"/>
      <c r="G357" s="44">
        <v>0</v>
      </c>
      <c r="H357" s="45">
        <v>0</v>
      </c>
      <c r="I357" s="40">
        <f t="shared" si="188"/>
        <v>261.12615648719481</v>
      </c>
      <c r="K357" s="78" t="s">
        <v>24</v>
      </c>
      <c r="L357" s="44">
        <v>54.797847903491935</v>
      </c>
      <c r="M357" s="44">
        <v>0</v>
      </c>
      <c r="N357" s="44">
        <v>206.32830858370286</v>
      </c>
      <c r="O357" s="44">
        <v>0</v>
      </c>
      <c r="P357" s="44">
        <v>0</v>
      </c>
      <c r="Q357" s="44">
        <v>0</v>
      </c>
      <c r="R357" s="88">
        <v>0</v>
      </c>
      <c r="S357" s="89">
        <f t="shared" si="189"/>
        <v>261.12615648719481</v>
      </c>
      <c r="U357" s="108" t="s">
        <v>24</v>
      </c>
      <c r="V357" s="119">
        <v>54.797847903491935</v>
      </c>
      <c r="W357" s="119">
        <v>0</v>
      </c>
      <c r="X357" s="119">
        <v>0</v>
      </c>
      <c r="Y357" s="119">
        <v>0</v>
      </c>
      <c r="Z357" s="119">
        <v>0</v>
      </c>
      <c r="AA357" s="119">
        <v>0</v>
      </c>
      <c r="AB357" s="119">
        <v>0</v>
      </c>
      <c r="AC357" s="120">
        <v>206.32830858370286</v>
      </c>
      <c r="AD357" s="119">
        <v>0</v>
      </c>
      <c r="AE357" s="119">
        <v>0</v>
      </c>
      <c r="AF357" s="119">
        <v>0</v>
      </c>
      <c r="AG357" s="119">
        <v>206.32830858370286</v>
      </c>
      <c r="AH357" s="119">
        <v>0</v>
      </c>
      <c r="AI357" s="122">
        <f t="shared" si="190"/>
        <v>261.12615648719481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spans="1:111" ht="15">
      <c r="A358" s="27" t="s">
        <v>59</v>
      </c>
      <c r="B358" s="41">
        <v>1.5525903302949964</v>
      </c>
      <c r="C358" s="41">
        <v>2.633001127149762</v>
      </c>
      <c r="D358" s="41">
        <v>4.8018257637989574</v>
      </c>
      <c r="E358" s="41">
        <v>0</v>
      </c>
      <c r="F358" s="397"/>
      <c r="G358" s="41">
        <v>0</v>
      </c>
      <c r="H358" s="42">
        <v>0</v>
      </c>
      <c r="I358" s="43">
        <f t="shared" si="188"/>
        <v>8.9874172212437156</v>
      </c>
      <c r="K358" s="77" t="s">
        <v>59</v>
      </c>
      <c r="L358" s="90">
        <v>1.5525903302949964</v>
      </c>
      <c r="M358" s="90">
        <v>2.633001127149762</v>
      </c>
      <c r="N358" s="90">
        <v>4.8018257637989574</v>
      </c>
      <c r="O358" s="90">
        <v>0</v>
      </c>
      <c r="P358" s="90">
        <v>0</v>
      </c>
      <c r="Q358" s="90">
        <v>0</v>
      </c>
      <c r="R358" s="91">
        <v>0</v>
      </c>
      <c r="S358" s="92">
        <f t="shared" si="189"/>
        <v>8.9874172212437156</v>
      </c>
      <c r="U358" s="107" t="s">
        <v>59</v>
      </c>
      <c r="V358" s="123">
        <v>1.5525903302949964</v>
      </c>
      <c r="W358" s="123">
        <v>0</v>
      </c>
      <c r="X358" s="123">
        <v>0</v>
      </c>
      <c r="Y358" s="123">
        <v>2.633001127149762</v>
      </c>
      <c r="Z358" s="123">
        <v>4.8018257637989574</v>
      </c>
      <c r="AA358" s="123">
        <v>0</v>
      </c>
      <c r="AB358" s="123">
        <v>0</v>
      </c>
      <c r="AC358" s="124">
        <v>0</v>
      </c>
      <c r="AD358" s="123">
        <v>0</v>
      </c>
      <c r="AE358" s="123">
        <v>0</v>
      </c>
      <c r="AF358" s="123">
        <v>0</v>
      </c>
      <c r="AG358" s="123">
        <v>0</v>
      </c>
      <c r="AH358" s="123">
        <v>0</v>
      </c>
      <c r="AI358" s="125">
        <f t="shared" si="190"/>
        <v>8.9874172212437156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spans="1:111" ht="15">
      <c r="A359" s="28" t="s">
        <v>22</v>
      </c>
      <c r="B359" s="44">
        <v>17.940878863992982</v>
      </c>
      <c r="C359" s="44">
        <v>839.54744885841899</v>
      </c>
      <c r="D359" s="44">
        <v>371.08733082522804</v>
      </c>
      <c r="E359" s="44">
        <v>0</v>
      </c>
      <c r="F359" s="397"/>
      <c r="G359" s="44">
        <v>0</v>
      </c>
      <c r="H359" s="45">
        <v>0</v>
      </c>
      <c r="I359" s="40">
        <f t="shared" si="188"/>
        <v>1228.5756585476402</v>
      </c>
      <c r="K359" s="78" t="s">
        <v>22</v>
      </c>
      <c r="L359" s="44">
        <v>17.940878863992982</v>
      </c>
      <c r="M359" s="44">
        <v>839.54744885841899</v>
      </c>
      <c r="N359" s="44">
        <v>371.08733082522804</v>
      </c>
      <c r="O359" s="44">
        <v>0</v>
      </c>
      <c r="P359" s="44">
        <v>25.275871884456947</v>
      </c>
      <c r="Q359" s="44">
        <v>0</v>
      </c>
      <c r="R359" s="88">
        <v>0</v>
      </c>
      <c r="S359" s="89">
        <f t="shared" si="189"/>
        <v>1253.8515304320972</v>
      </c>
      <c r="U359" s="108" t="s">
        <v>22</v>
      </c>
      <c r="V359" s="119">
        <v>17.940878863992982</v>
      </c>
      <c r="W359" s="119">
        <v>0</v>
      </c>
      <c r="X359" s="119">
        <v>0</v>
      </c>
      <c r="Y359" s="119">
        <v>839.54744885841899</v>
      </c>
      <c r="Z359" s="119">
        <v>113.18748490669189</v>
      </c>
      <c r="AA359" s="119">
        <v>0</v>
      </c>
      <c r="AB359" s="119">
        <v>25.275871884456947</v>
      </c>
      <c r="AC359" s="120">
        <v>257.89984591853613</v>
      </c>
      <c r="AD359" s="119">
        <v>0</v>
      </c>
      <c r="AE359" s="119">
        <v>0</v>
      </c>
      <c r="AF359" s="119">
        <v>0</v>
      </c>
      <c r="AG359" s="119">
        <v>257.89984591853613</v>
      </c>
      <c r="AH359" s="119">
        <v>0</v>
      </c>
      <c r="AI359" s="122">
        <f t="shared" si="190"/>
        <v>1253.851530432097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spans="1:111" ht="15">
      <c r="A360" s="27" t="s">
        <v>21</v>
      </c>
      <c r="B360" s="41">
        <v>1.9730050914276609</v>
      </c>
      <c r="C360" s="41">
        <v>106.21635079219708</v>
      </c>
      <c r="D360" s="41">
        <v>33.069660558973354</v>
      </c>
      <c r="E360" s="41">
        <v>0</v>
      </c>
      <c r="F360" s="397"/>
      <c r="G360" s="41">
        <v>0</v>
      </c>
      <c r="H360" s="42">
        <v>0</v>
      </c>
      <c r="I360" s="43">
        <f t="shared" si="188"/>
        <v>141.2590164425981</v>
      </c>
      <c r="K360" s="77" t="s">
        <v>21</v>
      </c>
      <c r="L360" s="90">
        <v>1.9730050914276609</v>
      </c>
      <c r="M360" s="90">
        <v>106.21635079219708</v>
      </c>
      <c r="N360" s="90">
        <v>33.069660558973354</v>
      </c>
      <c r="O360" s="90">
        <v>0</v>
      </c>
      <c r="P360" s="90">
        <v>0</v>
      </c>
      <c r="Q360" s="90">
        <v>0</v>
      </c>
      <c r="R360" s="91">
        <v>0</v>
      </c>
      <c r="S360" s="92">
        <f t="shared" si="189"/>
        <v>141.2590164425981</v>
      </c>
      <c r="U360" s="107" t="s">
        <v>60</v>
      </c>
      <c r="V360" s="123">
        <v>1.9730050914276609</v>
      </c>
      <c r="W360" s="123">
        <v>0</v>
      </c>
      <c r="X360" s="123">
        <v>0</v>
      </c>
      <c r="Y360" s="123">
        <v>106.21635079219708</v>
      </c>
      <c r="Z360" s="123">
        <v>33.069660558973354</v>
      </c>
      <c r="AA360" s="123">
        <v>0</v>
      </c>
      <c r="AB360" s="123">
        <v>0</v>
      </c>
      <c r="AC360" s="124">
        <v>0</v>
      </c>
      <c r="AD360" s="123">
        <v>0</v>
      </c>
      <c r="AE360" s="123">
        <v>0</v>
      </c>
      <c r="AF360" s="123">
        <v>0</v>
      </c>
      <c r="AG360" s="123">
        <v>0</v>
      </c>
      <c r="AH360" s="123">
        <v>0</v>
      </c>
      <c r="AI360" s="125">
        <f t="shared" si="190"/>
        <v>141.2590164425981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spans="1:111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188"/>
        <v>0</v>
      </c>
      <c r="K361" s="79" t="s">
        <v>63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8">
        <v>0</v>
      </c>
      <c r="S361" s="89">
        <f t="shared" si="189"/>
        <v>0</v>
      </c>
      <c r="U361" s="109" t="s">
        <v>61</v>
      </c>
      <c r="V361" s="119">
        <v>0</v>
      </c>
      <c r="W361" s="119">
        <v>0</v>
      </c>
      <c r="X361" s="119">
        <v>0</v>
      </c>
      <c r="Y361" s="119">
        <v>0</v>
      </c>
      <c r="Z361" s="119">
        <v>0</v>
      </c>
      <c r="AA361" s="119">
        <v>0</v>
      </c>
      <c r="AB361" s="119">
        <v>0</v>
      </c>
      <c r="AC361" s="120">
        <v>0</v>
      </c>
      <c r="AD361" s="121">
        <v>0</v>
      </c>
      <c r="AE361" s="121">
        <v>0</v>
      </c>
      <c r="AF361" s="121">
        <v>0</v>
      </c>
      <c r="AG361" s="121">
        <v>0</v>
      </c>
      <c r="AH361" s="121">
        <v>0</v>
      </c>
      <c r="AI361" s="122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spans="1:111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188"/>
        <v>0</v>
      </c>
      <c r="K362" s="80" t="s">
        <v>23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95">
        <f t="shared" si="189"/>
        <v>0</v>
      </c>
      <c r="U362" s="110" t="s">
        <v>64</v>
      </c>
      <c r="V362" s="126">
        <v>0</v>
      </c>
      <c r="W362" s="126">
        <v>0</v>
      </c>
      <c r="X362" s="126">
        <v>0</v>
      </c>
      <c r="Y362" s="126">
        <v>0</v>
      </c>
      <c r="Z362" s="126">
        <v>0</v>
      </c>
      <c r="AA362" s="126">
        <v>0</v>
      </c>
      <c r="AB362" s="126">
        <v>0</v>
      </c>
      <c r="AC362" s="126">
        <v>0</v>
      </c>
      <c r="AD362" s="126">
        <v>0</v>
      </c>
      <c r="AE362" s="126">
        <v>0</v>
      </c>
      <c r="AF362" s="126">
        <v>0</v>
      </c>
      <c r="AG362" s="126">
        <v>0</v>
      </c>
      <c r="AH362" s="127">
        <v>0</v>
      </c>
      <c r="AI362" s="128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spans="1:111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188"/>
        <v>0</v>
      </c>
      <c r="K363" s="81" t="s">
        <v>19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65">
        <v>0</v>
      </c>
      <c r="S363" s="97">
        <f t="shared" si="189"/>
        <v>0</v>
      </c>
      <c r="U363" s="111" t="s">
        <v>19</v>
      </c>
      <c r="V363" s="129">
        <v>0</v>
      </c>
      <c r="W363" s="129">
        <v>0</v>
      </c>
      <c r="X363" s="129">
        <v>0</v>
      </c>
      <c r="Y363" s="129">
        <v>0</v>
      </c>
      <c r="Z363" s="129">
        <v>0</v>
      </c>
      <c r="AA363" s="129">
        <v>0</v>
      </c>
      <c r="AB363" s="129">
        <v>0</v>
      </c>
      <c r="AC363" s="129">
        <v>0</v>
      </c>
      <c r="AD363" s="130">
        <v>0</v>
      </c>
      <c r="AE363" s="130">
        <v>0</v>
      </c>
      <c r="AF363" s="130">
        <v>0</v>
      </c>
      <c r="AG363" s="130">
        <v>0</v>
      </c>
      <c r="AH363" s="130">
        <v>0</v>
      </c>
      <c r="AI363" s="131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spans="1:111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188"/>
        <v>0</v>
      </c>
      <c r="K364" s="80" t="s">
        <v>20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95">
        <f t="shared" si="189"/>
        <v>0</v>
      </c>
      <c r="U364" s="110" t="s">
        <v>20</v>
      </c>
      <c r="V364" s="126">
        <v>0</v>
      </c>
      <c r="W364" s="126">
        <v>0</v>
      </c>
      <c r="X364" s="126">
        <v>0</v>
      </c>
      <c r="Y364" s="126">
        <v>0</v>
      </c>
      <c r="Z364" s="126">
        <v>0</v>
      </c>
      <c r="AA364" s="126">
        <v>0</v>
      </c>
      <c r="AB364" s="126">
        <v>0</v>
      </c>
      <c r="AC364" s="126">
        <v>0</v>
      </c>
      <c r="AD364" s="126">
        <v>0</v>
      </c>
      <c r="AE364" s="126">
        <v>0</v>
      </c>
      <c r="AF364" s="126">
        <v>0</v>
      </c>
      <c r="AG364" s="126">
        <v>0</v>
      </c>
      <c r="AH364" s="127">
        <v>0</v>
      </c>
      <c r="AI364" s="128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spans="1:111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188"/>
        <v>0</v>
      </c>
      <c r="K365" s="82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54">
        <v>0</v>
      </c>
      <c r="S365" s="99">
        <f t="shared" si="189"/>
        <v>0</v>
      </c>
      <c r="U365" s="111" t="s">
        <v>11</v>
      </c>
      <c r="V365" s="129">
        <v>0</v>
      </c>
      <c r="W365" s="129">
        <v>0</v>
      </c>
      <c r="X365" s="129">
        <v>0</v>
      </c>
      <c r="Y365" s="129">
        <v>0</v>
      </c>
      <c r="Z365" s="129">
        <v>0</v>
      </c>
      <c r="AA365" s="129">
        <v>0</v>
      </c>
      <c r="AB365" s="129">
        <v>0</v>
      </c>
      <c r="AC365" s="129">
        <v>0</v>
      </c>
      <c r="AD365" s="130">
        <v>0</v>
      </c>
      <c r="AE365" s="130">
        <v>0</v>
      </c>
      <c r="AF365" s="130">
        <v>0</v>
      </c>
      <c r="AG365" s="130">
        <v>0</v>
      </c>
      <c r="AH365" s="130">
        <v>0</v>
      </c>
      <c r="AI365" s="131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spans="1:111" ht="15">
      <c r="A366" s="34" t="s">
        <v>26</v>
      </c>
      <c r="B366" s="70">
        <f>SUM(B345:B361)</f>
        <v>101.57702089977899</v>
      </c>
      <c r="C366" s="70">
        <f t="shared" ref="C366:I366" si="191">SUM(C345:C361)</f>
        <v>976.2913515416509</v>
      </c>
      <c r="D366" s="70">
        <f t="shared" si="191"/>
        <v>677.21706155941649</v>
      </c>
      <c r="E366" s="70">
        <f t="shared" si="191"/>
        <v>691.6564406182207</v>
      </c>
      <c r="F366" s="70">
        <f t="shared" si="191"/>
        <v>0</v>
      </c>
      <c r="G366" s="70">
        <f t="shared" si="191"/>
        <v>19.707156968884192</v>
      </c>
      <c r="H366" s="71">
        <f t="shared" si="191"/>
        <v>0</v>
      </c>
      <c r="I366" s="40">
        <f t="shared" si="191"/>
        <v>2466.4490315879516</v>
      </c>
      <c r="K366" s="83" t="s">
        <v>26</v>
      </c>
      <c r="L366" s="70">
        <f>SUM(L345:L361)</f>
        <v>101.57702089977899</v>
      </c>
      <c r="M366" s="70">
        <f t="shared" ref="M366:S366" si="192">SUM(M345:M361)</f>
        <v>976.2913515416509</v>
      </c>
      <c r="N366" s="70">
        <f t="shared" si="192"/>
        <v>677.21706155941649</v>
      </c>
      <c r="O366" s="70">
        <f t="shared" si="192"/>
        <v>691.6564406182207</v>
      </c>
      <c r="P366" s="70">
        <f t="shared" si="192"/>
        <v>653.56750027786461</v>
      </c>
      <c r="Q366" s="70">
        <f t="shared" si="192"/>
        <v>19.707156968884192</v>
      </c>
      <c r="R366" s="71">
        <f t="shared" si="192"/>
        <v>0</v>
      </c>
      <c r="S366" s="100">
        <f t="shared" si="192"/>
        <v>3120.0165318658164</v>
      </c>
      <c r="T366" s="1"/>
      <c r="U366" s="112" t="s">
        <v>62</v>
      </c>
      <c r="V366" s="132">
        <f>SUM(V345:V361)</f>
        <v>95.981991239975841</v>
      </c>
      <c r="W366" s="132">
        <f t="shared" ref="W366:AH366" si="193">SUM(W345:W361)</f>
        <v>0.95301553077571188</v>
      </c>
      <c r="X366" s="132">
        <f t="shared" si="193"/>
        <v>19.707156968884192</v>
      </c>
      <c r="Y366" s="132">
        <f t="shared" si="193"/>
        <v>976.2913515416509</v>
      </c>
      <c r="Z366" s="132">
        <f t="shared" si="193"/>
        <v>200.99638492931331</v>
      </c>
      <c r="AA366" s="132">
        <f t="shared" si="193"/>
        <v>691.41166082461427</v>
      </c>
      <c r="AB366" s="132">
        <f t="shared" si="193"/>
        <v>653.56750027786461</v>
      </c>
      <c r="AC366" s="132">
        <f t="shared" si="193"/>
        <v>481.10747055273708</v>
      </c>
      <c r="AD366" s="133">
        <f t="shared" si="193"/>
        <v>4.6420141290274319</v>
      </c>
      <c r="AE366" s="133">
        <f t="shared" si="193"/>
        <v>0.2447797936064558</v>
      </c>
      <c r="AF366" s="133">
        <f t="shared" si="193"/>
        <v>0</v>
      </c>
      <c r="AG366" s="133">
        <f t="shared" si="193"/>
        <v>476.22067663010318</v>
      </c>
      <c r="AH366" s="133">
        <f t="shared" si="193"/>
        <v>0</v>
      </c>
      <c r="AI366" s="134">
        <f>SUM(V366:AC366)</f>
        <v>3120.016531865816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spans="1:111" s="14" customFormat="1" ht="15" thickBot="1">
      <c r="A367" s="31" t="s">
        <v>86</v>
      </c>
      <c r="B367" s="49">
        <f>IF($I366=0,"-",B366/$I366)</f>
        <v>4.1183506976579028E-2</v>
      </c>
      <c r="C367" s="49">
        <f t="shared" ref="C367:H367" si="194">IF($I366=0,"-",C366/$I366)</f>
        <v>0.39582871530618818</v>
      </c>
      <c r="D367" s="49">
        <f t="shared" si="194"/>
        <v>0.27457168296861578</v>
      </c>
      <c r="E367" s="49">
        <f t="shared" si="194"/>
        <v>0.28042600181886501</v>
      </c>
      <c r="F367" s="49">
        <f t="shared" si="194"/>
        <v>0</v>
      </c>
      <c r="G367" s="49">
        <f t="shared" si="194"/>
        <v>7.9900929297518509E-3</v>
      </c>
      <c r="H367" s="72">
        <f t="shared" si="194"/>
        <v>0</v>
      </c>
      <c r="I367" s="50">
        <f>SUM(B367:H367)</f>
        <v>0.99999999999999989</v>
      </c>
      <c r="K367" s="84" t="s">
        <v>86</v>
      </c>
      <c r="L367" s="101">
        <f>IF($S366=0,"-",L366/$S366)</f>
        <v>3.2556564961222952E-2</v>
      </c>
      <c r="M367" s="101">
        <f t="shared" ref="M367:R367" si="195">IF($S366=0,"-",M366/$S366)</f>
        <v>0.31291223670466067</v>
      </c>
      <c r="N367" s="101">
        <f t="shared" si="195"/>
        <v>0.21705560039274233</v>
      </c>
      <c r="O367" s="101">
        <f t="shared" si="195"/>
        <v>0.22168358197916338</v>
      </c>
      <c r="P367" s="101">
        <f t="shared" si="195"/>
        <v>0.20947565296617884</v>
      </c>
      <c r="Q367" s="101">
        <f t="shared" si="195"/>
        <v>6.3163629960316329E-3</v>
      </c>
      <c r="R367" s="102">
        <f t="shared" si="195"/>
        <v>0</v>
      </c>
      <c r="S367" s="103">
        <f>SUM(L367:R367)</f>
        <v>0.99999999999999989</v>
      </c>
      <c r="T367" s="24"/>
      <c r="U367" s="113" t="s">
        <v>86</v>
      </c>
      <c r="V367" s="135">
        <f>+V366/$AI366</f>
        <v>3.0763295726057321E-2</v>
      </c>
      <c r="W367" s="135">
        <f t="shared" ref="W367:AH367" si="196">+W366/$AI366</f>
        <v>3.0545207727017859E-4</v>
      </c>
      <c r="X367" s="135">
        <f t="shared" si="196"/>
        <v>6.3163629960316338E-3</v>
      </c>
      <c r="Y367" s="135">
        <f t="shared" si="196"/>
        <v>0.31291223670466073</v>
      </c>
      <c r="Z367" s="135">
        <f t="shared" si="196"/>
        <v>6.4421576897579616E-2</v>
      </c>
      <c r="AA367" s="135">
        <f t="shared" si="196"/>
        <v>0.22160512733281573</v>
      </c>
      <c r="AB367" s="135">
        <f t="shared" si="196"/>
        <v>0.20947565296617887</v>
      </c>
      <c r="AC367" s="135">
        <f t="shared" si="196"/>
        <v>0.1542002952994059</v>
      </c>
      <c r="AD367" s="135">
        <f t="shared" si="196"/>
        <v>1.4878171578954547E-3</v>
      </c>
      <c r="AE367" s="135">
        <f t="shared" si="196"/>
        <v>7.8454646347682602E-5</v>
      </c>
      <c r="AF367" s="135">
        <f t="shared" si="196"/>
        <v>0</v>
      </c>
      <c r="AG367" s="135">
        <f t="shared" si="196"/>
        <v>0.15263402349516275</v>
      </c>
      <c r="AH367" s="135">
        <f t="shared" si="196"/>
        <v>0</v>
      </c>
      <c r="AI367" s="136">
        <f>SUM(V367:AC367)</f>
        <v>1</v>
      </c>
    </row>
    <row r="368" spans="1:111" ht="15" thickBot="1">
      <c r="A368" s="32"/>
      <c r="B368" s="32"/>
      <c r="C368" s="32"/>
      <c r="D368" s="32"/>
      <c r="E368" s="32"/>
      <c r="F368" s="32"/>
      <c r="G368" s="32"/>
      <c r="H368" s="32"/>
      <c r="I368" s="32"/>
      <c r="K368" s="32"/>
      <c r="L368" s="32"/>
      <c r="M368" s="32"/>
      <c r="N368" s="32"/>
      <c r="O368" s="32"/>
      <c r="P368" s="32"/>
      <c r="Q368" s="32"/>
      <c r="R368" s="32"/>
      <c r="S368" s="32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spans="1:111" ht="30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4" t="s">
        <v>40</v>
      </c>
      <c r="L369" s="86" t="s">
        <v>0</v>
      </c>
      <c r="M369" s="86" t="s">
        <v>1</v>
      </c>
      <c r="N369" s="86" t="s">
        <v>2</v>
      </c>
      <c r="O369" s="86" t="s">
        <v>3</v>
      </c>
      <c r="P369" s="86" t="s">
        <v>27</v>
      </c>
      <c r="Q369" s="86" t="s">
        <v>4</v>
      </c>
      <c r="R369" s="86" t="s">
        <v>5</v>
      </c>
      <c r="S369" s="87" t="s">
        <v>6</v>
      </c>
      <c r="U369" s="445" t="s">
        <v>40</v>
      </c>
      <c r="V369" s="116" t="s">
        <v>77</v>
      </c>
      <c r="W369" s="116" t="s">
        <v>78</v>
      </c>
      <c r="X369" s="116" t="s">
        <v>4</v>
      </c>
      <c r="Y369" s="116" t="s">
        <v>1</v>
      </c>
      <c r="Z369" s="116" t="s">
        <v>2</v>
      </c>
      <c r="AA369" s="116" t="s">
        <v>3</v>
      </c>
      <c r="AB369" s="116" t="s">
        <v>54</v>
      </c>
      <c r="AC369" s="116" t="s">
        <v>66</v>
      </c>
      <c r="AD369" s="117" t="s">
        <v>79</v>
      </c>
      <c r="AE369" s="117" t="s">
        <v>80</v>
      </c>
      <c r="AF369" s="117" t="s">
        <v>81</v>
      </c>
      <c r="AG369" s="117" t="s">
        <v>82</v>
      </c>
      <c r="AH369" s="117" t="s">
        <v>83</v>
      </c>
      <c r="AI369" s="118" t="s">
        <v>62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spans="1:111" ht="15">
      <c r="A370" s="411" t="s">
        <v>40</v>
      </c>
      <c r="B370" s="386" t="s">
        <v>119</v>
      </c>
      <c r="C370" s="387"/>
      <c r="D370" s="387"/>
      <c r="E370" s="387"/>
      <c r="F370" s="387"/>
      <c r="G370" s="387"/>
      <c r="H370" s="387"/>
      <c r="I370" s="388"/>
      <c r="K370" s="405" t="s">
        <v>40</v>
      </c>
      <c r="L370" s="389" t="s">
        <v>119</v>
      </c>
      <c r="M370" s="390"/>
      <c r="N370" s="390"/>
      <c r="O370" s="390"/>
      <c r="P370" s="390"/>
      <c r="Q370" s="390"/>
      <c r="R370" s="390"/>
      <c r="S370" s="391"/>
      <c r="U370" s="446" t="s">
        <v>40</v>
      </c>
      <c r="V370" s="402" t="s">
        <v>119</v>
      </c>
      <c r="W370" s="402"/>
      <c r="X370" s="402"/>
      <c r="Y370" s="402"/>
      <c r="Z370" s="402"/>
      <c r="AA370" s="402"/>
      <c r="AB370" s="402"/>
      <c r="AC370" s="402"/>
      <c r="AD370" s="402"/>
      <c r="AE370" s="402"/>
      <c r="AF370" s="402"/>
      <c r="AG370" s="402"/>
      <c r="AH370" s="402"/>
      <c r="AI370" s="403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spans="1:111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  <c r="K371" s="85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4">
        <v>0</v>
      </c>
      <c r="S371" s="105">
        <f>SUM(L371:R371)</f>
        <v>0</v>
      </c>
      <c r="U371" s="106" t="s">
        <v>7</v>
      </c>
      <c r="V371" s="119">
        <v>0</v>
      </c>
      <c r="W371" s="119">
        <v>0</v>
      </c>
      <c r="X371" s="119">
        <v>0</v>
      </c>
      <c r="Y371" s="119">
        <v>0</v>
      </c>
      <c r="Z371" s="119">
        <v>0</v>
      </c>
      <c r="AA371" s="119">
        <v>0</v>
      </c>
      <c r="AB371" s="119">
        <v>0</v>
      </c>
      <c r="AC371" s="120">
        <v>0</v>
      </c>
      <c r="AD371" s="121">
        <v>0</v>
      </c>
      <c r="AE371" s="121">
        <v>0</v>
      </c>
      <c r="AF371" s="121">
        <v>0</v>
      </c>
      <c r="AG371" s="121">
        <v>0</v>
      </c>
      <c r="AH371" s="121">
        <v>0</v>
      </c>
      <c r="AI371" s="122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spans="1:111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197">SUM(B372:H372)</f>
        <v>0</v>
      </c>
      <c r="K372" s="77" t="s">
        <v>8</v>
      </c>
      <c r="L372" s="90">
        <v>0</v>
      </c>
      <c r="M372" s="90">
        <v>0</v>
      </c>
      <c r="N372" s="90">
        <v>0</v>
      </c>
      <c r="O372" s="90">
        <v>0</v>
      </c>
      <c r="P372" s="90">
        <v>0</v>
      </c>
      <c r="Q372" s="90">
        <v>0</v>
      </c>
      <c r="R372" s="91">
        <v>0</v>
      </c>
      <c r="S372" s="92">
        <f t="shared" ref="S372:S391" si="198">SUM(L372:R372)</f>
        <v>0</v>
      </c>
      <c r="U372" s="107" t="s">
        <v>8</v>
      </c>
      <c r="V372" s="123">
        <v>0</v>
      </c>
      <c r="W372" s="123">
        <v>0</v>
      </c>
      <c r="X372" s="123">
        <v>0</v>
      </c>
      <c r="Y372" s="123">
        <v>0</v>
      </c>
      <c r="Z372" s="123">
        <v>0</v>
      </c>
      <c r="AA372" s="123">
        <v>0</v>
      </c>
      <c r="AB372" s="123">
        <v>0</v>
      </c>
      <c r="AC372" s="124">
        <v>0</v>
      </c>
      <c r="AD372" s="123">
        <v>0</v>
      </c>
      <c r="AE372" s="123">
        <v>0</v>
      </c>
      <c r="AF372" s="123">
        <v>0</v>
      </c>
      <c r="AG372" s="123">
        <v>0</v>
      </c>
      <c r="AH372" s="123">
        <v>0</v>
      </c>
      <c r="AI372" s="125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spans="1:111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197"/>
        <v>0</v>
      </c>
      <c r="K373" s="78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8">
        <v>0</v>
      </c>
      <c r="S373" s="89">
        <f t="shared" si="198"/>
        <v>0</v>
      </c>
      <c r="U373" s="108" t="s">
        <v>10</v>
      </c>
      <c r="V373" s="119">
        <v>0</v>
      </c>
      <c r="W373" s="119">
        <v>0</v>
      </c>
      <c r="X373" s="119">
        <v>0</v>
      </c>
      <c r="Y373" s="119">
        <v>0</v>
      </c>
      <c r="Z373" s="119">
        <v>0</v>
      </c>
      <c r="AA373" s="119">
        <v>0</v>
      </c>
      <c r="AB373" s="119">
        <v>0</v>
      </c>
      <c r="AC373" s="120">
        <v>0</v>
      </c>
      <c r="AD373" s="121">
        <v>0</v>
      </c>
      <c r="AE373" s="121">
        <v>0</v>
      </c>
      <c r="AF373" s="121">
        <v>0</v>
      </c>
      <c r="AG373" s="121">
        <v>0</v>
      </c>
      <c r="AH373" s="121">
        <v>0</v>
      </c>
      <c r="AI373" s="122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spans="1:111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197"/>
        <v>0</v>
      </c>
      <c r="K374" s="77" t="s">
        <v>55</v>
      </c>
      <c r="L374" s="90">
        <v>0</v>
      </c>
      <c r="M374" s="90">
        <v>0</v>
      </c>
      <c r="N374" s="90">
        <v>0</v>
      </c>
      <c r="O374" s="90">
        <v>0</v>
      </c>
      <c r="P374" s="90">
        <v>0</v>
      </c>
      <c r="Q374" s="90">
        <v>0</v>
      </c>
      <c r="R374" s="91">
        <v>0</v>
      </c>
      <c r="S374" s="92">
        <f t="shared" si="198"/>
        <v>0</v>
      </c>
      <c r="U374" s="107" t="s">
        <v>55</v>
      </c>
      <c r="V374" s="123">
        <v>0</v>
      </c>
      <c r="W374" s="123">
        <v>0</v>
      </c>
      <c r="X374" s="123">
        <v>0</v>
      </c>
      <c r="Y374" s="123">
        <v>0</v>
      </c>
      <c r="Z374" s="123">
        <v>0</v>
      </c>
      <c r="AA374" s="123">
        <v>0</v>
      </c>
      <c r="AB374" s="123">
        <v>0</v>
      </c>
      <c r="AC374" s="124">
        <v>0</v>
      </c>
      <c r="AD374" s="123">
        <v>0</v>
      </c>
      <c r="AE374" s="123">
        <v>0</v>
      </c>
      <c r="AF374" s="123">
        <v>0</v>
      </c>
      <c r="AG374" s="123">
        <v>0</v>
      </c>
      <c r="AH374" s="123">
        <v>0</v>
      </c>
      <c r="AI374" s="125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spans="1:111" ht="15">
      <c r="A375" s="28" t="s">
        <v>16</v>
      </c>
      <c r="B375" s="44">
        <v>89.67234132089979</v>
      </c>
      <c r="C375" s="44">
        <v>1.8450066839109736</v>
      </c>
      <c r="D375" s="44">
        <v>1.8450066839109736</v>
      </c>
      <c r="E375" s="44">
        <v>0</v>
      </c>
      <c r="F375" s="397"/>
      <c r="G375" s="44">
        <v>0</v>
      </c>
      <c r="H375" s="45">
        <v>0</v>
      </c>
      <c r="I375" s="40">
        <f t="shared" si="197"/>
        <v>93.362354688721723</v>
      </c>
      <c r="K375" s="78" t="s">
        <v>16</v>
      </c>
      <c r="L375" s="44">
        <v>89.67234132089979</v>
      </c>
      <c r="M375" s="44">
        <v>1.8450066839109736</v>
      </c>
      <c r="N375" s="44">
        <v>1.8450066839109736</v>
      </c>
      <c r="O375" s="44">
        <v>0</v>
      </c>
      <c r="P375" s="44">
        <v>0</v>
      </c>
      <c r="Q375" s="44">
        <v>0</v>
      </c>
      <c r="R375" s="88">
        <v>0</v>
      </c>
      <c r="S375" s="89">
        <f t="shared" si="198"/>
        <v>93.362354688721723</v>
      </c>
      <c r="U375" s="108" t="s">
        <v>16</v>
      </c>
      <c r="V375" s="119">
        <v>89.67234132089979</v>
      </c>
      <c r="W375" s="119">
        <v>0</v>
      </c>
      <c r="X375" s="119">
        <v>0</v>
      </c>
      <c r="Y375" s="119">
        <v>1.8450066839109736</v>
      </c>
      <c r="Z375" s="119">
        <v>1.8450066839109736</v>
      </c>
      <c r="AA375" s="119">
        <v>0</v>
      </c>
      <c r="AB375" s="119">
        <v>0</v>
      </c>
      <c r="AC375" s="120">
        <v>0</v>
      </c>
      <c r="AD375" s="121">
        <v>0</v>
      </c>
      <c r="AE375" s="121">
        <v>0</v>
      </c>
      <c r="AF375" s="121">
        <v>0</v>
      </c>
      <c r="AG375" s="121">
        <v>0</v>
      </c>
      <c r="AH375" s="121">
        <v>0</v>
      </c>
      <c r="AI375" s="122">
        <f t="shared" si="199"/>
        <v>93.362354688721723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spans="1:111" ht="15">
      <c r="A376" s="27" t="s">
        <v>67</v>
      </c>
      <c r="B376" s="41">
        <v>138.3819508864529</v>
      </c>
      <c r="C376" s="41">
        <v>0.68305969482720852</v>
      </c>
      <c r="D376" s="41">
        <v>0</v>
      </c>
      <c r="E376" s="41">
        <v>1.4371058972758612</v>
      </c>
      <c r="F376" s="397"/>
      <c r="G376" s="41">
        <v>0</v>
      </c>
      <c r="H376" s="42">
        <v>0</v>
      </c>
      <c r="I376" s="43">
        <f t="shared" si="197"/>
        <v>140.50211647855599</v>
      </c>
      <c r="K376" s="77" t="s">
        <v>67</v>
      </c>
      <c r="L376" s="90">
        <v>138.3819508864529</v>
      </c>
      <c r="M376" s="90">
        <v>0.68305969482720852</v>
      </c>
      <c r="N376" s="90">
        <v>0</v>
      </c>
      <c r="O376" s="90">
        <v>1.4371058972758612</v>
      </c>
      <c r="P376" s="90">
        <v>0</v>
      </c>
      <c r="Q376" s="90">
        <v>0</v>
      </c>
      <c r="R376" s="91">
        <v>0</v>
      </c>
      <c r="S376" s="92">
        <f t="shared" si="198"/>
        <v>140.50211647855599</v>
      </c>
      <c r="U376" s="107" t="s">
        <v>56</v>
      </c>
      <c r="V376" s="123">
        <v>136.60599567990215</v>
      </c>
      <c r="W376" s="123">
        <v>1.7759552065507422</v>
      </c>
      <c r="X376" s="123">
        <v>0</v>
      </c>
      <c r="Y376" s="123">
        <v>0.68305969482720852</v>
      </c>
      <c r="Z376" s="123">
        <v>0</v>
      </c>
      <c r="AA376" s="123">
        <v>0</v>
      </c>
      <c r="AB376" s="123">
        <v>0</v>
      </c>
      <c r="AC376" s="124">
        <v>1.4371058972758612</v>
      </c>
      <c r="AD376" s="123">
        <v>0</v>
      </c>
      <c r="AE376" s="123">
        <v>0</v>
      </c>
      <c r="AF376" s="123">
        <v>0</v>
      </c>
      <c r="AG376" s="123">
        <v>0</v>
      </c>
      <c r="AH376" s="123">
        <v>1.4371058972758612</v>
      </c>
      <c r="AI376" s="125">
        <f t="shared" si="199"/>
        <v>140.50211647855599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spans="1:111" ht="15">
      <c r="A377" s="28" t="s">
        <v>57</v>
      </c>
      <c r="B377" s="44">
        <v>0</v>
      </c>
      <c r="C377" s="44">
        <v>0</v>
      </c>
      <c r="D377" s="44">
        <v>0</v>
      </c>
      <c r="E377" s="44">
        <v>2902.6695243241738</v>
      </c>
      <c r="F377" s="397"/>
      <c r="G377" s="44">
        <v>0</v>
      </c>
      <c r="H377" s="45">
        <v>0</v>
      </c>
      <c r="I377" s="40">
        <f t="shared" si="197"/>
        <v>2902.6695243241738</v>
      </c>
      <c r="K377" s="78" t="s">
        <v>57</v>
      </c>
      <c r="L377" s="44">
        <v>0</v>
      </c>
      <c r="M377" s="44">
        <v>0</v>
      </c>
      <c r="N377" s="44">
        <v>0</v>
      </c>
      <c r="O377" s="44">
        <v>2902.6695243241738</v>
      </c>
      <c r="P377" s="44">
        <v>1830.3975756570503</v>
      </c>
      <c r="Q377" s="44">
        <v>0</v>
      </c>
      <c r="R377" s="88">
        <v>0</v>
      </c>
      <c r="S377" s="89">
        <f t="shared" si="198"/>
        <v>4733.0670999812246</v>
      </c>
      <c r="U377" s="108" t="s">
        <v>57</v>
      </c>
      <c r="V377" s="119">
        <v>0</v>
      </c>
      <c r="W377" s="119">
        <v>0</v>
      </c>
      <c r="X377" s="119">
        <v>0</v>
      </c>
      <c r="Y377" s="119">
        <v>0</v>
      </c>
      <c r="Z377" s="119">
        <v>0</v>
      </c>
      <c r="AA377" s="119">
        <v>2902.6695243241738</v>
      </c>
      <c r="AB377" s="119">
        <v>1830.3975756570503</v>
      </c>
      <c r="AC377" s="120">
        <v>0</v>
      </c>
      <c r="AD377" s="119">
        <v>0</v>
      </c>
      <c r="AE377" s="119">
        <v>0</v>
      </c>
      <c r="AF377" s="119">
        <v>0</v>
      </c>
      <c r="AG377" s="119">
        <v>0</v>
      </c>
      <c r="AH377" s="119">
        <v>0</v>
      </c>
      <c r="AI377" s="122">
        <f t="shared" si="199"/>
        <v>4733.0670999812246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spans="1:111" ht="15">
      <c r="A378" s="27" t="s">
        <v>12</v>
      </c>
      <c r="B378" s="41">
        <v>0</v>
      </c>
      <c r="C378" s="41">
        <v>0</v>
      </c>
      <c r="D378" s="41">
        <v>0</v>
      </c>
      <c r="E378" s="41">
        <v>32.616222341619682</v>
      </c>
      <c r="F378" s="397"/>
      <c r="G378" s="41">
        <v>0</v>
      </c>
      <c r="H378" s="42">
        <v>0</v>
      </c>
      <c r="I378" s="43">
        <f t="shared" si="197"/>
        <v>32.616222341619682</v>
      </c>
      <c r="K378" s="77" t="s">
        <v>12</v>
      </c>
      <c r="L378" s="90">
        <v>0</v>
      </c>
      <c r="M378" s="90">
        <v>0</v>
      </c>
      <c r="N378" s="90">
        <v>0</v>
      </c>
      <c r="O378" s="90">
        <v>32.616222341619682</v>
      </c>
      <c r="P378" s="90">
        <v>141.91453097776247</v>
      </c>
      <c r="Q378" s="90">
        <v>0</v>
      </c>
      <c r="R378" s="91">
        <v>0</v>
      </c>
      <c r="S378" s="92">
        <f t="shared" si="198"/>
        <v>174.53075331938214</v>
      </c>
      <c r="U378" s="107" t="s">
        <v>12</v>
      </c>
      <c r="V378" s="123">
        <v>0</v>
      </c>
      <c r="W378" s="123">
        <v>0</v>
      </c>
      <c r="X378" s="123">
        <v>0</v>
      </c>
      <c r="Y378" s="123">
        <v>0</v>
      </c>
      <c r="Z378" s="123">
        <v>0</v>
      </c>
      <c r="AA378" s="123">
        <v>32.616222341619682</v>
      </c>
      <c r="AB378" s="123">
        <v>141.91453097776247</v>
      </c>
      <c r="AC378" s="124">
        <v>0</v>
      </c>
      <c r="AD378" s="123">
        <v>0</v>
      </c>
      <c r="AE378" s="123">
        <v>0</v>
      </c>
      <c r="AF378" s="123">
        <v>0</v>
      </c>
      <c r="AG378" s="123">
        <v>0</v>
      </c>
      <c r="AH378" s="123">
        <v>0</v>
      </c>
      <c r="AI378" s="125">
        <f t="shared" si="199"/>
        <v>174.53075331938214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spans="1:111" ht="15">
      <c r="A379" s="28" t="s">
        <v>58</v>
      </c>
      <c r="B379" s="44">
        <v>0</v>
      </c>
      <c r="C379" s="44">
        <v>0</v>
      </c>
      <c r="D379" s="44">
        <v>0</v>
      </c>
      <c r="E379" s="44">
        <v>0.17756565096203261</v>
      </c>
      <c r="F379" s="397"/>
      <c r="G379" s="44">
        <v>0</v>
      </c>
      <c r="H379" s="45">
        <v>0</v>
      </c>
      <c r="I379" s="40">
        <f t="shared" si="197"/>
        <v>0.17756565096203261</v>
      </c>
      <c r="K379" s="78" t="s">
        <v>58</v>
      </c>
      <c r="L379" s="44">
        <v>0</v>
      </c>
      <c r="M379" s="44">
        <v>0</v>
      </c>
      <c r="N379" s="44">
        <v>0</v>
      </c>
      <c r="O379" s="44">
        <v>0.17756565096203261</v>
      </c>
      <c r="P379" s="44">
        <v>0</v>
      </c>
      <c r="Q379" s="44">
        <v>0</v>
      </c>
      <c r="R379" s="88">
        <v>0</v>
      </c>
      <c r="S379" s="89">
        <f t="shared" si="198"/>
        <v>0.17756565096203261</v>
      </c>
      <c r="U379" s="108" t="s">
        <v>58</v>
      </c>
      <c r="V379" s="119">
        <v>0</v>
      </c>
      <c r="W379" s="119">
        <v>0</v>
      </c>
      <c r="X379" s="119">
        <v>0</v>
      </c>
      <c r="Y379" s="119">
        <v>0</v>
      </c>
      <c r="Z379" s="119">
        <v>0</v>
      </c>
      <c r="AA379" s="119">
        <v>0</v>
      </c>
      <c r="AB379" s="119">
        <v>0</v>
      </c>
      <c r="AC379" s="120">
        <v>0.17756565096203261</v>
      </c>
      <c r="AD379" s="119">
        <v>0</v>
      </c>
      <c r="AE379" s="119">
        <v>0</v>
      </c>
      <c r="AF379" s="119">
        <v>0</v>
      </c>
      <c r="AG379" s="119">
        <v>0</v>
      </c>
      <c r="AH379" s="119">
        <v>0.17756565096203261</v>
      </c>
      <c r="AI379" s="122">
        <f t="shared" si="199"/>
        <v>0.17756565096203261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spans="1:111" ht="15">
      <c r="A380" s="27" t="s">
        <v>17</v>
      </c>
      <c r="B380" s="41">
        <v>63.975481583275048</v>
      </c>
      <c r="C380" s="41">
        <v>0</v>
      </c>
      <c r="D380" s="41">
        <v>0</v>
      </c>
      <c r="E380" s="41">
        <v>33.371794598635091</v>
      </c>
      <c r="F380" s="397"/>
      <c r="G380" s="41">
        <v>0</v>
      </c>
      <c r="H380" s="42">
        <v>0</v>
      </c>
      <c r="I380" s="43">
        <f t="shared" si="197"/>
        <v>97.347276181910132</v>
      </c>
      <c r="K380" s="77" t="s">
        <v>17</v>
      </c>
      <c r="L380" s="90">
        <v>63.975481583275048</v>
      </c>
      <c r="M380" s="90">
        <v>0</v>
      </c>
      <c r="N380" s="90">
        <v>0</v>
      </c>
      <c r="O380" s="90">
        <v>33.371794598635091</v>
      </c>
      <c r="P380" s="90">
        <v>2.7975309884569146</v>
      </c>
      <c r="Q380" s="90">
        <v>0</v>
      </c>
      <c r="R380" s="91">
        <v>0</v>
      </c>
      <c r="S380" s="92">
        <f t="shared" si="198"/>
        <v>100.14480717036705</v>
      </c>
      <c r="U380" s="107" t="s">
        <v>17</v>
      </c>
      <c r="V380" s="123">
        <v>58.75063974993904</v>
      </c>
      <c r="W380" s="123">
        <v>0</v>
      </c>
      <c r="X380" s="123">
        <v>0</v>
      </c>
      <c r="Y380" s="123">
        <v>0</v>
      </c>
      <c r="Z380" s="123">
        <v>0</v>
      </c>
      <c r="AA380" s="123">
        <v>0</v>
      </c>
      <c r="AB380" s="123">
        <v>2.7975309884569146</v>
      </c>
      <c r="AC380" s="124">
        <v>38.596636431971092</v>
      </c>
      <c r="AD380" s="123">
        <v>5.224841833336006</v>
      </c>
      <c r="AE380" s="123">
        <v>0</v>
      </c>
      <c r="AF380" s="123">
        <v>0</v>
      </c>
      <c r="AG380" s="123">
        <v>0</v>
      </c>
      <c r="AH380" s="123">
        <v>33.371794598635091</v>
      </c>
      <c r="AI380" s="125">
        <f t="shared" si="199"/>
        <v>100.14480717036705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spans="1:111" ht="15">
      <c r="A381" s="28" t="s">
        <v>139</v>
      </c>
      <c r="B381" s="44">
        <v>121.85098760087817</v>
      </c>
      <c r="C381" s="44">
        <v>0</v>
      </c>
      <c r="D381" s="44">
        <v>92.84692026843689</v>
      </c>
      <c r="E381" s="44">
        <v>5.2210407801271341E-2</v>
      </c>
      <c r="F381" s="397"/>
      <c r="G381" s="44">
        <v>0</v>
      </c>
      <c r="H381" s="45">
        <v>0</v>
      </c>
      <c r="I381" s="40">
        <f t="shared" si="197"/>
        <v>214.75011827711634</v>
      </c>
      <c r="K381" s="78" t="s">
        <v>139</v>
      </c>
      <c r="L381" s="44">
        <v>121.85098760087817</v>
      </c>
      <c r="M381" s="44">
        <v>0</v>
      </c>
      <c r="N381" s="44">
        <v>92.84692026843689</v>
      </c>
      <c r="O381" s="44">
        <v>5.2210407801271341E-2</v>
      </c>
      <c r="P381" s="44">
        <v>9.0804111375316396E-2</v>
      </c>
      <c r="Q381" s="44">
        <v>0</v>
      </c>
      <c r="R381" s="88">
        <v>0</v>
      </c>
      <c r="S381" s="89">
        <f t="shared" si="198"/>
        <v>214.84092238849166</v>
      </c>
      <c r="U381" s="108" t="s">
        <v>139</v>
      </c>
      <c r="V381" s="119">
        <v>121.26903377720741</v>
      </c>
      <c r="W381" s="119">
        <v>0</v>
      </c>
      <c r="X381" s="119">
        <v>0</v>
      </c>
      <c r="Y381" s="119">
        <v>0</v>
      </c>
      <c r="Z381" s="119">
        <v>92.84692026843689</v>
      </c>
      <c r="AA381" s="119">
        <v>5.2210407801271341E-2</v>
      </c>
      <c r="AB381" s="119">
        <v>9.0804111375316396E-2</v>
      </c>
      <c r="AC381" s="120">
        <v>0.58195382367075632</v>
      </c>
      <c r="AD381" s="119">
        <v>0.58195382367075632</v>
      </c>
      <c r="AE381" s="119">
        <v>0</v>
      </c>
      <c r="AF381" s="119">
        <v>0</v>
      </c>
      <c r="AG381" s="119">
        <v>0</v>
      </c>
      <c r="AH381" s="119">
        <v>0</v>
      </c>
      <c r="AI381" s="122">
        <f t="shared" si="199"/>
        <v>214.84092238849163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spans="1:111" ht="15">
      <c r="A382" s="27" t="s">
        <v>25</v>
      </c>
      <c r="B382" s="41">
        <v>36.395537488232343</v>
      </c>
      <c r="C382" s="41">
        <v>6.2211225520324267E-3</v>
      </c>
      <c r="D382" s="41">
        <v>11.069812317891333</v>
      </c>
      <c r="E382" s="41">
        <v>131.02730885130597</v>
      </c>
      <c r="F382" s="397"/>
      <c r="G382" s="41">
        <v>143.65255065454662</v>
      </c>
      <c r="H382" s="42">
        <v>0</v>
      </c>
      <c r="I382" s="43">
        <f t="shared" si="197"/>
        <v>322.15143043452827</v>
      </c>
      <c r="K382" s="77" t="s">
        <v>25</v>
      </c>
      <c r="L382" s="90">
        <v>36.395537488232343</v>
      </c>
      <c r="M382" s="90">
        <v>6.2211225520324267E-3</v>
      </c>
      <c r="N382" s="90">
        <v>11.069812317891333</v>
      </c>
      <c r="O382" s="90">
        <v>131.02730885130597</v>
      </c>
      <c r="P382" s="90">
        <v>3.4760196487796686</v>
      </c>
      <c r="Q382" s="90">
        <v>143.65255065454662</v>
      </c>
      <c r="R382" s="91">
        <v>0</v>
      </c>
      <c r="S382" s="92">
        <f t="shared" si="198"/>
        <v>325.62745008330796</v>
      </c>
      <c r="U382" s="107" t="s">
        <v>25</v>
      </c>
      <c r="V382" s="123">
        <v>9.782633287581362</v>
      </c>
      <c r="W382" s="123">
        <v>17.260181079597317</v>
      </c>
      <c r="X382" s="123">
        <v>143.65255065454662</v>
      </c>
      <c r="Y382" s="123">
        <v>6.2211225520324267E-3</v>
      </c>
      <c r="Z382" s="123">
        <v>11.069812317891333</v>
      </c>
      <c r="AA382" s="123">
        <v>123.25293846501293</v>
      </c>
      <c r="AB382" s="123">
        <v>3.4760196487796686</v>
      </c>
      <c r="AC382" s="124">
        <v>17.127093507346697</v>
      </c>
      <c r="AD382" s="123">
        <v>9.3527231210536659</v>
      </c>
      <c r="AE382" s="123">
        <v>0</v>
      </c>
      <c r="AF382" s="123">
        <v>0</v>
      </c>
      <c r="AG382" s="123">
        <v>0</v>
      </c>
      <c r="AH382" s="123">
        <v>7.7743703862930289</v>
      </c>
      <c r="AI382" s="125">
        <f t="shared" si="199"/>
        <v>325.62745008330791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spans="1:111" ht="15">
      <c r="A383" s="28" t="s">
        <v>24</v>
      </c>
      <c r="B383" s="44">
        <v>46.873809936203827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 t="shared" si="197"/>
        <v>46.873809936203827</v>
      </c>
      <c r="K383" s="78" t="s">
        <v>24</v>
      </c>
      <c r="L383" s="44">
        <v>46.873809936203827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8">
        <v>0</v>
      </c>
      <c r="S383" s="89">
        <f t="shared" si="198"/>
        <v>46.873809936203827</v>
      </c>
      <c r="U383" s="108" t="s">
        <v>24</v>
      </c>
      <c r="V383" s="119">
        <v>46.873809936203827</v>
      </c>
      <c r="W383" s="119">
        <v>0</v>
      </c>
      <c r="X383" s="119">
        <v>0</v>
      </c>
      <c r="Y383" s="119">
        <v>0</v>
      </c>
      <c r="Z383" s="119">
        <v>0</v>
      </c>
      <c r="AA383" s="119">
        <v>0</v>
      </c>
      <c r="AB383" s="119">
        <v>0</v>
      </c>
      <c r="AC383" s="120">
        <v>0</v>
      </c>
      <c r="AD383" s="119">
        <v>0</v>
      </c>
      <c r="AE383" s="119">
        <v>0</v>
      </c>
      <c r="AF383" s="119">
        <v>0</v>
      </c>
      <c r="AG383" s="119">
        <v>0</v>
      </c>
      <c r="AH383" s="119">
        <v>0</v>
      </c>
      <c r="AI383" s="122">
        <f t="shared" si="199"/>
        <v>46.873809936203827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spans="1:111" ht="15">
      <c r="A384" s="27" t="s">
        <v>59</v>
      </c>
      <c r="B384" s="41">
        <v>46.945443065447598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 t="shared" si="197"/>
        <v>46.945443065447598</v>
      </c>
      <c r="K384" s="77" t="s">
        <v>59</v>
      </c>
      <c r="L384" s="90">
        <v>46.945443065447598</v>
      </c>
      <c r="M384" s="90">
        <v>0</v>
      </c>
      <c r="N384" s="90">
        <v>0</v>
      </c>
      <c r="O384" s="90">
        <v>0</v>
      </c>
      <c r="P384" s="90">
        <v>0</v>
      </c>
      <c r="Q384" s="90">
        <v>0</v>
      </c>
      <c r="R384" s="91">
        <v>0</v>
      </c>
      <c r="S384" s="92">
        <f t="shared" si="198"/>
        <v>46.945443065447598</v>
      </c>
      <c r="U384" s="107" t="s">
        <v>59</v>
      </c>
      <c r="V384" s="123">
        <v>46.945443065447598</v>
      </c>
      <c r="W384" s="123">
        <v>0</v>
      </c>
      <c r="X384" s="123">
        <v>0</v>
      </c>
      <c r="Y384" s="123">
        <v>0</v>
      </c>
      <c r="Z384" s="123">
        <v>0</v>
      </c>
      <c r="AA384" s="123">
        <v>0</v>
      </c>
      <c r="AB384" s="123">
        <v>0</v>
      </c>
      <c r="AC384" s="124">
        <v>0</v>
      </c>
      <c r="AD384" s="123">
        <v>0</v>
      </c>
      <c r="AE384" s="123">
        <v>0</v>
      </c>
      <c r="AF384" s="123">
        <v>0</v>
      </c>
      <c r="AG384" s="123">
        <v>0</v>
      </c>
      <c r="AH384" s="123">
        <v>0</v>
      </c>
      <c r="AI384" s="125">
        <f t="shared" si="199"/>
        <v>46.945443065447598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spans="1:111" ht="15">
      <c r="A385" s="28" t="s">
        <v>22</v>
      </c>
      <c r="B385" s="44">
        <v>229.25331479583502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197"/>
        <v>229.25331479583502</v>
      </c>
      <c r="K385" s="78" t="s">
        <v>22</v>
      </c>
      <c r="L385" s="44">
        <v>229.25331479583502</v>
      </c>
      <c r="M385" s="44">
        <v>0</v>
      </c>
      <c r="N385" s="44">
        <v>0</v>
      </c>
      <c r="O385" s="44">
        <v>0</v>
      </c>
      <c r="P385" s="44">
        <v>192.81671992325664</v>
      </c>
      <c r="Q385" s="44">
        <v>0</v>
      </c>
      <c r="R385" s="88">
        <v>0</v>
      </c>
      <c r="S385" s="89">
        <f t="shared" si="198"/>
        <v>422.07003471909167</v>
      </c>
      <c r="U385" s="108" t="s">
        <v>22</v>
      </c>
      <c r="V385" s="119">
        <v>227.10031549304887</v>
      </c>
      <c r="W385" s="119">
        <v>0</v>
      </c>
      <c r="X385" s="119">
        <v>0</v>
      </c>
      <c r="Y385" s="119">
        <v>0</v>
      </c>
      <c r="Z385" s="119">
        <v>0</v>
      </c>
      <c r="AA385" s="119">
        <v>0</v>
      </c>
      <c r="AB385" s="119">
        <v>192.81671992325664</v>
      </c>
      <c r="AC385" s="120">
        <v>2.1529993027861583</v>
      </c>
      <c r="AD385" s="119">
        <v>2.1529993027861583</v>
      </c>
      <c r="AE385" s="119">
        <v>0</v>
      </c>
      <c r="AF385" s="119">
        <v>0</v>
      </c>
      <c r="AG385" s="119">
        <v>0</v>
      </c>
      <c r="AH385" s="119">
        <v>0</v>
      </c>
      <c r="AI385" s="122">
        <f t="shared" si="199"/>
        <v>422.07003471909167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spans="1:111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 t="shared" si="197"/>
        <v>0</v>
      </c>
      <c r="K386" s="77" t="s">
        <v>21</v>
      </c>
      <c r="L386" s="90">
        <v>0</v>
      </c>
      <c r="M386" s="90">
        <v>0</v>
      </c>
      <c r="N386" s="90">
        <v>0</v>
      </c>
      <c r="O386" s="90">
        <v>0</v>
      </c>
      <c r="P386" s="90">
        <v>0</v>
      </c>
      <c r="Q386" s="90">
        <v>0</v>
      </c>
      <c r="R386" s="91">
        <v>0</v>
      </c>
      <c r="S386" s="92">
        <f t="shared" si="198"/>
        <v>0</v>
      </c>
      <c r="U386" s="107" t="s">
        <v>60</v>
      </c>
      <c r="V386" s="123">
        <v>0</v>
      </c>
      <c r="W386" s="123">
        <v>0</v>
      </c>
      <c r="X386" s="123">
        <v>0</v>
      </c>
      <c r="Y386" s="123">
        <v>0</v>
      </c>
      <c r="Z386" s="123">
        <v>0</v>
      </c>
      <c r="AA386" s="123">
        <v>0</v>
      </c>
      <c r="AB386" s="123">
        <v>0</v>
      </c>
      <c r="AC386" s="124">
        <v>0</v>
      </c>
      <c r="AD386" s="123">
        <v>0</v>
      </c>
      <c r="AE386" s="123">
        <v>0</v>
      </c>
      <c r="AF386" s="123">
        <v>0</v>
      </c>
      <c r="AG386" s="123">
        <v>0</v>
      </c>
      <c r="AH386" s="123">
        <v>0</v>
      </c>
      <c r="AI386" s="125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spans="1:111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197"/>
        <v>0</v>
      </c>
      <c r="K387" s="79" t="s">
        <v>63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8">
        <v>0</v>
      </c>
      <c r="S387" s="89">
        <f t="shared" si="198"/>
        <v>0</v>
      </c>
      <c r="U387" s="109" t="s">
        <v>61</v>
      </c>
      <c r="V387" s="119">
        <v>0</v>
      </c>
      <c r="W387" s="119">
        <v>0</v>
      </c>
      <c r="X387" s="119">
        <v>0</v>
      </c>
      <c r="Y387" s="119">
        <v>0</v>
      </c>
      <c r="Z387" s="119">
        <v>0</v>
      </c>
      <c r="AA387" s="119">
        <v>0</v>
      </c>
      <c r="AB387" s="119">
        <v>0</v>
      </c>
      <c r="AC387" s="120">
        <v>0</v>
      </c>
      <c r="AD387" s="121">
        <v>0</v>
      </c>
      <c r="AE387" s="121">
        <v>0</v>
      </c>
      <c r="AF387" s="121">
        <v>0</v>
      </c>
      <c r="AG387" s="121">
        <v>0</v>
      </c>
      <c r="AH387" s="121">
        <v>0</v>
      </c>
      <c r="AI387" s="122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spans="1:111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197"/>
        <v>0</v>
      </c>
      <c r="K388" s="80" t="s">
        <v>23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3">
        <v>0</v>
      </c>
      <c r="S388" s="95">
        <f t="shared" si="198"/>
        <v>0</v>
      </c>
      <c r="U388" s="110" t="s">
        <v>64</v>
      </c>
      <c r="V388" s="126">
        <v>0</v>
      </c>
      <c r="W388" s="126">
        <v>0</v>
      </c>
      <c r="X388" s="126">
        <v>0</v>
      </c>
      <c r="Y388" s="126">
        <v>0</v>
      </c>
      <c r="Z388" s="126">
        <v>0</v>
      </c>
      <c r="AA388" s="126">
        <v>0</v>
      </c>
      <c r="AB388" s="126">
        <v>0</v>
      </c>
      <c r="AC388" s="126">
        <v>0</v>
      </c>
      <c r="AD388" s="126">
        <v>0</v>
      </c>
      <c r="AE388" s="126">
        <v>0</v>
      </c>
      <c r="AF388" s="126">
        <v>0</v>
      </c>
      <c r="AG388" s="126">
        <v>0</v>
      </c>
      <c r="AH388" s="127">
        <v>0</v>
      </c>
      <c r="AI388" s="128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spans="1:111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197"/>
        <v>0</v>
      </c>
      <c r="K389" s="81" t="s">
        <v>19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5">
        <v>0</v>
      </c>
      <c r="S389" s="97">
        <f t="shared" si="198"/>
        <v>0</v>
      </c>
      <c r="U389" s="111" t="s">
        <v>19</v>
      </c>
      <c r="V389" s="129">
        <v>0</v>
      </c>
      <c r="W389" s="129">
        <v>0</v>
      </c>
      <c r="X389" s="129">
        <v>0</v>
      </c>
      <c r="Y389" s="129">
        <v>0</v>
      </c>
      <c r="Z389" s="129">
        <v>0</v>
      </c>
      <c r="AA389" s="129">
        <v>0</v>
      </c>
      <c r="AB389" s="129">
        <v>0</v>
      </c>
      <c r="AC389" s="129">
        <v>0</v>
      </c>
      <c r="AD389" s="130">
        <v>0</v>
      </c>
      <c r="AE389" s="130">
        <v>0</v>
      </c>
      <c r="AF389" s="130">
        <v>0</v>
      </c>
      <c r="AG389" s="130">
        <v>0</v>
      </c>
      <c r="AH389" s="130">
        <v>0</v>
      </c>
      <c r="AI389" s="131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spans="1:111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197"/>
        <v>0</v>
      </c>
      <c r="K390" s="80" t="s">
        <v>20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95">
        <f t="shared" si="198"/>
        <v>0</v>
      </c>
      <c r="U390" s="110" t="s">
        <v>20</v>
      </c>
      <c r="V390" s="126">
        <v>0</v>
      </c>
      <c r="W390" s="126">
        <v>0</v>
      </c>
      <c r="X390" s="126">
        <v>0</v>
      </c>
      <c r="Y390" s="126">
        <v>0</v>
      </c>
      <c r="Z390" s="126">
        <v>0</v>
      </c>
      <c r="AA390" s="126">
        <v>0</v>
      </c>
      <c r="AB390" s="126">
        <v>0</v>
      </c>
      <c r="AC390" s="126">
        <v>0</v>
      </c>
      <c r="AD390" s="126">
        <v>0</v>
      </c>
      <c r="AE390" s="126">
        <v>0</v>
      </c>
      <c r="AF390" s="126">
        <v>0</v>
      </c>
      <c r="AG390" s="126">
        <v>0</v>
      </c>
      <c r="AH390" s="127">
        <v>0</v>
      </c>
      <c r="AI390" s="128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spans="1:111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197"/>
        <v>0</v>
      </c>
      <c r="K391" s="82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54">
        <v>0</v>
      </c>
      <c r="S391" s="99">
        <f t="shared" si="198"/>
        <v>0</v>
      </c>
      <c r="U391" s="111" t="s">
        <v>11</v>
      </c>
      <c r="V391" s="129">
        <v>0</v>
      </c>
      <c r="W391" s="129">
        <v>0</v>
      </c>
      <c r="X391" s="129">
        <v>0</v>
      </c>
      <c r="Y391" s="129">
        <v>0</v>
      </c>
      <c r="Z391" s="129">
        <v>0</v>
      </c>
      <c r="AA391" s="129">
        <v>0</v>
      </c>
      <c r="AB391" s="129">
        <v>0</v>
      </c>
      <c r="AC391" s="129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1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spans="1:111" ht="15">
      <c r="A392" s="34" t="s">
        <v>26</v>
      </c>
      <c r="B392" s="70">
        <f>SUM(B371:B387)</f>
        <v>773.34886667722481</v>
      </c>
      <c r="C392" s="70">
        <f t="shared" ref="C392:I392" si="200">SUM(C371:C387)</f>
        <v>2.5342875012902146</v>
      </c>
      <c r="D392" s="70">
        <f t="shared" si="200"/>
        <v>105.76173927023919</v>
      </c>
      <c r="E392" s="70">
        <f t="shared" si="200"/>
        <v>3101.3517320717738</v>
      </c>
      <c r="F392" s="70">
        <f t="shared" si="200"/>
        <v>0</v>
      </c>
      <c r="G392" s="70">
        <f t="shared" si="200"/>
        <v>143.65255065454662</v>
      </c>
      <c r="H392" s="71">
        <f t="shared" si="200"/>
        <v>0</v>
      </c>
      <c r="I392" s="40">
        <f t="shared" si="200"/>
        <v>4126.6491761750749</v>
      </c>
      <c r="K392" s="83" t="s">
        <v>26</v>
      </c>
      <c r="L392" s="70">
        <f>SUM(L371:L387)</f>
        <v>773.34886667722481</v>
      </c>
      <c r="M392" s="70">
        <f t="shared" ref="M392:S392" si="201">SUM(M371:M387)</f>
        <v>2.5342875012902146</v>
      </c>
      <c r="N392" s="70">
        <f t="shared" si="201"/>
        <v>105.76173927023919</v>
      </c>
      <c r="O392" s="70">
        <f t="shared" si="201"/>
        <v>3101.3517320717738</v>
      </c>
      <c r="P392" s="70">
        <f t="shared" si="201"/>
        <v>2171.4931813066814</v>
      </c>
      <c r="Q392" s="70">
        <f t="shared" si="201"/>
        <v>143.65255065454662</v>
      </c>
      <c r="R392" s="71">
        <f t="shared" si="201"/>
        <v>0</v>
      </c>
      <c r="S392" s="100">
        <f t="shared" si="201"/>
        <v>6298.1423574817554</v>
      </c>
      <c r="T392" s="1"/>
      <c r="U392" s="112" t="s">
        <v>62</v>
      </c>
      <c r="V392" s="132">
        <f>SUM(V371:V387)</f>
        <v>737.00021231023004</v>
      </c>
      <c r="W392" s="132">
        <f t="shared" ref="W392:AH392" si="202">SUM(W371:W387)</f>
        <v>19.036136286148057</v>
      </c>
      <c r="X392" s="132">
        <f t="shared" si="202"/>
        <v>143.65255065454662</v>
      </c>
      <c r="Y392" s="132">
        <f t="shared" si="202"/>
        <v>2.5342875012902146</v>
      </c>
      <c r="Z392" s="132">
        <f t="shared" si="202"/>
        <v>105.76173927023919</v>
      </c>
      <c r="AA392" s="132">
        <f t="shared" si="202"/>
        <v>3058.5908955386076</v>
      </c>
      <c r="AB392" s="132">
        <f t="shared" si="202"/>
        <v>2171.4931813066814</v>
      </c>
      <c r="AC392" s="132">
        <f t="shared" si="202"/>
        <v>60.073354614012601</v>
      </c>
      <c r="AD392" s="133">
        <f t="shared" si="202"/>
        <v>17.312518080846587</v>
      </c>
      <c r="AE392" s="133">
        <f t="shared" si="202"/>
        <v>0</v>
      </c>
      <c r="AF392" s="133">
        <f t="shared" si="202"/>
        <v>0</v>
      </c>
      <c r="AG392" s="133">
        <f t="shared" si="202"/>
        <v>0</v>
      </c>
      <c r="AH392" s="133">
        <f t="shared" si="202"/>
        <v>42.760836533166014</v>
      </c>
      <c r="AI392" s="134">
        <f>SUM(V392:AC392)</f>
        <v>6298.1423574817563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spans="1:111" s="14" customFormat="1" ht="15" thickBot="1">
      <c r="A393" s="31" t="s">
        <v>86</v>
      </c>
      <c r="B393" s="49">
        <f>IF($I392=0,"-",B392/$I392)</f>
        <v>0.18740358912555524</v>
      </c>
      <c r="C393" s="49">
        <f t="shared" ref="C393:H393" si="203">IF($I392=0,"-",C392/$I392)</f>
        <v>6.1412719935625959E-4</v>
      </c>
      <c r="D393" s="49">
        <f t="shared" si="203"/>
        <v>2.562896305332843E-2</v>
      </c>
      <c r="E393" s="49">
        <f t="shared" si="203"/>
        <v>0.75154237728208506</v>
      </c>
      <c r="F393" s="49">
        <f t="shared" si="203"/>
        <v>0</v>
      </c>
      <c r="G393" s="49">
        <f t="shared" si="203"/>
        <v>3.4810943339674896E-2</v>
      </c>
      <c r="H393" s="72">
        <f t="shared" si="203"/>
        <v>0</v>
      </c>
      <c r="I393" s="50">
        <f>SUM(B393:H393)</f>
        <v>0.99999999999999989</v>
      </c>
      <c r="K393" s="84" t="s">
        <v>86</v>
      </c>
      <c r="L393" s="101">
        <f>IF($S392=0,"-",L392/$S392)</f>
        <v>0.1227899946971729</v>
      </c>
      <c r="M393" s="101">
        <f t="shared" ref="M393:R393" si="204">IF($S392=0,"-",M392/$S392)</f>
        <v>4.0238650659899059E-4</v>
      </c>
      <c r="N393" s="101">
        <f t="shared" si="204"/>
        <v>1.6792529172447428E-2</v>
      </c>
      <c r="O393" s="101">
        <f t="shared" si="204"/>
        <v>0.49242325054586666</v>
      </c>
      <c r="P393" s="101">
        <f t="shared" si="204"/>
        <v>0.34478312144327738</v>
      </c>
      <c r="Q393" s="101">
        <f t="shared" si="204"/>
        <v>2.2808717634636721E-2</v>
      </c>
      <c r="R393" s="102">
        <f t="shared" si="204"/>
        <v>0</v>
      </c>
      <c r="S393" s="103">
        <f>SUM(L393:R393)</f>
        <v>1</v>
      </c>
      <c r="T393" s="24"/>
      <c r="U393" s="113" t="s">
        <v>86</v>
      </c>
      <c r="V393" s="135">
        <f>+V392/$AI392</f>
        <v>0.11701866526321446</v>
      </c>
      <c r="W393" s="135">
        <f t="shared" ref="W393:AH393" si="205">+W392/$AI392</f>
        <v>3.0225001604694515E-3</v>
      </c>
      <c r="X393" s="135">
        <f t="shared" si="205"/>
        <v>2.2808717634636721E-2</v>
      </c>
      <c r="Y393" s="135">
        <f t="shared" si="205"/>
        <v>4.0238650659899053E-4</v>
      </c>
      <c r="Z393" s="135">
        <f t="shared" si="205"/>
        <v>1.6792529172447425E-2</v>
      </c>
      <c r="AA393" s="135">
        <f t="shared" si="205"/>
        <v>0.48563381421590346</v>
      </c>
      <c r="AB393" s="135">
        <f t="shared" si="205"/>
        <v>0.34478312144327733</v>
      </c>
      <c r="AC393" s="135">
        <f t="shared" si="205"/>
        <v>9.5382656034520442E-3</v>
      </c>
      <c r="AD393" s="135">
        <f t="shared" si="205"/>
        <v>2.7488292734889545E-3</v>
      </c>
      <c r="AE393" s="135">
        <f t="shared" si="205"/>
        <v>0</v>
      </c>
      <c r="AF393" s="135">
        <f t="shared" si="205"/>
        <v>0</v>
      </c>
      <c r="AG393" s="135">
        <f t="shared" si="205"/>
        <v>0</v>
      </c>
      <c r="AH393" s="135">
        <f t="shared" si="205"/>
        <v>6.7894363299630892E-3</v>
      </c>
      <c r="AI393" s="136">
        <f>SUM(V393:AC393)</f>
        <v>0.99999999999999989</v>
      </c>
    </row>
    <row r="394" spans="1:111" ht="15" thickBot="1">
      <c r="A394" s="32"/>
      <c r="B394" s="32"/>
      <c r="C394" s="32"/>
      <c r="D394" s="32"/>
      <c r="E394" s="32"/>
      <c r="F394" s="32"/>
      <c r="G394" s="32"/>
      <c r="H394" s="32"/>
      <c r="I394" s="32"/>
      <c r="K394" s="32"/>
      <c r="L394" s="32"/>
      <c r="M394" s="32"/>
      <c r="N394" s="32"/>
      <c r="O394" s="32"/>
      <c r="P394" s="32"/>
      <c r="Q394" s="32"/>
      <c r="R394" s="32"/>
      <c r="S394" s="32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spans="1:111" ht="30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4" t="s">
        <v>41</v>
      </c>
      <c r="L395" s="86" t="s">
        <v>0</v>
      </c>
      <c r="M395" s="86" t="s">
        <v>1</v>
      </c>
      <c r="N395" s="86" t="s">
        <v>2</v>
      </c>
      <c r="O395" s="86" t="s">
        <v>3</v>
      </c>
      <c r="P395" s="86" t="s">
        <v>27</v>
      </c>
      <c r="Q395" s="86" t="s">
        <v>4</v>
      </c>
      <c r="R395" s="86" t="s">
        <v>5</v>
      </c>
      <c r="S395" s="87" t="s">
        <v>6</v>
      </c>
      <c r="U395" s="445" t="s">
        <v>41</v>
      </c>
      <c r="V395" s="116" t="s">
        <v>77</v>
      </c>
      <c r="W395" s="116" t="s">
        <v>78</v>
      </c>
      <c r="X395" s="116" t="s">
        <v>4</v>
      </c>
      <c r="Y395" s="116" t="s">
        <v>1</v>
      </c>
      <c r="Z395" s="116" t="s">
        <v>2</v>
      </c>
      <c r="AA395" s="116" t="s">
        <v>3</v>
      </c>
      <c r="AB395" s="116" t="s">
        <v>54</v>
      </c>
      <c r="AC395" s="116" t="s">
        <v>66</v>
      </c>
      <c r="AD395" s="117" t="s">
        <v>79</v>
      </c>
      <c r="AE395" s="117" t="s">
        <v>80</v>
      </c>
      <c r="AF395" s="117" t="s">
        <v>81</v>
      </c>
      <c r="AG395" s="117" t="s">
        <v>82</v>
      </c>
      <c r="AH395" s="117" t="s">
        <v>83</v>
      </c>
      <c r="AI395" s="118" t="s">
        <v>62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spans="1:111" ht="15">
      <c r="A396" s="411" t="s">
        <v>41</v>
      </c>
      <c r="B396" s="386" t="s">
        <v>119</v>
      </c>
      <c r="C396" s="387"/>
      <c r="D396" s="387"/>
      <c r="E396" s="387"/>
      <c r="F396" s="387"/>
      <c r="G396" s="387"/>
      <c r="H396" s="387"/>
      <c r="I396" s="388"/>
      <c r="K396" s="405" t="s">
        <v>41</v>
      </c>
      <c r="L396" s="389" t="s">
        <v>119</v>
      </c>
      <c r="M396" s="390"/>
      <c r="N396" s="390"/>
      <c r="O396" s="390"/>
      <c r="P396" s="390"/>
      <c r="Q396" s="390"/>
      <c r="R396" s="390"/>
      <c r="S396" s="391"/>
      <c r="U396" s="446" t="s">
        <v>41</v>
      </c>
      <c r="V396" s="402" t="s">
        <v>119</v>
      </c>
      <c r="W396" s="402"/>
      <c r="X396" s="402"/>
      <c r="Y396" s="402"/>
      <c r="Z396" s="402"/>
      <c r="AA396" s="402"/>
      <c r="AB396" s="402"/>
      <c r="AC396" s="402"/>
      <c r="AD396" s="402"/>
      <c r="AE396" s="402"/>
      <c r="AF396" s="402"/>
      <c r="AG396" s="402"/>
      <c r="AH396" s="402"/>
      <c r="AI396" s="403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spans="1:111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  <c r="K397" s="85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4">
        <v>0</v>
      </c>
      <c r="S397" s="105">
        <f>SUM(L397:R397)</f>
        <v>0</v>
      </c>
      <c r="U397" s="106" t="s">
        <v>7</v>
      </c>
      <c r="V397" s="119">
        <v>0</v>
      </c>
      <c r="W397" s="119">
        <v>0</v>
      </c>
      <c r="X397" s="119">
        <v>0</v>
      </c>
      <c r="Y397" s="119">
        <v>0</v>
      </c>
      <c r="Z397" s="119">
        <v>0</v>
      </c>
      <c r="AA397" s="119">
        <v>0</v>
      </c>
      <c r="AB397" s="119">
        <v>0</v>
      </c>
      <c r="AC397" s="120">
        <v>0</v>
      </c>
      <c r="AD397" s="121">
        <v>0</v>
      </c>
      <c r="AE397" s="121">
        <v>0</v>
      </c>
      <c r="AF397" s="121">
        <v>0</v>
      </c>
      <c r="AG397" s="121">
        <v>0</v>
      </c>
      <c r="AH397" s="121">
        <v>0</v>
      </c>
      <c r="AI397" s="122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spans="1:111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206">SUM(B398:H398)</f>
        <v>0</v>
      </c>
      <c r="K398" s="77" t="s">
        <v>8</v>
      </c>
      <c r="L398" s="90">
        <v>0</v>
      </c>
      <c r="M398" s="90">
        <v>0</v>
      </c>
      <c r="N398" s="90">
        <v>0</v>
      </c>
      <c r="O398" s="90">
        <v>0</v>
      </c>
      <c r="P398" s="90">
        <v>0</v>
      </c>
      <c r="Q398" s="90">
        <v>0</v>
      </c>
      <c r="R398" s="91">
        <v>0</v>
      </c>
      <c r="S398" s="92">
        <f t="shared" ref="S398:S417" si="207">SUM(L398:R398)</f>
        <v>0</v>
      </c>
      <c r="U398" s="107" t="s">
        <v>8</v>
      </c>
      <c r="V398" s="123">
        <v>0</v>
      </c>
      <c r="W398" s="123">
        <v>0</v>
      </c>
      <c r="X398" s="123">
        <v>0</v>
      </c>
      <c r="Y398" s="123">
        <v>0</v>
      </c>
      <c r="Z398" s="123">
        <v>0</v>
      </c>
      <c r="AA398" s="123">
        <v>0</v>
      </c>
      <c r="AB398" s="123">
        <v>0</v>
      </c>
      <c r="AC398" s="124">
        <v>0</v>
      </c>
      <c r="AD398" s="123">
        <v>0</v>
      </c>
      <c r="AE398" s="123">
        <v>0</v>
      </c>
      <c r="AF398" s="123">
        <v>0</v>
      </c>
      <c r="AG398" s="123">
        <v>0</v>
      </c>
      <c r="AH398" s="123">
        <v>0</v>
      </c>
      <c r="AI398" s="125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spans="1:111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206"/>
        <v>0</v>
      </c>
      <c r="K399" s="78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8">
        <v>0</v>
      </c>
      <c r="S399" s="89">
        <f t="shared" si="207"/>
        <v>0</v>
      </c>
      <c r="U399" s="108" t="s">
        <v>10</v>
      </c>
      <c r="V399" s="119">
        <v>0</v>
      </c>
      <c r="W399" s="119">
        <v>0</v>
      </c>
      <c r="X399" s="119">
        <v>0</v>
      </c>
      <c r="Y399" s="119">
        <v>0</v>
      </c>
      <c r="Z399" s="119">
        <v>0</v>
      </c>
      <c r="AA399" s="119">
        <v>0</v>
      </c>
      <c r="AB399" s="119">
        <v>0</v>
      </c>
      <c r="AC399" s="120">
        <v>0</v>
      </c>
      <c r="AD399" s="121">
        <v>0</v>
      </c>
      <c r="AE399" s="121">
        <v>0</v>
      </c>
      <c r="AF399" s="121">
        <v>0</v>
      </c>
      <c r="AG399" s="121">
        <v>0</v>
      </c>
      <c r="AH399" s="121">
        <v>0</v>
      </c>
      <c r="AI399" s="122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spans="1:111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206"/>
        <v>0</v>
      </c>
      <c r="K400" s="77" t="s">
        <v>55</v>
      </c>
      <c r="L400" s="90">
        <v>0</v>
      </c>
      <c r="M400" s="90">
        <v>0</v>
      </c>
      <c r="N400" s="90">
        <v>0</v>
      </c>
      <c r="O400" s="90">
        <v>0</v>
      </c>
      <c r="P400" s="90">
        <v>0</v>
      </c>
      <c r="Q400" s="90">
        <v>0</v>
      </c>
      <c r="R400" s="91">
        <v>0</v>
      </c>
      <c r="S400" s="92">
        <f t="shared" si="207"/>
        <v>0</v>
      </c>
      <c r="U400" s="107" t="s">
        <v>55</v>
      </c>
      <c r="V400" s="123">
        <v>0</v>
      </c>
      <c r="W400" s="123">
        <v>0</v>
      </c>
      <c r="X400" s="123">
        <v>0</v>
      </c>
      <c r="Y400" s="123">
        <v>0</v>
      </c>
      <c r="Z400" s="123">
        <v>0</v>
      </c>
      <c r="AA400" s="123">
        <v>0</v>
      </c>
      <c r="AB400" s="123">
        <v>0</v>
      </c>
      <c r="AC400" s="124">
        <v>0</v>
      </c>
      <c r="AD400" s="123">
        <v>0</v>
      </c>
      <c r="AE400" s="123">
        <v>0</v>
      </c>
      <c r="AF400" s="123">
        <v>0</v>
      </c>
      <c r="AG400" s="123">
        <v>0</v>
      </c>
      <c r="AH400" s="123">
        <v>0</v>
      </c>
      <c r="AI400" s="125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spans="1:111" ht="15">
      <c r="A401" s="28" t="s">
        <v>16</v>
      </c>
      <c r="B401" s="44">
        <v>25.129516122526145</v>
      </c>
      <c r="C401" s="44">
        <v>10.956676444274377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206"/>
        <v>36.08619256680052</v>
      </c>
      <c r="K401" s="78" t="s">
        <v>16</v>
      </c>
      <c r="L401" s="44">
        <v>25.129516122526145</v>
      </c>
      <c r="M401" s="44">
        <v>10.956676444274377</v>
      </c>
      <c r="N401" s="44">
        <v>0</v>
      </c>
      <c r="O401" s="44">
        <v>0</v>
      </c>
      <c r="P401" s="44">
        <v>0</v>
      </c>
      <c r="Q401" s="44">
        <v>0</v>
      </c>
      <c r="R401" s="88">
        <v>0</v>
      </c>
      <c r="S401" s="89">
        <f t="shared" si="207"/>
        <v>36.08619256680052</v>
      </c>
      <c r="U401" s="108" t="s">
        <v>16</v>
      </c>
      <c r="V401" s="119">
        <v>25.129516122526145</v>
      </c>
      <c r="W401" s="119">
        <v>0</v>
      </c>
      <c r="X401" s="119">
        <v>0</v>
      </c>
      <c r="Y401" s="119">
        <v>10.956676444274377</v>
      </c>
      <c r="Z401" s="119">
        <v>0</v>
      </c>
      <c r="AA401" s="119">
        <v>0</v>
      </c>
      <c r="AB401" s="119">
        <v>0</v>
      </c>
      <c r="AC401" s="120">
        <v>0</v>
      </c>
      <c r="AD401" s="121">
        <v>0</v>
      </c>
      <c r="AE401" s="121">
        <v>0</v>
      </c>
      <c r="AF401" s="121">
        <v>0</v>
      </c>
      <c r="AG401" s="121">
        <v>0</v>
      </c>
      <c r="AH401" s="121">
        <v>0</v>
      </c>
      <c r="AI401" s="122">
        <f t="shared" si="208"/>
        <v>36.08619256680052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spans="1:111" ht="15">
      <c r="A402" s="27" t="s">
        <v>67</v>
      </c>
      <c r="B402" s="41">
        <v>6.7378930321554495</v>
      </c>
      <c r="C402" s="41">
        <v>4.253419053082256</v>
      </c>
      <c r="D402" s="41">
        <v>1.0251036906983957</v>
      </c>
      <c r="E402" s="41">
        <v>0</v>
      </c>
      <c r="F402" s="397"/>
      <c r="G402" s="41">
        <v>0</v>
      </c>
      <c r="H402" s="42">
        <v>0</v>
      </c>
      <c r="I402" s="43">
        <f t="shared" si="206"/>
        <v>12.016415775936101</v>
      </c>
      <c r="K402" s="77" t="s">
        <v>67</v>
      </c>
      <c r="L402" s="90">
        <v>6.7378930321554495</v>
      </c>
      <c r="M402" s="90">
        <v>4.253419053082256</v>
      </c>
      <c r="N402" s="90">
        <v>1.0251036906983957</v>
      </c>
      <c r="O402" s="90">
        <v>0</v>
      </c>
      <c r="P402" s="90">
        <v>0</v>
      </c>
      <c r="Q402" s="90">
        <v>0</v>
      </c>
      <c r="R402" s="91">
        <v>0</v>
      </c>
      <c r="S402" s="92">
        <f t="shared" si="207"/>
        <v>12.016415775936101</v>
      </c>
      <c r="U402" s="107" t="s">
        <v>56</v>
      </c>
      <c r="V402" s="123">
        <v>6.7378930321554495</v>
      </c>
      <c r="W402" s="123">
        <v>0</v>
      </c>
      <c r="X402" s="123">
        <v>0</v>
      </c>
      <c r="Y402" s="123">
        <v>4.253419053082256</v>
      </c>
      <c r="Z402" s="123">
        <v>1.0251036906983957</v>
      </c>
      <c r="AA402" s="123">
        <v>0</v>
      </c>
      <c r="AB402" s="123">
        <v>0</v>
      </c>
      <c r="AC402" s="124">
        <v>0</v>
      </c>
      <c r="AD402" s="123">
        <v>0</v>
      </c>
      <c r="AE402" s="123">
        <v>0</v>
      </c>
      <c r="AF402" s="123">
        <v>0</v>
      </c>
      <c r="AG402" s="123">
        <v>0</v>
      </c>
      <c r="AH402" s="123">
        <v>0</v>
      </c>
      <c r="AI402" s="125">
        <f t="shared" si="208"/>
        <v>12.016415775936101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spans="1:111" ht="15">
      <c r="A403" s="28" t="s">
        <v>57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206"/>
        <v>0</v>
      </c>
      <c r="K403" s="78" t="s">
        <v>57</v>
      </c>
      <c r="L403" s="44">
        <v>0</v>
      </c>
      <c r="M403" s="44">
        <v>0</v>
      </c>
      <c r="N403" s="44">
        <v>0</v>
      </c>
      <c r="O403" s="44">
        <v>0</v>
      </c>
      <c r="P403" s="44">
        <v>26.158026376133044</v>
      </c>
      <c r="Q403" s="44">
        <v>0</v>
      </c>
      <c r="R403" s="88">
        <v>0</v>
      </c>
      <c r="S403" s="89">
        <f t="shared" si="207"/>
        <v>26.158026376133044</v>
      </c>
      <c r="U403" s="108" t="s">
        <v>57</v>
      </c>
      <c r="V403" s="119">
        <v>0</v>
      </c>
      <c r="W403" s="119">
        <v>0</v>
      </c>
      <c r="X403" s="119">
        <v>0</v>
      </c>
      <c r="Y403" s="119">
        <v>0</v>
      </c>
      <c r="Z403" s="119">
        <v>0</v>
      </c>
      <c r="AA403" s="119">
        <v>0</v>
      </c>
      <c r="AB403" s="119">
        <v>26.158026376133044</v>
      </c>
      <c r="AC403" s="120">
        <v>0</v>
      </c>
      <c r="AD403" s="119">
        <v>0</v>
      </c>
      <c r="AE403" s="119">
        <v>0</v>
      </c>
      <c r="AF403" s="119">
        <v>0</v>
      </c>
      <c r="AG403" s="119">
        <v>0</v>
      </c>
      <c r="AH403" s="119">
        <v>0</v>
      </c>
      <c r="AI403" s="122">
        <f t="shared" si="208"/>
        <v>26.158026376133044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spans="1:111" ht="15">
      <c r="A404" s="27" t="s">
        <v>12</v>
      </c>
      <c r="B404" s="41">
        <v>0</v>
      </c>
      <c r="C404" s="41">
        <v>0.14262243986717554</v>
      </c>
      <c r="D404" s="41">
        <v>0</v>
      </c>
      <c r="E404" s="41">
        <v>0</v>
      </c>
      <c r="F404" s="397"/>
      <c r="G404" s="41">
        <v>0</v>
      </c>
      <c r="H404" s="42">
        <v>0</v>
      </c>
      <c r="I404" s="43">
        <f t="shared" si="206"/>
        <v>0.14262243986717554</v>
      </c>
      <c r="K404" s="77" t="s">
        <v>12</v>
      </c>
      <c r="L404" s="90">
        <v>0</v>
      </c>
      <c r="M404" s="90">
        <v>0.14262243986717554</v>
      </c>
      <c r="N404" s="90">
        <v>0</v>
      </c>
      <c r="O404" s="90">
        <v>0</v>
      </c>
      <c r="P404" s="90">
        <v>3.6220619696486485</v>
      </c>
      <c r="Q404" s="90">
        <v>0</v>
      </c>
      <c r="R404" s="91">
        <v>0</v>
      </c>
      <c r="S404" s="92">
        <f t="shared" si="207"/>
        <v>3.7646844095158238</v>
      </c>
      <c r="U404" s="107" t="s">
        <v>12</v>
      </c>
      <c r="V404" s="123">
        <v>0</v>
      </c>
      <c r="W404" s="123">
        <v>0</v>
      </c>
      <c r="X404" s="123">
        <v>0</v>
      </c>
      <c r="Y404" s="123">
        <v>0.14262243986717554</v>
      </c>
      <c r="Z404" s="123">
        <v>0</v>
      </c>
      <c r="AA404" s="123">
        <v>0</v>
      </c>
      <c r="AB404" s="123">
        <v>3.6220619696486485</v>
      </c>
      <c r="AC404" s="124">
        <v>0</v>
      </c>
      <c r="AD404" s="123">
        <v>0</v>
      </c>
      <c r="AE404" s="123">
        <v>0</v>
      </c>
      <c r="AF404" s="123">
        <v>0</v>
      </c>
      <c r="AG404" s="123">
        <v>0</v>
      </c>
      <c r="AH404" s="123">
        <v>0</v>
      </c>
      <c r="AI404" s="125">
        <f t="shared" si="208"/>
        <v>3.7646844095158238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spans="1:111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206"/>
        <v>0</v>
      </c>
      <c r="K405" s="78" t="s">
        <v>58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8">
        <v>0</v>
      </c>
      <c r="S405" s="89">
        <f t="shared" si="207"/>
        <v>0</v>
      </c>
      <c r="U405" s="108" t="s">
        <v>58</v>
      </c>
      <c r="V405" s="119">
        <v>0</v>
      </c>
      <c r="W405" s="119">
        <v>0</v>
      </c>
      <c r="X405" s="119">
        <v>0</v>
      </c>
      <c r="Y405" s="119">
        <v>0</v>
      </c>
      <c r="Z405" s="119">
        <v>0</v>
      </c>
      <c r="AA405" s="119">
        <v>0</v>
      </c>
      <c r="AB405" s="119">
        <v>0</v>
      </c>
      <c r="AC405" s="120">
        <v>0</v>
      </c>
      <c r="AD405" s="119">
        <v>0</v>
      </c>
      <c r="AE405" s="119">
        <v>0</v>
      </c>
      <c r="AF405" s="119">
        <v>0</v>
      </c>
      <c r="AG405" s="119">
        <v>0</v>
      </c>
      <c r="AH405" s="119">
        <v>0</v>
      </c>
      <c r="AI405" s="122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spans="1:111" ht="15">
      <c r="A406" s="27" t="s">
        <v>17</v>
      </c>
      <c r="B406" s="41">
        <v>0</v>
      </c>
      <c r="C406" s="41">
        <v>0</v>
      </c>
      <c r="D406" s="41">
        <v>0.1200151794871795</v>
      </c>
      <c r="E406" s="41">
        <v>0</v>
      </c>
      <c r="F406" s="397"/>
      <c r="G406" s="41">
        <v>0</v>
      </c>
      <c r="H406" s="42">
        <v>0</v>
      </c>
      <c r="I406" s="43">
        <f t="shared" si="206"/>
        <v>0.1200151794871795</v>
      </c>
      <c r="K406" s="77" t="s">
        <v>17</v>
      </c>
      <c r="L406" s="90">
        <v>0</v>
      </c>
      <c r="M406" s="90">
        <v>0</v>
      </c>
      <c r="N406" s="90">
        <v>0.1200151794871795</v>
      </c>
      <c r="O406" s="90">
        <v>0</v>
      </c>
      <c r="P406" s="90">
        <v>0</v>
      </c>
      <c r="Q406" s="90">
        <v>0</v>
      </c>
      <c r="R406" s="91">
        <v>0</v>
      </c>
      <c r="S406" s="92">
        <f t="shared" si="207"/>
        <v>0.1200151794871795</v>
      </c>
      <c r="U406" s="107" t="s">
        <v>17</v>
      </c>
      <c r="V406" s="123">
        <v>0</v>
      </c>
      <c r="W406" s="123">
        <v>0</v>
      </c>
      <c r="X406" s="123">
        <v>0</v>
      </c>
      <c r="Y406" s="123">
        <v>0</v>
      </c>
      <c r="Z406" s="123">
        <v>0.1200151794871795</v>
      </c>
      <c r="AA406" s="123">
        <v>0</v>
      </c>
      <c r="AB406" s="123">
        <v>0</v>
      </c>
      <c r="AC406" s="124">
        <v>0</v>
      </c>
      <c r="AD406" s="123">
        <v>0</v>
      </c>
      <c r="AE406" s="123">
        <v>0</v>
      </c>
      <c r="AF406" s="123">
        <v>0</v>
      </c>
      <c r="AG406" s="123">
        <v>0</v>
      </c>
      <c r="AH406" s="123">
        <v>0</v>
      </c>
      <c r="AI406" s="125">
        <f t="shared" si="208"/>
        <v>0.1200151794871795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spans="1:111" ht="15">
      <c r="A407" s="28" t="s">
        <v>139</v>
      </c>
      <c r="B407" s="44">
        <v>20.048975339254842</v>
      </c>
      <c r="C407" s="44">
        <v>148.08625009258344</v>
      </c>
      <c r="D407" s="44">
        <v>58.513843164178823</v>
      </c>
      <c r="E407" s="44">
        <v>0</v>
      </c>
      <c r="F407" s="397"/>
      <c r="G407" s="44">
        <v>0</v>
      </c>
      <c r="H407" s="45">
        <v>0</v>
      </c>
      <c r="I407" s="40">
        <f t="shared" si="206"/>
        <v>226.64906859601712</v>
      </c>
      <c r="K407" s="78" t="s">
        <v>139</v>
      </c>
      <c r="L407" s="44">
        <v>20.048975339254842</v>
      </c>
      <c r="M407" s="44">
        <v>148.08625009258344</v>
      </c>
      <c r="N407" s="44">
        <v>58.513843164178823</v>
      </c>
      <c r="O407" s="44">
        <v>0</v>
      </c>
      <c r="P407" s="44">
        <v>0</v>
      </c>
      <c r="Q407" s="44">
        <v>0</v>
      </c>
      <c r="R407" s="88">
        <v>0</v>
      </c>
      <c r="S407" s="89">
        <f t="shared" si="207"/>
        <v>226.64906859601712</v>
      </c>
      <c r="U407" s="108" t="s">
        <v>139</v>
      </c>
      <c r="V407" s="119">
        <v>20.048975339254842</v>
      </c>
      <c r="W407" s="119">
        <v>0</v>
      </c>
      <c r="X407" s="119">
        <v>0</v>
      </c>
      <c r="Y407" s="119">
        <v>148.08625009258344</v>
      </c>
      <c r="Z407" s="119">
        <v>25.365569400099925</v>
      </c>
      <c r="AA407" s="119">
        <v>0</v>
      </c>
      <c r="AB407" s="119">
        <v>0</v>
      </c>
      <c r="AC407" s="120">
        <v>33.148273764078901</v>
      </c>
      <c r="AD407" s="119">
        <v>0</v>
      </c>
      <c r="AE407" s="119">
        <v>0</v>
      </c>
      <c r="AF407" s="119">
        <v>0</v>
      </c>
      <c r="AG407" s="119">
        <v>33.148273764078901</v>
      </c>
      <c r="AH407" s="119">
        <v>0</v>
      </c>
      <c r="AI407" s="122">
        <f t="shared" si="208"/>
        <v>226.64906859601712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spans="1:111" ht="15">
      <c r="A408" s="27" t="s">
        <v>25</v>
      </c>
      <c r="B408" s="41">
        <v>40.599660902661732</v>
      </c>
      <c r="C408" s="41">
        <v>0.99230236248950221</v>
      </c>
      <c r="D408" s="41">
        <v>7.9974845167308679</v>
      </c>
      <c r="E408" s="41">
        <v>296.95481122079229</v>
      </c>
      <c r="F408" s="397"/>
      <c r="G408" s="41">
        <v>41.335772491596508</v>
      </c>
      <c r="H408" s="42">
        <v>0</v>
      </c>
      <c r="I408" s="43">
        <f t="shared" si="206"/>
        <v>387.8800314942709</v>
      </c>
      <c r="K408" s="77" t="s">
        <v>25</v>
      </c>
      <c r="L408" s="90">
        <v>40.599660902661732</v>
      </c>
      <c r="M408" s="90">
        <v>0.99230236248950221</v>
      </c>
      <c r="N408" s="90">
        <v>7.9974845167308679</v>
      </c>
      <c r="O408" s="90">
        <v>296.95481122079229</v>
      </c>
      <c r="P408" s="90">
        <v>4.1182549813780644</v>
      </c>
      <c r="Q408" s="90">
        <v>41.335772491596508</v>
      </c>
      <c r="R408" s="91">
        <v>0</v>
      </c>
      <c r="S408" s="92">
        <f t="shared" si="207"/>
        <v>391.99828647564897</v>
      </c>
      <c r="U408" s="107" t="s">
        <v>25</v>
      </c>
      <c r="V408" s="123">
        <v>0</v>
      </c>
      <c r="W408" s="123">
        <v>31.337729824859082</v>
      </c>
      <c r="X408" s="123">
        <v>41.335772491596508</v>
      </c>
      <c r="Y408" s="123">
        <v>0.99230236248950221</v>
      </c>
      <c r="Z408" s="123">
        <v>7.9974845167308679</v>
      </c>
      <c r="AA408" s="123">
        <v>284.84816566215204</v>
      </c>
      <c r="AB408" s="123">
        <v>4.1182549813780644</v>
      </c>
      <c r="AC408" s="124">
        <v>21.368576636442889</v>
      </c>
      <c r="AD408" s="123">
        <v>9.261931077802652</v>
      </c>
      <c r="AE408" s="123">
        <v>12.106645558640228</v>
      </c>
      <c r="AF408" s="123">
        <v>0</v>
      </c>
      <c r="AG408" s="123">
        <v>0</v>
      </c>
      <c r="AH408" s="123">
        <v>0</v>
      </c>
      <c r="AI408" s="125">
        <f t="shared" si="208"/>
        <v>391.99828647564891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spans="1:111" ht="15">
      <c r="A409" s="28" t="s">
        <v>24</v>
      </c>
      <c r="B409" s="44">
        <v>8.5157669515405061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 t="shared" si="206"/>
        <v>8.5157669515405061</v>
      </c>
      <c r="K409" s="78" t="s">
        <v>24</v>
      </c>
      <c r="L409" s="44">
        <v>8.5157669515405061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8">
        <v>0</v>
      </c>
      <c r="S409" s="89">
        <f t="shared" si="207"/>
        <v>8.5157669515405061</v>
      </c>
      <c r="U409" s="108" t="s">
        <v>24</v>
      </c>
      <c r="V409" s="119">
        <v>8.5157669515405061</v>
      </c>
      <c r="W409" s="119">
        <v>0</v>
      </c>
      <c r="X409" s="119">
        <v>0</v>
      </c>
      <c r="Y409" s="119">
        <v>0</v>
      </c>
      <c r="Z409" s="119">
        <v>0</v>
      </c>
      <c r="AA409" s="119">
        <v>0</v>
      </c>
      <c r="AB409" s="119">
        <v>0</v>
      </c>
      <c r="AC409" s="120">
        <v>0</v>
      </c>
      <c r="AD409" s="119">
        <v>0</v>
      </c>
      <c r="AE409" s="119">
        <v>0</v>
      </c>
      <c r="AF409" s="119">
        <v>0</v>
      </c>
      <c r="AG409" s="119">
        <v>0</v>
      </c>
      <c r="AH409" s="119">
        <v>0</v>
      </c>
      <c r="AI409" s="122">
        <f t="shared" si="208"/>
        <v>8.5157669515405061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spans="1:111" ht="15">
      <c r="A410" s="27" t="s">
        <v>59</v>
      </c>
      <c r="B410" s="41">
        <v>0.24715134510313388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 t="shared" si="206"/>
        <v>0.24715134510313388</v>
      </c>
      <c r="K410" s="77" t="s">
        <v>59</v>
      </c>
      <c r="L410" s="90">
        <v>0.24715134510313388</v>
      </c>
      <c r="M410" s="90">
        <v>0</v>
      </c>
      <c r="N410" s="90">
        <v>0</v>
      </c>
      <c r="O410" s="90">
        <v>0</v>
      </c>
      <c r="P410" s="90">
        <v>0</v>
      </c>
      <c r="Q410" s="90">
        <v>0</v>
      </c>
      <c r="R410" s="91">
        <v>0</v>
      </c>
      <c r="S410" s="92">
        <f t="shared" si="207"/>
        <v>0.24715134510313388</v>
      </c>
      <c r="U410" s="107" t="s">
        <v>59</v>
      </c>
      <c r="V410" s="123">
        <v>0.24715134510313388</v>
      </c>
      <c r="W410" s="123">
        <v>0</v>
      </c>
      <c r="X410" s="123">
        <v>0</v>
      </c>
      <c r="Y410" s="123">
        <v>0</v>
      </c>
      <c r="Z410" s="123">
        <v>0</v>
      </c>
      <c r="AA410" s="123">
        <v>0</v>
      </c>
      <c r="AB410" s="123">
        <v>0</v>
      </c>
      <c r="AC410" s="124">
        <v>0</v>
      </c>
      <c r="AD410" s="123">
        <v>0</v>
      </c>
      <c r="AE410" s="123">
        <v>0</v>
      </c>
      <c r="AF410" s="123">
        <v>0</v>
      </c>
      <c r="AG410" s="123">
        <v>0</v>
      </c>
      <c r="AH410" s="123">
        <v>0</v>
      </c>
      <c r="AI410" s="125">
        <f t="shared" si="208"/>
        <v>0.24715134510313388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spans="1:111" ht="15">
      <c r="A411" s="28" t="s">
        <v>22</v>
      </c>
      <c r="B411" s="44">
        <v>0.60314192285935897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206"/>
        <v>0.60314192285935897</v>
      </c>
      <c r="K411" s="78" t="s">
        <v>22</v>
      </c>
      <c r="L411" s="44">
        <v>0.60314192285935897</v>
      </c>
      <c r="M411" s="44">
        <v>0</v>
      </c>
      <c r="N411" s="44">
        <v>0</v>
      </c>
      <c r="O411" s="44">
        <v>0</v>
      </c>
      <c r="P411" s="44">
        <v>1.0922778836717599</v>
      </c>
      <c r="Q411" s="44">
        <v>0</v>
      </c>
      <c r="R411" s="88">
        <v>0</v>
      </c>
      <c r="S411" s="89">
        <f t="shared" si="207"/>
        <v>1.695419806531119</v>
      </c>
      <c r="U411" s="108" t="s">
        <v>22</v>
      </c>
      <c r="V411" s="119">
        <v>0</v>
      </c>
      <c r="W411" s="119">
        <v>0</v>
      </c>
      <c r="X411" s="119">
        <v>0</v>
      </c>
      <c r="Y411" s="119">
        <v>0</v>
      </c>
      <c r="Z411" s="119">
        <v>0</v>
      </c>
      <c r="AA411" s="119">
        <v>0</v>
      </c>
      <c r="AB411" s="119">
        <v>1.0922778836717599</v>
      </c>
      <c r="AC411" s="120">
        <v>0.60314192285935897</v>
      </c>
      <c r="AD411" s="119">
        <v>0.60314192285935897</v>
      </c>
      <c r="AE411" s="119">
        <v>0</v>
      </c>
      <c r="AF411" s="119">
        <v>0</v>
      </c>
      <c r="AG411" s="119">
        <v>0</v>
      </c>
      <c r="AH411" s="119">
        <v>0</v>
      </c>
      <c r="AI411" s="122">
        <f t="shared" si="208"/>
        <v>1.695419806531119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spans="1:111" ht="15">
      <c r="A412" s="27" t="s">
        <v>21</v>
      </c>
      <c r="B412" s="41">
        <v>0.68927851878059454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 t="shared" si="206"/>
        <v>0.68927851878059454</v>
      </c>
      <c r="K412" s="77" t="s">
        <v>21</v>
      </c>
      <c r="L412" s="90">
        <v>0.68927851878059454</v>
      </c>
      <c r="M412" s="90">
        <v>0</v>
      </c>
      <c r="N412" s="90">
        <v>0</v>
      </c>
      <c r="O412" s="90">
        <v>0</v>
      </c>
      <c r="P412" s="90">
        <v>0</v>
      </c>
      <c r="Q412" s="90">
        <v>0</v>
      </c>
      <c r="R412" s="91">
        <v>0</v>
      </c>
      <c r="S412" s="92">
        <f t="shared" si="207"/>
        <v>0.68927851878059454</v>
      </c>
      <c r="U412" s="107" t="s">
        <v>60</v>
      </c>
      <c r="V412" s="123">
        <v>0.68927851878059454</v>
      </c>
      <c r="W412" s="123">
        <v>0</v>
      </c>
      <c r="X412" s="123">
        <v>0</v>
      </c>
      <c r="Y412" s="123">
        <v>0</v>
      </c>
      <c r="Z412" s="123">
        <v>0</v>
      </c>
      <c r="AA412" s="123">
        <v>0</v>
      </c>
      <c r="AB412" s="123">
        <v>0</v>
      </c>
      <c r="AC412" s="124">
        <v>0</v>
      </c>
      <c r="AD412" s="123">
        <v>0</v>
      </c>
      <c r="AE412" s="123">
        <v>0</v>
      </c>
      <c r="AF412" s="123">
        <v>0</v>
      </c>
      <c r="AG412" s="123">
        <v>0</v>
      </c>
      <c r="AH412" s="123">
        <v>0</v>
      </c>
      <c r="AI412" s="125">
        <f t="shared" si="208"/>
        <v>0.68927851878059454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spans="1:111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206"/>
        <v>0</v>
      </c>
      <c r="K413" s="79" t="s">
        <v>63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8">
        <v>0</v>
      </c>
      <c r="S413" s="89">
        <f t="shared" si="207"/>
        <v>0</v>
      </c>
      <c r="U413" s="109" t="s">
        <v>61</v>
      </c>
      <c r="V413" s="119">
        <v>0</v>
      </c>
      <c r="W413" s="119">
        <v>0</v>
      </c>
      <c r="X413" s="119">
        <v>0</v>
      </c>
      <c r="Y413" s="119">
        <v>0</v>
      </c>
      <c r="Z413" s="119">
        <v>0</v>
      </c>
      <c r="AA413" s="119">
        <v>0</v>
      </c>
      <c r="AB413" s="119">
        <v>0</v>
      </c>
      <c r="AC413" s="120">
        <v>0</v>
      </c>
      <c r="AD413" s="121">
        <v>0</v>
      </c>
      <c r="AE413" s="121">
        <v>0</v>
      </c>
      <c r="AF413" s="121">
        <v>0</v>
      </c>
      <c r="AG413" s="121">
        <v>0</v>
      </c>
      <c r="AH413" s="121">
        <v>0</v>
      </c>
      <c r="AI413" s="122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spans="1:111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206"/>
        <v>0</v>
      </c>
      <c r="K414" s="80" t="s">
        <v>23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95">
        <f t="shared" si="207"/>
        <v>0</v>
      </c>
      <c r="U414" s="110" t="s">
        <v>64</v>
      </c>
      <c r="V414" s="126">
        <v>0</v>
      </c>
      <c r="W414" s="126">
        <v>0</v>
      </c>
      <c r="X414" s="126">
        <v>0</v>
      </c>
      <c r="Y414" s="126">
        <v>0</v>
      </c>
      <c r="Z414" s="126">
        <v>0</v>
      </c>
      <c r="AA414" s="126">
        <v>0</v>
      </c>
      <c r="AB414" s="126">
        <v>0</v>
      </c>
      <c r="AC414" s="126">
        <v>0</v>
      </c>
      <c r="AD414" s="126">
        <v>0</v>
      </c>
      <c r="AE414" s="126">
        <v>0</v>
      </c>
      <c r="AF414" s="126">
        <v>0</v>
      </c>
      <c r="AG414" s="126">
        <v>0</v>
      </c>
      <c r="AH414" s="127">
        <v>0</v>
      </c>
      <c r="AI414" s="128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spans="1:111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206"/>
        <v>0</v>
      </c>
      <c r="K415" s="81" t="s">
        <v>19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5">
        <v>0</v>
      </c>
      <c r="S415" s="97">
        <f t="shared" si="207"/>
        <v>0</v>
      </c>
      <c r="U415" s="111" t="s">
        <v>19</v>
      </c>
      <c r="V415" s="129">
        <v>0</v>
      </c>
      <c r="W415" s="129">
        <v>0</v>
      </c>
      <c r="X415" s="129">
        <v>0</v>
      </c>
      <c r="Y415" s="129">
        <v>0</v>
      </c>
      <c r="Z415" s="129">
        <v>0</v>
      </c>
      <c r="AA415" s="129">
        <v>0</v>
      </c>
      <c r="AB415" s="129">
        <v>0</v>
      </c>
      <c r="AC415" s="129">
        <v>0</v>
      </c>
      <c r="AD415" s="130">
        <v>0</v>
      </c>
      <c r="AE415" s="130">
        <v>0</v>
      </c>
      <c r="AF415" s="130">
        <v>0</v>
      </c>
      <c r="AG415" s="130">
        <v>0</v>
      </c>
      <c r="AH415" s="130">
        <v>0</v>
      </c>
      <c r="AI415" s="131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spans="1:111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206"/>
        <v>0</v>
      </c>
      <c r="K416" s="80" t="s">
        <v>20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95">
        <f t="shared" si="207"/>
        <v>0</v>
      </c>
      <c r="U416" s="110" t="s">
        <v>20</v>
      </c>
      <c r="V416" s="126">
        <v>0</v>
      </c>
      <c r="W416" s="126">
        <v>0</v>
      </c>
      <c r="X416" s="126">
        <v>0</v>
      </c>
      <c r="Y416" s="126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26">
        <v>0</v>
      </c>
      <c r="AF416" s="126">
        <v>0</v>
      </c>
      <c r="AG416" s="126">
        <v>0</v>
      </c>
      <c r="AH416" s="127">
        <v>0</v>
      </c>
      <c r="AI416" s="128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spans="1:111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206"/>
        <v>0</v>
      </c>
      <c r="K417" s="82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54">
        <v>0</v>
      </c>
      <c r="S417" s="99">
        <f t="shared" si="207"/>
        <v>0</v>
      </c>
      <c r="U417" s="111" t="s">
        <v>11</v>
      </c>
      <c r="V417" s="129">
        <v>0</v>
      </c>
      <c r="W417" s="129">
        <v>0</v>
      </c>
      <c r="X417" s="129">
        <v>0</v>
      </c>
      <c r="Y417" s="129">
        <v>0</v>
      </c>
      <c r="Z417" s="129">
        <v>0</v>
      </c>
      <c r="AA417" s="129">
        <v>0</v>
      </c>
      <c r="AB417" s="129">
        <v>0</v>
      </c>
      <c r="AC417" s="129">
        <v>0</v>
      </c>
      <c r="AD417" s="130">
        <v>0</v>
      </c>
      <c r="AE417" s="130">
        <v>0</v>
      </c>
      <c r="AF417" s="130">
        <v>0</v>
      </c>
      <c r="AG417" s="130">
        <v>0</v>
      </c>
      <c r="AH417" s="130">
        <v>0</v>
      </c>
      <c r="AI417" s="131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spans="1:111" ht="15">
      <c r="A418" s="34" t="s">
        <v>26</v>
      </c>
      <c r="B418" s="70">
        <f>SUM(B397:B413)</f>
        <v>102.57138413488178</v>
      </c>
      <c r="C418" s="70">
        <f t="shared" ref="C418:I418" si="209">SUM(C397:C413)</f>
        <v>164.43127039229677</v>
      </c>
      <c r="D418" s="70">
        <f t="shared" si="209"/>
        <v>67.656446551095272</v>
      </c>
      <c r="E418" s="70">
        <f t="shared" si="209"/>
        <v>296.95481122079229</v>
      </c>
      <c r="F418" s="70">
        <f t="shared" si="209"/>
        <v>0</v>
      </c>
      <c r="G418" s="70">
        <f t="shared" si="209"/>
        <v>41.335772491596508</v>
      </c>
      <c r="H418" s="71">
        <f t="shared" si="209"/>
        <v>0</v>
      </c>
      <c r="I418" s="40">
        <f t="shared" si="209"/>
        <v>672.94968479066256</v>
      </c>
      <c r="K418" s="83" t="s">
        <v>26</v>
      </c>
      <c r="L418" s="70">
        <f>SUM(L397:L413)</f>
        <v>102.57138413488178</v>
      </c>
      <c r="M418" s="70">
        <f t="shared" ref="M418:S418" si="210">SUM(M397:M413)</f>
        <v>164.43127039229677</v>
      </c>
      <c r="N418" s="70">
        <f t="shared" si="210"/>
        <v>67.656446551095272</v>
      </c>
      <c r="O418" s="70">
        <f t="shared" si="210"/>
        <v>296.95481122079229</v>
      </c>
      <c r="P418" s="70">
        <f t="shared" si="210"/>
        <v>34.99062121083152</v>
      </c>
      <c r="Q418" s="70">
        <f t="shared" si="210"/>
        <v>41.335772491596508</v>
      </c>
      <c r="R418" s="71">
        <f t="shared" si="210"/>
        <v>0</v>
      </c>
      <c r="S418" s="100">
        <f t="shared" si="210"/>
        <v>707.94030600149426</v>
      </c>
      <c r="T418" s="1"/>
      <c r="U418" s="112" t="s">
        <v>62</v>
      </c>
      <c r="V418" s="132">
        <f>SUM(V397:V413)</f>
        <v>61.368581309360671</v>
      </c>
      <c r="W418" s="132">
        <f t="shared" ref="W418:AH418" si="211">SUM(W397:W413)</f>
        <v>31.337729824859082</v>
      </c>
      <c r="X418" s="132">
        <f t="shared" si="211"/>
        <v>41.335772491596508</v>
      </c>
      <c r="Y418" s="132">
        <f t="shared" si="211"/>
        <v>164.43127039229677</v>
      </c>
      <c r="Z418" s="132">
        <f t="shared" si="211"/>
        <v>34.508172787016363</v>
      </c>
      <c r="AA418" s="132">
        <f t="shared" si="211"/>
        <v>284.84816566215204</v>
      </c>
      <c r="AB418" s="132">
        <f t="shared" si="211"/>
        <v>34.99062121083152</v>
      </c>
      <c r="AC418" s="132">
        <f t="shared" si="211"/>
        <v>55.119992323381148</v>
      </c>
      <c r="AD418" s="133">
        <f t="shared" si="211"/>
        <v>9.8650730006620115</v>
      </c>
      <c r="AE418" s="133">
        <f t="shared" si="211"/>
        <v>12.106645558640228</v>
      </c>
      <c r="AF418" s="133">
        <f t="shared" si="211"/>
        <v>0</v>
      </c>
      <c r="AG418" s="133">
        <f t="shared" si="211"/>
        <v>33.148273764078901</v>
      </c>
      <c r="AH418" s="133">
        <f t="shared" si="211"/>
        <v>0</v>
      </c>
      <c r="AI418" s="134">
        <f>SUM(V418:AC418)</f>
        <v>707.94030600149392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spans="1:111" s="14" customFormat="1" ht="15" thickBot="1">
      <c r="A419" s="31" t="s">
        <v>86</v>
      </c>
      <c r="B419" s="49">
        <f>IF($I418=0,"-",B418/$I418)</f>
        <v>0.15242058426223815</v>
      </c>
      <c r="C419" s="49">
        <f t="shared" ref="C419:H419" si="212">IF($I418=0,"-",C418/$I418)</f>
        <v>0.24434407818089271</v>
      </c>
      <c r="D419" s="49">
        <f t="shared" si="212"/>
        <v>0.10053715467916663</v>
      </c>
      <c r="E419" s="49">
        <f t="shared" si="212"/>
        <v>0.44127342345537668</v>
      </c>
      <c r="F419" s="49">
        <f t="shared" si="212"/>
        <v>0</v>
      </c>
      <c r="G419" s="49">
        <f t="shared" si="212"/>
        <v>6.142475942232592E-2</v>
      </c>
      <c r="H419" s="72">
        <f t="shared" si="212"/>
        <v>0</v>
      </c>
      <c r="I419" s="50">
        <f>SUM(B419:H419)</f>
        <v>1</v>
      </c>
      <c r="K419" s="84" t="s">
        <v>86</v>
      </c>
      <c r="L419" s="101">
        <f>IF($S418=0,"-",L418/$S418)</f>
        <v>0.14488705229147567</v>
      </c>
      <c r="M419" s="101">
        <f t="shared" ref="M419:R419" si="213">IF($S418=0,"-",M418/$S418)</f>
        <v>0.23226714032009035</v>
      </c>
      <c r="N419" s="101">
        <f t="shared" si="213"/>
        <v>9.556801043469966E-2</v>
      </c>
      <c r="O419" s="101">
        <f t="shared" si="213"/>
        <v>0.41946306588759974</v>
      </c>
      <c r="P419" s="101">
        <f t="shared" si="213"/>
        <v>4.9425948648780089E-2</v>
      </c>
      <c r="Q419" s="101">
        <f t="shared" si="213"/>
        <v>5.8388782417354353E-2</v>
      </c>
      <c r="R419" s="102">
        <f t="shared" si="213"/>
        <v>0</v>
      </c>
      <c r="S419" s="103">
        <f>SUM(L419:R419)</f>
        <v>0.99999999999999989</v>
      </c>
      <c r="T419" s="24"/>
      <c r="U419" s="113" t="s">
        <v>86</v>
      </c>
      <c r="V419" s="135">
        <f>+V418/$AI418</f>
        <v>8.6686095973226268E-2</v>
      </c>
      <c r="W419" s="135">
        <f t="shared" ref="W419:AH419" si="214">+W418/$AI418</f>
        <v>4.4266062490292725E-2</v>
      </c>
      <c r="X419" s="135">
        <f t="shared" si="214"/>
        <v>5.838878241735438E-2</v>
      </c>
      <c r="Y419" s="135">
        <f t="shared" si="214"/>
        <v>0.23226714032009046</v>
      </c>
      <c r="Z419" s="135">
        <f t="shared" si="214"/>
        <v>4.8744466863204064E-2</v>
      </c>
      <c r="AA419" s="135">
        <f t="shared" si="214"/>
        <v>0.40236184216010856</v>
      </c>
      <c r="AB419" s="135">
        <f t="shared" si="214"/>
        <v>4.9425948648780117E-2</v>
      </c>
      <c r="AC419" s="135">
        <f t="shared" si="214"/>
        <v>7.7859661126943702E-2</v>
      </c>
      <c r="AD419" s="135">
        <f t="shared" si="214"/>
        <v>1.3934893827956723E-2</v>
      </c>
      <c r="AE419" s="135">
        <f t="shared" si="214"/>
        <v>1.710122372749134E-2</v>
      </c>
      <c r="AF419" s="135">
        <f t="shared" si="214"/>
        <v>0</v>
      </c>
      <c r="AG419" s="135">
        <f t="shared" si="214"/>
        <v>4.6823543571495631E-2</v>
      </c>
      <c r="AH419" s="135">
        <f t="shared" si="214"/>
        <v>0</v>
      </c>
      <c r="AI419" s="136">
        <f>SUM(V419:AC419)</f>
        <v>1.0000000000000002</v>
      </c>
    </row>
    <row r="420" spans="1:111" ht="15" thickBot="1">
      <c r="A420" s="32"/>
      <c r="B420" s="32"/>
      <c r="C420" s="32"/>
      <c r="D420" s="32"/>
      <c r="E420" s="32"/>
      <c r="F420" s="32"/>
      <c r="G420" s="32"/>
      <c r="H420" s="32"/>
      <c r="I420" s="32"/>
      <c r="K420" s="32"/>
      <c r="L420" s="32"/>
      <c r="M420" s="32"/>
      <c r="N420" s="32"/>
      <c r="O420" s="32"/>
      <c r="P420" s="32"/>
      <c r="Q420" s="32"/>
      <c r="R420" s="32"/>
      <c r="S420" s="32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spans="1:111" ht="30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4" t="s">
        <v>42</v>
      </c>
      <c r="L421" s="86" t="s">
        <v>0</v>
      </c>
      <c r="M421" s="86" t="s">
        <v>1</v>
      </c>
      <c r="N421" s="86" t="s">
        <v>2</v>
      </c>
      <c r="O421" s="86" t="s">
        <v>3</v>
      </c>
      <c r="P421" s="86" t="s">
        <v>27</v>
      </c>
      <c r="Q421" s="86" t="s">
        <v>4</v>
      </c>
      <c r="R421" s="86" t="s">
        <v>5</v>
      </c>
      <c r="S421" s="87" t="s">
        <v>6</v>
      </c>
      <c r="U421" s="445" t="s">
        <v>42</v>
      </c>
      <c r="V421" s="116" t="s">
        <v>77</v>
      </c>
      <c r="W421" s="116" t="s">
        <v>78</v>
      </c>
      <c r="X421" s="116" t="s">
        <v>4</v>
      </c>
      <c r="Y421" s="116" t="s">
        <v>1</v>
      </c>
      <c r="Z421" s="116" t="s">
        <v>2</v>
      </c>
      <c r="AA421" s="116" t="s">
        <v>3</v>
      </c>
      <c r="AB421" s="116" t="s">
        <v>54</v>
      </c>
      <c r="AC421" s="116" t="s">
        <v>66</v>
      </c>
      <c r="AD421" s="117" t="s">
        <v>79</v>
      </c>
      <c r="AE421" s="117" t="s">
        <v>80</v>
      </c>
      <c r="AF421" s="117" t="s">
        <v>81</v>
      </c>
      <c r="AG421" s="117" t="s">
        <v>82</v>
      </c>
      <c r="AH421" s="117" t="s">
        <v>83</v>
      </c>
      <c r="AI421" s="118" t="s">
        <v>62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spans="1:111" ht="15">
      <c r="A422" s="411" t="s">
        <v>42</v>
      </c>
      <c r="B422" s="386" t="s">
        <v>119</v>
      </c>
      <c r="C422" s="387"/>
      <c r="D422" s="387"/>
      <c r="E422" s="387"/>
      <c r="F422" s="387"/>
      <c r="G422" s="387"/>
      <c r="H422" s="387"/>
      <c r="I422" s="388"/>
      <c r="K422" s="405" t="s">
        <v>42</v>
      </c>
      <c r="L422" s="389" t="s">
        <v>119</v>
      </c>
      <c r="M422" s="390"/>
      <c r="N422" s="390"/>
      <c r="O422" s="390"/>
      <c r="P422" s="390"/>
      <c r="Q422" s="390"/>
      <c r="R422" s="390"/>
      <c r="S422" s="391"/>
      <c r="U422" s="446" t="s">
        <v>42</v>
      </c>
      <c r="V422" s="402" t="s">
        <v>119</v>
      </c>
      <c r="W422" s="402"/>
      <c r="X422" s="402"/>
      <c r="Y422" s="402"/>
      <c r="Z422" s="402"/>
      <c r="AA422" s="402"/>
      <c r="AB422" s="402"/>
      <c r="AC422" s="402"/>
      <c r="AD422" s="402"/>
      <c r="AE422" s="402"/>
      <c r="AF422" s="402"/>
      <c r="AG422" s="402"/>
      <c r="AH422" s="402"/>
      <c r="AI422" s="403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spans="1:111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  <c r="K423" s="85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4">
        <v>0</v>
      </c>
      <c r="S423" s="105">
        <f>SUM(L423:R423)</f>
        <v>0</v>
      </c>
      <c r="U423" s="106" t="s">
        <v>7</v>
      </c>
      <c r="V423" s="119">
        <v>0</v>
      </c>
      <c r="W423" s="119">
        <v>0</v>
      </c>
      <c r="X423" s="119">
        <v>0</v>
      </c>
      <c r="Y423" s="119">
        <v>0</v>
      </c>
      <c r="Z423" s="119">
        <v>0</v>
      </c>
      <c r="AA423" s="119">
        <v>0</v>
      </c>
      <c r="AB423" s="119">
        <v>0</v>
      </c>
      <c r="AC423" s="120">
        <v>0</v>
      </c>
      <c r="AD423" s="121">
        <v>0</v>
      </c>
      <c r="AE423" s="121">
        <v>0</v>
      </c>
      <c r="AF423" s="121">
        <v>0</v>
      </c>
      <c r="AG423" s="121">
        <v>0</v>
      </c>
      <c r="AH423" s="121">
        <v>0</v>
      </c>
      <c r="AI423" s="122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spans="1:111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215">SUM(B424:H424)</f>
        <v>0</v>
      </c>
      <c r="K424" s="77" t="s">
        <v>8</v>
      </c>
      <c r="L424" s="90">
        <v>0</v>
      </c>
      <c r="M424" s="90">
        <v>0</v>
      </c>
      <c r="N424" s="90">
        <v>0</v>
      </c>
      <c r="O424" s="90">
        <v>0</v>
      </c>
      <c r="P424" s="90">
        <v>0</v>
      </c>
      <c r="Q424" s="90">
        <v>0</v>
      </c>
      <c r="R424" s="91">
        <v>0</v>
      </c>
      <c r="S424" s="92">
        <f t="shared" ref="S424:S443" si="216">SUM(L424:R424)</f>
        <v>0</v>
      </c>
      <c r="U424" s="107" t="s">
        <v>8</v>
      </c>
      <c r="V424" s="123">
        <v>0</v>
      </c>
      <c r="W424" s="123">
        <v>0</v>
      </c>
      <c r="X424" s="123">
        <v>0</v>
      </c>
      <c r="Y424" s="123">
        <v>0</v>
      </c>
      <c r="Z424" s="123">
        <v>0</v>
      </c>
      <c r="AA424" s="123">
        <v>0</v>
      </c>
      <c r="AB424" s="123">
        <v>0</v>
      </c>
      <c r="AC424" s="124">
        <v>0</v>
      </c>
      <c r="AD424" s="123">
        <v>0</v>
      </c>
      <c r="AE424" s="123">
        <v>0</v>
      </c>
      <c r="AF424" s="123">
        <v>0</v>
      </c>
      <c r="AG424" s="123">
        <v>0</v>
      </c>
      <c r="AH424" s="123">
        <v>0</v>
      </c>
      <c r="AI424" s="125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spans="1:111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215"/>
        <v>0</v>
      </c>
      <c r="K425" s="78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8">
        <v>0</v>
      </c>
      <c r="S425" s="89">
        <f t="shared" si="216"/>
        <v>0</v>
      </c>
      <c r="U425" s="108" t="s">
        <v>10</v>
      </c>
      <c r="V425" s="119">
        <v>0</v>
      </c>
      <c r="W425" s="119">
        <v>0</v>
      </c>
      <c r="X425" s="119">
        <v>0</v>
      </c>
      <c r="Y425" s="119">
        <v>0</v>
      </c>
      <c r="Z425" s="119">
        <v>0</v>
      </c>
      <c r="AA425" s="119">
        <v>0</v>
      </c>
      <c r="AB425" s="119">
        <v>0</v>
      </c>
      <c r="AC425" s="120">
        <v>0</v>
      </c>
      <c r="AD425" s="121">
        <v>0</v>
      </c>
      <c r="AE425" s="121">
        <v>0</v>
      </c>
      <c r="AF425" s="121">
        <v>0</v>
      </c>
      <c r="AG425" s="121">
        <v>0</v>
      </c>
      <c r="AH425" s="121">
        <v>0</v>
      </c>
      <c r="AI425" s="122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spans="1:111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215"/>
        <v>0</v>
      </c>
      <c r="K426" s="77" t="s">
        <v>55</v>
      </c>
      <c r="L426" s="90">
        <v>0</v>
      </c>
      <c r="M426" s="90">
        <v>0</v>
      </c>
      <c r="N426" s="90">
        <v>0</v>
      </c>
      <c r="O426" s="90">
        <v>0</v>
      </c>
      <c r="P426" s="90">
        <v>0</v>
      </c>
      <c r="Q426" s="90">
        <v>0</v>
      </c>
      <c r="R426" s="91">
        <v>0</v>
      </c>
      <c r="S426" s="92">
        <f t="shared" si="216"/>
        <v>0</v>
      </c>
      <c r="U426" s="107" t="s">
        <v>55</v>
      </c>
      <c r="V426" s="123">
        <v>0</v>
      </c>
      <c r="W426" s="123">
        <v>0</v>
      </c>
      <c r="X426" s="123">
        <v>0</v>
      </c>
      <c r="Y426" s="123">
        <v>0</v>
      </c>
      <c r="Z426" s="123">
        <v>0</v>
      </c>
      <c r="AA426" s="123">
        <v>0</v>
      </c>
      <c r="AB426" s="123">
        <v>0</v>
      </c>
      <c r="AC426" s="124">
        <v>0</v>
      </c>
      <c r="AD426" s="123">
        <v>0</v>
      </c>
      <c r="AE426" s="123">
        <v>0</v>
      </c>
      <c r="AF426" s="123">
        <v>0</v>
      </c>
      <c r="AG426" s="123">
        <v>0</v>
      </c>
      <c r="AH426" s="123">
        <v>0</v>
      </c>
      <c r="AI426" s="125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spans="1:111" ht="15">
      <c r="A427" s="28" t="s">
        <v>16</v>
      </c>
      <c r="B427" s="44">
        <v>94.583993312488104</v>
      </c>
      <c r="C427" s="44">
        <v>0</v>
      </c>
      <c r="D427" s="44">
        <v>3.381410712864116</v>
      </c>
      <c r="E427" s="44">
        <v>0</v>
      </c>
      <c r="F427" s="397"/>
      <c r="G427" s="44">
        <v>0</v>
      </c>
      <c r="H427" s="45">
        <v>0</v>
      </c>
      <c r="I427" s="40">
        <f t="shared" si="215"/>
        <v>97.965404025352214</v>
      </c>
      <c r="K427" s="78" t="s">
        <v>16</v>
      </c>
      <c r="L427" s="44">
        <v>94.583993312488104</v>
      </c>
      <c r="M427" s="44">
        <v>0</v>
      </c>
      <c r="N427" s="44">
        <v>3.381410712864116</v>
      </c>
      <c r="O427" s="44">
        <v>0</v>
      </c>
      <c r="P427" s="44">
        <v>0</v>
      </c>
      <c r="Q427" s="44">
        <v>0</v>
      </c>
      <c r="R427" s="88">
        <v>0</v>
      </c>
      <c r="S427" s="89">
        <f t="shared" si="216"/>
        <v>97.965404025352214</v>
      </c>
      <c r="U427" s="108" t="s">
        <v>16</v>
      </c>
      <c r="V427" s="119">
        <v>63.878349769602238</v>
      </c>
      <c r="W427" s="119">
        <v>0</v>
      </c>
      <c r="X427" s="119">
        <v>0</v>
      </c>
      <c r="Y427" s="119">
        <v>0</v>
      </c>
      <c r="Z427" s="119">
        <v>3.1688797822678136</v>
      </c>
      <c r="AA427" s="119">
        <v>0</v>
      </c>
      <c r="AB427" s="119">
        <v>0</v>
      </c>
      <c r="AC427" s="120">
        <v>30.918174473482168</v>
      </c>
      <c r="AD427" s="121">
        <v>30.705643542885866</v>
      </c>
      <c r="AE427" s="121">
        <v>0</v>
      </c>
      <c r="AF427" s="121">
        <v>0</v>
      </c>
      <c r="AG427" s="121">
        <v>0.21253093059630213</v>
      </c>
      <c r="AH427" s="121">
        <v>0</v>
      </c>
      <c r="AI427" s="122">
        <f t="shared" si="217"/>
        <v>97.965404025352214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spans="1:111" ht="15">
      <c r="A428" s="27" t="s">
        <v>67</v>
      </c>
      <c r="B428" s="41">
        <v>21.31491940192031</v>
      </c>
      <c r="C428" s="41">
        <v>10.001328444718009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215"/>
        <v>31.316247846638319</v>
      </c>
      <c r="K428" s="77" t="s">
        <v>67</v>
      </c>
      <c r="L428" s="90">
        <v>21.31491940192031</v>
      </c>
      <c r="M428" s="90">
        <v>10.001328444718009</v>
      </c>
      <c r="N428" s="90">
        <v>0</v>
      </c>
      <c r="O428" s="90">
        <v>0</v>
      </c>
      <c r="P428" s="90">
        <v>0</v>
      </c>
      <c r="Q428" s="90">
        <v>0</v>
      </c>
      <c r="R428" s="91">
        <v>0</v>
      </c>
      <c r="S428" s="92">
        <f t="shared" si="216"/>
        <v>31.316247846638319</v>
      </c>
      <c r="U428" s="107" t="s">
        <v>56</v>
      </c>
      <c r="V428" s="123">
        <v>21.16846244850797</v>
      </c>
      <c r="W428" s="123">
        <v>0</v>
      </c>
      <c r="X428" s="123">
        <v>0</v>
      </c>
      <c r="Y428" s="123">
        <v>10.001328444718009</v>
      </c>
      <c r="Z428" s="123">
        <v>0</v>
      </c>
      <c r="AA428" s="123">
        <v>0</v>
      </c>
      <c r="AB428" s="123">
        <v>0</v>
      </c>
      <c r="AC428" s="124">
        <v>0.1464569534123393</v>
      </c>
      <c r="AD428" s="123">
        <v>0.1464569534123393</v>
      </c>
      <c r="AE428" s="123">
        <v>0</v>
      </c>
      <c r="AF428" s="123">
        <v>0</v>
      </c>
      <c r="AG428" s="123">
        <v>0</v>
      </c>
      <c r="AH428" s="123">
        <v>0</v>
      </c>
      <c r="AI428" s="125">
        <f t="shared" si="217"/>
        <v>31.316247846638319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spans="1:111" ht="15">
      <c r="A429" s="28" t="s">
        <v>57</v>
      </c>
      <c r="B429" s="44">
        <v>0</v>
      </c>
      <c r="C429" s="44">
        <v>0</v>
      </c>
      <c r="D429" s="44">
        <v>0</v>
      </c>
      <c r="E429" s="44">
        <v>2.5499510099108214E-2</v>
      </c>
      <c r="F429" s="397"/>
      <c r="G429" s="44">
        <v>0</v>
      </c>
      <c r="H429" s="45">
        <v>0</v>
      </c>
      <c r="I429" s="40">
        <f t="shared" si="215"/>
        <v>2.5499510099108214E-2</v>
      </c>
      <c r="K429" s="78" t="s">
        <v>57</v>
      </c>
      <c r="L429" s="44">
        <v>0</v>
      </c>
      <c r="M429" s="44">
        <v>0</v>
      </c>
      <c r="N429" s="44">
        <v>0</v>
      </c>
      <c r="O429" s="44">
        <v>2.5499510099108214E-2</v>
      </c>
      <c r="P429" s="44">
        <v>295.02724578566381</v>
      </c>
      <c r="Q429" s="44">
        <v>0</v>
      </c>
      <c r="R429" s="88">
        <v>0</v>
      </c>
      <c r="S429" s="89">
        <f t="shared" si="216"/>
        <v>295.05274529576292</v>
      </c>
      <c r="U429" s="108" t="s">
        <v>57</v>
      </c>
      <c r="V429" s="119">
        <v>0</v>
      </c>
      <c r="W429" s="119">
        <v>0</v>
      </c>
      <c r="X429" s="119">
        <v>0</v>
      </c>
      <c r="Y429" s="119">
        <v>0</v>
      </c>
      <c r="Z429" s="119">
        <v>0</v>
      </c>
      <c r="AA429" s="119">
        <v>2.5499510099108214E-2</v>
      </c>
      <c r="AB429" s="119">
        <v>295.02724578566381</v>
      </c>
      <c r="AC429" s="120">
        <v>0</v>
      </c>
      <c r="AD429" s="119">
        <v>0</v>
      </c>
      <c r="AE429" s="119">
        <v>0</v>
      </c>
      <c r="AF429" s="119">
        <v>0</v>
      </c>
      <c r="AG429" s="119">
        <v>0</v>
      </c>
      <c r="AH429" s="119">
        <v>0</v>
      </c>
      <c r="AI429" s="122">
        <f t="shared" si="217"/>
        <v>295.05274529576292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spans="1:111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215"/>
        <v>0</v>
      </c>
      <c r="K430" s="77" t="s">
        <v>12</v>
      </c>
      <c r="L430" s="90">
        <v>0</v>
      </c>
      <c r="M430" s="90">
        <v>0</v>
      </c>
      <c r="N430" s="90">
        <v>0</v>
      </c>
      <c r="O430" s="90">
        <v>0</v>
      </c>
      <c r="P430" s="90">
        <v>21.768594357202947</v>
      </c>
      <c r="Q430" s="90">
        <v>0</v>
      </c>
      <c r="R430" s="91">
        <v>0</v>
      </c>
      <c r="S430" s="92">
        <f t="shared" si="216"/>
        <v>21.768594357202947</v>
      </c>
      <c r="U430" s="107" t="s">
        <v>12</v>
      </c>
      <c r="V430" s="123">
        <v>0</v>
      </c>
      <c r="W430" s="123">
        <v>0</v>
      </c>
      <c r="X430" s="123">
        <v>0</v>
      </c>
      <c r="Y430" s="123">
        <v>0</v>
      </c>
      <c r="Z430" s="123">
        <v>0</v>
      </c>
      <c r="AA430" s="123">
        <v>0</v>
      </c>
      <c r="AB430" s="123">
        <v>21.768594357202947</v>
      </c>
      <c r="AC430" s="124">
        <v>0</v>
      </c>
      <c r="AD430" s="123">
        <v>0</v>
      </c>
      <c r="AE430" s="123">
        <v>0</v>
      </c>
      <c r="AF430" s="123">
        <v>0</v>
      </c>
      <c r="AG430" s="123">
        <v>0</v>
      </c>
      <c r="AH430" s="123">
        <v>0</v>
      </c>
      <c r="AI430" s="125">
        <f t="shared" si="217"/>
        <v>21.768594357202947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spans="1:111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215"/>
        <v>0</v>
      </c>
      <c r="K431" s="78" t="s">
        <v>58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8">
        <v>0</v>
      </c>
      <c r="S431" s="89">
        <f t="shared" si="216"/>
        <v>0</v>
      </c>
      <c r="U431" s="108" t="s">
        <v>58</v>
      </c>
      <c r="V431" s="119">
        <v>0</v>
      </c>
      <c r="W431" s="119">
        <v>0</v>
      </c>
      <c r="X431" s="119">
        <v>0</v>
      </c>
      <c r="Y431" s="119">
        <v>0</v>
      </c>
      <c r="Z431" s="119">
        <v>0</v>
      </c>
      <c r="AA431" s="119">
        <v>0</v>
      </c>
      <c r="AB431" s="119">
        <v>0</v>
      </c>
      <c r="AC431" s="120">
        <v>0</v>
      </c>
      <c r="AD431" s="119">
        <v>0</v>
      </c>
      <c r="AE431" s="119">
        <v>0</v>
      </c>
      <c r="AF431" s="119">
        <v>0</v>
      </c>
      <c r="AG431" s="119">
        <v>0</v>
      </c>
      <c r="AH431" s="119">
        <v>0</v>
      </c>
      <c r="AI431" s="122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spans="1:111" ht="15">
      <c r="A432" s="27" t="s">
        <v>17</v>
      </c>
      <c r="B432" s="41">
        <v>0</v>
      </c>
      <c r="C432" s="41">
        <v>0</v>
      </c>
      <c r="D432" s="41">
        <v>0</v>
      </c>
      <c r="E432" s="41">
        <v>0</v>
      </c>
      <c r="F432" s="397"/>
      <c r="G432" s="41">
        <v>0</v>
      </c>
      <c r="H432" s="42">
        <v>0</v>
      </c>
      <c r="I432" s="43">
        <f t="shared" si="215"/>
        <v>0</v>
      </c>
      <c r="K432" s="77" t="s">
        <v>17</v>
      </c>
      <c r="L432" s="90">
        <v>0</v>
      </c>
      <c r="M432" s="90">
        <v>0</v>
      </c>
      <c r="N432" s="90">
        <v>0</v>
      </c>
      <c r="O432" s="90">
        <v>0</v>
      </c>
      <c r="P432" s="90">
        <v>2.7728306569002998</v>
      </c>
      <c r="Q432" s="90">
        <v>0</v>
      </c>
      <c r="R432" s="91">
        <v>0</v>
      </c>
      <c r="S432" s="92">
        <f t="shared" si="216"/>
        <v>2.7728306569002998</v>
      </c>
      <c r="U432" s="107" t="s">
        <v>17</v>
      </c>
      <c r="V432" s="123">
        <v>0</v>
      </c>
      <c r="W432" s="123">
        <v>0</v>
      </c>
      <c r="X432" s="123">
        <v>0</v>
      </c>
      <c r="Y432" s="123">
        <v>0</v>
      </c>
      <c r="Z432" s="123">
        <v>0</v>
      </c>
      <c r="AA432" s="123">
        <v>0</v>
      </c>
      <c r="AB432" s="123">
        <v>2.7728306569002998</v>
      </c>
      <c r="AC432" s="124">
        <v>0</v>
      </c>
      <c r="AD432" s="123">
        <v>0</v>
      </c>
      <c r="AE432" s="123">
        <v>0</v>
      </c>
      <c r="AF432" s="123">
        <v>0</v>
      </c>
      <c r="AG432" s="123">
        <v>0</v>
      </c>
      <c r="AH432" s="123">
        <v>0</v>
      </c>
      <c r="AI432" s="125">
        <f t="shared" si="217"/>
        <v>2.7728306569002998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spans="1:111" ht="15">
      <c r="A433" s="28" t="s">
        <v>139</v>
      </c>
      <c r="B433" s="44">
        <v>117.47635982425362</v>
      </c>
      <c r="C433" s="44">
        <v>233.3119681524837</v>
      </c>
      <c r="D433" s="44">
        <v>95.629109771330889</v>
      </c>
      <c r="E433" s="44">
        <v>0</v>
      </c>
      <c r="F433" s="397"/>
      <c r="G433" s="44">
        <v>0</v>
      </c>
      <c r="H433" s="45">
        <v>0</v>
      </c>
      <c r="I433" s="40">
        <f t="shared" si="215"/>
        <v>446.41743774806821</v>
      </c>
      <c r="K433" s="78" t="s">
        <v>139</v>
      </c>
      <c r="L433" s="44">
        <v>117.47635982425362</v>
      </c>
      <c r="M433" s="44">
        <v>233.3119681524837</v>
      </c>
      <c r="N433" s="44">
        <v>95.629109771330889</v>
      </c>
      <c r="O433" s="44">
        <v>0</v>
      </c>
      <c r="P433" s="44">
        <v>0.10102522983407507</v>
      </c>
      <c r="Q433" s="44">
        <v>0</v>
      </c>
      <c r="R433" s="88">
        <v>0</v>
      </c>
      <c r="S433" s="89">
        <f t="shared" si="216"/>
        <v>446.51846297790229</v>
      </c>
      <c r="U433" s="108" t="s">
        <v>139</v>
      </c>
      <c r="V433" s="119">
        <v>112.6955459488142</v>
      </c>
      <c r="W433" s="119">
        <v>0</v>
      </c>
      <c r="X433" s="119">
        <v>0</v>
      </c>
      <c r="Y433" s="119">
        <v>233.3119681524837</v>
      </c>
      <c r="Z433" s="119">
        <v>95.629109771330889</v>
      </c>
      <c r="AA433" s="119">
        <v>0</v>
      </c>
      <c r="AB433" s="119">
        <v>0.10102522983407507</v>
      </c>
      <c r="AC433" s="120">
        <v>4.7808138754394163</v>
      </c>
      <c r="AD433" s="119">
        <v>4.7808138754394163</v>
      </c>
      <c r="AE433" s="119">
        <v>0</v>
      </c>
      <c r="AF433" s="119">
        <v>0</v>
      </c>
      <c r="AG433" s="119">
        <v>0</v>
      </c>
      <c r="AH433" s="119">
        <v>0</v>
      </c>
      <c r="AI433" s="122">
        <f t="shared" si="217"/>
        <v>446.51846297790229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spans="1:111" ht="15">
      <c r="A434" s="27" t="s">
        <v>25</v>
      </c>
      <c r="B434" s="41">
        <v>548.96520359372778</v>
      </c>
      <c r="C434" s="41">
        <v>1.106263539347586E-3</v>
      </c>
      <c r="D434" s="41">
        <v>15.685780836022147</v>
      </c>
      <c r="E434" s="41">
        <v>1042.899878556668</v>
      </c>
      <c r="F434" s="397"/>
      <c r="G434" s="41">
        <v>291.9645060479578</v>
      </c>
      <c r="H434" s="42">
        <v>0</v>
      </c>
      <c r="I434" s="43">
        <f t="shared" si="215"/>
        <v>1899.5164752979149</v>
      </c>
      <c r="K434" s="77" t="s">
        <v>25</v>
      </c>
      <c r="L434" s="90">
        <v>548.96520359372778</v>
      </c>
      <c r="M434" s="90">
        <v>1.106263539347586E-3</v>
      </c>
      <c r="N434" s="90">
        <v>15.685780836022147</v>
      </c>
      <c r="O434" s="90">
        <v>1042.899878556668</v>
      </c>
      <c r="P434" s="90">
        <v>2.173682808379477</v>
      </c>
      <c r="Q434" s="90">
        <v>291.9645060479578</v>
      </c>
      <c r="R434" s="91">
        <v>0</v>
      </c>
      <c r="S434" s="92">
        <f t="shared" si="216"/>
        <v>1901.6901581062943</v>
      </c>
      <c r="U434" s="107" t="s">
        <v>25</v>
      </c>
      <c r="V434" s="123">
        <v>0.74797500527060545</v>
      </c>
      <c r="W434" s="123">
        <v>521.43117959242034</v>
      </c>
      <c r="X434" s="123">
        <v>291.9645060479578</v>
      </c>
      <c r="Y434" s="123">
        <v>1.106263539347586E-3</v>
      </c>
      <c r="Z434" s="123">
        <v>8.4088557905919963</v>
      </c>
      <c r="AA434" s="123">
        <v>1037.3456919257912</v>
      </c>
      <c r="AB434" s="123">
        <v>2.173682808379477</v>
      </c>
      <c r="AC434" s="124">
        <v>39.617160672343743</v>
      </c>
      <c r="AD434" s="123">
        <v>26.786048996036804</v>
      </c>
      <c r="AE434" s="123">
        <v>5.5541866308767931</v>
      </c>
      <c r="AF434" s="123">
        <v>0</v>
      </c>
      <c r="AG434" s="123">
        <v>7.2769250454301497</v>
      </c>
      <c r="AH434" s="123">
        <v>0</v>
      </c>
      <c r="AI434" s="125">
        <f t="shared" si="217"/>
        <v>1901.6901581062946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spans="1:111" ht="15">
      <c r="A435" s="28" t="s">
        <v>24</v>
      </c>
      <c r="B435" s="44">
        <v>220.84535214518587</v>
      </c>
      <c r="C435" s="44">
        <v>0</v>
      </c>
      <c r="D435" s="44">
        <v>0</v>
      </c>
      <c r="E435" s="44">
        <v>0</v>
      </c>
      <c r="F435" s="397"/>
      <c r="G435" s="44">
        <v>0</v>
      </c>
      <c r="H435" s="45">
        <v>0</v>
      </c>
      <c r="I435" s="40">
        <f t="shared" si="215"/>
        <v>220.84535214518587</v>
      </c>
      <c r="K435" s="78" t="s">
        <v>24</v>
      </c>
      <c r="L435" s="44">
        <v>220.84535214518587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8">
        <v>0</v>
      </c>
      <c r="S435" s="89">
        <f t="shared" si="216"/>
        <v>220.84535214518587</v>
      </c>
      <c r="U435" s="108" t="s">
        <v>24</v>
      </c>
      <c r="V435" s="119">
        <v>186.25298638268742</v>
      </c>
      <c r="W435" s="119">
        <v>0</v>
      </c>
      <c r="X435" s="119">
        <v>0</v>
      </c>
      <c r="Y435" s="119">
        <v>0</v>
      </c>
      <c r="Z435" s="119">
        <v>0</v>
      </c>
      <c r="AA435" s="119">
        <v>0</v>
      </c>
      <c r="AB435" s="119">
        <v>0</v>
      </c>
      <c r="AC435" s="120">
        <v>34.592365762498446</v>
      </c>
      <c r="AD435" s="119">
        <v>34.592365762498446</v>
      </c>
      <c r="AE435" s="119">
        <v>0</v>
      </c>
      <c r="AF435" s="119">
        <v>0</v>
      </c>
      <c r="AG435" s="119">
        <v>0</v>
      </c>
      <c r="AH435" s="119">
        <v>0</v>
      </c>
      <c r="AI435" s="122">
        <f t="shared" si="217"/>
        <v>220.84535214518587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spans="1:111" ht="15">
      <c r="A436" s="27" t="s">
        <v>59</v>
      </c>
      <c r="B436" s="41">
        <v>16.100395712050478</v>
      </c>
      <c r="C436" s="41">
        <v>1.0674008121493286</v>
      </c>
      <c r="D436" s="41">
        <v>12.214974156862482</v>
      </c>
      <c r="E436" s="41">
        <v>0</v>
      </c>
      <c r="F436" s="397"/>
      <c r="G436" s="41">
        <v>0</v>
      </c>
      <c r="H436" s="42">
        <v>0</v>
      </c>
      <c r="I436" s="43">
        <f t="shared" si="215"/>
        <v>29.38277068106229</v>
      </c>
      <c r="K436" s="77" t="s">
        <v>59</v>
      </c>
      <c r="L436" s="90">
        <v>16.100395712050478</v>
      </c>
      <c r="M436" s="90">
        <v>1.0674008121493286</v>
      </c>
      <c r="N436" s="90">
        <v>12.214974156862482</v>
      </c>
      <c r="O436" s="90">
        <v>0</v>
      </c>
      <c r="P436" s="90">
        <v>0</v>
      </c>
      <c r="Q436" s="90">
        <v>0</v>
      </c>
      <c r="R436" s="91">
        <v>0</v>
      </c>
      <c r="S436" s="92">
        <f t="shared" si="216"/>
        <v>29.38277068106229</v>
      </c>
      <c r="U436" s="107" t="s">
        <v>59</v>
      </c>
      <c r="V436" s="123">
        <v>16.100395712050478</v>
      </c>
      <c r="W436" s="123">
        <v>0</v>
      </c>
      <c r="X436" s="123">
        <v>0</v>
      </c>
      <c r="Y436" s="123">
        <v>1.0674008121493286</v>
      </c>
      <c r="Z436" s="123">
        <v>12.214974156862482</v>
      </c>
      <c r="AA436" s="123">
        <v>0</v>
      </c>
      <c r="AB436" s="123">
        <v>0</v>
      </c>
      <c r="AC436" s="124">
        <v>0</v>
      </c>
      <c r="AD436" s="123">
        <v>0</v>
      </c>
      <c r="AE436" s="123">
        <v>0</v>
      </c>
      <c r="AF436" s="123">
        <v>0</v>
      </c>
      <c r="AG436" s="123">
        <v>0</v>
      </c>
      <c r="AH436" s="123">
        <v>0</v>
      </c>
      <c r="AI436" s="125">
        <f t="shared" si="217"/>
        <v>29.38277068106229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spans="1:111" ht="15">
      <c r="A437" s="28" t="s">
        <v>22</v>
      </c>
      <c r="B437" s="44">
        <v>57.631682456534961</v>
      </c>
      <c r="C437" s="44">
        <v>0</v>
      </c>
      <c r="D437" s="44">
        <v>306.85517314565584</v>
      </c>
      <c r="E437" s="44">
        <v>0</v>
      </c>
      <c r="F437" s="397"/>
      <c r="G437" s="44">
        <v>0</v>
      </c>
      <c r="H437" s="45">
        <v>0</v>
      </c>
      <c r="I437" s="40">
        <f t="shared" si="215"/>
        <v>364.48685560219081</v>
      </c>
      <c r="K437" s="78" t="s">
        <v>22</v>
      </c>
      <c r="L437" s="44">
        <v>57.631682456534961</v>
      </c>
      <c r="M437" s="44">
        <v>0</v>
      </c>
      <c r="N437" s="44">
        <v>306.85517314565584</v>
      </c>
      <c r="O437" s="44">
        <v>0</v>
      </c>
      <c r="P437" s="44">
        <v>12.319369069786518</v>
      </c>
      <c r="Q437" s="44">
        <v>0</v>
      </c>
      <c r="R437" s="88">
        <v>0</v>
      </c>
      <c r="S437" s="89">
        <f t="shared" si="216"/>
        <v>376.80622467197736</v>
      </c>
      <c r="U437" s="108" t="s">
        <v>22</v>
      </c>
      <c r="V437" s="119">
        <v>57.456326079152412</v>
      </c>
      <c r="W437" s="119">
        <v>0</v>
      </c>
      <c r="X437" s="119">
        <v>0</v>
      </c>
      <c r="Y437" s="119">
        <v>0</v>
      </c>
      <c r="Z437" s="119">
        <v>285.33167609982468</v>
      </c>
      <c r="AA437" s="119">
        <v>0</v>
      </c>
      <c r="AB437" s="119">
        <v>12.319369069786518</v>
      </c>
      <c r="AC437" s="120">
        <v>21.698853423213688</v>
      </c>
      <c r="AD437" s="119">
        <v>0.17535637738254722</v>
      </c>
      <c r="AE437" s="119">
        <v>0</v>
      </c>
      <c r="AF437" s="119">
        <v>0</v>
      </c>
      <c r="AG437" s="119">
        <v>21.523497045831139</v>
      </c>
      <c r="AH437" s="119">
        <v>0</v>
      </c>
      <c r="AI437" s="122">
        <f t="shared" si="217"/>
        <v>376.80622467197725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spans="1:111" ht="15">
      <c r="A438" s="27" t="s">
        <v>21</v>
      </c>
      <c r="B438" s="41">
        <v>32.773638687986427</v>
      </c>
      <c r="C438" s="41">
        <v>0.38303535640789527</v>
      </c>
      <c r="D438" s="41">
        <v>19.616212549744958</v>
      </c>
      <c r="E438" s="41">
        <v>0</v>
      </c>
      <c r="F438" s="397"/>
      <c r="G438" s="41">
        <v>0</v>
      </c>
      <c r="H438" s="42">
        <v>0</v>
      </c>
      <c r="I438" s="43">
        <f t="shared" si="215"/>
        <v>52.77288659413928</v>
      </c>
      <c r="K438" s="77" t="s">
        <v>21</v>
      </c>
      <c r="L438" s="90">
        <v>32.773638687986427</v>
      </c>
      <c r="M438" s="90">
        <v>0.38303535640789527</v>
      </c>
      <c r="N438" s="90">
        <v>19.616212549744958</v>
      </c>
      <c r="O438" s="90">
        <v>0</v>
      </c>
      <c r="P438" s="90">
        <v>0</v>
      </c>
      <c r="Q438" s="90">
        <v>0</v>
      </c>
      <c r="R438" s="91">
        <v>0</v>
      </c>
      <c r="S438" s="92">
        <f t="shared" si="216"/>
        <v>52.77288659413928</v>
      </c>
      <c r="U438" s="107" t="s">
        <v>60</v>
      </c>
      <c r="V438" s="123">
        <v>32.773638687986427</v>
      </c>
      <c r="W438" s="123">
        <v>0</v>
      </c>
      <c r="X438" s="123">
        <v>0</v>
      </c>
      <c r="Y438" s="123">
        <v>0.38303535640789527</v>
      </c>
      <c r="Z438" s="123">
        <v>19.616212549744958</v>
      </c>
      <c r="AA438" s="123">
        <v>0</v>
      </c>
      <c r="AB438" s="123">
        <v>0</v>
      </c>
      <c r="AC438" s="124">
        <v>0</v>
      </c>
      <c r="AD438" s="123">
        <v>0</v>
      </c>
      <c r="AE438" s="123">
        <v>0</v>
      </c>
      <c r="AF438" s="123">
        <v>0</v>
      </c>
      <c r="AG438" s="123">
        <v>0</v>
      </c>
      <c r="AH438" s="123">
        <v>0</v>
      </c>
      <c r="AI438" s="125">
        <f t="shared" si="217"/>
        <v>52.77288659413928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spans="1:111" ht="15">
      <c r="A439" s="29" t="s">
        <v>63</v>
      </c>
      <c r="B439" s="44">
        <v>0.2412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215"/>
        <v>0.2412</v>
      </c>
      <c r="K439" s="79" t="s">
        <v>63</v>
      </c>
      <c r="L439" s="44">
        <v>0.2412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8">
        <v>0</v>
      </c>
      <c r="S439" s="89">
        <f t="shared" si="216"/>
        <v>0.2412</v>
      </c>
      <c r="U439" s="109" t="s">
        <v>61</v>
      </c>
      <c r="V439" s="119">
        <v>0.2412</v>
      </c>
      <c r="W439" s="119">
        <v>0</v>
      </c>
      <c r="X439" s="119">
        <v>0</v>
      </c>
      <c r="Y439" s="119">
        <v>0</v>
      </c>
      <c r="Z439" s="119">
        <v>0</v>
      </c>
      <c r="AA439" s="119">
        <v>0</v>
      </c>
      <c r="AB439" s="119">
        <v>0</v>
      </c>
      <c r="AC439" s="120">
        <v>0</v>
      </c>
      <c r="AD439" s="121">
        <v>0</v>
      </c>
      <c r="AE439" s="121">
        <v>0</v>
      </c>
      <c r="AF439" s="121">
        <v>0</v>
      </c>
      <c r="AG439" s="121">
        <v>0</v>
      </c>
      <c r="AH439" s="121">
        <v>0</v>
      </c>
      <c r="AI439" s="122">
        <f t="shared" si="217"/>
        <v>0.2412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spans="1:111">
      <c r="A440" s="58" t="s">
        <v>23</v>
      </c>
      <c r="B440" s="62">
        <v>0.2412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215"/>
        <v>0.2412</v>
      </c>
      <c r="K440" s="80" t="s">
        <v>23</v>
      </c>
      <c r="L440" s="93">
        <v>0.2412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95">
        <f t="shared" si="216"/>
        <v>0.2412</v>
      </c>
      <c r="U440" s="110" t="s">
        <v>64</v>
      </c>
      <c r="V440" s="126">
        <v>0</v>
      </c>
      <c r="W440" s="126">
        <v>0</v>
      </c>
      <c r="X440" s="126">
        <v>0</v>
      </c>
      <c r="Y440" s="126">
        <v>0</v>
      </c>
      <c r="Z440" s="126">
        <v>0</v>
      </c>
      <c r="AA440" s="126">
        <v>0</v>
      </c>
      <c r="AB440" s="126">
        <v>0</v>
      </c>
      <c r="AC440" s="126">
        <v>0</v>
      </c>
      <c r="AD440" s="126">
        <v>0</v>
      </c>
      <c r="AE440" s="126">
        <v>0</v>
      </c>
      <c r="AF440" s="126">
        <v>0</v>
      </c>
      <c r="AG440" s="126">
        <v>0</v>
      </c>
      <c r="AH440" s="127">
        <v>0</v>
      </c>
      <c r="AI440" s="128">
        <f t="shared" si="217"/>
        <v>0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spans="1:111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215"/>
        <v>0</v>
      </c>
      <c r="K441" s="81" t="s">
        <v>19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65">
        <v>0</v>
      </c>
      <c r="S441" s="97">
        <f t="shared" si="216"/>
        <v>0</v>
      </c>
      <c r="U441" s="111" t="s">
        <v>19</v>
      </c>
      <c r="V441" s="129">
        <v>0</v>
      </c>
      <c r="W441" s="129">
        <v>0</v>
      </c>
      <c r="X441" s="129">
        <v>0</v>
      </c>
      <c r="Y441" s="129">
        <v>0</v>
      </c>
      <c r="Z441" s="129">
        <v>0</v>
      </c>
      <c r="AA441" s="129">
        <v>0</v>
      </c>
      <c r="AB441" s="129">
        <v>0</v>
      </c>
      <c r="AC441" s="129">
        <v>0</v>
      </c>
      <c r="AD441" s="130">
        <v>0</v>
      </c>
      <c r="AE441" s="130">
        <v>0</v>
      </c>
      <c r="AF441" s="130">
        <v>0</v>
      </c>
      <c r="AG441" s="130">
        <v>0</v>
      </c>
      <c r="AH441" s="130">
        <v>0</v>
      </c>
      <c r="AI441" s="131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spans="1:111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215"/>
        <v>0</v>
      </c>
      <c r="K442" s="80" t="s">
        <v>20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95">
        <f t="shared" si="216"/>
        <v>0</v>
      </c>
      <c r="U442" s="110" t="s">
        <v>20</v>
      </c>
      <c r="V442" s="126">
        <v>0</v>
      </c>
      <c r="W442" s="126">
        <v>0</v>
      </c>
      <c r="X442" s="126">
        <v>0</v>
      </c>
      <c r="Y442" s="126">
        <v>0</v>
      </c>
      <c r="Z442" s="126">
        <v>0</v>
      </c>
      <c r="AA442" s="126">
        <v>0</v>
      </c>
      <c r="AB442" s="126">
        <v>0</v>
      </c>
      <c r="AC442" s="126">
        <v>0</v>
      </c>
      <c r="AD442" s="126">
        <v>0</v>
      </c>
      <c r="AE442" s="126">
        <v>0</v>
      </c>
      <c r="AF442" s="126">
        <v>0</v>
      </c>
      <c r="AG442" s="126">
        <v>0</v>
      </c>
      <c r="AH442" s="127">
        <v>0</v>
      </c>
      <c r="AI442" s="128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spans="1:111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215"/>
        <v>0</v>
      </c>
      <c r="K443" s="82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54">
        <v>0</v>
      </c>
      <c r="S443" s="99">
        <f t="shared" si="216"/>
        <v>0</v>
      </c>
      <c r="U443" s="111" t="s">
        <v>11</v>
      </c>
      <c r="V443" s="129">
        <v>0</v>
      </c>
      <c r="W443" s="129">
        <v>0</v>
      </c>
      <c r="X443" s="129">
        <v>0</v>
      </c>
      <c r="Y443" s="129">
        <v>0</v>
      </c>
      <c r="Z443" s="129">
        <v>0</v>
      </c>
      <c r="AA443" s="129">
        <v>0</v>
      </c>
      <c r="AB443" s="129">
        <v>0</v>
      </c>
      <c r="AC443" s="129">
        <v>0</v>
      </c>
      <c r="AD443" s="130">
        <v>0</v>
      </c>
      <c r="AE443" s="130">
        <v>0</v>
      </c>
      <c r="AF443" s="130">
        <v>0</v>
      </c>
      <c r="AG443" s="130">
        <v>0</v>
      </c>
      <c r="AH443" s="130">
        <v>0</v>
      </c>
      <c r="AI443" s="131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spans="1:111" ht="15">
      <c r="A444" s="34" t="s">
        <v>26</v>
      </c>
      <c r="B444" s="70">
        <f>SUM(B423:B439)</f>
        <v>1109.9327451341476</v>
      </c>
      <c r="C444" s="70">
        <f t="shared" ref="C444:I444" si="218">SUM(C423:C439)</f>
        <v>244.76483902929829</v>
      </c>
      <c r="D444" s="70">
        <f t="shared" si="218"/>
        <v>453.38266117248043</v>
      </c>
      <c r="E444" s="70">
        <f t="shared" si="218"/>
        <v>1042.9253780667671</v>
      </c>
      <c r="F444" s="70">
        <f t="shared" si="218"/>
        <v>0</v>
      </c>
      <c r="G444" s="70">
        <f t="shared" si="218"/>
        <v>291.9645060479578</v>
      </c>
      <c r="H444" s="71">
        <f t="shared" si="218"/>
        <v>0</v>
      </c>
      <c r="I444" s="40">
        <f t="shared" si="218"/>
        <v>3142.9701294506503</v>
      </c>
      <c r="K444" s="83" t="s">
        <v>26</v>
      </c>
      <c r="L444" s="70">
        <f>SUM(L423:L439)</f>
        <v>1109.9327451341476</v>
      </c>
      <c r="M444" s="70">
        <f t="shared" ref="M444:S444" si="219">SUM(M423:M439)</f>
        <v>244.76483902929829</v>
      </c>
      <c r="N444" s="70">
        <f t="shared" si="219"/>
        <v>453.38266117248043</v>
      </c>
      <c r="O444" s="70">
        <f t="shared" si="219"/>
        <v>1042.9253780667671</v>
      </c>
      <c r="P444" s="70">
        <f t="shared" si="219"/>
        <v>334.16274790776708</v>
      </c>
      <c r="Q444" s="70">
        <f t="shared" si="219"/>
        <v>291.9645060479578</v>
      </c>
      <c r="R444" s="71">
        <f t="shared" si="219"/>
        <v>0</v>
      </c>
      <c r="S444" s="100">
        <f t="shared" si="219"/>
        <v>3477.1328773584178</v>
      </c>
      <c r="T444" s="1"/>
      <c r="U444" s="112" t="s">
        <v>62</v>
      </c>
      <c r="V444" s="132">
        <f>SUM(V423:V439)</f>
        <v>491.31488003407173</v>
      </c>
      <c r="W444" s="132">
        <f t="shared" ref="W444:AH444" si="220">SUM(W423:W439)</f>
        <v>521.43117959242034</v>
      </c>
      <c r="X444" s="132">
        <f t="shared" si="220"/>
        <v>291.9645060479578</v>
      </c>
      <c r="Y444" s="132">
        <f t="shared" si="220"/>
        <v>244.76483902929829</v>
      </c>
      <c r="Z444" s="132">
        <f t="shared" si="220"/>
        <v>424.36970815062278</v>
      </c>
      <c r="AA444" s="132">
        <f t="shared" si="220"/>
        <v>1037.3711914358903</v>
      </c>
      <c r="AB444" s="132">
        <f t="shared" si="220"/>
        <v>334.16274790776708</v>
      </c>
      <c r="AC444" s="132">
        <f t="shared" si="220"/>
        <v>131.75382516038979</v>
      </c>
      <c r="AD444" s="133">
        <f t="shared" si="220"/>
        <v>97.186685507655412</v>
      </c>
      <c r="AE444" s="133">
        <f t="shared" si="220"/>
        <v>5.5541866308767931</v>
      </c>
      <c r="AF444" s="133">
        <f t="shared" si="220"/>
        <v>0</v>
      </c>
      <c r="AG444" s="133">
        <f t="shared" si="220"/>
        <v>29.012953021857591</v>
      </c>
      <c r="AH444" s="133">
        <f t="shared" si="220"/>
        <v>0</v>
      </c>
      <c r="AI444" s="134">
        <f>SUM(V444:AC444)</f>
        <v>3477.1328773584178</v>
      </c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spans="1:111" s="14" customFormat="1" ht="15" thickBot="1">
      <c r="A445" s="31" t="s">
        <v>86</v>
      </c>
      <c r="B445" s="49">
        <f>IF($I444=0,"-",B444/$I444)</f>
        <v>0.35314772314687864</v>
      </c>
      <c r="C445" s="49">
        <f t="shared" ref="C445:H445" si="221">IF($I444=0,"-",C444/$I444)</f>
        <v>7.7876921812196784E-2</v>
      </c>
      <c r="D445" s="49">
        <f t="shared" si="221"/>
        <v>0.14425293353065552</v>
      </c>
      <c r="E445" s="49">
        <f t="shared" si="221"/>
        <v>0.3318279637131189</v>
      </c>
      <c r="F445" s="49">
        <f t="shared" si="221"/>
        <v>0</v>
      </c>
      <c r="G445" s="49">
        <f t="shared" si="221"/>
        <v>9.2894457797150415E-2</v>
      </c>
      <c r="H445" s="72">
        <f t="shared" si="221"/>
        <v>0</v>
      </c>
      <c r="I445" s="50">
        <f>SUM(B445:H445)</f>
        <v>1.0000000000000002</v>
      </c>
      <c r="K445" s="84" t="s">
        <v>86</v>
      </c>
      <c r="L445" s="101">
        <f>IF($S444=0,"-",L444/$S444)</f>
        <v>0.31920918304892765</v>
      </c>
      <c r="M445" s="101">
        <f t="shared" ref="M445:R445" si="222">IF($S444=0,"-",M444/$S444)</f>
        <v>7.0392719422113781E-2</v>
      </c>
      <c r="N445" s="101">
        <f t="shared" si="222"/>
        <v>0.13038980020715107</v>
      </c>
      <c r="O445" s="101">
        <f t="shared" si="222"/>
        <v>0.29993831551789263</v>
      </c>
      <c r="P445" s="101">
        <f t="shared" si="222"/>
        <v>9.6102955996789793E-2</v>
      </c>
      <c r="Q445" s="101">
        <f t="shared" si="222"/>
        <v>8.3967025807125215E-2</v>
      </c>
      <c r="R445" s="102">
        <f t="shared" si="222"/>
        <v>0</v>
      </c>
      <c r="S445" s="103">
        <f>SUM(L445:R445)</f>
        <v>1</v>
      </c>
      <c r="T445" s="24"/>
      <c r="U445" s="113" t="s">
        <v>86</v>
      </c>
      <c r="V445" s="135">
        <f>+V444/$AI444</f>
        <v>0.14129885091055946</v>
      </c>
      <c r="W445" s="135">
        <f t="shared" ref="W445:AH445" si="223">+W444/$AI444</f>
        <v>0.14996009585591455</v>
      </c>
      <c r="X445" s="135">
        <f t="shared" si="223"/>
        <v>8.3967025807125215E-2</v>
      </c>
      <c r="Y445" s="135">
        <f t="shared" si="223"/>
        <v>7.0392719422113781E-2</v>
      </c>
      <c r="Z445" s="135">
        <f t="shared" si="223"/>
        <v>0.12204587029559164</v>
      </c>
      <c r="AA445" s="135">
        <f t="shared" si="223"/>
        <v>0.29834096884556865</v>
      </c>
      <c r="AB445" s="135">
        <f t="shared" si="223"/>
        <v>9.6102955996789793E-2</v>
      </c>
      <c r="AC445" s="135">
        <f t="shared" si="223"/>
        <v>3.7891512866336977E-2</v>
      </c>
      <c r="AD445" s="135">
        <f t="shared" si="223"/>
        <v>2.7950236282453564E-2</v>
      </c>
      <c r="AE445" s="135">
        <f t="shared" si="223"/>
        <v>1.5973466723239855E-3</v>
      </c>
      <c r="AF445" s="135">
        <f t="shared" si="223"/>
        <v>0</v>
      </c>
      <c r="AG445" s="135">
        <f t="shared" si="223"/>
        <v>8.3439299115594251E-3</v>
      </c>
      <c r="AH445" s="135">
        <f t="shared" si="223"/>
        <v>0</v>
      </c>
      <c r="AI445" s="136">
        <f>SUM(V445:AC445)</f>
        <v>1</v>
      </c>
    </row>
    <row r="446" spans="1:111" ht="15" thickBot="1">
      <c r="A446" s="32"/>
      <c r="B446" s="32"/>
      <c r="C446" s="32"/>
      <c r="D446" s="32"/>
      <c r="E446" s="32"/>
      <c r="F446" s="32"/>
      <c r="G446" s="32"/>
      <c r="H446" s="32"/>
      <c r="I446" s="32"/>
      <c r="K446" s="32"/>
      <c r="L446" s="32"/>
      <c r="M446" s="32"/>
      <c r="N446" s="32"/>
      <c r="O446" s="32"/>
      <c r="P446" s="32"/>
      <c r="Q446" s="32"/>
      <c r="R446" s="32"/>
      <c r="S446" s="32"/>
    </row>
    <row r="447" spans="1:111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375" t="s">
        <v>43</v>
      </c>
      <c r="L447" s="86" t="s">
        <v>0</v>
      </c>
      <c r="M447" s="86" t="s">
        <v>1</v>
      </c>
      <c r="N447" s="86" t="s">
        <v>2</v>
      </c>
      <c r="O447" s="86" t="s">
        <v>3</v>
      </c>
      <c r="P447" s="86" t="s">
        <v>27</v>
      </c>
      <c r="Q447" s="86" t="s">
        <v>4</v>
      </c>
      <c r="R447" s="86" t="s">
        <v>5</v>
      </c>
      <c r="S447" s="87" t="s">
        <v>6</v>
      </c>
    </row>
    <row r="448" spans="1:111" ht="15">
      <c r="A448" s="407" t="s">
        <v>43</v>
      </c>
      <c r="B448" s="386" t="s">
        <v>119</v>
      </c>
      <c r="C448" s="387"/>
      <c r="D448" s="387"/>
      <c r="E448" s="387"/>
      <c r="F448" s="387"/>
      <c r="G448" s="387"/>
      <c r="H448" s="387"/>
      <c r="I448" s="388"/>
      <c r="K448" s="376" t="s">
        <v>43</v>
      </c>
      <c r="L448" s="389" t="s">
        <v>119</v>
      </c>
      <c r="M448" s="390"/>
      <c r="N448" s="390"/>
      <c r="O448" s="390"/>
      <c r="P448" s="390"/>
      <c r="Q448" s="390"/>
      <c r="R448" s="390"/>
      <c r="S448" s="391"/>
    </row>
    <row r="449" spans="1:38" ht="15">
      <c r="A449" s="26" t="s">
        <v>7</v>
      </c>
      <c r="B449" s="377"/>
      <c r="C449" s="378"/>
      <c r="D449" s="378"/>
      <c r="E449" s="379"/>
      <c r="F449" s="38">
        <v>0.13315033723343755</v>
      </c>
      <c r="G449" s="377"/>
      <c r="H449" s="379"/>
      <c r="I449" s="40">
        <f>SUM(B449:H449)</f>
        <v>0.13315033723343755</v>
      </c>
      <c r="K449" s="85" t="s">
        <v>7</v>
      </c>
      <c r="L449" s="377"/>
      <c r="M449" s="378"/>
      <c r="N449" s="378"/>
      <c r="O449" s="379"/>
      <c r="P449" s="38">
        <v>0</v>
      </c>
      <c r="Q449" s="377"/>
      <c r="R449" s="399"/>
      <c r="S449" s="105">
        <f>SUM(L449:R449)</f>
        <v>0</v>
      </c>
    </row>
    <row r="450" spans="1:38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224">SUM(B450:H450)</f>
        <v>0</v>
      </c>
      <c r="K450" s="77" t="s">
        <v>8</v>
      </c>
      <c r="L450" s="380"/>
      <c r="M450" s="381"/>
      <c r="N450" s="381"/>
      <c r="O450" s="382"/>
      <c r="P450" s="90">
        <v>0</v>
      </c>
      <c r="Q450" s="380"/>
      <c r="R450" s="400"/>
      <c r="S450" s="92">
        <f t="shared" ref="S450:S469" si="225">SUM(L450:R450)</f>
        <v>0</v>
      </c>
    </row>
    <row r="451" spans="1:38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224"/>
        <v>0</v>
      </c>
      <c r="K451" s="78" t="s">
        <v>10</v>
      </c>
      <c r="L451" s="380"/>
      <c r="M451" s="381"/>
      <c r="N451" s="381"/>
      <c r="O451" s="382"/>
      <c r="P451" s="44">
        <v>0</v>
      </c>
      <c r="Q451" s="380"/>
      <c r="R451" s="400"/>
      <c r="S451" s="89">
        <f t="shared" si="225"/>
        <v>0</v>
      </c>
    </row>
    <row r="452" spans="1:38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224"/>
        <v>0</v>
      </c>
      <c r="K452" s="77" t="s">
        <v>55</v>
      </c>
      <c r="L452" s="380"/>
      <c r="M452" s="381"/>
      <c r="N452" s="381"/>
      <c r="O452" s="382"/>
      <c r="P452" s="90">
        <v>0</v>
      </c>
      <c r="Q452" s="380"/>
      <c r="R452" s="400"/>
      <c r="S452" s="92">
        <f t="shared" si="225"/>
        <v>0</v>
      </c>
    </row>
    <row r="453" spans="1:38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224"/>
        <v>0</v>
      </c>
      <c r="K453" s="78" t="s">
        <v>16</v>
      </c>
      <c r="L453" s="380"/>
      <c r="M453" s="381"/>
      <c r="N453" s="381"/>
      <c r="O453" s="382"/>
      <c r="P453" s="44">
        <v>0</v>
      </c>
      <c r="Q453" s="380"/>
      <c r="R453" s="400"/>
      <c r="S453" s="89">
        <f t="shared" si="225"/>
        <v>0</v>
      </c>
    </row>
    <row r="454" spans="1:38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224"/>
        <v>0</v>
      </c>
      <c r="K454" s="77" t="s">
        <v>67</v>
      </c>
      <c r="L454" s="380"/>
      <c r="M454" s="381"/>
      <c r="N454" s="381"/>
      <c r="O454" s="382"/>
      <c r="P454" s="90">
        <v>0</v>
      </c>
      <c r="Q454" s="380"/>
      <c r="R454" s="400"/>
      <c r="S454" s="92">
        <f t="shared" si="225"/>
        <v>0</v>
      </c>
    </row>
    <row r="455" spans="1:38" ht="15">
      <c r="A455" s="28" t="s">
        <v>57</v>
      </c>
      <c r="B455" s="380"/>
      <c r="C455" s="381"/>
      <c r="D455" s="381"/>
      <c r="E455" s="382"/>
      <c r="F455" s="44">
        <v>308.01086878154263</v>
      </c>
      <c r="G455" s="380"/>
      <c r="H455" s="382"/>
      <c r="I455" s="40">
        <f t="shared" si="224"/>
        <v>308.01086878154263</v>
      </c>
      <c r="K455" s="78" t="s">
        <v>57</v>
      </c>
      <c r="L455" s="380"/>
      <c r="M455" s="381"/>
      <c r="N455" s="381"/>
      <c r="O455" s="382"/>
      <c r="P455" s="44">
        <v>0</v>
      </c>
      <c r="Q455" s="380"/>
      <c r="R455" s="400"/>
      <c r="S455" s="89">
        <f t="shared" si="225"/>
        <v>0</v>
      </c>
    </row>
    <row r="456" spans="1:38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224"/>
        <v>0</v>
      </c>
      <c r="K456" s="77" t="s">
        <v>12</v>
      </c>
      <c r="L456" s="380"/>
      <c r="M456" s="381"/>
      <c r="N456" s="381"/>
      <c r="O456" s="382"/>
      <c r="P456" s="90">
        <v>0</v>
      </c>
      <c r="Q456" s="380"/>
      <c r="R456" s="400"/>
      <c r="S456" s="92">
        <f t="shared" si="225"/>
        <v>0</v>
      </c>
    </row>
    <row r="457" spans="1:38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224"/>
        <v>0</v>
      </c>
      <c r="K457" s="78" t="s">
        <v>58</v>
      </c>
      <c r="L457" s="380"/>
      <c r="M457" s="381"/>
      <c r="N457" s="381"/>
      <c r="O457" s="382"/>
      <c r="P457" s="44">
        <v>0</v>
      </c>
      <c r="Q457" s="380"/>
      <c r="R457" s="400"/>
      <c r="S457" s="89">
        <f t="shared" si="225"/>
        <v>0</v>
      </c>
    </row>
    <row r="458" spans="1:38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 t="shared" si="224"/>
        <v>0</v>
      </c>
      <c r="K458" s="77" t="s">
        <v>17</v>
      </c>
      <c r="L458" s="380"/>
      <c r="M458" s="381"/>
      <c r="N458" s="381"/>
      <c r="O458" s="382"/>
      <c r="P458" s="90">
        <v>0</v>
      </c>
      <c r="Q458" s="380"/>
      <c r="R458" s="400"/>
      <c r="S458" s="92">
        <f t="shared" si="225"/>
        <v>0</v>
      </c>
    </row>
    <row r="459" spans="1:38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 t="shared" si="224"/>
        <v>0</v>
      </c>
      <c r="K459" s="78" t="s">
        <v>139</v>
      </c>
      <c r="L459" s="380"/>
      <c r="M459" s="381"/>
      <c r="N459" s="381"/>
      <c r="O459" s="382"/>
      <c r="P459" s="44">
        <v>0</v>
      </c>
      <c r="Q459" s="380"/>
      <c r="R459" s="400"/>
      <c r="S459" s="89">
        <f t="shared" si="225"/>
        <v>0</v>
      </c>
    </row>
    <row r="460" spans="1:38" ht="15">
      <c r="A460" s="27" t="s">
        <v>25</v>
      </c>
      <c r="B460" s="380"/>
      <c r="C460" s="381"/>
      <c r="D460" s="381"/>
      <c r="E460" s="382"/>
      <c r="F460" s="41">
        <v>992.37139573012905</v>
      </c>
      <c r="G460" s="380"/>
      <c r="H460" s="382"/>
      <c r="I460" s="43">
        <f t="shared" si="224"/>
        <v>992.37139573012905</v>
      </c>
      <c r="K460" s="77" t="s">
        <v>25</v>
      </c>
      <c r="L460" s="380"/>
      <c r="M460" s="381"/>
      <c r="N460" s="381"/>
      <c r="O460" s="382"/>
      <c r="P460" s="90">
        <v>0</v>
      </c>
      <c r="Q460" s="380"/>
      <c r="R460" s="400"/>
      <c r="S460" s="92">
        <f t="shared" si="225"/>
        <v>0</v>
      </c>
    </row>
    <row r="461" spans="1:38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 t="shared" si="224"/>
        <v>0</v>
      </c>
      <c r="K461" s="78" t="s">
        <v>24</v>
      </c>
      <c r="L461" s="380"/>
      <c r="M461" s="381"/>
      <c r="N461" s="381"/>
      <c r="O461" s="382"/>
      <c r="P461" s="44">
        <v>0</v>
      </c>
      <c r="Q461" s="380"/>
      <c r="R461" s="400"/>
      <c r="S461" s="89">
        <f t="shared" si="225"/>
        <v>0</v>
      </c>
    </row>
    <row r="462" spans="1:38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 t="shared" si="224"/>
        <v>0</v>
      </c>
      <c r="K462" s="77" t="s">
        <v>59</v>
      </c>
      <c r="L462" s="380"/>
      <c r="M462" s="381"/>
      <c r="N462" s="381"/>
      <c r="O462" s="382"/>
      <c r="P462" s="90">
        <v>0</v>
      </c>
      <c r="Q462" s="380"/>
      <c r="R462" s="400"/>
      <c r="S462" s="92">
        <f t="shared" si="225"/>
        <v>0</v>
      </c>
    </row>
    <row r="463" spans="1:38" ht="15">
      <c r="A463" s="28" t="s">
        <v>22</v>
      </c>
      <c r="B463" s="380"/>
      <c r="C463" s="381"/>
      <c r="D463" s="381"/>
      <c r="E463" s="382"/>
      <c r="F463" s="44">
        <v>14.356426053075385</v>
      </c>
      <c r="G463" s="380"/>
      <c r="H463" s="382"/>
      <c r="I463" s="40">
        <f t="shared" si="224"/>
        <v>14.356426053075385</v>
      </c>
      <c r="K463" s="78" t="s">
        <v>22</v>
      </c>
      <c r="L463" s="380"/>
      <c r="M463" s="381"/>
      <c r="N463" s="381"/>
      <c r="O463" s="382"/>
      <c r="P463" s="44">
        <v>0</v>
      </c>
      <c r="Q463" s="380"/>
      <c r="R463" s="400"/>
      <c r="S463" s="89">
        <f t="shared" si="225"/>
        <v>0</v>
      </c>
    </row>
    <row r="464" spans="1:38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 t="shared" si="224"/>
        <v>0</v>
      </c>
      <c r="K464" s="77" t="s">
        <v>21</v>
      </c>
      <c r="L464" s="380"/>
      <c r="M464" s="381"/>
      <c r="N464" s="381"/>
      <c r="O464" s="382"/>
      <c r="P464" s="90">
        <v>0</v>
      </c>
      <c r="Q464" s="380"/>
      <c r="R464" s="400"/>
      <c r="S464" s="92">
        <f t="shared" si="225"/>
        <v>0</v>
      </c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</row>
    <row r="465" spans="1:38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224"/>
        <v>0</v>
      </c>
      <c r="K465" s="79" t="s">
        <v>63</v>
      </c>
      <c r="L465" s="380"/>
      <c r="M465" s="381"/>
      <c r="N465" s="381"/>
      <c r="O465" s="382"/>
      <c r="P465" s="44">
        <v>0</v>
      </c>
      <c r="Q465" s="380"/>
      <c r="R465" s="400"/>
      <c r="S465" s="89">
        <f t="shared" si="225"/>
        <v>0</v>
      </c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</row>
    <row r="466" spans="1:38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224"/>
        <v>0</v>
      </c>
      <c r="K466" s="80" t="s">
        <v>23</v>
      </c>
      <c r="L466" s="380"/>
      <c r="M466" s="381"/>
      <c r="N466" s="381"/>
      <c r="O466" s="382"/>
      <c r="P466" s="93">
        <v>0</v>
      </c>
      <c r="Q466" s="380"/>
      <c r="R466" s="400"/>
      <c r="S466" s="95">
        <f t="shared" si="225"/>
        <v>0</v>
      </c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</row>
    <row r="467" spans="1:38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224"/>
        <v>0</v>
      </c>
      <c r="K467" s="81" t="s">
        <v>19</v>
      </c>
      <c r="L467" s="380"/>
      <c r="M467" s="381"/>
      <c r="N467" s="381"/>
      <c r="O467" s="382"/>
      <c r="P467" s="65">
        <v>0</v>
      </c>
      <c r="Q467" s="380"/>
      <c r="R467" s="400"/>
      <c r="S467" s="97">
        <f t="shared" si="225"/>
        <v>0</v>
      </c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</row>
    <row r="468" spans="1:38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224"/>
        <v>0</v>
      </c>
      <c r="K468" s="80" t="s">
        <v>20</v>
      </c>
      <c r="L468" s="380"/>
      <c r="M468" s="381"/>
      <c r="N468" s="381"/>
      <c r="O468" s="382"/>
      <c r="P468" s="93">
        <v>0</v>
      </c>
      <c r="Q468" s="380"/>
      <c r="R468" s="400"/>
      <c r="S468" s="95">
        <f t="shared" si="225"/>
        <v>0</v>
      </c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</row>
    <row r="469" spans="1:38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224"/>
        <v>0</v>
      </c>
      <c r="K469" s="82" t="s">
        <v>11</v>
      </c>
      <c r="L469" s="383"/>
      <c r="M469" s="384"/>
      <c r="N469" s="384"/>
      <c r="O469" s="385"/>
      <c r="P469" s="54">
        <v>0</v>
      </c>
      <c r="Q469" s="383"/>
      <c r="R469" s="401"/>
      <c r="S469" s="99">
        <f t="shared" si="225"/>
        <v>0</v>
      </c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</row>
    <row r="470" spans="1:38" ht="15">
      <c r="A470" s="34" t="s">
        <v>26</v>
      </c>
      <c r="B470" s="70">
        <f>SUM(B449:B465)</f>
        <v>0</v>
      </c>
      <c r="C470" s="70">
        <f t="shared" ref="C470:I470" si="226">SUM(C449:C465)</f>
        <v>0</v>
      </c>
      <c r="D470" s="70">
        <f t="shared" si="226"/>
        <v>0</v>
      </c>
      <c r="E470" s="70">
        <f t="shared" si="226"/>
        <v>0</v>
      </c>
      <c r="F470" s="70">
        <f t="shared" si="226"/>
        <v>1314.8718409019805</v>
      </c>
      <c r="G470" s="70">
        <f t="shared" si="226"/>
        <v>0</v>
      </c>
      <c r="H470" s="71">
        <f t="shared" si="226"/>
        <v>0</v>
      </c>
      <c r="I470" s="40">
        <f t="shared" si="226"/>
        <v>1314.8718409019805</v>
      </c>
      <c r="K470" s="83" t="s">
        <v>26</v>
      </c>
      <c r="L470" s="70">
        <f>SUM(L449:L465)</f>
        <v>0</v>
      </c>
      <c r="M470" s="70">
        <f t="shared" ref="M470:S470" si="227">SUM(M449:M465)</f>
        <v>0</v>
      </c>
      <c r="N470" s="70">
        <f t="shared" si="227"/>
        <v>0</v>
      </c>
      <c r="O470" s="70">
        <f t="shared" si="227"/>
        <v>0</v>
      </c>
      <c r="P470" s="70">
        <f t="shared" si="227"/>
        <v>0</v>
      </c>
      <c r="Q470" s="70">
        <f t="shared" si="227"/>
        <v>0</v>
      </c>
      <c r="R470" s="71">
        <f t="shared" si="227"/>
        <v>0</v>
      </c>
      <c r="S470" s="100">
        <f t="shared" si="227"/>
        <v>0</v>
      </c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</row>
    <row r="471" spans="1:38" s="14" customFormat="1" ht="15.75" thickBot="1">
      <c r="A471" s="31" t="s">
        <v>86</v>
      </c>
      <c r="B471" s="49">
        <f>IF($I470=0,"-",B470/$I470)</f>
        <v>0</v>
      </c>
      <c r="C471" s="49">
        <f t="shared" ref="C471:H471" si="228">IF($I470=0,"-",C470/$I470)</f>
        <v>0</v>
      </c>
      <c r="D471" s="49">
        <f t="shared" si="228"/>
        <v>0</v>
      </c>
      <c r="E471" s="49">
        <f t="shared" si="228"/>
        <v>0</v>
      </c>
      <c r="F471" s="49">
        <f t="shared" si="228"/>
        <v>1</v>
      </c>
      <c r="G471" s="49">
        <f t="shared" si="228"/>
        <v>0</v>
      </c>
      <c r="H471" s="72">
        <f t="shared" si="228"/>
        <v>0</v>
      </c>
      <c r="I471" s="50">
        <f>SUM(B471:H471)</f>
        <v>1</v>
      </c>
      <c r="K471" s="84" t="s">
        <v>86</v>
      </c>
      <c r="L471" s="101" t="str">
        <f>IF($S470=0,"-",L470/$S470)</f>
        <v>-</v>
      </c>
      <c r="M471" s="101" t="str">
        <f t="shared" ref="M471:R471" si="229">IF($S470=0,"-",M470/$S470)</f>
        <v>-</v>
      </c>
      <c r="N471" s="101" t="str">
        <f t="shared" si="229"/>
        <v>-</v>
      </c>
      <c r="O471" s="101" t="str">
        <f t="shared" si="229"/>
        <v>-</v>
      </c>
      <c r="P471" s="101" t="str">
        <f t="shared" si="229"/>
        <v>-</v>
      </c>
      <c r="Q471" s="101" t="str">
        <f t="shared" si="229"/>
        <v>-</v>
      </c>
      <c r="R471" s="102" t="str">
        <f t="shared" si="229"/>
        <v>-</v>
      </c>
      <c r="S471" s="103">
        <f>SUM(L471:R471)</f>
        <v>0</v>
      </c>
      <c r="T471" s="24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20"/>
      <c r="AK471" s="15"/>
      <c r="AL471" s="15"/>
    </row>
    <row r="472" spans="1:38" ht="15" thickBot="1">
      <c r="A472" s="32"/>
      <c r="B472" s="32"/>
      <c r="C472" s="32"/>
      <c r="D472" s="32"/>
      <c r="E472" s="32"/>
      <c r="F472" s="32"/>
      <c r="G472" s="32"/>
      <c r="H472" s="32"/>
      <c r="I472" s="32"/>
      <c r="K472" s="32"/>
      <c r="L472" s="32"/>
      <c r="M472" s="32"/>
      <c r="N472" s="32"/>
      <c r="O472" s="32"/>
      <c r="P472" s="32"/>
      <c r="Q472" s="32"/>
      <c r="R472" s="32"/>
      <c r="S472" s="3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</row>
    <row r="473" spans="1:38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375" t="s">
        <v>44</v>
      </c>
      <c r="L473" s="86" t="s">
        <v>0</v>
      </c>
      <c r="M473" s="86" t="s">
        <v>1</v>
      </c>
      <c r="N473" s="86" t="s">
        <v>2</v>
      </c>
      <c r="O473" s="86" t="s">
        <v>3</v>
      </c>
      <c r="P473" s="86" t="s">
        <v>27</v>
      </c>
      <c r="Q473" s="86" t="s">
        <v>4</v>
      </c>
      <c r="R473" s="86" t="s">
        <v>5</v>
      </c>
      <c r="S473" s="87" t="s">
        <v>6</v>
      </c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</row>
    <row r="474" spans="1:38" ht="15">
      <c r="A474" s="407" t="s">
        <v>44</v>
      </c>
      <c r="B474" s="386" t="s">
        <v>119</v>
      </c>
      <c r="C474" s="387"/>
      <c r="D474" s="387"/>
      <c r="E474" s="387"/>
      <c r="F474" s="387"/>
      <c r="G474" s="387"/>
      <c r="H474" s="387"/>
      <c r="I474" s="388"/>
      <c r="K474" s="376" t="s">
        <v>44</v>
      </c>
      <c r="L474" s="389" t="s">
        <v>119</v>
      </c>
      <c r="M474" s="390"/>
      <c r="N474" s="390"/>
      <c r="O474" s="390"/>
      <c r="P474" s="390"/>
      <c r="Q474" s="390"/>
      <c r="R474" s="390"/>
      <c r="S474" s="391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</row>
    <row r="475" spans="1:38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  <c r="K475" s="85" t="s">
        <v>7</v>
      </c>
      <c r="L475" s="377"/>
      <c r="M475" s="378"/>
      <c r="N475" s="378"/>
      <c r="O475" s="379"/>
      <c r="P475" s="38">
        <v>0</v>
      </c>
      <c r="Q475" s="377"/>
      <c r="R475" s="399"/>
      <c r="S475" s="105">
        <f>SUM(L475:R475)</f>
        <v>0</v>
      </c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</row>
    <row r="476" spans="1:38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230">SUM(B476:H476)</f>
        <v>0</v>
      </c>
      <c r="K476" s="77" t="s">
        <v>8</v>
      </c>
      <c r="L476" s="380"/>
      <c r="M476" s="381"/>
      <c r="N476" s="381"/>
      <c r="O476" s="382"/>
      <c r="P476" s="90">
        <v>0</v>
      </c>
      <c r="Q476" s="380"/>
      <c r="R476" s="400"/>
      <c r="S476" s="92">
        <f t="shared" ref="S476:S495" si="231">SUM(L476:R476)</f>
        <v>0</v>
      </c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</row>
    <row r="477" spans="1:38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230"/>
        <v>0</v>
      </c>
      <c r="K477" s="78" t="s">
        <v>10</v>
      </c>
      <c r="L477" s="380"/>
      <c r="M477" s="381"/>
      <c r="N477" s="381"/>
      <c r="O477" s="382"/>
      <c r="P477" s="44">
        <v>0</v>
      </c>
      <c r="Q477" s="380"/>
      <c r="R477" s="400"/>
      <c r="S477" s="89">
        <f t="shared" si="231"/>
        <v>0</v>
      </c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</row>
    <row r="478" spans="1:38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230"/>
        <v>0</v>
      </c>
      <c r="K478" s="77" t="s">
        <v>55</v>
      </c>
      <c r="L478" s="380"/>
      <c r="M478" s="381"/>
      <c r="N478" s="381"/>
      <c r="O478" s="382"/>
      <c r="P478" s="90">
        <v>0</v>
      </c>
      <c r="Q478" s="380"/>
      <c r="R478" s="400"/>
      <c r="S478" s="92">
        <f t="shared" si="231"/>
        <v>0</v>
      </c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</row>
    <row r="479" spans="1:38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230"/>
        <v>0</v>
      </c>
      <c r="K479" s="78" t="s">
        <v>16</v>
      </c>
      <c r="L479" s="380"/>
      <c r="M479" s="381"/>
      <c r="N479" s="381"/>
      <c r="O479" s="382"/>
      <c r="P479" s="44">
        <v>0</v>
      </c>
      <c r="Q479" s="380"/>
      <c r="R479" s="400"/>
      <c r="S479" s="89">
        <f t="shared" si="231"/>
        <v>0</v>
      </c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</row>
    <row r="480" spans="1:38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230"/>
        <v>0</v>
      </c>
      <c r="K480" s="77" t="s">
        <v>67</v>
      </c>
      <c r="L480" s="380"/>
      <c r="M480" s="381"/>
      <c r="N480" s="381"/>
      <c r="O480" s="382"/>
      <c r="P480" s="90">
        <v>0</v>
      </c>
      <c r="Q480" s="380"/>
      <c r="R480" s="400"/>
      <c r="S480" s="92">
        <f t="shared" si="231"/>
        <v>0</v>
      </c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</row>
    <row r="481" spans="1:38" ht="15">
      <c r="A481" s="28" t="s">
        <v>57</v>
      </c>
      <c r="B481" s="380"/>
      <c r="C481" s="381"/>
      <c r="D481" s="381"/>
      <c r="E481" s="382"/>
      <c r="F481" s="44">
        <v>40747.071005788326</v>
      </c>
      <c r="G481" s="380"/>
      <c r="H481" s="382"/>
      <c r="I481" s="40">
        <f t="shared" si="230"/>
        <v>40747.071005788326</v>
      </c>
      <c r="K481" s="78" t="s">
        <v>57</v>
      </c>
      <c r="L481" s="380"/>
      <c r="M481" s="381"/>
      <c r="N481" s="381"/>
      <c r="O481" s="382"/>
      <c r="P481" s="44">
        <v>7091.2478654004135</v>
      </c>
      <c r="Q481" s="380"/>
      <c r="R481" s="400"/>
      <c r="S481" s="89">
        <f t="shared" si="231"/>
        <v>7091.2478654004135</v>
      </c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</row>
    <row r="482" spans="1:38" ht="15">
      <c r="A482" s="27" t="s">
        <v>12</v>
      </c>
      <c r="B482" s="380"/>
      <c r="C482" s="381"/>
      <c r="D482" s="381"/>
      <c r="E482" s="382"/>
      <c r="F482" s="41">
        <v>14181.247373327689</v>
      </c>
      <c r="G482" s="380"/>
      <c r="H482" s="382"/>
      <c r="I482" s="43">
        <f t="shared" si="230"/>
        <v>14181.247373327689</v>
      </c>
      <c r="K482" s="77" t="s">
        <v>12</v>
      </c>
      <c r="L482" s="380"/>
      <c r="M482" s="381"/>
      <c r="N482" s="381"/>
      <c r="O482" s="382"/>
      <c r="P482" s="90">
        <v>4751.7848878417381</v>
      </c>
      <c r="Q482" s="380"/>
      <c r="R482" s="400"/>
      <c r="S482" s="92">
        <f t="shared" si="231"/>
        <v>4751.7848878417381</v>
      </c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</row>
    <row r="483" spans="1:38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230"/>
        <v>0</v>
      </c>
      <c r="K483" s="78" t="s">
        <v>58</v>
      </c>
      <c r="L483" s="380"/>
      <c r="M483" s="381"/>
      <c r="N483" s="381"/>
      <c r="O483" s="382"/>
      <c r="P483" s="44">
        <v>2.7755575615628914E-15</v>
      </c>
      <c r="Q483" s="380"/>
      <c r="R483" s="400"/>
      <c r="S483" s="89">
        <f t="shared" si="231"/>
        <v>2.7755575615628914E-15</v>
      </c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</row>
    <row r="484" spans="1:38" ht="15">
      <c r="A484" s="27" t="s">
        <v>17</v>
      </c>
      <c r="B484" s="380"/>
      <c r="C484" s="381"/>
      <c r="D484" s="381"/>
      <c r="E484" s="382"/>
      <c r="F484" s="41">
        <v>33.616350569338884</v>
      </c>
      <c r="G484" s="380"/>
      <c r="H484" s="382"/>
      <c r="I484" s="43">
        <f t="shared" si="230"/>
        <v>33.616350569338884</v>
      </c>
      <c r="K484" s="77" t="s">
        <v>17</v>
      </c>
      <c r="L484" s="380"/>
      <c r="M484" s="381"/>
      <c r="N484" s="381"/>
      <c r="O484" s="382"/>
      <c r="P484" s="90">
        <v>6.9375891077563967</v>
      </c>
      <c r="Q484" s="380"/>
      <c r="R484" s="400"/>
      <c r="S484" s="92">
        <f t="shared" si="231"/>
        <v>6.9375891077563967</v>
      </c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</row>
    <row r="485" spans="1:38" ht="15">
      <c r="A485" s="28" t="s">
        <v>139</v>
      </c>
      <c r="B485" s="380"/>
      <c r="C485" s="381"/>
      <c r="D485" s="381"/>
      <c r="E485" s="382"/>
      <c r="F485" s="44">
        <v>27.171244349229621</v>
      </c>
      <c r="G485" s="380"/>
      <c r="H485" s="382"/>
      <c r="I485" s="40">
        <f t="shared" si="230"/>
        <v>27.171244349229621</v>
      </c>
      <c r="K485" s="78" t="s">
        <v>139</v>
      </c>
      <c r="L485" s="380"/>
      <c r="M485" s="381"/>
      <c r="N485" s="381"/>
      <c r="O485" s="382"/>
      <c r="P485" s="44">
        <v>-0.35109031301726645</v>
      </c>
      <c r="Q485" s="380"/>
      <c r="R485" s="400"/>
      <c r="S485" s="89">
        <f t="shared" si="231"/>
        <v>-0.35109031301726645</v>
      </c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</row>
    <row r="486" spans="1:38" ht="15">
      <c r="A486" s="27" t="s">
        <v>25</v>
      </c>
      <c r="B486" s="380"/>
      <c r="C486" s="381"/>
      <c r="D486" s="381"/>
      <c r="E486" s="382"/>
      <c r="F486" s="41">
        <v>1072.2393051519382</v>
      </c>
      <c r="G486" s="380"/>
      <c r="H486" s="382"/>
      <c r="I486" s="43">
        <f t="shared" si="230"/>
        <v>1072.2393051519382</v>
      </c>
      <c r="K486" s="77" t="s">
        <v>25</v>
      </c>
      <c r="L486" s="380"/>
      <c r="M486" s="381"/>
      <c r="N486" s="381"/>
      <c r="O486" s="382"/>
      <c r="P486" s="90">
        <v>0</v>
      </c>
      <c r="Q486" s="380"/>
      <c r="R486" s="400"/>
      <c r="S486" s="92">
        <f t="shared" si="231"/>
        <v>0</v>
      </c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</row>
    <row r="487" spans="1:38" ht="15">
      <c r="A487" s="28" t="s">
        <v>24</v>
      </c>
      <c r="B487" s="380"/>
      <c r="C487" s="381"/>
      <c r="D487" s="381"/>
      <c r="E487" s="382"/>
      <c r="F487" s="44">
        <v>0</v>
      </c>
      <c r="G487" s="380"/>
      <c r="H487" s="382"/>
      <c r="I487" s="40">
        <f t="shared" si="230"/>
        <v>0</v>
      </c>
      <c r="K487" s="78" t="s">
        <v>24</v>
      </c>
      <c r="L487" s="380"/>
      <c r="M487" s="381"/>
      <c r="N487" s="381"/>
      <c r="O487" s="382"/>
      <c r="P487" s="44">
        <v>2.5011104298755527E-12</v>
      </c>
      <c r="Q487" s="380"/>
      <c r="R487" s="400"/>
      <c r="S487" s="89">
        <f t="shared" si="231"/>
        <v>2.5011104298755527E-12</v>
      </c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</row>
    <row r="488" spans="1:38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 t="shared" si="230"/>
        <v>0</v>
      </c>
      <c r="K488" s="77" t="s">
        <v>59</v>
      </c>
      <c r="L488" s="380"/>
      <c r="M488" s="381"/>
      <c r="N488" s="381"/>
      <c r="O488" s="382"/>
      <c r="P488" s="90">
        <v>1.5842882561400984E-12</v>
      </c>
      <c r="Q488" s="380"/>
      <c r="R488" s="400"/>
      <c r="S488" s="92">
        <f t="shared" si="231"/>
        <v>1.5842882561400984E-12</v>
      </c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</row>
    <row r="489" spans="1:38" ht="15">
      <c r="A489" s="28" t="s">
        <v>22</v>
      </c>
      <c r="B489" s="380"/>
      <c r="C489" s="381"/>
      <c r="D489" s="381"/>
      <c r="E489" s="382"/>
      <c r="F489" s="44">
        <v>3110.6761301073757</v>
      </c>
      <c r="G489" s="380"/>
      <c r="H489" s="382"/>
      <c r="I489" s="40">
        <f t="shared" si="230"/>
        <v>3110.6761301073757</v>
      </c>
      <c r="K489" s="78" t="s">
        <v>22</v>
      </c>
      <c r="L489" s="380"/>
      <c r="M489" s="381"/>
      <c r="N489" s="381"/>
      <c r="O489" s="382"/>
      <c r="P489" s="44">
        <v>1160.3992771236447</v>
      </c>
      <c r="Q489" s="380"/>
      <c r="R489" s="400"/>
      <c r="S489" s="89">
        <f t="shared" si="231"/>
        <v>1160.3992771236447</v>
      </c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</row>
    <row r="490" spans="1:38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 t="shared" si="230"/>
        <v>0</v>
      </c>
      <c r="K490" s="77" t="s">
        <v>21</v>
      </c>
      <c r="L490" s="380"/>
      <c r="M490" s="381"/>
      <c r="N490" s="381"/>
      <c r="O490" s="382"/>
      <c r="P490" s="90">
        <v>0</v>
      </c>
      <c r="Q490" s="380"/>
      <c r="R490" s="400"/>
      <c r="S490" s="92">
        <f t="shared" si="231"/>
        <v>0</v>
      </c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</row>
    <row r="491" spans="1:38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230"/>
        <v>0</v>
      </c>
      <c r="K491" s="79" t="s">
        <v>63</v>
      </c>
      <c r="L491" s="380"/>
      <c r="M491" s="381"/>
      <c r="N491" s="381"/>
      <c r="O491" s="382"/>
      <c r="P491" s="44">
        <v>0</v>
      </c>
      <c r="Q491" s="380"/>
      <c r="R491" s="400"/>
      <c r="S491" s="89">
        <f t="shared" si="231"/>
        <v>0</v>
      </c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</row>
    <row r="492" spans="1:38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230"/>
        <v>0</v>
      </c>
      <c r="K492" s="80" t="s">
        <v>23</v>
      </c>
      <c r="L492" s="380"/>
      <c r="M492" s="381"/>
      <c r="N492" s="381"/>
      <c r="O492" s="382"/>
      <c r="P492" s="93">
        <v>0</v>
      </c>
      <c r="Q492" s="380"/>
      <c r="R492" s="400"/>
      <c r="S492" s="95">
        <f t="shared" si="231"/>
        <v>0</v>
      </c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</row>
    <row r="493" spans="1:38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230"/>
        <v>0</v>
      </c>
      <c r="K493" s="81" t="s">
        <v>19</v>
      </c>
      <c r="L493" s="380"/>
      <c r="M493" s="381"/>
      <c r="N493" s="381"/>
      <c r="O493" s="382"/>
      <c r="P493" s="65">
        <v>0</v>
      </c>
      <c r="Q493" s="380"/>
      <c r="R493" s="400"/>
      <c r="S493" s="97">
        <f t="shared" si="231"/>
        <v>0</v>
      </c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</row>
    <row r="494" spans="1:38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230"/>
        <v>0</v>
      </c>
      <c r="K494" s="80" t="s">
        <v>20</v>
      </c>
      <c r="L494" s="380"/>
      <c r="M494" s="381"/>
      <c r="N494" s="381"/>
      <c r="O494" s="382"/>
      <c r="P494" s="93">
        <v>0</v>
      </c>
      <c r="Q494" s="380"/>
      <c r="R494" s="400"/>
      <c r="S494" s="95">
        <f t="shared" si="231"/>
        <v>0</v>
      </c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</row>
    <row r="495" spans="1:38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230"/>
        <v>0</v>
      </c>
      <c r="K495" s="82" t="s">
        <v>11</v>
      </c>
      <c r="L495" s="383"/>
      <c r="M495" s="384"/>
      <c r="N495" s="384"/>
      <c r="O495" s="385"/>
      <c r="P495" s="54">
        <v>0</v>
      </c>
      <c r="Q495" s="383"/>
      <c r="R495" s="401"/>
      <c r="S495" s="99">
        <f t="shared" si="231"/>
        <v>0</v>
      </c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</row>
    <row r="496" spans="1:38" ht="15">
      <c r="A496" s="34" t="s">
        <v>26</v>
      </c>
      <c r="B496" s="70">
        <f>SUM(B475:B491)</f>
        <v>0</v>
      </c>
      <c r="C496" s="70">
        <f t="shared" ref="C496:I496" si="232">SUM(C475:C491)</f>
        <v>0</v>
      </c>
      <c r="D496" s="70">
        <f t="shared" si="232"/>
        <v>0</v>
      </c>
      <c r="E496" s="70">
        <f t="shared" si="232"/>
        <v>0</v>
      </c>
      <c r="F496" s="70">
        <f t="shared" si="232"/>
        <v>59172.021409293899</v>
      </c>
      <c r="G496" s="70">
        <f t="shared" si="232"/>
        <v>0</v>
      </c>
      <c r="H496" s="71">
        <f t="shared" si="232"/>
        <v>0</v>
      </c>
      <c r="I496" s="40">
        <f t="shared" si="232"/>
        <v>59172.021409293899</v>
      </c>
      <c r="K496" s="83" t="s">
        <v>26</v>
      </c>
      <c r="L496" s="70">
        <f>SUM(L475:L491)</f>
        <v>0</v>
      </c>
      <c r="M496" s="70">
        <f t="shared" ref="M496:S496" si="233">SUM(M475:M491)</f>
        <v>0</v>
      </c>
      <c r="N496" s="70">
        <f t="shared" si="233"/>
        <v>0</v>
      </c>
      <c r="O496" s="70">
        <f t="shared" si="233"/>
        <v>0</v>
      </c>
      <c r="P496" s="70">
        <f t="shared" si="233"/>
        <v>13010.018529160538</v>
      </c>
      <c r="Q496" s="70">
        <f t="shared" si="233"/>
        <v>0</v>
      </c>
      <c r="R496" s="71">
        <f t="shared" si="233"/>
        <v>0</v>
      </c>
      <c r="S496" s="100">
        <f t="shared" si="233"/>
        <v>13010.018529160538</v>
      </c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</row>
    <row r="497" spans="1:38" s="14" customFormat="1" ht="15.75" thickBot="1">
      <c r="A497" s="31" t="s">
        <v>86</v>
      </c>
      <c r="B497" s="49">
        <f>IF($I496=0,"-",B496/$I496)</f>
        <v>0</v>
      </c>
      <c r="C497" s="49">
        <f t="shared" ref="C497:H497" si="234">IF($I496=0,"-",C496/$I496)</f>
        <v>0</v>
      </c>
      <c r="D497" s="49">
        <f t="shared" si="234"/>
        <v>0</v>
      </c>
      <c r="E497" s="49">
        <f t="shared" si="234"/>
        <v>0</v>
      </c>
      <c r="F497" s="49">
        <f t="shared" si="234"/>
        <v>1</v>
      </c>
      <c r="G497" s="49">
        <f t="shared" si="234"/>
        <v>0</v>
      </c>
      <c r="H497" s="72">
        <f t="shared" si="234"/>
        <v>0</v>
      </c>
      <c r="I497" s="50">
        <f>SUM(B497:H497)</f>
        <v>1</v>
      </c>
      <c r="K497" s="84" t="s">
        <v>86</v>
      </c>
      <c r="L497" s="101">
        <f>IF($S496=0,"-",L496/$S496)</f>
        <v>0</v>
      </c>
      <c r="M497" s="101">
        <f t="shared" ref="M497:R497" si="235">IF($S496=0,"-",M496/$S496)</f>
        <v>0</v>
      </c>
      <c r="N497" s="101">
        <f t="shared" si="235"/>
        <v>0</v>
      </c>
      <c r="O497" s="101">
        <f t="shared" si="235"/>
        <v>0</v>
      </c>
      <c r="P497" s="101">
        <f t="shared" si="235"/>
        <v>1</v>
      </c>
      <c r="Q497" s="101">
        <f t="shared" si="235"/>
        <v>0</v>
      </c>
      <c r="R497" s="102">
        <f t="shared" si="235"/>
        <v>0</v>
      </c>
      <c r="S497" s="103">
        <f>SUM(L497:R497)</f>
        <v>1</v>
      </c>
      <c r="T497" s="24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20"/>
      <c r="AK497" s="15"/>
      <c r="AL497" s="15"/>
    </row>
    <row r="498" spans="1:38" ht="15" thickBot="1">
      <c r="A498" s="32"/>
      <c r="B498" s="32"/>
      <c r="C498" s="32"/>
      <c r="D498" s="32"/>
      <c r="E498" s="32"/>
      <c r="F498" s="32"/>
      <c r="G498" s="32"/>
      <c r="H498" s="32"/>
      <c r="I498" s="32"/>
      <c r="K498" s="32"/>
      <c r="L498" s="32"/>
      <c r="M498" s="32"/>
      <c r="N498" s="32"/>
      <c r="O498" s="32"/>
      <c r="P498" s="32"/>
      <c r="Q498" s="32"/>
      <c r="R498" s="32"/>
      <c r="S498" s="32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</row>
    <row r="499" spans="1:38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375" t="s">
        <v>45</v>
      </c>
      <c r="L499" s="86" t="s">
        <v>0</v>
      </c>
      <c r="M499" s="86" t="s">
        <v>1</v>
      </c>
      <c r="N499" s="86" t="s">
        <v>2</v>
      </c>
      <c r="O499" s="86" t="s">
        <v>3</v>
      </c>
      <c r="P499" s="86" t="s">
        <v>27</v>
      </c>
      <c r="Q499" s="86" t="s">
        <v>4</v>
      </c>
      <c r="R499" s="86" t="s">
        <v>5</v>
      </c>
      <c r="S499" s="87" t="s">
        <v>6</v>
      </c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</row>
    <row r="500" spans="1:38" ht="15">
      <c r="A500" s="407" t="s">
        <v>45</v>
      </c>
      <c r="B500" s="386" t="s">
        <v>119</v>
      </c>
      <c r="C500" s="387"/>
      <c r="D500" s="387"/>
      <c r="E500" s="387"/>
      <c r="F500" s="387"/>
      <c r="G500" s="387"/>
      <c r="H500" s="387"/>
      <c r="I500" s="388"/>
      <c r="K500" s="376" t="s">
        <v>45</v>
      </c>
      <c r="L500" s="389" t="s">
        <v>119</v>
      </c>
      <c r="M500" s="390"/>
      <c r="N500" s="390"/>
      <c r="O500" s="390"/>
      <c r="P500" s="390"/>
      <c r="Q500" s="390"/>
      <c r="R500" s="390"/>
      <c r="S500" s="391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</row>
    <row r="501" spans="1:38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  <c r="K501" s="85" t="s">
        <v>7</v>
      </c>
      <c r="L501" s="377"/>
      <c r="M501" s="378"/>
      <c r="N501" s="378"/>
      <c r="O501" s="379"/>
      <c r="P501" s="38">
        <v>0</v>
      </c>
      <c r="Q501" s="377"/>
      <c r="R501" s="399"/>
      <c r="S501" s="105">
        <f>SUM(L501:R501)</f>
        <v>0</v>
      </c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</row>
    <row r="502" spans="1:38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236">SUM(B502:H502)</f>
        <v>0</v>
      </c>
      <c r="K502" s="77" t="s">
        <v>8</v>
      </c>
      <c r="L502" s="380"/>
      <c r="M502" s="381"/>
      <c r="N502" s="381"/>
      <c r="O502" s="382"/>
      <c r="P502" s="90">
        <v>0</v>
      </c>
      <c r="Q502" s="380"/>
      <c r="R502" s="400"/>
      <c r="S502" s="92">
        <f t="shared" ref="S502:S521" si="237">SUM(L502:R502)</f>
        <v>0</v>
      </c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</row>
    <row r="503" spans="1:38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236"/>
        <v>0</v>
      </c>
      <c r="K503" s="78" t="s">
        <v>10</v>
      </c>
      <c r="L503" s="380"/>
      <c r="M503" s="381"/>
      <c r="N503" s="381"/>
      <c r="O503" s="382"/>
      <c r="P503" s="44">
        <v>0</v>
      </c>
      <c r="Q503" s="380"/>
      <c r="R503" s="400"/>
      <c r="S503" s="89">
        <f t="shared" si="237"/>
        <v>0</v>
      </c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</row>
    <row r="504" spans="1:38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236"/>
        <v>0</v>
      </c>
      <c r="K504" s="77" t="s">
        <v>55</v>
      </c>
      <c r="L504" s="380"/>
      <c r="M504" s="381"/>
      <c r="N504" s="381"/>
      <c r="O504" s="382"/>
      <c r="P504" s="90">
        <v>0</v>
      </c>
      <c r="Q504" s="380"/>
      <c r="R504" s="400"/>
      <c r="S504" s="92">
        <f t="shared" si="237"/>
        <v>0</v>
      </c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</row>
    <row r="505" spans="1:38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236"/>
        <v>0</v>
      </c>
      <c r="K505" s="78" t="s">
        <v>16</v>
      </c>
      <c r="L505" s="380"/>
      <c r="M505" s="381"/>
      <c r="N505" s="381"/>
      <c r="O505" s="382"/>
      <c r="P505" s="44">
        <v>0</v>
      </c>
      <c r="Q505" s="380"/>
      <c r="R505" s="400"/>
      <c r="S505" s="89">
        <f t="shared" si="237"/>
        <v>0</v>
      </c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</row>
    <row r="506" spans="1:38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236"/>
        <v>0</v>
      </c>
      <c r="K506" s="77" t="s">
        <v>67</v>
      </c>
      <c r="L506" s="380"/>
      <c r="M506" s="381"/>
      <c r="N506" s="381"/>
      <c r="O506" s="382"/>
      <c r="P506" s="90">
        <v>0</v>
      </c>
      <c r="Q506" s="380"/>
      <c r="R506" s="400"/>
      <c r="S506" s="92">
        <f t="shared" si="237"/>
        <v>0</v>
      </c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</row>
    <row r="507" spans="1:38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236"/>
        <v>0</v>
      </c>
      <c r="K507" s="78" t="s">
        <v>57</v>
      </c>
      <c r="L507" s="380"/>
      <c r="M507" s="381"/>
      <c r="N507" s="381"/>
      <c r="O507" s="382"/>
      <c r="P507" s="44">
        <v>0</v>
      </c>
      <c r="Q507" s="380"/>
      <c r="R507" s="400"/>
      <c r="S507" s="89">
        <f t="shared" si="237"/>
        <v>0</v>
      </c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</row>
    <row r="508" spans="1:38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 t="shared" si="236"/>
        <v>0</v>
      </c>
      <c r="K508" s="77" t="s">
        <v>12</v>
      </c>
      <c r="L508" s="380"/>
      <c r="M508" s="381"/>
      <c r="N508" s="381"/>
      <c r="O508" s="382"/>
      <c r="P508" s="90">
        <v>0</v>
      </c>
      <c r="Q508" s="380"/>
      <c r="R508" s="400"/>
      <c r="S508" s="92">
        <f t="shared" si="237"/>
        <v>0</v>
      </c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</row>
    <row r="509" spans="1:38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236"/>
        <v>0</v>
      </c>
      <c r="K509" s="78" t="s">
        <v>58</v>
      </c>
      <c r="L509" s="380"/>
      <c r="M509" s="381"/>
      <c r="N509" s="381"/>
      <c r="O509" s="382"/>
      <c r="P509" s="44">
        <v>0</v>
      </c>
      <c r="Q509" s="380"/>
      <c r="R509" s="400"/>
      <c r="S509" s="89">
        <f t="shared" si="237"/>
        <v>0</v>
      </c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</row>
    <row r="510" spans="1:38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 t="shared" si="236"/>
        <v>0</v>
      </c>
      <c r="K510" s="77" t="s">
        <v>17</v>
      </c>
      <c r="L510" s="380"/>
      <c r="M510" s="381"/>
      <c r="N510" s="381"/>
      <c r="O510" s="382"/>
      <c r="P510" s="90">
        <v>0</v>
      </c>
      <c r="Q510" s="380"/>
      <c r="R510" s="400"/>
      <c r="S510" s="92">
        <f t="shared" si="237"/>
        <v>0</v>
      </c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</row>
    <row r="511" spans="1:38" ht="15">
      <c r="A511" s="28" t="s">
        <v>139</v>
      </c>
      <c r="B511" s="380"/>
      <c r="C511" s="381"/>
      <c r="D511" s="381"/>
      <c r="E511" s="382"/>
      <c r="F511" s="44">
        <v>166.79316438442507</v>
      </c>
      <c r="G511" s="380"/>
      <c r="H511" s="382"/>
      <c r="I511" s="40">
        <f t="shared" si="236"/>
        <v>166.79316438442507</v>
      </c>
      <c r="K511" s="78" t="s">
        <v>139</v>
      </c>
      <c r="L511" s="380"/>
      <c r="M511" s="381"/>
      <c r="N511" s="381"/>
      <c r="O511" s="382"/>
      <c r="P511" s="44">
        <v>0</v>
      </c>
      <c r="Q511" s="380"/>
      <c r="R511" s="400"/>
      <c r="S511" s="89">
        <f t="shared" si="237"/>
        <v>0</v>
      </c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</row>
    <row r="512" spans="1:38" ht="15">
      <c r="A512" s="27" t="s">
        <v>25</v>
      </c>
      <c r="B512" s="380"/>
      <c r="C512" s="381"/>
      <c r="D512" s="381"/>
      <c r="E512" s="382"/>
      <c r="F512" s="41">
        <v>2.9088000000000003</v>
      </c>
      <c r="G512" s="380"/>
      <c r="H512" s="382"/>
      <c r="I512" s="43">
        <f t="shared" si="236"/>
        <v>2.9088000000000003</v>
      </c>
      <c r="K512" s="77" t="s">
        <v>25</v>
      </c>
      <c r="L512" s="380"/>
      <c r="M512" s="381"/>
      <c r="N512" s="381"/>
      <c r="O512" s="382"/>
      <c r="P512" s="90">
        <v>0</v>
      </c>
      <c r="Q512" s="380"/>
      <c r="R512" s="400"/>
      <c r="S512" s="92">
        <f t="shared" si="237"/>
        <v>0</v>
      </c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</row>
    <row r="513" spans="1:38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 t="shared" si="236"/>
        <v>0</v>
      </c>
      <c r="K513" s="78" t="s">
        <v>24</v>
      </c>
      <c r="L513" s="380"/>
      <c r="M513" s="381"/>
      <c r="N513" s="381"/>
      <c r="O513" s="382"/>
      <c r="P513" s="44">
        <v>0</v>
      </c>
      <c r="Q513" s="380"/>
      <c r="R513" s="400"/>
      <c r="S513" s="89">
        <f t="shared" si="237"/>
        <v>0</v>
      </c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</row>
    <row r="514" spans="1:38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 t="shared" si="236"/>
        <v>0</v>
      </c>
      <c r="K514" s="77" t="s">
        <v>59</v>
      </c>
      <c r="L514" s="380"/>
      <c r="M514" s="381"/>
      <c r="N514" s="381"/>
      <c r="O514" s="382"/>
      <c r="P514" s="90">
        <v>0</v>
      </c>
      <c r="Q514" s="380"/>
      <c r="R514" s="400"/>
      <c r="S514" s="92">
        <f t="shared" si="237"/>
        <v>0</v>
      </c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</row>
    <row r="515" spans="1:38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236"/>
        <v>0</v>
      </c>
      <c r="K515" s="78" t="s">
        <v>22</v>
      </c>
      <c r="L515" s="380"/>
      <c r="M515" s="381"/>
      <c r="N515" s="381"/>
      <c r="O515" s="382"/>
      <c r="P515" s="44">
        <v>0</v>
      </c>
      <c r="Q515" s="380"/>
      <c r="R515" s="400"/>
      <c r="S515" s="89">
        <f t="shared" si="237"/>
        <v>0</v>
      </c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</row>
    <row r="516" spans="1:38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 t="shared" si="236"/>
        <v>0</v>
      </c>
      <c r="K516" s="77" t="s">
        <v>21</v>
      </c>
      <c r="L516" s="380"/>
      <c r="M516" s="381"/>
      <c r="N516" s="381"/>
      <c r="O516" s="382"/>
      <c r="P516" s="90">
        <v>0</v>
      </c>
      <c r="Q516" s="380"/>
      <c r="R516" s="400"/>
      <c r="S516" s="92">
        <f t="shared" si="237"/>
        <v>0</v>
      </c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</row>
    <row r="517" spans="1:38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236"/>
        <v>0</v>
      </c>
      <c r="K517" s="79" t="s">
        <v>63</v>
      </c>
      <c r="L517" s="380"/>
      <c r="M517" s="381"/>
      <c r="N517" s="381"/>
      <c r="O517" s="382"/>
      <c r="P517" s="44">
        <v>0</v>
      </c>
      <c r="Q517" s="380"/>
      <c r="R517" s="400"/>
      <c r="S517" s="89">
        <f t="shared" si="237"/>
        <v>0</v>
      </c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</row>
    <row r="518" spans="1:38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236"/>
        <v>0</v>
      </c>
      <c r="K518" s="80" t="s">
        <v>23</v>
      </c>
      <c r="L518" s="380"/>
      <c r="M518" s="381"/>
      <c r="N518" s="381"/>
      <c r="O518" s="382"/>
      <c r="P518" s="93">
        <v>0</v>
      </c>
      <c r="Q518" s="380"/>
      <c r="R518" s="400"/>
      <c r="S518" s="95">
        <f t="shared" si="237"/>
        <v>0</v>
      </c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</row>
    <row r="519" spans="1:38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236"/>
        <v>0</v>
      </c>
      <c r="K519" s="81" t="s">
        <v>19</v>
      </c>
      <c r="L519" s="380"/>
      <c r="M519" s="381"/>
      <c r="N519" s="381"/>
      <c r="O519" s="382"/>
      <c r="P519" s="65">
        <v>0</v>
      </c>
      <c r="Q519" s="380"/>
      <c r="R519" s="400"/>
      <c r="S519" s="97">
        <f t="shared" si="237"/>
        <v>0</v>
      </c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</row>
    <row r="520" spans="1:38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236"/>
        <v>0</v>
      </c>
      <c r="K520" s="80" t="s">
        <v>20</v>
      </c>
      <c r="L520" s="380"/>
      <c r="M520" s="381"/>
      <c r="N520" s="381"/>
      <c r="O520" s="382"/>
      <c r="P520" s="93">
        <v>0</v>
      </c>
      <c r="Q520" s="380"/>
      <c r="R520" s="400"/>
      <c r="S520" s="95">
        <f t="shared" si="237"/>
        <v>0</v>
      </c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</row>
    <row r="521" spans="1:38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236"/>
        <v>0</v>
      </c>
      <c r="K521" s="82" t="s">
        <v>11</v>
      </c>
      <c r="L521" s="383"/>
      <c r="M521" s="384"/>
      <c r="N521" s="384"/>
      <c r="O521" s="385"/>
      <c r="P521" s="54">
        <v>0</v>
      </c>
      <c r="Q521" s="383"/>
      <c r="R521" s="401"/>
      <c r="S521" s="99">
        <f t="shared" si="237"/>
        <v>0</v>
      </c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</row>
    <row r="522" spans="1:38" ht="15">
      <c r="A522" s="34" t="s">
        <v>26</v>
      </c>
      <c r="B522" s="70">
        <f>SUM(B501:B517)</f>
        <v>0</v>
      </c>
      <c r="C522" s="70">
        <f t="shared" ref="C522:I522" si="238">SUM(C501:C517)</f>
        <v>0</v>
      </c>
      <c r="D522" s="70">
        <f t="shared" si="238"/>
        <v>0</v>
      </c>
      <c r="E522" s="70">
        <f t="shared" si="238"/>
        <v>0</v>
      </c>
      <c r="F522" s="70">
        <f t="shared" si="238"/>
        <v>169.70196438442508</v>
      </c>
      <c r="G522" s="70">
        <f t="shared" si="238"/>
        <v>0</v>
      </c>
      <c r="H522" s="71">
        <f t="shared" si="238"/>
        <v>0</v>
      </c>
      <c r="I522" s="40">
        <f t="shared" si="238"/>
        <v>169.70196438442508</v>
      </c>
      <c r="K522" s="83" t="s">
        <v>26</v>
      </c>
      <c r="L522" s="70">
        <f>SUM(L501:L517)</f>
        <v>0</v>
      </c>
      <c r="M522" s="70">
        <f t="shared" ref="M522:S522" si="239">SUM(M501:M517)</f>
        <v>0</v>
      </c>
      <c r="N522" s="70">
        <f t="shared" si="239"/>
        <v>0</v>
      </c>
      <c r="O522" s="70">
        <f t="shared" si="239"/>
        <v>0</v>
      </c>
      <c r="P522" s="70">
        <f t="shared" si="239"/>
        <v>0</v>
      </c>
      <c r="Q522" s="70">
        <f t="shared" si="239"/>
        <v>0</v>
      </c>
      <c r="R522" s="71">
        <f t="shared" si="239"/>
        <v>0</v>
      </c>
      <c r="S522" s="100">
        <f t="shared" si="239"/>
        <v>0</v>
      </c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</row>
    <row r="523" spans="1:38" s="6" customFormat="1" ht="15.75" thickBot="1">
      <c r="A523" s="31" t="s">
        <v>86</v>
      </c>
      <c r="B523" s="49">
        <f>IF($I522=0,"-",B522/$I522)</f>
        <v>0</v>
      </c>
      <c r="C523" s="49">
        <f t="shared" ref="C523:H523" si="240">IF($I522=0,"-",C522/$I522)</f>
        <v>0</v>
      </c>
      <c r="D523" s="49">
        <f t="shared" si="240"/>
        <v>0</v>
      </c>
      <c r="E523" s="49">
        <f t="shared" si="240"/>
        <v>0</v>
      </c>
      <c r="F523" s="49">
        <f t="shared" si="240"/>
        <v>1</v>
      </c>
      <c r="G523" s="49">
        <f t="shared" si="240"/>
        <v>0</v>
      </c>
      <c r="H523" s="72">
        <f t="shared" si="240"/>
        <v>0</v>
      </c>
      <c r="I523" s="50">
        <f>SUM(B523:H523)</f>
        <v>1</v>
      </c>
      <c r="J523" s="1"/>
      <c r="K523" s="84" t="s">
        <v>86</v>
      </c>
      <c r="L523" s="101" t="str">
        <f>IF($S522=0,"-",L522/$S522)</f>
        <v>-</v>
      </c>
      <c r="M523" s="101" t="str">
        <f t="shared" ref="M523:R523" si="241">IF($S522=0,"-",M522/$S522)</f>
        <v>-</v>
      </c>
      <c r="N523" s="101" t="str">
        <f t="shared" si="241"/>
        <v>-</v>
      </c>
      <c r="O523" s="101" t="str">
        <f t="shared" si="241"/>
        <v>-</v>
      </c>
      <c r="P523" s="101" t="str">
        <f t="shared" si="241"/>
        <v>-</v>
      </c>
      <c r="Q523" s="101" t="str">
        <f t="shared" si="241"/>
        <v>-</v>
      </c>
      <c r="R523" s="102" t="str">
        <f t="shared" si="241"/>
        <v>-</v>
      </c>
      <c r="S523" s="103">
        <f>SUM(L523:R523)</f>
        <v>0</v>
      </c>
      <c r="T523" s="24"/>
      <c r="U523" s="2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7"/>
      <c r="AK523" s="10"/>
      <c r="AL523" s="10"/>
    </row>
    <row r="524" spans="1:38" ht="15" thickBot="1">
      <c r="A524" s="32"/>
      <c r="B524" s="32"/>
      <c r="C524" s="32"/>
      <c r="D524" s="32"/>
      <c r="E524" s="32"/>
      <c r="F524" s="32"/>
      <c r="G524" s="32"/>
      <c r="H524" s="32"/>
      <c r="I524" s="32"/>
      <c r="K524" s="32"/>
      <c r="L524" s="32"/>
      <c r="M524" s="32"/>
      <c r="N524" s="32"/>
      <c r="O524" s="32"/>
      <c r="P524" s="32"/>
      <c r="Q524" s="32"/>
      <c r="R524" s="32"/>
      <c r="S524" s="3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</row>
    <row r="525" spans="1:38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375" t="s">
        <v>46</v>
      </c>
      <c r="L525" s="86" t="s">
        <v>0</v>
      </c>
      <c r="M525" s="86" t="s">
        <v>1</v>
      </c>
      <c r="N525" s="86" t="s">
        <v>2</v>
      </c>
      <c r="O525" s="86" t="s">
        <v>3</v>
      </c>
      <c r="P525" s="86" t="s">
        <v>27</v>
      </c>
      <c r="Q525" s="86" t="s">
        <v>4</v>
      </c>
      <c r="R525" s="86" t="s">
        <v>5</v>
      </c>
      <c r="S525" s="87" t="s">
        <v>6</v>
      </c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</row>
    <row r="526" spans="1:38" ht="15">
      <c r="A526" s="407" t="s">
        <v>46</v>
      </c>
      <c r="B526" s="386" t="s">
        <v>119</v>
      </c>
      <c r="C526" s="387"/>
      <c r="D526" s="387"/>
      <c r="E526" s="387"/>
      <c r="F526" s="387"/>
      <c r="G526" s="387"/>
      <c r="H526" s="387"/>
      <c r="I526" s="388"/>
      <c r="K526" s="376" t="s">
        <v>46</v>
      </c>
      <c r="L526" s="389" t="s">
        <v>119</v>
      </c>
      <c r="M526" s="390"/>
      <c r="N526" s="390"/>
      <c r="O526" s="390"/>
      <c r="P526" s="390"/>
      <c r="Q526" s="390"/>
      <c r="R526" s="390"/>
      <c r="S526" s="391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</row>
    <row r="527" spans="1:38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  <c r="K527" s="85" t="s">
        <v>7</v>
      </c>
      <c r="L527" s="377"/>
      <c r="M527" s="378"/>
      <c r="N527" s="378"/>
      <c r="O527" s="379"/>
      <c r="P527" s="38">
        <v>0</v>
      </c>
      <c r="Q527" s="377"/>
      <c r="R527" s="399"/>
      <c r="S527" s="105">
        <f>SUM(L527:R527)</f>
        <v>0</v>
      </c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</row>
    <row r="528" spans="1:38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242">SUM(B528:H528)</f>
        <v>0</v>
      </c>
      <c r="K528" s="77" t="s">
        <v>8</v>
      </c>
      <c r="L528" s="380"/>
      <c r="M528" s="381"/>
      <c r="N528" s="381"/>
      <c r="O528" s="382"/>
      <c r="P528" s="90">
        <v>0</v>
      </c>
      <c r="Q528" s="380"/>
      <c r="R528" s="400"/>
      <c r="S528" s="92">
        <f t="shared" ref="S528:S547" si="243">SUM(L528:R528)</f>
        <v>0</v>
      </c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</row>
    <row r="529" spans="1:38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242"/>
        <v>0</v>
      </c>
      <c r="K529" s="78" t="s">
        <v>10</v>
      </c>
      <c r="L529" s="380"/>
      <c r="M529" s="381"/>
      <c r="N529" s="381"/>
      <c r="O529" s="382"/>
      <c r="P529" s="44">
        <v>0</v>
      </c>
      <c r="Q529" s="380"/>
      <c r="R529" s="400"/>
      <c r="S529" s="89">
        <f t="shared" si="243"/>
        <v>0</v>
      </c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</row>
    <row r="530" spans="1:38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242"/>
        <v>0</v>
      </c>
      <c r="K530" s="77" t="s">
        <v>55</v>
      </c>
      <c r="L530" s="380"/>
      <c r="M530" s="381"/>
      <c r="N530" s="381"/>
      <c r="O530" s="382"/>
      <c r="P530" s="90">
        <v>0</v>
      </c>
      <c r="Q530" s="380"/>
      <c r="R530" s="400"/>
      <c r="S530" s="92">
        <f t="shared" si="243"/>
        <v>0</v>
      </c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</row>
    <row r="531" spans="1:38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242"/>
        <v>0</v>
      </c>
      <c r="K531" s="78" t="s">
        <v>16</v>
      </c>
      <c r="L531" s="380"/>
      <c r="M531" s="381"/>
      <c r="N531" s="381"/>
      <c r="O531" s="382"/>
      <c r="P531" s="44">
        <v>0</v>
      </c>
      <c r="Q531" s="380"/>
      <c r="R531" s="400"/>
      <c r="S531" s="89">
        <f t="shared" si="243"/>
        <v>0</v>
      </c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</row>
    <row r="532" spans="1:38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242"/>
        <v>0</v>
      </c>
      <c r="K532" s="77" t="s">
        <v>67</v>
      </c>
      <c r="L532" s="380"/>
      <c r="M532" s="381"/>
      <c r="N532" s="381"/>
      <c r="O532" s="382"/>
      <c r="P532" s="90">
        <v>0</v>
      </c>
      <c r="Q532" s="380"/>
      <c r="R532" s="400"/>
      <c r="S532" s="92">
        <f t="shared" si="243"/>
        <v>0</v>
      </c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</row>
    <row r="533" spans="1:38" ht="15">
      <c r="A533" s="28" t="s">
        <v>57</v>
      </c>
      <c r="B533" s="380"/>
      <c r="C533" s="381"/>
      <c r="D533" s="381"/>
      <c r="E533" s="382"/>
      <c r="F533" s="44">
        <v>419.9010750421246</v>
      </c>
      <c r="G533" s="380"/>
      <c r="H533" s="382"/>
      <c r="I533" s="40">
        <f t="shared" si="242"/>
        <v>419.9010750421246</v>
      </c>
      <c r="K533" s="78" t="s">
        <v>57</v>
      </c>
      <c r="L533" s="380"/>
      <c r="M533" s="381"/>
      <c r="N533" s="381"/>
      <c r="O533" s="382"/>
      <c r="P533" s="44">
        <v>0</v>
      </c>
      <c r="Q533" s="380"/>
      <c r="R533" s="400"/>
      <c r="S533" s="89">
        <f t="shared" si="243"/>
        <v>0</v>
      </c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</row>
    <row r="534" spans="1:38" ht="15">
      <c r="A534" s="27" t="s">
        <v>12</v>
      </c>
      <c r="B534" s="380"/>
      <c r="C534" s="381"/>
      <c r="D534" s="381"/>
      <c r="E534" s="382"/>
      <c r="F534" s="41">
        <v>46.040272235035651</v>
      </c>
      <c r="G534" s="380"/>
      <c r="H534" s="382"/>
      <c r="I534" s="43">
        <f t="shared" si="242"/>
        <v>46.040272235035651</v>
      </c>
      <c r="K534" s="77" t="s">
        <v>12</v>
      </c>
      <c r="L534" s="380"/>
      <c r="M534" s="381"/>
      <c r="N534" s="381"/>
      <c r="O534" s="382"/>
      <c r="P534" s="90">
        <v>0</v>
      </c>
      <c r="Q534" s="380"/>
      <c r="R534" s="400"/>
      <c r="S534" s="92">
        <f t="shared" si="243"/>
        <v>0</v>
      </c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</row>
    <row r="535" spans="1:38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242"/>
        <v>0</v>
      </c>
      <c r="K535" s="78" t="s">
        <v>58</v>
      </c>
      <c r="L535" s="380"/>
      <c r="M535" s="381"/>
      <c r="N535" s="381"/>
      <c r="O535" s="382"/>
      <c r="P535" s="44">
        <v>0</v>
      </c>
      <c r="Q535" s="380"/>
      <c r="R535" s="400"/>
      <c r="S535" s="89">
        <f t="shared" si="243"/>
        <v>0</v>
      </c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</row>
    <row r="536" spans="1:38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 t="shared" si="242"/>
        <v>0</v>
      </c>
      <c r="K536" s="77" t="s">
        <v>17</v>
      </c>
      <c r="L536" s="380"/>
      <c r="M536" s="381"/>
      <c r="N536" s="381"/>
      <c r="O536" s="382"/>
      <c r="P536" s="90">
        <v>0</v>
      </c>
      <c r="Q536" s="380"/>
      <c r="R536" s="400"/>
      <c r="S536" s="92">
        <f t="shared" si="243"/>
        <v>0</v>
      </c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</row>
    <row r="537" spans="1:38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 t="shared" si="242"/>
        <v>0</v>
      </c>
      <c r="K537" s="78" t="s">
        <v>139</v>
      </c>
      <c r="L537" s="380"/>
      <c r="M537" s="381"/>
      <c r="N537" s="381"/>
      <c r="O537" s="382"/>
      <c r="P537" s="44">
        <v>0</v>
      </c>
      <c r="Q537" s="380"/>
      <c r="R537" s="400"/>
      <c r="S537" s="89">
        <f t="shared" si="243"/>
        <v>0</v>
      </c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</row>
    <row r="538" spans="1:38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242"/>
        <v>0</v>
      </c>
      <c r="K538" s="77" t="s">
        <v>25</v>
      </c>
      <c r="L538" s="380"/>
      <c r="M538" s="381"/>
      <c r="N538" s="381"/>
      <c r="O538" s="382"/>
      <c r="P538" s="90">
        <v>0</v>
      </c>
      <c r="Q538" s="380"/>
      <c r="R538" s="400"/>
      <c r="S538" s="92">
        <f t="shared" si="243"/>
        <v>0</v>
      </c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</row>
    <row r="539" spans="1:38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 t="shared" si="242"/>
        <v>0</v>
      </c>
      <c r="K539" s="78" t="s">
        <v>24</v>
      </c>
      <c r="L539" s="380"/>
      <c r="M539" s="381"/>
      <c r="N539" s="381"/>
      <c r="O539" s="382"/>
      <c r="P539" s="44">
        <v>0</v>
      </c>
      <c r="Q539" s="380"/>
      <c r="R539" s="400"/>
      <c r="S539" s="89">
        <f t="shared" si="243"/>
        <v>0</v>
      </c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</row>
    <row r="540" spans="1:38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 t="shared" si="242"/>
        <v>0</v>
      </c>
      <c r="K540" s="77" t="s">
        <v>59</v>
      </c>
      <c r="L540" s="380"/>
      <c r="M540" s="381"/>
      <c r="N540" s="381"/>
      <c r="O540" s="382"/>
      <c r="P540" s="90">
        <v>0</v>
      </c>
      <c r="Q540" s="380"/>
      <c r="R540" s="400"/>
      <c r="S540" s="92">
        <f t="shared" si="243"/>
        <v>0</v>
      </c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</row>
    <row r="541" spans="1:38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242"/>
        <v>0</v>
      </c>
      <c r="K541" s="78" t="s">
        <v>22</v>
      </c>
      <c r="L541" s="380"/>
      <c r="M541" s="381"/>
      <c r="N541" s="381"/>
      <c r="O541" s="382"/>
      <c r="P541" s="44">
        <v>0</v>
      </c>
      <c r="Q541" s="380"/>
      <c r="R541" s="400"/>
      <c r="S541" s="89">
        <f t="shared" si="243"/>
        <v>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</row>
    <row r="542" spans="1:38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 t="shared" si="242"/>
        <v>0</v>
      </c>
      <c r="K542" s="77" t="s">
        <v>21</v>
      </c>
      <c r="L542" s="380"/>
      <c r="M542" s="381"/>
      <c r="N542" s="381"/>
      <c r="O542" s="382"/>
      <c r="P542" s="90">
        <v>0</v>
      </c>
      <c r="Q542" s="380"/>
      <c r="R542" s="400"/>
      <c r="S542" s="92">
        <f t="shared" si="243"/>
        <v>0</v>
      </c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</row>
    <row r="543" spans="1:38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242"/>
        <v>0</v>
      </c>
      <c r="K543" s="79" t="s">
        <v>63</v>
      </c>
      <c r="L543" s="380"/>
      <c r="M543" s="381"/>
      <c r="N543" s="381"/>
      <c r="O543" s="382"/>
      <c r="P543" s="44">
        <v>0</v>
      </c>
      <c r="Q543" s="380"/>
      <c r="R543" s="400"/>
      <c r="S543" s="89">
        <f t="shared" si="243"/>
        <v>0</v>
      </c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</row>
    <row r="544" spans="1:38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242"/>
        <v>0</v>
      </c>
      <c r="K544" s="80" t="s">
        <v>23</v>
      </c>
      <c r="L544" s="380"/>
      <c r="M544" s="381"/>
      <c r="N544" s="381"/>
      <c r="O544" s="382"/>
      <c r="P544" s="93">
        <v>0</v>
      </c>
      <c r="Q544" s="380"/>
      <c r="R544" s="400"/>
      <c r="S544" s="95">
        <f t="shared" si="243"/>
        <v>0</v>
      </c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</row>
    <row r="545" spans="1:38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242"/>
        <v>0</v>
      </c>
      <c r="K545" s="81" t="s">
        <v>19</v>
      </c>
      <c r="L545" s="380"/>
      <c r="M545" s="381"/>
      <c r="N545" s="381"/>
      <c r="O545" s="382"/>
      <c r="P545" s="65">
        <v>0</v>
      </c>
      <c r="Q545" s="380"/>
      <c r="R545" s="400"/>
      <c r="S545" s="97">
        <f t="shared" si="243"/>
        <v>0</v>
      </c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</row>
    <row r="546" spans="1:38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242"/>
        <v>0</v>
      </c>
      <c r="K546" s="80" t="s">
        <v>20</v>
      </c>
      <c r="L546" s="380"/>
      <c r="M546" s="381"/>
      <c r="N546" s="381"/>
      <c r="O546" s="382"/>
      <c r="P546" s="93">
        <v>0</v>
      </c>
      <c r="Q546" s="380"/>
      <c r="R546" s="400"/>
      <c r="S546" s="95">
        <f t="shared" si="243"/>
        <v>0</v>
      </c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</row>
    <row r="547" spans="1:38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242"/>
        <v>0</v>
      </c>
      <c r="K547" s="82" t="s">
        <v>11</v>
      </c>
      <c r="L547" s="383"/>
      <c r="M547" s="384"/>
      <c r="N547" s="384"/>
      <c r="O547" s="385"/>
      <c r="P547" s="54">
        <v>0</v>
      </c>
      <c r="Q547" s="383"/>
      <c r="R547" s="401"/>
      <c r="S547" s="99">
        <f t="shared" si="243"/>
        <v>0</v>
      </c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</row>
    <row r="548" spans="1:38" ht="15">
      <c r="A548" s="34" t="s">
        <v>26</v>
      </c>
      <c r="B548" s="70">
        <f>SUM(B527:B543)</f>
        <v>0</v>
      </c>
      <c r="C548" s="70">
        <f t="shared" ref="C548:I548" si="244">SUM(C527:C543)</f>
        <v>0</v>
      </c>
      <c r="D548" s="70">
        <f t="shared" si="244"/>
        <v>0</v>
      </c>
      <c r="E548" s="70">
        <f t="shared" si="244"/>
        <v>0</v>
      </c>
      <c r="F548" s="70">
        <f t="shared" si="244"/>
        <v>465.94134727716028</v>
      </c>
      <c r="G548" s="70">
        <f t="shared" si="244"/>
        <v>0</v>
      </c>
      <c r="H548" s="71">
        <f t="shared" si="244"/>
        <v>0</v>
      </c>
      <c r="I548" s="40">
        <f t="shared" si="244"/>
        <v>465.94134727716028</v>
      </c>
      <c r="K548" s="83" t="s">
        <v>26</v>
      </c>
      <c r="L548" s="70">
        <f>SUM(L527:L543)</f>
        <v>0</v>
      </c>
      <c r="M548" s="70">
        <f t="shared" ref="M548:S548" si="245">SUM(M527:M543)</f>
        <v>0</v>
      </c>
      <c r="N548" s="70">
        <f t="shared" si="245"/>
        <v>0</v>
      </c>
      <c r="O548" s="70">
        <f t="shared" si="245"/>
        <v>0</v>
      </c>
      <c r="P548" s="70">
        <f t="shared" si="245"/>
        <v>0</v>
      </c>
      <c r="Q548" s="70">
        <f t="shared" si="245"/>
        <v>0</v>
      </c>
      <c r="R548" s="71">
        <f t="shared" si="245"/>
        <v>0</v>
      </c>
      <c r="S548" s="100">
        <f t="shared" si="245"/>
        <v>0</v>
      </c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</row>
    <row r="549" spans="1:38" s="14" customFormat="1" ht="15.75" thickBot="1">
      <c r="A549" s="31" t="s">
        <v>86</v>
      </c>
      <c r="B549" s="49">
        <f>IF($I548=0,"-",B548/$I548)</f>
        <v>0</v>
      </c>
      <c r="C549" s="49">
        <f t="shared" ref="C549:H549" si="246">IF($I548=0,"-",C548/$I548)</f>
        <v>0</v>
      </c>
      <c r="D549" s="49">
        <f t="shared" si="246"/>
        <v>0</v>
      </c>
      <c r="E549" s="49">
        <f t="shared" si="246"/>
        <v>0</v>
      </c>
      <c r="F549" s="49">
        <f t="shared" si="246"/>
        <v>1</v>
      </c>
      <c r="G549" s="49">
        <f t="shared" si="246"/>
        <v>0</v>
      </c>
      <c r="H549" s="72">
        <f t="shared" si="246"/>
        <v>0</v>
      </c>
      <c r="I549" s="50">
        <f>SUM(B549:H549)</f>
        <v>1</v>
      </c>
      <c r="K549" s="84" t="s">
        <v>86</v>
      </c>
      <c r="L549" s="101" t="str">
        <f>IF($S548=0,"-",L548/$S548)</f>
        <v>-</v>
      </c>
      <c r="M549" s="101" t="str">
        <f t="shared" ref="M549:R549" si="247">IF($S548=0,"-",M548/$S548)</f>
        <v>-</v>
      </c>
      <c r="N549" s="101" t="str">
        <f t="shared" si="247"/>
        <v>-</v>
      </c>
      <c r="O549" s="101" t="str">
        <f t="shared" si="247"/>
        <v>-</v>
      </c>
      <c r="P549" s="101" t="str">
        <f t="shared" si="247"/>
        <v>-</v>
      </c>
      <c r="Q549" s="101" t="str">
        <f t="shared" si="247"/>
        <v>-</v>
      </c>
      <c r="R549" s="102" t="str">
        <f t="shared" si="247"/>
        <v>-</v>
      </c>
      <c r="S549" s="103">
        <f>SUM(L549:R549)</f>
        <v>0</v>
      </c>
      <c r="T549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20"/>
      <c r="AK549" s="15"/>
      <c r="AL549" s="15"/>
    </row>
    <row r="550" spans="1:38" ht="15" thickBot="1">
      <c r="A550" s="32"/>
      <c r="B550" s="32"/>
      <c r="C550" s="32"/>
      <c r="D550" s="32"/>
      <c r="E550" s="32"/>
      <c r="F550" s="32"/>
      <c r="G550" s="32"/>
      <c r="H550" s="32"/>
      <c r="I550" s="32"/>
      <c r="K550" s="32"/>
      <c r="L550" s="32"/>
      <c r="M550" s="32"/>
      <c r="N550" s="32"/>
      <c r="O550" s="32"/>
      <c r="P550" s="32"/>
      <c r="Q550" s="32"/>
      <c r="R550" s="32"/>
      <c r="S550" s="3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</row>
    <row r="551" spans="1:38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375" t="s">
        <v>47</v>
      </c>
      <c r="L551" s="86" t="s">
        <v>0</v>
      </c>
      <c r="M551" s="86" t="s">
        <v>1</v>
      </c>
      <c r="N551" s="86" t="s">
        <v>2</v>
      </c>
      <c r="O551" s="86" t="s">
        <v>3</v>
      </c>
      <c r="P551" s="86" t="s">
        <v>27</v>
      </c>
      <c r="Q551" s="86" t="s">
        <v>4</v>
      </c>
      <c r="R551" s="86" t="s">
        <v>5</v>
      </c>
      <c r="S551" s="87" t="s">
        <v>6</v>
      </c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</row>
    <row r="552" spans="1:38" ht="15">
      <c r="A552" s="407" t="s">
        <v>47</v>
      </c>
      <c r="B552" s="386" t="s">
        <v>119</v>
      </c>
      <c r="C552" s="387"/>
      <c r="D552" s="387"/>
      <c r="E552" s="387"/>
      <c r="F552" s="387"/>
      <c r="G552" s="387"/>
      <c r="H552" s="387"/>
      <c r="I552" s="388"/>
      <c r="K552" s="376" t="s">
        <v>47</v>
      </c>
      <c r="L552" s="389" t="s">
        <v>119</v>
      </c>
      <c r="M552" s="390"/>
      <c r="N552" s="390"/>
      <c r="O552" s="390"/>
      <c r="P552" s="390"/>
      <c r="Q552" s="390"/>
      <c r="R552" s="390"/>
      <c r="S552" s="391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</row>
    <row r="553" spans="1:38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  <c r="K553" s="85" t="s">
        <v>7</v>
      </c>
      <c r="L553" s="377"/>
      <c r="M553" s="378"/>
      <c r="N553" s="378"/>
      <c r="O553" s="379"/>
      <c r="P553" s="38">
        <v>0</v>
      </c>
      <c r="Q553" s="377"/>
      <c r="R553" s="399"/>
      <c r="S553" s="105">
        <f>SUM(L553:R553)</f>
        <v>0</v>
      </c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</row>
    <row r="554" spans="1:38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248">SUM(B554:H554)</f>
        <v>0</v>
      </c>
      <c r="K554" s="77" t="s">
        <v>8</v>
      </c>
      <c r="L554" s="380"/>
      <c r="M554" s="381"/>
      <c r="N554" s="381"/>
      <c r="O554" s="382"/>
      <c r="P554" s="90">
        <v>0</v>
      </c>
      <c r="Q554" s="380"/>
      <c r="R554" s="400"/>
      <c r="S554" s="92">
        <f t="shared" ref="S554:S573" si="249">SUM(L554:R554)</f>
        <v>0</v>
      </c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</row>
    <row r="555" spans="1:38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248"/>
        <v>0</v>
      </c>
      <c r="K555" s="78" t="s">
        <v>10</v>
      </c>
      <c r="L555" s="380"/>
      <c r="M555" s="381"/>
      <c r="N555" s="381"/>
      <c r="O555" s="382"/>
      <c r="P555" s="44">
        <v>0</v>
      </c>
      <c r="Q555" s="380"/>
      <c r="R555" s="400"/>
      <c r="S555" s="89">
        <f t="shared" si="249"/>
        <v>0</v>
      </c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</row>
    <row r="556" spans="1:38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248"/>
        <v>0</v>
      </c>
      <c r="K556" s="77" t="s">
        <v>55</v>
      </c>
      <c r="L556" s="380"/>
      <c r="M556" s="381"/>
      <c r="N556" s="381"/>
      <c r="O556" s="382"/>
      <c r="P556" s="90">
        <v>0</v>
      </c>
      <c r="Q556" s="380"/>
      <c r="R556" s="400"/>
      <c r="S556" s="92">
        <f t="shared" si="249"/>
        <v>0</v>
      </c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</row>
    <row r="557" spans="1:38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 t="shared" si="248"/>
        <v>0</v>
      </c>
      <c r="K557" s="78" t="s">
        <v>16</v>
      </c>
      <c r="L557" s="380"/>
      <c r="M557" s="381"/>
      <c r="N557" s="381"/>
      <c r="O557" s="382"/>
      <c r="P557" s="44">
        <v>0</v>
      </c>
      <c r="Q557" s="380"/>
      <c r="R557" s="400"/>
      <c r="S557" s="89">
        <f t="shared" si="249"/>
        <v>0</v>
      </c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</row>
    <row r="558" spans="1:38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248"/>
        <v>0</v>
      </c>
      <c r="K558" s="77" t="s">
        <v>67</v>
      </c>
      <c r="L558" s="380"/>
      <c r="M558" s="381"/>
      <c r="N558" s="381"/>
      <c r="O558" s="382"/>
      <c r="P558" s="90">
        <v>0</v>
      </c>
      <c r="Q558" s="380"/>
      <c r="R558" s="400"/>
      <c r="S558" s="92">
        <f t="shared" si="249"/>
        <v>0</v>
      </c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</row>
    <row r="559" spans="1:38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248"/>
        <v>0</v>
      </c>
      <c r="K559" s="78" t="s">
        <v>57</v>
      </c>
      <c r="L559" s="380"/>
      <c r="M559" s="381"/>
      <c r="N559" s="381"/>
      <c r="O559" s="382"/>
      <c r="P559" s="44">
        <v>0</v>
      </c>
      <c r="Q559" s="380"/>
      <c r="R559" s="400"/>
      <c r="S559" s="89">
        <f t="shared" si="249"/>
        <v>0</v>
      </c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</row>
    <row r="560" spans="1:38" ht="15">
      <c r="A560" s="27" t="s">
        <v>12</v>
      </c>
      <c r="B560" s="380"/>
      <c r="C560" s="381"/>
      <c r="D560" s="381"/>
      <c r="E560" s="382"/>
      <c r="F560" s="41">
        <v>20.125824624652356</v>
      </c>
      <c r="G560" s="380"/>
      <c r="H560" s="382"/>
      <c r="I560" s="43">
        <f t="shared" si="248"/>
        <v>20.125824624652356</v>
      </c>
      <c r="K560" s="77" t="s">
        <v>12</v>
      </c>
      <c r="L560" s="380"/>
      <c r="M560" s="381"/>
      <c r="N560" s="381"/>
      <c r="O560" s="382"/>
      <c r="P560" s="90">
        <v>0</v>
      </c>
      <c r="Q560" s="380"/>
      <c r="R560" s="400"/>
      <c r="S560" s="92">
        <f t="shared" si="249"/>
        <v>0</v>
      </c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</row>
    <row r="561" spans="1:38" ht="15">
      <c r="A561" s="28" t="s">
        <v>58</v>
      </c>
      <c r="B561" s="380"/>
      <c r="C561" s="381"/>
      <c r="D561" s="381"/>
      <c r="E561" s="382"/>
      <c r="F561" s="44">
        <v>1578.9168021188375</v>
      </c>
      <c r="G561" s="380"/>
      <c r="H561" s="382"/>
      <c r="I561" s="40">
        <f t="shared" si="248"/>
        <v>1578.9168021188375</v>
      </c>
      <c r="K561" s="78" t="s">
        <v>58</v>
      </c>
      <c r="L561" s="380"/>
      <c r="M561" s="381"/>
      <c r="N561" s="381"/>
      <c r="O561" s="382"/>
      <c r="P561" s="44">
        <v>0</v>
      </c>
      <c r="Q561" s="380"/>
      <c r="R561" s="400"/>
      <c r="S561" s="89">
        <f t="shared" si="249"/>
        <v>0</v>
      </c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</row>
    <row r="562" spans="1:38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 t="shared" si="248"/>
        <v>0</v>
      </c>
      <c r="K562" s="77" t="s">
        <v>17</v>
      </c>
      <c r="L562" s="380"/>
      <c r="M562" s="381"/>
      <c r="N562" s="381"/>
      <c r="O562" s="382"/>
      <c r="P562" s="90">
        <v>0</v>
      </c>
      <c r="Q562" s="380"/>
      <c r="R562" s="400"/>
      <c r="S562" s="92">
        <f t="shared" si="249"/>
        <v>0</v>
      </c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</row>
    <row r="563" spans="1:38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 t="shared" si="248"/>
        <v>0</v>
      </c>
      <c r="K563" s="78" t="s">
        <v>139</v>
      </c>
      <c r="L563" s="380"/>
      <c r="M563" s="381"/>
      <c r="N563" s="381"/>
      <c r="O563" s="382"/>
      <c r="P563" s="44">
        <v>0</v>
      </c>
      <c r="Q563" s="380"/>
      <c r="R563" s="400"/>
      <c r="S563" s="89">
        <f t="shared" si="249"/>
        <v>0</v>
      </c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</row>
    <row r="564" spans="1:38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248"/>
        <v>0</v>
      </c>
      <c r="K564" s="77" t="s">
        <v>25</v>
      </c>
      <c r="L564" s="380"/>
      <c r="M564" s="381"/>
      <c r="N564" s="381"/>
      <c r="O564" s="382"/>
      <c r="P564" s="90">
        <v>0</v>
      </c>
      <c r="Q564" s="380"/>
      <c r="R564" s="400"/>
      <c r="S564" s="92">
        <f t="shared" si="249"/>
        <v>0</v>
      </c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</row>
    <row r="565" spans="1:38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 t="shared" si="248"/>
        <v>0</v>
      </c>
      <c r="K565" s="78" t="s">
        <v>24</v>
      </c>
      <c r="L565" s="380"/>
      <c r="M565" s="381"/>
      <c r="N565" s="381"/>
      <c r="O565" s="382"/>
      <c r="P565" s="44">
        <v>0</v>
      </c>
      <c r="Q565" s="380"/>
      <c r="R565" s="400"/>
      <c r="S565" s="89">
        <f t="shared" si="249"/>
        <v>0</v>
      </c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</row>
    <row r="566" spans="1:38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 t="shared" si="248"/>
        <v>0</v>
      </c>
      <c r="K566" s="77" t="s">
        <v>59</v>
      </c>
      <c r="L566" s="380"/>
      <c r="M566" s="381"/>
      <c r="N566" s="381"/>
      <c r="O566" s="382"/>
      <c r="P566" s="90">
        <v>0</v>
      </c>
      <c r="Q566" s="380"/>
      <c r="R566" s="400"/>
      <c r="S566" s="92">
        <f t="shared" si="249"/>
        <v>0</v>
      </c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</row>
    <row r="567" spans="1:38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248"/>
        <v>0</v>
      </c>
      <c r="K567" s="78" t="s">
        <v>22</v>
      </c>
      <c r="L567" s="380"/>
      <c r="M567" s="381"/>
      <c r="N567" s="381"/>
      <c r="O567" s="382"/>
      <c r="P567" s="44">
        <v>0</v>
      </c>
      <c r="Q567" s="380"/>
      <c r="R567" s="400"/>
      <c r="S567" s="89">
        <f t="shared" si="249"/>
        <v>0</v>
      </c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</row>
    <row r="568" spans="1:38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 t="shared" si="248"/>
        <v>0</v>
      </c>
      <c r="K568" s="77" t="s">
        <v>21</v>
      </c>
      <c r="L568" s="380"/>
      <c r="M568" s="381"/>
      <c r="N568" s="381"/>
      <c r="O568" s="382"/>
      <c r="P568" s="90">
        <v>0</v>
      </c>
      <c r="Q568" s="380"/>
      <c r="R568" s="400"/>
      <c r="S568" s="92">
        <f t="shared" si="249"/>
        <v>0</v>
      </c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</row>
    <row r="569" spans="1:38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248"/>
        <v>0</v>
      </c>
      <c r="K569" s="79" t="s">
        <v>63</v>
      </c>
      <c r="L569" s="380"/>
      <c r="M569" s="381"/>
      <c r="N569" s="381"/>
      <c r="O569" s="382"/>
      <c r="P569" s="44">
        <v>0</v>
      </c>
      <c r="Q569" s="380"/>
      <c r="R569" s="400"/>
      <c r="S569" s="89">
        <f t="shared" si="249"/>
        <v>0</v>
      </c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</row>
    <row r="570" spans="1:38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248"/>
        <v>0</v>
      </c>
      <c r="K570" s="80" t="s">
        <v>23</v>
      </c>
      <c r="L570" s="380"/>
      <c r="M570" s="381"/>
      <c r="N570" s="381"/>
      <c r="O570" s="382"/>
      <c r="P570" s="93">
        <v>0</v>
      </c>
      <c r="Q570" s="380"/>
      <c r="R570" s="400"/>
      <c r="S570" s="95">
        <f t="shared" si="249"/>
        <v>0</v>
      </c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</row>
    <row r="571" spans="1:38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248"/>
        <v>0</v>
      </c>
      <c r="K571" s="81" t="s">
        <v>19</v>
      </c>
      <c r="L571" s="380"/>
      <c r="M571" s="381"/>
      <c r="N571" s="381"/>
      <c r="O571" s="382"/>
      <c r="P571" s="65">
        <v>0</v>
      </c>
      <c r="Q571" s="380"/>
      <c r="R571" s="400"/>
      <c r="S571" s="97">
        <f t="shared" si="249"/>
        <v>0</v>
      </c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</row>
    <row r="572" spans="1:38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248"/>
        <v>0</v>
      </c>
      <c r="K572" s="80" t="s">
        <v>20</v>
      </c>
      <c r="L572" s="380"/>
      <c r="M572" s="381"/>
      <c r="N572" s="381"/>
      <c r="O572" s="382"/>
      <c r="P572" s="93">
        <v>0</v>
      </c>
      <c r="Q572" s="380"/>
      <c r="R572" s="400"/>
      <c r="S572" s="95">
        <f t="shared" si="249"/>
        <v>0</v>
      </c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</row>
    <row r="573" spans="1:38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248"/>
        <v>0</v>
      </c>
      <c r="K573" s="82" t="s">
        <v>11</v>
      </c>
      <c r="L573" s="383"/>
      <c r="M573" s="384"/>
      <c r="N573" s="384"/>
      <c r="O573" s="385"/>
      <c r="P573" s="54">
        <v>0</v>
      </c>
      <c r="Q573" s="383"/>
      <c r="R573" s="401"/>
      <c r="S573" s="99">
        <f t="shared" si="249"/>
        <v>0</v>
      </c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</row>
    <row r="574" spans="1:38" ht="15">
      <c r="A574" s="34" t="s">
        <v>26</v>
      </c>
      <c r="B574" s="70">
        <f>SUM(B553:B569)</f>
        <v>0</v>
      </c>
      <c r="C574" s="70">
        <f t="shared" ref="C574:I574" si="250">SUM(C553:C569)</f>
        <v>0</v>
      </c>
      <c r="D574" s="70">
        <f t="shared" si="250"/>
        <v>0</v>
      </c>
      <c r="E574" s="70">
        <f t="shared" si="250"/>
        <v>0</v>
      </c>
      <c r="F574" s="70">
        <f t="shared" si="250"/>
        <v>1599.0426267434898</v>
      </c>
      <c r="G574" s="70">
        <f t="shared" si="250"/>
        <v>0</v>
      </c>
      <c r="H574" s="71">
        <f t="shared" si="250"/>
        <v>0</v>
      </c>
      <c r="I574" s="40">
        <f t="shared" si="250"/>
        <v>1599.0426267434898</v>
      </c>
      <c r="K574" s="83" t="s">
        <v>26</v>
      </c>
      <c r="L574" s="70">
        <f>SUM(L553:L569)</f>
        <v>0</v>
      </c>
      <c r="M574" s="70">
        <f t="shared" ref="M574:S574" si="251">SUM(M553:M569)</f>
        <v>0</v>
      </c>
      <c r="N574" s="70">
        <f t="shared" si="251"/>
        <v>0</v>
      </c>
      <c r="O574" s="70">
        <f t="shared" si="251"/>
        <v>0</v>
      </c>
      <c r="P574" s="70">
        <f t="shared" si="251"/>
        <v>0</v>
      </c>
      <c r="Q574" s="70">
        <f t="shared" si="251"/>
        <v>0</v>
      </c>
      <c r="R574" s="71">
        <f t="shared" si="251"/>
        <v>0</v>
      </c>
      <c r="S574" s="100">
        <f t="shared" si="251"/>
        <v>0</v>
      </c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</row>
    <row r="575" spans="1:38" s="14" customFormat="1" ht="15.75" thickBot="1">
      <c r="A575" s="31" t="s">
        <v>86</v>
      </c>
      <c r="B575" s="49">
        <f>IF($I574=0,"-",B574/$I574)</f>
        <v>0</v>
      </c>
      <c r="C575" s="49">
        <f t="shared" ref="C575:H575" si="252">IF($I574=0,"-",C574/$I574)</f>
        <v>0</v>
      </c>
      <c r="D575" s="49">
        <f t="shared" si="252"/>
        <v>0</v>
      </c>
      <c r="E575" s="49">
        <f t="shared" si="252"/>
        <v>0</v>
      </c>
      <c r="F575" s="49">
        <f t="shared" si="252"/>
        <v>1</v>
      </c>
      <c r="G575" s="49">
        <f t="shared" si="252"/>
        <v>0</v>
      </c>
      <c r="H575" s="72">
        <f t="shared" si="252"/>
        <v>0</v>
      </c>
      <c r="I575" s="50">
        <f>SUM(B575:H575)</f>
        <v>1</v>
      </c>
      <c r="K575" s="84" t="s">
        <v>86</v>
      </c>
      <c r="L575" s="101" t="str">
        <f>IF($S574=0,"-",L574/$S574)</f>
        <v>-</v>
      </c>
      <c r="M575" s="101" t="str">
        <f t="shared" ref="M575:R575" si="253">IF($S574=0,"-",M574/$S574)</f>
        <v>-</v>
      </c>
      <c r="N575" s="101" t="str">
        <f t="shared" si="253"/>
        <v>-</v>
      </c>
      <c r="O575" s="101" t="str">
        <f t="shared" si="253"/>
        <v>-</v>
      </c>
      <c r="P575" s="101" t="str">
        <f t="shared" si="253"/>
        <v>-</v>
      </c>
      <c r="Q575" s="101" t="str">
        <f t="shared" si="253"/>
        <v>-</v>
      </c>
      <c r="R575" s="102" t="str">
        <f t="shared" si="253"/>
        <v>-</v>
      </c>
      <c r="S575" s="103">
        <f>SUM(L575:R575)</f>
        <v>0</v>
      </c>
      <c r="T575" s="24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20"/>
      <c r="AK575" s="15"/>
      <c r="AL575" s="15"/>
    </row>
    <row r="576" spans="1:38" ht="15" thickBot="1">
      <c r="A576" s="32"/>
      <c r="B576" s="32"/>
      <c r="C576" s="32"/>
      <c r="D576" s="32"/>
      <c r="E576" s="32"/>
      <c r="F576" s="32"/>
      <c r="G576" s="32"/>
      <c r="H576" s="32"/>
      <c r="I576" s="32"/>
      <c r="K576" s="32"/>
      <c r="L576" s="32"/>
      <c r="M576" s="32"/>
      <c r="N576" s="32"/>
      <c r="O576" s="32"/>
      <c r="P576" s="32"/>
      <c r="Q576" s="32"/>
      <c r="R576" s="32"/>
      <c r="S576" s="3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</row>
    <row r="577" spans="1:38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392" t="s">
        <v>48</v>
      </c>
      <c r="L577" s="86" t="s">
        <v>0</v>
      </c>
      <c r="M577" s="86" t="s">
        <v>1</v>
      </c>
      <c r="N577" s="86" t="s">
        <v>2</v>
      </c>
      <c r="O577" s="86" t="s">
        <v>3</v>
      </c>
      <c r="P577" s="86" t="s">
        <v>27</v>
      </c>
      <c r="Q577" s="86" t="s">
        <v>4</v>
      </c>
      <c r="R577" s="86" t="s">
        <v>5</v>
      </c>
      <c r="S577" s="87" t="s">
        <v>6</v>
      </c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</row>
    <row r="578" spans="1:38" ht="15">
      <c r="A578" s="409" t="s">
        <v>48</v>
      </c>
      <c r="B578" s="386" t="s">
        <v>119</v>
      </c>
      <c r="C578" s="387"/>
      <c r="D578" s="387"/>
      <c r="E578" s="387"/>
      <c r="F578" s="387"/>
      <c r="G578" s="387"/>
      <c r="H578" s="387"/>
      <c r="I578" s="388"/>
      <c r="K578" s="393" t="s">
        <v>48</v>
      </c>
      <c r="L578" s="389" t="s">
        <v>119</v>
      </c>
      <c r="M578" s="390"/>
      <c r="N578" s="390"/>
      <c r="O578" s="390"/>
      <c r="P578" s="390"/>
      <c r="Q578" s="390"/>
      <c r="R578" s="390"/>
      <c r="S578" s="391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</row>
    <row r="579" spans="1:38" ht="15">
      <c r="A579" s="26" t="s">
        <v>7</v>
      </c>
      <c r="B579" s="38">
        <v>1.2281116812890078</v>
      </c>
      <c r="C579" s="38">
        <v>0</v>
      </c>
      <c r="D579" s="38">
        <v>0.23415887015734363</v>
      </c>
      <c r="E579" s="38">
        <v>0</v>
      </c>
      <c r="F579" s="396"/>
      <c r="G579" s="38">
        <v>0</v>
      </c>
      <c r="H579" s="39">
        <v>0</v>
      </c>
      <c r="I579" s="40">
        <f>SUM(B579:H579)</f>
        <v>1.4622705514463514</v>
      </c>
      <c r="K579" s="85" t="s">
        <v>7</v>
      </c>
      <c r="L579" s="38">
        <v>1.2281116812890078</v>
      </c>
      <c r="M579" s="38">
        <v>0</v>
      </c>
      <c r="N579" s="38">
        <v>0.23415887015734363</v>
      </c>
      <c r="O579" s="38">
        <v>0</v>
      </c>
      <c r="P579" s="38">
        <v>0.13315033723343755</v>
      </c>
      <c r="Q579" s="38">
        <v>0</v>
      </c>
      <c r="R579" s="104">
        <v>0</v>
      </c>
      <c r="S579" s="105">
        <f>SUM(L579:R579)</f>
        <v>1.5954208886797889</v>
      </c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</row>
    <row r="580" spans="1:38" ht="15">
      <c r="A580" s="27" t="s">
        <v>8</v>
      </c>
      <c r="B580" s="41">
        <v>19.505611194904688</v>
      </c>
      <c r="C580" s="41">
        <v>0</v>
      </c>
      <c r="D580" s="41">
        <v>4.7477115652904525</v>
      </c>
      <c r="E580" s="41">
        <v>0</v>
      </c>
      <c r="F580" s="397"/>
      <c r="G580" s="41">
        <v>0</v>
      </c>
      <c r="H580" s="42">
        <v>0</v>
      </c>
      <c r="I580" s="43">
        <f t="shared" ref="I580:I599" si="254">SUM(B580:H580)</f>
        <v>24.25332276019514</v>
      </c>
      <c r="K580" s="77" t="s">
        <v>8</v>
      </c>
      <c r="L580" s="90">
        <v>19.505611194904688</v>
      </c>
      <c r="M580" s="90">
        <v>0</v>
      </c>
      <c r="N580" s="90">
        <v>4.7477115652904525</v>
      </c>
      <c r="O580" s="90">
        <v>0</v>
      </c>
      <c r="P580" s="90">
        <v>0</v>
      </c>
      <c r="Q580" s="90">
        <v>0</v>
      </c>
      <c r="R580" s="91">
        <v>0</v>
      </c>
      <c r="S580" s="92">
        <f t="shared" ref="S580:S599" si="255">SUM(L580:R580)</f>
        <v>24.25332276019514</v>
      </c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</row>
    <row r="581" spans="1:38" ht="15">
      <c r="A581" s="28" t="s">
        <v>10</v>
      </c>
      <c r="B581" s="44">
        <v>4.6495793968788668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254"/>
        <v>4.6495793968788668</v>
      </c>
      <c r="K581" s="78" t="s">
        <v>10</v>
      </c>
      <c r="L581" s="44">
        <v>4.6495793968788668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8">
        <v>0</v>
      </c>
      <c r="S581" s="89">
        <f t="shared" si="255"/>
        <v>4.6495793968788668</v>
      </c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</row>
    <row r="582" spans="1:38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254"/>
        <v>0</v>
      </c>
      <c r="K582" s="77" t="s">
        <v>55</v>
      </c>
      <c r="L582" s="90">
        <v>0</v>
      </c>
      <c r="M582" s="90">
        <v>0</v>
      </c>
      <c r="N582" s="90">
        <v>0</v>
      </c>
      <c r="O582" s="90">
        <v>0</v>
      </c>
      <c r="P582" s="90">
        <v>0</v>
      </c>
      <c r="Q582" s="90">
        <v>0</v>
      </c>
      <c r="R582" s="91">
        <v>0</v>
      </c>
      <c r="S582" s="92">
        <f t="shared" si="255"/>
        <v>0</v>
      </c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</row>
    <row r="583" spans="1:38" ht="15">
      <c r="A583" s="28" t="s">
        <v>16</v>
      </c>
      <c r="B583" s="44">
        <v>220.82074581726192</v>
      </c>
      <c r="C583" s="44">
        <v>26.746868453880978</v>
      </c>
      <c r="D583" s="44">
        <v>5.7672111380210094</v>
      </c>
      <c r="E583" s="44">
        <v>12.862518416416776</v>
      </c>
      <c r="F583" s="397"/>
      <c r="G583" s="44">
        <v>0</v>
      </c>
      <c r="H583" s="45">
        <v>0</v>
      </c>
      <c r="I583" s="40">
        <f t="shared" si="254"/>
        <v>266.19734382558067</v>
      </c>
      <c r="K583" s="78" t="s">
        <v>16</v>
      </c>
      <c r="L583" s="44">
        <v>220.82074581726192</v>
      </c>
      <c r="M583" s="44">
        <v>26.746868453880978</v>
      </c>
      <c r="N583" s="44">
        <v>5.7672111380210094</v>
      </c>
      <c r="O583" s="44">
        <v>12.862518416416776</v>
      </c>
      <c r="P583" s="44">
        <v>0</v>
      </c>
      <c r="Q583" s="44">
        <v>0</v>
      </c>
      <c r="R583" s="88">
        <v>0</v>
      </c>
      <c r="S583" s="89">
        <f t="shared" si="255"/>
        <v>266.19734382558067</v>
      </c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</row>
    <row r="584" spans="1:38" ht="15">
      <c r="A584" s="27" t="s">
        <v>67</v>
      </c>
      <c r="B584" s="41">
        <v>3008.2727857843865</v>
      </c>
      <c r="C584" s="41">
        <v>45.653081251547221</v>
      </c>
      <c r="D584" s="41">
        <v>53.980091309707973</v>
      </c>
      <c r="E584" s="41">
        <v>0</v>
      </c>
      <c r="F584" s="397"/>
      <c r="G584" s="41">
        <v>0</v>
      </c>
      <c r="H584" s="42">
        <v>0</v>
      </c>
      <c r="I584" s="43">
        <f t="shared" si="254"/>
        <v>3107.9059583456415</v>
      </c>
      <c r="K584" s="77" t="s">
        <v>67</v>
      </c>
      <c r="L584" s="90">
        <v>3008.2727857843865</v>
      </c>
      <c r="M584" s="90">
        <v>45.653081251547221</v>
      </c>
      <c r="N584" s="90">
        <v>53.980091309707973</v>
      </c>
      <c r="O584" s="90">
        <v>0</v>
      </c>
      <c r="P584" s="90">
        <v>0</v>
      </c>
      <c r="Q584" s="90">
        <v>0</v>
      </c>
      <c r="R584" s="91">
        <v>0</v>
      </c>
      <c r="S584" s="92">
        <f t="shared" si="255"/>
        <v>3107.9059583456415</v>
      </c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</row>
    <row r="585" spans="1:38" ht="15">
      <c r="A585" s="28" t="s">
        <v>57</v>
      </c>
      <c r="B585" s="44">
        <v>0</v>
      </c>
      <c r="C585" s="44">
        <v>0</v>
      </c>
      <c r="D585" s="44">
        <v>0.34730652777444937</v>
      </c>
      <c r="E585" s="44">
        <v>162.01316572404565</v>
      </c>
      <c r="F585" s="397"/>
      <c r="G585" s="44">
        <v>0</v>
      </c>
      <c r="H585" s="45">
        <v>0</v>
      </c>
      <c r="I585" s="40">
        <f t="shared" si="254"/>
        <v>162.36047225182008</v>
      </c>
      <c r="K585" s="78" t="s">
        <v>57</v>
      </c>
      <c r="L585" s="44">
        <v>0</v>
      </c>
      <c r="M585" s="44">
        <v>0</v>
      </c>
      <c r="N585" s="44">
        <v>0.34730652777444937</v>
      </c>
      <c r="O585" s="44">
        <v>162.01316572404565</v>
      </c>
      <c r="P585" s="44">
        <v>15305.937112638239</v>
      </c>
      <c r="Q585" s="44">
        <v>0</v>
      </c>
      <c r="R585" s="88">
        <v>0</v>
      </c>
      <c r="S585" s="89">
        <f t="shared" si="255"/>
        <v>15468.297584890059</v>
      </c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</row>
    <row r="586" spans="1:38" ht="15">
      <c r="A586" s="27" t="s">
        <v>12</v>
      </c>
      <c r="B586" s="41">
        <v>0</v>
      </c>
      <c r="C586" s="41">
        <v>0</v>
      </c>
      <c r="D586" s="41">
        <v>4.8746739818662677E-2</v>
      </c>
      <c r="E586" s="41">
        <v>1.4252332460089412</v>
      </c>
      <c r="F586" s="397"/>
      <c r="G586" s="41">
        <v>0</v>
      </c>
      <c r="H586" s="42">
        <v>0</v>
      </c>
      <c r="I586" s="43">
        <f t="shared" si="254"/>
        <v>1.4739799858276039</v>
      </c>
      <c r="K586" s="77" t="s">
        <v>12</v>
      </c>
      <c r="L586" s="90">
        <v>0</v>
      </c>
      <c r="M586" s="90">
        <v>0</v>
      </c>
      <c r="N586" s="90">
        <v>4.8746739818662677E-2</v>
      </c>
      <c r="O586" s="90">
        <v>1.4252332460089412</v>
      </c>
      <c r="P586" s="90">
        <v>847.69590158064022</v>
      </c>
      <c r="Q586" s="90">
        <v>0</v>
      </c>
      <c r="R586" s="91">
        <v>0</v>
      </c>
      <c r="S586" s="92">
        <f t="shared" si="255"/>
        <v>849.16988156646778</v>
      </c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</row>
    <row r="587" spans="1:38" ht="15">
      <c r="A587" s="28" t="s">
        <v>58</v>
      </c>
      <c r="B587" s="44">
        <v>0</v>
      </c>
      <c r="C587" s="44">
        <v>0</v>
      </c>
      <c r="D587" s="44">
        <v>0</v>
      </c>
      <c r="E587" s="44">
        <v>0</v>
      </c>
      <c r="F587" s="397"/>
      <c r="G587" s="44">
        <v>0</v>
      </c>
      <c r="H587" s="45">
        <v>0</v>
      </c>
      <c r="I587" s="40">
        <f t="shared" si="254"/>
        <v>0</v>
      </c>
      <c r="K587" s="78" t="s">
        <v>58</v>
      </c>
      <c r="L587" s="44">
        <v>0</v>
      </c>
      <c r="M587" s="44">
        <v>0</v>
      </c>
      <c r="N587" s="44">
        <v>0</v>
      </c>
      <c r="O587" s="44">
        <v>0</v>
      </c>
      <c r="P587" s="44">
        <v>1578.9168021188375</v>
      </c>
      <c r="Q587" s="44">
        <v>0</v>
      </c>
      <c r="R587" s="88">
        <v>0</v>
      </c>
      <c r="S587" s="89">
        <f t="shared" si="255"/>
        <v>1578.9168021188375</v>
      </c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</row>
    <row r="588" spans="1:38" ht="15">
      <c r="A588" s="27" t="s">
        <v>17</v>
      </c>
      <c r="B588" s="41">
        <v>346.48508857598233</v>
      </c>
      <c r="C588" s="41">
        <v>1.8773583204545716</v>
      </c>
      <c r="D588" s="41">
        <v>43.974643568152338</v>
      </c>
      <c r="E588" s="41">
        <v>5.9945056179920746</v>
      </c>
      <c r="F588" s="397"/>
      <c r="G588" s="41">
        <v>0</v>
      </c>
      <c r="H588" s="42">
        <v>0</v>
      </c>
      <c r="I588" s="43">
        <f t="shared" si="254"/>
        <v>398.33159608258126</v>
      </c>
      <c r="K588" s="77" t="s">
        <v>17</v>
      </c>
      <c r="L588" s="90">
        <v>346.48508857598233</v>
      </c>
      <c r="M588" s="90">
        <v>1.8773583204545716</v>
      </c>
      <c r="N588" s="90">
        <v>43.974643568152338</v>
      </c>
      <c r="O588" s="90">
        <v>5.9945056179920746</v>
      </c>
      <c r="P588" s="90">
        <v>0</v>
      </c>
      <c r="Q588" s="90">
        <v>0</v>
      </c>
      <c r="R588" s="91">
        <v>0</v>
      </c>
      <c r="S588" s="92">
        <f t="shared" si="255"/>
        <v>398.33159608258126</v>
      </c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</row>
    <row r="589" spans="1:38" ht="15">
      <c r="A589" s="28" t="s">
        <v>139</v>
      </c>
      <c r="B589" s="44">
        <v>2493.1399762076867</v>
      </c>
      <c r="C589" s="44">
        <v>392.88590989006559</v>
      </c>
      <c r="D589" s="44">
        <v>76.625009392750115</v>
      </c>
      <c r="E589" s="44">
        <v>60.336021018015927</v>
      </c>
      <c r="F589" s="397"/>
      <c r="G589" s="44">
        <v>0</v>
      </c>
      <c r="H589" s="45">
        <v>0</v>
      </c>
      <c r="I589" s="40">
        <f t="shared" si="254"/>
        <v>3022.9869165085183</v>
      </c>
      <c r="K589" s="78" t="s">
        <v>139</v>
      </c>
      <c r="L589" s="44">
        <v>2493.1399762076867</v>
      </c>
      <c r="M589" s="44">
        <v>392.88590989006559</v>
      </c>
      <c r="N589" s="44">
        <v>76.625009392750115</v>
      </c>
      <c r="O589" s="44">
        <v>60.336021018015927</v>
      </c>
      <c r="P589" s="44">
        <v>166.79316438442507</v>
      </c>
      <c r="Q589" s="44">
        <v>0</v>
      </c>
      <c r="R589" s="88">
        <v>0</v>
      </c>
      <c r="S589" s="89">
        <f t="shared" si="255"/>
        <v>3189.7800808929433</v>
      </c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</row>
    <row r="590" spans="1:38" ht="15">
      <c r="A590" s="27" t="s">
        <v>25</v>
      </c>
      <c r="B590" s="41">
        <v>1204.9545076622205</v>
      </c>
      <c r="C590" s="41">
        <v>0</v>
      </c>
      <c r="D590" s="41">
        <v>2657.5628023577656</v>
      </c>
      <c r="E590" s="41">
        <v>585.62961118997669</v>
      </c>
      <c r="F590" s="397"/>
      <c r="G590" s="41">
        <v>1820.7316622260471</v>
      </c>
      <c r="H590" s="42">
        <v>0.4739966232576216</v>
      </c>
      <c r="I590" s="43">
        <f t="shared" si="254"/>
        <v>6269.352580059267</v>
      </c>
      <c r="K590" s="77" t="s">
        <v>25</v>
      </c>
      <c r="L590" s="90">
        <v>1204.9545076622205</v>
      </c>
      <c r="M590" s="90">
        <v>0</v>
      </c>
      <c r="N590" s="90">
        <v>2657.5628023577656</v>
      </c>
      <c r="O590" s="90">
        <v>585.62961118997669</v>
      </c>
      <c r="P590" s="90">
        <v>1792.1533794169286</v>
      </c>
      <c r="Q590" s="90">
        <v>1820.7316622260471</v>
      </c>
      <c r="R590" s="91">
        <v>0.4739966232576216</v>
      </c>
      <c r="S590" s="92">
        <f t="shared" si="255"/>
        <v>8061.505959476196</v>
      </c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</row>
    <row r="591" spans="1:38" ht="15">
      <c r="A591" s="28" t="s">
        <v>24</v>
      </c>
      <c r="B591" s="44">
        <v>1556.2796332302801</v>
      </c>
      <c r="C591" s="44">
        <v>9.8665351500411962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 t="shared" si="254"/>
        <v>1566.1461683803213</v>
      </c>
      <c r="K591" s="78" t="s">
        <v>24</v>
      </c>
      <c r="L591" s="44">
        <v>1556.2796332302801</v>
      </c>
      <c r="M591" s="44">
        <v>9.8665351500411962</v>
      </c>
      <c r="N591" s="44">
        <v>0</v>
      </c>
      <c r="O591" s="44">
        <v>0</v>
      </c>
      <c r="P591" s="44">
        <v>0</v>
      </c>
      <c r="Q591" s="44">
        <v>0</v>
      </c>
      <c r="R591" s="88">
        <v>0</v>
      </c>
      <c r="S591" s="89">
        <f t="shared" si="255"/>
        <v>1566.1461683803213</v>
      </c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</row>
    <row r="592" spans="1:38" ht="15">
      <c r="A592" s="27" t="s">
        <v>59</v>
      </c>
      <c r="B592" s="41">
        <v>59.008548791814754</v>
      </c>
      <c r="C592" s="41">
        <v>0</v>
      </c>
      <c r="D592" s="41">
        <v>10.489982300126885</v>
      </c>
      <c r="E592" s="41">
        <v>0</v>
      </c>
      <c r="F592" s="397"/>
      <c r="G592" s="41">
        <v>0</v>
      </c>
      <c r="H592" s="42">
        <v>0</v>
      </c>
      <c r="I592" s="43">
        <f t="shared" si="254"/>
        <v>69.498531091941643</v>
      </c>
      <c r="K592" s="77" t="s">
        <v>59</v>
      </c>
      <c r="L592" s="90">
        <v>59.008548791814754</v>
      </c>
      <c r="M592" s="90">
        <v>0</v>
      </c>
      <c r="N592" s="90">
        <v>10.489982300126885</v>
      </c>
      <c r="O592" s="90">
        <v>0</v>
      </c>
      <c r="P592" s="90">
        <v>0</v>
      </c>
      <c r="Q592" s="90">
        <v>0</v>
      </c>
      <c r="R592" s="91">
        <v>0</v>
      </c>
      <c r="S592" s="92">
        <f t="shared" si="255"/>
        <v>69.498531091941643</v>
      </c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</row>
    <row r="593" spans="1:38" ht="15">
      <c r="A593" s="28" t="s">
        <v>22</v>
      </c>
      <c r="B593" s="44">
        <v>272.39190899318947</v>
      </c>
      <c r="C593" s="44">
        <v>0</v>
      </c>
      <c r="D593" s="44">
        <v>16.800919984188525</v>
      </c>
      <c r="E593" s="44">
        <v>0</v>
      </c>
      <c r="F593" s="397"/>
      <c r="G593" s="44">
        <v>0</v>
      </c>
      <c r="H593" s="45">
        <v>0</v>
      </c>
      <c r="I593" s="40">
        <f t="shared" si="254"/>
        <v>289.19282897737799</v>
      </c>
      <c r="K593" s="78" t="s">
        <v>22</v>
      </c>
      <c r="L593" s="44">
        <v>272.39190899318947</v>
      </c>
      <c r="M593" s="44">
        <v>0</v>
      </c>
      <c r="N593" s="44">
        <v>16.800919984188525</v>
      </c>
      <c r="O593" s="44">
        <v>0</v>
      </c>
      <c r="P593" s="44">
        <v>738.27310383582483</v>
      </c>
      <c r="Q593" s="44">
        <v>0</v>
      </c>
      <c r="R593" s="88">
        <v>0</v>
      </c>
      <c r="S593" s="89">
        <f t="shared" si="255"/>
        <v>1027.4659328132029</v>
      </c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</row>
    <row r="594" spans="1:38" ht="15">
      <c r="A594" s="27" t="s">
        <v>21</v>
      </c>
      <c r="B594" s="41">
        <v>6.8996520026249923</v>
      </c>
      <c r="C594" s="41">
        <v>0</v>
      </c>
      <c r="D594" s="41">
        <v>0.12747974735137413</v>
      </c>
      <c r="E594" s="41">
        <v>0</v>
      </c>
      <c r="F594" s="397"/>
      <c r="G594" s="41">
        <v>0</v>
      </c>
      <c r="H594" s="42">
        <v>0</v>
      </c>
      <c r="I594" s="43">
        <f t="shared" si="254"/>
        <v>7.0271317499763661</v>
      </c>
      <c r="K594" s="77" t="s">
        <v>21</v>
      </c>
      <c r="L594" s="90">
        <v>6.8996520026249923</v>
      </c>
      <c r="M594" s="90">
        <v>0</v>
      </c>
      <c r="N594" s="90">
        <v>0.12747974735137413</v>
      </c>
      <c r="O594" s="90">
        <v>0</v>
      </c>
      <c r="P594" s="90">
        <v>0</v>
      </c>
      <c r="Q594" s="90">
        <v>0</v>
      </c>
      <c r="R594" s="91">
        <v>0</v>
      </c>
      <c r="S594" s="92">
        <f t="shared" si="255"/>
        <v>7.0271317499763661</v>
      </c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</row>
    <row r="595" spans="1:38" ht="15">
      <c r="A595" s="29" t="s">
        <v>63</v>
      </c>
      <c r="B595" s="44">
        <v>1262.3103545987337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254"/>
        <v>1262.3103545987337</v>
      </c>
      <c r="K595" s="79" t="s">
        <v>63</v>
      </c>
      <c r="L595" s="44">
        <v>1262.3103545987337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8">
        <v>0</v>
      </c>
      <c r="S595" s="89">
        <f t="shared" si="255"/>
        <v>1262.3103545987337</v>
      </c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</row>
    <row r="596" spans="1:38">
      <c r="A596" s="58" t="s">
        <v>23</v>
      </c>
      <c r="B596" s="62">
        <v>1262.3103545987337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254"/>
        <v>1262.3103545987337</v>
      </c>
      <c r="K596" s="80" t="s">
        <v>23</v>
      </c>
      <c r="L596" s="93">
        <v>1262.3103545987337</v>
      </c>
      <c r="M596" s="93">
        <v>0</v>
      </c>
      <c r="N596" s="93">
        <v>0</v>
      </c>
      <c r="O596" s="93">
        <v>0</v>
      </c>
      <c r="P596" s="93">
        <v>0</v>
      </c>
      <c r="Q596" s="93">
        <v>0</v>
      </c>
      <c r="R596" s="94">
        <v>0</v>
      </c>
      <c r="S596" s="95">
        <f t="shared" si="255"/>
        <v>1262.3103545987337</v>
      </c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</row>
    <row r="597" spans="1:38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254"/>
        <v>0</v>
      </c>
      <c r="K597" s="81" t="s">
        <v>19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96">
        <v>0</v>
      </c>
      <c r="S597" s="97">
        <f t="shared" si="255"/>
        <v>0</v>
      </c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</row>
    <row r="598" spans="1:38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254"/>
        <v>0</v>
      </c>
      <c r="K598" s="80" t="s">
        <v>20</v>
      </c>
      <c r="L598" s="93">
        <v>0</v>
      </c>
      <c r="M598" s="93">
        <v>0</v>
      </c>
      <c r="N598" s="93">
        <v>0</v>
      </c>
      <c r="O598" s="93">
        <v>0</v>
      </c>
      <c r="P598" s="93">
        <v>0</v>
      </c>
      <c r="Q598" s="93">
        <v>0</v>
      </c>
      <c r="R598" s="94">
        <v>0</v>
      </c>
      <c r="S598" s="95">
        <f t="shared" si="255"/>
        <v>0</v>
      </c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</row>
    <row r="599" spans="1:38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254"/>
        <v>0</v>
      </c>
      <c r="K599" s="82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8">
        <v>0</v>
      </c>
      <c r="S599" s="99">
        <f t="shared" si="255"/>
        <v>0</v>
      </c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</row>
    <row r="600" spans="1:38" ht="15">
      <c r="A600" s="34" t="s">
        <v>26</v>
      </c>
      <c r="B600" s="70">
        <f>SUM(B579:B595)</f>
        <v>10455.946503937254</v>
      </c>
      <c r="C600" s="70">
        <f t="shared" ref="C600:I600" si="256">SUM(C579:C595)</f>
        <v>477.02975306598961</v>
      </c>
      <c r="D600" s="70">
        <f t="shared" si="256"/>
        <v>2870.7060635011048</v>
      </c>
      <c r="E600" s="70">
        <f t="shared" si="256"/>
        <v>828.26105521245609</v>
      </c>
      <c r="F600" s="70">
        <f t="shared" si="256"/>
        <v>0</v>
      </c>
      <c r="G600" s="70">
        <f t="shared" si="256"/>
        <v>1820.7316622260471</v>
      </c>
      <c r="H600" s="71">
        <f t="shared" si="256"/>
        <v>0.4739966232576216</v>
      </c>
      <c r="I600" s="40">
        <f t="shared" si="256"/>
        <v>16453.149034566108</v>
      </c>
      <c r="K600" s="83" t="s">
        <v>26</v>
      </c>
      <c r="L600" s="70">
        <f>SUM(L579:L595)</f>
        <v>10455.946503937254</v>
      </c>
      <c r="M600" s="70">
        <f t="shared" ref="M600:S600" si="257">SUM(M579:M595)</f>
        <v>477.02975306598961</v>
      </c>
      <c r="N600" s="70">
        <f t="shared" si="257"/>
        <v>2870.7060635011048</v>
      </c>
      <c r="O600" s="70">
        <f t="shared" si="257"/>
        <v>828.26105521245609</v>
      </c>
      <c r="P600" s="70">
        <f t="shared" si="257"/>
        <v>20429.90261431213</v>
      </c>
      <c r="Q600" s="70">
        <f t="shared" si="257"/>
        <v>1820.7316622260471</v>
      </c>
      <c r="R600" s="71">
        <f t="shared" si="257"/>
        <v>0.4739966232576216</v>
      </c>
      <c r="S600" s="100">
        <f t="shared" si="257"/>
        <v>36883.051648878245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</row>
    <row r="601" spans="1:38" s="14" customFormat="1" ht="15.75" thickBot="1">
      <c r="A601" s="61" t="s">
        <v>86</v>
      </c>
      <c r="B601" s="49">
        <f>IF($I600=0,"-",B600/$I600)</f>
        <v>0.63549819441679856</v>
      </c>
      <c r="C601" s="49">
        <f t="shared" ref="C601:H601" si="258">IF($I600=0,"-",C600/$I600)</f>
        <v>2.8993218991927132E-2</v>
      </c>
      <c r="D601" s="49">
        <f t="shared" si="258"/>
        <v>0.17447760653417124</v>
      </c>
      <c r="E601" s="49">
        <f t="shared" si="258"/>
        <v>5.034057939136017E-2</v>
      </c>
      <c r="F601" s="49">
        <f t="shared" si="258"/>
        <v>0</v>
      </c>
      <c r="G601" s="49">
        <f t="shared" si="258"/>
        <v>0.11066159179625168</v>
      </c>
      <c r="H601" s="72">
        <f t="shared" si="258"/>
        <v>2.88088694912938E-5</v>
      </c>
      <c r="I601" s="50">
        <f>SUM(B601:H601)</f>
        <v>1</v>
      </c>
      <c r="K601" s="84" t="s">
        <v>86</v>
      </c>
      <c r="L601" s="101">
        <f>IF($S600=0,"-",L600/$S600)</f>
        <v>0.28348919182383486</v>
      </c>
      <c r="M601" s="101">
        <f t="shared" ref="M601:R601" si="259">IF($S600=0,"-",M600/$S600)</f>
        <v>1.2933576039402855E-2</v>
      </c>
      <c r="N601" s="101">
        <f t="shared" si="259"/>
        <v>7.7832661213335749E-2</v>
      </c>
      <c r="O601" s="101">
        <f t="shared" si="259"/>
        <v>2.2456413398148054E-2</v>
      </c>
      <c r="P601" s="101">
        <f t="shared" si="259"/>
        <v>0.55391031113157585</v>
      </c>
      <c r="Q601" s="101">
        <f t="shared" si="259"/>
        <v>4.9364995054074448E-2</v>
      </c>
      <c r="R601" s="102">
        <f t="shared" si="259"/>
        <v>1.2851339628022282E-5</v>
      </c>
      <c r="S601" s="103">
        <f>SUM(L601:R601)</f>
        <v>0.99999999999999989</v>
      </c>
      <c r="T601" s="24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20"/>
      <c r="AK601" s="15"/>
      <c r="AL601" s="15"/>
    </row>
    <row r="602" spans="1:38" ht="15" thickBot="1">
      <c r="A602" s="32"/>
      <c r="B602" s="32"/>
      <c r="C602" s="32"/>
      <c r="D602" s="32"/>
      <c r="E602" s="32"/>
      <c r="F602" s="32"/>
      <c r="G602" s="32"/>
      <c r="H602" s="32"/>
      <c r="I602" s="32"/>
      <c r="K602" s="32"/>
      <c r="L602" s="32"/>
      <c r="M602" s="32"/>
      <c r="N602" s="32"/>
      <c r="O602" s="32"/>
      <c r="P602" s="32"/>
      <c r="Q602" s="32"/>
      <c r="R602" s="32"/>
      <c r="S602" s="3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</row>
    <row r="603" spans="1:38" ht="28.5">
      <c r="A603" s="441" t="s">
        <v>49</v>
      </c>
      <c r="B603" s="36" t="s">
        <v>0</v>
      </c>
      <c r="C603" s="36" t="s">
        <v>28</v>
      </c>
      <c r="D603" s="36" t="s">
        <v>29</v>
      </c>
      <c r="E603" s="36" t="s">
        <v>30</v>
      </c>
      <c r="F603" s="36" t="s">
        <v>27</v>
      </c>
      <c r="G603" s="36" t="s">
        <v>4</v>
      </c>
      <c r="H603" s="36" t="s">
        <v>5</v>
      </c>
      <c r="I603" s="37" t="s">
        <v>6</v>
      </c>
      <c r="K603" s="394" t="s">
        <v>49</v>
      </c>
      <c r="L603" s="86" t="s">
        <v>0</v>
      </c>
      <c r="M603" s="86" t="s">
        <v>28</v>
      </c>
      <c r="N603" s="86" t="s">
        <v>29</v>
      </c>
      <c r="O603" s="86" t="s">
        <v>30</v>
      </c>
      <c r="P603" s="86" t="s">
        <v>27</v>
      </c>
      <c r="Q603" s="86" t="s">
        <v>4</v>
      </c>
      <c r="R603" s="86" t="s">
        <v>5</v>
      </c>
      <c r="S603" s="87" t="s">
        <v>6</v>
      </c>
      <c r="U603" s="447" t="s">
        <v>49</v>
      </c>
      <c r="V603" s="117" t="s">
        <v>71</v>
      </c>
      <c r="W603" s="117" t="s">
        <v>72</v>
      </c>
      <c r="X603" s="117" t="s">
        <v>69</v>
      </c>
      <c r="Y603" s="117" t="s">
        <v>73</v>
      </c>
      <c r="Z603" s="117" t="s">
        <v>74</v>
      </c>
      <c r="AA603" s="117" t="s">
        <v>70</v>
      </c>
      <c r="AB603" s="117" t="s">
        <v>75</v>
      </c>
      <c r="AC603" s="117" t="s">
        <v>76</v>
      </c>
      <c r="AD603" s="117" t="s">
        <v>66</v>
      </c>
      <c r="AE603" s="137" t="s">
        <v>27</v>
      </c>
      <c r="AF603" s="138" t="s">
        <v>62</v>
      </c>
    </row>
    <row r="604" spans="1:38" ht="15">
      <c r="A604" s="442" t="s">
        <v>49</v>
      </c>
      <c r="B604" s="386" t="s">
        <v>119</v>
      </c>
      <c r="C604" s="387"/>
      <c r="D604" s="387"/>
      <c r="E604" s="387"/>
      <c r="F604" s="387"/>
      <c r="G604" s="387"/>
      <c r="H604" s="387"/>
      <c r="I604" s="388"/>
      <c r="K604" s="395" t="s">
        <v>49</v>
      </c>
      <c r="L604" s="389" t="s">
        <v>119</v>
      </c>
      <c r="M604" s="390"/>
      <c r="N604" s="390"/>
      <c r="O604" s="390"/>
      <c r="P604" s="390"/>
      <c r="Q604" s="390"/>
      <c r="R604" s="390"/>
      <c r="S604" s="391"/>
      <c r="U604" s="448" t="s">
        <v>49</v>
      </c>
      <c r="V604" s="449" t="s">
        <v>119</v>
      </c>
      <c r="W604" s="450"/>
      <c r="X604" s="450"/>
      <c r="Y604" s="450"/>
      <c r="Z604" s="450"/>
      <c r="AA604" s="450"/>
      <c r="AB604" s="450"/>
      <c r="AC604" s="450"/>
      <c r="AD604" s="450"/>
      <c r="AE604" s="450"/>
      <c r="AF604" s="451"/>
    </row>
    <row r="605" spans="1:38" ht="15">
      <c r="A605" s="26" t="s">
        <v>7</v>
      </c>
      <c r="B605" s="38">
        <v>62.284656595971207</v>
      </c>
      <c r="C605" s="38">
        <v>0</v>
      </c>
      <c r="D605" s="38">
        <v>4.7103016975726097</v>
      </c>
      <c r="E605" s="38">
        <v>0</v>
      </c>
      <c r="F605" s="396"/>
      <c r="G605" s="38">
        <v>0</v>
      </c>
      <c r="H605" s="39">
        <v>0</v>
      </c>
      <c r="I605" s="40">
        <f>SUM(B605:H605)</f>
        <v>66.994958293543817</v>
      </c>
      <c r="K605" s="85" t="s">
        <v>7</v>
      </c>
      <c r="L605" s="38">
        <v>62.284656595971207</v>
      </c>
      <c r="M605" s="38">
        <v>0</v>
      </c>
      <c r="N605" s="38">
        <v>4.7103016975726097</v>
      </c>
      <c r="O605" s="38">
        <v>0</v>
      </c>
      <c r="P605" s="38">
        <v>0</v>
      </c>
      <c r="Q605" s="38">
        <v>0</v>
      </c>
      <c r="R605" s="104">
        <v>0</v>
      </c>
      <c r="S605" s="105">
        <f>SUM(L605:R605)</f>
        <v>66.994958293543817</v>
      </c>
      <c r="U605" s="106" t="s">
        <v>7</v>
      </c>
      <c r="V605" s="119">
        <v>62.284656595971207</v>
      </c>
      <c r="W605" s="119">
        <v>4.7103016975726097</v>
      </c>
      <c r="X605" s="119">
        <v>0</v>
      </c>
      <c r="Y605" s="119">
        <v>0</v>
      </c>
      <c r="Z605" s="119">
        <v>0</v>
      </c>
      <c r="AA605" s="119">
        <v>0</v>
      </c>
      <c r="AB605" s="119">
        <v>0</v>
      </c>
      <c r="AC605" s="119">
        <v>0</v>
      </c>
      <c r="AD605" s="121">
        <v>0</v>
      </c>
      <c r="AE605" s="121">
        <f t="shared" ref="AE605:AE610" si="260">+P605</f>
        <v>0</v>
      </c>
      <c r="AF605" s="122">
        <f t="shared" ref="AF605:AF625" si="261">SUM(V605:AE605)</f>
        <v>66.994958293543817</v>
      </c>
      <c r="AG605" s="2" t="str">
        <f>+IF(ABS(S605-AF605)&gt;0.01,S605-AF605,"")</f>
        <v/>
      </c>
    </row>
    <row r="606" spans="1:38" ht="15">
      <c r="A606" s="27" t="s">
        <v>8</v>
      </c>
      <c r="B606" s="41">
        <v>158.8684925920256</v>
      </c>
      <c r="C606" s="41">
        <v>0</v>
      </c>
      <c r="D606" s="41">
        <v>8.4478241636006537</v>
      </c>
      <c r="E606" s="41">
        <v>0</v>
      </c>
      <c r="F606" s="397"/>
      <c r="G606" s="41">
        <v>0</v>
      </c>
      <c r="H606" s="42">
        <v>0</v>
      </c>
      <c r="I606" s="43">
        <f t="shared" ref="I606:I625" si="262">SUM(B606:H606)</f>
        <v>167.31631675562625</v>
      </c>
      <c r="K606" s="77" t="s">
        <v>8</v>
      </c>
      <c r="L606" s="90">
        <v>158.8684925920256</v>
      </c>
      <c r="M606" s="90">
        <v>0</v>
      </c>
      <c r="N606" s="90">
        <v>8.4478241636006537</v>
      </c>
      <c r="O606" s="90">
        <v>0</v>
      </c>
      <c r="P606" s="90">
        <v>0</v>
      </c>
      <c r="Q606" s="90">
        <v>0</v>
      </c>
      <c r="R606" s="91">
        <v>0</v>
      </c>
      <c r="S606" s="92">
        <f t="shared" ref="S606:S625" si="263">SUM(L606:R606)</f>
        <v>167.31631675562625</v>
      </c>
      <c r="U606" s="107" t="s">
        <v>8</v>
      </c>
      <c r="V606" s="123">
        <v>158.8684925920256</v>
      </c>
      <c r="W606" s="123">
        <v>7.4625242029906715</v>
      </c>
      <c r="X606" s="123">
        <v>0.98529996060998171</v>
      </c>
      <c r="Y606" s="123">
        <v>0</v>
      </c>
      <c r="Z606" s="123">
        <v>0</v>
      </c>
      <c r="AA606" s="123">
        <v>0</v>
      </c>
      <c r="AB606" s="123">
        <v>0</v>
      </c>
      <c r="AC606" s="123">
        <v>0</v>
      </c>
      <c r="AD606" s="123">
        <v>0</v>
      </c>
      <c r="AE606" s="123">
        <f t="shared" si="260"/>
        <v>0</v>
      </c>
      <c r="AF606" s="125">
        <f t="shared" si="261"/>
        <v>167.31631675562625</v>
      </c>
      <c r="AG606" s="2" t="str">
        <f t="shared" ref="AG606:AG626" si="264">+IF(ABS(S606-AF606)&gt;0.01,S606-AF606,"")</f>
        <v/>
      </c>
    </row>
    <row r="607" spans="1:38" ht="15">
      <c r="A607" s="28" t="s">
        <v>10</v>
      </c>
      <c r="B607" s="44">
        <v>533.50070285033394</v>
      </c>
      <c r="C607" s="44">
        <v>0</v>
      </c>
      <c r="D607" s="44">
        <v>33.650290556654952</v>
      </c>
      <c r="E607" s="44">
        <v>0</v>
      </c>
      <c r="F607" s="397"/>
      <c r="G607" s="44">
        <v>0</v>
      </c>
      <c r="H607" s="45">
        <v>0</v>
      </c>
      <c r="I607" s="40">
        <f t="shared" si="262"/>
        <v>567.15099340698885</v>
      </c>
      <c r="K607" s="78" t="s">
        <v>10</v>
      </c>
      <c r="L607" s="44">
        <v>533.50070285033394</v>
      </c>
      <c r="M607" s="44">
        <v>0</v>
      </c>
      <c r="N607" s="44">
        <v>33.650290556654952</v>
      </c>
      <c r="O607" s="44">
        <v>0</v>
      </c>
      <c r="P607" s="44">
        <v>0</v>
      </c>
      <c r="Q607" s="44">
        <v>0</v>
      </c>
      <c r="R607" s="88">
        <v>0</v>
      </c>
      <c r="S607" s="89">
        <f t="shared" si="263"/>
        <v>567.15099340698885</v>
      </c>
      <c r="U607" s="274" t="s">
        <v>10</v>
      </c>
      <c r="V607" s="119">
        <v>533.50070285033394</v>
      </c>
      <c r="W607" s="119">
        <v>33.650290556654952</v>
      </c>
      <c r="X607" s="119">
        <v>0</v>
      </c>
      <c r="Y607" s="119">
        <v>0</v>
      </c>
      <c r="Z607" s="119">
        <v>0</v>
      </c>
      <c r="AA607" s="119">
        <v>0</v>
      </c>
      <c r="AB607" s="119">
        <v>0</v>
      </c>
      <c r="AC607" s="119">
        <v>0</v>
      </c>
      <c r="AD607" s="121">
        <v>0</v>
      </c>
      <c r="AE607" s="121">
        <f t="shared" si="260"/>
        <v>0</v>
      </c>
      <c r="AF607" s="122">
        <f t="shared" si="261"/>
        <v>567.15099340698885</v>
      </c>
      <c r="AG607" s="2" t="str">
        <f t="shared" si="264"/>
        <v/>
      </c>
    </row>
    <row r="608" spans="1:38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262"/>
        <v>0</v>
      </c>
      <c r="K608" s="77" t="s">
        <v>55</v>
      </c>
      <c r="L608" s="90">
        <v>0</v>
      </c>
      <c r="M608" s="90">
        <v>0</v>
      </c>
      <c r="N608" s="90">
        <v>0</v>
      </c>
      <c r="O608" s="90">
        <v>0</v>
      </c>
      <c r="P608" s="90">
        <v>0</v>
      </c>
      <c r="Q608" s="90">
        <v>0</v>
      </c>
      <c r="R608" s="91">
        <v>0</v>
      </c>
      <c r="S608" s="92">
        <f t="shared" si="263"/>
        <v>0</v>
      </c>
      <c r="U608" s="107" t="s">
        <v>55</v>
      </c>
      <c r="V608" s="123">
        <v>0</v>
      </c>
      <c r="W608" s="123">
        <v>0</v>
      </c>
      <c r="X608" s="123">
        <v>0</v>
      </c>
      <c r="Y608" s="123">
        <v>0</v>
      </c>
      <c r="Z608" s="123">
        <v>0</v>
      </c>
      <c r="AA608" s="123">
        <v>0</v>
      </c>
      <c r="AB608" s="123">
        <v>0</v>
      </c>
      <c r="AC608" s="123">
        <v>0</v>
      </c>
      <c r="AD608" s="123">
        <v>0</v>
      </c>
      <c r="AE608" s="123">
        <f t="shared" si="260"/>
        <v>0</v>
      </c>
      <c r="AF608" s="125">
        <f t="shared" si="261"/>
        <v>0</v>
      </c>
      <c r="AG608" s="2" t="str">
        <f t="shared" si="264"/>
        <v/>
      </c>
    </row>
    <row r="609" spans="1:33" ht="15">
      <c r="A609" s="28" t="s">
        <v>16</v>
      </c>
      <c r="B609" s="44">
        <v>463.28063433646338</v>
      </c>
      <c r="C609" s="44">
        <v>0</v>
      </c>
      <c r="D609" s="44">
        <v>63.194434688266099</v>
      </c>
      <c r="E609" s="44">
        <v>0</v>
      </c>
      <c r="F609" s="397"/>
      <c r="G609" s="44">
        <v>0</v>
      </c>
      <c r="H609" s="45">
        <v>0</v>
      </c>
      <c r="I609" s="40">
        <f t="shared" si="262"/>
        <v>526.47506902472946</v>
      </c>
      <c r="K609" s="78" t="s">
        <v>16</v>
      </c>
      <c r="L609" s="44">
        <v>463.28063433646338</v>
      </c>
      <c r="M609" s="44">
        <v>0</v>
      </c>
      <c r="N609" s="44">
        <v>63.194434688266099</v>
      </c>
      <c r="O609" s="44">
        <v>0</v>
      </c>
      <c r="P609" s="44">
        <v>0</v>
      </c>
      <c r="Q609" s="44">
        <v>0</v>
      </c>
      <c r="R609" s="88">
        <v>0</v>
      </c>
      <c r="S609" s="89">
        <f t="shared" si="263"/>
        <v>526.47506902472946</v>
      </c>
      <c r="U609" s="274" t="s">
        <v>16</v>
      </c>
      <c r="V609" s="119">
        <v>463.28063433646338</v>
      </c>
      <c r="W609" s="119">
        <v>63.194434688266099</v>
      </c>
      <c r="X609" s="119">
        <v>0</v>
      </c>
      <c r="Y609" s="119">
        <v>0</v>
      </c>
      <c r="Z609" s="119">
        <v>0</v>
      </c>
      <c r="AA609" s="119">
        <v>0</v>
      </c>
      <c r="AB609" s="119">
        <v>0</v>
      </c>
      <c r="AC609" s="119">
        <v>0</v>
      </c>
      <c r="AD609" s="121">
        <v>0</v>
      </c>
      <c r="AE609" s="121">
        <f t="shared" si="260"/>
        <v>0</v>
      </c>
      <c r="AF609" s="122">
        <f t="shared" si="261"/>
        <v>526.47506902472946</v>
      </c>
      <c r="AG609" s="2" t="str">
        <f t="shared" si="264"/>
        <v/>
      </c>
    </row>
    <row r="610" spans="1:33" ht="15">
      <c r="A610" s="27" t="s">
        <v>67</v>
      </c>
      <c r="B610" s="41">
        <v>7581.6623526655576</v>
      </c>
      <c r="C610" s="41">
        <v>0</v>
      </c>
      <c r="D610" s="41">
        <v>1034.1871230171978</v>
      </c>
      <c r="E610" s="41">
        <v>0</v>
      </c>
      <c r="F610" s="397"/>
      <c r="G610" s="41">
        <v>0</v>
      </c>
      <c r="H610" s="42">
        <v>0</v>
      </c>
      <c r="I610" s="43">
        <f t="shared" si="262"/>
        <v>8615.8494756827549</v>
      </c>
      <c r="K610" s="77" t="s">
        <v>67</v>
      </c>
      <c r="L610" s="90">
        <v>7581.6623526655576</v>
      </c>
      <c r="M610" s="90">
        <v>0</v>
      </c>
      <c r="N610" s="90">
        <v>1034.1871230171978</v>
      </c>
      <c r="O610" s="90">
        <v>0</v>
      </c>
      <c r="P610" s="90">
        <v>0</v>
      </c>
      <c r="Q610" s="90">
        <v>0</v>
      </c>
      <c r="R610" s="91">
        <v>0</v>
      </c>
      <c r="S610" s="92">
        <f t="shared" si="263"/>
        <v>8615.8494756827549</v>
      </c>
      <c r="U610" s="107" t="s">
        <v>15</v>
      </c>
      <c r="V610" s="123">
        <v>7581.6623526655576</v>
      </c>
      <c r="W610" s="123">
        <v>1034.1871230171978</v>
      </c>
      <c r="X610" s="123">
        <v>0</v>
      </c>
      <c r="Y610" s="123">
        <v>0</v>
      </c>
      <c r="Z610" s="123">
        <v>0</v>
      </c>
      <c r="AA610" s="123">
        <v>0</v>
      </c>
      <c r="AB610" s="123">
        <v>0</v>
      </c>
      <c r="AC610" s="123">
        <v>0</v>
      </c>
      <c r="AD610" s="123">
        <v>0</v>
      </c>
      <c r="AE610" s="123">
        <f t="shared" si="260"/>
        <v>0</v>
      </c>
      <c r="AF610" s="125">
        <f t="shared" si="261"/>
        <v>8615.8494756827549</v>
      </c>
      <c r="AG610" s="2" t="str">
        <f t="shared" si="264"/>
        <v/>
      </c>
    </row>
    <row r="611" spans="1:33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262"/>
        <v>0</v>
      </c>
      <c r="K611" s="78" t="s">
        <v>57</v>
      </c>
      <c r="L611" s="44">
        <v>0</v>
      </c>
      <c r="M611" s="44">
        <v>0</v>
      </c>
      <c r="N611" s="44">
        <v>0</v>
      </c>
      <c r="O611" s="44">
        <v>0</v>
      </c>
      <c r="P611" s="44">
        <v>13268.769045423363</v>
      </c>
      <c r="Q611" s="44">
        <v>0</v>
      </c>
      <c r="R611" s="88">
        <v>0</v>
      </c>
      <c r="S611" s="89">
        <f t="shared" si="263"/>
        <v>13268.769045423363</v>
      </c>
      <c r="U611" s="275" t="s">
        <v>57</v>
      </c>
      <c r="V611" s="119">
        <v>0</v>
      </c>
      <c r="W611" s="119">
        <v>0</v>
      </c>
      <c r="X611" s="119">
        <v>0</v>
      </c>
      <c r="Y611" s="119">
        <v>0</v>
      </c>
      <c r="Z611" s="119">
        <v>0</v>
      </c>
      <c r="AA611" s="119">
        <v>0</v>
      </c>
      <c r="AB611" s="119">
        <v>0</v>
      </c>
      <c r="AC611" s="119">
        <v>0</v>
      </c>
      <c r="AD611" s="119">
        <v>0</v>
      </c>
      <c r="AE611" s="119">
        <f>+P611</f>
        <v>13268.769045423363</v>
      </c>
      <c r="AF611" s="139">
        <f t="shared" si="261"/>
        <v>13268.769045423363</v>
      </c>
      <c r="AG611" s="2" t="str">
        <f t="shared" si="264"/>
        <v/>
      </c>
    </row>
    <row r="612" spans="1:33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 t="shared" si="262"/>
        <v>0</v>
      </c>
      <c r="K612" s="77" t="s">
        <v>12</v>
      </c>
      <c r="L612" s="90">
        <v>0</v>
      </c>
      <c r="M612" s="90">
        <v>0</v>
      </c>
      <c r="N612" s="90">
        <v>0</v>
      </c>
      <c r="O612" s="90">
        <v>0</v>
      </c>
      <c r="P612" s="90">
        <v>8323.5185973690113</v>
      </c>
      <c r="Q612" s="90">
        <v>0</v>
      </c>
      <c r="R612" s="91">
        <v>0</v>
      </c>
      <c r="S612" s="92">
        <f t="shared" si="263"/>
        <v>8323.5185973690113</v>
      </c>
      <c r="U612" s="107" t="s">
        <v>12</v>
      </c>
      <c r="V612" s="123">
        <v>0</v>
      </c>
      <c r="W612" s="123">
        <v>0</v>
      </c>
      <c r="X612" s="123">
        <v>0</v>
      </c>
      <c r="Y612" s="123">
        <v>0</v>
      </c>
      <c r="Z612" s="123">
        <v>0</v>
      </c>
      <c r="AA612" s="123">
        <v>0</v>
      </c>
      <c r="AB612" s="123">
        <v>0</v>
      </c>
      <c r="AC612" s="123">
        <v>0</v>
      </c>
      <c r="AD612" s="123">
        <v>0</v>
      </c>
      <c r="AE612" s="123">
        <f t="shared" ref="AE612:AE624" si="265">+P612</f>
        <v>8323.5185973690113</v>
      </c>
      <c r="AF612" s="125">
        <f t="shared" si="261"/>
        <v>8323.5185973690113</v>
      </c>
      <c r="AG612" s="2" t="str">
        <f t="shared" si="264"/>
        <v/>
      </c>
    </row>
    <row r="613" spans="1:33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262"/>
        <v>0</v>
      </c>
      <c r="K613" s="78" t="s">
        <v>58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8">
        <v>0</v>
      </c>
      <c r="S613" s="89">
        <f t="shared" si="263"/>
        <v>0</v>
      </c>
      <c r="U613" s="276" t="s">
        <v>58</v>
      </c>
      <c r="V613" s="119">
        <v>0</v>
      </c>
      <c r="W613" s="119">
        <v>0</v>
      </c>
      <c r="X613" s="119">
        <v>0</v>
      </c>
      <c r="Y613" s="119">
        <v>0</v>
      </c>
      <c r="Z613" s="119">
        <v>0</v>
      </c>
      <c r="AA613" s="119">
        <v>0</v>
      </c>
      <c r="AB613" s="119">
        <v>0</v>
      </c>
      <c r="AC613" s="119">
        <v>0</v>
      </c>
      <c r="AD613" s="119">
        <v>0</v>
      </c>
      <c r="AE613" s="119">
        <f t="shared" si="265"/>
        <v>0</v>
      </c>
      <c r="AF613" s="139">
        <f t="shared" si="261"/>
        <v>0</v>
      </c>
      <c r="AG613" s="2" t="str">
        <f t="shared" si="264"/>
        <v/>
      </c>
    </row>
    <row r="614" spans="1:33" ht="15">
      <c r="A614" s="27" t="s">
        <v>17</v>
      </c>
      <c r="B614" s="41">
        <v>530.11722648830221</v>
      </c>
      <c r="C614" s="41">
        <v>0</v>
      </c>
      <c r="D614" s="41">
        <v>90.322389964520298</v>
      </c>
      <c r="E614" s="41">
        <v>0</v>
      </c>
      <c r="F614" s="397"/>
      <c r="G614" s="41">
        <v>0</v>
      </c>
      <c r="H614" s="42">
        <v>0</v>
      </c>
      <c r="I614" s="43">
        <f t="shared" si="262"/>
        <v>620.43961645282252</v>
      </c>
      <c r="K614" s="77" t="s">
        <v>17</v>
      </c>
      <c r="L614" s="90">
        <v>530.11722648830221</v>
      </c>
      <c r="M614" s="90">
        <v>0</v>
      </c>
      <c r="N614" s="90">
        <v>90.322389964520298</v>
      </c>
      <c r="O614" s="90">
        <v>0</v>
      </c>
      <c r="P614" s="90">
        <v>0</v>
      </c>
      <c r="Q614" s="90">
        <v>0</v>
      </c>
      <c r="R614" s="91">
        <v>0</v>
      </c>
      <c r="S614" s="92">
        <f t="shared" si="263"/>
        <v>620.43961645282252</v>
      </c>
      <c r="U614" s="107" t="s">
        <v>17</v>
      </c>
      <c r="V614" s="123">
        <v>530.11722648830221</v>
      </c>
      <c r="W614" s="123">
        <v>86.884707060880032</v>
      </c>
      <c r="X614" s="123">
        <v>3.4376829036402659</v>
      </c>
      <c r="Y614" s="123">
        <v>0</v>
      </c>
      <c r="Z614" s="123">
        <v>0</v>
      </c>
      <c r="AA614" s="123">
        <v>0</v>
      </c>
      <c r="AB614" s="123">
        <v>0</v>
      </c>
      <c r="AC614" s="123">
        <v>0</v>
      </c>
      <c r="AD614" s="123">
        <v>0</v>
      </c>
      <c r="AE614" s="123">
        <f t="shared" si="265"/>
        <v>0</v>
      </c>
      <c r="AF614" s="125">
        <f t="shared" si="261"/>
        <v>620.43961645282252</v>
      </c>
      <c r="AG614" s="2" t="str">
        <f t="shared" si="264"/>
        <v/>
      </c>
    </row>
    <row r="615" spans="1:33" ht="15">
      <c r="A615" s="28" t="s">
        <v>139</v>
      </c>
      <c r="B615" s="44">
        <v>7930.0732858621013</v>
      </c>
      <c r="C615" s="44">
        <v>0</v>
      </c>
      <c r="D615" s="44">
        <v>1082.2912627584735</v>
      </c>
      <c r="E615" s="44">
        <v>0</v>
      </c>
      <c r="F615" s="397"/>
      <c r="G615" s="44">
        <v>0</v>
      </c>
      <c r="H615" s="45">
        <v>0</v>
      </c>
      <c r="I615" s="40">
        <f t="shared" si="262"/>
        <v>9012.3645486205751</v>
      </c>
      <c r="K615" s="78" t="s">
        <v>139</v>
      </c>
      <c r="L615" s="44">
        <v>7930.0732858621013</v>
      </c>
      <c r="M615" s="44">
        <v>0</v>
      </c>
      <c r="N615" s="44">
        <v>1082.2912627584735</v>
      </c>
      <c r="O615" s="44">
        <v>0</v>
      </c>
      <c r="P615" s="44">
        <v>0</v>
      </c>
      <c r="Q615" s="44">
        <v>0</v>
      </c>
      <c r="R615" s="88">
        <v>0</v>
      </c>
      <c r="S615" s="89">
        <f t="shared" si="263"/>
        <v>9012.3645486205751</v>
      </c>
      <c r="U615" s="108" t="s">
        <v>139</v>
      </c>
      <c r="V615" s="119">
        <v>7930.0732858621013</v>
      </c>
      <c r="W615" s="119">
        <v>1058.2256333180967</v>
      </c>
      <c r="X615" s="119">
        <v>24.065629440376888</v>
      </c>
      <c r="Y615" s="119">
        <v>0</v>
      </c>
      <c r="Z615" s="119">
        <v>0</v>
      </c>
      <c r="AA615" s="119">
        <v>0</v>
      </c>
      <c r="AB615" s="119">
        <v>0</v>
      </c>
      <c r="AC615" s="119">
        <v>0</v>
      </c>
      <c r="AD615" s="119">
        <v>0</v>
      </c>
      <c r="AE615" s="119">
        <f t="shared" si="265"/>
        <v>0</v>
      </c>
      <c r="AF615" s="139">
        <f t="shared" si="261"/>
        <v>9012.3645486205733</v>
      </c>
      <c r="AG615" s="2" t="str">
        <f t="shared" si="264"/>
        <v/>
      </c>
    </row>
    <row r="616" spans="1:33" ht="15">
      <c r="A616" s="27" t="s">
        <v>25</v>
      </c>
      <c r="B616" s="41">
        <v>1021.2204458362989</v>
      </c>
      <c r="C616" s="41">
        <v>0</v>
      </c>
      <c r="D616" s="41">
        <v>2734.5249631827833</v>
      </c>
      <c r="E616" s="41">
        <v>3880.8503487470994</v>
      </c>
      <c r="F616" s="397"/>
      <c r="G616" s="41">
        <v>1813.6049487401715</v>
      </c>
      <c r="H616" s="42">
        <v>0</v>
      </c>
      <c r="I616" s="43">
        <f t="shared" si="262"/>
        <v>9450.2007065063517</v>
      </c>
      <c r="K616" s="77" t="s">
        <v>25</v>
      </c>
      <c r="L616" s="90">
        <v>1021.2204458362989</v>
      </c>
      <c r="M616" s="90">
        <v>0</v>
      </c>
      <c r="N616" s="90">
        <v>2734.5249631827833</v>
      </c>
      <c r="O616" s="90">
        <v>3880.8503487470994</v>
      </c>
      <c r="P616" s="90">
        <v>0</v>
      </c>
      <c r="Q616" s="90">
        <v>1813.6049487401715</v>
      </c>
      <c r="R616" s="91">
        <v>0</v>
      </c>
      <c r="S616" s="92">
        <f t="shared" si="263"/>
        <v>9450.2007065063517</v>
      </c>
      <c r="U616" s="107" t="s">
        <v>25</v>
      </c>
      <c r="V616" s="123">
        <v>1021.2204458362989</v>
      </c>
      <c r="W616" s="123">
        <v>1724.3383821992056</v>
      </c>
      <c r="X616" s="123">
        <v>1010.1865809835778</v>
      </c>
      <c r="Y616" s="123">
        <v>1201.4467679627332</v>
      </c>
      <c r="Z616" s="123">
        <v>1187.7292765594609</v>
      </c>
      <c r="AA616" s="123">
        <v>539.09276213125725</v>
      </c>
      <c r="AB616" s="123">
        <v>958.36074845163114</v>
      </c>
      <c r="AC616" s="123">
        <v>855.24420028854036</v>
      </c>
      <c r="AD616" s="123">
        <v>952.58154209364784</v>
      </c>
      <c r="AE616" s="123">
        <f t="shared" si="265"/>
        <v>0</v>
      </c>
      <c r="AF616" s="125">
        <f t="shared" si="261"/>
        <v>9450.2007065063553</v>
      </c>
      <c r="AG616" s="2" t="str">
        <f t="shared" si="264"/>
        <v/>
      </c>
    </row>
    <row r="617" spans="1:33" ht="15">
      <c r="A617" s="28" t="s">
        <v>24</v>
      </c>
      <c r="B617" s="44">
        <v>3683.8166473042711</v>
      </c>
      <c r="C617" s="44">
        <v>0</v>
      </c>
      <c r="D617" s="44">
        <v>623.71933127811292</v>
      </c>
      <c r="E617" s="44">
        <v>0</v>
      </c>
      <c r="F617" s="397"/>
      <c r="G617" s="44">
        <v>0</v>
      </c>
      <c r="H617" s="45">
        <v>0</v>
      </c>
      <c r="I617" s="40">
        <f t="shared" si="262"/>
        <v>4307.5359785823839</v>
      </c>
      <c r="K617" s="78" t="s">
        <v>24</v>
      </c>
      <c r="L617" s="44">
        <v>3683.8166473042711</v>
      </c>
      <c r="M617" s="44">
        <v>0</v>
      </c>
      <c r="N617" s="44">
        <v>623.71933127811292</v>
      </c>
      <c r="O617" s="44">
        <v>0</v>
      </c>
      <c r="P617" s="44">
        <v>0</v>
      </c>
      <c r="Q617" s="44">
        <v>0</v>
      </c>
      <c r="R617" s="88">
        <v>0</v>
      </c>
      <c r="S617" s="89">
        <f t="shared" si="263"/>
        <v>4307.5359785823839</v>
      </c>
      <c r="U617" s="276" t="s">
        <v>24</v>
      </c>
      <c r="V617" s="119">
        <v>3683.8166473042711</v>
      </c>
      <c r="W617" s="119">
        <v>623.71933127811292</v>
      </c>
      <c r="X617" s="119">
        <v>0</v>
      </c>
      <c r="Y617" s="119">
        <v>0</v>
      </c>
      <c r="Z617" s="119">
        <v>0</v>
      </c>
      <c r="AA617" s="119">
        <v>0</v>
      </c>
      <c r="AB617" s="119">
        <v>0</v>
      </c>
      <c r="AC617" s="119">
        <v>0</v>
      </c>
      <c r="AD617" s="119">
        <v>0</v>
      </c>
      <c r="AE617" s="119">
        <f t="shared" si="265"/>
        <v>0</v>
      </c>
      <c r="AF617" s="139">
        <f t="shared" si="261"/>
        <v>4307.5359785823839</v>
      </c>
      <c r="AG617" s="2" t="str">
        <f t="shared" si="264"/>
        <v/>
      </c>
    </row>
    <row r="618" spans="1:33" ht="15">
      <c r="A618" s="27" t="s">
        <v>59</v>
      </c>
      <c r="B618" s="41">
        <v>9561.041572562408</v>
      </c>
      <c r="C618" s="41">
        <v>0</v>
      </c>
      <c r="D618" s="41">
        <v>1038.3423829067683</v>
      </c>
      <c r="E618" s="41">
        <v>0</v>
      </c>
      <c r="F618" s="397"/>
      <c r="G618" s="41">
        <v>0</v>
      </c>
      <c r="H618" s="42">
        <v>0</v>
      </c>
      <c r="I618" s="43">
        <f t="shared" si="262"/>
        <v>10599.383955469177</v>
      </c>
      <c r="K618" s="77" t="s">
        <v>59</v>
      </c>
      <c r="L618" s="90">
        <v>9561.041572562408</v>
      </c>
      <c r="M618" s="90">
        <v>0</v>
      </c>
      <c r="N618" s="90">
        <v>1038.3423829067683</v>
      </c>
      <c r="O618" s="90">
        <v>0</v>
      </c>
      <c r="P618" s="90">
        <v>0</v>
      </c>
      <c r="Q618" s="90">
        <v>0</v>
      </c>
      <c r="R618" s="91">
        <v>0</v>
      </c>
      <c r="S618" s="92">
        <f t="shared" si="263"/>
        <v>10599.383955469177</v>
      </c>
      <c r="U618" s="107" t="s">
        <v>59</v>
      </c>
      <c r="V618" s="123">
        <v>9561.041572562408</v>
      </c>
      <c r="W618" s="123">
        <v>946.48772113441214</v>
      </c>
      <c r="X618" s="123">
        <v>91.85466177235628</v>
      </c>
      <c r="Y618" s="123">
        <v>0</v>
      </c>
      <c r="Z618" s="123">
        <v>0</v>
      </c>
      <c r="AA618" s="123">
        <v>0</v>
      </c>
      <c r="AB618" s="123">
        <v>0</v>
      </c>
      <c r="AC618" s="123">
        <v>0</v>
      </c>
      <c r="AD618" s="123">
        <v>0</v>
      </c>
      <c r="AE618" s="123">
        <f t="shared" si="265"/>
        <v>0</v>
      </c>
      <c r="AF618" s="125">
        <f t="shared" si="261"/>
        <v>10599.383955469177</v>
      </c>
      <c r="AG618" s="2" t="str">
        <f t="shared" si="264"/>
        <v/>
      </c>
    </row>
    <row r="619" spans="1:33" ht="15">
      <c r="A619" s="28" t="s">
        <v>22</v>
      </c>
      <c r="B619" s="44">
        <v>2302.0440152163928</v>
      </c>
      <c r="C619" s="44">
        <v>0</v>
      </c>
      <c r="D619" s="44">
        <v>479.9703867972425</v>
      </c>
      <c r="E619" s="44">
        <v>0</v>
      </c>
      <c r="F619" s="397"/>
      <c r="G619" s="44">
        <v>0</v>
      </c>
      <c r="H619" s="45">
        <v>0</v>
      </c>
      <c r="I619" s="40">
        <f t="shared" si="262"/>
        <v>2782.0144020136354</v>
      </c>
      <c r="K619" s="78" t="s">
        <v>22</v>
      </c>
      <c r="L619" s="44">
        <v>2302.0440152163928</v>
      </c>
      <c r="M619" s="44">
        <v>0</v>
      </c>
      <c r="N619" s="44">
        <v>479.9703867972425</v>
      </c>
      <c r="O619" s="44">
        <v>0</v>
      </c>
      <c r="P619" s="44">
        <v>867.53018903591374</v>
      </c>
      <c r="Q619" s="44">
        <v>0</v>
      </c>
      <c r="R619" s="88">
        <v>0</v>
      </c>
      <c r="S619" s="89">
        <f t="shared" si="263"/>
        <v>3649.5445910495491</v>
      </c>
      <c r="U619" s="276" t="s">
        <v>22</v>
      </c>
      <c r="V619" s="119">
        <v>2302.0440152163928</v>
      </c>
      <c r="W619" s="119">
        <v>479.3064797796153</v>
      </c>
      <c r="X619" s="119">
        <v>0.66390701762717141</v>
      </c>
      <c r="Y619" s="119">
        <v>0</v>
      </c>
      <c r="Z619" s="119">
        <v>0</v>
      </c>
      <c r="AA619" s="119">
        <v>0</v>
      </c>
      <c r="AB619" s="119">
        <v>0</v>
      </c>
      <c r="AC619" s="119">
        <v>0</v>
      </c>
      <c r="AD619" s="119">
        <v>0</v>
      </c>
      <c r="AE619" s="119">
        <f t="shared" si="265"/>
        <v>867.53018903591374</v>
      </c>
      <c r="AF619" s="139">
        <f t="shared" si="261"/>
        <v>3649.5445910495487</v>
      </c>
      <c r="AG619" s="2" t="str">
        <f t="shared" si="264"/>
        <v/>
      </c>
    </row>
    <row r="620" spans="1:33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 t="shared" si="262"/>
        <v>0</v>
      </c>
      <c r="K620" s="77" t="s">
        <v>21</v>
      </c>
      <c r="L620" s="90">
        <v>0</v>
      </c>
      <c r="M620" s="90">
        <v>0</v>
      </c>
      <c r="N620" s="90">
        <v>0</v>
      </c>
      <c r="O620" s="90">
        <v>0</v>
      </c>
      <c r="P620" s="90">
        <v>0</v>
      </c>
      <c r="Q620" s="90">
        <v>0</v>
      </c>
      <c r="R620" s="91">
        <v>0</v>
      </c>
      <c r="S620" s="92">
        <f t="shared" si="263"/>
        <v>0</v>
      </c>
      <c r="U620" s="107" t="s">
        <v>21</v>
      </c>
      <c r="V620" s="123">
        <v>0</v>
      </c>
      <c r="W620" s="123">
        <v>0</v>
      </c>
      <c r="X620" s="123">
        <v>0</v>
      </c>
      <c r="Y620" s="123">
        <v>0</v>
      </c>
      <c r="Z620" s="123">
        <v>0</v>
      </c>
      <c r="AA620" s="123">
        <v>0</v>
      </c>
      <c r="AB620" s="123">
        <v>0</v>
      </c>
      <c r="AC620" s="123">
        <v>0</v>
      </c>
      <c r="AD620" s="123">
        <v>0</v>
      </c>
      <c r="AE620" s="123">
        <f t="shared" si="265"/>
        <v>0</v>
      </c>
      <c r="AF620" s="125">
        <f t="shared" si="261"/>
        <v>0</v>
      </c>
      <c r="AG620" s="2" t="str">
        <f t="shared" si="264"/>
        <v/>
      </c>
    </row>
    <row r="621" spans="1:33" ht="15">
      <c r="A621" s="29" t="s">
        <v>63</v>
      </c>
      <c r="B621" s="44">
        <v>603.68385081154258</v>
      </c>
      <c r="C621" s="44">
        <v>0</v>
      </c>
      <c r="D621" s="44">
        <v>799.94289028511662</v>
      </c>
      <c r="E621" s="44">
        <v>0</v>
      </c>
      <c r="F621" s="397"/>
      <c r="G621" s="44">
        <v>0</v>
      </c>
      <c r="H621" s="45">
        <v>0</v>
      </c>
      <c r="I621" s="40">
        <f t="shared" si="262"/>
        <v>1403.6267410966593</v>
      </c>
      <c r="K621" s="79" t="s">
        <v>63</v>
      </c>
      <c r="L621" s="44">
        <v>603.68385081154258</v>
      </c>
      <c r="M621" s="44">
        <v>0</v>
      </c>
      <c r="N621" s="44">
        <v>799.94289028511662</v>
      </c>
      <c r="O621" s="44">
        <v>0</v>
      </c>
      <c r="P621" s="44">
        <v>0</v>
      </c>
      <c r="Q621" s="44">
        <v>0</v>
      </c>
      <c r="R621" s="88">
        <v>0</v>
      </c>
      <c r="S621" s="89">
        <f t="shared" si="263"/>
        <v>1403.6267410966593</v>
      </c>
      <c r="U621" s="277" t="s">
        <v>63</v>
      </c>
      <c r="V621" s="119">
        <v>603.68385081154258</v>
      </c>
      <c r="W621" s="119">
        <v>799.94289028511662</v>
      </c>
      <c r="X621" s="119">
        <v>0</v>
      </c>
      <c r="Y621" s="119">
        <v>0</v>
      </c>
      <c r="Z621" s="119">
        <v>0</v>
      </c>
      <c r="AA621" s="119">
        <v>0</v>
      </c>
      <c r="AB621" s="119">
        <v>0</v>
      </c>
      <c r="AC621" s="119">
        <v>0</v>
      </c>
      <c r="AD621" s="121">
        <v>0</v>
      </c>
      <c r="AE621" s="121">
        <f t="shared" si="265"/>
        <v>0</v>
      </c>
      <c r="AF621" s="122">
        <f t="shared" si="261"/>
        <v>1403.6267410966593</v>
      </c>
      <c r="AG621" s="2" t="str">
        <f t="shared" si="264"/>
        <v/>
      </c>
    </row>
    <row r="622" spans="1:33" ht="15">
      <c r="A622" s="58" t="s">
        <v>23</v>
      </c>
      <c r="B622" s="62">
        <v>599.28385081154261</v>
      </c>
      <c r="C622" s="62">
        <v>0</v>
      </c>
      <c r="D622" s="62">
        <v>799.94289028511662</v>
      </c>
      <c r="E622" s="62">
        <v>0</v>
      </c>
      <c r="F622" s="397"/>
      <c r="G622" s="62">
        <v>0</v>
      </c>
      <c r="H622" s="63">
        <v>0</v>
      </c>
      <c r="I622" s="64">
        <f t="shared" si="262"/>
        <v>1399.2267410966592</v>
      </c>
      <c r="K622" s="80" t="s">
        <v>23</v>
      </c>
      <c r="L622" s="93">
        <v>599.28385081154261</v>
      </c>
      <c r="M622" s="93">
        <v>0</v>
      </c>
      <c r="N622" s="93">
        <v>799.94289028511662</v>
      </c>
      <c r="O622" s="93">
        <v>0</v>
      </c>
      <c r="P622" s="93">
        <v>0</v>
      </c>
      <c r="Q622" s="93">
        <v>0</v>
      </c>
      <c r="R622" s="94">
        <v>0</v>
      </c>
      <c r="S622" s="95">
        <f t="shared" si="263"/>
        <v>1399.2267410966592</v>
      </c>
      <c r="U622" s="278" t="s">
        <v>134</v>
      </c>
      <c r="V622" s="123">
        <v>599.28385081154261</v>
      </c>
      <c r="W622" s="123">
        <v>799.94289028511662</v>
      </c>
      <c r="X622" s="123">
        <v>0</v>
      </c>
      <c r="Y622" s="123">
        <v>0</v>
      </c>
      <c r="Z622" s="123">
        <v>0</v>
      </c>
      <c r="AA622" s="123">
        <v>0</v>
      </c>
      <c r="AB622" s="123">
        <v>0</v>
      </c>
      <c r="AC622" s="123">
        <v>0</v>
      </c>
      <c r="AD622" s="123">
        <v>0</v>
      </c>
      <c r="AE622" s="123">
        <f t="shared" si="265"/>
        <v>0</v>
      </c>
      <c r="AF622" s="125">
        <f t="shared" si="261"/>
        <v>1399.2267410966592</v>
      </c>
      <c r="AG622" s="2" t="str">
        <f t="shared" si="264"/>
        <v/>
      </c>
    </row>
    <row r="623" spans="1:33" ht="15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262"/>
        <v>0</v>
      </c>
      <c r="K623" s="81" t="s">
        <v>19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96">
        <v>0</v>
      </c>
      <c r="S623" s="97">
        <f t="shared" si="263"/>
        <v>0</v>
      </c>
      <c r="U623" s="279" t="s">
        <v>19</v>
      </c>
      <c r="V623" s="119">
        <v>0</v>
      </c>
      <c r="W623" s="119">
        <v>0</v>
      </c>
      <c r="X623" s="119">
        <v>0</v>
      </c>
      <c r="Y623" s="119">
        <v>0</v>
      </c>
      <c r="Z623" s="119">
        <v>0</v>
      </c>
      <c r="AA623" s="119">
        <v>0</v>
      </c>
      <c r="AB623" s="119">
        <v>0</v>
      </c>
      <c r="AC623" s="119">
        <v>0</v>
      </c>
      <c r="AD623" s="119">
        <v>0</v>
      </c>
      <c r="AE623" s="119">
        <f t="shared" si="265"/>
        <v>0</v>
      </c>
      <c r="AF623" s="139">
        <f t="shared" si="261"/>
        <v>0</v>
      </c>
      <c r="AG623" s="2" t="str">
        <f t="shared" si="264"/>
        <v/>
      </c>
    </row>
    <row r="624" spans="1:33" ht="15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262"/>
        <v>0</v>
      </c>
      <c r="K624" s="80" t="s">
        <v>20</v>
      </c>
      <c r="L624" s="93">
        <v>0</v>
      </c>
      <c r="M624" s="93">
        <v>0</v>
      </c>
      <c r="N624" s="93">
        <v>0</v>
      </c>
      <c r="O624" s="93">
        <v>0</v>
      </c>
      <c r="P624" s="93">
        <v>0</v>
      </c>
      <c r="Q624" s="93">
        <v>0</v>
      </c>
      <c r="R624" s="94">
        <v>0</v>
      </c>
      <c r="S624" s="95">
        <f t="shared" si="263"/>
        <v>0</v>
      </c>
      <c r="U624" s="278" t="s">
        <v>135</v>
      </c>
      <c r="V624" s="123">
        <v>0</v>
      </c>
      <c r="W624" s="123">
        <v>0</v>
      </c>
      <c r="X624" s="123">
        <v>0</v>
      </c>
      <c r="Y624" s="123">
        <v>0</v>
      </c>
      <c r="Z624" s="123">
        <v>0</v>
      </c>
      <c r="AA624" s="123">
        <v>0</v>
      </c>
      <c r="AB624" s="123">
        <v>0</v>
      </c>
      <c r="AC624" s="123">
        <v>0</v>
      </c>
      <c r="AD624" s="123">
        <v>0</v>
      </c>
      <c r="AE624" s="123">
        <f t="shared" si="265"/>
        <v>0</v>
      </c>
      <c r="AF624" s="125">
        <f t="shared" si="261"/>
        <v>0</v>
      </c>
      <c r="AG624" s="2" t="str">
        <f t="shared" si="264"/>
        <v/>
      </c>
    </row>
    <row r="625" spans="1:38" ht="15.75" thickBot="1">
      <c r="A625" s="60" t="s">
        <v>11</v>
      </c>
      <c r="B625" s="54">
        <v>4.4000000000000004</v>
      </c>
      <c r="C625" s="54">
        <v>0</v>
      </c>
      <c r="D625" s="54">
        <v>0</v>
      </c>
      <c r="E625" s="54">
        <v>0</v>
      </c>
      <c r="F625" s="398"/>
      <c r="G625" s="54">
        <v>0</v>
      </c>
      <c r="H625" s="68">
        <v>0</v>
      </c>
      <c r="I625" s="69">
        <f t="shared" si="262"/>
        <v>4.4000000000000004</v>
      </c>
      <c r="K625" s="82" t="s">
        <v>11</v>
      </c>
      <c r="L625" s="54">
        <v>4.4000000000000004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8">
        <v>0</v>
      </c>
      <c r="S625" s="99">
        <f t="shared" si="263"/>
        <v>4.4000000000000004</v>
      </c>
      <c r="U625" s="280" t="s">
        <v>11</v>
      </c>
      <c r="V625" s="119">
        <v>4.4000000000000004</v>
      </c>
      <c r="W625" s="119">
        <v>0</v>
      </c>
      <c r="X625" s="119">
        <v>0</v>
      </c>
      <c r="Y625" s="119">
        <v>0</v>
      </c>
      <c r="Z625" s="119">
        <v>0</v>
      </c>
      <c r="AA625" s="119">
        <v>0</v>
      </c>
      <c r="AB625" s="119">
        <v>0</v>
      </c>
      <c r="AC625" s="119">
        <v>0</v>
      </c>
      <c r="AD625" s="119">
        <v>0</v>
      </c>
      <c r="AE625" s="119">
        <f>P625</f>
        <v>0</v>
      </c>
      <c r="AF625" s="139">
        <f t="shared" si="261"/>
        <v>4.4000000000000004</v>
      </c>
      <c r="AG625" s="2" t="str">
        <f>+IF(ABS(S625-AF625)&gt;0.4,S625-AF625,"")</f>
        <v/>
      </c>
    </row>
    <row r="626" spans="1:38" ht="15">
      <c r="A626" s="34" t="s">
        <v>26</v>
      </c>
      <c r="B626" s="70">
        <f>SUM(B605:B621)</f>
        <v>34431.593883121663</v>
      </c>
      <c r="C626" s="70">
        <f t="shared" ref="C626:I626" si="266">SUM(C605:C621)</f>
        <v>0</v>
      </c>
      <c r="D626" s="70">
        <f t="shared" si="266"/>
        <v>7993.3035812963089</v>
      </c>
      <c r="E626" s="70">
        <f t="shared" si="266"/>
        <v>3880.8503487470994</v>
      </c>
      <c r="F626" s="70">
        <f t="shared" si="266"/>
        <v>0</v>
      </c>
      <c r="G626" s="70">
        <f t="shared" si="266"/>
        <v>1813.6049487401715</v>
      </c>
      <c r="H626" s="71">
        <f t="shared" si="266"/>
        <v>0</v>
      </c>
      <c r="I626" s="40">
        <f t="shared" si="266"/>
        <v>48119.352761905255</v>
      </c>
      <c r="K626" s="83" t="s">
        <v>26</v>
      </c>
      <c r="L626" s="70">
        <f>SUM(L605:L621)</f>
        <v>34431.593883121663</v>
      </c>
      <c r="M626" s="70">
        <f t="shared" ref="M626:S626" si="267">SUM(M605:M621)</f>
        <v>0</v>
      </c>
      <c r="N626" s="70">
        <f t="shared" si="267"/>
        <v>7993.3035812963089</v>
      </c>
      <c r="O626" s="70">
        <f t="shared" si="267"/>
        <v>3880.8503487470994</v>
      </c>
      <c r="P626" s="70">
        <f t="shared" si="267"/>
        <v>22459.817831828292</v>
      </c>
      <c r="Q626" s="70">
        <f t="shared" si="267"/>
        <v>1813.6049487401715</v>
      </c>
      <c r="R626" s="71">
        <f t="shared" si="267"/>
        <v>0</v>
      </c>
      <c r="S626" s="100">
        <f t="shared" si="267"/>
        <v>70579.170593733535</v>
      </c>
      <c r="U626" s="112" t="s">
        <v>62</v>
      </c>
      <c r="V626" s="132">
        <f>SUM(V605:V621)</f>
        <v>34431.593883121663</v>
      </c>
      <c r="W626" s="132">
        <f t="shared" ref="W626:AE626" si="268">SUM(W605:W621)</f>
        <v>6862.1098192181216</v>
      </c>
      <c r="X626" s="132">
        <f t="shared" si="268"/>
        <v>1131.1937620781885</v>
      </c>
      <c r="Y626" s="132">
        <f t="shared" si="268"/>
        <v>1201.4467679627332</v>
      </c>
      <c r="Z626" s="132">
        <f t="shared" si="268"/>
        <v>1187.7292765594609</v>
      </c>
      <c r="AA626" s="132">
        <f t="shared" si="268"/>
        <v>539.09276213125725</v>
      </c>
      <c r="AB626" s="132">
        <f t="shared" si="268"/>
        <v>958.36074845163114</v>
      </c>
      <c r="AC626" s="132">
        <f t="shared" si="268"/>
        <v>855.24420028854036</v>
      </c>
      <c r="AD626" s="132">
        <f t="shared" si="268"/>
        <v>952.58154209364784</v>
      </c>
      <c r="AE626" s="132">
        <f t="shared" si="268"/>
        <v>22459.817831828292</v>
      </c>
      <c r="AF626" s="134">
        <f>SUM(AF605:AF621)</f>
        <v>70579.170593733535</v>
      </c>
      <c r="AG626" s="2" t="str">
        <f t="shared" si="264"/>
        <v/>
      </c>
    </row>
    <row r="627" spans="1:38" s="14" customFormat="1" ht="15.75" thickBot="1">
      <c r="A627" s="61" t="s">
        <v>86</v>
      </c>
      <c r="B627" s="49">
        <f>IF($I626=0,"-",B626/$I626)</f>
        <v>0.71554565693120031</v>
      </c>
      <c r="C627" s="49">
        <f t="shared" ref="C627:H627" si="269">IF($I626=0,"-",C626/$I626)</f>
        <v>0</v>
      </c>
      <c r="D627" s="49">
        <f t="shared" si="269"/>
        <v>0.16611411256604397</v>
      </c>
      <c r="E627" s="49">
        <f t="shared" si="269"/>
        <v>8.0650510158554331E-2</v>
      </c>
      <c r="F627" s="49">
        <f t="shared" si="269"/>
        <v>0</v>
      </c>
      <c r="G627" s="49">
        <f t="shared" si="269"/>
        <v>3.7689720344201136E-2</v>
      </c>
      <c r="H627" s="72">
        <f t="shared" si="269"/>
        <v>0</v>
      </c>
      <c r="I627" s="50">
        <f>SUM(B627:H627)</f>
        <v>0.99999999999999978</v>
      </c>
      <c r="K627" s="84" t="s">
        <v>86</v>
      </c>
      <c r="L627" s="101">
        <f>IF($S626=0,"-",L626/$S626)</f>
        <v>0.48784356055012523</v>
      </c>
      <c r="M627" s="101">
        <f t="shared" ref="M627:R627" si="270">IF($S626=0,"-",M626/$S626)</f>
        <v>0</v>
      </c>
      <c r="N627" s="101">
        <f t="shared" si="270"/>
        <v>0.11325301096703458</v>
      </c>
      <c r="O627" s="101">
        <f t="shared" si="270"/>
        <v>5.4985774359491632E-2</v>
      </c>
      <c r="P627" s="101">
        <f t="shared" si="270"/>
        <v>0.31822161755216793</v>
      </c>
      <c r="Q627" s="101">
        <f t="shared" si="270"/>
        <v>2.5696036571180601E-2</v>
      </c>
      <c r="R627" s="102">
        <f t="shared" si="270"/>
        <v>0</v>
      </c>
      <c r="S627" s="103">
        <f>SUM(L627:R627)</f>
        <v>0.99999999999999989</v>
      </c>
      <c r="T627" s="24"/>
      <c r="U627" s="113" t="s">
        <v>86</v>
      </c>
      <c r="V627" s="135">
        <f>V626/$AF626</f>
        <v>0.48784356055012523</v>
      </c>
      <c r="W627" s="135">
        <f t="shared" ref="W627:AF627" si="271">W626/$AF626</f>
        <v>9.7225707832664487E-2</v>
      </c>
      <c r="X627" s="135">
        <f t="shared" si="271"/>
        <v>1.6027303134370115E-2</v>
      </c>
      <c r="Y627" s="135">
        <f t="shared" si="271"/>
        <v>1.702268187421014E-2</v>
      </c>
      <c r="Z627" s="135">
        <f t="shared" si="271"/>
        <v>1.6828325787451446E-2</v>
      </c>
      <c r="AA627" s="135">
        <f t="shared" si="271"/>
        <v>7.638128325910383E-3</v>
      </c>
      <c r="AB627" s="135">
        <f t="shared" si="271"/>
        <v>1.3578520977075926E-2</v>
      </c>
      <c r="AC627" s="135">
        <f t="shared" si="271"/>
        <v>1.2117515594104677E-2</v>
      </c>
      <c r="AD627" s="135">
        <f t="shared" si="271"/>
        <v>1.3496638371919662E-2</v>
      </c>
      <c r="AE627" s="135">
        <f t="shared" si="271"/>
        <v>0.31822161755216793</v>
      </c>
      <c r="AF627" s="136">
        <f t="shared" si="271"/>
        <v>1</v>
      </c>
      <c r="AG627" s="15"/>
      <c r="AH627" s="15"/>
      <c r="AI627" s="15"/>
      <c r="AJ627" s="20"/>
      <c r="AK627" s="15"/>
      <c r="AL627" s="15"/>
    </row>
    <row r="628" spans="1:38" ht="15" thickBot="1">
      <c r="A628" s="32"/>
      <c r="B628" s="32"/>
      <c r="C628" s="32"/>
      <c r="D628" s="32"/>
      <c r="E628" s="32"/>
      <c r="F628" s="32"/>
      <c r="G628" s="32"/>
      <c r="H628" s="32"/>
      <c r="I628" s="32"/>
      <c r="K628" s="32"/>
      <c r="L628" s="32"/>
      <c r="M628" s="32"/>
      <c r="N628" s="32"/>
      <c r="O628" s="32"/>
      <c r="P628" s="32"/>
      <c r="Q628" s="32"/>
      <c r="R628" s="32"/>
      <c r="S628" s="3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</row>
    <row r="629" spans="1:38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394" t="s">
        <v>50</v>
      </c>
      <c r="L629" s="86" t="s">
        <v>0</v>
      </c>
      <c r="M629" s="86" t="s">
        <v>1</v>
      </c>
      <c r="N629" s="86" t="s">
        <v>2</v>
      </c>
      <c r="O629" s="86" t="s">
        <v>3</v>
      </c>
      <c r="P629" s="86" t="s">
        <v>27</v>
      </c>
      <c r="Q629" s="86" t="s">
        <v>4</v>
      </c>
      <c r="R629" s="86" t="s">
        <v>5</v>
      </c>
      <c r="S629" s="87" t="s">
        <v>6</v>
      </c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</row>
    <row r="630" spans="1:38" ht="15">
      <c r="A630" s="442" t="s">
        <v>50</v>
      </c>
      <c r="B630" s="386" t="s">
        <v>119</v>
      </c>
      <c r="C630" s="387"/>
      <c r="D630" s="387"/>
      <c r="E630" s="387"/>
      <c r="F630" s="387"/>
      <c r="G630" s="387"/>
      <c r="H630" s="387"/>
      <c r="I630" s="388"/>
      <c r="K630" s="395" t="s">
        <v>50</v>
      </c>
      <c r="L630" s="389" t="s">
        <v>119</v>
      </c>
      <c r="M630" s="390"/>
      <c r="N630" s="390"/>
      <c r="O630" s="390"/>
      <c r="P630" s="390"/>
      <c r="Q630" s="390"/>
      <c r="R630" s="390"/>
      <c r="S630" s="391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  <c r="AG630" s="8"/>
      <c r="AH630" s="8"/>
      <c r="AI630" s="8"/>
      <c r="AJ630" s="8"/>
      <c r="AK630" s="8"/>
      <c r="AL630" s="8"/>
    </row>
    <row r="631" spans="1:38" ht="15">
      <c r="A631" s="26" t="s">
        <v>7</v>
      </c>
      <c r="B631" s="38">
        <v>0.48358692204727249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0.48358692204727249</v>
      </c>
      <c r="K631" s="85" t="s">
        <v>7</v>
      </c>
      <c r="L631" s="38">
        <v>0.48358692204727249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4">
        <v>0</v>
      </c>
      <c r="S631" s="105">
        <f>SUM(L631:R631)</f>
        <v>0.48358692204727249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  <c r="AG631" s="8"/>
      <c r="AH631" s="8"/>
      <c r="AI631" s="8"/>
      <c r="AJ631" s="8"/>
      <c r="AK631" s="8"/>
      <c r="AL631" s="8"/>
    </row>
    <row r="632" spans="1:38" ht="15">
      <c r="A632" s="27" t="s">
        <v>8</v>
      </c>
      <c r="B632" s="41">
        <v>25.336060904593985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72">SUM(B632:H632)</f>
        <v>25.336060904593985</v>
      </c>
      <c r="K632" s="77" t="s">
        <v>8</v>
      </c>
      <c r="L632" s="90">
        <v>25.336060904593985</v>
      </c>
      <c r="M632" s="90">
        <v>0</v>
      </c>
      <c r="N632" s="90">
        <v>0</v>
      </c>
      <c r="O632" s="90">
        <v>0</v>
      </c>
      <c r="P632" s="90">
        <v>0</v>
      </c>
      <c r="Q632" s="90">
        <v>0</v>
      </c>
      <c r="R632" s="91">
        <v>0</v>
      </c>
      <c r="S632" s="92">
        <f t="shared" ref="S632:S651" si="273">SUM(L632:R632)</f>
        <v>25.336060904593985</v>
      </c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</row>
    <row r="633" spans="1:38" ht="15">
      <c r="A633" s="28" t="s">
        <v>10</v>
      </c>
      <c r="B633" s="44">
        <v>13.059893314655181</v>
      </c>
      <c r="C633" s="44">
        <v>0</v>
      </c>
      <c r="D633" s="44">
        <v>4.1836655675863602E-2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72"/>
        <v>13.101729970331045</v>
      </c>
      <c r="K633" s="78" t="s">
        <v>10</v>
      </c>
      <c r="L633" s="44">
        <v>13.059893314655181</v>
      </c>
      <c r="M633" s="44">
        <v>0</v>
      </c>
      <c r="N633" s="44">
        <v>4.1836655675863602E-2</v>
      </c>
      <c r="O633" s="44">
        <v>0</v>
      </c>
      <c r="P633" s="44">
        <v>0</v>
      </c>
      <c r="Q633" s="44">
        <v>0</v>
      </c>
      <c r="R633" s="88">
        <v>0</v>
      </c>
      <c r="S633" s="89">
        <f t="shared" si="273"/>
        <v>13.101729970331045</v>
      </c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</row>
    <row r="634" spans="1:38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72"/>
        <v>0</v>
      </c>
      <c r="K634" s="77" t="s">
        <v>55</v>
      </c>
      <c r="L634" s="90">
        <v>0</v>
      </c>
      <c r="M634" s="90">
        <v>0</v>
      </c>
      <c r="N634" s="90">
        <v>0</v>
      </c>
      <c r="O634" s="90">
        <v>0</v>
      </c>
      <c r="P634" s="90">
        <v>0</v>
      </c>
      <c r="Q634" s="90">
        <v>0</v>
      </c>
      <c r="R634" s="91">
        <v>0</v>
      </c>
      <c r="S634" s="92">
        <f t="shared" si="273"/>
        <v>0</v>
      </c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</row>
    <row r="635" spans="1:38" ht="15">
      <c r="A635" s="28" t="s">
        <v>16</v>
      </c>
      <c r="B635" s="44">
        <v>125.46605379761009</v>
      </c>
      <c r="C635" s="44">
        <v>0.54227214844628602</v>
      </c>
      <c r="D635" s="44">
        <v>10.110020716857923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72"/>
        <v>136.11834666291429</v>
      </c>
      <c r="K635" s="78" t="s">
        <v>16</v>
      </c>
      <c r="L635" s="44">
        <v>125.46605379761009</v>
      </c>
      <c r="M635" s="44">
        <v>0.54227214844628602</v>
      </c>
      <c r="N635" s="44">
        <v>10.110020716857923</v>
      </c>
      <c r="O635" s="44">
        <v>0</v>
      </c>
      <c r="P635" s="44">
        <v>0</v>
      </c>
      <c r="Q635" s="44">
        <v>0</v>
      </c>
      <c r="R635" s="88">
        <v>0</v>
      </c>
      <c r="S635" s="89">
        <f t="shared" si="273"/>
        <v>136.11834666291429</v>
      </c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</row>
    <row r="636" spans="1:38" ht="15">
      <c r="A636" s="27" t="s">
        <v>67</v>
      </c>
      <c r="B636" s="41">
        <v>8.4948082836434722</v>
      </c>
      <c r="C636" s="41">
        <v>0.19170918859339189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72"/>
        <v>8.6865174722368632</v>
      </c>
      <c r="K636" s="77" t="s">
        <v>67</v>
      </c>
      <c r="L636" s="90">
        <v>8.4948082836434722</v>
      </c>
      <c r="M636" s="90">
        <v>0.19170918859339189</v>
      </c>
      <c r="N636" s="90">
        <v>0</v>
      </c>
      <c r="O636" s="90">
        <v>0</v>
      </c>
      <c r="P636" s="90">
        <v>0</v>
      </c>
      <c r="Q636" s="90">
        <v>0</v>
      </c>
      <c r="R636" s="91">
        <v>0</v>
      </c>
      <c r="S636" s="92">
        <f t="shared" si="273"/>
        <v>8.6865174722368632</v>
      </c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</row>
    <row r="637" spans="1:38" ht="15">
      <c r="A637" s="28" t="s">
        <v>57</v>
      </c>
      <c r="B637" s="44">
        <v>0</v>
      </c>
      <c r="C637" s="44">
        <v>1.0064247914262916</v>
      </c>
      <c r="D637" s="44">
        <v>0</v>
      </c>
      <c r="E637" s="44">
        <v>48.847492219441108</v>
      </c>
      <c r="F637" s="44">
        <v>1929.1232466752451</v>
      </c>
      <c r="G637" s="44">
        <v>0</v>
      </c>
      <c r="H637" s="45">
        <v>0</v>
      </c>
      <c r="I637" s="40">
        <f t="shared" si="272"/>
        <v>1978.9771636861126</v>
      </c>
      <c r="K637" s="78" t="s">
        <v>57</v>
      </c>
      <c r="L637" s="44">
        <v>0</v>
      </c>
      <c r="M637" s="44">
        <v>1.0064247914262916</v>
      </c>
      <c r="N637" s="44">
        <v>0</v>
      </c>
      <c r="O637" s="44">
        <v>48.847492219441108</v>
      </c>
      <c r="P637" s="44">
        <v>1929.1232466752451</v>
      </c>
      <c r="Q637" s="44">
        <v>0</v>
      </c>
      <c r="R637" s="88">
        <v>0</v>
      </c>
      <c r="S637" s="89">
        <f t="shared" si="273"/>
        <v>1978.9771636861126</v>
      </c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</row>
    <row r="638" spans="1:38" ht="15">
      <c r="A638" s="27" t="s">
        <v>12</v>
      </c>
      <c r="B638" s="41">
        <v>0</v>
      </c>
      <c r="C638" s="41">
        <v>0</v>
      </c>
      <c r="D638" s="41">
        <v>0</v>
      </c>
      <c r="E638" s="41">
        <v>31.193379794010852</v>
      </c>
      <c r="F638" s="41">
        <v>0</v>
      </c>
      <c r="G638" s="41">
        <v>0</v>
      </c>
      <c r="H638" s="42">
        <v>0</v>
      </c>
      <c r="I638" s="43">
        <f t="shared" si="272"/>
        <v>31.193379794010852</v>
      </c>
      <c r="K638" s="77" t="s">
        <v>12</v>
      </c>
      <c r="L638" s="90">
        <v>0</v>
      </c>
      <c r="M638" s="90">
        <v>0</v>
      </c>
      <c r="N638" s="90">
        <v>0</v>
      </c>
      <c r="O638" s="90">
        <v>31.193379794010852</v>
      </c>
      <c r="P638" s="90">
        <v>0</v>
      </c>
      <c r="Q638" s="90">
        <v>0</v>
      </c>
      <c r="R638" s="91">
        <v>0</v>
      </c>
      <c r="S638" s="92">
        <f t="shared" si="273"/>
        <v>31.193379794010852</v>
      </c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</row>
    <row r="639" spans="1:38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72"/>
        <v>0</v>
      </c>
      <c r="K639" s="78" t="s">
        <v>58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8">
        <v>0</v>
      </c>
      <c r="S639" s="89">
        <f t="shared" si="273"/>
        <v>0</v>
      </c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</row>
    <row r="640" spans="1:38" ht="15">
      <c r="A640" s="27" t="s">
        <v>17</v>
      </c>
      <c r="B640" s="41">
        <v>61.377269027071755</v>
      </c>
      <c r="C640" s="41">
        <v>0</v>
      </c>
      <c r="D640" s="41">
        <v>0.29714158666583068</v>
      </c>
      <c r="E640" s="41">
        <v>1.8080213436426873</v>
      </c>
      <c r="F640" s="41">
        <v>0</v>
      </c>
      <c r="G640" s="41">
        <v>0</v>
      </c>
      <c r="H640" s="42">
        <v>0</v>
      </c>
      <c r="I640" s="43">
        <f t="shared" si="272"/>
        <v>63.482431957380271</v>
      </c>
      <c r="K640" s="77" t="s">
        <v>17</v>
      </c>
      <c r="L640" s="90">
        <v>61.377269027071755</v>
      </c>
      <c r="M640" s="90">
        <v>0</v>
      </c>
      <c r="N640" s="90">
        <v>0.29714158666583068</v>
      </c>
      <c r="O640" s="90">
        <v>1.8080213436426873</v>
      </c>
      <c r="P640" s="90">
        <v>0</v>
      </c>
      <c r="Q640" s="90">
        <v>0</v>
      </c>
      <c r="R640" s="91">
        <v>0</v>
      </c>
      <c r="S640" s="92">
        <f t="shared" si="273"/>
        <v>63.482431957380271</v>
      </c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</row>
    <row r="641" spans="1:38" ht="15">
      <c r="A641" s="28" t="s">
        <v>139</v>
      </c>
      <c r="B641" s="44">
        <v>82.183295444683964</v>
      </c>
      <c r="C641" s="44">
        <v>0</v>
      </c>
      <c r="D641" s="44">
        <v>21.24079349846637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72"/>
        <v>103.42408894315034</v>
      </c>
      <c r="K641" s="78" t="s">
        <v>139</v>
      </c>
      <c r="L641" s="44">
        <v>82.183295444683964</v>
      </c>
      <c r="M641" s="44">
        <v>0</v>
      </c>
      <c r="N641" s="44">
        <v>21.24079349846637</v>
      </c>
      <c r="O641" s="44">
        <v>0</v>
      </c>
      <c r="P641" s="44">
        <v>0</v>
      </c>
      <c r="Q641" s="44">
        <v>0</v>
      </c>
      <c r="R641" s="88">
        <v>0</v>
      </c>
      <c r="S641" s="89">
        <f t="shared" si="273"/>
        <v>103.42408894315034</v>
      </c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</row>
    <row r="642" spans="1:38" ht="15">
      <c r="A642" s="27" t="s">
        <v>25</v>
      </c>
      <c r="B642" s="41">
        <v>266.38941412866734</v>
      </c>
      <c r="C642" s="41">
        <v>0.34612601732778092</v>
      </c>
      <c r="D642" s="41">
        <v>5.510078882865896</v>
      </c>
      <c r="E642" s="41">
        <v>442.65579271718605</v>
      </c>
      <c r="F642" s="41">
        <v>0</v>
      </c>
      <c r="G642" s="41">
        <v>149.27249860447853</v>
      </c>
      <c r="H642" s="42">
        <v>2.0942918382949891</v>
      </c>
      <c r="I642" s="43">
        <f t="shared" si="272"/>
        <v>866.26820218882062</v>
      </c>
      <c r="K642" s="77" t="s">
        <v>25</v>
      </c>
      <c r="L642" s="90">
        <v>266.38941412866734</v>
      </c>
      <c r="M642" s="90">
        <v>0.34612601732778092</v>
      </c>
      <c r="N642" s="90">
        <v>5.510078882865896</v>
      </c>
      <c r="O642" s="90">
        <v>442.65579271718605</v>
      </c>
      <c r="P642" s="90">
        <v>0</v>
      </c>
      <c r="Q642" s="90">
        <v>149.27249860447853</v>
      </c>
      <c r="R642" s="91">
        <v>2.0942918382949891</v>
      </c>
      <c r="S642" s="92">
        <f t="shared" si="273"/>
        <v>866.26820218882062</v>
      </c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</row>
    <row r="643" spans="1:38" ht="15">
      <c r="A643" s="28" t="s">
        <v>24</v>
      </c>
      <c r="B643" s="44">
        <v>60.891948543554463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72"/>
        <v>60.891948543554463</v>
      </c>
      <c r="K643" s="78" t="s">
        <v>24</v>
      </c>
      <c r="L643" s="44">
        <v>60.891948543554463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8">
        <v>0</v>
      </c>
      <c r="S643" s="89">
        <f t="shared" si="273"/>
        <v>60.891948543554463</v>
      </c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</row>
    <row r="644" spans="1:38" ht="15">
      <c r="A644" s="27" t="s">
        <v>59</v>
      </c>
      <c r="B644" s="41">
        <v>413.81044455178107</v>
      </c>
      <c r="C644" s="41">
        <v>18.744208677417035</v>
      </c>
      <c r="D644" s="41">
        <v>235.62681080899083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72"/>
        <v>668.18146403818889</v>
      </c>
      <c r="K644" s="77" t="s">
        <v>59</v>
      </c>
      <c r="L644" s="90">
        <v>413.81044455178107</v>
      </c>
      <c r="M644" s="90">
        <v>18.744208677417035</v>
      </c>
      <c r="N644" s="90">
        <v>235.62681080899083</v>
      </c>
      <c r="O644" s="90">
        <v>0</v>
      </c>
      <c r="P644" s="90">
        <v>0</v>
      </c>
      <c r="Q644" s="90">
        <v>0</v>
      </c>
      <c r="R644" s="91">
        <v>0</v>
      </c>
      <c r="S644" s="92">
        <f t="shared" si="273"/>
        <v>668.18146403818889</v>
      </c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</row>
    <row r="645" spans="1:38" ht="15">
      <c r="A645" s="28" t="s">
        <v>22</v>
      </c>
      <c r="B645" s="44">
        <v>767.63271171012173</v>
      </c>
      <c r="C645" s="44">
        <v>0</v>
      </c>
      <c r="D645" s="44">
        <v>0</v>
      </c>
      <c r="E645" s="44">
        <v>2.2811700337795582</v>
      </c>
      <c r="F645" s="44">
        <v>115.83490720266367</v>
      </c>
      <c r="G645" s="44">
        <v>0</v>
      </c>
      <c r="H645" s="45">
        <v>0</v>
      </c>
      <c r="I645" s="40">
        <f t="shared" si="272"/>
        <v>885.7487889465649</v>
      </c>
      <c r="K645" s="78" t="s">
        <v>22</v>
      </c>
      <c r="L645" s="44">
        <v>767.63271171012173</v>
      </c>
      <c r="M645" s="44">
        <v>0</v>
      </c>
      <c r="N645" s="44">
        <v>0</v>
      </c>
      <c r="O645" s="44">
        <v>2.2811700337795582</v>
      </c>
      <c r="P645" s="44">
        <v>115.83490720266367</v>
      </c>
      <c r="Q645" s="44">
        <v>0</v>
      </c>
      <c r="R645" s="88">
        <v>0</v>
      </c>
      <c r="S645" s="89">
        <f t="shared" si="273"/>
        <v>885.7487889465649</v>
      </c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</row>
    <row r="646" spans="1:38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72"/>
        <v>0</v>
      </c>
      <c r="K646" s="77" t="s">
        <v>21</v>
      </c>
      <c r="L646" s="90">
        <v>0</v>
      </c>
      <c r="M646" s="90">
        <v>0</v>
      </c>
      <c r="N646" s="90">
        <v>0</v>
      </c>
      <c r="O646" s="90">
        <v>0</v>
      </c>
      <c r="P646" s="90">
        <v>0</v>
      </c>
      <c r="Q646" s="90">
        <v>0</v>
      </c>
      <c r="R646" s="91">
        <v>0</v>
      </c>
      <c r="S646" s="92">
        <f t="shared" si="273"/>
        <v>0</v>
      </c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</row>
    <row r="647" spans="1:38" ht="15">
      <c r="A647" s="29" t="s">
        <v>63</v>
      </c>
      <c r="B647" s="44">
        <v>18.893462055115243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72"/>
        <v>18.893462055115243</v>
      </c>
      <c r="K647" s="79" t="s">
        <v>63</v>
      </c>
      <c r="L647" s="44">
        <v>18.893462055115243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8">
        <v>0</v>
      </c>
      <c r="S647" s="89">
        <f t="shared" si="273"/>
        <v>18.893462055115243</v>
      </c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</row>
    <row r="648" spans="1:38">
      <c r="A648" s="58" t="s">
        <v>23</v>
      </c>
      <c r="B648" s="62">
        <v>18.893462055115243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272"/>
        <v>18.893462055115243</v>
      </c>
      <c r="K648" s="80" t="s">
        <v>23</v>
      </c>
      <c r="L648" s="93">
        <v>18.893462055115243</v>
      </c>
      <c r="M648" s="93">
        <v>0</v>
      </c>
      <c r="N648" s="93">
        <v>0</v>
      </c>
      <c r="O648" s="93">
        <v>0</v>
      </c>
      <c r="P648" s="93">
        <v>0</v>
      </c>
      <c r="Q648" s="93">
        <v>0</v>
      </c>
      <c r="R648" s="94">
        <v>0</v>
      </c>
      <c r="S648" s="95">
        <f t="shared" si="273"/>
        <v>18.893462055115243</v>
      </c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</row>
    <row r="649" spans="1:38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272"/>
        <v>0</v>
      </c>
      <c r="K649" s="81" t="s">
        <v>19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96">
        <v>0</v>
      </c>
      <c r="S649" s="97">
        <f t="shared" si="273"/>
        <v>0</v>
      </c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</row>
    <row r="650" spans="1:38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272"/>
        <v>0</v>
      </c>
      <c r="K650" s="80" t="s">
        <v>20</v>
      </c>
      <c r="L650" s="93">
        <v>0</v>
      </c>
      <c r="M650" s="93">
        <v>0</v>
      </c>
      <c r="N650" s="93">
        <v>0</v>
      </c>
      <c r="O650" s="93">
        <v>0</v>
      </c>
      <c r="P650" s="93">
        <v>0</v>
      </c>
      <c r="Q650" s="93">
        <v>0</v>
      </c>
      <c r="R650" s="94">
        <v>0</v>
      </c>
      <c r="S650" s="95">
        <f t="shared" si="273"/>
        <v>0</v>
      </c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</row>
    <row r="651" spans="1:38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272"/>
        <v>0</v>
      </c>
      <c r="K651" s="82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8">
        <v>0</v>
      </c>
      <c r="S651" s="99">
        <f t="shared" si="273"/>
        <v>0</v>
      </c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</row>
    <row r="652" spans="1:38" ht="15">
      <c r="A652" s="34" t="s">
        <v>26</v>
      </c>
      <c r="B652" s="70">
        <f>SUM(B631:B647)</f>
        <v>1844.0189486835454</v>
      </c>
      <c r="C652" s="70">
        <f t="shared" ref="C652:I652" si="274">SUM(C631:C647)</f>
        <v>20.830740823210785</v>
      </c>
      <c r="D652" s="70">
        <f t="shared" si="274"/>
        <v>272.8266821495227</v>
      </c>
      <c r="E652" s="70">
        <f t="shared" si="274"/>
        <v>526.78585610806022</v>
      </c>
      <c r="F652" s="70">
        <f t="shared" si="274"/>
        <v>2044.9581538779089</v>
      </c>
      <c r="G652" s="70">
        <f t="shared" si="274"/>
        <v>149.27249860447853</v>
      </c>
      <c r="H652" s="71">
        <f t="shared" si="274"/>
        <v>2.0942918382949891</v>
      </c>
      <c r="I652" s="40">
        <f t="shared" si="274"/>
        <v>4860.7871720850217</v>
      </c>
      <c r="K652" s="83" t="s">
        <v>26</v>
      </c>
      <c r="L652" s="70">
        <f>SUM(L631:L647)</f>
        <v>1844.0189486835454</v>
      </c>
      <c r="M652" s="70">
        <f t="shared" ref="M652:S652" si="275">SUM(M631:M647)</f>
        <v>20.830740823210785</v>
      </c>
      <c r="N652" s="70">
        <f t="shared" si="275"/>
        <v>272.8266821495227</v>
      </c>
      <c r="O652" s="70">
        <f t="shared" si="275"/>
        <v>526.78585610806022</v>
      </c>
      <c r="P652" s="70">
        <f t="shared" si="275"/>
        <v>2044.9581538779089</v>
      </c>
      <c r="Q652" s="70">
        <f t="shared" si="275"/>
        <v>149.27249860447853</v>
      </c>
      <c r="R652" s="71">
        <f t="shared" si="275"/>
        <v>2.0942918382949891</v>
      </c>
      <c r="S652" s="100">
        <f t="shared" si="275"/>
        <v>4860.7871720850217</v>
      </c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</row>
    <row r="653" spans="1:38" s="14" customFormat="1" ht="15.75" thickBot="1">
      <c r="A653" s="61" t="s">
        <v>86</v>
      </c>
      <c r="B653" s="49">
        <f>IF($I652=0,"-",B652/$I652)</f>
        <v>0.37936632142084886</v>
      </c>
      <c r="C653" s="49">
        <f t="shared" ref="C653:H653" si="276">IF($I652=0,"-",C652/$I652)</f>
        <v>4.2854665480602586E-3</v>
      </c>
      <c r="D653" s="49">
        <f t="shared" si="276"/>
        <v>5.6128086355300026E-2</v>
      </c>
      <c r="E653" s="49">
        <f t="shared" si="276"/>
        <v>0.10837459807607598</v>
      </c>
      <c r="F653" s="49">
        <f t="shared" si="276"/>
        <v>0.42070514126228026</v>
      </c>
      <c r="G653" s="49">
        <f t="shared" si="276"/>
        <v>3.0709531876181383E-2</v>
      </c>
      <c r="H653" s="72">
        <f t="shared" si="276"/>
        <v>4.3085446125316532E-4</v>
      </c>
      <c r="I653" s="50">
        <f>SUM(B653:H653)</f>
        <v>0.99999999999999989</v>
      </c>
      <c r="K653" s="84" t="s">
        <v>86</v>
      </c>
      <c r="L653" s="101">
        <f>IF($S652=0,"-",L652/$S652)</f>
        <v>0.37936632142084886</v>
      </c>
      <c r="M653" s="101">
        <f t="shared" ref="M653:R653" si="277">IF($S652=0,"-",M652/$S652)</f>
        <v>4.2854665480602586E-3</v>
      </c>
      <c r="N653" s="101">
        <f t="shared" si="277"/>
        <v>5.6128086355300026E-2</v>
      </c>
      <c r="O653" s="101">
        <f t="shared" si="277"/>
        <v>0.10837459807607598</v>
      </c>
      <c r="P653" s="101">
        <f t="shared" si="277"/>
        <v>0.42070514126228026</v>
      </c>
      <c r="Q653" s="101">
        <f t="shared" si="277"/>
        <v>3.0709531876181383E-2</v>
      </c>
      <c r="R653" s="102">
        <f t="shared" si="277"/>
        <v>4.3085446125316532E-4</v>
      </c>
      <c r="S653" s="103">
        <f>SUM(L653:R653)</f>
        <v>0.99999999999999989</v>
      </c>
      <c r="T653" s="24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20"/>
      <c r="AK653" s="15"/>
      <c r="AL653" s="15"/>
    </row>
    <row r="654" spans="1:38"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</row>
    <row r="655" spans="1:38">
      <c r="I655" s="8"/>
      <c r="S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8">
      <c r="I656" s="8"/>
      <c r="S656" s="8"/>
    </row>
    <row r="657" spans="9:19">
      <c r="I657" s="8"/>
      <c r="S657" s="8"/>
    </row>
    <row r="658" spans="9:19">
      <c r="I658" s="8"/>
      <c r="S658" s="8"/>
    </row>
    <row r="659" spans="9:19">
      <c r="I659" s="8"/>
      <c r="S659" s="8"/>
    </row>
    <row r="660" spans="9:19">
      <c r="I660" s="8"/>
      <c r="S660" s="8"/>
    </row>
    <row r="661" spans="9:19">
      <c r="I661" s="8"/>
      <c r="S661" s="8"/>
    </row>
    <row r="662" spans="9:19">
      <c r="I662" s="8"/>
      <c r="S662" s="8"/>
    </row>
    <row r="663" spans="9:19">
      <c r="I663" s="8"/>
      <c r="S663" s="8"/>
    </row>
    <row r="664" spans="9:19">
      <c r="I664" s="8"/>
      <c r="S664" s="8"/>
    </row>
    <row r="665" spans="9:19">
      <c r="I665" s="8"/>
      <c r="S665" s="8"/>
    </row>
    <row r="666" spans="9:19">
      <c r="I666" s="8"/>
      <c r="S666" s="8"/>
    </row>
    <row r="667" spans="9:19">
      <c r="I667" s="8"/>
      <c r="S667" s="8"/>
    </row>
    <row r="668" spans="9:19">
      <c r="I668" s="8"/>
      <c r="S668" s="8"/>
    </row>
    <row r="669" spans="9:19">
      <c r="I669" s="8"/>
      <c r="S669" s="8"/>
    </row>
    <row r="670" spans="9:19">
      <c r="I670" s="8"/>
      <c r="S670" s="8"/>
    </row>
    <row r="671" spans="9:19">
      <c r="I671" s="8"/>
      <c r="S671" s="8"/>
    </row>
    <row r="672" spans="9:19">
      <c r="I672" s="8"/>
      <c r="S672" s="8"/>
    </row>
    <row r="673" spans="9:19">
      <c r="I673" s="8"/>
      <c r="S673" s="8"/>
    </row>
    <row r="674" spans="9:19">
      <c r="I674" s="8"/>
      <c r="S674" s="8"/>
    </row>
    <row r="675" spans="9:19">
      <c r="I675" s="8"/>
      <c r="S675" s="8"/>
    </row>
    <row r="676" spans="9:19">
      <c r="I676" s="8"/>
      <c r="S676" s="8"/>
    </row>
    <row r="677" spans="9:19">
      <c r="I677" s="8"/>
      <c r="S677" s="8"/>
    </row>
    <row r="678" spans="9:19">
      <c r="I678" s="8"/>
      <c r="S678" s="8"/>
    </row>
    <row r="679" spans="9:19">
      <c r="I679" s="8"/>
      <c r="S679" s="8"/>
    </row>
    <row r="680" spans="9:19">
      <c r="I680" s="8"/>
      <c r="S680" s="8"/>
    </row>
    <row r="681" spans="9:19">
      <c r="I681" s="8"/>
      <c r="S681" s="8"/>
    </row>
    <row r="682" spans="9:19">
      <c r="I682" s="8"/>
      <c r="S682" s="8"/>
    </row>
    <row r="683" spans="9:19">
      <c r="I683" s="8"/>
      <c r="S683" s="8"/>
    </row>
    <row r="684" spans="9:19">
      <c r="I684" s="8"/>
      <c r="S684" s="8"/>
    </row>
    <row r="685" spans="9:19">
      <c r="I685" s="8"/>
      <c r="S685" s="8"/>
    </row>
    <row r="686" spans="9:19">
      <c r="I686" s="8"/>
      <c r="S686" s="8"/>
    </row>
    <row r="687" spans="9:19">
      <c r="I687" s="8"/>
      <c r="S687" s="8"/>
    </row>
    <row r="688" spans="9:19">
      <c r="I688" s="8"/>
      <c r="S688" s="8"/>
    </row>
    <row r="689" spans="9:19">
      <c r="I689" s="8"/>
      <c r="S689" s="8"/>
    </row>
    <row r="690" spans="9:19">
      <c r="I690" s="8"/>
      <c r="S690" s="8"/>
    </row>
    <row r="691" spans="9:19">
      <c r="I691" s="8"/>
      <c r="S691" s="8"/>
    </row>
    <row r="692" spans="9:19">
      <c r="I692" s="8"/>
      <c r="S692" s="8"/>
    </row>
    <row r="693" spans="9:19">
      <c r="I693" s="8"/>
      <c r="S693" s="8"/>
    </row>
    <row r="694" spans="9:19">
      <c r="I694" s="8"/>
      <c r="S694" s="8"/>
    </row>
    <row r="695" spans="9:19">
      <c r="I695" s="8"/>
      <c r="S695" s="8"/>
    </row>
    <row r="696" spans="9:19">
      <c r="I696" s="8"/>
      <c r="S696" s="8"/>
    </row>
    <row r="697" spans="9:19">
      <c r="I697" s="8"/>
      <c r="S697" s="8"/>
    </row>
    <row r="698" spans="9:19">
      <c r="I698" s="8"/>
      <c r="S698" s="8"/>
    </row>
    <row r="699" spans="9:19">
      <c r="I699" s="8"/>
      <c r="S699" s="8"/>
    </row>
    <row r="700" spans="9:19">
      <c r="I700" s="8"/>
      <c r="S700" s="8"/>
    </row>
    <row r="701" spans="9:19">
      <c r="I701" s="8"/>
      <c r="S701" s="8"/>
    </row>
    <row r="702" spans="9:19">
      <c r="I702" s="8"/>
      <c r="S702" s="8"/>
    </row>
    <row r="703" spans="9:19">
      <c r="I703" s="8"/>
      <c r="S703" s="8"/>
    </row>
    <row r="704" spans="9:19">
      <c r="I704" s="8"/>
      <c r="S704" s="8"/>
    </row>
    <row r="705" spans="9:19">
      <c r="I705" s="8"/>
      <c r="S705" s="8"/>
    </row>
    <row r="706" spans="9:19">
      <c r="I706" s="8"/>
      <c r="S706" s="8"/>
    </row>
    <row r="707" spans="9:19">
      <c r="I707" s="8"/>
      <c r="S707" s="8"/>
    </row>
    <row r="708" spans="9:19">
      <c r="I708" s="8"/>
      <c r="S708" s="8"/>
    </row>
    <row r="709" spans="9:19">
      <c r="I709" s="8"/>
      <c r="S709" s="8"/>
    </row>
    <row r="710" spans="9:19">
      <c r="I710" s="8"/>
      <c r="S710" s="8"/>
    </row>
    <row r="711" spans="9:19">
      <c r="I711" s="8"/>
      <c r="S711" s="8"/>
    </row>
    <row r="712" spans="9:19">
      <c r="I712" s="8"/>
      <c r="S712" s="8"/>
    </row>
    <row r="713" spans="9:19">
      <c r="I713" s="8"/>
      <c r="S713" s="8"/>
    </row>
    <row r="714" spans="9:19">
      <c r="I714" s="8"/>
      <c r="S714" s="8"/>
    </row>
    <row r="715" spans="9:19">
      <c r="I715" s="8"/>
      <c r="S715" s="8"/>
    </row>
    <row r="716" spans="9:19">
      <c r="I716" s="8"/>
      <c r="S716" s="8"/>
    </row>
    <row r="717" spans="9:19">
      <c r="I717" s="8"/>
      <c r="S717" s="8"/>
    </row>
    <row r="718" spans="9:19">
      <c r="I718" s="8"/>
      <c r="S718" s="8"/>
    </row>
    <row r="719" spans="9:19">
      <c r="I719" s="8"/>
      <c r="S719" s="8"/>
    </row>
    <row r="720" spans="9:19">
      <c r="I720" s="8"/>
      <c r="S720" s="8"/>
    </row>
    <row r="721" spans="9:19">
      <c r="I721" s="8"/>
      <c r="S721" s="8"/>
    </row>
    <row r="722" spans="9:19">
      <c r="I722" s="8"/>
      <c r="S722" s="8"/>
    </row>
    <row r="723" spans="9:19">
      <c r="I723" s="8"/>
      <c r="S723" s="8"/>
    </row>
    <row r="724" spans="9:19">
      <c r="I724" s="8"/>
      <c r="S724" s="8"/>
    </row>
    <row r="725" spans="9:19">
      <c r="I725" s="8"/>
      <c r="S725" s="8"/>
    </row>
    <row r="726" spans="9:19">
      <c r="I726" s="8"/>
      <c r="S726" s="8"/>
    </row>
    <row r="727" spans="9:19">
      <c r="I727" s="8"/>
      <c r="S727" s="8"/>
    </row>
    <row r="728" spans="9:19">
      <c r="I728" s="8"/>
      <c r="S728" s="8"/>
    </row>
    <row r="729" spans="9:19">
      <c r="I729" s="8"/>
      <c r="S729" s="8"/>
    </row>
    <row r="730" spans="9:19">
      <c r="I730" s="8"/>
      <c r="S730" s="8"/>
    </row>
    <row r="731" spans="9:19">
      <c r="I731" s="8"/>
      <c r="S731" s="8"/>
    </row>
    <row r="732" spans="9:19">
      <c r="I732" s="8"/>
      <c r="S732" s="8"/>
    </row>
    <row r="733" spans="9:19">
      <c r="I733" s="8"/>
      <c r="S733" s="8"/>
    </row>
    <row r="734" spans="9:19">
      <c r="I734" s="8"/>
      <c r="S734" s="8"/>
    </row>
    <row r="735" spans="9:19">
      <c r="I735" s="8"/>
      <c r="S735" s="8"/>
    </row>
    <row r="736" spans="9:19">
      <c r="I736" s="8"/>
      <c r="S736" s="8"/>
    </row>
    <row r="737" spans="9:19">
      <c r="I737" s="8"/>
      <c r="S737" s="8"/>
    </row>
    <row r="738" spans="9:19">
      <c r="I738" s="8"/>
      <c r="S738" s="8"/>
    </row>
    <row r="739" spans="9:19">
      <c r="I739" s="8"/>
      <c r="S739" s="8"/>
    </row>
    <row r="740" spans="9:19">
      <c r="I740" s="8"/>
      <c r="S740" s="8"/>
    </row>
    <row r="741" spans="9:19">
      <c r="I741" s="8"/>
      <c r="S741" s="8"/>
    </row>
    <row r="742" spans="9:19">
      <c r="I742" s="8"/>
      <c r="S742" s="8"/>
    </row>
    <row r="743" spans="9:19">
      <c r="I743" s="8"/>
      <c r="S743" s="8"/>
    </row>
    <row r="744" spans="9:19">
      <c r="I744" s="8"/>
      <c r="S744" s="8"/>
    </row>
    <row r="745" spans="9:19">
      <c r="I745" s="8"/>
      <c r="S745" s="8"/>
    </row>
    <row r="746" spans="9:19">
      <c r="I746" s="8"/>
      <c r="S746" s="8"/>
    </row>
    <row r="747" spans="9:19">
      <c r="I747" s="8"/>
      <c r="S747" s="8"/>
    </row>
    <row r="748" spans="9:19">
      <c r="I748" s="8"/>
      <c r="S748" s="8"/>
    </row>
    <row r="749" spans="9:19">
      <c r="I749" s="8"/>
      <c r="S749" s="8"/>
    </row>
    <row r="750" spans="9:19">
      <c r="I750" s="8"/>
      <c r="S750" s="8"/>
    </row>
    <row r="751" spans="9:19">
      <c r="I751" s="8"/>
      <c r="S751" s="8"/>
    </row>
    <row r="752" spans="9:19">
      <c r="I752" s="8"/>
      <c r="S752" s="8"/>
    </row>
    <row r="753" spans="9:19">
      <c r="I753" s="8"/>
      <c r="S753" s="8"/>
    </row>
    <row r="754" spans="9:19">
      <c r="I754" s="8"/>
      <c r="S754" s="8"/>
    </row>
    <row r="755" spans="9:19">
      <c r="I755" s="8"/>
      <c r="S755" s="8"/>
    </row>
    <row r="756" spans="9:19">
      <c r="I756" s="8"/>
      <c r="S756" s="8"/>
    </row>
    <row r="757" spans="9:19">
      <c r="I757" s="8"/>
      <c r="S757" s="8"/>
    </row>
    <row r="758" spans="9:19">
      <c r="I758" s="8"/>
      <c r="S758" s="8"/>
    </row>
    <row r="759" spans="9:19">
      <c r="I759" s="8"/>
      <c r="S759" s="8"/>
    </row>
    <row r="760" spans="9:19">
      <c r="I760" s="8"/>
      <c r="S760" s="8"/>
    </row>
    <row r="761" spans="9:19">
      <c r="I761" s="8"/>
      <c r="S761" s="8"/>
    </row>
    <row r="762" spans="9:19">
      <c r="I762" s="8"/>
      <c r="S762" s="8"/>
    </row>
    <row r="763" spans="9:19">
      <c r="I763" s="8"/>
      <c r="S763" s="8"/>
    </row>
    <row r="764" spans="9:19">
      <c r="I764" s="8"/>
      <c r="S764" s="8"/>
    </row>
    <row r="765" spans="9:19">
      <c r="I765" s="8"/>
      <c r="S765" s="8"/>
    </row>
    <row r="766" spans="9:19">
      <c r="I766" s="8"/>
      <c r="S766" s="8"/>
    </row>
    <row r="767" spans="9:19">
      <c r="I767" s="8"/>
      <c r="S767" s="8"/>
    </row>
    <row r="768" spans="9:19">
      <c r="I768" s="8"/>
      <c r="S768" s="8"/>
    </row>
    <row r="769" spans="9:19">
      <c r="I769" s="8"/>
      <c r="S769" s="8"/>
    </row>
    <row r="770" spans="9:19">
      <c r="I770" s="8"/>
      <c r="S770" s="8"/>
    </row>
    <row r="771" spans="9:19">
      <c r="I771" s="8"/>
      <c r="S771" s="8"/>
    </row>
    <row r="772" spans="9:19">
      <c r="I772" s="8"/>
      <c r="S772" s="8"/>
    </row>
    <row r="773" spans="9:19">
      <c r="I773" s="8"/>
      <c r="S773" s="8"/>
    </row>
    <row r="774" spans="9:19">
      <c r="I774" s="8"/>
      <c r="S774" s="8"/>
    </row>
    <row r="775" spans="9:19">
      <c r="I775" s="8"/>
      <c r="S775" s="8"/>
    </row>
    <row r="776" spans="9:19">
      <c r="I776" s="8"/>
      <c r="S776" s="8"/>
    </row>
    <row r="777" spans="9:19">
      <c r="I777" s="8"/>
      <c r="S777" s="8"/>
    </row>
    <row r="778" spans="9:19">
      <c r="I778" s="8"/>
      <c r="S778" s="8"/>
    </row>
    <row r="779" spans="9:19">
      <c r="I779" s="8"/>
      <c r="S779" s="8"/>
    </row>
    <row r="780" spans="9:19">
      <c r="I780" s="8"/>
      <c r="S780" s="8"/>
    </row>
    <row r="781" spans="9:19">
      <c r="I781" s="8"/>
      <c r="S781" s="8"/>
    </row>
    <row r="782" spans="9:19">
      <c r="I782" s="8"/>
      <c r="S782" s="8"/>
    </row>
    <row r="783" spans="9:19">
      <c r="I783" s="8"/>
      <c r="S783" s="8"/>
    </row>
    <row r="784" spans="9:19">
      <c r="I784" s="8"/>
      <c r="S784" s="8"/>
    </row>
    <row r="785" spans="9:19">
      <c r="I785" s="8"/>
      <c r="S785" s="8"/>
    </row>
    <row r="786" spans="9:19">
      <c r="I786" s="8"/>
      <c r="S786" s="8"/>
    </row>
    <row r="787" spans="9:19">
      <c r="I787" s="8"/>
      <c r="S787" s="8"/>
    </row>
    <row r="788" spans="9:19">
      <c r="I788" s="8"/>
      <c r="S788" s="8"/>
    </row>
  </sheetData>
  <mergeCells count="173">
    <mergeCell ref="U31:U32"/>
    <mergeCell ref="U603:U604"/>
    <mergeCell ref="V604:AF604"/>
    <mergeCell ref="L475:O495"/>
    <mergeCell ref="Q475:R495"/>
    <mergeCell ref="L501:O521"/>
    <mergeCell ref="Q501:R521"/>
    <mergeCell ref="L552:S552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U369:U370"/>
    <mergeCell ref="U395:U396"/>
    <mergeCell ref="U421:U422"/>
    <mergeCell ref="L214:S214"/>
    <mergeCell ref="V214:AI214"/>
    <mergeCell ref="L240:S240"/>
    <mergeCell ref="F371:F391"/>
    <mergeCell ref="F397:F417"/>
    <mergeCell ref="F423:F443"/>
    <mergeCell ref="F163:F183"/>
    <mergeCell ref="F189:F209"/>
    <mergeCell ref="F215:F235"/>
    <mergeCell ref="F241:F261"/>
    <mergeCell ref="F267:F287"/>
    <mergeCell ref="B214:I214"/>
    <mergeCell ref="B318:I318"/>
    <mergeCell ref="B396:I396"/>
    <mergeCell ref="B240:I240"/>
    <mergeCell ref="B344:I344"/>
    <mergeCell ref="F33:F53"/>
    <mergeCell ref="B59:E79"/>
    <mergeCell ref="G59:H79"/>
    <mergeCell ref="F111:F131"/>
    <mergeCell ref="F137:F157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B6:I6"/>
    <mergeCell ref="L6:S6"/>
    <mergeCell ref="B32:I32"/>
    <mergeCell ref="L32:S32"/>
    <mergeCell ref="V32:AI32"/>
    <mergeCell ref="B58:I58"/>
    <mergeCell ref="L58:S58"/>
    <mergeCell ref="B84:I84"/>
    <mergeCell ref="L84:S84"/>
    <mergeCell ref="B110:I110"/>
    <mergeCell ref="L110:S110"/>
    <mergeCell ref="L59:O79"/>
    <mergeCell ref="Q59:R79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L188:S188"/>
    <mergeCell ref="V188:AI188"/>
    <mergeCell ref="V240:AI240"/>
    <mergeCell ref="B266:I266"/>
    <mergeCell ref="L266:S266"/>
    <mergeCell ref="V266:AI266"/>
    <mergeCell ref="B292:I292"/>
    <mergeCell ref="L292:S292"/>
    <mergeCell ref="V292:AI292"/>
    <mergeCell ref="L318:S318"/>
    <mergeCell ref="V318:AI318"/>
    <mergeCell ref="F293:F313"/>
    <mergeCell ref="L344:S344"/>
    <mergeCell ref="V344:AI344"/>
    <mergeCell ref="B370:I370"/>
    <mergeCell ref="L370:S370"/>
    <mergeCell ref="V370:AI370"/>
    <mergeCell ref="K343:K344"/>
    <mergeCell ref="K369:K370"/>
    <mergeCell ref="F319:F339"/>
    <mergeCell ref="F345:F365"/>
    <mergeCell ref="L396:S396"/>
    <mergeCell ref="V396:AI396"/>
    <mergeCell ref="B422:I422"/>
    <mergeCell ref="L422:S422"/>
    <mergeCell ref="V422:AI422"/>
    <mergeCell ref="K395:K396"/>
    <mergeCell ref="K421:K422"/>
    <mergeCell ref="B526:I526"/>
    <mergeCell ref="L526:S526"/>
    <mergeCell ref="B448:I448"/>
    <mergeCell ref="L448:S448"/>
    <mergeCell ref="B474:I474"/>
    <mergeCell ref="L474:S474"/>
    <mergeCell ref="B500:I500"/>
    <mergeCell ref="L500:S500"/>
    <mergeCell ref="K447:K448"/>
    <mergeCell ref="K473:K474"/>
    <mergeCell ref="K499:K500"/>
    <mergeCell ref="K525:K526"/>
    <mergeCell ref="G449:H469"/>
    <mergeCell ref="B475:E495"/>
    <mergeCell ref="G475:H495"/>
    <mergeCell ref="B501:E521"/>
    <mergeCell ref="G501:H521"/>
    <mergeCell ref="K551:K552"/>
    <mergeCell ref="B449:E469"/>
    <mergeCell ref="B630:I630"/>
    <mergeCell ref="L630:S630"/>
    <mergeCell ref="B578:I578"/>
    <mergeCell ref="L578:S578"/>
    <mergeCell ref="B604:I604"/>
    <mergeCell ref="L604:S604"/>
    <mergeCell ref="K577:K578"/>
    <mergeCell ref="K603:K604"/>
    <mergeCell ref="K629:K630"/>
    <mergeCell ref="F605:F625"/>
    <mergeCell ref="B527:E547"/>
    <mergeCell ref="G527:H547"/>
    <mergeCell ref="B553:E573"/>
    <mergeCell ref="G553:H573"/>
    <mergeCell ref="F579:F599"/>
    <mergeCell ref="B552:I552"/>
    <mergeCell ref="L527:O547"/>
    <mergeCell ref="Q527:R547"/>
    <mergeCell ref="L553:O573"/>
    <mergeCell ref="Q553:R573"/>
    <mergeCell ref="L449:O469"/>
    <mergeCell ref="Q449:R469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G788"/>
  <sheetViews>
    <sheetView zoomScale="55" zoomScaleNormal="55" workbookViewId="0">
      <pane xSplit="1" ySplit="5" topLeftCell="M459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2.625" defaultRowHeight="14.25"/>
  <cols>
    <col min="1" max="1" width="40" style="2" customWidth="1"/>
    <col min="2" max="9" width="16.625" style="2" customWidth="1"/>
    <col min="10" max="10" width="16.625" style="1" customWidth="1"/>
    <col min="11" max="11" width="40.125" style="2" customWidth="1"/>
    <col min="12" max="19" width="16.625" style="2" customWidth="1"/>
    <col min="20" max="20" width="16.625" style="1" customWidth="1"/>
    <col min="21" max="21" width="36.625" style="2" customWidth="1"/>
    <col min="22" max="43" width="16.625" style="2" customWidth="1"/>
    <col min="44" max="16384" width="12.625" style="2"/>
  </cols>
  <sheetData>
    <row r="1" spans="1:85" customFormat="1" ht="15" customHeight="1" thickTop="1">
      <c r="A1" s="412" t="s">
        <v>108</v>
      </c>
      <c r="B1" s="413"/>
      <c r="C1" s="413"/>
      <c r="D1" s="413"/>
      <c r="E1" s="413"/>
      <c r="F1" s="413"/>
      <c r="G1" s="413"/>
      <c r="H1" s="413"/>
      <c r="I1" s="414"/>
      <c r="K1" s="421" t="s">
        <v>109</v>
      </c>
      <c r="L1" s="422"/>
      <c r="M1" s="422"/>
      <c r="N1" s="422"/>
      <c r="O1" s="422"/>
      <c r="P1" s="422"/>
      <c r="Q1" s="422"/>
      <c r="R1" s="422"/>
      <c r="S1" s="423"/>
      <c r="U1" s="430" t="s">
        <v>110</v>
      </c>
      <c r="V1" s="431"/>
      <c r="W1" s="431"/>
      <c r="X1" s="431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2"/>
      <c r="BA1" s="74"/>
      <c r="BR1" s="74"/>
      <c r="CG1" s="24"/>
    </row>
    <row r="2" spans="1:85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K2" s="424"/>
      <c r="L2" s="425"/>
      <c r="M2" s="425"/>
      <c r="N2" s="425"/>
      <c r="O2" s="425"/>
      <c r="P2" s="425"/>
      <c r="Q2" s="425"/>
      <c r="R2" s="425"/>
      <c r="S2" s="426"/>
      <c r="U2" s="433"/>
      <c r="V2" s="434"/>
      <c r="W2" s="434"/>
      <c r="X2" s="434"/>
      <c r="Y2" s="434"/>
      <c r="Z2" s="434"/>
      <c r="AA2" s="434"/>
      <c r="AB2" s="434"/>
      <c r="AC2" s="434"/>
      <c r="AD2" s="434"/>
      <c r="AE2" s="434"/>
      <c r="AF2" s="434"/>
      <c r="AG2" s="434"/>
      <c r="AH2" s="434"/>
      <c r="AI2" s="435"/>
      <c r="BA2" s="74"/>
      <c r="BR2" s="74"/>
      <c r="CG2" s="24"/>
    </row>
    <row r="3" spans="1:85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K3" s="427"/>
      <c r="L3" s="428"/>
      <c r="M3" s="428"/>
      <c r="N3" s="428"/>
      <c r="O3" s="428"/>
      <c r="P3" s="428"/>
      <c r="Q3" s="428"/>
      <c r="R3" s="428"/>
      <c r="S3" s="429"/>
      <c r="U3" s="436"/>
      <c r="V3" s="437"/>
      <c r="W3" s="437"/>
      <c r="X3" s="437"/>
      <c r="Y3" s="437"/>
      <c r="Z3" s="437"/>
      <c r="AA3" s="437"/>
      <c r="AB3" s="437"/>
      <c r="AC3" s="437"/>
      <c r="AD3" s="437"/>
      <c r="AE3" s="437"/>
      <c r="AF3" s="437"/>
      <c r="AG3" s="437"/>
      <c r="AH3" s="437"/>
      <c r="AI3" s="438"/>
      <c r="BA3" s="74"/>
      <c r="BR3" s="74"/>
      <c r="CG3" s="24"/>
    </row>
    <row r="4" spans="1:85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K4" s="25"/>
      <c r="L4" s="25"/>
      <c r="M4" s="25"/>
      <c r="N4" s="25"/>
      <c r="O4" s="25"/>
      <c r="P4" s="25"/>
      <c r="Q4" s="25"/>
      <c r="R4" s="25"/>
      <c r="S4" s="2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BA4" s="74"/>
      <c r="BR4" s="74"/>
      <c r="CG4" s="24"/>
    </row>
    <row r="5" spans="1:85" ht="80.099999999999994" customHeight="1">
      <c r="A5" s="439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43" t="s">
        <v>124</v>
      </c>
      <c r="L5" s="86" t="s">
        <v>0</v>
      </c>
      <c r="M5" s="86" t="s">
        <v>1</v>
      </c>
      <c r="N5" s="86" t="s">
        <v>2</v>
      </c>
      <c r="O5" s="86" t="s">
        <v>3</v>
      </c>
      <c r="P5" s="86" t="s">
        <v>27</v>
      </c>
      <c r="Q5" s="86" t="s">
        <v>4</v>
      </c>
      <c r="R5" s="86" t="s">
        <v>5</v>
      </c>
      <c r="S5" s="87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3"/>
      <c r="AQ5" s="3"/>
    </row>
    <row r="6" spans="1:85" ht="15">
      <c r="A6" s="440" t="s">
        <v>85</v>
      </c>
      <c r="B6" s="386" t="s">
        <v>119</v>
      </c>
      <c r="C6" s="387"/>
      <c r="D6" s="387"/>
      <c r="E6" s="387"/>
      <c r="F6" s="387"/>
      <c r="G6" s="387"/>
      <c r="H6" s="387"/>
      <c r="I6" s="388"/>
      <c r="K6" s="444" t="s">
        <v>85</v>
      </c>
      <c r="L6" s="389" t="s">
        <v>119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85" ht="15">
      <c r="A7" s="26" t="s">
        <v>7</v>
      </c>
      <c r="B7" s="38">
        <f>B33+B85</f>
        <v>68.173157640570693</v>
      </c>
      <c r="C7" s="38">
        <f>C33+C85</f>
        <v>619.09035802143671</v>
      </c>
      <c r="D7" s="38">
        <f>D33+D85</f>
        <v>1170.4084386055436</v>
      </c>
      <c r="E7" s="38">
        <f>E33+E85</f>
        <v>0</v>
      </c>
      <c r="F7" s="38">
        <f>F59+F85</f>
        <v>0.16491861425275647</v>
      </c>
      <c r="G7" s="38">
        <f>G33+G85</f>
        <v>0</v>
      </c>
      <c r="H7" s="38">
        <f>H33+H85</f>
        <v>0</v>
      </c>
      <c r="I7" s="40">
        <f>SUM(B7:H7)</f>
        <v>1857.8368728818036</v>
      </c>
      <c r="K7" s="76" t="s">
        <v>7</v>
      </c>
      <c r="L7" s="38">
        <f>L33+L85</f>
        <v>68.173157640570693</v>
      </c>
      <c r="M7" s="38">
        <f t="shared" ref="M7:N7" si="0">M33+M85</f>
        <v>619.09035802143671</v>
      </c>
      <c r="N7" s="38">
        <f t="shared" si="0"/>
        <v>1170.4084386055436</v>
      </c>
      <c r="O7" s="38">
        <f>O33+O85</f>
        <v>0</v>
      </c>
      <c r="P7" s="44">
        <f>P59+P85+P33</f>
        <v>0.16491861425275647</v>
      </c>
      <c r="Q7" s="38">
        <f>Q33+Q85</f>
        <v>0</v>
      </c>
      <c r="R7" s="38">
        <f>R33+R85</f>
        <v>0</v>
      </c>
      <c r="S7" s="89">
        <f>SUM(L7:R7)</f>
        <v>1857.8368728818036</v>
      </c>
      <c r="T7" s="1" t="str">
        <f>IF(ABS(S7-I7)&gt;0.01,S7-I7,"")</f>
        <v/>
      </c>
      <c r="V7" s="3"/>
      <c r="W7" s="5"/>
      <c r="X7" s="5"/>
      <c r="Y7" s="5"/>
      <c r="Z7" s="5"/>
      <c r="AA7" s="5"/>
      <c r="AB7" s="5"/>
      <c r="AC7" s="5"/>
      <c r="AD7" s="5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85" ht="15">
      <c r="A8" s="27" t="s">
        <v>8</v>
      </c>
      <c r="B8" s="41">
        <f t="shared" ref="B8:C27" si="1">B34+B86</f>
        <v>197.08781223640415</v>
      </c>
      <c r="C8" s="41">
        <f t="shared" si="1"/>
        <v>0</v>
      </c>
      <c r="D8" s="41">
        <f t="shared" ref="D8:E8" si="2">D34+D86</f>
        <v>25.037347270979275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43">
        <f t="shared" ref="I8:I27" si="5">SUM(B8:H8)</f>
        <v>222.12515950738342</v>
      </c>
      <c r="K8" s="77" t="s">
        <v>8</v>
      </c>
      <c r="L8" s="90">
        <f t="shared" ref="L8:N27" si="6">L34+L86</f>
        <v>197.08781223640415</v>
      </c>
      <c r="M8" s="90">
        <f t="shared" si="6"/>
        <v>0</v>
      </c>
      <c r="N8" s="90">
        <f t="shared" si="6"/>
        <v>25.037347270979275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92">
        <f t="shared" ref="S8:S27" si="10">SUM(L8:R8)</f>
        <v>222.12515950738342</v>
      </c>
      <c r="T8" s="1" t="str">
        <f t="shared" ref="T8:T24" si="11">IF(ABS(S8-I8)&gt;0.01,S8-I8,"")</f>
        <v/>
      </c>
      <c r="V8" s="3"/>
      <c r="W8" s="5"/>
      <c r="X8" s="5"/>
      <c r="Y8" s="5"/>
      <c r="Z8" s="5"/>
      <c r="AA8" s="5"/>
      <c r="AB8" s="5"/>
      <c r="AC8" s="5"/>
      <c r="AD8" s="5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85" ht="15">
      <c r="A9" s="28" t="s">
        <v>10</v>
      </c>
      <c r="B9" s="44">
        <f t="shared" si="1"/>
        <v>521.48993496025309</v>
      </c>
      <c r="C9" s="44">
        <f t="shared" si="1"/>
        <v>0</v>
      </c>
      <c r="D9" s="44">
        <f t="shared" ref="D9:E9" si="12">D35+D87</f>
        <v>3447.1445053206426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40">
        <f t="shared" si="5"/>
        <v>3968.6344402808954</v>
      </c>
      <c r="K9" s="76" t="s">
        <v>10</v>
      </c>
      <c r="L9" s="44">
        <f t="shared" si="6"/>
        <v>521.48993496025309</v>
      </c>
      <c r="M9" s="44">
        <f t="shared" si="6"/>
        <v>0</v>
      </c>
      <c r="N9" s="44">
        <f t="shared" si="6"/>
        <v>3447.1445053206426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89">
        <f t="shared" si="10"/>
        <v>3968.6344402808954</v>
      </c>
      <c r="T9" s="1" t="str">
        <f t="shared" si="11"/>
        <v/>
      </c>
      <c r="V9" s="3"/>
      <c r="W9" s="5"/>
      <c r="X9" s="5"/>
      <c r="Y9" s="5"/>
      <c r="Z9" s="5"/>
      <c r="AA9" s="5"/>
      <c r="AB9" s="5"/>
      <c r="AC9" s="5"/>
      <c r="AD9" s="5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8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57.4856154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43">
        <f t="shared" si="5"/>
        <v>57.4856154</v>
      </c>
      <c r="K10" s="77" t="s">
        <v>55</v>
      </c>
      <c r="L10" s="90">
        <f t="shared" si="6"/>
        <v>0</v>
      </c>
      <c r="M10" s="90">
        <f t="shared" si="6"/>
        <v>0</v>
      </c>
      <c r="N10" s="90">
        <f t="shared" si="6"/>
        <v>57.4856154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92">
        <f t="shared" si="10"/>
        <v>57.4856154</v>
      </c>
      <c r="T10" s="1" t="str">
        <f t="shared" si="11"/>
        <v/>
      </c>
      <c r="V10" s="3"/>
      <c r="W10" s="5"/>
      <c r="X10" s="5"/>
      <c r="Y10" s="5"/>
      <c r="Z10" s="5"/>
      <c r="AA10" s="5"/>
      <c r="AB10" s="5"/>
      <c r="AC10" s="5"/>
      <c r="AD10" s="5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85" ht="15">
      <c r="A11" s="28" t="s">
        <v>16</v>
      </c>
      <c r="B11" s="44">
        <f t="shared" si="1"/>
        <v>1741.7527772977387</v>
      </c>
      <c r="C11" s="44">
        <f t="shared" si="1"/>
        <v>762.74149189771003</v>
      </c>
      <c r="D11" s="44">
        <f t="shared" ref="D11:E11" si="18">D37+D89</f>
        <v>583.32027193626914</v>
      </c>
      <c r="E11" s="44">
        <f t="shared" si="18"/>
        <v>16.031623260851958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40">
        <f t="shared" si="5"/>
        <v>3103.8461643925702</v>
      </c>
      <c r="K11" s="76" t="s">
        <v>16</v>
      </c>
      <c r="L11" s="44">
        <f t="shared" si="6"/>
        <v>1741.7527772977387</v>
      </c>
      <c r="M11" s="44">
        <f t="shared" si="6"/>
        <v>762.74149189771003</v>
      </c>
      <c r="N11" s="44">
        <f t="shared" si="6"/>
        <v>583.32027193626914</v>
      </c>
      <c r="O11" s="44">
        <f t="shared" ref="O11:Q11" si="19">O37+O89</f>
        <v>16.031623260851958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89">
        <f t="shared" si="10"/>
        <v>3103.8461643925702</v>
      </c>
      <c r="T11" s="1" t="str">
        <f t="shared" si="11"/>
        <v/>
      </c>
      <c r="V11" s="3"/>
      <c r="W11" s="5"/>
      <c r="X11" s="5"/>
      <c r="Y11" s="5"/>
      <c r="Z11" s="5"/>
      <c r="AA11" s="5"/>
      <c r="AB11" s="5"/>
      <c r="AC11" s="5"/>
      <c r="AD11" s="5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85" ht="15">
      <c r="A12" s="27" t="s">
        <v>67</v>
      </c>
      <c r="B12" s="41">
        <f t="shared" si="1"/>
        <v>10138.25360926344</v>
      </c>
      <c r="C12" s="41">
        <f t="shared" si="1"/>
        <v>203.0903854575848</v>
      </c>
      <c r="D12" s="41">
        <f t="shared" ref="D12:E12" si="21">D38+D90</f>
        <v>1323.8013467193125</v>
      </c>
      <c r="E12" s="41">
        <f t="shared" si="21"/>
        <v>2.7688776730271405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43">
        <f t="shared" si="5"/>
        <v>11667.914219113363</v>
      </c>
      <c r="K12" s="77" t="s">
        <v>67</v>
      </c>
      <c r="L12" s="90">
        <f t="shared" si="6"/>
        <v>10138.25360926344</v>
      </c>
      <c r="M12" s="90">
        <f t="shared" si="6"/>
        <v>203.0903854575848</v>
      </c>
      <c r="N12" s="90">
        <f t="shared" si="6"/>
        <v>1323.8013467193125</v>
      </c>
      <c r="O12" s="90">
        <f t="shared" ref="O12:Q12" si="22">O38+O90</f>
        <v>2.7688776730271405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92">
        <f t="shared" si="10"/>
        <v>11667.914219113363</v>
      </c>
      <c r="T12" s="1" t="str">
        <f t="shared" si="11"/>
        <v/>
      </c>
      <c r="V12" s="3"/>
      <c r="W12" s="5"/>
      <c r="X12" s="5"/>
      <c r="Y12" s="5"/>
      <c r="Z12" s="5"/>
      <c r="AA12" s="5"/>
      <c r="AB12" s="5"/>
      <c r="AC12" s="5"/>
      <c r="AD12" s="5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85" ht="15">
      <c r="A13" s="28" t="s">
        <v>57</v>
      </c>
      <c r="B13" s="44">
        <f t="shared" si="1"/>
        <v>0</v>
      </c>
      <c r="C13" s="44">
        <f t="shared" si="1"/>
        <v>1.01828651521306</v>
      </c>
      <c r="D13" s="44">
        <f t="shared" ref="D13:E13" si="24">D39+D91</f>
        <v>10.086465261546797</v>
      </c>
      <c r="E13" s="44">
        <f t="shared" si="24"/>
        <v>2981.7258493300205</v>
      </c>
      <c r="F13" s="44">
        <f t="shared" si="3"/>
        <v>45136.192599284834</v>
      </c>
      <c r="G13" s="44">
        <f t="shared" si="4"/>
        <v>0</v>
      </c>
      <c r="H13" s="44">
        <f t="shared" si="4"/>
        <v>0</v>
      </c>
      <c r="I13" s="40">
        <f t="shared" si="5"/>
        <v>48129.023200391617</v>
      </c>
      <c r="K13" s="78" t="s">
        <v>57</v>
      </c>
      <c r="L13" s="44">
        <f t="shared" si="6"/>
        <v>0</v>
      </c>
      <c r="M13" s="44">
        <f t="shared" si="6"/>
        <v>1.01828651521306</v>
      </c>
      <c r="N13" s="44">
        <f t="shared" si="6"/>
        <v>10.086465261546797</v>
      </c>
      <c r="O13" s="44">
        <f t="shared" ref="O13:Q13" si="25">O39+O91</f>
        <v>2981.7258493300205</v>
      </c>
      <c r="P13" s="44">
        <f t="shared" si="8"/>
        <v>45136.192599284841</v>
      </c>
      <c r="Q13" s="44">
        <f t="shared" si="25"/>
        <v>0</v>
      </c>
      <c r="R13" s="44">
        <f t="shared" ref="R13" si="26">R39+R91</f>
        <v>0</v>
      </c>
      <c r="S13" s="89">
        <f t="shared" si="10"/>
        <v>48129.023200391624</v>
      </c>
      <c r="T13" s="1" t="str">
        <f t="shared" si="11"/>
        <v/>
      </c>
      <c r="V13" s="3"/>
      <c r="W13" s="5"/>
      <c r="X13" s="5"/>
      <c r="Y13" s="5"/>
      <c r="Z13" s="5"/>
      <c r="AA13" s="5"/>
      <c r="AB13" s="5"/>
      <c r="AC13" s="5"/>
      <c r="AD13" s="5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85" ht="15">
      <c r="A14" s="27" t="s">
        <v>12</v>
      </c>
      <c r="B14" s="41">
        <f t="shared" si="1"/>
        <v>0</v>
      </c>
      <c r="C14" s="41">
        <f t="shared" si="1"/>
        <v>0.30908392961997194</v>
      </c>
      <c r="D14" s="41">
        <f t="shared" ref="D14:E14" si="27">D40+D92</f>
        <v>5.0397095941587464E-2</v>
      </c>
      <c r="E14" s="41">
        <f t="shared" si="27"/>
        <v>74.153602346999861</v>
      </c>
      <c r="F14" s="41">
        <f t="shared" si="3"/>
        <v>15074.985788743956</v>
      </c>
      <c r="G14" s="41">
        <f t="shared" si="4"/>
        <v>0</v>
      </c>
      <c r="H14" s="41">
        <f t="shared" si="4"/>
        <v>0</v>
      </c>
      <c r="I14" s="43">
        <f t="shared" si="5"/>
        <v>15149.498872116517</v>
      </c>
      <c r="K14" s="77" t="s">
        <v>12</v>
      </c>
      <c r="L14" s="90">
        <f t="shared" si="6"/>
        <v>0</v>
      </c>
      <c r="M14" s="90">
        <f t="shared" si="6"/>
        <v>0.30908392961997194</v>
      </c>
      <c r="N14" s="90">
        <f t="shared" si="6"/>
        <v>5.0397095941587464E-2</v>
      </c>
      <c r="O14" s="90">
        <f t="shared" ref="O14:Q14" si="28">O40+O92</f>
        <v>74.153602346999861</v>
      </c>
      <c r="P14" s="90">
        <f t="shared" si="8"/>
        <v>15074.985788743956</v>
      </c>
      <c r="Q14" s="90">
        <f t="shared" si="28"/>
        <v>0</v>
      </c>
      <c r="R14" s="90">
        <f t="shared" ref="R14" si="29">R40+R92</f>
        <v>0</v>
      </c>
      <c r="S14" s="92">
        <f t="shared" si="10"/>
        <v>15149.498872116517</v>
      </c>
      <c r="T14" s="1" t="str">
        <f t="shared" si="11"/>
        <v/>
      </c>
      <c r="V14" s="3"/>
      <c r="W14" s="5"/>
      <c r="X14" s="5"/>
      <c r="Y14" s="5"/>
      <c r="Z14" s="5"/>
      <c r="AA14" s="5"/>
      <c r="AB14" s="5"/>
      <c r="AC14" s="5"/>
      <c r="AD14" s="5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85" ht="15">
      <c r="A15" s="28" t="s">
        <v>58</v>
      </c>
      <c r="B15" s="44">
        <f t="shared" si="1"/>
        <v>0.84116022099447441</v>
      </c>
      <c r="C15" s="44">
        <f t="shared" si="1"/>
        <v>0</v>
      </c>
      <c r="D15" s="44">
        <f t="shared" ref="D15:E15" si="30">D41+D93</f>
        <v>0.69354500980785971</v>
      </c>
      <c r="E15" s="44">
        <f t="shared" si="30"/>
        <v>0.31335114875652831</v>
      </c>
      <c r="F15" s="44">
        <f t="shared" si="3"/>
        <v>1493.971522721047</v>
      </c>
      <c r="G15" s="44">
        <f t="shared" si="4"/>
        <v>0</v>
      </c>
      <c r="H15" s="44">
        <f t="shared" si="4"/>
        <v>0</v>
      </c>
      <c r="I15" s="40">
        <f t="shared" si="5"/>
        <v>1495.8195791006058</v>
      </c>
      <c r="K15" s="78" t="s">
        <v>58</v>
      </c>
      <c r="L15" s="44">
        <f t="shared" si="6"/>
        <v>0.84116022099447441</v>
      </c>
      <c r="M15" s="44">
        <f t="shared" si="6"/>
        <v>0</v>
      </c>
      <c r="N15" s="44">
        <f t="shared" si="6"/>
        <v>0.69354500980785971</v>
      </c>
      <c r="O15" s="44">
        <f t="shared" ref="O15:Q15" si="31">O41+O93</f>
        <v>0.31335114875652831</v>
      </c>
      <c r="P15" s="44">
        <f t="shared" si="8"/>
        <v>1493.971522721047</v>
      </c>
      <c r="Q15" s="44">
        <f t="shared" si="31"/>
        <v>0</v>
      </c>
      <c r="R15" s="44">
        <f t="shared" ref="R15" si="32">R41+R93</f>
        <v>0</v>
      </c>
      <c r="S15" s="89">
        <f t="shared" si="10"/>
        <v>1495.8195791006058</v>
      </c>
      <c r="T15" s="1" t="str">
        <f t="shared" si="11"/>
        <v/>
      </c>
      <c r="V15" s="3"/>
      <c r="W15" s="5"/>
      <c r="X15" s="5"/>
      <c r="Y15" s="5"/>
      <c r="Z15" s="5"/>
      <c r="AA15" s="5"/>
      <c r="AB15" s="5"/>
      <c r="AC15" s="5"/>
      <c r="AD15" s="5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85" ht="15">
      <c r="A16" s="27" t="s">
        <v>17</v>
      </c>
      <c r="B16" s="41">
        <f t="shared" si="1"/>
        <v>1115.7490771220987</v>
      </c>
      <c r="C16" s="41">
        <f t="shared" si="1"/>
        <v>5.8470602595050707</v>
      </c>
      <c r="D16" s="41">
        <f t="shared" ref="D16:E16" si="33">D42+D94</f>
        <v>324.77941015890281</v>
      </c>
      <c r="E16" s="41">
        <f t="shared" si="33"/>
        <v>57.63932908371752</v>
      </c>
      <c r="F16" s="41">
        <f t="shared" si="3"/>
        <v>25.93671231136728</v>
      </c>
      <c r="G16" s="41">
        <f t="shared" si="4"/>
        <v>0</v>
      </c>
      <c r="H16" s="41">
        <f t="shared" si="4"/>
        <v>0</v>
      </c>
      <c r="I16" s="43">
        <f t="shared" si="5"/>
        <v>1529.9515889355912</v>
      </c>
      <c r="K16" s="77" t="s">
        <v>17</v>
      </c>
      <c r="L16" s="90">
        <f t="shared" si="6"/>
        <v>1115.7490771220987</v>
      </c>
      <c r="M16" s="90">
        <f t="shared" si="6"/>
        <v>5.8470602595050707</v>
      </c>
      <c r="N16" s="90">
        <f t="shared" si="6"/>
        <v>324.77941015890281</v>
      </c>
      <c r="O16" s="90">
        <f t="shared" ref="O16:Q16" si="34">O42+O94</f>
        <v>57.63932908371752</v>
      </c>
      <c r="P16" s="90">
        <f t="shared" si="8"/>
        <v>25.936712311366854</v>
      </c>
      <c r="Q16" s="90">
        <f t="shared" si="34"/>
        <v>0</v>
      </c>
      <c r="R16" s="90">
        <f t="shared" ref="R16" si="35">R42+R94</f>
        <v>0</v>
      </c>
      <c r="S16" s="92">
        <f t="shared" si="10"/>
        <v>1529.9515889355907</v>
      </c>
      <c r="T16" s="1" t="str">
        <f t="shared" si="11"/>
        <v/>
      </c>
      <c r="V16" s="3"/>
      <c r="W16" s="5"/>
      <c r="X16" s="5"/>
      <c r="Y16" s="5"/>
      <c r="Z16" s="5"/>
      <c r="AA16" s="5"/>
      <c r="AB16" s="5"/>
      <c r="AC16" s="5"/>
      <c r="AD16" s="5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5">
      <c r="A17" s="28" t="s">
        <v>139</v>
      </c>
      <c r="B17" s="44">
        <f t="shared" si="1"/>
        <v>13755.998263760852</v>
      </c>
      <c r="C17" s="44">
        <f t="shared" si="1"/>
        <v>12862.778499475477</v>
      </c>
      <c r="D17" s="44">
        <f t="shared" ref="D17:E17" si="36">D43+D95</f>
        <v>15489.317381373332</v>
      </c>
      <c r="E17" s="44">
        <f t="shared" si="36"/>
        <v>58.660563037113704</v>
      </c>
      <c r="F17" s="44">
        <f t="shared" si="3"/>
        <v>208.00851956841794</v>
      </c>
      <c r="G17" s="44">
        <f t="shared" si="4"/>
        <v>0</v>
      </c>
      <c r="H17" s="44">
        <f t="shared" si="4"/>
        <v>0</v>
      </c>
      <c r="I17" s="40">
        <f t="shared" si="5"/>
        <v>42374.76322721519</v>
      </c>
      <c r="K17" s="78" t="s">
        <v>139</v>
      </c>
      <c r="L17" s="44">
        <f t="shared" si="6"/>
        <v>13755.998263760852</v>
      </c>
      <c r="M17" s="44">
        <f t="shared" si="6"/>
        <v>12862.778499475477</v>
      </c>
      <c r="N17" s="44">
        <f t="shared" si="6"/>
        <v>15489.317381373332</v>
      </c>
      <c r="O17" s="44">
        <f t="shared" ref="O17:Q17" si="37">O43+O95</f>
        <v>58.660563037113704</v>
      </c>
      <c r="P17" s="44">
        <f t="shared" si="8"/>
        <v>208.0085195684166</v>
      </c>
      <c r="Q17" s="44">
        <f t="shared" si="37"/>
        <v>0</v>
      </c>
      <c r="R17" s="44">
        <f t="shared" ref="R17" si="38">R43+R95</f>
        <v>0</v>
      </c>
      <c r="S17" s="89">
        <f t="shared" si="10"/>
        <v>42374.76322721519</v>
      </c>
      <c r="T17" s="1" t="str">
        <f t="shared" si="11"/>
        <v/>
      </c>
      <c r="V17" s="3"/>
      <c r="W17" s="5"/>
      <c r="X17" s="5"/>
      <c r="Y17" s="5"/>
      <c r="Z17" s="5"/>
      <c r="AA17" s="5"/>
      <c r="AB17" s="5"/>
      <c r="AC17" s="5"/>
      <c r="AD17" s="5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5">
      <c r="A18" s="27" t="s">
        <v>25</v>
      </c>
      <c r="B18" s="41">
        <f t="shared" si="1"/>
        <v>6055.9876027567989</v>
      </c>
      <c r="C18" s="41">
        <f t="shared" si="1"/>
        <v>129.26213593006577</v>
      </c>
      <c r="D18" s="41">
        <f t="shared" ref="D18:E18" si="39">D44+D96</f>
        <v>8649.2139484113704</v>
      </c>
      <c r="E18" s="41">
        <f t="shared" si="39"/>
        <v>24131.392179517006</v>
      </c>
      <c r="F18" s="41">
        <f t="shared" si="3"/>
        <v>2078.2273176776789</v>
      </c>
      <c r="G18" s="41">
        <f t="shared" si="4"/>
        <v>6049.5341887496816</v>
      </c>
      <c r="H18" s="41">
        <f t="shared" si="4"/>
        <v>76.101224957920209</v>
      </c>
      <c r="I18" s="43">
        <f t="shared" si="5"/>
        <v>47169.718598000523</v>
      </c>
      <c r="K18" s="77" t="s">
        <v>25</v>
      </c>
      <c r="L18" s="90">
        <f t="shared" si="6"/>
        <v>6055.9876027567989</v>
      </c>
      <c r="M18" s="90">
        <f t="shared" si="6"/>
        <v>129.26213593006577</v>
      </c>
      <c r="N18" s="90">
        <f t="shared" si="6"/>
        <v>8649.2139484113704</v>
      </c>
      <c r="O18" s="90">
        <f t="shared" ref="O18:Q18" si="40">O44+O96</f>
        <v>24131.392179517006</v>
      </c>
      <c r="P18" s="90">
        <f t="shared" si="8"/>
        <v>2078.2273176776885</v>
      </c>
      <c r="Q18" s="90">
        <f t="shared" si="40"/>
        <v>6049.5341887496816</v>
      </c>
      <c r="R18" s="90">
        <f t="shared" ref="R18" si="41">R44+R96</f>
        <v>76.101224957920209</v>
      </c>
      <c r="S18" s="92">
        <f t="shared" si="10"/>
        <v>47169.718598000531</v>
      </c>
      <c r="T18" s="1" t="str">
        <f t="shared" si="11"/>
        <v/>
      </c>
      <c r="V18" s="3"/>
      <c r="W18" s="5"/>
      <c r="X18" s="5"/>
      <c r="Y18" s="5"/>
      <c r="Z18" s="5"/>
      <c r="AA18" s="5"/>
      <c r="AB18" s="5"/>
      <c r="AC18" s="5"/>
      <c r="AD18" s="5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5">
      <c r="A19" s="28" t="s">
        <v>24</v>
      </c>
      <c r="B19" s="44">
        <f t="shared" si="1"/>
        <v>6836.6673537773777</v>
      </c>
      <c r="C19" s="44">
        <f t="shared" si="1"/>
        <v>9.0102095281774073</v>
      </c>
      <c r="D19" s="44">
        <f t="shared" ref="D19:E19" si="42">D45+D97</f>
        <v>939.12545220174991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40">
        <f t="shared" si="5"/>
        <v>7784.8030155073047</v>
      </c>
      <c r="K19" s="78" t="s">
        <v>24</v>
      </c>
      <c r="L19" s="44">
        <f t="shared" si="6"/>
        <v>6836.6673537773777</v>
      </c>
      <c r="M19" s="44">
        <f t="shared" si="6"/>
        <v>9.0102095281774073</v>
      </c>
      <c r="N19" s="44">
        <f t="shared" si="6"/>
        <v>939.12545220174991</v>
      </c>
      <c r="O19" s="44">
        <f t="shared" ref="O19:Q19" si="43">O45+O97</f>
        <v>0</v>
      </c>
      <c r="P19" s="44">
        <f t="shared" si="8"/>
        <v>-6.8212102632969618E-13</v>
      </c>
      <c r="Q19" s="44">
        <f t="shared" si="43"/>
        <v>0</v>
      </c>
      <c r="R19" s="44">
        <f t="shared" ref="R19" si="44">R45+R97</f>
        <v>0</v>
      </c>
      <c r="S19" s="89">
        <f t="shared" si="10"/>
        <v>7784.8030155073038</v>
      </c>
      <c r="T19" s="1" t="str">
        <f t="shared" si="11"/>
        <v/>
      </c>
      <c r="V19" s="3"/>
      <c r="W19" s="5"/>
      <c r="X19" s="5"/>
      <c r="Y19" s="5"/>
      <c r="Z19" s="5"/>
      <c r="AA19" s="5"/>
      <c r="AB19" s="5"/>
      <c r="AC19" s="5"/>
      <c r="AD19" s="5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5">
      <c r="A20" s="27" t="s">
        <v>59</v>
      </c>
      <c r="B20" s="41">
        <f t="shared" si="1"/>
        <v>9508.7120250542011</v>
      </c>
      <c r="C20" s="41">
        <f t="shared" si="1"/>
        <v>34.481809404634575</v>
      </c>
      <c r="D20" s="41">
        <f t="shared" ref="D20:E20" si="45">D46+D98</f>
        <v>1506.171585339438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43">
        <f t="shared" si="5"/>
        <v>11049.365419798274</v>
      </c>
      <c r="K20" s="77" t="s">
        <v>59</v>
      </c>
      <c r="L20" s="90">
        <f t="shared" si="6"/>
        <v>9508.7120250542011</v>
      </c>
      <c r="M20" s="90">
        <f t="shared" si="6"/>
        <v>34.481809404634575</v>
      </c>
      <c r="N20" s="90">
        <f t="shared" si="6"/>
        <v>1506.171585339438</v>
      </c>
      <c r="O20" s="90">
        <f t="shared" ref="O20:Q20" si="46">O46+O98</f>
        <v>0</v>
      </c>
      <c r="P20" s="90">
        <f t="shared" si="8"/>
        <v>-8.0602191587786365E-14</v>
      </c>
      <c r="Q20" s="90">
        <f t="shared" si="46"/>
        <v>0</v>
      </c>
      <c r="R20" s="90">
        <f t="shared" ref="R20" si="47">R46+R98</f>
        <v>0</v>
      </c>
      <c r="S20" s="92">
        <f t="shared" si="10"/>
        <v>11049.365419798274</v>
      </c>
      <c r="T20" s="1" t="str">
        <f t="shared" si="11"/>
        <v/>
      </c>
      <c r="V20" s="3"/>
      <c r="W20" s="5"/>
      <c r="X20" s="5"/>
      <c r="Y20" s="5"/>
      <c r="Z20" s="5"/>
      <c r="AA20" s="5"/>
      <c r="AB20" s="5"/>
      <c r="AC20" s="5"/>
      <c r="AD20" s="5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5">
      <c r="A21" s="28" t="s">
        <v>22</v>
      </c>
      <c r="B21" s="44">
        <f t="shared" si="1"/>
        <v>3885.8626958583318</v>
      </c>
      <c r="C21" s="44">
        <f t="shared" si="1"/>
        <v>10388.855124918802</v>
      </c>
      <c r="D21" s="44">
        <f t="shared" ref="D21:E21" si="48">D47+D99</f>
        <v>2236.3925358219803</v>
      </c>
      <c r="E21" s="44">
        <f t="shared" si="48"/>
        <v>2.2433023877708971</v>
      </c>
      <c r="F21" s="44">
        <f t="shared" si="3"/>
        <v>2657.3812906723906</v>
      </c>
      <c r="G21" s="44">
        <f t="shared" si="4"/>
        <v>0</v>
      </c>
      <c r="H21" s="44">
        <f t="shared" si="4"/>
        <v>0</v>
      </c>
      <c r="I21" s="40">
        <f t="shared" si="5"/>
        <v>19170.734949659276</v>
      </c>
      <c r="K21" s="78" t="s">
        <v>22</v>
      </c>
      <c r="L21" s="44">
        <f t="shared" si="6"/>
        <v>3885.8626958583318</v>
      </c>
      <c r="M21" s="44">
        <f t="shared" si="6"/>
        <v>10388.855124918802</v>
      </c>
      <c r="N21" s="44">
        <f t="shared" si="6"/>
        <v>2236.3925358219803</v>
      </c>
      <c r="O21" s="44">
        <f t="shared" ref="O21:Q21" si="49">O47+O99</f>
        <v>2.2433023877708971</v>
      </c>
      <c r="P21" s="44">
        <f t="shared" si="8"/>
        <v>2657.3812906723911</v>
      </c>
      <c r="Q21" s="44">
        <f t="shared" si="49"/>
        <v>0</v>
      </c>
      <c r="R21" s="44">
        <f t="shared" ref="R21" si="50">R47+R99</f>
        <v>0</v>
      </c>
      <c r="S21" s="89">
        <f t="shared" si="10"/>
        <v>19170.734949659276</v>
      </c>
      <c r="T21" s="1" t="str">
        <f t="shared" si="11"/>
        <v/>
      </c>
      <c r="V21" s="3"/>
      <c r="W21" s="5"/>
      <c r="X21" s="5"/>
      <c r="Y21" s="5"/>
      <c r="Z21" s="5"/>
      <c r="AA21" s="5"/>
      <c r="AB21" s="5"/>
      <c r="AC21" s="5"/>
      <c r="AD21" s="5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5">
      <c r="A22" s="27" t="s">
        <v>21</v>
      </c>
      <c r="B22" s="41">
        <f t="shared" si="1"/>
        <v>86.283910205916527</v>
      </c>
      <c r="C22" s="41">
        <f t="shared" si="1"/>
        <v>1729.1262974632248</v>
      </c>
      <c r="D22" s="41">
        <f t="shared" ref="D22:E22" si="51">D48+D100</f>
        <v>1296.3296152223272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43">
        <f t="shared" si="5"/>
        <v>3111.7398228914685</v>
      </c>
      <c r="K22" s="77" t="s">
        <v>21</v>
      </c>
      <c r="L22" s="90">
        <f t="shared" si="6"/>
        <v>86.283910205916527</v>
      </c>
      <c r="M22" s="90">
        <f t="shared" si="6"/>
        <v>1729.1262974632248</v>
      </c>
      <c r="N22" s="90">
        <f t="shared" si="6"/>
        <v>1296.3296152223272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92">
        <f t="shared" si="10"/>
        <v>3111.7398228914685</v>
      </c>
      <c r="T22" s="1" t="str">
        <f t="shared" si="11"/>
        <v/>
      </c>
      <c r="V22" s="3"/>
      <c r="W22" s="5"/>
      <c r="X22" s="5"/>
      <c r="Y22" s="5"/>
      <c r="Z22" s="5"/>
      <c r="AA22" s="5"/>
      <c r="AB22" s="5"/>
      <c r="AC22" s="5"/>
      <c r="AD22" s="5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5">
      <c r="A23" s="29" t="s">
        <v>63</v>
      </c>
      <c r="B23" s="44">
        <f t="shared" si="1"/>
        <v>1503.380399940246</v>
      </c>
      <c r="C23" s="44">
        <f t="shared" si="1"/>
        <v>9.7044683400187957</v>
      </c>
      <c r="D23" s="44">
        <f t="shared" ref="D23:E23" si="54">D49+D101</f>
        <v>4990.6090414900318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40">
        <f t="shared" si="5"/>
        <v>6503.6939097702962</v>
      </c>
      <c r="K23" s="79" t="s">
        <v>63</v>
      </c>
      <c r="L23" s="44">
        <f t="shared" si="6"/>
        <v>1503.380399940246</v>
      </c>
      <c r="M23" s="44">
        <f t="shared" si="6"/>
        <v>9.7044683400187957</v>
      </c>
      <c r="N23" s="44">
        <f t="shared" si="6"/>
        <v>4990.6090414900318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89">
        <f t="shared" si="10"/>
        <v>6503.6939097702962</v>
      </c>
      <c r="T23" s="1" t="str">
        <f t="shared" si="11"/>
        <v/>
      </c>
      <c r="V23" s="3"/>
      <c r="W23" s="5"/>
      <c r="X23" s="5"/>
      <c r="Y23" s="5"/>
      <c r="Z23" s="5"/>
      <c r="AA23" s="5"/>
      <c r="AB23" s="5"/>
      <c r="AC23" s="5"/>
      <c r="AD23" s="5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>
      <c r="A24" s="58" t="s">
        <v>23</v>
      </c>
      <c r="B24" s="62">
        <f t="shared" si="1"/>
        <v>1498.9803999402459</v>
      </c>
      <c r="C24" s="62">
        <f t="shared" si="1"/>
        <v>0</v>
      </c>
      <c r="D24" s="62">
        <f t="shared" ref="D24:E24" si="57">D50+D102</f>
        <v>752.40898729477772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64">
        <f t="shared" si="5"/>
        <v>2251.3893872350236</v>
      </c>
      <c r="K24" s="80" t="s">
        <v>23</v>
      </c>
      <c r="L24" s="93">
        <f t="shared" si="6"/>
        <v>1498.9803999402459</v>
      </c>
      <c r="M24" s="93">
        <f t="shared" si="6"/>
        <v>0</v>
      </c>
      <c r="N24" s="93">
        <f t="shared" si="6"/>
        <v>752.40898729477772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95">
        <f t="shared" si="10"/>
        <v>2251.3893872350236</v>
      </c>
      <c r="T24" s="1" t="str">
        <f t="shared" si="11"/>
        <v/>
      </c>
      <c r="V24" s="3"/>
      <c r="W24" s="5"/>
      <c r="X24" s="5"/>
      <c r="Y24" s="5"/>
      <c r="Z24" s="5"/>
      <c r="AA24" s="5"/>
      <c r="AB24" s="5"/>
      <c r="AC24" s="5"/>
      <c r="AD24" s="5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>
      <c r="A25" s="59" t="s">
        <v>19</v>
      </c>
      <c r="B25" s="65">
        <f t="shared" si="1"/>
        <v>0</v>
      </c>
      <c r="C25" s="65">
        <f t="shared" si="1"/>
        <v>2.1747382988001669</v>
      </c>
      <c r="D25" s="65">
        <f t="shared" ref="D25:E25" si="60">D51+D103</f>
        <v>949.76619562216138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67">
        <f t="shared" si="5"/>
        <v>951.94093392096158</v>
      </c>
      <c r="K25" s="81" t="s">
        <v>19</v>
      </c>
      <c r="L25" s="65">
        <f t="shared" si="6"/>
        <v>0</v>
      </c>
      <c r="M25" s="65">
        <f t="shared" si="6"/>
        <v>2.1747382988001669</v>
      </c>
      <c r="N25" s="65">
        <f t="shared" si="6"/>
        <v>949.76619562216138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97">
        <f t="shared" si="10"/>
        <v>951.94093392096158</v>
      </c>
      <c r="V25" s="3"/>
      <c r="W25" s="5"/>
      <c r="X25" s="5"/>
      <c r="Y25" s="5"/>
      <c r="Z25" s="5"/>
      <c r="AA25" s="5"/>
      <c r="AB25" s="5"/>
      <c r="AC25" s="5"/>
      <c r="AD25" s="5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>
      <c r="A26" s="58" t="s">
        <v>20</v>
      </c>
      <c r="B26" s="62">
        <f t="shared" si="1"/>
        <v>0</v>
      </c>
      <c r="C26" s="62">
        <f t="shared" si="1"/>
        <v>7.5297300412186283</v>
      </c>
      <c r="D26" s="62">
        <f t="shared" ref="D26:E26" si="63">D52+D104</f>
        <v>3288.4338585730929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64">
        <f t="shared" si="5"/>
        <v>3295.9635886143114</v>
      </c>
      <c r="K26" s="80" t="s">
        <v>20</v>
      </c>
      <c r="L26" s="93">
        <f t="shared" si="6"/>
        <v>0</v>
      </c>
      <c r="M26" s="93">
        <f t="shared" si="6"/>
        <v>7.5297300412186283</v>
      </c>
      <c r="N26" s="93">
        <f t="shared" si="6"/>
        <v>3288.4338585730929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95">
        <f t="shared" si="10"/>
        <v>3295.9635886143114</v>
      </c>
      <c r="V26" s="3"/>
      <c r="W26" s="5"/>
      <c r="X26" s="5"/>
      <c r="Y26" s="5"/>
      <c r="Z26" s="5"/>
      <c r="AA26" s="5"/>
      <c r="AB26" s="5"/>
      <c r="AC26" s="5"/>
      <c r="AD26" s="5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5" thickBot="1">
      <c r="A27" s="60" t="s">
        <v>11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69">
        <f t="shared" si="5"/>
        <v>4.4000000000000004</v>
      </c>
      <c r="K27" s="82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99">
        <f t="shared" si="10"/>
        <v>4.4000000000000004</v>
      </c>
      <c r="V27" s="3"/>
      <c r="W27" s="5"/>
      <c r="X27" s="5"/>
      <c r="Y27" s="5"/>
      <c r="Z27" s="5"/>
      <c r="AA27" s="5"/>
      <c r="AB27" s="5"/>
      <c r="AC27" s="5"/>
      <c r="AD27" s="5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5">
      <c r="A28" s="34" t="s">
        <v>26</v>
      </c>
      <c r="B28" s="70">
        <f>SUM(B7:B23)</f>
        <v>55416.239780095217</v>
      </c>
      <c r="C28" s="70">
        <f t="shared" ref="C28:I28" si="69">SUM(C7:C23)</f>
        <v>26755.315211141475</v>
      </c>
      <c r="D28" s="70">
        <f t="shared" si="69"/>
        <v>42049.966902639171</v>
      </c>
      <c r="E28" s="70">
        <f t="shared" si="69"/>
        <v>27324.928677785265</v>
      </c>
      <c r="F28" s="70">
        <f t="shared" si="69"/>
        <v>66674.86866959394</v>
      </c>
      <c r="G28" s="70">
        <f t="shared" si="69"/>
        <v>6049.5341887496816</v>
      </c>
      <c r="H28" s="71">
        <f t="shared" si="69"/>
        <v>76.101224957920209</v>
      </c>
      <c r="I28" s="40">
        <f t="shared" si="69"/>
        <v>224346.95465496267</v>
      </c>
      <c r="J28" s="454"/>
      <c r="K28" s="83" t="s">
        <v>26</v>
      </c>
      <c r="L28" s="70">
        <f>SUM(L7:L23)</f>
        <v>55416.239780095217</v>
      </c>
      <c r="M28" s="70">
        <f t="shared" ref="M28:S28" si="70">SUM(M7:M23)</f>
        <v>26755.315211141475</v>
      </c>
      <c r="N28" s="70">
        <f t="shared" si="70"/>
        <v>42049.966902639171</v>
      </c>
      <c r="O28" s="70">
        <f t="shared" si="70"/>
        <v>27324.928677785265</v>
      </c>
      <c r="P28" s="70">
        <f t="shared" si="70"/>
        <v>66674.868669593969</v>
      </c>
      <c r="Q28" s="70">
        <f t="shared" si="70"/>
        <v>6049.5341887496816</v>
      </c>
      <c r="R28" s="71">
        <f t="shared" si="70"/>
        <v>76.101224957920209</v>
      </c>
      <c r="S28" s="100">
        <f t="shared" si="70"/>
        <v>224346.95465496267</v>
      </c>
      <c r="T28" s="1" t="str">
        <f>IF(ABS(S28-S54-S80-S106)&gt;0.01,S28-S54-S80-S106,"")</f>
        <v/>
      </c>
    </row>
    <row r="29" spans="1:43" s="14" customFormat="1" ht="15" thickBot="1">
      <c r="A29" s="31" t="s">
        <v>86</v>
      </c>
      <c r="B29" s="55">
        <f>IF($I28=0,"-",B28/$I28)</f>
        <v>0.24701133057644284</v>
      </c>
      <c r="C29" s="55">
        <f t="shared" ref="C29:H29" si="71">IF($I28=0,"-",C28/$I28)</f>
        <v>0.11925865119181209</v>
      </c>
      <c r="D29" s="55">
        <f t="shared" si="71"/>
        <v>0.18743275105878066</v>
      </c>
      <c r="E29" s="55">
        <f t="shared" si="71"/>
        <v>0.12179763580838436</v>
      </c>
      <c r="F29" s="55">
        <f t="shared" si="71"/>
        <v>0.29719533644723384</v>
      </c>
      <c r="G29" s="55">
        <f t="shared" si="71"/>
        <v>2.6965082713307349E-2</v>
      </c>
      <c r="H29" s="55">
        <f t="shared" si="71"/>
        <v>3.3921220403887844E-4</v>
      </c>
      <c r="I29" s="56">
        <f>SUM(B29:H29)</f>
        <v>1</v>
      </c>
      <c r="K29" s="84" t="s">
        <v>86</v>
      </c>
      <c r="L29" s="101">
        <f>IF($S28=0,"-",L28/$S28)</f>
        <v>0.24701133057644284</v>
      </c>
      <c r="M29" s="101">
        <f t="shared" ref="M29:R29" si="72">IF($S28=0,"-",M28/$S28)</f>
        <v>0.11925865119181209</v>
      </c>
      <c r="N29" s="101">
        <f t="shared" si="72"/>
        <v>0.18743275105878066</v>
      </c>
      <c r="O29" s="101">
        <f t="shared" si="72"/>
        <v>0.12179763580838436</v>
      </c>
      <c r="P29" s="101">
        <f t="shared" si="72"/>
        <v>0.29719533644723395</v>
      </c>
      <c r="Q29" s="101">
        <f t="shared" si="72"/>
        <v>2.6965082713307349E-2</v>
      </c>
      <c r="R29" s="102">
        <f t="shared" si="72"/>
        <v>3.3921220403887844E-4</v>
      </c>
      <c r="S29" s="103">
        <f>SUM(L29:R29)</f>
        <v>1.0000000000000002</v>
      </c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J29" s="2"/>
    </row>
    <row r="30" spans="1:43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43" ht="30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4" t="s">
        <v>52</v>
      </c>
      <c r="L31" s="86" t="s">
        <v>0</v>
      </c>
      <c r="M31" s="86" t="s">
        <v>1</v>
      </c>
      <c r="N31" s="86" t="s">
        <v>2</v>
      </c>
      <c r="O31" s="86" t="s">
        <v>3</v>
      </c>
      <c r="P31" s="86" t="s">
        <v>27</v>
      </c>
      <c r="Q31" s="86" t="s">
        <v>4</v>
      </c>
      <c r="R31" s="86" t="s">
        <v>5</v>
      </c>
      <c r="S31" s="87" t="s">
        <v>6</v>
      </c>
      <c r="U31" s="445" t="s">
        <v>52</v>
      </c>
      <c r="V31" s="116" t="s">
        <v>77</v>
      </c>
      <c r="W31" s="116" t="s">
        <v>78</v>
      </c>
      <c r="X31" s="116" t="s">
        <v>4</v>
      </c>
      <c r="Y31" s="116" t="s">
        <v>1</v>
      </c>
      <c r="Z31" s="116" t="s">
        <v>2</v>
      </c>
      <c r="AA31" s="116" t="s">
        <v>3</v>
      </c>
      <c r="AB31" s="116" t="s">
        <v>54</v>
      </c>
      <c r="AC31" s="116" t="s">
        <v>66</v>
      </c>
      <c r="AD31" s="117" t="s">
        <v>79</v>
      </c>
      <c r="AE31" s="117" t="s">
        <v>80</v>
      </c>
      <c r="AF31" s="117" t="s">
        <v>81</v>
      </c>
      <c r="AG31" s="117" t="s">
        <v>82</v>
      </c>
      <c r="AH31" s="117" t="s">
        <v>83</v>
      </c>
      <c r="AI31" s="118" t="s">
        <v>62</v>
      </c>
    </row>
    <row r="32" spans="1:43" ht="15">
      <c r="A32" s="411" t="s">
        <v>52</v>
      </c>
      <c r="B32" s="386" t="s">
        <v>119</v>
      </c>
      <c r="C32" s="387"/>
      <c r="D32" s="387"/>
      <c r="E32" s="387"/>
      <c r="F32" s="387"/>
      <c r="G32" s="387"/>
      <c r="H32" s="387"/>
      <c r="I32" s="388"/>
      <c r="K32" s="405" t="s">
        <v>52</v>
      </c>
      <c r="L32" s="389" t="s">
        <v>119</v>
      </c>
      <c r="M32" s="390"/>
      <c r="N32" s="390"/>
      <c r="O32" s="390"/>
      <c r="P32" s="390"/>
      <c r="Q32" s="390"/>
      <c r="R32" s="390"/>
      <c r="S32" s="391"/>
      <c r="U32" s="446" t="s">
        <v>52</v>
      </c>
      <c r="V32" s="402" t="s">
        <v>119</v>
      </c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3"/>
    </row>
    <row r="33" spans="1:36" ht="15">
      <c r="A33" s="26" t="s">
        <v>7</v>
      </c>
      <c r="B33" s="38">
        <f>B111+B137+B163+B189+B215+B241+B267+B293+B319+B345+B371+B397+B423</f>
        <v>0</v>
      </c>
      <c r="C33" s="38">
        <f t="shared" ref="C33:E33" si="73">C111+C137+C163+C189+C215+C241+C267+C293+C319+C345+C371+C397+C423</f>
        <v>619.09035802143671</v>
      </c>
      <c r="D33" s="38">
        <f t="shared" si="73"/>
        <v>1166.2315645698145</v>
      </c>
      <c r="E33" s="38">
        <f t="shared" si="73"/>
        <v>0</v>
      </c>
      <c r="F33" s="396">
        <v>0</v>
      </c>
      <c r="G33" s="38">
        <f t="shared" ref="G33:H48" si="74">G111+G137+G163+G189+G215+G241+G267+G293+G319+G345+G371+G397+G423</f>
        <v>0</v>
      </c>
      <c r="H33" s="38">
        <f t="shared" si="74"/>
        <v>0</v>
      </c>
      <c r="I33" s="40">
        <f>SUM(B33:H33)</f>
        <v>1785.3219225912512</v>
      </c>
      <c r="K33" s="85" t="s">
        <v>7</v>
      </c>
      <c r="L33" s="38">
        <f t="shared" ref="L33:R48" si="75">L111+L137+L163+L189+L215+L241+L267+L293+L319+L345+L371+L397+L423</f>
        <v>0</v>
      </c>
      <c r="M33" s="38">
        <f t="shared" si="75"/>
        <v>619.09035802143671</v>
      </c>
      <c r="N33" s="38">
        <f t="shared" si="75"/>
        <v>1166.2315645698145</v>
      </c>
      <c r="O33" s="38">
        <f t="shared" si="75"/>
        <v>0</v>
      </c>
      <c r="P33" s="38">
        <f t="shared" si="75"/>
        <v>0</v>
      </c>
      <c r="Q33" s="38">
        <f t="shared" si="75"/>
        <v>0</v>
      </c>
      <c r="R33" s="38">
        <f t="shared" si="75"/>
        <v>0</v>
      </c>
      <c r="S33" s="105">
        <f>SUM(L33:R33)</f>
        <v>1785.3219225912512</v>
      </c>
      <c r="U33" s="106" t="s">
        <v>7</v>
      </c>
      <c r="V33" s="119">
        <f t="shared" ref="V33:AH48" si="76">V111+V137+V163+V189+V215+V241+V267+V293+V319+V345+V371+V397+V423</f>
        <v>0</v>
      </c>
      <c r="W33" s="119">
        <f t="shared" si="76"/>
        <v>0</v>
      </c>
      <c r="X33" s="119">
        <f t="shared" si="76"/>
        <v>0</v>
      </c>
      <c r="Y33" s="119">
        <f t="shared" si="76"/>
        <v>619.09035802143671</v>
      </c>
      <c r="Z33" s="119">
        <f t="shared" si="76"/>
        <v>1166.2315645698145</v>
      </c>
      <c r="AA33" s="119">
        <f t="shared" si="76"/>
        <v>0</v>
      </c>
      <c r="AB33" s="119">
        <f t="shared" si="76"/>
        <v>0</v>
      </c>
      <c r="AC33" s="120">
        <f t="shared" si="76"/>
        <v>0</v>
      </c>
      <c r="AD33" s="119">
        <f t="shared" si="76"/>
        <v>0</v>
      </c>
      <c r="AE33" s="119">
        <f t="shared" si="76"/>
        <v>0</v>
      </c>
      <c r="AF33" s="119">
        <f t="shared" si="76"/>
        <v>0</v>
      </c>
      <c r="AG33" s="119">
        <f t="shared" si="76"/>
        <v>0</v>
      </c>
      <c r="AH33" s="119">
        <f t="shared" si="76"/>
        <v>0</v>
      </c>
      <c r="AI33" s="122">
        <f>SUM(V33:AC33)</f>
        <v>1785.3219225912512</v>
      </c>
      <c r="AJ33" s="2" t="str">
        <f>IF(ABS(S33-AI33)&gt;0.001,S33-AI33,"")</f>
        <v/>
      </c>
    </row>
    <row r="34" spans="1:36" ht="15">
      <c r="A34" s="27" t="s">
        <v>8</v>
      </c>
      <c r="B34" s="41">
        <f t="shared" ref="B34:E49" si="77">B112+B138+B164+B190+B216+B242+B268+B294+B320+B346+B372+B398+B424</f>
        <v>0</v>
      </c>
      <c r="C34" s="41">
        <f t="shared" si="77"/>
        <v>0</v>
      </c>
      <c r="D34" s="41">
        <f t="shared" si="77"/>
        <v>8.6926000000000005</v>
      </c>
      <c r="E34" s="41">
        <f t="shared" si="77"/>
        <v>0</v>
      </c>
      <c r="F34" s="397">
        <v>0</v>
      </c>
      <c r="G34" s="41">
        <f t="shared" si="74"/>
        <v>0</v>
      </c>
      <c r="H34" s="41">
        <f t="shared" si="74"/>
        <v>0</v>
      </c>
      <c r="I34" s="43">
        <f t="shared" ref="I34:I53" si="78">SUM(B34:H34)</f>
        <v>8.6926000000000005</v>
      </c>
      <c r="K34" s="77" t="s">
        <v>8</v>
      </c>
      <c r="L34" s="90">
        <f t="shared" si="75"/>
        <v>0</v>
      </c>
      <c r="M34" s="90">
        <f t="shared" si="75"/>
        <v>0</v>
      </c>
      <c r="N34" s="90">
        <f t="shared" si="75"/>
        <v>8.6926000000000005</v>
      </c>
      <c r="O34" s="90">
        <f t="shared" si="75"/>
        <v>0</v>
      </c>
      <c r="P34" s="90">
        <f t="shared" si="75"/>
        <v>0</v>
      </c>
      <c r="Q34" s="90">
        <f t="shared" si="75"/>
        <v>0</v>
      </c>
      <c r="R34" s="90">
        <f t="shared" si="75"/>
        <v>0</v>
      </c>
      <c r="S34" s="92">
        <f t="shared" ref="S34:S53" si="79">SUM(L34:R34)</f>
        <v>8.6926000000000005</v>
      </c>
      <c r="U34" s="107" t="s">
        <v>8</v>
      </c>
      <c r="V34" s="123">
        <f t="shared" si="76"/>
        <v>0</v>
      </c>
      <c r="W34" s="123">
        <f t="shared" si="76"/>
        <v>0</v>
      </c>
      <c r="X34" s="123">
        <f t="shared" si="76"/>
        <v>0</v>
      </c>
      <c r="Y34" s="123">
        <f t="shared" si="76"/>
        <v>0</v>
      </c>
      <c r="Z34" s="123">
        <f t="shared" si="76"/>
        <v>8.6926000000000005</v>
      </c>
      <c r="AA34" s="123">
        <f t="shared" si="76"/>
        <v>0</v>
      </c>
      <c r="AB34" s="123">
        <f t="shared" si="76"/>
        <v>0</v>
      </c>
      <c r="AC34" s="124">
        <f t="shared" si="76"/>
        <v>0</v>
      </c>
      <c r="AD34" s="123">
        <f t="shared" si="76"/>
        <v>0</v>
      </c>
      <c r="AE34" s="123">
        <f t="shared" si="76"/>
        <v>0</v>
      </c>
      <c r="AF34" s="123">
        <f t="shared" si="76"/>
        <v>0</v>
      </c>
      <c r="AG34" s="123">
        <f t="shared" si="76"/>
        <v>0</v>
      </c>
      <c r="AH34" s="123">
        <f t="shared" si="76"/>
        <v>0</v>
      </c>
      <c r="AI34" s="125">
        <f t="shared" ref="AI34:AI53" si="80">SUM(V34:AC34)</f>
        <v>8.6926000000000005</v>
      </c>
      <c r="AJ34" s="2" t="str">
        <f t="shared" ref="AJ34:AJ55" si="81">IF(ABS(S34-AI34)&gt;0.001,S34-AI34,"")</f>
        <v/>
      </c>
    </row>
    <row r="35" spans="1:36" ht="15">
      <c r="A35" s="28" t="s">
        <v>10</v>
      </c>
      <c r="B35" s="44">
        <f t="shared" si="77"/>
        <v>0</v>
      </c>
      <c r="C35" s="44">
        <f t="shared" si="77"/>
        <v>0</v>
      </c>
      <c r="D35" s="44">
        <f t="shared" si="77"/>
        <v>3394.1558916000004</v>
      </c>
      <c r="E35" s="44">
        <f t="shared" si="77"/>
        <v>0</v>
      </c>
      <c r="F35" s="397">
        <v>0</v>
      </c>
      <c r="G35" s="44">
        <f t="shared" si="74"/>
        <v>0</v>
      </c>
      <c r="H35" s="44">
        <f t="shared" si="74"/>
        <v>0</v>
      </c>
      <c r="I35" s="40">
        <f t="shared" si="78"/>
        <v>3394.1558916000004</v>
      </c>
      <c r="K35" s="78" t="s">
        <v>10</v>
      </c>
      <c r="L35" s="44">
        <f t="shared" si="75"/>
        <v>0</v>
      </c>
      <c r="M35" s="44">
        <f t="shared" si="75"/>
        <v>0</v>
      </c>
      <c r="N35" s="44">
        <f t="shared" si="75"/>
        <v>3394.1558916000004</v>
      </c>
      <c r="O35" s="44">
        <f t="shared" si="75"/>
        <v>0</v>
      </c>
      <c r="P35" s="44">
        <f t="shared" si="75"/>
        <v>0</v>
      </c>
      <c r="Q35" s="44">
        <f t="shared" si="75"/>
        <v>0</v>
      </c>
      <c r="R35" s="44">
        <f t="shared" si="75"/>
        <v>0</v>
      </c>
      <c r="S35" s="89">
        <f t="shared" si="79"/>
        <v>3394.1558916000004</v>
      </c>
      <c r="U35" s="108" t="s">
        <v>10</v>
      </c>
      <c r="V35" s="119">
        <f t="shared" si="76"/>
        <v>0</v>
      </c>
      <c r="W35" s="119">
        <f t="shared" si="76"/>
        <v>0</v>
      </c>
      <c r="X35" s="119">
        <f t="shared" si="76"/>
        <v>0</v>
      </c>
      <c r="Y35" s="119">
        <f t="shared" si="76"/>
        <v>0</v>
      </c>
      <c r="Z35" s="119">
        <f t="shared" si="76"/>
        <v>3394.1558916000004</v>
      </c>
      <c r="AA35" s="119">
        <f t="shared" si="76"/>
        <v>0</v>
      </c>
      <c r="AB35" s="119">
        <f t="shared" si="76"/>
        <v>0</v>
      </c>
      <c r="AC35" s="120">
        <f t="shared" si="76"/>
        <v>0</v>
      </c>
      <c r="AD35" s="119">
        <f t="shared" si="76"/>
        <v>0</v>
      </c>
      <c r="AE35" s="119">
        <f t="shared" si="76"/>
        <v>0</v>
      </c>
      <c r="AF35" s="119">
        <f t="shared" si="76"/>
        <v>0</v>
      </c>
      <c r="AG35" s="119">
        <f t="shared" si="76"/>
        <v>0</v>
      </c>
      <c r="AH35" s="119">
        <f t="shared" si="76"/>
        <v>0</v>
      </c>
      <c r="AI35" s="122">
        <f t="shared" si="80"/>
        <v>3394.1558916000004</v>
      </c>
      <c r="AJ35" s="2" t="str">
        <f t="shared" si="81"/>
        <v/>
      </c>
    </row>
    <row r="36" spans="1:36" ht="15">
      <c r="A36" s="27" t="s">
        <v>55</v>
      </c>
      <c r="B36" s="41">
        <f t="shared" si="77"/>
        <v>0</v>
      </c>
      <c r="C36" s="41">
        <f t="shared" si="77"/>
        <v>0</v>
      </c>
      <c r="D36" s="41">
        <f t="shared" si="77"/>
        <v>57.4856154</v>
      </c>
      <c r="E36" s="41">
        <f t="shared" si="77"/>
        <v>0</v>
      </c>
      <c r="F36" s="397">
        <v>0</v>
      </c>
      <c r="G36" s="41">
        <f t="shared" si="74"/>
        <v>0</v>
      </c>
      <c r="H36" s="41">
        <f t="shared" si="74"/>
        <v>0</v>
      </c>
      <c r="I36" s="43">
        <f t="shared" si="78"/>
        <v>57.4856154</v>
      </c>
      <c r="K36" s="77" t="s">
        <v>55</v>
      </c>
      <c r="L36" s="90">
        <f t="shared" si="75"/>
        <v>0</v>
      </c>
      <c r="M36" s="90">
        <f t="shared" si="75"/>
        <v>0</v>
      </c>
      <c r="N36" s="90">
        <f t="shared" si="75"/>
        <v>57.4856154</v>
      </c>
      <c r="O36" s="90">
        <f t="shared" si="75"/>
        <v>0</v>
      </c>
      <c r="P36" s="90">
        <f t="shared" si="75"/>
        <v>0</v>
      </c>
      <c r="Q36" s="90">
        <f t="shared" si="75"/>
        <v>0</v>
      </c>
      <c r="R36" s="90">
        <f t="shared" si="75"/>
        <v>0</v>
      </c>
      <c r="S36" s="92">
        <f t="shared" si="79"/>
        <v>57.4856154</v>
      </c>
      <c r="U36" s="107" t="s">
        <v>55</v>
      </c>
      <c r="V36" s="123">
        <f t="shared" si="76"/>
        <v>0</v>
      </c>
      <c r="W36" s="123">
        <f t="shared" si="76"/>
        <v>0</v>
      </c>
      <c r="X36" s="123">
        <f t="shared" si="76"/>
        <v>0</v>
      </c>
      <c r="Y36" s="123">
        <f t="shared" si="76"/>
        <v>0</v>
      </c>
      <c r="Z36" s="123">
        <f t="shared" si="76"/>
        <v>57.454236788973802</v>
      </c>
      <c r="AA36" s="123">
        <f t="shared" si="76"/>
        <v>0</v>
      </c>
      <c r="AB36" s="123">
        <f t="shared" si="76"/>
        <v>0</v>
      </c>
      <c r="AC36" s="124">
        <f t="shared" si="76"/>
        <v>3.1378611026200876E-2</v>
      </c>
      <c r="AD36" s="123">
        <f t="shared" si="76"/>
        <v>0</v>
      </c>
      <c r="AE36" s="123">
        <f t="shared" si="76"/>
        <v>0</v>
      </c>
      <c r="AF36" s="123">
        <f t="shared" si="76"/>
        <v>0</v>
      </c>
      <c r="AG36" s="123">
        <f t="shared" si="76"/>
        <v>3.1378611026200876E-2</v>
      </c>
      <c r="AH36" s="123">
        <f t="shared" si="76"/>
        <v>0</v>
      </c>
      <c r="AI36" s="125">
        <f t="shared" si="80"/>
        <v>57.4856154</v>
      </c>
      <c r="AJ36" s="2" t="str">
        <f t="shared" si="81"/>
        <v/>
      </c>
    </row>
    <row r="37" spans="1:36" ht="15">
      <c r="A37" s="28" t="s">
        <v>16</v>
      </c>
      <c r="B37" s="44">
        <f t="shared" si="77"/>
        <v>909.85726489776391</v>
      </c>
      <c r="C37" s="44">
        <f t="shared" si="77"/>
        <v>728.88181592571993</v>
      </c>
      <c r="D37" s="44">
        <f t="shared" si="77"/>
        <v>493.69052315450489</v>
      </c>
      <c r="E37" s="44">
        <f t="shared" si="77"/>
        <v>0</v>
      </c>
      <c r="F37" s="397">
        <v>0</v>
      </c>
      <c r="G37" s="44">
        <f t="shared" si="74"/>
        <v>0</v>
      </c>
      <c r="H37" s="44">
        <f t="shared" si="74"/>
        <v>0</v>
      </c>
      <c r="I37" s="40">
        <f t="shared" si="78"/>
        <v>2132.4296039779888</v>
      </c>
      <c r="K37" s="78" t="s">
        <v>16</v>
      </c>
      <c r="L37" s="44">
        <f t="shared" si="75"/>
        <v>909.85726489776391</v>
      </c>
      <c r="M37" s="44">
        <f t="shared" si="75"/>
        <v>728.88181592571993</v>
      </c>
      <c r="N37" s="44">
        <f t="shared" si="75"/>
        <v>493.69052315450489</v>
      </c>
      <c r="O37" s="44">
        <f t="shared" si="75"/>
        <v>0</v>
      </c>
      <c r="P37" s="44">
        <f t="shared" si="75"/>
        <v>0</v>
      </c>
      <c r="Q37" s="44">
        <f t="shared" si="75"/>
        <v>0</v>
      </c>
      <c r="R37" s="44">
        <f t="shared" si="75"/>
        <v>0</v>
      </c>
      <c r="S37" s="89">
        <f t="shared" si="79"/>
        <v>2132.4296039779888</v>
      </c>
      <c r="U37" s="108" t="s">
        <v>16</v>
      </c>
      <c r="V37" s="119">
        <f t="shared" si="76"/>
        <v>874.60750344203916</v>
      </c>
      <c r="W37" s="119">
        <f t="shared" si="76"/>
        <v>0</v>
      </c>
      <c r="X37" s="119">
        <f t="shared" si="76"/>
        <v>0</v>
      </c>
      <c r="Y37" s="119">
        <f t="shared" si="76"/>
        <v>728.88181592571993</v>
      </c>
      <c r="Z37" s="119">
        <f t="shared" si="76"/>
        <v>484.26071241481736</v>
      </c>
      <c r="AA37" s="119">
        <f t="shared" si="76"/>
        <v>0</v>
      </c>
      <c r="AB37" s="119">
        <f t="shared" si="76"/>
        <v>0</v>
      </c>
      <c r="AC37" s="120">
        <f t="shared" si="76"/>
        <v>44.679572195412135</v>
      </c>
      <c r="AD37" s="119">
        <f t="shared" si="76"/>
        <v>35.249761455724588</v>
      </c>
      <c r="AE37" s="119">
        <f t="shared" si="76"/>
        <v>0</v>
      </c>
      <c r="AF37" s="119">
        <f t="shared" si="76"/>
        <v>0</v>
      </c>
      <c r="AG37" s="119">
        <f t="shared" si="76"/>
        <v>9.4298107396875412</v>
      </c>
      <c r="AH37" s="119">
        <f t="shared" si="76"/>
        <v>0</v>
      </c>
      <c r="AI37" s="122">
        <f t="shared" si="80"/>
        <v>2132.4296039779883</v>
      </c>
      <c r="AJ37" s="2" t="str">
        <f t="shared" si="81"/>
        <v/>
      </c>
    </row>
    <row r="38" spans="1:36" ht="15">
      <c r="A38" s="27" t="s">
        <v>67</v>
      </c>
      <c r="B38" s="41">
        <f t="shared" si="77"/>
        <v>465.39800693343489</v>
      </c>
      <c r="C38" s="41">
        <f t="shared" si="77"/>
        <v>164.90947164757728</v>
      </c>
      <c r="D38" s="41">
        <f t="shared" si="77"/>
        <v>84.109524941661121</v>
      </c>
      <c r="E38" s="41">
        <f t="shared" si="77"/>
        <v>2.7688776730271405</v>
      </c>
      <c r="F38" s="397">
        <v>0</v>
      </c>
      <c r="G38" s="41">
        <f t="shared" si="74"/>
        <v>0</v>
      </c>
      <c r="H38" s="41">
        <f t="shared" si="74"/>
        <v>0</v>
      </c>
      <c r="I38" s="43">
        <f t="shared" si="78"/>
        <v>717.18588119570052</v>
      </c>
      <c r="K38" s="77" t="s">
        <v>67</v>
      </c>
      <c r="L38" s="90">
        <f t="shared" si="75"/>
        <v>465.39800693343489</v>
      </c>
      <c r="M38" s="90">
        <f t="shared" si="75"/>
        <v>164.90947164757728</v>
      </c>
      <c r="N38" s="90">
        <f t="shared" si="75"/>
        <v>84.109524941661121</v>
      </c>
      <c r="O38" s="90">
        <f t="shared" si="75"/>
        <v>2.7688776730271405</v>
      </c>
      <c r="P38" s="90">
        <f t="shared" si="75"/>
        <v>0</v>
      </c>
      <c r="Q38" s="90">
        <f t="shared" si="75"/>
        <v>0</v>
      </c>
      <c r="R38" s="90">
        <f t="shared" si="75"/>
        <v>0</v>
      </c>
      <c r="S38" s="92">
        <f t="shared" si="79"/>
        <v>717.18588119570052</v>
      </c>
      <c r="U38" s="107" t="s">
        <v>56</v>
      </c>
      <c r="V38" s="123">
        <f t="shared" si="76"/>
        <v>459.00248459891037</v>
      </c>
      <c r="W38" s="123">
        <f t="shared" si="76"/>
        <v>2.1940770753904899</v>
      </c>
      <c r="X38" s="123">
        <f t="shared" si="76"/>
        <v>0</v>
      </c>
      <c r="Y38" s="123">
        <f t="shared" si="76"/>
        <v>164.90947164757728</v>
      </c>
      <c r="Z38" s="123">
        <f t="shared" si="76"/>
        <v>71.937834813240769</v>
      </c>
      <c r="AA38" s="123">
        <f t="shared" si="76"/>
        <v>0.99342686633397193</v>
      </c>
      <c r="AB38" s="123">
        <f t="shared" si="76"/>
        <v>0</v>
      </c>
      <c r="AC38" s="124">
        <f t="shared" si="76"/>
        <v>18.148586194247581</v>
      </c>
      <c r="AD38" s="123">
        <f t="shared" si="76"/>
        <v>4.2014452591340552</v>
      </c>
      <c r="AE38" s="123">
        <f t="shared" si="76"/>
        <v>0</v>
      </c>
      <c r="AF38" s="123">
        <f t="shared" si="76"/>
        <v>0</v>
      </c>
      <c r="AG38" s="123">
        <f t="shared" si="76"/>
        <v>12.171690128420357</v>
      </c>
      <c r="AH38" s="123">
        <f t="shared" si="76"/>
        <v>1.7754508066931685</v>
      </c>
      <c r="AI38" s="125">
        <f t="shared" si="80"/>
        <v>717.18588119570052</v>
      </c>
      <c r="AJ38" s="2" t="str">
        <f t="shared" si="81"/>
        <v/>
      </c>
    </row>
    <row r="39" spans="1:36" ht="15">
      <c r="A39" s="28" t="s">
        <v>57</v>
      </c>
      <c r="B39" s="44">
        <f t="shared" si="77"/>
        <v>0</v>
      </c>
      <c r="C39" s="44">
        <f t="shared" si="77"/>
        <v>0</v>
      </c>
      <c r="D39" s="44">
        <f t="shared" si="77"/>
        <v>9.7270892376772053</v>
      </c>
      <c r="E39" s="44">
        <f t="shared" si="77"/>
        <v>2764.6592400654945</v>
      </c>
      <c r="F39" s="397">
        <v>0</v>
      </c>
      <c r="G39" s="44">
        <f t="shared" si="74"/>
        <v>0</v>
      </c>
      <c r="H39" s="44">
        <f t="shared" si="74"/>
        <v>0</v>
      </c>
      <c r="I39" s="40">
        <f t="shared" si="78"/>
        <v>2774.3863293031718</v>
      </c>
      <c r="K39" s="78" t="s">
        <v>57</v>
      </c>
      <c r="L39" s="44">
        <f t="shared" si="75"/>
        <v>0</v>
      </c>
      <c r="M39" s="44">
        <f t="shared" si="75"/>
        <v>0</v>
      </c>
      <c r="N39" s="44">
        <f t="shared" si="75"/>
        <v>9.7270892376772053</v>
      </c>
      <c r="O39" s="44">
        <f t="shared" si="75"/>
        <v>2764.6592400654945</v>
      </c>
      <c r="P39" s="44">
        <f t="shared" si="75"/>
        <v>5890.1494376841629</v>
      </c>
      <c r="Q39" s="44">
        <f t="shared" si="75"/>
        <v>0</v>
      </c>
      <c r="R39" s="44">
        <f t="shared" si="75"/>
        <v>0</v>
      </c>
      <c r="S39" s="89">
        <f t="shared" si="79"/>
        <v>8664.5357669873338</v>
      </c>
      <c r="U39" s="108" t="s">
        <v>57</v>
      </c>
      <c r="V39" s="119">
        <f t="shared" si="76"/>
        <v>0</v>
      </c>
      <c r="W39" s="119">
        <f t="shared" si="76"/>
        <v>0</v>
      </c>
      <c r="X39" s="119">
        <f t="shared" si="76"/>
        <v>0</v>
      </c>
      <c r="Y39" s="119">
        <f t="shared" si="76"/>
        <v>0</v>
      </c>
      <c r="Z39" s="119">
        <f t="shared" si="76"/>
        <v>0</v>
      </c>
      <c r="AA39" s="119">
        <f t="shared" si="76"/>
        <v>2760.0583640893924</v>
      </c>
      <c r="AB39" s="119">
        <f t="shared" si="76"/>
        <v>5890.1494376841629</v>
      </c>
      <c r="AC39" s="120">
        <f t="shared" si="76"/>
        <v>14.327965213779242</v>
      </c>
      <c r="AD39" s="119">
        <f t="shared" si="76"/>
        <v>0</v>
      </c>
      <c r="AE39" s="119">
        <f t="shared" si="76"/>
        <v>4.6008759761020368</v>
      </c>
      <c r="AF39" s="119">
        <f t="shared" si="76"/>
        <v>0</v>
      </c>
      <c r="AG39" s="119">
        <f t="shared" si="76"/>
        <v>9.7270892376772053</v>
      </c>
      <c r="AH39" s="119">
        <f t="shared" si="76"/>
        <v>0</v>
      </c>
      <c r="AI39" s="122">
        <f t="shared" si="80"/>
        <v>8664.5357669873338</v>
      </c>
      <c r="AJ39" s="2" t="str">
        <f t="shared" si="81"/>
        <v/>
      </c>
    </row>
    <row r="40" spans="1:36" ht="15">
      <c r="A40" s="27" t="s">
        <v>12</v>
      </c>
      <c r="B40" s="41">
        <f t="shared" si="77"/>
        <v>0</v>
      </c>
      <c r="C40" s="41">
        <f t="shared" si="77"/>
        <v>0.30908392961997194</v>
      </c>
      <c r="D40" s="41">
        <f t="shared" si="77"/>
        <v>0</v>
      </c>
      <c r="E40" s="41">
        <f t="shared" si="77"/>
        <v>40.908558066515845</v>
      </c>
      <c r="F40" s="397">
        <v>0</v>
      </c>
      <c r="G40" s="41">
        <f t="shared" si="74"/>
        <v>0</v>
      </c>
      <c r="H40" s="41">
        <f t="shared" si="74"/>
        <v>0</v>
      </c>
      <c r="I40" s="43">
        <f t="shared" si="78"/>
        <v>41.217641996135818</v>
      </c>
      <c r="K40" s="77" t="s">
        <v>12</v>
      </c>
      <c r="L40" s="90">
        <f t="shared" si="75"/>
        <v>0</v>
      </c>
      <c r="M40" s="90">
        <f t="shared" si="75"/>
        <v>0.30908392961997194</v>
      </c>
      <c r="N40" s="90">
        <f t="shared" si="75"/>
        <v>0</v>
      </c>
      <c r="O40" s="90">
        <f t="shared" si="75"/>
        <v>40.908558066515845</v>
      </c>
      <c r="P40" s="90">
        <f t="shared" si="75"/>
        <v>311.88752734323629</v>
      </c>
      <c r="Q40" s="90">
        <f t="shared" si="75"/>
        <v>0</v>
      </c>
      <c r="R40" s="90">
        <f t="shared" si="75"/>
        <v>0</v>
      </c>
      <c r="S40" s="92">
        <f t="shared" si="79"/>
        <v>353.10516933937208</v>
      </c>
      <c r="U40" s="107" t="s">
        <v>12</v>
      </c>
      <c r="V40" s="123">
        <f t="shared" si="76"/>
        <v>0</v>
      </c>
      <c r="W40" s="123">
        <f t="shared" si="76"/>
        <v>0</v>
      </c>
      <c r="X40" s="123">
        <f t="shared" si="76"/>
        <v>0</v>
      </c>
      <c r="Y40" s="123">
        <f t="shared" si="76"/>
        <v>0.30908392961997194</v>
      </c>
      <c r="Z40" s="123">
        <f t="shared" si="76"/>
        <v>0</v>
      </c>
      <c r="AA40" s="123">
        <f t="shared" si="76"/>
        <v>40.908558066515845</v>
      </c>
      <c r="AB40" s="123">
        <f t="shared" si="76"/>
        <v>311.88752734323629</v>
      </c>
      <c r="AC40" s="124">
        <f t="shared" si="76"/>
        <v>0</v>
      </c>
      <c r="AD40" s="123">
        <f t="shared" si="76"/>
        <v>0</v>
      </c>
      <c r="AE40" s="123">
        <f t="shared" si="76"/>
        <v>0</v>
      </c>
      <c r="AF40" s="123">
        <f t="shared" si="76"/>
        <v>0</v>
      </c>
      <c r="AG40" s="123">
        <f t="shared" si="76"/>
        <v>0</v>
      </c>
      <c r="AH40" s="123">
        <f t="shared" si="76"/>
        <v>0</v>
      </c>
      <c r="AI40" s="125">
        <f t="shared" si="80"/>
        <v>353.10516933937208</v>
      </c>
      <c r="AJ40" s="2" t="str">
        <f t="shared" si="81"/>
        <v/>
      </c>
    </row>
    <row r="41" spans="1:36" ht="15">
      <c r="A41" s="28" t="s">
        <v>58</v>
      </c>
      <c r="B41" s="44">
        <f t="shared" si="77"/>
        <v>0.84116022099447441</v>
      </c>
      <c r="C41" s="44">
        <f t="shared" si="77"/>
        <v>0</v>
      </c>
      <c r="D41" s="44">
        <f t="shared" si="77"/>
        <v>0.69354500980785971</v>
      </c>
      <c r="E41" s="44">
        <f t="shared" si="77"/>
        <v>0.31335114875652831</v>
      </c>
      <c r="F41" s="397">
        <v>0</v>
      </c>
      <c r="G41" s="44">
        <f t="shared" si="74"/>
        <v>0</v>
      </c>
      <c r="H41" s="44">
        <f t="shared" si="74"/>
        <v>0</v>
      </c>
      <c r="I41" s="40">
        <f t="shared" si="78"/>
        <v>1.8480563795588625</v>
      </c>
      <c r="K41" s="78" t="s">
        <v>58</v>
      </c>
      <c r="L41" s="44">
        <f t="shared" si="75"/>
        <v>0.84116022099447441</v>
      </c>
      <c r="M41" s="44">
        <f t="shared" si="75"/>
        <v>0</v>
      </c>
      <c r="N41" s="44">
        <f t="shared" si="75"/>
        <v>0.69354500980785971</v>
      </c>
      <c r="O41" s="44">
        <f t="shared" si="75"/>
        <v>0.31335114875652831</v>
      </c>
      <c r="P41" s="44">
        <f t="shared" si="75"/>
        <v>0</v>
      </c>
      <c r="Q41" s="44">
        <f t="shared" si="75"/>
        <v>0</v>
      </c>
      <c r="R41" s="44">
        <f t="shared" si="75"/>
        <v>0</v>
      </c>
      <c r="S41" s="89">
        <f t="shared" si="79"/>
        <v>1.8480563795588625</v>
      </c>
      <c r="U41" s="108" t="s">
        <v>58</v>
      </c>
      <c r="V41" s="119">
        <f t="shared" si="76"/>
        <v>0.84116022099447441</v>
      </c>
      <c r="W41" s="119">
        <f t="shared" si="76"/>
        <v>0</v>
      </c>
      <c r="X41" s="119">
        <f t="shared" si="76"/>
        <v>0</v>
      </c>
      <c r="Y41" s="119">
        <f t="shared" si="76"/>
        <v>0</v>
      </c>
      <c r="Z41" s="119">
        <f t="shared" si="76"/>
        <v>0.69354500980785971</v>
      </c>
      <c r="AA41" s="119">
        <f t="shared" si="76"/>
        <v>0</v>
      </c>
      <c r="AB41" s="119">
        <f t="shared" si="76"/>
        <v>0</v>
      </c>
      <c r="AC41" s="120">
        <f t="shared" si="76"/>
        <v>0.31335114875652831</v>
      </c>
      <c r="AD41" s="119">
        <f t="shared" si="76"/>
        <v>0</v>
      </c>
      <c r="AE41" s="119">
        <f t="shared" si="76"/>
        <v>0</v>
      </c>
      <c r="AF41" s="119">
        <f t="shared" si="76"/>
        <v>0</v>
      </c>
      <c r="AG41" s="119">
        <f t="shared" si="76"/>
        <v>0</v>
      </c>
      <c r="AH41" s="119">
        <f t="shared" si="76"/>
        <v>0.31335114875652831</v>
      </c>
      <c r="AI41" s="122">
        <f t="shared" si="80"/>
        <v>1.8480563795588625</v>
      </c>
      <c r="AJ41" s="2" t="str">
        <f t="shared" si="81"/>
        <v/>
      </c>
    </row>
    <row r="42" spans="1:36" ht="15">
      <c r="A42" s="27" t="s">
        <v>17</v>
      </c>
      <c r="B42" s="41">
        <f t="shared" si="77"/>
        <v>133.04062270395045</v>
      </c>
      <c r="C42" s="41">
        <f t="shared" si="77"/>
        <v>3.5366252034230579</v>
      </c>
      <c r="D42" s="41">
        <f t="shared" si="77"/>
        <v>171.78668432356332</v>
      </c>
      <c r="E42" s="41">
        <f t="shared" si="77"/>
        <v>48.525386883156401</v>
      </c>
      <c r="F42" s="397">
        <v>0</v>
      </c>
      <c r="G42" s="41">
        <f t="shared" si="74"/>
        <v>0</v>
      </c>
      <c r="H42" s="41">
        <f t="shared" si="74"/>
        <v>0</v>
      </c>
      <c r="I42" s="43">
        <f t="shared" si="78"/>
        <v>356.88931911409321</v>
      </c>
      <c r="K42" s="77" t="s">
        <v>17</v>
      </c>
      <c r="L42" s="90">
        <f t="shared" si="75"/>
        <v>133.04062270395045</v>
      </c>
      <c r="M42" s="90">
        <f t="shared" si="75"/>
        <v>3.5366252034230579</v>
      </c>
      <c r="N42" s="90">
        <f t="shared" si="75"/>
        <v>171.78668432356332</v>
      </c>
      <c r="O42" s="90">
        <f t="shared" si="75"/>
        <v>48.525386883156401</v>
      </c>
      <c r="P42" s="90">
        <f t="shared" si="75"/>
        <v>24.943942112420849</v>
      </c>
      <c r="Q42" s="90">
        <f t="shared" si="75"/>
        <v>0</v>
      </c>
      <c r="R42" s="90">
        <f t="shared" si="75"/>
        <v>0</v>
      </c>
      <c r="S42" s="92">
        <f t="shared" si="79"/>
        <v>381.83326122651408</v>
      </c>
      <c r="U42" s="107" t="s">
        <v>17</v>
      </c>
      <c r="V42" s="123">
        <f t="shared" si="76"/>
        <v>128.73698167146091</v>
      </c>
      <c r="W42" s="123">
        <f t="shared" si="76"/>
        <v>0.39484361524499378</v>
      </c>
      <c r="X42" s="123">
        <f t="shared" si="76"/>
        <v>0</v>
      </c>
      <c r="Y42" s="123">
        <f t="shared" si="76"/>
        <v>3.5366252034230579</v>
      </c>
      <c r="Z42" s="123">
        <f t="shared" si="76"/>
        <v>151.13994913635531</v>
      </c>
      <c r="AA42" s="123">
        <f t="shared" si="76"/>
        <v>27.339933502886783</v>
      </c>
      <c r="AB42" s="123">
        <f t="shared" si="76"/>
        <v>24.943942112420849</v>
      </c>
      <c r="AC42" s="124">
        <f t="shared" si="76"/>
        <v>45.740985984722158</v>
      </c>
      <c r="AD42" s="123">
        <f t="shared" si="76"/>
        <v>3.9087974172445388</v>
      </c>
      <c r="AE42" s="123">
        <f t="shared" si="76"/>
        <v>0</v>
      </c>
      <c r="AF42" s="123">
        <f t="shared" si="76"/>
        <v>0</v>
      </c>
      <c r="AG42" s="123">
        <f t="shared" si="76"/>
        <v>20.646735187208002</v>
      </c>
      <c r="AH42" s="123">
        <f t="shared" si="76"/>
        <v>21.185453380269614</v>
      </c>
      <c r="AI42" s="125">
        <f t="shared" si="80"/>
        <v>381.83326122651408</v>
      </c>
      <c r="AJ42" s="2" t="str">
        <f>IF(ABS(S42-AI42)&gt;0.2,S42-AI42,"")</f>
        <v/>
      </c>
    </row>
    <row r="43" spans="1:36" ht="15">
      <c r="A43" s="28" t="s">
        <v>139</v>
      </c>
      <c r="B43" s="44">
        <f t="shared" si="77"/>
        <v>3437.8651319427381</v>
      </c>
      <c r="C43" s="44">
        <f t="shared" si="77"/>
        <v>12509.549588101874</v>
      </c>
      <c r="D43" s="44">
        <f t="shared" si="77"/>
        <v>14133.138978034785</v>
      </c>
      <c r="E43" s="44">
        <f t="shared" si="77"/>
        <v>4.4147209635914759</v>
      </c>
      <c r="F43" s="397">
        <v>0</v>
      </c>
      <c r="G43" s="44">
        <f t="shared" si="74"/>
        <v>0</v>
      </c>
      <c r="H43" s="44">
        <f t="shared" si="74"/>
        <v>0</v>
      </c>
      <c r="I43" s="40">
        <f t="shared" si="78"/>
        <v>30084.968419042991</v>
      </c>
      <c r="K43" s="78" t="s">
        <v>139</v>
      </c>
      <c r="L43" s="44">
        <f t="shared" si="75"/>
        <v>3437.8651319427381</v>
      </c>
      <c r="M43" s="44">
        <f t="shared" si="75"/>
        <v>12509.549588101874</v>
      </c>
      <c r="N43" s="44">
        <f t="shared" si="75"/>
        <v>14133.138978034785</v>
      </c>
      <c r="O43" s="44">
        <f t="shared" si="75"/>
        <v>4.4147209635914759</v>
      </c>
      <c r="P43" s="44">
        <f t="shared" si="75"/>
        <v>4.2786902789443273</v>
      </c>
      <c r="Q43" s="44">
        <f t="shared" si="75"/>
        <v>0</v>
      </c>
      <c r="R43" s="44">
        <f t="shared" si="75"/>
        <v>0</v>
      </c>
      <c r="S43" s="89">
        <f t="shared" si="79"/>
        <v>30089.247109321936</v>
      </c>
      <c r="U43" s="108" t="s">
        <v>139</v>
      </c>
      <c r="V43" s="119">
        <f t="shared" si="76"/>
        <v>3291.3265412892852</v>
      </c>
      <c r="W43" s="119">
        <f t="shared" si="76"/>
        <v>0</v>
      </c>
      <c r="X43" s="119">
        <f t="shared" si="76"/>
        <v>0</v>
      </c>
      <c r="Y43" s="119">
        <f t="shared" si="76"/>
        <v>12509.549588101874</v>
      </c>
      <c r="Z43" s="119">
        <f t="shared" si="76"/>
        <v>12404.851377104787</v>
      </c>
      <c r="AA43" s="119">
        <f t="shared" si="76"/>
        <v>4.4147209635914759</v>
      </c>
      <c r="AB43" s="119">
        <f t="shared" si="76"/>
        <v>4.2786902789443273</v>
      </c>
      <c r="AC43" s="120">
        <f t="shared" si="76"/>
        <v>1874.8261915834501</v>
      </c>
      <c r="AD43" s="119">
        <f t="shared" si="76"/>
        <v>146.53859065345273</v>
      </c>
      <c r="AE43" s="119">
        <f t="shared" si="76"/>
        <v>0</v>
      </c>
      <c r="AF43" s="119">
        <f t="shared" si="76"/>
        <v>0</v>
      </c>
      <c r="AG43" s="119">
        <f t="shared" si="76"/>
        <v>1728.2876009299978</v>
      </c>
      <c r="AH43" s="119">
        <f t="shared" si="76"/>
        <v>0</v>
      </c>
      <c r="AI43" s="122">
        <f t="shared" si="80"/>
        <v>30089.247109321936</v>
      </c>
      <c r="AJ43" s="2" t="str">
        <f t="shared" si="81"/>
        <v/>
      </c>
    </row>
    <row r="44" spans="1:36" ht="15">
      <c r="A44" s="27" t="s">
        <v>25</v>
      </c>
      <c r="B44" s="41">
        <f t="shared" si="77"/>
        <v>3630.2334321790518</v>
      </c>
      <c r="C44" s="41">
        <f t="shared" si="77"/>
        <v>128.93213123481834</v>
      </c>
      <c r="D44" s="41">
        <f t="shared" si="77"/>
        <v>3244.0924583874839</v>
      </c>
      <c r="E44" s="41">
        <f t="shared" si="77"/>
        <v>19250.386210078708</v>
      </c>
      <c r="F44" s="397">
        <v>0</v>
      </c>
      <c r="G44" s="41">
        <f t="shared" si="74"/>
        <v>2274.5594056905898</v>
      </c>
      <c r="H44" s="41">
        <f t="shared" si="74"/>
        <v>73.628780588722464</v>
      </c>
      <c r="I44" s="43">
        <f t="shared" si="78"/>
        <v>28601.832418159374</v>
      </c>
      <c r="K44" s="77" t="s">
        <v>25</v>
      </c>
      <c r="L44" s="90">
        <f t="shared" si="75"/>
        <v>3630.2334321790518</v>
      </c>
      <c r="M44" s="90">
        <f t="shared" si="75"/>
        <v>128.93213123481834</v>
      </c>
      <c r="N44" s="90">
        <f t="shared" si="75"/>
        <v>3244.0924583874839</v>
      </c>
      <c r="O44" s="90">
        <f t="shared" si="75"/>
        <v>19250.386210078708</v>
      </c>
      <c r="P44" s="90">
        <f t="shared" si="75"/>
        <v>280.40891490644043</v>
      </c>
      <c r="Q44" s="90">
        <f t="shared" si="75"/>
        <v>2274.5594056905898</v>
      </c>
      <c r="R44" s="90">
        <f t="shared" si="75"/>
        <v>73.628780588722464</v>
      </c>
      <c r="S44" s="92">
        <f t="shared" si="79"/>
        <v>28882.241333065816</v>
      </c>
      <c r="U44" s="107" t="s">
        <v>25</v>
      </c>
      <c r="V44" s="123">
        <f t="shared" si="76"/>
        <v>102.98281571493609</v>
      </c>
      <c r="W44" s="123">
        <f t="shared" si="76"/>
        <v>2318.092132473429</v>
      </c>
      <c r="X44" s="123">
        <f t="shared" si="76"/>
        <v>2274.5594056905898</v>
      </c>
      <c r="Y44" s="123">
        <f t="shared" si="76"/>
        <v>128.93213123481834</v>
      </c>
      <c r="Z44" s="123">
        <f t="shared" si="76"/>
        <v>3148.1127243771202</v>
      </c>
      <c r="AA44" s="123">
        <f t="shared" si="76"/>
        <v>17455.562584772859</v>
      </c>
      <c r="AB44" s="123">
        <f t="shared" si="76"/>
        <v>280.40891490644043</v>
      </c>
      <c r="AC44" s="124">
        <f t="shared" si="76"/>
        <v>3173.59062389562</v>
      </c>
      <c r="AD44" s="123">
        <f t="shared" si="76"/>
        <v>1209.1584839906859</v>
      </c>
      <c r="AE44" s="123">
        <f t="shared" si="76"/>
        <v>1775.3330027415218</v>
      </c>
      <c r="AF44" s="123">
        <f t="shared" si="76"/>
        <v>73.628780588722464</v>
      </c>
      <c r="AG44" s="123">
        <f t="shared" si="76"/>
        <v>95.979734010363345</v>
      </c>
      <c r="AH44" s="123">
        <f t="shared" si="76"/>
        <v>19.490622564326301</v>
      </c>
      <c r="AI44" s="125">
        <f t="shared" si="80"/>
        <v>28882.241333065816</v>
      </c>
      <c r="AJ44" s="2" t="str">
        <f t="shared" si="81"/>
        <v/>
      </c>
    </row>
    <row r="45" spans="1:36" ht="15">
      <c r="A45" s="28" t="s">
        <v>24</v>
      </c>
      <c r="B45" s="44">
        <f t="shared" si="77"/>
        <v>1993.9396691411569</v>
      </c>
      <c r="C45" s="44">
        <f t="shared" si="77"/>
        <v>0.63377225797270897</v>
      </c>
      <c r="D45" s="44">
        <f t="shared" si="77"/>
        <v>351.23982483840916</v>
      </c>
      <c r="E45" s="44">
        <f t="shared" si="77"/>
        <v>0</v>
      </c>
      <c r="F45" s="397">
        <v>0</v>
      </c>
      <c r="G45" s="44">
        <f t="shared" si="74"/>
        <v>0</v>
      </c>
      <c r="H45" s="44">
        <f t="shared" si="74"/>
        <v>0</v>
      </c>
      <c r="I45" s="40">
        <f t="shared" si="78"/>
        <v>2345.8132662375388</v>
      </c>
      <c r="K45" s="78" t="s">
        <v>24</v>
      </c>
      <c r="L45" s="44">
        <f t="shared" si="75"/>
        <v>1993.9396691411569</v>
      </c>
      <c r="M45" s="44">
        <f t="shared" si="75"/>
        <v>0.63377225797270897</v>
      </c>
      <c r="N45" s="44">
        <f t="shared" si="75"/>
        <v>351.23982483840916</v>
      </c>
      <c r="O45" s="44">
        <f t="shared" si="75"/>
        <v>0</v>
      </c>
      <c r="P45" s="44">
        <f t="shared" si="75"/>
        <v>0</v>
      </c>
      <c r="Q45" s="44">
        <f t="shared" si="75"/>
        <v>0</v>
      </c>
      <c r="R45" s="44">
        <f t="shared" si="75"/>
        <v>0</v>
      </c>
      <c r="S45" s="89">
        <f t="shared" si="79"/>
        <v>2345.8132662375388</v>
      </c>
      <c r="U45" s="108" t="s">
        <v>24</v>
      </c>
      <c r="V45" s="119">
        <f t="shared" si="76"/>
        <v>1097.2874318474255</v>
      </c>
      <c r="W45" s="119">
        <f t="shared" si="76"/>
        <v>0</v>
      </c>
      <c r="X45" s="119">
        <f t="shared" si="76"/>
        <v>0</v>
      </c>
      <c r="Y45" s="119">
        <f t="shared" si="76"/>
        <v>0.63377225797270897</v>
      </c>
      <c r="Z45" s="119">
        <f t="shared" si="76"/>
        <v>8.2482876974056154</v>
      </c>
      <c r="AA45" s="119">
        <f t="shared" si="76"/>
        <v>0</v>
      </c>
      <c r="AB45" s="119">
        <f t="shared" si="76"/>
        <v>0</v>
      </c>
      <c r="AC45" s="120">
        <f t="shared" si="76"/>
        <v>1239.6437744347345</v>
      </c>
      <c r="AD45" s="119">
        <f t="shared" si="76"/>
        <v>896.65223729373088</v>
      </c>
      <c r="AE45" s="119">
        <f t="shared" si="76"/>
        <v>0</v>
      </c>
      <c r="AF45" s="119">
        <f t="shared" si="76"/>
        <v>0</v>
      </c>
      <c r="AG45" s="119">
        <f t="shared" si="76"/>
        <v>342.99153714100362</v>
      </c>
      <c r="AH45" s="119">
        <f t="shared" si="76"/>
        <v>0</v>
      </c>
      <c r="AI45" s="122">
        <f t="shared" si="80"/>
        <v>2345.8132662375383</v>
      </c>
      <c r="AJ45" s="2" t="str">
        <f t="shared" si="81"/>
        <v/>
      </c>
    </row>
    <row r="46" spans="1:36" ht="15">
      <c r="A46" s="27" t="s">
        <v>59</v>
      </c>
      <c r="B46" s="41">
        <f t="shared" si="77"/>
        <v>82.934660408247396</v>
      </c>
      <c r="C46" s="41">
        <f t="shared" si="77"/>
        <v>16.462373650238607</v>
      </c>
      <c r="D46" s="41">
        <f t="shared" si="77"/>
        <v>50.412916881717159</v>
      </c>
      <c r="E46" s="41">
        <f t="shared" si="77"/>
        <v>0</v>
      </c>
      <c r="F46" s="397">
        <v>0</v>
      </c>
      <c r="G46" s="41">
        <f t="shared" si="74"/>
        <v>0</v>
      </c>
      <c r="H46" s="41">
        <f t="shared" si="74"/>
        <v>0</v>
      </c>
      <c r="I46" s="43">
        <f t="shared" si="78"/>
        <v>149.80995094020315</v>
      </c>
      <c r="K46" s="77" t="s">
        <v>59</v>
      </c>
      <c r="L46" s="90">
        <f t="shared" si="75"/>
        <v>82.934660408247396</v>
      </c>
      <c r="M46" s="90">
        <f t="shared" si="75"/>
        <v>16.462373650238607</v>
      </c>
      <c r="N46" s="90">
        <f t="shared" si="75"/>
        <v>50.412916881717159</v>
      </c>
      <c r="O46" s="90">
        <f t="shared" si="75"/>
        <v>0</v>
      </c>
      <c r="P46" s="90">
        <f t="shared" si="75"/>
        <v>0</v>
      </c>
      <c r="Q46" s="90">
        <f t="shared" si="75"/>
        <v>0</v>
      </c>
      <c r="R46" s="90">
        <f t="shared" si="75"/>
        <v>0</v>
      </c>
      <c r="S46" s="92">
        <f t="shared" si="79"/>
        <v>149.80995094020315</v>
      </c>
      <c r="U46" s="107" t="s">
        <v>59</v>
      </c>
      <c r="V46" s="123">
        <f t="shared" si="76"/>
        <v>79.819212454580423</v>
      </c>
      <c r="W46" s="123">
        <f t="shared" si="76"/>
        <v>0</v>
      </c>
      <c r="X46" s="123">
        <f t="shared" si="76"/>
        <v>0</v>
      </c>
      <c r="Y46" s="123">
        <f t="shared" si="76"/>
        <v>16.462373650238607</v>
      </c>
      <c r="Z46" s="123">
        <f t="shared" si="76"/>
        <v>50.412916881717159</v>
      </c>
      <c r="AA46" s="123">
        <f t="shared" si="76"/>
        <v>0</v>
      </c>
      <c r="AB46" s="123">
        <f t="shared" si="76"/>
        <v>0</v>
      </c>
      <c r="AC46" s="124">
        <f t="shared" si="76"/>
        <v>3.115447953666965</v>
      </c>
      <c r="AD46" s="123">
        <f t="shared" si="76"/>
        <v>3.115447953666965</v>
      </c>
      <c r="AE46" s="123">
        <f t="shared" si="76"/>
        <v>0</v>
      </c>
      <c r="AF46" s="123">
        <f t="shared" si="76"/>
        <v>0</v>
      </c>
      <c r="AG46" s="123">
        <f t="shared" si="76"/>
        <v>0</v>
      </c>
      <c r="AH46" s="123">
        <f t="shared" si="76"/>
        <v>0</v>
      </c>
      <c r="AI46" s="125">
        <f t="shared" si="80"/>
        <v>149.80995094020315</v>
      </c>
      <c r="AJ46" s="2" t="str">
        <f t="shared" si="81"/>
        <v/>
      </c>
    </row>
    <row r="47" spans="1:36" ht="15">
      <c r="A47" s="28" t="s">
        <v>22</v>
      </c>
      <c r="B47" s="44">
        <f t="shared" si="77"/>
        <v>681.04023919312135</v>
      </c>
      <c r="C47" s="44">
        <f t="shared" si="77"/>
        <v>10388.855124918802</v>
      </c>
      <c r="D47" s="44">
        <f t="shared" si="77"/>
        <v>1691.5794503485652</v>
      </c>
      <c r="E47" s="44">
        <f t="shared" si="77"/>
        <v>0</v>
      </c>
      <c r="F47" s="397">
        <v>0</v>
      </c>
      <c r="G47" s="44">
        <f t="shared" si="74"/>
        <v>0</v>
      </c>
      <c r="H47" s="44">
        <f t="shared" si="74"/>
        <v>0</v>
      </c>
      <c r="I47" s="40">
        <f t="shared" si="78"/>
        <v>12761.474814460489</v>
      </c>
      <c r="K47" s="78" t="s">
        <v>22</v>
      </c>
      <c r="L47" s="44">
        <f t="shared" si="75"/>
        <v>681.04023919312135</v>
      </c>
      <c r="M47" s="44">
        <f t="shared" si="75"/>
        <v>10388.855124918802</v>
      </c>
      <c r="N47" s="44">
        <f t="shared" si="75"/>
        <v>1691.5794503485652</v>
      </c>
      <c r="O47" s="44">
        <f t="shared" si="75"/>
        <v>0</v>
      </c>
      <c r="P47" s="44">
        <f t="shared" si="75"/>
        <v>349.91103869551472</v>
      </c>
      <c r="Q47" s="44">
        <f t="shared" si="75"/>
        <v>0</v>
      </c>
      <c r="R47" s="44">
        <f t="shared" si="75"/>
        <v>0</v>
      </c>
      <c r="S47" s="89">
        <f t="shared" si="79"/>
        <v>13111.385853156004</v>
      </c>
      <c r="U47" s="108" t="s">
        <v>22</v>
      </c>
      <c r="V47" s="119">
        <f t="shared" si="76"/>
        <v>674.43249117148707</v>
      </c>
      <c r="W47" s="119">
        <f t="shared" si="76"/>
        <v>0</v>
      </c>
      <c r="X47" s="119">
        <f t="shared" si="76"/>
        <v>0</v>
      </c>
      <c r="Y47" s="119">
        <f t="shared" si="76"/>
        <v>10388.855124918802</v>
      </c>
      <c r="Z47" s="119">
        <f t="shared" si="76"/>
        <v>1467.619418964623</v>
      </c>
      <c r="AA47" s="119">
        <f t="shared" si="76"/>
        <v>0</v>
      </c>
      <c r="AB47" s="119">
        <f t="shared" si="76"/>
        <v>349.91103869551472</v>
      </c>
      <c r="AC47" s="120">
        <f t="shared" si="76"/>
        <v>230.56777940557652</v>
      </c>
      <c r="AD47" s="119">
        <f t="shared" si="76"/>
        <v>6.6077480216341797</v>
      </c>
      <c r="AE47" s="119">
        <f t="shared" si="76"/>
        <v>0</v>
      </c>
      <c r="AF47" s="119">
        <f t="shared" si="76"/>
        <v>0</v>
      </c>
      <c r="AG47" s="119">
        <f t="shared" si="76"/>
        <v>223.96003138394232</v>
      </c>
      <c r="AH47" s="119">
        <f t="shared" si="76"/>
        <v>0</v>
      </c>
      <c r="AI47" s="122">
        <f t="shared" si="80"/>
        <v>13111.385853156004</v>
      </c>
      <c r="AJ47" s="2" t="str">
        <f t="shared" si="81"/>
        <v/>
      </c>
    </row>
    <row r="48" spans="1:36" ht="15">
      <c r="A48" s="27" t="s">
        <v>21</v>
      </c>
      <c r="B48" s="41">
        <f t="shared" si="77"/>
        <v>44.026536162669444</v>
      </c>
      <c r="C48" s="41">
        <f t="shared" si="77"/>
        <v>1729.1262974632248</v>
      </c>
      <c r="D48" s="41">
        <f t="shared" si="77"/>
        <v>1295.5488570964512</v>
      </c>
      <c r="E48" s="41">
        <f t="shared" si="77"/>
        <v>0</v>
      </c>
      <c r="F48" s="397">
        <v>0</v>
      </c>
      <c r="G48" s="41">
        <f t="shared" si="74"/>
        <v>0</v>
      </c>
      <c r="H48" s="41">
        <f t="shared" si="74"/>
        <v>0</v>
      </c>
      <c r="I48" s="43">
        <f t="shared" si="78"/>
        <v>3068.7016907223451</v>
      </c>
      <c r="K48" s="77" t="s">
        <v>21</v>
      </c>
      <c r="L48" s="90">
        <f t="shared" si="75"/>
        <v>44.026536162669444</v>
      </c>
      <c r="M48" s="90">
        <f t="shared" si="75"/>
        <v>1729.1262974632248</v>
      </c>
      <c r="N48" s="90">
        <f t="shared" si="75"/>
        <v>1295.5488570964512</v>
      </c>
      <c r="O48" s="90">
        <f t="shared" si="75"/>
        <v>0</v>
      </c>
      <c r="P48" s="90">
        <f t="shared" si="75"/>
        <v>0</v>
      </c>
      <c r="Q48" s="90">
        <f t="shared" si="75"/>
        <v>0</v>
      </c>
      <c r="R48" s="90">
        <f t="shared" si="75"/>
        <v>0</v>
      </c>
      <c r="S48" s="92">
        <f t="shared" si="79"/>
        <v>3068.7016907223451</v>
      </c>
      <c r="U48" s="107" t="s">
        <v>60</v>
      </c>
      <c r="V48" s="123">
        <f t="shared" si="76"/>
        <v>44.026536162669444</v>
      </c>
      <c r="W48" s="123">
        <f t="shared" si="76"/>
        <v>0</v>
      </c>
      <c r="X48" s="123">
        <f t="shared" si="76"/>
        <v>0</v>
      </c>
      <c r="Y48" s="123">
        <f t="shared" si="76"/>
        <v>1729.1262974632248</v>
      </c>
      <c r="Z48" s="123">
        <f t="shared" si="76"/>
        <v>1295.5488570964512</v>
      </c>
      <c r="AA48" s="123">
        <f t="shared" si="76"/>
        <v>0</v>
      </c>
      <c r="AB48" s="123">
        <f t="shared" si="76"/>
        <v>0</v>
      </c>
      <c r="AC48" s="124">
        <f t="shared" si="76"/>
        <v>0</v>
      </c>
      <c r="AD48" s="123">
        <f t="shared" si="76"/>
        <v>0</v>
      </c>
      <c r="AE48" s="123">
        <f t="shared" si="76"/>
        <v>0</v>
      </c>
      <c r="AF48" s="123">
        <f t="shared" si="76"/>
        <v>0</v>
      </c>
      <c r="AG48" s="123">
        <f t="shared" si="76"/>
        <v>0</v>
      </c>
      <c r="AH48" s="123">
        <f t="shared" si="76"/>
        <v>0</v>
      </c>
      <c r="AI48" s="125">
        <f t="shared" si="80"/>
        <v>3068.7016907223451</v>
      </c>
      <c r="AJ48" s="2" t="str">
        <f t="shared" si="81"/>
        <v/>
      </c>
    </row>
    <row r="49" spans="1:36" ht="15">
      <c r="A49" s="29" t="s">
        <v>63</v>
      </c>
      <c r="B49" s="44">
        <f t="shared" si="77"/>
        <v>6.4800000000000013</v>
      </c>
      <c r="C49" s="44">
        <f t="shared" si="77"/>
        <v>9.7044683400187957</v>
      </c>
      <c r="D49" s="44">
        <f t="shared" si="77"/>
        <v>4238.2000541952539</v>
      </c>
      <c r="E49" s="44">
        <f t="shared" si="77"/>
        <v>0</v>
      </c>
      <c r="F49" s="397">
        <v>0</v>
      </c>
      <c r="G49" s="44">
        <f t="shared" ref="G49:H53" si="82">G127+G153+G179+G205+G231+G257+G283+G309+G335+G361+G387+G413+G439</f>
        <v>0</v>
      </c>
      <c r="H49" s="44">
        <f t="shared" si="82"/>
        <v>0</v>
      </c>
      <c r="I49" s="40">
        <f t="shared" si="78"/>
        <v>4254.3845225352725</v>
      </c>
      <c r="K49" s="79" t="s">
        <v>63</v>
      </c>
      <c r="L49" s="44">
        <f t="shared" ref="L49:R53" si="83">L127+L153+L179+L205+L231+L257+L283+L309+L335+L361+L387+L413+L439</f>
        <v>6.4800000000000013</v>
      </c>
      <c r="M49" s="44">
        <f t="shared" si="83"/>
        <v>9.7044683400187957</v>
      </c>
      <c r="N49" s="44">
        <f t="shared" si="83"/>
        <v>4238.2000541952539</v>
      </c>
      <c r="O49" s="44">
        <f t="shared" si="83"/>
        <v>0</v>
      </c>
      <c r="P49" s="44">
        <f t="shared" si="83"/>
        <v>0</v>
      </c>
      <c r="Q49" s="44">
        <f t="shared" si="83"/>
        <v>0</v>
      </c>
      <c r="R49" s="44">
        <f t="shared" si="83"/>
        <v>0</v>
      </c>
      <c r="S49" s="89">
        <f t="shared" si="79"/>
        <v>4254.3845225352725</v>
      </c>
      <c r="U49" s="109" t="s">
        <v>61</v>
      </c>
      <c r="V49" s="119">
        <f t="shared" ref="V49:AH53" si="84">V127+V153+V179+V205+V231+V257+V283+V309+V335+V361+V387+V413+V439</f>
        <v>6.4800000000000013</v>
      </c>
      <c r="W49" s="119">
        <f t="shared" si="84"/>
        <v>0</v>
      </c>
      <c r="X49" s="119">
        <f t="shared" si="84"/>
        <v>0</v>
      </c>
      <c r="Y49" s="119">
        <f t="shared" si="84"/>
        <v>9.7044683400187957</v>
      </c>
      <c r="Z49" s="119">
        <f t="shared" si="84"/>
        <v>4238.2000541952539</v>
      </c>
      <c r="AA49" s="119">
        <f t="shared" si="84"/>
        <v>0</v>
      </c>
      <c r="AB49" s="119">
        <f t="shared" si="84"/>
        <v>0</v>
      </c>
      <c r="AC49" s="120">
        <f t="shared" si="84"/>
        <v>0</v>
      </c>
      <c r="AD49" s="119">
        <f t="shared" si="84"/>
        <v>0</v>
      </c>
      <c r="AE49" s="119">
        <f t="shared" si="84"/>
        <v>0</v>
      </c>
      <c r="AF49" s="119">
        <f t="shared" si="84"/>
        <v>0</v>
      </c>
      <c r="AG49" s="119">
        <f t="shared" si="84"/>
        <v>0</v>
      </c>
      <c r="AH49" s="119">
        <f t="shared" si="84"/>
        <v>0</v>
      </c>
      <c r="AI49" s="122">
        <f t="shared" si="80"/>
        <v>4254.3845225352725</v>
      </c>
      <c r="AJ49" s="2" t="str">
        <f t="shared" si="81"/>
        <v/>
      </c>
    </row>
    <row r="50" spans="1:36">
      <c r="A50" s="58" t="s">
        <v>23</v>
      </c>
      <c r="B50" s="62">
        <f t="shared" ref="B50:E53" si="85">B128+B154+B180+B206+B232+B258+B284+B310+B336+B362+B388+B414+B440</f>
        <v>6.4800000000000013</v>
      </c>
      <c r="C50" s="62">
        <f t="shared" si="85"/>
        <v>0</v>
      </c>
      <c r="D50" s="62">
        <f t="shared" si="85"/>
        <v>0</v>
      </c>
      <c r="E50" s="62">
        <f t="shared" si="85"/>
        <v>0</v>
      </c>
      <c r="F50" s="397">
        <v>0</v>
      </c>
      <c r="G50" s="62">
        <f t="shared" si="82"/>
        <v>0</v>
      </c>
      <c r="H50" s="62">
        <f t="shared" si="82"/>
        <v>0</v>
      </c>
      <c r="I50" s="64">
        <f t="shared" si="78"/>
        <v>6.4800000000000013</v>
      </c>
      <c r="K50" s="80" t="s">
        <v>23</v>
      </c>
      <c r="L50" s="93">
        <f t="shared" si="83"/>
        <v>6.4800000000000013</v>
      </c>
      <c r="M50" s="93">
        <f t="shared" si="83"/>
        <v>0</v>
      </c>
      <c r="N50" s="93">
        <f t="shared" si="83"/>
        <v>0</v>
      </c>
      <c r="O50" s="93">
        <f t="shared" si="83"/>
        <v>0</v>
      </c>
      <c r="P50" s="93">
        <f t="shared" si="83"/>
        <v>0</v>
      </c>
      <c r="Q50" s="93">
        <f t="shared" si="83"/>
        <v>0</v>
      </c>
      <c r="R50" s="93">
        <f t="shared" si="83"/>
        <v>0</v>
      </c>
      <c r="S50" s="95">
        <f t="shared" si="79"/>
        <v>6.4800000000000013</v>
      </c>
      <c r="U50" s="110" t="s">
        <v>64</v>
      </c>
      <c r="V50" s="126">
        <f t="shared" si="84"/>
        <v>6.4800000000000013</v>
      </c>
      <c r="W50" s="126">
        <f t="shared" si="84"/>
        <v>0</v>
      </c>
      <c r="X50" s="126">
        <f t="shared" si="84"/>
        <v>0</v>
      </c>
      <c r="Y50" s="126">
        <f t="shared" si="84"/>
        <v>0</v>
      </c>
      <c r="Z50" s="126">
        <f t="shared" si="84"/>
        <v>0</v>
      </c>
      <c r="AA50" s="126">
        <f t="shared" si="84"/>
        <v>0</v>
      </c>
      <c r="AB50" s="126">
        <f t="shared" si="84"/>
        <v>0</v>
      </c>
      <c r="AC50" s="285">
        <f t="shared" si="84"/>
        <v>0</v>
      </c>
      <c r="AD50" s="126">
        <f t="shared" si="84"/>
        <v>0</v>
      </c>
      <c r="AE50" s="126">
        <f t="shared" si="84"/>
        <v>0</v>
      </c>
      <c r="AF50" s="126">
        <f t="shared" si="84"/>
        <v>0</v>
      </c>
      <c r="AG50" s="126">
        <f t="shared" si="84"/>
        <v>0</v>
      </c>
      <c r="AH50" s="126">
        <f t="shared" si="84"/>
        <v>0</v>
      </c>
      <c r="AI50" s="128">
        <f t="shared" si="80"/>
        <v>6.4800000000000013</v>
      </c>
      <c r="AJ50" s="2" t="str">
        <f t="shared" si="81"/>
        <v/>
      </c>
    </row>
    <row r="51" spans="1:36">
      <c r="A51" s="59" t="s">
        <v>19</v>
      </c>
      <c r="B51" s="65">
        <f t="shared" si="85"/>
        <v>0</v>
      </c>
      <c r="C51" s="65">
        <f t="shared" si="85"/>
        <v>2.1747382988001669</v>
      </c>
      <c r="D51" s="65">
        <f t="shared" si="85"/>
        <v>949.76619562216138</v>
      </c>
      <c r="E51" s="65">
        <f t="shared" si="85"/>
        <v>0</v>
      </c>
      <c r="F51" s="397">
        <v>0</v>
      </c>
      <c r="G51" s="65">
        <f t="shared" si="82"/>
        <v>0</v>
      </c>
      <c r="H51" s="65">
        <f t="shared" si="82"/>
        <v>0</v>
      </c>
      <c r="I51" s="67">
        <f t="shared" si="78"/>
        <v>951.94093392096158</v>
      </c>
      <c r="K51" s="81" t="s">
        <v>19</v>
      </c>
      <c r="L51" s="65">
        <f t="shared" si="83"/>
        <v>0</v>
      </c>
      <c r="M51" s="65">
        <f t="shared" si="83"/>
        <v>2.1747382988001669</v>
      </c>
      <c r="N51" s="65">
        <f t="shared" si="83"/>
        <v>949.76619562216138</v>
      </c>
      <c r="O51" s="65">
        <f t="shared" si="83"/>
        <v>0</v>
      </c>
      <c r="P51" s="65">
        <f t="shared" si="83"/>
        <v>0</v>
      </c>
      <c r="Q51" s="65">
        <f t="shared" si="83"/>
        <v>0</v>
      </c>
      <c r="R51" s="65">
        <f t="shared" si="83"/>
        <v>0</v>
      </c>
      <c r="S51" s="97">
        <f t="shared" si="79"/>
        <v>951.94093392096158</v>
      </c>
      <c r="U51" s="111" t="s">
        <v>19</v>
      </c>
      <c r="V51" s="129">
        <f t="shared" si="84"/>
        <v>0</v>
      </c>
      <c r="W51" s="129">
        <f t="shared" si="84"/>
        <v>0</v>
      </c>
      <c r="X51" s="129">
        <f t="shared" si="84"/>
        <v>0</v>
      </c>
      <c r="Y51" s="129">
        <f t="shared" si="84"/>
        <v>2.1747382988001669</v>
      </c>
      <c r="Z51" s="129">
        <f t="shared" si="84"/>
        <v>949.76619562216138</v>
      </c>
      <c r="AA51" s="129">
        <f t="shared" si="84"/>
        <v>0</v>
      </c>
      <c r="AB51" s="129">
        <f t="shared" si="84"/>
        <v>0</v>
      </c>
      <c r="AC51" s="286">
        <f t="shared" si="84"/>
        <v>0</v>
      </c>
      <c r="AD51" s="129">
        <f t="shared" si="84"/>
        <v>0</v>
      </c>
      <c r="AE51" s="129">
        <f t="shared" si="84"/>
        <v>0</v>
      </c>
      <c r="AF51" s="129">
        <f t="shared" si="84"/>
        <v>0</v>
      </c>
      <c r="AG51" s="129">
        <f t="shared" si="84"/>
        <v>0</v>
      </c>
      <c r="AH51" s="129">
        <f t="shared" si="84"/>
        <v>0</v>
      </c>
      <c r="AI51" s="131">
        <f t="shared" si="80"/>
        <v>951.94093392096158</v>
      </c>
      <c r="AJ51" s="2" t="str">
        <f t="shared" si="81"/>
        <v/>
      </c>
    </row>
    <row r="52" spans="1:36">
      <c r="A52" s="58" t="s">
        <v>20</v>
      </c>
      <c r="B52" s="62">
        <f t="shared" si="85"/>
        <v>0</v>
      </c>
      <c r="C52" s="62">
        <f t="shared" si="85"/>
        <v>7.5297300412186283</v>
      </c>
      <c r="D52" s="62">
        <f t="shared" si="85"/>
        <v>3288.4338585730929</v>
      </c>
      <c r="E52" s="62">
        <f t="shared" si="85"/>
        <v>0</v>
      </c>
      <c r="F52" s="397">
        <v>0</v>
      </c>
      <c r="G52" s="62">
        <f t="shared" si="82"/>
        <v>0</v>
      </c>
      <c r="H52" s="62">
        <f t="shared" si="82"/>
        <v>0</v>
      </c>
      <c r="I52" s="64">
        <f t="shared" si="78"/>
        <v>3295.9635886143114</v>
      </c>
      <c r="K52" s="80" t="s">
        <v>20</v>
      </c>
      <c r="L52" s="93">
        <f t="shared" si="83"/>
        <v>0</v>
      </c>
      <c r="M52" s="93">
        <f t="shared" si="83"/>
        <v>7.5297300412186283</v>
      </c>
      <c r="N52" s="93">
        <f t="shared" si="83"/>
        <v>3288.4338585730929</v>
      </c>
      <c r="O52" s="93">
        <f t="shared" si="83"/>
        <v>0</v>
      </c>
      <c r="P52" s="93">
        <f t="shared" si="83"/>
        <v>0</v>
      </c>
      <c r="Q52" s="93">
        <f t="shared" si="83"/>
        <v>0</v>
      </c>
      <c r="R52" s="93">
        <f t="shared" si="83"/>
        <v>0</v>
      </c>
      <c r="S52" s="95">
        <f t="shared" si="79"/>
        <v>3295.9635886143114</v>
      </c>
      <c r="U52" s="110" t="s">
        <v>20</v>
      </c>
      <c r="V52" s="126">
        <f t="shared" si="84"/>
        <v>0</v>
      </c>
      <c r="W52" s="126">
        <f t="shared" si="84"/>
        <v>0</v>
      </c>
      <c r="X52" s="126">
        <f t="shared" si="84"/>
        <v>0</v>
      </c>
      <c r="Y52" s="126">
        <f t="shared" si="84"/>
        <v>7.5297300412186283</v>
      </c>
      <c r="Z52" s="126">
        <f t="shared" si="84"/>
        <v>3288.4338585730929</v>
      </c>
      <c r="AA52" s="126">
        <f t="shared" si="84"/>
        <v>0</v>
      </c>
      <c r="AB52" s="126">
        <f t="shared" si="84"/>
        <v>0</v>
      </c>
      <c r="AC52" s="285">
        <f t="shared" si="84"/>
        <v>0</v>
      </c>
      <c r="AD52" s="126">
        <f t="shared" si="84"/>
        <v>0</v>
      </c>
      <c r="AE52" s="126">
        <f t="shared" si="84"/>
        <v>0</v>
      </c>
      <c r="AF52" s="126">
        <f t="shared" si="84"/>
        <v>0</v>
      </c>
      <c r="AG52" s="126">
        <f t="shared" si="84"/>
        <v>0</v>
      </c>
      <c r="AH52" s="126">
        <f t="shared" si="84"/>
        <v>0</v>
      </c>
      <c r="AI52" s="128">
        <f t="shared" si="80"/>
        <v>3295.9635886143114</v>
      </c>
      <c r="AJ52" s="2" t="str">
        <f t="shared" si="81"/>
        <v/>
      </c>
    </row>
    <row r="53" spans="1:36" ht="15" thickBot="1">
      <c r="A53" s="60" t="s">
        <v>11</v>
      </c>
      <c r="B53" s="54">
        <f t="shared" si="85"/>
        <v>0</v>
      </c>
      <c r="C53" s="54">
        <f t="shared" si="85"/>
        <v>0</v>
      </c>
      <c r="D53" s="54">
        <f t="shared" si="85"/>
        <v>0</v>
      </c>
      <c r="E53" s="54">
        <f t="shared" si="85"/>
        <v>0</v>
      </c>
      <c r="F53" s="398">
        <v>0</v>
      </c>
      <c r="G53" s="54">
        <f t="shared" si="82"/>
        <v>0</v>
      </c>
      <c r="H53" s="54">
        <f t="shared" si="82"/>
        <v>0</v>
      </c>
      <c r="I53" s="69">
        <f t="shared" si="78"/>
        <v>0</v>
      </c>
      <c r="K53" s="82" t="s">
        <v>11</v>
      </c>
      <c r="L53" s="54">
        <f t="shared" si="83"/>
        <v>0</v>
      </c>
      <c r="M53" s="54">
        <f t="shared" si="83"/>
        <v>0</v>
      </c>
      <c r="N53" s="54">
        <f t="shared" si="83"/>
        <v>0</v>
      </c>
      <c r="O53" s="54">
        <f t="shared" si="83"/>
        <v>0</v>
      </c>
      <c r="P53" s="54">
        <f t="shared" si="83"/>
        <v>0</v>
      </c>
      <c r="Q53" s="54">
        <f t="shared" si="83"/>
        <v>0</v>
      </c>
      <c r="R53" s="54">
        <f t="shared" si="83"/>
        <v>0</v>
      </c>
      <c r="S53" s="99">
        <f t="shared" si="79"/>
        <v>0</v>
      </c>
      <c r="U53" s="111" t="s">
        <v>11</v>
      </c>
      <c r="V53" s="129">
        <f t="shared" si="84"/>
        <v>0</v>
      </c>
      <c r="W53" s="129">
        <f t="shared" si="84"/>
        <v>0</v>
      </c>
      <c r="X53" s="129">
        <f t="shared" si="84"/>
        <v>0</v>
      </c>
      <c r="Y53" s="129">
        <f t="shared" si="84"/>
        <v>0</v>
      </c>
      <c r="Z53" s="129">
        <f t="shared" si="84"/>
        <v>0</v>
      </c>
      <c r="AA53" s="129">
        <f t="shared" si="84"/>
        <v>0</v>
      </c>
      <c r="AB53" s="129">
        <f t="shared" si="84"/>
        <v>0</v>
      </c>
      <c r="AC53" s="286">
        <f t="shared" si="84"/>
        <v>0</v>
      </c>
      <c r="AD53" s="129">
        <f t="shared" si="84"/>
        <v>0</v>
      </c>
      <c r="AE53" s="129">
        <f t="shared" si="84"/>
        <v>0</v>
      </c>
      <c r="AF53" s="129">
        <f t="shared" si="84"/>
        <v>0</v>
      </c>
      <c r="AG53" s="129">
        <f t="shared" si="84"/>
        <v>0</v>
      </c>
      <c r="AH53" s="129">
        <f t="shared" si="84"/>
        <v>0</v>
      </c>
      <c r="AI53" s="131">
        <f t="shared" si="80"/>
        <v>0</v>
      </c>
      <c r="AJ53" s="2" t="str">
        <f t="shared" si="81"/>
        <v/>
      </c>
    </row>
    <row r="54" spans="1:36" ht="15">
      <c r="A54" s="34" t="s">
        <v>26</v>
      </c>
      <c r="B54" s="70">
        <f>SUM(B33:B49)</f>
        <v>11385.65672378313</v>
      </c>
      <c r="C54" s="70">
        <f t="shared" ref="C54:I54" si="86">SUM(C33:C49)</f>
        <v>26299.991110694729</v>
      </c>
      <c r="D54" s="70">
        <f t="shared" si="86"/>
        <v>30390.785578019699</v>
      </c>
      <c r="E54" s="70">
        <f t="shared" si="86"/>
        <v>22111.976344879251</v>
      </c>
      <c r="F54" s="70">
        <f t="shared" si="86"/>
        <v>0</v>
      </c>
      <c r="G54" s="70">
        <f t="shared" si="86"/>
        <v>2274.5594056905898</v>
      </c>
      <c r="H54" s="71">
        <f t="shared" si="86"/>
        <v>73.628780588722464</v>
      </c>
      <c r="I54" s="40">
        <f t="shared" si="86"/>
        <v>92536.597943656132</v>
      </c>
      <c r="K54" s="83" t="s">
        <v>26</v>
      </c>
      <c r="L54" s="70">
        <f>SUM(L33:L49)</f>
        <v>11385.65672378313</v>
      </c>
      <c r="M54" s="70">
        <f t="shared" ref="M54:S54" si="87">SUM(M33:M49)</f>
        <v>26299.991110694729</v>
      </c>
      <c r="N54" s="70">
        <f t="shared" si="87"/>
        <v>30390.785578019699</v>
      </c>
      <c r="O54" s="70">
        <f t="shared" si="87"/>
        <v>22111.976344879251</v>
      </c>
      <c r="P54" s="70">
        <f t="shared" si="87"/>
        <v>6861.5795510207181</v>
      </c>
      <c r="Q54" s="70">
        <f t="shared" si="87"/>
        <v>2274.5594056905898</v>
      </c>
      <c r="R54" s="71">
        <f t="shared" si="87"/>
        <v>73.628780588722464</v>
      </c>
      <c r="S54" s="100">
        <f t="shared" si="87"/>
        <v>99398.177494676856</v>
      </c>
      <c r="U54" s="112" t="s">
        <v>62</v>
      </c>
      <c r="V54" s="132">
        <f>SUM(V33:V49)</f>
        <v>6759.5431585737879</v>
      </c>
      <c r="W54" s="132">
        <f t="shared" ref="W54:AH54" si="88">SUM(W33:W49)</f>
        <v>2320.6810531640645</v>
      </c>
      <c r="X54" s="132">
        <f t="shared" si="88"/>
        <v>2274.5594056905898</v>
      </c>
      <c r="Y54" s="132">
        <f t="shared" si="88"/>
        <v>26299.991110694729</v>
      </c>
      <c r="Z54" s="132">
        <f t="shared" si="88"/>
        <v>27947.559970650367</v>
      </c>
      <c r="AA54" s="132">
        <f t="shared" si="88"/>
        <v>20289.277588261579</v>
      </c>
      <c r="AB54" s="132">
        <f t="shared" si="88"/>
        <v>6861.5795510207181</v>
      </c>
      <c r="AC54" s="132">
        <f t="shared" si="88"/>
        <v>6644.9856566209919</v>
      </c>
      <c r="AD54" s="133">
        <f t="shared" si="88"/>
        <v>2305.4325120452736</v>
      </c>
      <c r="AE54" s="133">
        <f t="shared" si="88"/>
        <v>1779.9338787176239</v>
      </c>
      <c r="AF54" s="133">
        <f t="shared" si="88"/>
        <v>73.628780588722464</v>
      </c>
      <c r="AG54" s="133">
        <f t="shared" si="88"/>
        <v>2443.2256073693266</v>
      </c>
      <c r="AH54" s="133">
        <f t="shared" si="88"/>
        <v>42.764877900045612</v>
      </c>
      <c r="AI54" s="134">
        <f>SUM(V54:AC54)</f>
        <v>99398.177494676842</v>
      </c>
      <c r="AJ54" s="2" t="str">
        <f t="shared" si="81"/>
        <v/>
      </c>
    </row>
    <row r="55" spans="1:36" s="14" customFormat="1" ht="15.75" thickBot="1">
      <c r="A55" s="31" t="s">
        <v>86</v>
      </c>
      <c r="B55" s="49">
        <f>IF($I54=0,"-",B54/$I54)</f>
        <v>0.12303949979569868</v>
      </c>
      <c r="C55" s="49">
        <f t="shared" ref="C55:H55" si="89">IF($I54=0,"-",C54/$I54)</f>
        <v>0.28421177885433307</v>
      </c>
      <c r="D55" s="49">
        <f t="shared" si="89"/>
        <v>0.32841909313031048</v>
      </c>
      <c r="E55" s="49">
        <f t="shared" si="89"/>
        <v>0.23895385000368</v>
      </c>
      <c r="F55" s="49">
        <f t="shared" si="89"/>
        <v>0</v>
      </c>
      <c r="G55" s="49">
        <f t="shared" si="89"/>
        <v>2.4580106209172808E-2</v>
      </c>
      <c r="H55" s="72">
        <f t="shared" si="89"/>
        <v>7.9567200680485039E-4</v>
      </c>
      <c r="I55" s="50">
        <f>SUM(B55:H55)</f>
        <v>0.99999999999999989</v>
      </c>
      <c r="K55" s="84" t="s">
        <v>86</v>
      </c>
      <c r="L55" s="101">
        <f>IF($S54=0,"-",L54/$S54)</f>
        <v>0.11454593042606716</v>
      </c>
      <c r="M55" s="101">
        <f t="shared" ref="M55:R55" si="90">IF($S54=0,"-",M54/$S54)</f>
        <v>0.26459228703768933</v>
      </c>
      <c r="N55" s="101">
        <f t="shared" si="90"/>
        <v>0.30574791554550623</v>
      </c>
      <c r="O55" s="101">
        <f t="shared" si="90"/>
        <v>0.2224585691831566</v>
      </c>
      <c r="P55" s="101">
        <f t="shared" si="90"/>
        <v>6.9031241054577502E-2</v>
      </c>
      <c r="Q55" s="101">
        <f t="shared" si="90"/>
        <v>2.2883310972300282E-2</v>
      </c>
      <c r="R55" s="102">
        <f t="shared" si="90"/>
        <v>7.4074578070272524E-4</v>
      </c>
      <c r="S55" s="103">
        <f>SUM(L55:R55)</f>
        <v>0.99999999999999967</v>
      </c>
      <c r="U55" s="113" t="s">
        <v>86</v>
      </c>
      <c r="V55" s="135">
        <f>+V54/$AI54</f>
        <v>6.8004699170020375E-2</v>
      </c>
      <c r="W55" s="135">
        <f t="shared" ref="W55:AH55" si="91">+W54/$AI54</f>
        <v>2.3347319957534893E-2</v>
      </c>
      <c r="X55" s="135">
        <f t="shared" si="91"/>
        <v>2.2883310972300286E-2</v>
      </c>
      <c r="Y55" s="135">
        <f t="shared" si="91"/>
        <v>0.26459228703768933</v>
      </c>
      <c r="Z55" s="135">
        <f t="shared" si="91"/>
        <v>0.281167730385671</v>
      </c>
      <c r="AA55" s="135">
        <f t="shared" si="91"/>
        <v>0.20412122334283392</v>
      </c>
      <c r="AB55" s="135">
        <f t="shared" si="91"/>
        <v>6.9031241054577502E-2</v>
      </c>
      <c r="AC55" s="135">
        <f t="shared" si="91"/>
        <v>6.6852188079372543E-2</v>
      </c>
      <c r="AD55" s="135">
        <f t="shared" si="91"/>
        <v>2.3193911298511873E-2</v>
      </c>
      <c r="AE55" s="135">
        <f t="shared" si="91"/>
        <v>1.7907107791920493E-2</v>
      </c>
      <c r="AF55" s="135">
        <f t="shared" si="91"/>
        <v>7.4074578070272535E-4</v>
      </c>
      <c r="AG55" s="135">
        <f t="shared" si="91"/>
        <v>2.4580185159835257E-2</v>
      </c>
      <c r="AH55" s="135">
        <f t="shared" si="91"/>
        <v>4.3023804840220374E-4</v>
      </c>
      <c r="AI55" s="136">
        <f>SUM(V55:AC55)</f>
        <v>0.99999999999999978</v>
      </c>
      <c r="AJ55" s="20" t="str">
        <f t="shared" si="81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</row>
    <row r="57" spans="1:36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375" t="s">
        <v>51</v>
      </c>
      <c r="L57" s="86" t="s">
        <v>0</v>
      </c>
      <c r="M57" s="86" t="s">
        <v>1</v>
      </c>
      <c r="N57" s="86" t="s">
        <v>2</v>
      </c>
      <c r="O57" s="86" t="s">
        <v>3</v>
      </c>
      <c r="P57" s="86" t="s">
        <v>27</v>
      </c>
      <c r="Q57" s="86" t="s">
        <v>4</v>
      </c>
      <c r="R57" s="86" t="s">
        <v>5</v>
      </c>
      <c r="S57" s="87" t="s">
        <v>6</v>
      </c>
    </row>
    <row r="58" spans="1:36" ht="15">
      <c r="A58" s="407" t="s">
        <v>51</v>
      </c>
      <c r="B58" s="386" t="s">
        <v>119</v>
      </c>
      <c r="C58" s="387"/>
      <c r="D58" s="387"/>
      <c r="E58" s="387"/>
      <c r="F58" s="387"/>
      <c r="G58" s="387"/>
      <c r="H58" s="387"/>
      <c r="I58" s="388"/>
      <c r="K58" s="376" t="s">
        <v>51</v>
      </c>
      <c r="L58" s="389" t="s">
        <v>119</v>
      </c>
      <c r="M58" s="390"/>
      <c r="N58" s="390"/>
      <c r="O58" s="390"/>
      <c r="P58" s="390"/>
      <c r="Q58" s="390"/>
      <c r="R58" s="390"/>
      <c r="S58" s="391"/>
    </row>
    <row r="59" spans="1:36" ht="15">
      <c r="A59" s="26" t="s">
        <v>7</v>
      </c>
      <c r="B59" s="377"/>
      <c r="C59" s="378"/>
      <c r="D59" s="378"/>
      <c r="E59" s="379"/>
      <c r="F59" s="38">
        <f>F449+F475+F501+F527+F553</f>
        <v>0.16491861425275647</v>
      </c>
      <c r="G59" s="377"/>
      <c r="H59" s="379"/>
      <c r="I59" s="40">
        <f>SUM(B59:H59)</f>
        <v>0.16491861425275647</v>
      </c>
      <c r="K59" s="85" t="s">
        <v>7</v>
      </c>
      <c r="L59" s="377"/>
      <c r="M59" s="378"/>
      <c r="N59" s="378"/>
      <c r="O59" s="379"/>
      <c r="P59" s="38">
        <f>P449+P475+P501+P527+P553</f>
        <v>0</v>
      </c>
      <c r="Q59" s="377"/>
      <c r="R59" s="399"/>
      <c r="S59" s="105">
        <f>SUM(L59:R59)</f>
        <v>0</v>
      </c>
    </row>
    <row r="60" spans="1:36" ht="15">
      <c r="A60" s="27" t="s">
        <v>8</v>
      </c>
      <c r="B60" s="380"/>
      <c r="C60" s="381"/>
      <c r="D60" s="381"/>
      <c r="E60" s="382"/>
      <c r="F60" s="41">
        <f t="shared" ref="F60:F79" si="92">F450+F476+F502+F528+F554</f>
        <v>0</v>
      </c>
      <c r="G60" s="380"/>
      <c r="H60" s="382"/>
      <c r="I60" s="43">
        <f t="shared" ref="I60:I79" si="93">SUM(B60:H60)</f>
        <v>0</v>
      </c>
      <c r="K60" s="77" t="s">
        <v>8</v>
      </c>
      <c r="L60" s="380"/>
      <c r="M60" s="381"/>
      <c r="N60" s="381"/>
      <c r="O60" s="382"/>
      <c r="P60" s="90">
        <f t="shared" ref="P60:P79" si="94">P450+P476+P502+P528+P554</f>
        <v>0</v>
      </c>
      <c r="Q60" s="380"/>
      <c r="R60" s="400"/>
      <c r="S60" s="92">
        <f t="shared" ref="S60:S79" si="95">SUM(L60:R60)</f>
        <v>0</v>
      </c>
    </row>
    <row r="61" spans="1:36" ht="15">
      <c r="A61" s="28" t="s">
        <v>10</v>
      </c>
      <c r="B61" s="380"/>
      <c r="C61" s="381"/>
      <c r="D61" s="381"/>
      <c r="E61" s="382"/>
      <c r="F61" s="44">
        <f t="shared" si="92"/>
        <v>0</v>
      </c>
      <c r="G61" s="380"/>
      <c r="H61" s="382"/>
      <c r="I61" s="40">
        <f t="shared" si="93"/>
        <v>0</v>
      </c>
      <c r="K61" s="78" t="s">
        <v>10</v>
      </c>
      <c r="L61" s="380"/>
      <c r="M61" s="381"/>
      <c r="N61" s="381"/>
      <c r="O61" s="382"/>
      <c r="P61" s="44">
        <f t="shared" si="94"/>
        <v>0</v>
      </c>
      <c r="Q61" s="380"/>
      <c r="R61" s="400"/>
      <c r="S61" s="89">
        <f t="shared" si="95"/>
        <v>0</v>
      </c>
    </row>
    <row r="62" spans="1:36" ht="15">
      <c r="A62" s="27" t="s">
        <v>55</v>
      </c>
      <c r="B62" s="380"/>
      <c r="C62" s="381"/>
      <c r="D62" s="381"/>
      <c r="E62" s="382"/>
      <c r="F62" s="41">
        <f t="shared" si="92"/>
        <v>0</v>
      </c>
      <c r="G62" s="380"/>
      <c r="H62" s="382"/>
      <c r="I62" s="43">
        <f t="shared" si="93"/>
        <v>0</v>
      </c>
      <c r="K62" s="77" t="s">
        <v>55</v>
      </c>
      <c r="L62" s="380"/>
      <c r="M62" s="381"/>
      <c r="N62" s="381"/>
      <c r="O62" s="382"/>
      <c r="P62" s="90">
        <f t="shared" si="94"/>
        <v>0</v>
      </c>
      <c r="Q62" s="380"/>
      <c r="R62" s="400"/>
      <c r="S62" s="92">
        <f t="shared" si="95"/>
        <v>0</v>
      </c>
    </row>
    <row r="63" spans="1:36" ht="15">
      <c r="A63" s="28" t="s">
        <v>16</v>
      </c>
      <c r="B63" s="380"/>
      <c r="C63" s="381"/>
      <c r="D63" s="381"/>
      <c r="E63" s="382"/>
      <c r="F63" s="44">
        <f t="shared" si="92"/>
        <v>0</v>
      </c>
      <c r="G63" s="380"/>
      <c r="H63" s="382"/>
      <c r="I63" s="40">
        <f t="shared" si="93"/>
        <v>0</v>
      </c>
      <c r="K63" s="78" t="s">
        <v>16</v>
      </c>
      <c r="L63" s="380"/>
      <c r="M63" s="381"/>
      <c r="N63" s="381"/>
      <c r="O63" s="382"/>
      <c r="P63" s="44">
        <f t="shared" si="94"/>
        <v>0</v>
      </c>
      <c r="Q63" s="380"/>
      <c r="R63" s="400"/>
      <c r="S63" s="89">
        <f t="shared" si="95"/>
        <v>0</v>
      </c>
    </row>
    <row r="64" spans="1:36" ht="15">
      <c r="A64" s="27" t="s">
        <v>67</v>
      </c>
      <c r="B64" s="380"/>
      <c r="C64" s="381"/>
      <c r="D64" s="381"/>
      <c r="E64" s="382"/>
      <c r="F64" s="41">
        <f t="shared" si="92"/>
        <v>0</v>
      </c>
      <c r="G64" s="380"/>
      <c r="H64" s="382"/>
      <c r="I64" s="43">
        <f t="shared" si="93"/>
        <v>0</v>
      </c>
      <c r="K64" s="77" t="s">
        <v>67</v>
      </c>
      <c r="L64" s="380"/>
      <c r="M64" s="381"/>
      <c r="N64" s="381"/>
      <c r="O64" s="382"/>
      <c r="P64" s="90">
        <f t="shared" si="94"/>
        <v>0</v>
      </c>
      <c r="Q64" s="380"/>
      <c r="R64" s="400"/>
      <c r="S64" s="92">
        <f t="shared" si="95"/>
        <v>0</v>
      </c>
    </row>
    <row r="65" spans="1:19" ht="15">
      <c r="A65" s="28" t="s">
        <v>57</v>
      </c>
      <c r="B65" s="380"/>
      <c r="C65" s="381"/>
      <c r="D65" s="381"/>
      <c r="E65" s="382"/>
      <c r="F65" s="44">
        <f t="shared" si="92"/>
        <v>43184.332703733657</v>
      </c>
      <c r="G65" s="380"/>
      <c r="H65" s="382"/>
      <c r="I65" s="40">
        <f t="shared" si="93"/>
        <v>43184.332703733657</v>
      </c>
      <c r="K65" s="78" t="s">
        <v>57</v>
      </c>
      <c r="L65" s="380"/>
      <c r="M65" s="381"/>
      <c r="N65" s="381"/>
      <c r="O65" s="382"/>
      <c r="P65" s="44">
        <f t="shared" si="94"/>
        <v>10560.829334773451</v>
      </c>
      <c r="Q65" s="380"/>
      <c r="R65" s="400"/>
      <c r="S65" s="89">
        <f t="shared" si="95"/>
        <v>10560.829334773451</v>
      </c>
    </row>
    <row r="66" spans="1:19" ht="15">
      <c r="A66" s="27" t="s">
        <v>12</v>
      </c>
      <c r="B66" s="380"/>
      <c r="C66" s="381"/>
      <c r="D66" s="381"/>
      <c r="E66" s="382"/>
      <c r="F66" s="41">
        <f t="shared" si="92"/>
        <v>15074.985788743956</v>
      </c>
      <c r="G66" s="380"/>
      <c r="H66" s="382"/>
      <c r="I66" s="43">
        <f t="shared" si="93"/>
        <v>15074.985788743956</v>
      </c>
      <c r="K66" s="77" t="s">
        <v>12</v>
      </c>
      <c r="L66" s="380"/>
      <c r="M66" s="381"/>
      <c r="N66" s="381"/>
      <c r="O66" s="382"/>
      <c r="P66" s="90">
        <f t="shared" si="94"/>
        <v>6234.1336800658919</v>
      </c>
      <c r="Q66" s="380"/>
      <c r="R66" s="400"/>
      <c r="S66" s="92">
        <f t="shared" si="95"/>
        <v>6234.1336800658919</v>
      </c>
    </row>
    <row r="67" spans="1:19" ht="15">
      <c r="A67" s="28" t="s">
        <v>58</v>
      </c>
      <c r="B67" s="380"/>
      <c r="C67" s="381"/>
      <c r="D67" s="381"/>
      <c r="E67" s="382"/>
      <c r="F67" s="44">
        <f t="shared" si="92"/>
        <v>1493.971522721047</v>
      </c>
      <c r="G67" s="380"/>
      <c r="H67" s="382"/>
      <c r="I67" s="40">
        <f t="shared" si="93"/>
        <v>1493.971522721047</v>
      </c>
      <c r="K67" s="78" t="s">
        <v>58</v>
      </c>
      <c r="L67" s="380"/>
      <c r="M67" s="381"/>
      <c r="N67" s="381"/>
      <c r="O67" s="382"/>
      <c r="P67" s="44">
        <f t="shared" si="94"/>
        <v>-7.8381745538536052E-14</v>
      </c>
      <c r="Q67" s="380"/>
      <c r="R67" s="400"/>
      <c r="S67" s="89">
        <f t="shared" si="95"/>
        <v>-7.8381745538536052E-14</v>
      </c>
    </row>
    <row r="68" spans="1:19" ht="15">
      <c r="A68" s="27" t="s">
        <v>17</v>
      </c>
      <c r="B68" s="380"/>
      <c r="C68" s="381"/>
      <c r="D68" s="381"/>
      <c r="E68" s="382"/>
      <c r="F68" s="41">
        <f t="shared" si="92"/>
        <v>25.93671231136728</v>
      </c>
      <c r="G68" s="380"/>
      <c r="H68" s="382"/>
      <c r="I68" s="43">
        <f t="shared" si="93"/>
        <v>25.93671231136728</v>
      </c>
      <c r="K68" s="77" t="s">
        <v>17</v>
      </c>
      <c r="L68" s="380"/>
      <c r="M68" s="381"/>
      <c r="N68" s="381"/>
      <c r="O68" s="382"/>
      <c r="P68" s="90">
        <f t="shared" si="94"/>
        <v>0.9927701989460056</v>
      </c>
      <c r="Q68" s="380"/>
      <c r="R68" s="400"/>
      <c r="S68" s="92">
        <f t="shared" si="95"/>
        <v>0.9927701989460056</v>
      </c>
    </row>
    <row r="69" spans="1:19" ht="15">
      <c r="A69" s="28" t="s">
        <v>139</v>
      </c>
      <c r="B69" s="380"/>
      <c r="C69" s="381"/>
      <c r="D69" s="381"/>
      <c r="E69" s="382"/>
      <c r="F69" s="44">
        <f t="shared" si="92"/>
        <v>208.00851956841794</v>
      </c>
      <c r="G69" s="380"/>
      <c r="H69" s="382"/>
      <c r="I69" s="40">
        <f t="shared" si="93"/>
        <v>208.00851956841794</v>
      </c>
      <c r="K69" s="78" t="s">
        <v>139</v>
      </c>
      <c r="L69" s="380"/>
      <c r="M69" s="381"/>
      <c r="N69" s="381"/>
      <c r="O69" s="382"/>
      <c r="P69" s="44">
        <f t="shared" si="94"/>
        <v>11.360887893050858</v>
      </c>
      <c r="Q69" s="380"/>
      <c r="R69" s="400"/>
      <c r="S69" s="89">
        <f t="shared" si="95"/>
        <v>11.360887893050858</v>
      </c>
    </row>
    <row r="70" spans="1:19" ht="15">
      <c r="A70" s="27" t="s">
        <v>25</v>
      </c>
      <c r="B70" s="380"/>
      <c r="C70" s="381"/>
      <c r="D70" s="381"/>
      <c r="E70" s="382"/>
      <c r="F70" s="41">
        <f t="shared" si="92"/>
        <v>2078.2273176776789</v>
      </c>
      <c r="G70" s="380"/>
      <c r="H70" s="382"/>
      <c r="I70" s="43">
        <f t="shared" si="93"/>
        <v>2078.2273176776789</v>
      </c>
      <c r="K70" s="77" t="s">
        <v>25</v>
      </c>
      <c r="L70" s="380"/>
      <c r="M70" s="381"/>
      <c r="N70" s="381"/>
      <c r="O70" s="382"/>
      <c r="P70" s="90">
        <f t="shared" si="94"/>
        <v>9.5496943686157465E-12</v>
      </c>
      <c r="Q70" s="380"/>
      <c r="R70" s="400"/>
      <c r="S70" s="92">
        <f t="shared" si="95"/>
        <v>9.5496943686157465E-12</v>
      </c>
    </row>
    <row r="71" spans="1:19" ht="15">
      <c r="A71" s="28" t="s">
        <v>24</v>
      </c>
      <c r="B71" s="380"/>
      <c r="C71" s="381"/>
      <c r="D71" s="381"/>
      <c r="E71" s="382"/>
      <c r="F71" s="44">
        <f t="shared" si="92"/>
        <v>0</v>
      </c>
      <c r="G71" s="380"/>
      <c r="H71" s="382"/>
      <c r="I71" s="40">
        <f t="shared" si="93"/>
        <v>0</v>
      </c>
      <c r="K71" s="78" t="s">
        <v>24</v>
      </c>
      <c r="L71" s="380"/>
      <c r="M71" s="381"/>
      <c r="N71" s="381"/>
      <c r="O71" s="382"/>
      <c r="P71" s="44">
        <f t="shared" si="94"/>
        <v>-6.8212102632969618E-13</v>
      </c>
      <c r="Q71" s="380"/>
      <c r="R71" s="400"/>
      <c r="S71" s="89">
        <f t="shared" si="95"/>
        <v>-6.8212102632969618E-13</v>
      </c>
    </row>
    <row r="72" spans="1:19" ht="15">
      <c r="A72" s="27" t="s">
        <v>59</v>
      </c>
      <c r="B72" s="380"/>
      <c r="C72" s="381"/>
      <c r="D72" s="381"/>
      <c r="E72" s="382"/>
      <c r="F72" s="41">
        <f t="shared" si="92"/>
        <v>0</v>
      </c>
      <c r="G72" s="380"/>
      <c r="H72" s="382"/>
      <c r="I72" s="43">
        <f t="shared" si="93"/>
        <v>0</v>
      </c>
      <c r="K72" s="77" t="s">
        <v>59</v>
      </c>
      <c r="L72" s="380"/>
      <c r="M72" s="381"/>
      <c r="N72" s="381"/>
      <c r="O72" s="382"/>
      <c r="P72" s="90">
        <f t="shared" si="94"/>
        <v>-8.0602191587786365E-14</v>
      </c>
      <c r="Q72" s="380"/>
      <c r="R72" s="400"/>
      <c r="S72" s="92">
        <f t="shared" si="95"/>
        <v>-8.0602191587786365E-14</v>
      </c>
    </row>
    <row r="73" spans="1:19" ht="15">
      <c r="A73" s="28" t="s">
        <v>22</v>
      </c>
      <c r="B73" s="380"/>
      <c r="C73" s="381"/>
      <c r="D73" s="381"/>
      <c r="E73" s="382"/>
      <c r="F73" s="52">
        <f t="shared" si="92"/>
        <v>2539.4296478160568</v>
      </c>
      <c r="G73" s="380"/>
      <c r="H73" s="382"/>
      <c r="I73" s="40">
        <f t="shared" si="93"/>
        <v>2539.4296478160568</v>
      </c>
      <c r="K73" s="78" t="s">
        <v>22</v>
      </c>
      <c r="L73" s="380"/>
      <c r="M73" s="381"/>
      <c r="N73" s="381"/>
      <c r="O73" s="382"/>
      <c r="P73" s="44">
        <f t="shared" si="94"/>
        <v>909.32443657362614</v>
      </c>
      <c r="Q73" s="380"/>
      <c r="R73" s="400"/>
      <c r="S73" s="89">
        <f t="shared" si="95"/>
        <v>909.32443657362614</v>
      </c>
    </row>
    <row r="74" spans="1:19" ht="15">
      <c r="A74" s="27" t="s">
        <v>21</v>
      </c>
      <c r="B74" s="380"/>
      <c r="C74" s="381"/>
      <c r="D74" s="381"/>
      <c r="E74" s="382"/>
      <c r="F74" s="41">
        <f t="shared" si="92"/>
        <v>0</v>
      </c>
      <c r="G74" s="380"/>
      <c r="H74" s="382"/>
      <c r="I74" s="43">
        <f t="shared" si="93"/>
        <v>0</v>
      </c>
      <c r="K74" s="77" t="s">
        <v>21</v>
      </c>
      <c r="L74" s="380"/>
      <c r="M74" s="381"/>
      <c r="N74" s="381"/>
      <c r="O74" s="382"/>
      <c r="P74" s="90">
        <f t="shared" si="94"/>
        <v>0</v>
      </c>
      <c r="Q74" s="380"/>
      <c r="R74" s="400"/>
      <c r="S74" s="92">
        <f t="shared" si="95"/>
        <v>0</v>
      </c>
    </row>
    <row r="75" spans="1:19" ht="15">
      <c r="A75" s="29" t="s">
        <v>63</v>
      </c>
      <c r="B75" s="380"/>
      <c r="C75" s="381"/>
      <c r="D75" s="381"/>
      <c r="E75" s="382"/>
      <c r="F75" s="44">
        <f t="shared" si="92"/>
        <v>0</v>
      </c>
      <c r="G75" s="380"/>
      <c r="H75" s="382"/>
      <c r="I75" s="40">
        <f t="shared" si="93"/>
        <v>0</v>
      </c>
      <c r="K75" s="79" t="s">
        <v>63</v>
      </c>
      <c r="L75" s="380"/>
      <c r="M75" s="381"/>
      <c r="N75" s="381"/>
      <c r="O75" s="382"/>
      <c r="P75" s="44">
        <f t="shared" si="94"/>
        <v>0</v>
      </c>
      <c r="Q75" s="380"/>
      <c r="R75" s="400"/>
      <c r="S75" s="89">
        <f t="shared" si="95"/>
        <v>0</v>
      </c>
    </row>
    <row r="76" spans="1:19">
      <c r="A76" s="58" t="s">
        <v>23</v>
      </c>
      <c r="B76" s="380"/>
      <c r="C76" s="381"/>
      <c r="D76" s="381"/>
      <c r="E76" s="382"/>
      <c r="F76" s="62">
        <f t="shared" si="92"/>
        <v>0</v>
      </c>
      <c r="G76" s="380"/>
      <c r="H76" s="382"/>
      <c r="I76" s="64">
        <f t="shared" si="93"/>
        <v>0</v>
      </c>
      <c r="K76" s="80" t="s">
        <v>23</v>
      </c>
      <c r="L76" s="380"/>
      <c r="M76" s="381"/>
      <c r="N76" s="381"/>
      <c r="O76" s="382"/>
      <c r="P76" s="93">
        <f t="shared" si="94"/>
        <v>0</v>
      </c>
      <c r="Q76" s="380"/>
      <c r="R76" s="400"/>
      <c r="S76" s="95">
        <f t="shared" si="95"/>
        <v>0</v>
      </c>
    </row>
    <row r="77" spans="1:19">
      <c r="A77" s="59" t="s">
        <v>19</v>
      </c>
      <c r="B77" s="380"/>
      <c r="C77" s="381"/>
      <c r="D77" s="381"/>
      <c r="E77" s="382"/>
      <c r="F77" s="65">
        <f t="shared" si="92"/>
        <v>0</v>
      </c>
      <c r="G77" s="380"/>
      <c r="H77" s="382"/>
      <c r="I77" s="67">
        <f t="shared" si="93"/>
        <v>0</v>
      </c>
      <c r="K77" s="81" t="s">
        <v>19</v>
      </c>
      <c r="L77" s="380"/>
      <c r="M77" s="381"/>
      <c r="N77" s="381"/>
      <c r="O77" s="382"/>
      <c r="P77" s="65">
        <f t="shared" si="94"/>
        <v>0</v>
      </c>
      <c r="Q77" s="380"/>
      <c r="R77" s="400"/>
      <c r="S77" s="97">
        <f t="shared" si="95"/>
        <v>0</v>
      </c>
    </row>
    <row r="78" spans="1:19">
      <c r="A78" s="58" t="s">
        <v>20</v>
      </c>
      <c r="B78" s="380"/>
      <c r="C78" s="381"/>
      <c r="D78" s="381"/>
      <c r="E78" s="382"/>
      <c r="F78" s="62">
        <f t="shared" si="92"/>
        <v>0</v>
      </c>
      <c r="G78" s="380"/>
      <c r="H78" s="382"/>
      <c r="I78" s="64">
        <f t="shared" si="93"/>
        <v>0</v>
      </c>
      <c r="K78" s="80" t="s">
        <v>20</v>
      </c>
      <c r="L78" s="380"/>
      <c r="M78" s="381"/>
      <c r="N78" s="381"/>
      <c r="O78" s="382"/>
      <c r="P78" s="93">
        <f t="shared" si="94"/>
        <v>0</v>
      </c>
      <c r="Q78" s="380"/>
      <c r="R78" s="400"/>
      <c r="S78" s="95">
        <f t="shared" si="95"/>
        <v>0</v>
      </c>
    </row>
    <row r="79" spans="1:19" ht="15" thickBot="1">
      <c r="A79" s="60" t="s">
        <v>11</v>
      </c>
      <c r="B79" s="383"/>
      <c r="C79" s="384"/>
      <c r="D79" s="384"/>
      <c r="E79" s="385"/>
      <c r="F79" s="54">
        <f t="shared" si="92"/>
        <v>0</v>
      </c>
      <c r="G79" s="383"/>
      <c r="H79" s="385"/>
      <c r="I79" s="69">
        <f t="shared" si="93"/>
        <v>0</v>
      </c>
      <c r="K79" s="82" t="s">
        <v>11</v>
      </c>
      <c r="L79" s="383"/>
      <c r="M79" s="384"/>
      <c r="N79" s="384"/>
      <c r="O79" s="385"/>
      <c r="P79" s="54">
        <f t="shared" si="94"/>
        <v>0</v>
      </c>
      <c r="Q79" s="383"/>
      <c r="R79" s="401"/>
      <c r="S79" s="99">
        <f t="shared" si="95"/>
        <v>0</v>
      </c>
    </row>
    <row r="80" spans="1:19" ht="15">
      <c r="A80" s="34" t="s">
        <v>26</v>
      </c>
      <c r="B80" s="70">
        <f>SUM(B59:B75)</f>
        <v>0</v>
      </c>
      <c r="C80" s="70">
        <f t="shared" ref="C80:I80" si="96">SUM(C59:C75)</f>
        <v>0</v>
      </c>
      <c r="D80" s="70">
        <f t="shared" si="96"/>
        <v>0</v>
      </c>
      <c r="E80" s="70">
        <f t="shared" si="96"/>
        <v>0</v>
      </c>
      <c r="F80" s="70">
        <f t="shared" si="96"/>
        <v>64605.057131186433</v>
      </c>
      <c r="G80" s="70">
        <f t="shared" si="96"/>
        <v>0</v>
      </c>
      <c r="H80" s="71">
        <f t="shared" si="96"/>
        <v>0</v>
      </c>
      <c r="I80" s="40">
        <f t="shared" si="96"/>
        <v>64605.057131186433</v>
      </c>
      <c r="K80" s="83" t="s">
        <v>26</v>
      </c>
      <c r="L80" s="70">
        <f>SUM(L59:L75)</f>
        <v>0</v>
      </c>
      <c r="M80" s="70">
        <f t="shared" ref="M80:S80" si="97">SUM(M59:M75)</f>
        <v>0</v>
      </c>
      <c r="N80" s="70">
        <f t="shared" si="97"/>
        <v>0</v>
      </c>
      <c r="O80" s="70">
        <f t="shared" si="97"/>
        <v>0</v>
      </c>
      <c r="P80" s="70">
        <f t="shared" si="97"/>
        <v>17716.641109504973</v>
      </c>
      <c r="Q80" s="70">
        <f t="shared" si="97"/>
        <v>0</v>
      </c>
      <c r="R80" s="71">
        <f t="shared" si="97"/>
        <v>0</v>
      </c>
      <c r="S80" s="100">
        <f t="shared" si="97"/>
        <v>17716.641109504973</v>
      </c>
    </row>
    <row r="81" spans="1:36" s="14" customFormat="1" ht="15.75" thickBot="1">
      <c r="A81" s="31" t="s">
        <v>86</v>
      </c>
      <c r="B81" s="49">
        <f>IF($I80=0,"-",B80/$I80)</f>
        <v>0</v>
      </c>
      <c r="C81" s="49">
        <f t="shared" ref="C81:H81" si="98">IF($I80=0,"-",C80/$I80)</f>
        <v>0</v>
      </c>
      <c r="D81" s="49">
        <f t="shared" si="98"/>
        <v>0</v>
      </c>
      <c r="E81" s="49">
        <f t="shared" si="98"/>
        <v>0</v>
      </c>
      <c r="F81" s="49">
        <f t="shared" si="98"/>
        <v>1</v>
      </c>
      <c r="G81" s="49">
        <f t="shared" si="98"/>
        <v>0</v>
      </c>
      <c r="H81" s="49">
        <f t="shared" si="98"/>
        <v>0</v>
      </c>
      <c r="I81" s="50">
        <f>SUM(B81:H81)</f>
        <v>1</v>
      </c>
      <c r="K81" s="84" t="s">
        <v>86</v>
      </c>
      <c r="L81" s="101">
        <f>IF($S80=0,"-",L80/$S80)</f>
        <v>0</v>
      </c>
      <c r="M81" s="101">
        <f t="shared" ref="M81:R81" si="99">IF($S80=0,"-",M80/$S80)</f>
        <v>0</v>
      </c>
      <c r="N81" s="101">
        <f t="shared" si="99"/>
        <v>0</v>
      </c>
      <c r="O81" s="101">
        <f t="shared" si="99"/>
        <v>0</v>
      </c>
      <c r="P81" s="101">
        <f t="shared" si="99"/>
        <v>1</v>
      </c>
      <c r="Q81" s="101">
        <f t="shared" si="99"/>
        <v>0</v>
      </c>
      <c r="R81" s="102">
        <f t="shared" si="99"/>
        <v>0</v>
      </c>
      <c r="S81" s="103">
        <f>SUM(L81:R81)</f>
        <v>1</v>
      </c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J81" s="19"/>
    </row>
    <row r="82" spans="1:36" ht="15" thickBot="1">
      <c r="A82" s="32"/>
      <c r="B82" s="32"/>
      <c r="C82" s="32"/>
      <c r="D82" s="32"/>
      <c r="E82" s="32"/>
      <c r="F82" s="32"/>
      <c r="G82" s="32"/>
      <c r="H82" s="32"/>
      <c r="I82" s="32"/>
      <c r="K82" s="32"/>
      <c r="L82" s="51"/>
      <c r="M82" s="51"/>
      <c r="N82" s="51"/>
      <c r="O82" s="51"/>
      <c r="P82" s="51"/>
      <c r="Q82" s="51"/>
      <c r="R82" s="51"/>
      <c r="S82" s="51"/>
    </row>
    <row r="83" spans="1:36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392" t="s">
        <v>53</v>
      </c>
      <c r="L83" s="86" t="s">
        <v>0</v>
      </c>
      <c r="M83" s="86" t="s">
        <v>1</v>
      </c>
      <c r="N83" s="86" t="s">
        <v>2</v>
      </c>
      <c r="O83" s="86" t="s">
        <v>3</v>
      </c>
      <c r="P83" s="86" t="s">
        <v>27</v>
      </c>
      <c r="Q83" s="86" t="s">
        <v>4</v>
      </c>
      <c r="R83" s="86" t="s">
        <v>5</v>
      </c>
      <c r="S83" s="87" t="s">
        <v>6</v>
      </c>
    </row>
    <row r="84" spans="1:36" ht="15">
      <c r="A84" s="409" t="s">
        <v>53</v>
      </c>
      <c r="B84" s="386" t="s">
        <v>119</v>
      </c>
      <c r="C84" s="387"/>
      <c r="D84" s="387"/>
      <c r="E84" s="387"/>
      <c r="F84" s="387"/>
      <c r="G84" s="387"/>
      <c r="H84" s="387"/>
      <c r="I84" s="388"/>
      <c r="K84" s="393" t="s">
        <v>53</v>
      </c>
      <c r="L84" s="389" t="s">
        <v>119</v>
      </c>
      <c r="M84" s="390"/>
      <c r="N84" s="390"/>
      <c r="O84" s="390"/>
      <c r="P84" s="390"/>
      <c r="Q84" s="390"/>
      <c r="R84" s="390"/>
      <c r="S84" s="391"/>
    </row>
    <row r="85" spans="1:36" ht="15">
      <c r="A85" s="26" t="s">
        <v>7</v>
      </c>
      <c r="B85" s="38">
        <f t="shared" ref="B85:H105" si="100">B579+B605+B631</f>
        <v>68.173157640570693</v>
      </c>
      <c r="C85" s="38">
        <f t="shared" si="100"/>
        <v>0</v>
      </c>
      <c r="D85" s="38">
        <f t="shared" si="100"/>
        <v>4.1768740357291279</v>
      </c>
      <c r="E85" s="38">
        <f t="shared" si="100"/>
        <v>0</v>
      </c>
      <c r="F85" s="38">
        <f t="shared" si="100"/>
        <v>0</v>
      </c>
      <c r="G85" s="38">
        <f t="shared" si="100"/>
        <v>0</v>
      </c>
      <c r="H85" s="38">
        <f t="shared" si="100"/>
        <v>0</v>
      </c>
      <c r="I85" s="40">
        <f>SUM(B85:H85)</f>
        <v>72.350031676299821</v>
      </c>
      <c r="K85" s="85" t="s">
        <v>7</v>
      </c>
      <c r="L85" s="38">
        <f t="shared" ref="L85:R105" si="101">L579+L605+L631</f>
        <v>68.173157640570693</v>
      </c>
      <c r="M85" s="38">
        <f t="shared" si="101"/>
        <v>0</v>
      </c>
      <c r="N85" s="38">
        <f t="shared" si="101"/>
        <v>4.1768740357291279</v>
      </c>
      <c r="O85" s="38">
        <f t="shared" si="101"/>
        <v>0</v>
      </c>
      <c r="P85" s="38">
        <f t="shared" si="101"/>
        <v>0.16491861425275647</v>
      </c>
      <c r="Q85" s="38">
        <f t="shared" si="101"/>
        <v>0</v>
      </c>
      <c r="R85" s="38">
        <f t="shared" si="101"/>
        <v>0</v>
      </c>
      <c r="S85" s="105">
        <f>SUM(L85:R85)</f>
        <v>72.514950290552576</v>
      </c>
    </row>
    <row r="86" spans="1:36" ht="15">
      <c r="A86" s="27" t="s">
        <v>8</v>
      </c>
      <c r="B86" s="41">
        <f t="shared" si="100"/>
        <v>197.08781223640415</v>
      </c>
      <c r="C86" s="41">
        <f t="shared" si="100"/>
        <v>0</v>
      </c>
      <c r="D86" s="41">
        <f t="shared" si="100"/>
        <v>16.344747270979276</v>
      </c>
      <c r="E86" s="41">
        <f t="shared" si="100"/>
        <v>0</v>
      </c>
      <c r="F86" s="41">
        <f t="shared" si="100"/>
        <v>0</v>
      </c>
      <c r="G86" s="41">
        <f t="shared" si="100"/>
        <v>0</v>
      </c>
      <c r="H86" s="41">
        <f t="shared" si="100"/>
        <v>0</v>
      </c>
      <c r="I86" s="43">
        <f t="shared" ref="I86:I105" si="102">SUM(B86:H86)</f>
        <v>213.43255950738342</v>
      </c>
      <c r="K86" s="77" t="s">
        <v>8</v>
      </c>
      <c r="L86" s="90">
        <f t="shared" si="101"/>
        <v>197.08781223640415</v>
      </c>
      <c r="M86" s="90">
        <f t="shared" si="101"/>
        <v>0</v>
      </c>
      <c r="N86" s="90">
        <f t="shared" si="101"/>
        <v>16.344747270979276</v>
      </c>
      <c r="O86" s="90">
        <f t="shared" si="101"/>
        <v>0</v>
      </c>
      <c r="P86" s="90">
        <f t="shared" si="101"/>
        <v>0</v>
      </c>
      <c r="Q86" s="90">
        <f t="shared" si="101"/>
        <v>0</v>
      </c>
      <c r="R86" s="90">
        <f t="shared" si="101"/>
        <v>0</v>
      </c>
      <c r="S86" s="92">
        <f t="shared" ref="S86:S105" si="103">SUM(L86:R86)</f>
        <v>213.43255950738342</v>
      </c>
    </row>
    <row r="87" spans="1:36" ht="15">
      <c r="A87" s="28" t="s">
        <v>10</v>
      </c>
      <c r="B87" s="44">
        <f t="shared" si="100"/>
        <v>521.48993496025309</v>
      </c>
      <c r="C87" s="44">
        <f t="shared" si="100"/>
        <v>0</v>
      </c>
      <c r="D87" s="44">
        <f t="shared" si="100"/>
        <v>52.988613720641979</v>
      </c>
      <c r="E87" s="44">
        <f t="shared" si="100"/>
        <v>0</v>
      </c>
      <c r="F87" s="44">
        <f t="shared" si="100"/>
        <v>0</v>
      </c>
      <c r="G87" s="44">
        <f t="shared" si="100"/>
        <v>0</v>
      </c>
      <c r="H87" s="44">
        <f t="shared" si="100"/>
        <v>0</v>
      </c>
      <c r="I87" s="40">
        <f t="shared" si="102"/>
        <v>574.47854868089507</v>
      </c>
      <c r="K87" s="78" t="s">
        <v>10</v>
      </c>
      <c r="L87" s="44">
        <f t="shared" si="101"/>
        <v>521.48993496025309</v>
      </c>
      <c r="M87" s="44">
        <f t="shared" si="101"/>
        <v>0</v>
      </c>
      <c r="N87" s="44">
        <f t="shared" si="101"/>
        <v>52.988613720641979</v>
      </c>
      <c r="O87" s="44">
        <f t="shared" si="101"/>
        <v>0</v>
      </c>
      <c r="P87" s="44">
        <f t="shared" si="101"/>
        <v>0</v>
      </c>
      <c r="Q87" s="44">
        <f t="shared" si="101"/>
        <v>0</v>
      </c>
      <c r="R87" s="44">
        <f t="shared" si="101"/>
        <v>0</v>
      </c>
      <c r="S87" s="89">
        <f t="shared" si="103"/>
        <v>574.47854868089507</v>
      </c>
    </row>
    <row r="88" spans="1:36" ht="15">
      <c r="A88" s="27" t="s">
        <v>55</v>
      </c>
      <c r="B88" s="41">
        <f t="shared" si="100"/>
        <v>0</v>
      </c>
      <c r="C88" s="41">
        <f t="shared" si="100"/>
        <v>0</v>
      </c>
      <c r="D88" s="41">
        <f t="shared" si="100"/>
        <v>0</v>
      </c>
      <c r="E88" s="41">
        <f t="shared" si="100"/>
        <v>0</v>
      </c>
      <c r="F88" s="41">
        <f t="shared" si="100"/>
        <v>0</v>
      </c>
      <c r="G88" s="41">
        <f t="shared" si="100"/>
        <v>0</v>
      </c>
      <c r="H88" s="41">
        <f t="shared" si="100"/>
        <v>0</v>
      </c>
      <c r="I88" s="43">
        <f t="shared" si="102"/>
        <v>0</v>
      </c>
      <c r="K88" s="77" t="s">
        <v>55</v>
      </c>
      <c r="L88" s="90">
        <f t="shared" si="101"/>
        <v>0</v>
      </c>
      <c r="M88" s="90">
        <f t="shared" si="101"/>
        <v>0</v>
      </c>
      <c r="N88" s="90">
        <f t="shared" si="101"/>
        <v>0</v>
      </c>
      <c r="O88" s="90">
        <f t="shared" si="101"/>
        <v>0</v>
      </c>
      <c r="P88" s="90">
        <f t="shared" si="101"/>
        <v>0</v>
      </c>
      <c r="Q88" s="90">
        <f t="shared" si="101"/>
        <v>0</v>
      </c>
      <c r="R88" s="90">
        <f t="shared" si="101"/>
        <v>0</v>
      </c>
      <c r="S88" s="92">
        <f t="shared" si="103"/>
        <v>0</v>
      </c>
    </row>
    <row r="89" spans="1:36" ht="15">
      <c r="A89" s="28" t="s">
        <v>16</v>
      </c>
      <c r="B89" s="44">
        <f t="shared" si="100"/>
        <v>831.89551239997468</v>
      </c>
      <c r="C89" s="44">
        <f t="shared" si="100"/>
        <v>33.859675971990136</v>
      </c>
      <c r="D89" s="44">
        <f t="shared" si="100"/>
        <v>89.629748781764235</v>
      </c>
      <c r="E89" s="44">
        <f t="shared" si="100"/>
        <v>16.031623260851958</v>
      </c>
      <c r="F89" s="44">
        <f t="shared" si="100"/>
        <v>0</v>
      </c>
      <c r="G89" s="44">
        <f t="shared" si="100"/>
        <v>0</v>
      </c>
      <c r="H89" s="44">
        <f t="shared" si="100"/>
        <v>0</v>
      </c>
      <c r="I89" s="40">
        <f t="shared" si="102"/>
        <v>971.41656041458089</v>
      </c>
      <c r="K89" s="78" t="s">
        <v>16</v>
      </c>
      <c r="L89" s="44">
        <f t="shared" si="101"/>
        <v>831.89551239997468</v>
      </c>
      <c r="M89" s="44">
        <f t="shared" si="101"/>
        <v>33.859675971990136</v>
      </c>
      <c r="N89" s="44">
        <f t="shared" si="101"/>
        <v>89.629748781764235</v>
      </c>
      <c r="O89" s="44">
        <f t="shared" si="101"/>
        <v>16.031623260851958</v>
      </c>
      <c r="P89" s="44">
        <f t="shared" si="101"/>
        <v>0</v>
      </c>
      <c r="Q89" s="44">
        <f t="shared" si="101"/>
        <v>0</v>
      </c>
      <c r="R89" s="44">
        <f t="shared" si="101"/>
        <v>0</v>
      </c>
      <c r="S89" s="89">
        <f t="shared" si="103"/>
        <v>971.41656041458089</v>
      </c>
    </row>
    <row r="90" spans="1:36" ht="15">
      <c r="A90" s="27" t="s">
        <v>67</v>
      </c>
      <c r="B90" s="41">
        <f t="shared" si="100"/>
        <v>9672.8556023300043</v>
      </c>
      <c r="C90" s="41">
        <f t="shared" si="100"/>
        <v>38.180913810007517</v>
      </c>
      <c r="D90" s="41">
        <f t="shared" si="100"/>
        <v>1239.6918217776513</v>
      </c>
      <c r="E90" s="41">
        <f t="shared" si="100"/>
        <v>0</v>
      </c>
      <c r="F90" s="41">
        <f t="shared" si="100"/>
        <v>0</v>
      </c>
      <c r="G90" s="41">
        <f t="shared" si="100"/>
        <v>0</v>
      </c>
      <c r="H90" s="41">
        <f t="shared" si="100"/>
        <v>0</v>
      </c>
      <c r="I90" s="43">
        <f t="shared" si="102"/>
        <v>10950.728337917662</v>
      </c>
      <c r="K90" s="77" t="s">
        <v>67</v>
      </c>
      <c r="L90" s="90">
        <f t="shared" si="101"/>
        <v>9672.8556023300043</v>
      </c>
      <c r="M90" s="90">
        <f t="shared" si="101"/>
        <v>38.180913810007517</v>
      </c>
      <c r="N90" s="90">
        <f t="shared" si="101"/>
        <v>1239.6918217776513</v>
      </c>
      <c r="O90" s="90">
        <f t="shared" si="101"/>
        <v>0</v>
      </c>
      <c r="P90" s="90">
        <f t="shared" si="101"/>
        <v>0</v>
      </c>
      <c r="Q90" s="90">
        <f t="shared" si="101"/>
        <v>0</v>
      </c>
      <c r="R90" s="90">
        <f t="shared" si="101"/>
        <v>0</v>
      </c>
      <c r="S90" s="92">
        <f t="shared" si="103"/>
        <v>10950.728337917662</v>
      </c>
    </row>
    <row r="91" spans="1:36" ht="15">
      <c r="A91" s="28" t="s">
        <v>57</v>
      </c>
      <c r="B91" s="44">
        <f t="shared" si="100"/>
        <v>0</v>
      </c>
      <c r="C91" s="44">
        <f t="shared" si="100"/>
        <v>1.01828651521306</v>
      </c>
      <c r="D91" s="44">
        <f t="shared" si="100"/>
        <v>0.35937602386959233</v>
      </c>
      <c r="E91" s="44">
        <f t="shared" si="100"/>
        <v>217.06660926452628</v>
      </c>
      <c r="F91" s="44">
        <f t="shared" si="100"/>
        <v>1951.8598955511802</v>
      </c>
      <c r="G91" s="44">
        <f t="shared" si="100"/>
        <v>0</v>
      </c>
      <c r="H91" s="44">
        <f t="shared" si="100"/>
        <v>0</v>
      </c>
      <c r="I91" s="40">
        <f t="shared" si="102"/>
        <v>2170.3041673547891</v>
      </c>
      <c r="K91" s="78" t="s">
        <v>57</v>
      </c>
      <c r="L91" s="44">
        <f t="shared" si="101"/>
        <v>0</v>
      </c>
      <c r="M91" s="44">
        <f t="shared" si="101"/>
        <v>1.01828651521306</v>
      </c>
      <c r="N91" s="44">
        <f t="shared" si="101"/>
        <v>0.35937602386959233</v>
      </c>
      <c r="O91" s="44">
        <f t="shared" si="101"/>
        <v>217.06660926452628</v>
      </c>
      <c r="P91" s="44">
        <f t="shared" si="101"/>
        <v>28685.213826827225</v>
      </c>
      <c r="Q91" s="44">
        <f t="shared" si="101"/>
        <v>0</v>
      </c>
      <c r="R91" s="44">
        <f t="shared" si="101"/>
        <v>0</v>
      </c>
      <c r="S91" s="89">
        <f t="shared" si="103"/>
        <v>28903.658098630833</v>
      </c>
    </row>
    <row r="92" spans="1:36" ht="15">
      <c r="A92" s="27" t="s">
        <v>12</v>
      </c>
      <c r="B92" s="41">
        <f t="shared" si="100"/>
        <v>0</v>
      </c>
      <c r="C92" s="41">
        <f t="shared" si="100"/>
        <v>0</v>
      </c>
      <c r="D92" s="41">
        <f t="shared" si="100"/>
        <v>5.0397095941587464E-2</v>
      </c>
      <c r="E92" s="41">
        <f t="shared" si="100"/>
        <v>33.245044280484024</v>
      </c>
      <c r="F92" s="41">
        <f t="shared" si="100"/>
        <v>0</v>
      </c>
      <c r="G92" s="41">
        <f t="shared" si="100"/>
        <v>0</v>
      </c>
      <c r="H92" s="41">
        <f t="shared" si="100"/>
        <v>0</v>
      </c>
      <c r="I92" s="43">
        <f t="shared" si="102"/>
        <v>33.295441376425615</v>
      </c>
      <c r="K92" s="77" t="s">
        <v>12</v>
      </c>
      <c r="L92" s="90">
        <f t="shared" si="101"/>
        <v>0</v>
      </c>
      <c r="M92" s="90">
        <f t="shared" si="101"/>
        <v>0</v>
      </c>
      <c r="N92" s="90">
        <f t="shared" si="101"/>
        <v>5.0397095941587464E-2</v>
      </c>
      <c r="O92" s="90">
        <f t="shared" si="101"/>
        <v>33.245044280484024</v>
      </c>
      <c r="P92" s="90">
        <f t="shared" si="101"/>
        <v>8528.964581334827</v>
      </c>
      <c r="Q92" s="90">
        <f t="shared" si="101"/>
        <v>0</v>
      </c>
      <c r="R92" s="90">
        <f t="shared" si="101"/>
        <v>0</v>
      </c>
      <c r="S92" s="92">
        <f t="shared" si="103"/>
        <v>8562.2600227112525</v>
      </c>
    </row>
    <row r="93" spans="1:36" ht="15">
      <c r="A93" s="28" t="s">
        <v>58</v>
      </c>
      <c r="B93" s="44">
        <f t="shared" si="100"/>
        <v>0</v>
      </c>
      <c r="C93" s="44">
        <f t="shared" si="100"/>
        <v>0</v>
      </c>
      <c r="D93" s="44">
        <f t="shared" si="100"/>
        <v>0</v>
      </c>
      <c r="E93" s="44">
        <f t="shared" si="100"/>
        <v>0</v>
      </c>
      <c r="F93" s="44">
        <f t="shared" si="100"/>
        <v>0</v>
      </c>
      <c r="G93" s="44">
        <f t="shared" si="100"/>
        <v>0</v>
      </c>
      <c r="H93" s="44">
        <f t="shared" si="100"/>
        <v>0</v>
      </c>
      <c r="I93" s="40">
        <f t="shared" si="102"/>
        <v>0</v>
      </c>
      <c r="K93" s="78" t="s">
        <v>58</v>
      </c>
      <c r="L93" s="44">
        <f t="shared" si="101"/>
        <v>0</v>
      </c>
      <c r="M93" s="44">
        <f t="shared" si="101"/>
        <v>0</v>
      </c>
      <c r="N93" s="44">
        <f t="shared" si="101"/>
        <v>0</v>
      </c>
      <c r="O93" s="44">
        <f t="shared" si="101"/>
        <v>0</v>
      </c>
      <c r="P93" s="44">
        <f t="shared" si="101"/>
        <v>1493.971522721047</v>
      </c>
      <c r="Q93" s="44">
        <f t="shared" si="101"/>
        <v>0</v>
      </c>
      <c r="R93" s="44">
        <f t="shared" si="101"/>
        <v>0</v>
      </c>
      <c r="S93" s="89">
        <f t="shared" si="103"/>
        <v>1493.971522721047</v>
      </c>
    </row>
    <row r="94" spans="1:36" ht="15">
      <c r="A94" s="27" t="s">
        <v>17</v>
      </c>
      <c r="B94" s="41">
        <f t="shared" si="100"/>
        <v>982.70845441814834</v>
      </c>
      <c r="C94" s="41">
        <f t="shared" si="100"/>
        <v>2.3104350560820128</v>
      </c>
      <c r="D94" s="41">
        <f t="shared" si="100"/>
        <v>152.99272583533951</v>
      </c>
      <c r="E94" s="41">
        <f t="shared" si="100"/>
        <v>9.1139422005611177</v>
      </c>
      <c r="F94" s="41">
        <f t="shared" si="100"/>
        <v>0</v>
      </c>
      <c r="G94" s="41">
        <f t="shared" si="100"/>
        <v>0</v>
      </c>
      <c r="H94" s="41">
        <f t="shared" si="100"/>
        <v>0</v>
      </c>
      <c r="I94" s="43">
        <f t="shared" si="102"/>
        <v>1147.1255575101309</v>
      </c>
      <c r="K94" s="77" t="s">
        <v>17</v>
      </c>
      <c r="L94" s="90">
        <f t="shared" si="101"/>
        <v>982.70845441814834</v>
      </c>
      <c r="M94" s="90">
        <f t="shared" si="101"/>
        <v>2.3104350560820128</v>
      </c>
      <c r="N94" s="90">
        <f t="shared" si="101"/>
        <v>152.99272583533951</v>
      </c>
      <c r="O94" s="90">
        <f t="shared" si="101"/>
        <v>9.1139422005611177</v>
      </c>
      <c r="P94" s="90">
        <f t="shared" si="101"/>
        <v>0</v>
      </c>
      <c r="Q94" s="90">
        <f t="shared" si="101"/>
        <v>0</v>
      </c>
      <c r="R94" s="90">
        <f t="shared" si="101"/>
        <v>0</v>
      </c>
      <c r="S94" s="92">
        <f t="shared" si="103"/>
        <v>1147.1255575101309</v>
      </c>
    </row>
    <row r="95" spans="1:36" ht="15">
      <c r="A95" s="28" t="s">
        <v>139</v>
      </c>
      <c r="B95" s="44">
        <f t="shared" si="100"/>
        <v>10318.133131818113</v>
      </c>
      <c r="C95" s="44">
        <f t="shared" si="100"/>
        <v>353.22891137360278</v>
      </c>
      <c r="D95" s="44">
        <f t="shared" si="100"/>
        <v>1356.1784033385459</v>
      </c>
      <c r="E95" s="44">
        <f t="shared" si="100"/>
        <v>54.245842073522226</v>
      </c>
      <c r="F95" s="44">
        <f t="shared" si="100"/>
        <v>0</v>
      </c>
      <c r="G95" s="44">
        <f t="shared" si="100"/>
        <v>0</v>
      </c>
      <c r="H95" s="44">
        <f t="shared" si="100"/>
        <v>0</v>
      </c>
      <c r="I95" s="40">
        <f t="shared" si="102"/>
        <v>12081.786288603784</v>
      </c>
      <c r="K95" s="78" t="s">
        <v>139</v>
      </c>
      <c r="L95" s="44">
        <f t="shared" si="101"/>
        <v>10318.133131818113</v>
      </c>
      <c r="M95" s="44">
        <f t="shared" si="101"/>
        <v>353.22891137360278</v>
      </c>
      <c r="N95" s="44">
        <f t="shared" si="101"/>
        <v>1356.1784033385459</v>
      </c>
      <c r="O95" s="44">
        <f t="shared" si="101"/>
        <v>54.245842073522226</v>
      </c>
      <c r="P95" s="44">
        <f t="shared" si="101"/>
        <v>192.36894139642141</v>
      </c>
      <c r="Q95" s="44">
        <f t="shared" si="101"/>
        <v>0</v>
      </c>
      <c r="R95" s="44">
        <f t="shared" si="101"/>
        <v>0</v>
      </c>
      <c r="S95" s="89">
        <f t="shared" si="103"/>
        <v>12274.155230000206</v>
      </c>
    </row>
    <row r="96" spans="1:36" ht="15">
      <c r="A96" s="27" t="s">
        <v>25</v>
      </c>
      <c r="B96" s="41">
        <f t="shared" si="100"/>
        <v>2425.7541705777476</v>
      </c>
      <c r="C96" s="41">
        <f t="shared" si="100"/>
        <v>0.3300046952474317</v>
      </c>
      <c r="D96" s="41">
        <f t="shared" si="100"/>
        <v>5405.1214900238865</v>
      </c>
      <c r="E96" s="41">
        <f t="shared" si="100"/>
        <v>4881.0059694382971</v>
      </c>
      <c r="F96" s="41">
        <f t="shared" si="100"/>
        <v>0</v>
      </c>
      <c r="G96" s="41">
        <f t="shared" si="100"/>
        <v>3774.9747830590914</v>
      </c>
      <c r="H96" s="41">
        <f t="shared" si="100"/>
        <v>2.4724443691977518</v>
      </c>
      <c r="I96" s="43">
        <f t="shared" si="102"/>
        <v>16489.658862163469</v>
      </c>
      <c r="K96" s="77" t="s">
        <v>25</v>
      </c>
      <c r="L96" s="90">
        <f t="shared" si="101"/>
        <v>2425.7541705777476</v>
      </c>
      <c r="M96" s="90">
        <f t="shared" si="101"/>
        <v>0.3300046952474317</v>
      </c>
      <c r="N96" s="90">
        <f t="shared" si="101"/>
        <v>5405.1214900238865</v>
      </c>
      <c r="O96" s="90">
        <f t="shared" si="101"/>
        <v>4881.0059694382971</v>
      </c>
      <c r="P96" s="90">
        <f t="shared" si="101"/>
        <v>1797.8184027712384</v>
      </c>
      <c r="Q96" s="90">
        <f t="shared" si="101"/>
        <v>3774.9747830590914</v>
      </c>
      <c r="R96" s="90">
        <f t="shared" si="101"/>
        <v>2.4724443691977518</v>
      </c>
      <c r="S96" s="92">
        <f t="shared" si="103"/>
        <v>18287.477264934707</v>
      </c>
    </row>
    <row r="97" spans="1:111" ht="15">
      <c r="A97" s="28" t="s">
        <v>24</v>
      </c>
      <c r="B97" s="44">
        <f t="shared" si="100"/>
        <v>4842.7276846362211</v>
      </c>
      <c r="C97" s="44">
        <f t="shared" si="100"/>
        <v>8.3764372702046987</v>
      </c>
      <c r="D97" s="44">
        <f t="shared" si="100"/>
        <v>587.88562736334075</v>
      </c>
      <c r="E97" s="44">
        <f t="shared" si="100"/>
        <v>0</v>
      </c>
      <c r="F97" s="44">
        <f t="shared" si="100"/>
        <v>0</v>
      </c>
      <c r="G97" s="44">
        <f t="shared" si="100"/>
        <v>0</v>
      </c>
      <c r="H97" s="44">
        <f t="shared" si="100"/>
        <v>0</v>
      </c>
      <c r="I97" s="40">
        <f t="shared" si="102"/>
        <v>5438.9897492697664</v>
      </c>
      <c r="K97" s="78" t="s">
        <v>24</v>
      </c>
      <c r="L97" s="44">
        <f t="shared" si="101"/>
        <v>4842.7276846362211</v>
      </c>
      <c r="M97" s="44">
        <f t="shared" si="101"/>
        <v>8.3764372702046987</v>
      </c>
      <c r="N97" s="44">
        <f t="shared" si="101"/>
        <v>587.88562736334075</v>
      </c>
      <c r="O97" s="44">
        <f t="shared" si="101"/>
        <v>0</v>
      </c>
      <c r="P97" s="44">
        <f t="shared" si="101"/>
        <v>0</v>
      </c>
      <c r="Q97" s="44">
        <f t="shared" si="101"/>
        <v>0</v>
      </c>
      <c r="R97" s="44">
        <f t="shared" si="101"/>
        <v>0</v>
      </c>
      <c r="S97" s="89">
        <f t="shared" si="103"/>
        <v>5438.9897492697664</v>
      </c>
    </row>
    <row r="98" spans="1:111" ht="15">
      <c r="A98" s="27" t="s">
        <v>59</v>
      </c>
      <c r="B98" s="41">
        <f t="shared" si="100"/>
        <v>9425.7773646459536</v>
      </c>
      <c r="C98" s="41">
        <f t="shared" si="100"/>
        <v>18.019435754395971</v>
      </c>
      <c r="D98" s="41">
        <f t="shared" si="100"/>
        <v>1455.7586684577209</v>
      </c>
      <c r="E98" s="41">
        <f t="shared" si="100"/>
        <v>0</v>
      </c>
      <c r="F98" s="41">
        <f t="shared" si="100"/>
        <v>0</v>
      </c>
      <c r="G98" s="41">
        <f t="shared" si="100"/>
        <v>0</v>
      </c>
      <c r="H98" s="41">
        <f t="shared" si="100"/>
        <v>0</v>
      </c>
      <c r="I98" s="43">
        <f t="shared" si="102"/>
        <v>10899.555468858071</v>
      </c>
      <c r="K98" s="77" t="s">
        <v>59</v>
      </c>
      <c r="L98" s="90">
        <f t="shared" si="101"/>
        <v>9425.7773646459536</v>
      </c>
      <c r="M98" s="90">
        <f t="shared" si="101"/>
        <v>18.019435754395971</v>
      </c>
      <c r="N98" s="90">
        <f t="shared" si="101"/>
        <v>1455.7586684577209</v>
      </c>
      <c r="O98" s="90">
        <f t="shared" si="101"/>
        <v>0</v>
      </c>
      <c r="P98" s="90">
        <f t="shared" si="101"/>
        <v>0</v>
      </c>
      <c r="Q98" s="90">
        <f t="shared" si="101"/>
        <v>0</v>
      </c>
      <c r="R98" s="90">
        <f t="shared" si="101"/>
        <v>0</v>
      </c>
      <c r="S98" s="92">
        <f t="shared" si="103"/>
        <v>10899.555468858071</v>
      </c>
    </row>
    <row r="99" spans="1:111" ht="15">
      <c r="A99" s="28" t="s">
        <v>22</v>
      </c>
      <c r="B99" s="44">
        <f t="shared" si="100"/>
        <v>3204.8224566652102</v>
      </c>
      <c r="C99" s="44">
        <f t="shared" si="100"/>
        <v>0</v>
      </c>
      <c r="D99" s="44">
        <f t="shared" si="100"/>
        <v>544.81308547341496</v>
      </c>
      <c r="E99" s="44">
        <f t="shared" si="100"/>
        <v>2.2433023877708971</v>
      </c>
      <c r="F99" s="44">
        <f t="shared" si="100"/>
        <v>117.95164285633376</v>
      </c>
      <c r="G99" s="44">
        <f t="shared" si="100"/>
        <v>0</v>
      </c>
      <c r="H99" s="44">
        <f t="shared" si="100"/>
        <v>0</v>
      </c>
      <c r="I99" s="40">
        <f t="shared" si="102"/>
        <v>3869.8304873827301</v>
      </c>
      <c r="K99" s="78" t="s">
        <v>22</v>
      </c>
      <c r="L99" s="44">
        <f t="shared" si="101"/>
        <v>3204.8224566652102</v>
      </c>
      <c r="M99" s="44">
        <f t="shared" si="101"/>
        <v>0</v>
      </c>
      <c r="N99" s="44">
        <f t="shared" si="101"/>
        <v>544.81308547341496</v>
      </c>
      <c r="O99" s="44">
        <f t="shared" si="101"/>
        <v>2.2433023877708971</v>
      </c>
      <c r="P99" s="44">
        <f t="shared" si="101"/>
        <v>1398.1458154032498</v>
      </c>
      <c r="Q99" s="44">
        <f t="shared" si="101"/>
        <v>0</v>
      </c>
      <c r="R99" s="44">
        <f t="shared" si="101"/>
        <v>0</v>
      </c>
      <c r="S99" s="89">
        <f t="shared" si="103"/>
        <v>5150.0246599296461</v>
      </c>
    </row>
    <row r="100" spans="1:111" ht="15">
      <c r="A100" s="27" t="s">
        <v>21</v>
      </c>
      <c r="B100" s="41">
        <f t="shared" si="100"/>
        <v>42.25737404324709</v>
      </c>
      <c r="C100" s="41">
        <f t="shared" si="100"/>
        <v>0</v>
      </c>
      <c r="D100" s="41">
        <f t="shared" si="100"/>
        <v>0.7807581258759384</v>
      </c>
      <c r="E100" s="41">
        <f t="shared" si="100"/>
        <v>0</v>
      </c>
      <c r="F100" s="41">
        <f t="shared" si="100"/>
        <v>0</v>
      </c>
      <c r="G100" s="41">
        <f t="shared" si="100"/>
        <v>0</v>
      </c>
      <c r="H100" s="41">
        <f t="shared" si="100"/>
        <v>0</v>
      </c>
      <c r="I100" s="43">
        <f t="shared" si="102"/>
        <v>43.038132169123031</v>
      </c>
      <c r="K100" s="77" t="s">
        <v>21</v>
      </c>
      <c r="L100" s="90">
        <f t="shared" si="101"/>
        <v>42.25737404324709</v>
      </c>
      <c r="M100" s="90">
        <f t="shared" si="101"/>
        <v>0</v>
      </c>
      <c r="N100" s="90">
        <f t="shared" si="101"/>
        <v>0.7807581258759384</v>
      </c>
      <c r="O100" s="90">
        <f t="shared" si="101"/>
        <v>0</v>
      </c>
      <c r="P100" s="90">
        <f t="shared" si="101"/>
        <v>0</v>
      </c>
      <c r="Q100" s="90">
        <f t="shared" si="101"/>
        <v>0</v>
      </c>
      <c r="R100" s="90">
        <f t="shared" si="101"/>
        <v>0</v>
      </c>
      <c r="S100" s="92">
        <f t="shared" si="103"/>
        <v>43.038132169123031</v>
      </c>
    </row>
    <row r="101" spans="1:111" ht="15">
      <c r="A101" s="29" t="s">
        <v>63</v>
      </c>
      <c r="B101" s="44">
        <f t="shared" si="100"/>
        <v>1496.900399940246</v>
      </c>
      <c r="C101" s="44">
        <f t="shared" si="100"/>
        <v>0</v>
      </c>
      <c r="D101" s="44">
        <f t="shared" si="100"/>
        <v>752.40898729477772</v>
      </c>
      <c r="E101" s="44">
        <f t="shared" si="100"/>
        <v>0</v>
      </c>
      <c r="F101" s="44">
        <f t="shared" si="100"/>
        <v>0</v>
      </c>
      <c r="G101" s="44">
        <f t="shared" si="100"/>
        <v>0</v>
      </c>
      <c r="H101" s="44">
        <f t="shared" si="100"/>
        <v>0</v>
      </c>
      <c r="I101" s="40">
        <f t="shared" si="102"/>
        <v>2249.3093872350237</v>
      </c>
      <c r="K101" s="79" t="s">
        <v>63</v>
      </c>
      <c r="L101" s="44">
        <f t="shared" si="101"/>
        <v>1496.900399940246</v>
      </c>
      <c r="M101" s="44">
        <f t="shared" si="101"/>
        <v>0</v>
      </c>
      <c r="N101" s="44">
        <f t="shared" si="101"/>
        <v>752.40898729477772</v>
      </c>
      <c r="O101" s="44">
        <f t="shared" si="101"/>
        <v>0</v>
      </c>
      <c r="P101" s="44">
        <f t="shared" si="101"/>
        <v>0</v>
      </c>
      <c r="Q101" s="44">
        <f t="shared" si="101"/>
        <v>0</v>
      </c>
      <c r="R101" s="44">
        <f t="shared" si="101"/>
        <v>0</v>
      </c>
      <c r="S101" s="89">
        <f t="shared" si="103"/>
        <v>2249.3093872350237</v>
      </c>
    </row>
    <row r="102" spans="1:111">
      <c r="A102" s="58" t="s">
        <v>23</v>
      </c>
      <c r="B102" s="62">
        <f t="shared" si="100"/>
        <v>1492.5003999402459</v>
      </c>
      <c r="C102" s="62">
        <f t="shared" si="100"/>
        <v>0</v>
      </c>
      <c r="D102" s="62">
        <f t="shared" si="100"/>
        <v>752.40898729477772</v>
      </c>
      <c r="E102" s="62">
        <f t="shared" si="100"/>
        <v>0</v>
      </c>
      <c r="F102" s="62">
        <f t="shared" si="100"/>
        <v>0</v>
      </c>
      <c r="G102" s="62">
        <f t="shared" si="100"/>
        <v>0</v>
      </c>
      <c r="H102" s="62">
        <f t="shared" si="100"/>
        <v>0</v>
      </c>
      <c r="I102" s="64">
        <f t="shared" si="102"/>
        <v>2244.9093872350236</v>
      </c>
      <c r="K102" s="80" t="s">
        <v>23</v>
      </c>
      <c r="L102" s="93">
        <f t="shared" si="101"/>
        <v>1492.5003999402459</v>
      </c>
      <c r="M102" s="93">
        <f t="shared" si="101"/>
        <v>0</v>
      </c>
      <c r="N102" s="93">
        <f t="shared" si="101"/>
        <v>752.40898729477772</v>
      </c>
      <c r="O102" s="93">
        <f t="shared" si="101"/>
        <v>0</v>
      </c>
      <c r="P102" s="93">
        <f t="shared" si="101"/>
        <v>0</v>
      </c>
      <c r="Q102" s="93">
        <f t="shared" si="101"/>
        <v>0</v>
      </c>
      <c r="R102" s="93">
        <f t="shared" si="101"/>
        <v>0</v>
      </c>
      <c r="S102" s="95">
        <f t="shared" si="103"/>
        <v>2244.9093872350236</v>
      </c>
    </row>
    <row r="103" spans="1:111">
      <c r="A103" s="59" t="s">
        <v>19</v>
      </c>
      <c r="B103" s="65">
        <f t="shared" si="100"/>
        <v>0</v>
      </c>
      <c r="C103" s="65">
        <f t="shared" si="100"/>
        <v>0</v>
      </c>
      <c r="D103" s="65">
        <f t="shared" si="100"/>
        <v>0</v>
      </c>
      <c r="E103" s="65">
        <f t="shared" si="100"/>
        <v>0</v>
      </c>
      <c r="F103" s="65">
        <f t="shared" si="100"/>
        <v>0</v>
      </c>
      <c r="G103" s="65">
        <f t="shared" si="100"/>
        <v>0</v>
      </c>
      <c r="H103" s="65">
        <f t="shared" si="100"/>
        <v>0</v>
      </c>
      <c r="I103" s="67">
        <f t="shared" si="102"/>
        <v>0</v>
      </c>
      <c r="K103" s="81" t="s">
        <v>19</v>
      </c>
      <c r="L103" s="65">
        <f t="shared" si="101"/>
        <v>0</v>
      </c>
      <c r="M103" s="65">
        <f t="shared" si="101"/>
        <v>0</v>
      </c>
      <c r="N103" s="65">
        <f t="shared" si="101"/>
        <v>0</v>
      </c>
      <c r="O103" s="65">
        <f t="shared" si="101"/>
        <v>0</v>
      </c>
      <c r="P103" s="65">
        <f t="shared" si="101"/>
        <v>0</v>
      </c>
      <c r="Q103" s="65">
        <f t="shared" si="101"/>
        <v>0</v>
      </c>
      <c r="R103" s="65">
        <f t="shared" si="101"/>
        <v>0</v>
      </c>
      <c r="S103" s="97">
        <f t="shared" si="103"/>
        <v>0</v>
      </c>
    </row>
    <row r="104" spans="1:111">
      <c r="A104" s="58" t="s">
        <v>20</v>
      </c>
      <c r="B104" s="62">
        <f t="shared" si="100"/>
        <v>0</v>
      </c>
      <c r="C104" s="62">
        <f t="shared" si="100"/>
        <v>0</v>
      </c>
      <c r="D104" s="62">
        <f t="shared" si="100"/>
        <v>0</v>
      </c>
      <c r="E104" s="62">
        <f t="shared" si="100"/>
        <v>0</v>
      </c>
      <c r="F104" s="62">
        <f t="shared" si="100"/>
        <v>0</v>
      </c>
      <c r="G104" s="62">
        <f t="shared" si="100"/>
        <v>0</v>
      </c>
      <c r="H104" s="62">
        <f t="shared" si="100"/>
        <v>0</v>
      </c>
      <c r="I104" s="64">
        <f t="shared" si="102"/>
        <v>0</v>
      </c>
      <c r="K104" s="80" t="s">
        <v>20</v>
      </c>
      <c r="L104" s="93">
        <f t="shared" si="101"/>
        <v>0</v>
      </c>
      <c r="M104" s="93">
        <f t="shared" si="101"/>
        <v>0</v>
      </c>
      <c r="N104" s="93">
        <f t="shared" si="101"/>
        <v>0</v>
      </c>
      <c r="O104" s="93">
        <f t="shared" si="101"/>
        <v>0</v>
      </c>
      <c r="P104" s="93">
        <f t="shared" si="101"/>
        <v>0</v>
      </c>
      <c r="Q104" s="93">
        <f t="shared" si="101"/>
        <v>0</v>
      </c>
      <c r="R104" s="93">
        <f t="shared" si="101"/>
        <v>0</v>
      </c>
      <c r="S104" s="95">
        <f t="shared" si="103"/>
        <v>0</v>
      </c>
    </row>
    <row r="105" spans="1:111" ht="15" thickBot="1">
      <c r="A105" s="60" t="s">
        <v>11</v>
      </c>
      <c r="B105" s="54">
        <f t="shared" si="100"/>
        <v>4.4000000000000004</v>
      </c>
      <c r="C105" s="54">
        <f t="shared" si="100"/>
        <v>0</v>
      </c>
      <c r="D105" s="54">
        <f t="shared" si="100"/>
        <v>0</v>
      </c>
      <c r="E105" s="54">
        <f t="shared" si="100"/>
        <v>0</v>
      </c>
      <c r="F105" s="54">
        <f t="shared" si="100"/>
        <v>0</v>
      </c>
      <c r="G105" s="54">
        <f t="shared" si="100"/>
        <v>0</v>
      </c>
      <c r="H105" s="54">
        <f t="shared" si="100"/>
        <v>0</v>
      </c>
      <c r="I105" s="69">
        <f t="shared" si="102"/>
        <v>4.4000000000000004</v>
      </c>
      <c r="K105" s="82" t="s">
        <v>11</v>
      </c>
      <c r="L105" s="54">
        <f t="shared" si="101"/>
        <v>4.4000000000000004</v>
      </c>
      <c r="M105" s="54">
        <f t="shared" si="101"/>
        <v>0</v>
      </c>
      <c r="N105" s="54">
        <f t="shared" si="101"/>
        <v>0</v>
      </c>
      <c r="O105" s="54">
        <f t="shared" si="101"/>
        <v>0</v>
      </c>
      <c r="P105" s="54">
        <f t="shared" si="101"/>
        <v>0</v>
      </c>
      <c r="Q105" s="54">
        <f t="shared" si="101"/>
        <v>0</v>
      </c>
      <c r="R105" s="54">
        <f t="shared" si="101"/>
        <v>0</v>
      </c>
      <c r="S105" s="99">
        <f t="shared" si="103"/>
        <v>4.4000000000000004</v>
      </c>
    </row>
    <row r="106" spans="1:111" ht="15">
      <c r="A106" s="34" t="s">
        <v>26</v>
      </c>
      <c r="B106" s="70">
        <f>SUM(B85:B101)</f>
        <v>44030.583056312105</v>
      </c>
      <c r="C106" s="70">
        <f t="shared" ref="C106:I106" si="104">SUM(C85:C101)</f>
        <v>455.32410044674361</v>
      </c>
      <c r="D106" s="70">
        <f t="shared" si="104"/>
        <v>11659.181324619478</v>
      </c>
      <c r="E106" s="70">
        <f t="shared" si="104"/>
        <v>5212.9523329060139</v>
      </c>
      <c r="F106" s="70">
        <f t="shared" si="104"/>
        <v>2069.811538407514</v>
      </c>
      <c r="G106" s="70">
        <f t="shared" si="104"/>
        <v>3774.9747830590914</v>
      </c>
      <c r="H106" s="71">
        <f t="shared" si="104"/>
        <v>2.4724443691977518</v>
      </c>
      <c r="I106" s="40">
        <f t="shared" si="104"/>
        <v>67205.299580120132</v>
      </c>
      <c r="K106" s="83" t="s">
        <v>26</v>
      </c>
      <c r="L106" s="70">
        <f>SUM(L85:L101)</f>
        <v>44030.583056312105</v>
      </c>
      <c r="M106" s="70">
        <f t="shared" ref="M106:S106" si="105">SUM(M85:M101)</f>
        <v>455.32410044674361</v>
      </c>
      <c r="N106" s="70">
        <f t="shared" si="105"/>
        <v>11659.181324619478</v>
      </c>
      <c r="O106" s="70">
        <f t="shared" si="105"/>
        <v>5212.9523329060139</v>
      </c>
      <c r="P106" s="70">
        <f t="shared" si="105"/>
        <v>42096.648009068267</v>
      </c>
      <c r="Q106" s="70">
        <f t="shared" si="105"/>
        <v>3774.9747830590914</v>
      </c>
      <c r="R106" s="71">
        <f t="shared" si="105"/>
        <v>2.4724443691977518</v>
      </c>
      <c r="S106" s="100">
        <f t="shared" si="105"/>
        <v>107232.1360507809</v>
      </c>
      <c r="AJ106" s="11"/>
    </row>
    <row r="107" spans="1:111" s="14" customFormat="1" ht="15.75" thickBot="1">
      <c r="A107" s="61" t="s">
        <v>86</v>
      </c>
      <c r="B107" s="49">
        <f>IF($I106=0,"-",B106/$I106)</f>
        <v>0.65516534159363682</v>
      </c>
      <c r="C107" s="49">
        <f t="shared" ref="C107:H107" si="106">IF($I106=0,"-",C106/$I106)</f>
        <v>6.7751219515645479E-3</v>
      </c>
      <c r="D107" s="49">
        <f t="shared" si="106"/>
        <v>0.17348604049774011</v>
      </c>
      <c r="E107" s="49">
        <f t="shared" si="106"/>
        <v>7.7567578233786294E-2</v>
      </c>
      <c r="F107" s="49">
        <f t="shared" si="106"/>
        <v>3.0798338097428567E-2</v>
      </c>
      <c r="G107" s="49">
        <f t="shared" si="106"/>
        <v>5.6170790200238303E-2</v>
      </c>
      <c r="H107" s="72">
        <f t="shared" si="106"/>
        <v>3.6789425605493776E-5</v>
      </c>
      <c r="I107" s="50">
        <f>SUM(B107:H107)</f>
        <v>1.0000000000000002</v>
      </c>
      <c r="K107" s="84" t="s">
        <v>86</v>
      </c>
      <c r="L107" s="101">
        <f>IF($S106=0,"-",L106/$S106)</f>
        <v>0.41060995964363672</v>
      </c>
      <c r="M107" s="101">
        <f t="shared" ref="M107:R107" si="107">IF($S106=0,"-",M106/$S106)</f>
        <v>4.2461534127336614E-3</v>
      </c>
      <c r="N107" s="101">
        <f t="shared" si="107"/>
        <v>0.10872842558221679</v>
      </c>
      <c r="O107" s="101">
        <f t="shared" si="107"/>
        <v>4.8613713434164603E-2</v>
      </c>
      <c r="P107" s="101">
        <f t="shared" si="107"/>
        <v>0.39257492725066073</v>
      </c>
      <c r="Q107" s="101">
        <f t="shared" si="107"/>
        <v>3.520376374178924E-2</v>
      </c>
      <c r="R107" s="102">
        <f t="shared" si="107"/>
        <v>2.30569347982297E-5</v>
      </c>
      <c r="S107" s="103">
        <f>SUM(L107:R107)</f>
        <v>0.99999999999999989</v>
      </c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J107" s="19"/>
    </row>
    <row r="108" spans="1:111" ht="15" thickBot="1">
      <c r="A108" s="33"/>
      <c r="B108" s="53"/>
      <c r="C108" s="53"/>
      <c r="D108" s="53"/>
      <c r="E108" s="53"/>
      <c r="F108" s="53"/>
      <c r="G108" s="53"/>
      <c r="H108" s="53"/>
      <c r="I108" s="53"/>
      <c r="K108" s="33"/>
      <c r="L108" s="51"/>
      <c r="M108" s="51"/>
      <c r="N108" s="51"/>
      <c r="O108" s="51"/>
      <c r="P108" s="51"/>
      <c r="Q108" s="51"/>
      <c r="R108" s="51"/>
      <c r="S108" s="51"/>
    </row>
    <row r="109" spans="1:111" ht="30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4" t="s">
        <v>31</v>
      </c>
      <c r="L109" s="86" t="s">
        <v>0</v>
      </c>
      <c r="M109" s="86" t="s">
        <v>1</v>
      </c>
      <c r="N109" s="86" t="s">
        <v>2</v>
      </c>
      <c r="O109" s="86" t="s">
        <v>3</v>
      </c>
      <c r="P109" s="86" t="s">
        <v>27</v>
      </c>
      <c r="Q109" s="86" t="s">
        <v>4</v>
      </c>
      <c r="R109" s="86" t="s">
        <v>5</v>
      </c>
      <c r="S109" s="87" t="s">
        <v>6</v>
      </c>
      <c r="U109" s="445" t="s">
        <v>31</v>
      </c>
      <c r="V109" s="116" t="s">
        <v>77</v>
      </c>
      <c r="W109" s="116" t="s">
        <v>78</v>
      </c>
      <c r="X109" s="116" t="s">
        <v>4</v>
      </c>
      <c r="Y109" s="116" t="s">
        <v>1</v>
      </c>
      <c r="Z109" s="116" t="s">
        <v>2</v>
      </c>
      <c r="AA109" s="116" t="s">
        <v>3</v>
      </c>
      <c r="AB109" s="116" t="s">
        <v>54</v>
      </c>
      <c r="AC109" s="116" t="s">
        <v>66</v>
      </c>
      <c r="AD109" s="117" t="s">
        <v>79</v>
      </c>
      <c r="AE109" s="117" t="s">
        <v>80</v>
      </c>
      <c r="AF109" s="117" t="s">
        <v>81</v>
      </c>
      <c r="AG109" s="117" t="s">
        <v>82</v>
      </c>
      <c r="AH109" s="117" t="s">
        <v>83</v>
      </c>
      <c r="AI109" s="118" t="s">
        <v>62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</row>
    <row r="110" spans="1:111" ht="15">
      <c r="A110" s="411" t="s">
        <v>31</v>
      </c>
      <c r="B110" s="386" t="s">
        <v>119</v>
      </c>
      <c r="C110" s="387"/>
      <c r="D110" s="387"/>
      <c r="E110" s="387"/>
      <c r="F110" s="387"/>
      <c r="G110" s="387"/>
      <c r="H110" s="387"/>
      <c r="I110" s="388"/>
      <c r="K110" s="405" t="s">
        <v>31</v>
      </c>
      <c r="L110" s="389" t="s">
        <v>119</v>
      </c>
      <c r="M110" s="390"/>
      <c r="N110" s="390"/>
      <c r="O110" s="390"/>
      <c r="P110" s="390"/>
      <c r="Q110" s="390"/>
      <c r="R110" s="390"/>
      <c r="S110" s="391"/>
      <c r="U110" s="446" t="s">
        <v>31</v>
      </c>
      <c r="V110" s="402" t="s">
        <v>119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3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</row>
    <row r="111" spans="1:1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  <c r="K111" s="85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4">
        <v>0</v>
      </c>
      <c r="S111" s="105">
        <f>SUM(L111:R111)</f>
        <v>0</v>
      </c>
      <c r="U111" s="106" t="s">
        <v>7</v>
      </c>
      <c r="V111" s="119">
        <v>0</v>
      </c>
      <c r="W111" s="119">
        <v>0</v>
      </c>
      <c r="X111" s="119">
        <v>0</v>
      </c>
      <c r="Y111" s="119">
        <v>0</v>
      </c>
      <c r="Z111" s="119">
        <v>0</v>
      </c>
      <c r="AA111" s="119">
        <v>0</v>
      </c>
      <c r="AB111" s="119">
        <v>0</v>
      </c>
      <c r="AC111" s="120">
        <v>0</v>
      </c>
      <c r="AD111" s="121">
        <v>0</v>
      </c>
      <c r="AE111" s="121">
        <v>0</v>
      </c>
      <c r="AF111" s="121">
        <v>0</v>
      </c>
      <c r="AG111" s="121">
        <v>0</v>
      </c>
      <c r="AH111" s="121">
        <v>0</v>
      </c>
      <c r="AI111" s="122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</row>
    <row r="112" spans="1:1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108">SUM(B112:H112)</f>
        <v>0</v>
      </c>
      <c r="K112" s="77" t="s">
        <v>8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1">
        <v>0</v>
      </c>
      <c r="S112" s="92">
        <f t="shared" ref="S112:S131" si="109">SUM(L112:R112)</f>
        <v>0</v>
      </c>
      <c r="U112" s="107" t="s">
        <v>8</v>
      </c>
      <c r="V112" s="123">
        <v>0</v>
      </c>
      <c r="W112" s="123">
        <v>0</v>
      </c>
      <c r="X112" s="123">
        <v>0</v>
      </c>
      <c r="Y112" s="123">
        <v>0</v>
      </c>
      <c r="Z112" s="123">
        <v>0</v>
      </c>
      <c r="AA112" s="123">
        <v>0</v>
      </c>
      <c r="AB112" s="123">
        <v>0</v>
      </c>
      <c r="AC112" s="124">
        <v>0</v>
      </c>
      <c r="AD112" s="123">
        <v>0</v>
      </c>
      <c r="AE112" s="123">
        <v>0</v>
      </c>
      <c r="AF112" s="123">
        <v>0</v>
      </c>
      <c r="AG112" s="123">
        <v>0</v>
      </c>
      <c r="AH112" s="123">
        <v>0</v>
      </c>
      <c r="AI112" s="125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</row>
    <row r="113" spans="1:111" ht="15">
      <c r="A113" s="28" t="s">
        <v>10</v>
      </c>
      <c r="B113" s="44">
        <v>0</v>
      </c>
      <c r="C113" s="44">
        <v>0</v>
      </c>
      <c r="D113" s="44">
        <v>3394.1558916000004</v>
      </c>
      <c r="E113" s="44">
        <v>0</v>
      </c>
      <c r="F113" s="397"/>
      <c r="G113" s="44">
        <v>0</v>
      </c>
      <c r="H113" s="45">
        <v>0</v>
      </c>
      <c r="I113" s="40">
        <f t="shared" si="108"/>
        <v>3394.1558916000004</v>
      </c>
      <c r="K113" s="78" t="s">
        <v>10</v>
      </c>
      <c r="L113" s="44">
        <v>0</v>
      </c>
      <c r="M113" s="44">
        <v>0</v>
      </c>
      <c r="N113" s="44">
        <v>3394.1558916000004</v>
      </c>
      <c r="O113" s="44">
        <v>0</v>
      </c>
      <c r="P113" s="44">
        <v>0</v>
      </c>
      <c r="Q113" s="44">
        <v>0</v>
      </c>
      <c r="R113" s="88">
        <v>0</v>
      </c>
      <c r="S113" s="89">
        <f t="shared" si="109"/>
        <v>3394.1558916000004</v>
      </c>
      <c r="U113" s="108" t="s">
        <v>10</v>
      </c>
      <c r="V113" s="119">
        <v>0</v>
      </c>
      <c r="W113" s="119">
        <v>0</v>
      </c>
      <c r="X113" s="119">
        <v>0</v>
      </c>
      <c r="Y113" s="119">
        <v>0</v>
      </c>
      <c r="Z113" s="119">
        <v>3394.1558916000004</v>
      </c>
      <c r="AA113" s="119">
        <v>0</v>
      </c>
      <c r="AB113" s="119">
        <v>0</v>
      </c>
      <c r="AC113" s="120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2">
        <f t="shared" si="110"/>
        <v>3394.1558916000004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</row>
    <row r="114" spans="1:111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108"/>
        <v>0</v>
      </c>
      <c r="K114" s="77" t="s">
        <v>55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1">
        <v>0</v>
      </c>
      <c r="S114" s="92">
        <f t="shared" si="109"/>
        <v>0</v>
      </c>
      <c r="U114" s="107" t="s">
        <v>55</v>
      </c>
      <c r="V114" s="123">
        <v>0</v>
      </c>
      <c r="W114" s="123">
        <v>0</v>
      </c>
      <c r="X114" s="123">
        <v>0</v>
      </c>
      <c r="Y114" s="123">
        <v>0</v>
      </c>
      <c r="Z114" s="123">
        <v>0</v>
      </c>
      <c r="AA114" s="123">
        <v>0</v>
      </c>
      <c r="AB114" s="123">
        <v>0</v>
      </c>
      <c r="AC114" s="124">
        <v>0</v>
      </c>
      <c r="AD114" s="123">
        <v>0</v>
      </c>
      <c r="AE114" s="123">
        <v>0</v>
      </c>
      <c r="AF114" s="123">
        <v>0</v>
      </c>
      <c r="AG114" s="123">
        <v>0</v>
      </c>
      <c r="AH114" s="123">
        <v>0</v>
      </c>
      <c r="AI114" s="125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</row>
    <row r="115" spans="1:111" ht="15">
      <c r="A115" s="28" t="s">
        <v>16</v>
      </c>
      <c r="B115" s="44">
        <v>3.4315311876487019E-3</v>
      </c>
      <c r="C115" s="44">
        <v>0</v>
      </c>
      <c r="D115" s="44">
        <v>0.5147296781473053</v>
      </c>
      <c r="E115" s="44">
        <v>0</v>
      </c>
      <c r="F115" s="397"/>
      <c r="G115" s="44">
        <v>0</v>
      </c>
      <c r="H115" s="45">
        <v>0</v>
      </c>
      <c r="I115" s="40">
        <f t="shared" si="108"/>
        <v>0.51816120933495402</v>
      </c>
      <c r="K115" s="78" t="s">
        <v>16</v>
      </c>
      <c r="L115" s="44">
        <v>3.4315311876487019E-3</v>
      </c>
      <c r="M115" s="44">
        <v>0</v>
      </c>
      <c r="N115" s="44">
        <v>0.5147296781473053</v>
      </c>
      <c r="O115" s="44">
        <v>0</v>
      </c>
      <c r="P115" s="44">
        <v>0</v>
      </c>
      <c r="Q115" s="44">
        <v>0</v>
      </c>
      <c r="R115" s="88">
        <v>0</v>
      </c>
      <c r="S115" s="89">
        <f t="shared" si="109"/>
        <v>0.51816120933495402</v>
      </c>
      <c r="U115" s="108" t="s">
        <v>16</v>
      </c>
      <c r="V115" s="119">
        <v>3.4315311876487019E-3</v>
      </c>
      <c r="W115" s="119">
        <v>0</v>
      </c>
      <c r="X115" s="119">
        <v>0</v>
      </c>
      <c r="Y115" s="119">
        <v>0</v>
      </c>
      <c r="Z115" s="119">
        <v>0</v>
      </c>
      <c r="AA115" s="119">
        <v>0</v>
      </c>
      <c r="AB115" s="119">
        <v>0</v>
      </c>
      <c r="AC115" s="120">
        <v>0.5147296781473053</v>
      </c>
      <c r="AD115" s="121">
        <v>0</v>
      </c>
      <c r="AE115" s="121">
        <v>0</v>
      </c>
      <c r="AF115" s="121">
        <v>0</v>
      </c>
      <c r="AG115" s="121">
        <v>0.5147296781473053</v>
      </c>
      <c r="AH115" s="121">
        <v>0</v>
      </c>
      <c r="AI115" s="122">
        <f t="shared" si="110"/>
        <v>0.51816120933495402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</row>
    <row r="116" spans="1:111" ht="15">
      <c r="A116" s="27" t="s">
        <v>67</v>
      </c>
      <c r="B116" s="41">
        <v>0</v>
      </c>
      <c r="C116" s="41">
        <v>0</v>
      </c>
      <c r="D116" s="41">
        <v>6.8545519002579505E-2</v>
      </c>
      <c r="E116" s="41">
        <v>0</v>
      </c>
      <c r="F116" s="397"/>
      <c r="G116" s="41">
        <v>0</v>
      </c>
      <c r="H116" s="42">
        <v>0</v>
      </c>
      <c r="I116" s="43">
        <f t="shared" si="108"/>
        <v>6.8545519002579505E-2</v>
      </c>
      <c r="K116" s="77" t="s">
        <v>67</v>
      </c>
      <c r="L116" s="90">
        <v>0</v>
      </c>
      <c r="M116" s="90">
        <v>0</v>
      </c>
      <c r="N116" s="90">
        <v>6.8545519002579505E-2</v>
      </c>
      <c r="O116" s="90">
        <v>0</v>
      </c>
      <c r="P116" s="90">
        <v>0</v>
      </c>
      <c r="Q116" s="90">
        <v>0</v>
      </c>
      <c r="R116" s="91">
        <v>0</v>
      </c>
      <c r="S116" s="92">
        <f t="shared" si="109"/>
        <v>6.8545519002579505E-2</v>
      </c>
      <c r="U116" s="107" t="s">
        <v>56</v>
      </c>
      <c r="V116" s="123">
        <v>0</v>
      </c>
      <c r="W116" s="123">
        <v>0</v>
      </c>
      <c r="X116" s="123">
        <v>0</v>
      </c>
      <c r="Y116" s="123">
        <v>0</v>
      </c>
      <c r="Z116" s="123">
        <v>6.8545519002579505E-2</v>
      </c>
      <c r="AA116" s="123">
        <v>0</v>
      </c>
      <c r="AB116" s="123">
        <v>0</v>
      </c>
      <c r="AC116" s="124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5">
        <f t="shared" si="110"/>
        <v>6.8545519002579505E-2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</row>
    <row r="117" spans="1:111" ht="15">
      <c r="A117" s="28" t="s">
        <v>57</v>
      </c>
      <c r="B117" s="44">
        <v>0</v>
      </c>
      <c r="C117" s="44">
        <v>0</v>
      </c>
      <c r="D117" s="44">
        <v>0</v>
      </c>
      <c r="E117" s="44">
        <v>0.57168362821729957</v>
      </c>
      <c r="F117" s="397"/>
      <c r="G117" s="44">
        <v>0</v>
      </c>
      <c r="H117" s="45">
        <v>0</v>
      </c>
      <c r="I117" s="40">
        <f t="shared" si="108"/>
        <v>0.57168362821729957</v>
      </c>
      <c r="K117" s="78" t="s">
        <v>57</v>
      </c>
      <c r="L117" s="44">
        <v>0</v>
      </c>
      <c r="M117" s="44">
        <v>0</v>
      </c>
      <c r="N117" s="44">
        <v>0</v>
      </c>
      <c r="O117" s="44">
        <v>0.57168362821729957</v>
      </c>
      <c r="P117" s="44">
        <v>46.311743985388141</v>
      </c>
      <c r="Q117" s="44">
        <v>0</v>
      </c>
      <c r="R117" s="88">
        <v>0</v>
      </c>
      <c r="S117" s="89">
        <f t="shared" si="109"/>
        <v>46.883427613605441</v>
      </c>
      <c r="U117" s="108" t="s">
        <v>57</v>
      </c>
      <c r="V117" s="119">
        <v>0</v>
      </c>
      <c r="W117" s="119">
        <v>0</v>
      </c>
      <c r="X117" s="119">
        <v>0</v>
      </c>
      <c r="Y117" s="119">
        <v>0</v>
      </c>
      <c r="Z117" s="119">
        <v>0</v>
      </c>
      <c r="AA117" s="119">
        <v>0.57168362821729957</v>
      </c>
      <c r="AB117" s="119">
        <v>46.311743985388141</v>
      </c>
      <c r="AC117" s="120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22">
        <f t="shared" si="110"/>
        <v>46.883427613605441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</row>
    <row r="118" spans="1:111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108"/>
        <v>0</v>
      </c>
      <c r="K118" s="77" t="s">
        <v>12</v>
      </c>
      <c r="L118" s="90">
        <v>0</v>
      </c>
      <c r="M118" s="90">
        <v>0</v>
      </c>
      <c r="N118" s="90">
        <v>0</v>
      </c>
      <c r="O118" s="90">
        <v>0</v>
      </c>
      <c r="P118" s="90">
        <v>1.6639369176772707</v>
      </c>
      <c r="Q118" s="90">
        <v>0</v>
      </c>
      <c r="R118" s="91">
        <v>0</v>
      </c>
      <c r="S118" s="92">
        <f t="shared" si="109"/>
        <v>1.6639369176772707</v>
      </c>
      <c r="U118" s="107" t="s">
        <v>12</v>
      </c>
      <c r="V118" s="123">
        <v>0</v>
      </c>
      <c r="W118" s="123">
        <v>0</v>
      </c>
      <c r="X118" s="123">
        <v>0</v>
      </c>
      <c r="Y118" s="123">
        <v>0</v>
      </c>
      <c r="Z118" s="123">
        <v>0</v>
      </c>
      <c r="AA118" s="123">
        <v>0</v>
      </c>
      <c r="AB118" s="123">
        <v>1.6639369176772707</v>
      </c>
      <c r="AC118" s="124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5">
        <f t="shared" si="110"/>
        <v>1.6639369176772707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</row>
    <row r="119" spans="1:111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108"/>
        <v>0</v>
      </c>
      <c r="K119" s="78" t="s">
        <v>58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8">
        <v>0</v>
      </c>
      <c r="S119" s="89">
        <f t="shared" si="109"/>
        <v>0</v>
      </c>
      <c r="U119" s="108" t="s">
        <v>58</v>
      </c>
      <c r="V119" s="119">
        <v>0</v>
      </c>
      <c r="W119" s="119">
        <v>0</v>
      </c>
      <c r="X119" s="119">
        <v>0</v>
      </c>
      <c r="Y119" s="119">
        <v>0</v>
      </c>
      <c r="Z119" s="119">
        <v>0</v>
      </c>
      <c r="AA119" s="119">
        <v>0</v>
      </c>
      <c r="AB119" s="119">
        <v>0</v>
      </c>
      <c r="AC119" s="120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22">
        <f t="shared" si="110"/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</row>
    <row r="120" spans="1:111" ht="15">
      <c r="A120" s="27" t="s">
        <v>17</v>
      </c>
      <c r="B120" s="41">
        <v>0.22053058984575608</v>
      </c>
      <c r="C120" s="41">
        <v>0</v>
      </c>
      <c r="D120" s="41">
        <v>7.0577303126295954</v>
      </c>
      <c r="E120" s="41">
        <v>0</v>
      </c>
      <c r="F120" s="397"/>
      <c r="G120" s="41">
        <v>0</v>
      </c>
      <c r="H120" s="42">
        <v>0</v>
      </c>
      <c r="I120" s="43">
        <f t="shared" si="108"/>
        <v>7.2782609024753517</v>
      </c>
      <c r="K120" s="77" t="s">
        <v>17</v>
      </c>
      <c r="L120" s="90">
        <v>0.22053058984575608</v>
      </c>
      <c r="M120" s="90">
        <v>0</v>
      </c>
      <c r="N120" s="90">
        <v>7.0577303126295954</v>
      </c>
      <c r="O120" s="90">
        <v>0</v>
      </c>
      <c r="P120" s="90">
        <v>0</v>
      </c>
      <c r="Q120" s="90">
        <v>0</v>
      </c>
      <c r="R120" s="91">
        <v>0</v>
      </c>
      <c r="S120" s="92">
        <f t="shared" si="109"/>
        <v>7.2782609024753517</v>
      </c>
      <c r="U120" s="107" t="s">
        <v>17</v>
      </c>
      <c r="V120" s="123">
        <v>0.22053058984575608</v>
      </c>
      <c r="W120" s="123">
        <v>0</v>
      </c>
      <c r="X120" s="123">
        <v>0</v>
      </c>
      <c r="Y120" s="123">
        <v>0</v>
      </c>
      <c r="Z120" s="123">
        <v>7.0577303126295954</v>
      </c>
      <c r="AA120" s="123">
        <v>0</v>
      </c>
      <c r="AB120" s="123">
        <v>0</v>
      </c>
      <c r="AC120" s="124">
        <v>0</v>
      </c>
      <c r="AD120" s="123">
        <v>0</v>
      </c>
      <c r="AE120" s="123">
        <v>0</v>
      </c>
      <c r="AF120" s="123">
        <v>0</v>
      </c>
      <c r="AG120" s="123">
        <v>0</v>
      </c>
      <c r="AH120" s="123">
        <v>0</v>
      </c>
      <c r="AI120" s="125">
        <f t="shared" si="110"/>
        <v>7.2782609024753517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</row>
    <row r="121" spans="1:111" ht="15">
      <c r="A121" s="28" t="s">
        <v>139</v>
      </c>
      <c r="B121" s="44">
        <v>279.81082090210083</v>
      </c>
      <c r="C121" s="44">
        <v>216.49600592482918</v>
      </c>
      <c r="D121" s="44">
        <v>5543.5347600074401</v>
      </c>
      <c r="E121" s="44">
        <v>0</v>
      </c>
      <c r="F121" s="397"/>
      <c r="G121" s="44">
        <v>0</v>
      </c>
      <c r="H121" s="45">
        <v>0</v>
      </c>
      <c r="I121" s="40">
        <f t="shared" si="108"/>
        <v>6039.84158683437</v>
      </c>
      <c r="K121" s="78" t="s">
        <v>139</v>
      </c>
      <c r="L121" s="44">
        <v>279.81082090210083</v>
      </c>
      <c r="M121" s="44">
        <v>216.49600592482918</v>
      </c>
      <c r="N121" s="44">
        <v>5543.5347600074401</v>
      </c>
      <c r="O121" s="44">
        <v>0</v>
      </c>
      <c r="P121" s="44">
        <v>0</v>
      </c>
      <c r="Q121" s="44">
        <v>0</v>
      </c>
      <c r="R121" s="88">
        <v>0</v>
      </c>
      <c r="S121" s="89">
        <f t="shared" si="109"/>
        <v>6039.84158683437</v>
      </c>
      <c r="U121" s="108" t="s">
        <v>139</v>
      </c>
      <c r="V121" s="119">
        <v>262.48778247873423</v>
      </c>
      <c r="W121" s="119">
        <v>0</v>
      </c>
      <c r="X121" s="119">
        <v>0</v>
      </c>
      <c r="Y121" s="119">
        <v>216.49600592482918</v>
      </c>
      <c r="Z121" s="119">
        <v>5411.3682990488815</v>
      </c>
      <c r="AA121" s="119">
        <v>0</v>
      </c>
      <c r="AB121" s="119">
        <v>0</v>
      </c>
      <c r="AC121" s="120">
        <v>149.48949938192527</v>
      </c>
      <c r="AD121" s="119">
        <v>17.323038423366601</v>
      </c>
      <c r="AE121" s="119">
        <v>0</v>
      </c>
      <c r="AF121" s="119">
        <v>0</v>
      </c>
      <c r="AG121" s="119">
        <v>132.16646095855867</v>
      </c>
      <c r="AH121" s="119">
        <v>0</v>
      </c>
      <c r="AI121" s="122">
        <f t="shared" si="110"/>
        <v>6039.84158683437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</row>
    <row r="122" spans="1:111" ht="15">
      <c r="A122" s="27" t="s">
        <v>25</v>
      </c>
      <c r="B122" s="41">
        <v>104.56771567251583</v>
      </c>
      <c r="C122" s="41">
        <v>1.7698877814473826</v>
      </c>
      <c r="D122" s="41">
        <v>1291.122210596968</v>
      </c>
      <c r="E122" s="41">
        <v>1853.6099041436657</v>
      </c>
      <c r="F122" s="397"/>
      <c r="G122" s="41">
        <v>149.61174908898363</v>
      </c>
      <c r="H122" s="42">
        <v>4.4470455945628826</v>
      </c>
      <c r="I122" s="43">
        <f t="shared" si="108"/>
        <v>3405.1285128781437</v>
      </c>
      <c r="K122" s="77" t="s">
        <v>25</v>
      </c>
      <c r="L122" s="90">
        <v>104.56771567251583</v>
      </c>
      <c r="M122" s="90">
        <v>1.7698877814473826</v>
      </c>
      <c r="N122" s="90">
        <v>1291.122210596968</v>
      </c>
      <c r="O122" s="90">
        <v>1853.6099041436657</v>
      </c>
      <c r="P122" s="90">
        <v>34.022198414838677</v>
      </c>
      <c r="Q122" s="90">
        <v>149.61174908898363</v>
      </c>
      <c r="R122" s="91">
        <v>4.4470455945628826</v>
      </c>
      <c r="S122" s="92">
        <f t="shared" si="109"/>
        <v>3439.1507112929826</v>
      </c>
      <c r="U122" s="107" t="s">
        <v>25</v>
      </c>
      <c r="V122" s="123">
        <v>2.1818688981603254</v>
      </c>
      <c r="W122" s="123">
        <v>51.154870291969139</v>
      </c>
      <c r="X122" s="123">
        <v>149.61174908898363</v>
      </c>
      <c r="Y122" s="123">
        <v>1.7698877814473826</v>
      </c>
      <c r="Z122" s="123">
        <v>1291.122210596968</v>
      </c>
      <c r="AA122" s="123">
        <v>1850.7664416809998</v>
      </c>
      <c r="AB122" s="123">
        <v>34.022198414838677</v>
      </c>
      <c r="AC122" s="124">
        <v>58.521484539615194</v>
      </c>
      <c r="AD122" s="123">
        <v>51.230976482386367</v>
      </c>
      <c r="AE122" s="123">
        <v>2.8434624626659479</v>
      </c>
      <c r="AF122" s="123">
        <v>4.4470455945628826</v>
      </c>
      <c r="AG122" s="123">
        <v>0</v>
      </c>
      <c r="AH122" s="123">
        <v>0</v>
      </c>
      <c r="AI122" s="125">
        <f t="shared" si="110"/>
        <v>3439.1507112929826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</row>
    <row r="123" spans="1:111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108"/>
        <v>0</v>
      </c>
      <c r="K123" s="78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8">
        <v>0</v>
      </c>
      <c r="S123" s="89">
        <f t="shared" si="109"/>
        <v>0</v>
      </c>
      <c r="U123" s="108" t="s">
        <v>24</v>
      </c>
      <c r="V123" s="119">
        <v>0</v>
      </c>
      <c r="W123" s="119">
        <v>0</v>
      </c>
      <c r="X123" s="119">
        <v>0</v>
      </c>
      <c r="Y123" s="119">
        <v>0</v>
      </c>
      <c r="Z123" s="119">
        <v>0</v>
      </c>
      <c r="AA123" s="119">
        <v>0</v>
      </c>
      <c r="AB123" s="119">
        <v>0</v>
      </c>
      <c r="AC123" s="120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22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</row>
    <row r="124" spans="1:111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108"/>
        <v>0</v>
      </c>
      <c r="K124" s="77" t="s">
        <v>59</v>
      </c>
      <c r="L124" s="90">
        <v>0</v>
      </c>
      <c r="M124" s="90">
        <v>0</v>
      </c>
      <c r="N124" s="90">
        <v>0</v>
      </c>
      <c r="O124" s="90">
        <v>0</v>
      </c>
      <c r="P124" s="90">
        <v>0</v>
      </c>
      <c r="Q124" s="90">
        <v>0</v>
      </c>
      <c r="R124" s="91">
        <v>0</v>
      </c>
      <c r="S124" s="92">
        <f t="shared" si="109"/>
        <v>0</v>
      </c>
      <c r="U124" s="107" t="s">
        <v>59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4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5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</row>
    <row r="125" spans="1:111" ht="15">
      <c r="A125" s="28" t="s">
        <v>22</v>
      </c>
      <c r="B125" s="44">
        <v>0</v>
      </c>
      <c r="C125" s="44">
        <v>0.33046739969152306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108"/>
        <v>0.33046739969152306</v>
      </c>
      <c r="K125" s="78" t="s">
        <v>22</v>
      </c>
      <c r="L125" s="44">
        <v>0</v>
      </c>
      <c r="M125" s="44">
        <v>0.33046739969152306</v>
      </c>
      <c r="N125" s="44">
        <v>0</v>
      </c>
      <c r="O125" s="44">
        <v>0</v>
      </c>
      <c r="P125" s="44">
        <v>1.9020782931443818</v>
      </c>
      <c r="Q125" s="44">
        <v>0</v>
      </c>
      <c r="R125" s="88">
        <v>0</v>
      </c>
      <c r="S125" s="89">
        <f t="shared" si="109"/>
        <v>2.2325456928359051</v>
      </c>
      <c r="U125" s="108" t="s">
        <v>22</v>
      </c>
      <c r="V125" s="119">
        <v>0</v>
      </c>
      <c r="W125" s="119">
        <v>0</v>
      </c>
      <c r="X125" s="119">
        <v>0</v>
      </c>
      <c r="Y125" s="119">
        <v>0.33046739969152306</v>
      </c>
      <c r="Z125" s="119">
        <v>0</v>
      </c>
      <c r="AA125" s="119">
        <v>0</v>
      </c>
      <c r="AB125" s="119">
        <v>1.9020782931443818</v>
      </c>
      <c r="AC125" s="120">
        <v>0</v>
      </c>
      <c r="AD125" s="119">
        <v>0</v>
      </c>
      <c r="AE125" s="119">
        <v>0</v>
      </c>
      <c r="AF125" s="119">
        <v>0</v>
      </c>
      <c r="AG125" s="119">
        <v>0</v>
      </c>
      <c r="AH125" s="119">
        <v>0</v>
      </c>
      <c r="AI125" s="122">
        <f t="shared" si="110"/>
        <v>2.2325456928359051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</row>
    <row r="126" spans="1:111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 t="shared" si="108"/>
        <v>0</v>
      </c>
      <c r="K126" s="77" t="s">
        <v>21</v>
      </c>
      <c r="L126" s="90">
        <v>0</v>
      </c>
      <c r="M126" s="90">
        <v>0</v>
      </c>
      <c r="N126" s="90">
        <v>0</v>
      </c>
      <c r="O126" s="90">
        <v>0</v>
      </c>
      <c r="P126" s="90">
        <v>0</v>
      </c>
      <c r="Q126" s="90">
        <v>0</v>
      </c>
      <c r="R126" s="91">
        <v>0</v>
      </c>
      <c r="S126" s="92">
        <f t="shared" si="109"/>
        <v>0</v>
      </c>
      <c r="U126" s="107" t="s">
        <v>60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4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5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</row>
    <row r="127" spans="1:111" ht="15">
      <c r="A127" s="29" t="s">
        <v>63</v>
      </c>
      <c r="B127" s="44">
        <v>0</v>
      </c>
      <c r="C127" s="44">
        <v>9.7044683400187957</v>
      </c>
      <c r="D127" s="44">
        <v>4238.2000541952539</v>
      </c>
      <c r="E127" s="44">
        <v>0</v>
      </c>
      <c r="F127" s="397"/>
      <c r="G127" s="44">
        <v>0</v>
      </c>
      <c r="H127" s="45">
        <v>0</v>
      </c>
      <c r="I127" s="40">
        <f t="shared" si="108"/>
        <v>4247.9045225352729</v>
      </c>
      <c r="K127" s="79" t="s">
        <v>63</v>
      </c>
      <c r="L127" s="44">
        <v>0</v>
      </c>
      <c r="M127" s="44">
        <v>9.7044683400187957</v>
      </c>
      <c r="N127" s="44">
        <v>4238.2000541952539</v>
      </c>
      <c r="O127" s="44">
        <v>0</v>
      </c>
      <c r="P127" s="44">
        <v>0</v>
      </c>
      <c r="Q127" s="44">
        <v>0</v>
      </c>
      <c r="R127" s="88">
        <v>0</v>
      </c>
      <c r="S127" s="89">
        <f t="shared" si="109"/>
        <v>4247.9045225352729</v>
      </c>
      <c r="U127" s="109" t="s">
        <v>61</v>
      </c>
      <c r="V127" s="119">
        <v>0</v>
      </c>
      <c r="W127" s="119">
        <v>0</v>
      </c>
      <c r="X127" s="119">
        <v>0</v>
      </c>
      <c r="Y127" s="119">
        <v>9.7044683400187957</v>
      </c>
      <c r="Z127" s="119">
        <v>4238.2000541952539</v>
      </c>
      <c r="AA127" s="119">
        <v>0</v>
      </c>
      <c r="AB127" s="119">
        <v>0</v>
      </c>
      <c r="AC127" s="120">
        <v>0</v>
      </c>
      <c r="AD127" s="121">
        <v>0</v>
      </c>
      <c r="AE127" s="121">
        <v>0</v>
      </c>
      <c r="AF127" s="121">
        <v>0</v>
      </c>
      <c r="AG127" s="121">
        <v>0</v>
      </c>
      <c r="AH127" s="121">
        <v>0</v>
      </c>
      <c r="AI127" s="122">
        <f t="shared" si="110"/>
        <v>4247.9045225352729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</row>
    <row r="128" spans="1:111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108"/>
        <v>0</v>
      </c>
      <c r="K128" s="80" t="s">
        <v>23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4">
        <v>0</v>
      </c>
      <c r="S128" s="95">
        <f t="shared" si="109"/>
        <v>0</v>
      </c>
      <c r="U128" s="110" t="s">
        <v>64</v>
      </c>
      <c r="V128" s="126">
        <v>0</v>
      </c>
      <c r="W128" s="126">
        <v>0</v>
      </c>
      <c r="X128" s="126">
        <v>0</v>
      </c>
      <c r="Y128" s="126">
        <v>0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7">
        <v>0</v>
      </c>
      <c r="AI128" s="128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</row>
    <row r="129" spans="1:111">
      <c r="A129" s="59" t="s">
        <v>19</v>
      </c>
      <c r="B129" s="65">
        <v>0</v>
      </c>
      <c r="C129" s="65">
        <v>2.1747382988001669</v>
      </c>
      <c r="D129" s="65">
        <v>949.76619562216138</v>
      </c>
      <c r="E129" s="65">
        <v>0</v>
      </c>
      <c r="F129" s="397"/>
      <c r="G129" s="65">
        <v>0</v>
      </c>
      <c r="H129" s="66">
        <v>0</v>
      </c>
      <c r="I129" s="67">
        <f t="shared" si="108"/>
        <v>951.94093392096158</v>
      </c>
      <c r="K129" s="81" t="s">
        <v>19</v>
      </c>
      <c r="L129" s="65">
        <v>0</v>
      </c>
      <c r="M129" s="65">
        <v>2.1747382988001669</v>
      </c>
      <c r="N129" s="65">
        <v>949.76619562216138</v>
      </c>
      <c r="O129" s="65">
        <v>0</v>
      </c>
      <c r="P129" s="65">
        <v>0</v>
      </c>
      <c r="Q129" s="65">
        <v>0</v>
      </c>
      <c r="R129" s="96">
        <v>0</v>
      </c>
      <c r="S129" s="97">
        <f t="shared" si="109"/>
        <v>951.94093392096158</v>
      </c>
      <c r="U129" s="111" t="s">
        <v>19</v>
      </c>
      <c r="V129" s="129">
        <v>0</v>
      </c>
      <c r="W129" s="129">
        <v>0</v>
      </c>
      <c r="X129" s="129">
        <v>0</v>
      </c>
      <c r="Y129" s="129">
        <v>2.1747382988001669</v>
      </c>
      <c r="Z129" s="129">
        <v>949.76619562216138</v>
      </c>
      <c r="AA129" s="129">
        <v>0</v>
      </c>
      <c r="AB129" s="129">
        <v>0</v>
      </c>
      <c r="AC129" s="129">
        <v>0</v>
      </c>
      <c r="AD129" s="130">
        <v>0</v>
      </c>
      <c r="AE129" s="130">
        <v>0</v>
      </c>
      <c r="AF129" s="130">
        <v>0</v>
      </c>
      <c r="AG129" s="130">
        <v>0</v>
      </c>
      <c r="AH129" s="130">
        <v>0</v>
      </c>
      <c r="AI129" s="131">
        <f t="shared" si="110"/>
        <v>951.94093392096158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</row>
    <row r="130" spans="1:111">
      <c r="A130" s="58" t="s">
        <v>20</v>
      </c>
      <c r="B130" s="62">
        <v>0</v>
      </c>
      <c r="C130" s="62">
        <v>7.5297300412186283</v>
      </c>
      <c r="D130" s="62">
        <v>3288.4338585730929</v>
      </c>
      <c r="E130" s="62">
        <v>0</v>
      </c>
      <c r="F130" s="397"/>
      <c r="G130" s="62">
        <v>0</v>
      </c>
      <c r="H130" s="63">
        <v>0</v>
      </c>
      <c r="I130" s="64">
        <f t="shared" si="108"/>
        <v>3295.9635886143114</v>
      </c>
      <c r="K130" s="80" t="s">
        <v>20</v>
      </c>
      <c r="L130" s="93">
        <v>0</v>
      </c>
      <c r="M130" s="93">
        <v>7.5297300412186283</v>
      </c>
      <c r="N130" s="93">
        <v>3288.4338585730929</v>
      </c>
      <c r="O130" s="93">
        <v>0</v>
      </c>
      <c r="P130" s="93">
        <v>0</v>
      </c>
      <c r="Q130" s="93">
        <v>0</v>
      </c>
      <c r="R130" s="94">
        <v>0</v>
      </c>
      <c r="S130" s="95">
        <f t="shared" si="109"/>
        <v>3295.9635886143114</v>
      </c>
      <c r="U130" s="110" t="s">
        <v>20</v>
      </c>
      <c r="V130" s="126">
        <v>0</v>
      </c>
      <c r="W130" s="126">
        <v>0</v>
      </c>
      <c r="X130" s="126">
        <v>0</v>
      </c>
      <c r="Y130" s="126">
        <v>7.5297300412186283</v>
      </c>
      <c r="Z130" s="126">
        <v>3288.4338585730929</v>
      </c>
      <c r="AA130" s="126">
        <v>0</v>
      </c>
      <c r="AB130" s="126">
        <v>0</v>
      </c>
      <c r="AC130" s="126">
        <v>0</v>
      </c>
      <c r="AD130" s="126">
        <v>0</v>
      </c>
      <c r="AE130" s="126">
        <v>0</v>
      </c>
      <c r="AF130" s="126">
        <v>0</v>
      </c>
      <c r="AG130" s="126">
        <v>0</v>
      </c>
      <c r="AH130" s="127">
        <v>0</v>
      </c>
      <c r="AI130" s="128">
        <f t="shared" si="110"/>
        <v>3295.9635886143114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</row>
    <row r="131" spans="1:111" ht="15" thickBot="1">
      <c r="A131" s="60" t="s">
        <v>11</v>
      </c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108"/>
        <v>0</v>
      </c>
      <c r="K131" s="82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8">
        <v>0</v>
      </c>
      <c r="S131" s="99">
        <f t="shared" si="109"/>
        <v>0</v>
      </c>
      <c r="U131" s="111" t="s">
        <v>11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30">
        <v>0</v>
      </c>
      <c r="AE131" s="130">
        <v>0</v>
      </c>
      <c r="AF131" s="130">
        <v>0</v>
      </c>
      <c r="AG131" s="130">
        <v>0</v>
      </c>
      <c r="AH131" s="130">
        <v>0</v>
      </c>
      <c r="AI131" s="131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</row>
    <row r="132" spans="1:111" ht="15">
      <c r="A132" s="34" t="s">
        <v>26</v>
      </c>
      <c r="B132" s="70">
        <f>SUM(B111:B127)</f>
        <v>384.60249869565007</v>
      </c>
      <c r="C132" s="70">
        <f t="shared" ref="C132:I132" si="111">SUM(C111:C127)</f>
        <v>228.30082944598686</v>
      </c>
      <c r="D132" s="70">
        <f t="shared" si="111"/>
        <v>14474.653921909441</v>
      </c>
      <c r="E132" s="70">
        <f t="shared" si="111"/>
        <v>1854.181587771883</v>
      </c>
      <c r="F132" s="70">
        <f t="shared" si="111"/>
        <v>0</v>
      </c>
      <c r="G132" s="70">
        <f t="shared" si="111"/>
        <v>149.61174908898363</v>
      </c>
      <c r="H132" s="71">
        <f t="shared" si="111"/>
        <v>4.4470455945628826</v>
      </c>
      <c r="I132" s="40">
        <f t="shared" si="111"/>
        <v>17095.79763250651</v>
      </c>
      <c r="K132" s="83" t="s">
        <v>26</v>
      </c>
      <c r="L132" s="70">
        <f>SUM(L111:L127)</f>
        <v>384.60249869565007</v>
      </c>
      <c r="M132" s="70">
        <f t="shared" ref="M132:S132" si="112">SUM(M111:M127)</f>
        <v>228.30082944598686</v>
      </c>
      <c r="N132" s="70">
        <f t="shared" si="112"/>
        <v>14474.653921909441</v>
      </c>
      <c r="O132" s="70">
        <f t="shared" si="112"/>
        <v>1854.181587771883</v>
      </c>
      <c r="P132" s="70">
        <f t="shared" si="112"/>
        <v>83.899957611048464</v>
      </c>
      <c r="Q132" s="70">
        <f t="shared" si="112"/>
        <v>149.61174908898363</v>
      </c>
      <c r="R132" s="71">
        <f t="shared" si="112"/>
        <v>4.4470455945628826</v>
      </c>
      <c r="S132" s="100">
        <f t="shared" si="112"/>
        <v>17179.697590117557</v>
      </c>
      <c r="U132" s="112" t="s">
        <v>62</v>
      </c>
      <c r="V132" s="132">
        <f>SUM(V111:V127)</f>
        <v>264.89361349792796</v>
      </c>
      <c r="W132" s="132">
        <f t="shared" ref="W132:AH132" si="113">SUM(W111:W127)</f>
        <v>51.154870291969139</v>
      </c>
      <c r="X132" s="132">
        <f t="shared" si="113"/>
        <v>149.61174908898363</v>
      </c>
      <c r="Y132" s="132">
        <f t="shared" si="113"/>
        <v>228.30082944598686</v>
      </c>
      <c r="Z132" s="132">
        <f t="shared" si="113"/>
        <v>14341.972731272737</v>
      </c>
      <c r="AA132" s="132">
        <f t="shared" si="113"/>
        <v>1851.338125309217</v>
      </c>
      <c r="AB132" s="132">
        <f t="shared" si="113"/>
        <v>83.899957611048464</v>
      </c>
      <c r="AC132" s="132">
        <f t="shared" si="113"/>
        <v>208.52571359968778</v>
      </c>
      <c r="AD132" s="133">
        <f t="shared" si="113"/>
        <v>68.554014905752965</v>
      </c>
      <c r="AE132" s="133">
        <f t="shared" si="113"/>
        <v>2.8434624626659479</v>
      </c>
      <c r="AF132" s="133">
        <f t="shared" si="113"/>
        <v>4.4470455945628826</v>
      </c>
      <c r="AG132" s="133">
        <f t="shared" si="113"/>
        <v>132.68119063670599</v>
      </c>
      <c r="AH132" s="133">
        <f t="shared" si="113"/>
        <v>0</v>
      </c>
      <c r="AI132" s="134">
        <f>SUM(V132:AC132)</f>
        <v>17179.697590117557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</row>
    <row r="133" spans="1:111" s="14" customFormat="1" ht="15" thickBot="1">
      <c r="A133" s="31" t="s">
        <v>86</v>
      </c>
      <c r="B133" s="49">
        <f>IF($I132=0,"-",B132/$I132)</f>
        <v>2.2496902862511325E-2</v>
      </c>
      <c r="C133" s="49">
        <f t="shared" ref="C133:H133" si="114">IF($I132=0,"-",C132/$I132)</f>
        <v>1.3354207528280995E-2</v>
      </c>
      <c r="D133" s="49">
        <f t="shared" si="114"/>
        <v>0.84667906306909368</v>
      </c>
      <c r="E133" s="49">
        <f t="shared" si="114"/>
        <v>0.10845832570258561</v>
      </c>
      <c r="F133" s="49">
        <f t="shared" si="114"/>
        <v>0</v>
      </c>
      <c r="G133" s="49">
        <f t="shared" si="114"/>
        <v>8.7513757652644963E-3</v>
      </c>
      <c r="H133" s="72">
        <f t="shared" si="114"/>
        <v>2.6012507226378978E-4</v>
      </c>
      <c r="I133" s="50">
        <f>SUM(B133:H133)</f>
        <v>1</v>
      </c>
      <c r="K133" s="84" t="s">
        <v>86</v>
      </c>
      <c r="L133" s="101">
        <f>IF($S132=0,"-",L132/$S132)</f>
        <v>2.2387035434016527E-2</v>
      </c>
      <c r="M133" s="101">
        <f t="shared" ref="M133:R133" si="115">IF($S132=0,"-",M132/$S132)</f>
        <v>1.3288989998130964E-2</v>
      </c>
      <c r="N133" s="101">
        <f t="shared" si="115"/>
        <v>0.84254416272355315</v>
      </c>
      <c r="O133" s="101">
        <f t="shared" si="115"/>
        <v>0.10792865113286287</v>
      </c>
      <c r="P133" s="101">
        <f t="shared" si="115"/>
        <v>4.8836690617482725E-3</v>
      </c>
      <c r="Q133" s="101">
        <f t="shared" si="115"/>
        <v>8.7086369421919413E-3</v>
      </c>
      <c r="R133" s="102">
        <f t="shared" si="115"/>
        <v>2.5885470749619014E-4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111" ht="15" thickBot="1">
      <c r="A134" s="33"/>
      <c r="B134" s="32"/>
      <c r="C134" s="32"/>
      <c r="D134" s="32"/>
      <c r="E134" s="32"/>
      <c r="F134" s="32"/>
      <c r="G134" s="32"/>
      <c r="H134" s="32"/>
      <c r="I134" s="32"/>
      <c r="K134" s="33"/>
      <c r="L134" s="32"/>
      <c r="M134" s="32"/>
      <c r="N134" s="32"/>
      <c r="O134" s="32"/>
      <c r="P134" s="32"/>
      <c r="Q134" s="32"/>
      <c r="R134" s="32"/>
      <c r="S134" s="32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</row>
    <row r="135" spans="1:111" ht="30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4" t="s">
        <v>32</v>
      </c>
      <c r="L135" s="86" t="s">
        <v>0</v>
      </c>
      <c r="M135" s="86" t="s">
        <v>1</v>
      </c>
      <c r="N135" s="86" t="s">
        <v>2</v>
      </c>
      <c r="O135" s="86" t="s">
        <v>3</v>
      </c>
      <c r="P135" s="86" t="s">
        <v>27</v>
      </c>
      <c r="Q135" s="86" t="s">
        <v>4</v>
      </c>
      <c r="R135" s="86" t="s">
        <v>5</v>
      </c>
      <c r="S135" s="87" t="s">
        <v>6</v>
      </c>
      <c r="U135" s="445" t="s">
        <v>32</v>
      </c>
      <c r="V135" s="116" t="s">
        <v>77</v>
      </c>
      <c r="W135" s="116" t="s">
        <v>78</v>
      </c>
      <c r="X135" s="116" t="s">
        <v>4</v>
      </c>
      <c r="Y135" s="116" t="s">
        <v>1</v>
      </c>
      <c r="Z135" s="116" t="s">
        <v>2</v>
      </c>
      <c r="AA135" s="116" t="s">
        <v>3</v>
      </c>
      <c r="AB135" s="116" t="s">
        <v>54</v>
      </c>
      <c r="AC135" s="116" t="s">
        <v>66</v>
      </c>
      <c r="AD135" s="117" t="s">
        <v>79</v>
      </c>
      <c r="AE135" s="117" t="s">
        <v>80</v>
      </c>
      <c r="AF135" s="117" t="s">
        <v>81</v>
      </c>
      <c r="AG135" s="117" t="s">
        <v>82</v>
      </c>
      <c r="AH135" s="117" t="s">
        <v>83</v>
      </c>
      <c r="AI135" s="118" t="s">
        <v>62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</row>
    <row r="136" spans="1:111" ht="15">
      <c r="A136" s="411" t="s">
        <v>32</v>
      </c>
      <c r="B136" s="386" t="s">
        <v>119</v>
      </c>
      <c r="C136" s="387"/>
      <c r="D136" s="387"/>
      <c r="E136" s="387"/>
      <c r="F136" s="387"/>
      <c r="G136" s="387"/>
      <c r="H136" s="387"/>
      <c r="I136" s="388"/>
      <c r="K136" s="405" t="s">
        <v>32</v>
      </c>
      <c r="L136" s="389" t="s">
        <v>119</v>
      </c>
      <c r="M136" s="390"/>
      <c r="N136" s="390"/>
      <c r="O136" s="390"/>
      <c r="P136" s="390"/>
      <c r="Q136" s="390"/>
      <c r="R136" s="390"/>
      <c r="S136" s="391"/>
      <c r="U136" s="446" t="s">
        <v>32</v>
      </c>
      <c r="V136" s="402" t="s">
        <v>119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3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</row>
    <row r="137" spans="1:111" ht="15">
      <c r="A137" s="26" t="s">
        <v>7</v>
      </c>
      <c r="B137" s="38">
        <v>0</v>
      </c>
      <c r="C137" s="38">
        <v>619.09035802143671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619.09035802143671</v>
      </c>
      <c r="K137" s="85" t="s">
        <v>7</v>
      </c>
      <c r="L137" s="38">
        <v>0</v>
      </c>
      <c r="M137" s="38">
        <v>619.09035802143671</v>
      </c>
      <c r="N137" s="38">
        <v>0</v>
      </c>
      <c r="O137" s="38">
        <v>0</v>
      </c>
      <c r="P137" s="38">
        <v>0</v>
      </c>
      <c r="Q137" s="38">
        <v>0</v>
      </c>
      <c r="R137" s="104">
        <v>0</v>
      </c>
      <c r="S137" s="105">
        <f>SUM(L137:R137)</f>
        <v>619.09035802143671</v>
      </c>
      <c r="U137" s="106" t="s">
        <v>7</v>
      </c>
      <c r="V137" s="119">
        <v>0</v>
      </c>
      <c r="W137" s="119">
        <v>0</v>
      </c>
      <c r="X137" s="119">
        <v>0</v>
      </c>
      <c r="Y137" s="119">
        <v>619.09035802143671</v>
      </c>
      <c r="Z137" s="119">
        <v>0</v>
      </c>
      <c r="AA137" s="119">
        <v>0</v>
      </c>
      <c r="AB137" s="119">
        <v>0</v>
      </c>
      <c r="AC137" s="120">
        <v>0</v>
      </c>
      <c r="AD137" s="121">
        <v>0</v>
      </c>
      <c r="AE137" s="121">
        <v>0</v>
      </c>
      <c r="AF137" s="121">
        <v>0</v>
      </c>
      <c r="AG137" s="121">
        <v>0</v>
      </c>
      <c r="AH137" s="121">
        <v>0</v>
      </c>
      <c r="AI137" s="122">
        <f>SUM(V137:AC137)</f>
        <v>619.09035802143671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</row>
    <row r="138" spans="1:111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116">SUM(B138:H138)</f>
        <v>0</v>
      </c>
      <c r="K138" s="77" t="s">
        <v>8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1">
        <v>0</v>
      </c>
      <c r="S138" s="92">
        <f t="shared" ref="S138:S157" si="117">SUM(L138:R138)</f>
        <v>0</v>
      </c>
      <c r="U138" s="107" t="s">
        <v>8</v>
      </c>
      <c r="V138" s="123">
        <v>0</v>
      </c>
      <c r="W138" s="123">
        <v>0</v>
      </c>
      <c r="X138" s="123">
        <v>0</v>
      </c>
      <c r="Y138" s="123">
        <v>0</v>
      </c>
      <c r="Z138" s="123">
        <v>0</v>
      </c>
      <c r="AA138" s="123">
        <v>0</v>
      </c>
      <c r="AB138" s="123">
        <v>0</v>
      </c>
      <c r="AC138" s="124">
        <v>0</v>
      </c>
      <c r="AD138" s="123">
        <v>0</v>
      </c>
      <c r="AE138" s="123">
        <v>0</v>
      </c>
      <c r="AF138" s="123">
        <v>0</v>
      </c>
      <c r="AG138" s="123">
        <v>0</v>
      </c>
      <c r="AH138" s="123">
        <v>0</v>
      </c>
      <c r="AI138" s="125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</row>
    <row r="139" spans="1:111" ht="15">
      <c r="A139" s="28" t="s">
        <v>10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116"/>
        <v>0</v>
      </c>
      <c r="K139" s="78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8">
        <v>0</v>
      </c>
      <c r="S139" s="89">
        <f t="shared" si="117"/>
        <v>0</v>
      </c>
      <c r="U139" s="108" t="s">
        <v>10</v>
      </c>
      <c r="V139" s="119">
        <v>0</v>
      </c>
      <c r="W139" s="119">
        <v>0</v>
      </c>
      <c r="X139" s="119">
        <v>0</v>
      </c>
      <c r="Y139" s="119">
        <v>0</v>
      </c>
      <c r="Z139" s="119">
        <v>0</v>
      </c>
      <c r="AA139" s="119">
        <v>0</v>
      </c>
      <c r="AB139" s="119">
        <v>0</v>
      </c>
      <c r="AC139" s="120">
        <v>0</v>
      </c>
      <c r="AD139" s="121">
        <v>0</v>
      </c>
      <c r="AE139" s="121">
        <v>0</v>
      </c>
      <c r="AF139" s="121">
        <v>0</v>
      </c>
      <c r="AG139" s="121">
        <v>0</v>
      </c>
      <c r="AH139" s="121">
        <v>0</v>
      </c>
      <c r="AI139" s="122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</row>
    <row r="140" spans="1:111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116"/>
        <v>0</v>
      </c>
      <c r="K140" s="77" t="s">
        <v>55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1">
        <v>0</v>
      </c>
      <c r="S140" s="92">
        <f t="shared" si="117"/>
        <v>0</v>
      </c>
      <c r="U140" s="107" t="s">
        <v>55</v>
      </c>
      <c r="V140" s="123">
        <v>0</v>
      </c>
      <c r="W140" s="123">
        <v>0</v>
      </c>
      <c r="X140" s="123">
        <v>0</v>
      </c>
      <c r="Y140" s="123">
        <v>0</v>
      </c>
      <c r="Z140" s="123">
        <v>0</v>
      </c>
      <c r="AA140" s="123">
        <v>0</v>
      </c>
      <c r="AB140" s="123">
        <v>0</v>
      </c>
      <c r="AC140" s="124">
        <v>0</v>
      </c>
      <c r="AD140" s="123">
        <v>0</v>
      </c>
      <c r="AE140" s="123">
        <v>0</v>
      </c>
      <c r="AF140" s="123">
        <v>0</v>
      </c>
      <c r="AG140" s="123">
        <v>0</v>
      </c>
      <c r="AH140" s="123">
        <v>0</v>
      </c>
      <c r="AI140" s="125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</row>
    <row r="141" spans="1:111" ht="15">
      <c r="A141" s="28" t="s">
        <v>16</v>
      </c>
      <c r="B141" s="44">
        <v>2.1405267773302508</v>
      </c>
      <c r="C141" s="44">
        <v>26.625479474518336</v>
      </c>
      <c r="D141" s="44">
        <v>2.7148514581628826</v>
      </c>
      <c r="E141" s="44">
        <v>0</v>
      </c>
      <c r="F141" s="397"/>
      <c r="G141" s="44">
        <v>0</v>
      </c>
      <c r="H141" s="45">
        <v>0</v>
      </c>
      <c r="I141" s="40">
        <f t="shared" si="116"/>
        <v>31.48085771001147</v>
      </c>
      <c r="K141" s="78" t="s">
        <v>16</v>
      </c>
      <c r="L141" s="44">
        <v>2.1405267773302508</v>
      </c>
      <c r="M141" s="44">
        <v>26.625479474518336</v>
      </c>
      <c r="N141" s="44">
        <v>2.7148514581628826</v>
      </c>
      <c r="O141" s="44">
        <v>0</v>
      </c>
      <c r="P141" s="44">
        <v>0</v>
      </c>
      <c r="Q141" s="44">
        <v>0</v>
      </c>
      <c r="R141" s="88">
        <v>0</v>
      </c>
      <c r="S141" s="89">
        <f t="shared" si="117"/>
        <v>31.48085771001147</v>
      </c>
      <c r="U141" s="108" t="s">
        <v>16</v>
      </c>
      <c r="V141" s="119">
        <v>2.1405267773302508</v>
      </c>
      <c r="W141" s="119">
        <v>0</v>
      </c>
      <c r="X141" s="119">
        <v>0</v>
      </c>
      <c r="Y141" s="119">
        <v>26.625479474518336</v>
      </c>
      <c r="Z141" s="119">
        <v>0.16629005623930435</v>
      </c>
      <c r="AA141" s="119">
        <v>0</v>
      </c>
      <c r="AB141" s="119">
        <v>0</v>
      </c>
      <c r="AC141" s="120">
        <v>2.5485614019235783</v>
      </c>
      <c r="AD141" s="121">
        <v>0</v>
      </c>
      <c r="AE141" s="121">
        <v>0</v>
      </c>
      <c r="AF141" s="121">
        <v>0</v>
      </c>
      <c r="AG141" s="121">
        <v>2.5485614019235783</v>
      </c>
      <c r="AH141" s="121">
        <v>0</v>
      </c>
      <c r="AI141" s="122">
        <f t="shared" si="118"/>
        <v>31.48085771001147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</row>
    <row r="142" spans="1:111" ht="15">
      <c r="A142" s="27" t="s">
        <v>67</v>
      </c>
      <c r="B142" s="41">
        <v>4.0970808869276363</v>
      </c>
      <c r="C142" s="41">
        <v>0.59234904389315235</v>
      </c>
      <c r="D142" s="41">
        <v>2.1423290420802341</v>
      </c>
      <c r="E142" s="41">
        <v>0</v>
      </c>
      <c r="F142" s="397"/>
      <c r="G142" s="41">
        <v>0</v>
      </c>
      <c r="H142" s="42">
        <v>0</v>
      </c>
      <c r="I142" s="43">
        <f t="shared" si="116"/>
        <v>6.8317589729010226</v>
      </c>
      <c r="K142" s="77" t="s">
        <v>67</v>
      </c>
      <c r="L142" s="90">
        <v>4.0970808869276363</v>
      </c>
      <c r="M142" s="90">
        <v>0.59234904389315235</v>
      </c>
      <c r="N142" s="90">
        <v>2.1423290420802341</v>
      </c>
      <c r="O142" s="90">
        <v>0</v>
      </c>
      <c r="P142" s="90">
        <v>0</v>
      </c>
      <c r="Q142" s="90">
        <v>0</v>
      </c>
      <c r="R142" s="91">
        <v>0</v>
      </c>
      <c r="S142" s="92">
        <f t="shared" si="117"/>
        <v>6.8317589729010226</v>
      </c>
      <c r="U142" s="107" t="s">
        <v>56</v>
      </c>
      <c r="V142" s="123">
        <v>4.0970808869276363</v>
      </c>
      <c r="W142" s="123">
        <v>0</v>
      </c>
      <c r="X142" s="123">
        <v>0</v>
      </c>
      <c r="Y142" s="123">
        <v>0.59234904389315235</v>
      </c>
      <c r="Z142" s="123">
        <v>0.82270700540715591</v>
      </c>
      <c r="AA142" s="123">
        <v>0</v>
      </c>
      <c r="AB142" s="123">
        <v>0</v>
      </c>
      <c r="AC142" s="124">
        <v>1.3196220366730782</v>
      </c>
      <c r="AD142" s="123">
        <v>0</v>
      </c>
      <c r="AE142" s="123">
        <v>0</v>
      </c>
      <c r="AF142" s="123">
        <v>0</v>
      </c>
      <c r="AG142" s="123">
        <v>1.3196220366730782</v>
      </c>
      <c r="AH142" s="123">
        <v>0</v>
      </c>
      <c r="AI142" s="125">
        <f t="shared" si="118"/>
        <v>6.8317589729010226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</row>
    <row r="143" spans="1:111" ht="15">
      <c r="A143" s="28" t="s">
        <v>57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116"/>
        <v>0</v>
      </c>
      <c r="K143" s="78" t="s">
        <v>57</v>
      </c>
      <c r="L143" s="44">
        <v>0</v>
      </c>
      <c r="M143" s="44">
        <v>0</v>
      </c>
      <c r="N143" s="44">
        <v>0</v>
      </c>
      <c r="O143" s="44">
        <v>0</v>
      </c>
      <c r="P143" s="44">
        <v>64.520553989844274</v>
      </c>
      <c r="Q143" s="44">
        <v>0</v>
      </c>
      <c r="R143" s="88">
        <v>0</v>
      </c>
      <c r="S143" s="89">
        <f t="shared" si="117"/>
        <v>64.520553989844274</v>
      </c>
      <c r="U143" s="108" t="s">
        <v>57</v>
      </c>
      <c r="V143" s="119">
        <v>0</v>
      </c>
      <c r="W143" s="119">
        <v>0</v>
      </c>
      <c r="X143" s="119">
        <v>0</v>
      </c>
      <c r="Y143" s="119">
        <v>0</v>
      </c>
      <c r="Z143" s="119">
        <v>0</v>
      </c>
      <c r="AA143" s="119">
        <v>0</v>
      </c>
      <c r="AB143" s="119">
        <v>64.520553989844274</v>
      </c>
      <c r="AC143" s="120">
        <v>0</v>
      </c>
      <c r="AD143" s="119">
        <v>0</v>
      </c>
      <c r="AE143" s="119">
        <v>0</v>
      </c>
      <c r="AF143" s="119">
        <v>0</v>
      </c>
      <c r="AG143" s="119">
        <v>0</v>
      </c>
      <c r="AH143" s="119">
        <v>0</v>
      </c>
      <c r="AI143" s="122">
        <f t="shared" si="118"/>
        <v>64.520553989844274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</row>
    <row r="144" spans="1:111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116"/>
        <v>0</v>
      </c>
      <c r="K144" s="77" t="s">
        <v>12</v>
      </c>
      <c r="L144" s="90">
        <v>0</v>
      </c>
      <c r="M144" s="90">
        <v>0</v>
      </c>
      <c r="N144" s="90">
        <v>0</v>
      </c>
      <c r="O144" s="90">
        <v>0</v>
      </c>
      <c r="P144" s="90">
        <v>5.0100133286666901</v>
      </c>
      <c r="Q144" s="90">
        <v>0</v>
      </c>
      <c r="R144" s="91">
        <v>0</v>
      </c>
      <c r="S144" s="92">
        <f t="shared" si="117"/>
        <v>5.0100133286666901</v>
      </c>
      <c r="U144" s="107" t="s">
        <v>12</v>
      </c>
      <c r="V144" s="123">
        <v>0</v>
      </c>
      <c r="W144" s="123">
        <v>0</v>
      </c>
      <c r="X144" s="123">
        <v>0</v>
      </c>
      <c r="Y144" s="123">
        <v>0</v>
      </c>
      <c r="Z144" s="123">
        <v>0</v>
      </c>
      <c r="AA144" s="123">
        <v>0</v>
      </c>
      <c r="AB144" s="123">
        <v>5.0100133286666901</v>
      </c>
      <c r="AC144" s="124">
        <v>0</v>
      </c>
      <c r="AD144" s="123">
        <v>0</v>
      </c>
      <c r="AE144" s="123">
        <v>0</v>
      </c>
      <c r="AF144" s="123">
        <v>0</v>
      </c>
      <c r="AG144" s="123">
        <v>0</v>
      </c>
      <c r="AH144" s="123">
        <v>0</v>
      </c>
      <c r="AI144" s="125">
        <f t="shared" si="118"/>
        <v>5.0100133286666901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</row>
    <row r="145" spans="1:111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116"/>
        <v>0</v>
      </c>
      <c r="K145" s="78" t="s">
        <v>58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8">
        <v>0</v>
      </c>
      <c r="S145" s="89">
        <f t="shared" si="117"/>
        <v>0</v>
      </c>
      <c r="U145" s="108" t="s">
        <v>58</v>
      </c>
      <c r="V145" s="119">
        <v>0</v>
      </c>
      <c r="W145" s="119">
        <v>0</v>
      </c>
      <c r="X145" s="119">
        <v>0</v>
      </c>
      <c r="Y145" s="119">
        <v>0</v>
      </c>
      <c r="Z145" s="119">
        <v>0</v>
      </c>
      <c r="AA145" s="119">
        <v>0</v>
      </c>
      <c r="AB145" s="119">
        <v>0</v>
      </c>
      <c r="AC145" s="120">
        <v>0</v>
      </c>
      <c r="AD145" s="119">
        <v>0</v>
      </c>
      <c r="AE145" s="119">
        <v>0</v>
      </c>
      <c r="AF145" s="119">
        <v>0</v>
      </c>
      <c r="AG145" s="119">
        <v>0</v>
      </c>
      <c r="AH145" s="119">
        <v>0</v>
      </c>
      <c r="AI145" s="122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</row>
    <row r="146" spans="1:111" ht="15">
      <c r="A146" s="27" t="s">
        <v>17</v>
      </c>
      <c r="B146" s="41">
        <v>0</v>
      </c>
      <c r="C146" s="41">
        <v>0</v>
      </c>
      <c r="D146" s="41">
        <v>10.559671621536992</v>
      </c>
      <c r="E146" s="41">
        <v>0</v>
      </c>
      <c r="F146" s="397"/>
      <c r="G146" s="41">
        <v>0</v>
      </c>
      <c r="H146" s="42">
        <v>0</v>
      </c>
      <c r="I146" s="43">
        <f t="shared" si="116"/>
        <v>10.559671621536992</v>
      </c>
      <c r="K146" s="77" t="s">
        <v>17</v>
      </c>
      <c r="L146" s="90">
        <v>0</v>
      </c>
      <c r="M146" s="90">
        <v>0</v>
      </c>
      <c r="N146" s="90">
        <v>10.559671621536992</v>
      </c>
      <c r="O146" s="90">
        <v>0</v>
      </c>
      <c r="P146" s="90">
        <v>0</v>
      </c>
      <c r="Q146" s="90">
        <v>0</v>
      </c>
      <c r="R146" s="91">
        <v>0</v>
      </c>
      <c r="S146" s="92">
        <f t="shared" si="117"/>
        <v>10.559671621536992</v>
      </c>
      <c r="U146" s="107" t="s">
        <v>17</v>
      </c>
      <c r="V146" s="123">
        <v>0</v>
      </c>
      <c r="W146" s="123">
        <v>0</v>
      </c>
      <c r="X146" s="123">
        <v>0</v>
      </c>
      <c r="Y146" s="123">
        <v>0</v>
      </c>
      <c r="Z146" s="123">
        <v>10.559671621536992</v>
      </c>
      <c r="AA146" s="123">
        <v>0</v>
      </c>
      <c r="AB146" s="123">
        <v>0</v>
      </c>
      <c r="AC146" s="124">
        <v>0</v>
      </c>
      <c r="AD146" s="123">
        <v>0</v>
      </c>
      <c r="AE146" s="123">
        <v>0</v>
      </c>
      <c r="AF146" s="123">
        <v>0</v>
      </c>
      <c r="AG146" s="123">
        <v>0</v>
      </c>
      <c r="AH146" s="123">
        <v>0</v>
      </c>
      <c r="AI146" s="125">
        <f t="shared" si="118"/>
        <v>10.559671621536992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</row>
    <row r="147" spans="1:111" ht="15">
      <c r="A147" s="28" t="s">
        <v>139</v>
      </c>
      <c r="B147" s="44">
        <v>1119.8653156996152</v>
      </c>
      <c r="C147" s="44">
        <v>4541.6545336876788</v>
      </c>
      <c r="D147" s="44">
        <v>1019.3099016828962</v>
      </c>
      <c r="E147" s="44">
        <v>0</v>
      </c>
      <c r="F147" s="397"/>
      <c r="G147" s="44">
        <v>0</v>
      </c>
      <c r="H147" s="45">
        <v>0</v>
      </c>
      <c r="I147" s="40">
        <f t="shared" si="116"/>
        <v>6680.8297510701905</v>
      </c>
      <c r="K147" s="78" t="s">
        <v>139</v>
      </c>
      <c r="L147" s="44">
        <v>1119.8653156996152</v>
      </c>
      <c r="M147" s="44">
        <v>4541.6545336876788</v>
      </c>
      <c r="N147" s="44">
        <v>1019.3099016828962</v>
      </c>
      <c r="O147" s="44">
        <v>0</v>
      </c>
      <c r="P147" s="44">
        <v>1.0437196986132544</v>
      </c>
      <c r="Q147" s="44">
        <v>0</v>
      </c>
      <c r="R147" s="88">
        <v>0</v>
      </c>
      <c r="S147" s="89">
        <f t="shared" si="117"/>
        <v>6681.8734707688036</v>
      </c>
      <c r="U147" s="108" t="s">
        <v>139</v>
      </c>
      <c r="V147" s="119">
        <v>1100.1951130426701</v>
      </c>
      <c r="W147" s="119">
        <v>0</v>
      </c>
      <c r="X147" s="119">
        <v>0</v>
      </c>
      <c r="Y147" s="119">
        <v>4541.6545336876788</v>
      </c>
      <c r="Z147" s="119">
        <v>1019.3099016828962</v>
      </c>
      <c r="AA147" s="119">
        <v>0</v>
      </c>
      <c r="AB147" s="119">
        <v>1.0437196986132544</v>
      </c>
      <c r="AC147" s="120">
        <v>19.670202656945126</v>
      </c>
      <c r="AD147" s="119">
        <v>19.670202656945126</v>
      </c>
      <c r="AE147" s="119">
        <v>0</v>
      </c>
      <c r="AF147" s="119">
        <v>0</v>
      </c>
      <c r="AG147" s="119">
        <v>0</v>
      </c>
      <c r="AH147" s="119">
        <v>0</v>
      </c>
      <c r="AI147" s="122">
        <f t="shared" si="118"/>
        <v>6681.8734707688036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</row>
    <row r="148" spans="1:111" ht="15">
      <c r="A148" s="27" t="s">
        <v>25</v>
      </c>
      <c r="B148" s="41">
        <v>1639.9097101758102</v>
      </c>
      <c r="C148" s="41">
        <v>69.324580439820778</v>
      </c>
      <c r="D148" s="41">
        <v>22.227259406545791</v>
      </c>
      <c r="E148" s="41">
        <v>3273.6976047399503</v>
      </c>
      <c r="F148" s="397"/>
      <c r="G148" s="41">
        <v>615.28336438430756</v>
      </c>
      <c r="H148" s="42">
        <v>0</v>
      </c>
      <c r="I148" s="43">
        <f t="shared" si="116"/>
        <v>5620.4425191464343</v>
      </c>
      <c r="K148" s="77" t="s">
        <v>25</v>
      </c>
      <c r="L148" s="90">
        <v>1639.9097101758102</v>
      </c>
      <c r="M148" s="90">
        <v>69.324580439820778</v>
      </c>
      <c r="N148" s="90">
        <v>22.227259406545791</v>
      </c>
      <c r="O148" s="90">
        <v>3273.6976047399503</v>
      </c>
      <c r="P148" s="90">
        <v>66.426373766209608</v>
      </c>
      <c r="Q148" s="90">
        <v>615.28336438430756</v>
      </c>
      <c r="R148" s="91">
        <v>0</v>
      </c>
      <c r="S148" s="92">
        <f t="shared" si="117"/>
        <v>5686.8688929126438</v>
      </c>
      <c r="U148" s="107" t="s">
        <v>25</v>
      </c>
      <c r="V148" s="123">
        <v>45.86471952142017</v>
      </c>
      <c r="W148" s="123">
        <v>1135.0977155451897</v>
      </c>
      <c r="X148" s="123">
        <v>615.28336438430756</v>
      </c>
      <c r="Y148" s="123">
        <v>69.324580439820778</v>
      </c>
      <c r="Z148" s="123">
        <v>21.987637380157821</v>
      </c>
      <c r="AA148" s="123">
        <v>1868.8683207935787</v>
      </c>
      <c r="AB148" s="123">
        <v>66.426373766209608</v>
      </c>
      <c r="AC148" s="124">
        <v>1864.0161810819598</v>
      </c>
      <c r="AD148" s="123">
        <v>458.94727510920018</v>
      </c>
      <c r="AE148" s="123">
        <v>1404.8292839463713</v>
      </c>
      <c r="AF148" s="123">
        <v>0</v>
      </c>
      <c r="AG148" s="123">
        <v>0.23962202638796895</v>
      </c>
      <c r="AH148" s="123">
        <v>0</v>
      </c>
      <c r="AI148" s="125">
        <f t="shared" si="118"/>
        <v>5686.8688929126438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</row>
    <row r="149" spans="1:111" ht="15">
      <c r="A149" s="28" t="s">
        <v>24</v>
      </c>
      <c r="B149" s="44">
        <v>1070.7409222455412</v>
      </c>
      <c r="C149" s="44">
        <v>0</v>
      </c>
      <c r="D149" s="44">
        <v>0</v>
      </c>
      <c r="E149" s="44">
        <v>0</v>
      </c>
      <c r="F149" s="397"/>
      <c r="G149" s="44">
        <v>0</v>
      </c>
      <c r="H149" s="45">
        <v>0</v>
      </c>
      <c r="I149" s="40">
        <f t="shared" si="116"/>
        <v>1070.7409222455412</v>
      </c>
      <c r="K149" s="78" t="s">
        <v>24</v>
      </c>
      <c r="L149" s="44">
        <v>1070.7409222455412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8">
        <v>0</v>
      </c>
      <c r="S149" s="89">
        <f t="shared" si="117"/>
        <v>1070.7409222455412</v>
      </c>
      <c r="U149" s="108" t="s">
        <v>24</v>
      </c>
      <c r="V149" s="119">
        <v>214.14818444910827</v>
      </c>
      <c r="W149" s="119">
        <v>0</v>
      </c>
      <c r="X149" s="119">
        <v>0</v>
      </c>
      <c r="Y149" s="119">
        <v>0</v>
      </c>
      <c r="Z149" s="119">
        <v>0</v>
      </c>
      <c r="AA149" s="119">
        <v>0</v>
      </c>
      <c r="AB149" s="119">
        <v>0</v>
      </c>
      <c r="AC149" s="120">
        <v>856.59273779643308</v>
      </c>
      <c r="AD149" s="119">
        <v>856.59273779643308</v>
      </c>
      <c r="AE149" s="119">
        <v>0</v>
      </c>
      <c r="AF149" s="119">
        <v>0</v>
      </c>
      <c r="AG149" s="119">
        <v>0</v>
      </c>
      <c r="AH149" s="119">
        <v>0</v>
      </c>
      <c r="AI149" s="122">
        <f t="shared" si="118"/>
        <v>1070.7409222455412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</row>
    <row r="150" spans="1:111" ht="15">
      <c r="A150" s="27" t="s">
        <v>59</v>
      </c>
      <c r="B150" s="41">
        <v>0.42072935202291273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116"/>
        <v>0.42072935202291273</v>
      </c>
      <c r="K150" s="77" t="s">
        <v>59</v>
      </c>
      <c r="L150" s="90">
        <v>0.42072935202291273</v>
      </c>
      <c r="M150" s="90">
        <v>0</v>
      </c>
      <c r="N150" s="90">
        <v>0</v>
      </c>
      <c r="O150" s="90">
        <v>0</v>
      </c>
      <c r="P150" s="90">
        <v>0</v>
      </c>
      <c r="Q150" s="90">
        <v>0</v>
      </c>
      <c r="R150" s="91">
        <v>0</v>
      </c>
      <c r="S150" s="92">
        <f t="shared" si="117"/>
        <v>0.42072935202291273</v>
      </c>
      <c r="U150" s="107" t="s">
        <v>59</v>
      </c>
      <c r="V150" s="123">
        <v>0.42072935202291273</v>
      </c>
      <c r="W150" s="123">
        <v>0</v>
      </c>
      <c r="X150" s="123">
        <v>0</v>
      </c>
      <c r="Y150" s="123">
        <v>0</v>
      </c>
      <c r="Z150" s="123">
        <v>0</v>
      </c>
      <c r="AA150" s="123">
        <v>0</v>
      </c>
      <c r="AB150" s="123">
        <v>0</v>
      </c>
      <c r="AC150" s="124">
        <v>0</v>
      </c>
      <c r="AD150" s="123">
        <v>0</v>
      </c>
      <c r="AE150" s="123">
        <v>0</v>
      </c>
      <c r="AF150" s="123">
        <v>0</v>
      </c>
      <c r="AG150" s="123">
        <v>0</v>
      </c>
      <c r="AH150" s="123">
        <v>0</v>
      </c>
      <c r="AI150" s="125">
        <f t="shared" si="118"/>
        <v>0.42072935202291273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</row>
    <row r="151" spans="1:111" ht="15">
      <c r="A151" s="28" t="s">
        <v>22</v>
      </c>
      <c r="B151" s="44">
        <v>0</v>
      </c>
      <c r="C151" s="44">
        <v>1896.0135035705403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116"/>
        <v>1896.0135035705403</v>
      </c>
      <c r="K151" s="78" t="s">
        <v>22</v>
      </c>
      <c r="L151" s="44">
        <v>0</v>
      </c>
      <c r="M151" s="44">
        <v>1896.0135035705403</v>
      </c>
      <c r="N151" s="44">
        <v>0</v>
      </c>
      <c r="O151" s="44">
        <v>0</v>
      </c>
      <c r="P151" s="44">
        <v>2.6514434886754081</v>
      </c>
      <c r="Q151" s="44">
        <v>0</v>
      </c>
      <c r="R151" s="88">
        <v>0</v>
      </c>
      <c r="S151" s="89">
        <f t="shared" si="117"/>
        <v>1898.6649470592156</v>
      </c>
      <c r="U151" s="108" t="s">
        <v>22</v>
      </c>
      <c r="V151" s="119">
        <v>0</v>
      </c>
      <c r="W151" s="119">
        <v>0</v>
      </c>
      <c r="X151" s="119">
        <v>0</v>
      </c>
      <c r="Y151" s="119">
        <v>1896.0135035705403</v>
      </c>
      <c r="Z151" s="119">
        <v>0</v>
      </c>
      <c r="AA151" s="119">
        <v>0</v>
      </c>
      <c r="AB151" s="119">
        <v>2.6514434886754081</v>
      </c>
      <c r="AC151" s="120">
        <v>0</v>
      </c>
      <c r="AD151" s="119">
        <v>0</v>
      </c>
      <c r="AE151" s="119">
        <v>0</v>
      </c>
      <c r="AF151" s="119">
        <v>0</v>
      </c>
      <c r="AG151" s="119">
        <v>0</v>
      </c>
      <c r="AH151" s="119">
        <v>0</v>
      </c>
      <c r="AI151" s="122">
        <f t="shared" si="118"/>
        <v>1898.6649470592156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</row>
    <row r="152" spans="1:111" ht="15">
      <c r="A152" s="27" t="s">
        <v>21</v>
      </c>
      <c r="B152" s="41">
        <v>0</v>
      </c>
      <c r="C152" s="41">
        <v>1610.501744576437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 t="shared" si="116"/>
        <v>1610.501744576437</v>
      </c>
      <c r="K152" s="77" t="s">
        <v>21</v>
      </c>
      <c r="L152" s="90">
        <v>0</v>
      </c>
      <c r="M152" s="90">
        <v>1610.501744576437</v>
      </c>
      <c r="N152" s="90">
        <v>0</v>
      </c>
      <c r="O152" s="90">
        <v>0</v>
      </c>
      <c r="P152" s="90">
        <v>0</v>
      </c>
      <c r="Q152" s="90">
        <v>0</v>
      </c>
      <c r="R152" s="91">
        <v>0</v>
      </c>
      <c r="S152" s="92">
        <f t="shared" si="117"/>
        <v>1610.501744576437</v>
      </c>
      <c r="U152" s="107" t="s">
        <v>60</v>
      </c>
      <c r="V152" s="123">
        <v>0</v>
      </c>
      <c r="W152" s="123">
        <v>0</v>
      </c>
      <c r="X152" s="123">
        <v>0</v>
      </c>
      <c r="Y152" s="123">
        <v>1610.501744576437</v>
      </c>
      <c r="Z152" s="123">
        <v>0</v>
      </c>
      <c r="AA152" s="123">
        <v>0</v>
      </c>
      <c r="AB152" s="123">
        <v>0</v>
      </c>
      <c r="AC152" s="124">
        <v>0</v>
      </c>
      <c r="AD152" s="123">
        <v>0</v>
      </c>
      <c r="AE152" s="123">
        <v>0</v>
      </c>
      <c r="AF152" s="123">
        <v>0</v>
      </c>
      <c r="AG152" s="123">
        <v>0</v>
      </c>
      <c r="AH152" s="123">
        <v>0</v>
      </c>
      <c r="AI152" s="125">
        <f t="shared" si="118"/>
        <v>1610.501744576437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</row>
    <row r="153" spans="1:111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116"/>
        <v>0</v>
      </c>
      <c r="K153" s="79" t="s">
        <v>63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8">
        <v>0</v>
      </c>
      <c r="S153" s="89">
        <f t="shared" si="117"/>
        <v>0</v>
      </c>
      <c r="U153" s="109" t="s">
        <v>61</v>
      </c>
      <c r="V153" s="119">
        <v>0</v>
      </c>
      <c r="W153" s="119">
        <v>0</v>
      </c>
      <c r="X153" s="119">
        <v>0</v>
      </c>
      <c r="Y153" s="119">
        <v>0</v>
      </c>
      <c r="Z153" s="119">
        <v>0</v>
      </c>
      <c r="AA153" s="119">
        <v>0</v>
      </c>
      <c r="AB153" s="119">
        <v>0</v>
      </c>
      <c r="AC153" s="120">
        <v>0</v>
      </c>
      <c r="AD153" s="121">
        <v>0</v>
      </c>
      <c r="AE153" s="121">
        <v>0</v>
      </c>
      <c r="AF153" s="121">
        <v>0</v>
      </c>
      <c r="AG153" s="121">
        <v>0</v>
      </c>
      <c r="AH153" s="121">
        <v>0</v>
      </c>
      <c r="AI153" s="122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</row>
    <row r="154" spans="1:111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116"/>
        <v>0</v>
      </c>
      <c r="K154" s="80" t="s">
        <v>23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4">
        <v>0</v>
      </c>
      <c r="S154" s="95">
        <f t="shared" si="117"/>
        <v>0</v>
      </c>
      <c r="U154" s="110" t="s">
        <v>64</v>
      </c>
      <c r="V154" s="126">
        <v>0</v>
      </c>
      <c r="W154" s="126">
        <v>0</v>
      </c>
      <c r="X154" s="126">
        <v>0</v>
      </c>
      <c r="Y154" s="126">
        <v>0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0</v>
      </c>
      <c r="AH154" s="127">
        <v>0</v>
      </c>
      <c r="AI154" s="128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</row>
    <row r="155" spans="1:111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116"/>
        <v>0</v>
      </c>
      <c r="K155" s="81" t="s">
        <v>19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96">
        <v>0</v>
      </c>
      <c r="S155" s="97">
        <f t="shared" si="117"/>
        <v>0</v>
      </c>
      <c r="U155" s="111" t="s">
        <v>19</v>
      </c>
      <c r="V155" s="129">
        <v>0</v>
      </c>
      <c r="W155" s="129">
        <v>0</v>
      </c>
      <c r="X155" s="129">
        <v>0</v>
      </c>
      <c r="Y155" s="129">
        <v>0</v>
      </c>
      <c r="Z155" s="129">
        <v>0</v>
      </c>
      <c r="AA155" s="129">
        <v>0</v>
      </c>
      <c r="AB155" s="129">
        <v>0</v>
      </c>
      <c r="AC155" s="129">
        <v>0</v>
      </c>
      <c r="AD155" s="130">
        <v>0</v>
      </c>
      <c r="AE155" s="130">
        <v>0</v>
      </c>
      <c r="AF155" s="130">
        <v>0</v>
      </c>
      <c r="AG155" s="130">
        <v>0</v>
      </c>
      <c r="AH155" s="130">
        <v>0</v>
      </c>
      <c r="AI155" s="131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</row>
    <row r="156" spans="1:111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116"/>
        <v>0</v>
      </c>
      <c r="K156" s="80" t="s">
        <v>20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4">
        <v>0</v>
      </c>
      <c r="S156" s="95">
        <f t="shared" si="117"/>
        <v>0</v>
      </c>
      <c r="U156" s="110" t="s">
        <v>20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7">
        <v>0</v>
      </c>
      <c r="AI156" s="128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</row>
    <row r="157" spans="1:111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116"/>
        <v>0</v>
      </c>
      <c r="K157" s="82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8">
        <v>0</v>
      </c>
      <c r="S157" s="99">
        <f t="shared" si="117"/>
        <v>0</v>
      </c>
      <c r="U157" s="111" t="s">
        <v>11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1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</row>
    <row r="158" spans="1:111" ht="15">
      <c r="A158" s="34" t="s">
        <v>26</v>
      </c>
      <c r="B158" s="70">
        <f>SUM(B137:B153)</f>
        <v>3837.1742851372478</v>
      </c>
      <c r="C158" s="70">
        <f t="shared" ref="C158:I158" si="119">SUM(C137:C153)</f>
        <v>8763.8025488143248</v>
      </c>
      <c r="D158" s="70">
        <f t="shared" si="119"/>
        <v>1056.954013211222</v>
      </c>
      <c r="E158" s="70">
        <f t="shared" si="119"/>
        <v>3273.6976047399503</v>
      </c>
      <c r="F158" s="70">
        <f t="shared" si="119"/>
        <v>0</v>
      </c>
      <c r="G158" s="70">
        <f t="shared" si="119"/>
        <v>615.28336438430756</v>
      </c>
      <c r="H158" s="71">
        <f t="shared" si="119"/>
        <v>0</v>
      </c>
      <c r="I158" s="40">
        <f t="shared" si="119"/>
        <v>17546.911816287051</v>
      </c>
      <c r="K158" s="83" t="s">
        <v>26</v>
      </c>
      <c r="L158" s="70">
        <f>SUM(L137:L153)</f>
        <v>3837.1742851372478</v>
      </c>
      <c r="M158" s="70">
        <f t="shared" ref="M158:S158" si="120">SUM(M137:M153)</f>
        <v>8763.8025488143248</v>
      </c>
      <c r="N158" s="70">
        <f t="shared" si="120"/>
        <v>1056.954013211222</v>
      </c>
      <c r="O158" s="70">
        <f t="shared" si="120"/>
        <v>3273.6976047399503</v>
      </c>
      <c r="P158" s="70">
        <f t="shared" si="120"/>
        <v>139.65210427200924</v>
      </c>
      <c r="Q158" s="70">
        <f t="shared" si="120"/>
        <v>615.28336438430756</v>
      </c>
      <c r="R158" s="71">
        <f t="shared" si="120"/>
        <v>0</v>
      </c>
      <c r="S158" s="100">
        <f t="shared" si="120"/>
        <v>17686.563920559063</v>
      </c>
      <c r="U158" s="112" t="s">
        <v>62</v>
      </c>
      <c r="V158" s="132">
        <f>SUM(V137:V153)</f>
        <v>1366.866354029479</v>
      </c>
      <c r="W158" s="132">
        <f t="shared" ref="W158:AH158" si="121">SUM(W137:W153)</f>
        <v>1135.0977155451897</v>
      </c>
      <c r="X158" s="132">
        <f t="shared" si="121"/>
        <v>615.28336438430756</v>
      </c>
      <c r="Y158" s="132">
        <f t="shared" si="121"/>
        <v>8763.8025488143248</v>
      </c>
      <c r="Z158" s="132">
        <f t="shared" si="121"/>
        <v>1052.8462077462375</v>
      </c>
      <c r="AA158" s="132">
        <f t="shared" si="121"/>
        <v>1868.8683207935787</v>
      </c>
      <c r="AB158" s="132">
        <f t="shared" si="121"/>
        <v>139.65210427200924</v>
      </c>
      <c r="AC158" s="132">
        <f t="shared" si="121"/>
        <v>2744.1473049739343</v>
      </c>
      <c r="AD158" s="133">
        <f t="shared" si="121"/>
        <v>1335.2102155625785</v>
      </c>
      <c r="AE158" s="133">
        <f t="shared" si="121"/>
        <v>1404.8292839463713</v>
      </c>
      <c r="AF158" s="133">
        <f t="shared" si="121"/>
        <v>0</v>
      </c>
      <c r="AG158" s="133">
        <f t="shared" si="121"/>
        <v>4.1078054649846258</v>
      </c>
      <c r="AH158" s="133">
        <f t="shared" si="121"/>
        <v>0</v>
      </c>
      <c r="AI158" s="134">
        <f>SUM(V158:AC158)</f>
        <v>17686.56392055906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</row>
    <row r="159" spans="1:111" s="14" customFormat="1" ht="15" thickBot="1">
      <c r="A159" s="31" t="s">
        <v>86</v>
      </c>
      <c r="B159" s="49">
        <f>IF($I158=0,"-",B158/$I158)</f>
        <v>0.21868088956687987</v>
      </c>
      <c r="C159" s="49">
        <f t="shared" ref="C159:H159" si="122">IF($I158=0,"-",C158/$I158)</f>
        <v>0.49944985422903643</v>
      </c>
      <c r="D159" s="49">
        <f t="shared" si="122"/>
        <v>6.0235899301104186E-2</v>
      </c>
      <c r="E159" s="49">
        <f t="shared" si="122"/>
        <v>0.1865683055237847</v>
      </c>
      <c r="F159" s="49">
        <f t="shared" si="122"/>
        <v>0</v>
      </c>
      <c r="G159" s="49">
        <f t="shared" si="122"/>
        <v>3.5065051379194905E-2</v>
      </c>
      <c r="H159" s="72">
        <f t="shared" si="122"/>
        <v>0</v>
      </c>
      <c r="I159" s="50">
        <f>SUM(B159:H159)</f>
        <v>1</v>
      </c>
      <c r="K159" s="84" t="s">
        <v>86</v>
      </c>
      <c r="L159" s="101">
        <f>IF($S158=0,"-",L158/$S158)</f>
        <v>0.2169541976820536</v>
      </c>
      <c r="M159" s="101">
        <f t="shared" ref="M159:R159" si="123">IF($S158=0,"-",M158/$S158)</f>
        <v>0.49550622654450033</v>
      </c>
      <c r="N159" s="101">
        <f t="shared" si="123"/>
        <v>5.9760280061103704E-2</v>
      </c>
      <c r="O159" s="101">
        <f t="shared" si="123"/>
        <v>0.1850951727788441</v>
      </c>
      <c r="P159" s="101">
        <f t="shared" si="123"/>
        <v>7.8959432086000633E-3</v>
      </c>
      <c r="Q159" s="101">
        <f t="shared" si="123"/>
        <v>3.478817972489813E-2</v>
      </c>
      <c r="R159" s="102">
        <f t="shared" si="123"/>
        <v>0</v>
      </c>
      <c r="S159" s="103">
        <f>SUM(L159:R159)</f>
        <v>1</v>
      </c>
      <c r="U159" s="113" t="s">
        <v>86</v>
      </c>
      <c r="V159" s="135">
        <f>+V158/$AI158</f>
        <v>7.7282753177434216E-2</v>
      </c>
      <c r="W159" s="135">
        <f t="shared" ref="W159:AH159" si="124">+W158/$AI158</f>
        <v>6.4178532395754911E-2</v>
      </c>
      <c r="X159" s="135">
        <f t="shared" si="124"/>
        <v>3.4788179724898137E-2</v>
      </c>
      <c r="Y159" s="135">
        <f t="shared" si="124"/>
        <v>0.49550622654450044</v>
      </c>
      <c r="Z159" s="135">
        <f t="shared" si="124"/>
        <v>5.9528024350868812E-2</v>
      </c>
      <c r="AA159" s="135">
        <f t="shared" si="124"/>
        <v>0.10566599194664292</v>
      </c>
      <c r="AB159" s="135">
        <f t="shared" si="124"/>
        <v>7.8959432086000651E-3</v>
      </c>
      <c r="AC159" s="135">
        <f t="shared" si="124"/>
        <v>0.15515434865130059</v>
      </c>
      <c r="AD159" s="135">
        <f t="shared" si="124"/>
        <v>7.5492912108864468E-2</v>
      </c>
      <c r="AE159" s="135">
        <f t="shared" si="124"/>
        <v>7.9429180832201227E-2</v>
      </c>
      <c r="AF159" s="135">
        <f t="shared" si="124"/>
        <v>0</v>
      </c>
      <c r="AG159" s="135">
        <f t="shared" si="124"/>
        <v>2.3225571023491266E-4</v>
      </c>
      <c r="AH159" s="135">
        <f t="shared" si="124"/>
        <v>0</v>
      </c>
      <c r="AI159" s="136">
        <f>SUM(V159:AC159)</f>
        <v>1.0000000000000002</v>
      </c>
    </row>
    <row r="160" spans="1:111" ht="15" thickBot="1">
      <c r="A160" s="32"/>
      <c r="B160" s="32"/>
      <c r="C160" s="32"/>
      <c r="D160" s="32"/>
      <c r="E160" s="32"/>
      <c r="F160" s="32"/>
      <c r="G160" s="32"/>
      <c r="H160" s="32"/>
      <c r="I160" s="32"/>
      <c r="K160" s="32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</row>
    <row r="161" spans="1:111" ht="30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4" t="s">
        <v>33</v>
      </c>
      <c r="L161" s="86" t="s">
        <v>0</v>
      </c>
      <c r="M161" s="86" t="s">
        <v>1</v>
      </c>
      <c r="N161" s="86" t="s">
        <v>2</v>
      </c>
      <c r="O161" s="86" t="s">
        <v>3</v>
      </c>
      <c r="P161" s="86" t="s">
        <v>27</v>
      </c>
      <c r="Q161" s="86" t="s">
        <v>4</v>
      </c>
      <c r="R161" s="86" t="s">
        <v>5</v>
      </c>
      <c r="S161" s="87" t="s">
        <v>6</v>
      </c>
      <c r="U161" s="445" t="s">
        <v>33</v>
      </c>
      <c r="V161" s="116" t="s">
        <v>77</v>
      </c>
      <c r="W161" s="116" t="s">
        <v>78</v>
      </c>
      <c r="X161" s="116" t="s">
        <v>4</v>
      </c>
      <c r="Y161" s="116" t="s">
        <v>1</v>
      </c>
      <c r="Z161" s="116" t="s">
        <v>2</v>
      </c>
      <c r="AA161" s="116" t="s">
        <v>3</v>
      </c>
      <c r="AB161" s="116" t="s">
        <v>54</v>
      </c>
      <c r="AC161" s="116" t="s">
        <v>66</v>
      </c>
      <c r="AD161" s="117" t="s">
        <v>79</v>
      </c>
      <c r="AE161" s="117" t="s">
        <v>80</v>
      </c>
      <c r="AF161" s="117" t="s">
        <v>81</v>
      </c>
      <c r="AG161" s="117" t="s">
        <v>82</v>
      </c>
      <c r="AH161" s="117" t="s">
        <v>83</v>
      </c>
      <c r="AI161" s="118" t="s">
        <v>62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</row>
    <row r="162" spans="1:111" ht="15">
      <c r="A162" s="411" t="s">
        <v>33</v>
      </c>
      <c r="B162" s="386" t="s">
        <v>119</v>
      </c>
      <c r="C162" s="387"/>
      <c r="D162" s="387"/>
      <c r="E162" s="387"/>
      <c r="F162" s="387"/>
      <c r="G162" s="387"/>
      <c r="H162" s="387"/>
      <c r="I162" s="388"/>
      <c r="K162" s="405" t="s">
        <v>33</v>
      </c>
      <c r="L162" s="389" t="s">
        <v>119</v>
      </c>
      <c r="M162" s="390"/>
      <c r="N162" s="390"/>
      <c r="O162" s="390"/>
      <c r="P162" s="390"/>
      <c r="Q162" s="390"/>
      <c r="R162" s="390"/>
      <c r="S162" s="391"/>
      <c r="U162" s="446" t="s">
        <v>33</v>
      </c>
      <c r="V162" s="402" t="s">
        <v>119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3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</row>
    <row r="163" spans="1:111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  <c r="K163" s="85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4">
        <v>0</v>
      </c>
      <c r="S163" s="105">
        <f>SUM(L163:R163)</f>
        <v>0</v>
      </c>
      <c r="U163" s="106" t="s">
        <v>7</v>
      </c>
      <c r="V163" s="119">
        <v>0</v>
      </c>
      <c r="W163" s="119">
        <v>0</v>
      </c>
      <c r="X163" s="119">
        <v>0</v>
      </c>
      <c r="Y163" s="119">
        <v>0</v>
      </c>
      <c r="Z163" s="119">
        <v>0</v>
      </c>
      <c r="AA163" s="119">
        <v>0</v>
      </c>
      <c r="AB163" s="119">
        <v>0</v>
      </c>
      <c r="AC163" s="120">
        <v>0</v>
      </c>
      <c r="AD163" s="121">
        <v>0</v>
      </c>
      <c r="AE163" s="121">
        <v>0</v>
      </c>
      <c r="AF163" s="121">
        <v>0</v>
      </c>
      <c r="AG163" s="121">
        <v>0</v>
      </c>
      <c r="AH163" s="121">
        <v>0</v>
      </c>
      <c r="AI163" s="122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</row>
    <row r="164" spans="1:111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125">SUM(B164:H164)</f>
        <v>0</v>
      </c>
      <c r="K164" s="77" t="s">
        <v>8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1">
        <v>0</v>
      </c>
      <c r="S164" s="92">
        <f t="shared" ref="S164:S183" si="126">SUM(L164:R164)</f>
        <v>0</v>
      </c>
      <c r="U164" s="107" t="s">
        <v>8</v>
      </c>
      <c r="V164" s="123">
        <v>0</v>
      </c>
      <c r="W164" s="123">
        <v>0</v>
      </c>
      <c r="X164" s="123">
        <v>0</v>
      </c>
      <c r="Y164" s="123">
        <v>0</v>
      </c>
      <c r="Z164" s="123">
        <v>0</v>
      </c>
      <c r="AA164" s="123">
        <v>0</v>
      </c>
      <c r="AB164" s="123">
        <v>0</v>
      </c>
      <c r="AC164" s="124">
        <v>0</v>
      </c>
      <c r="AD164" s="123">
        <v>0</v>
      </c>
      <c r="AE164" s="123">
        <v>0</v>
      </c>
      <c r="AF164" s="123">
        <v>0</v>
      </c>
      <c r="AG164" s="123">
        <v>0</v>
      </c>
      <c r="AH164" s="123">
        <v>0</v>
      </c>
      <c r="AI164" s="125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</row>
    <row r="165" spans="1:111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125"/>
        <v>0</v>
      </c>
      <c r="K165" s="78" t="s">
        <v>10</v>
      </c>
      <c r="L165" s="44">
        <v>0</v>
      </c>
      <c r="M165" s="44">
        <v>0</v>
      </c>
      <c r="N165" s="44">
        <v>0</v>
      </c>
      <c r="O165" s="44">
        <v>0</v>
      </c>
      <c r="P165" s="44">
        <v>0</v>
      </c>
      <c r="Q165" s="44">
        <v>0</v>
      </c>
      <c r="R165" s="88">
        <v>0</v>
      </c>
      <c r="S165" s="89">
        <f t="shared" si="126"/>
        <v>0</v>
      </c>
      <c r="U165" s="108" t="s">
        <v>10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20">
        <v>0</v>
      </c>
      <c r="AD165" s="121">
        <v>0</v>
      </c>
      <c r="AE165" s="121">
        <v>0</v>
      </c>
      <c r="AF165" s="121">
        <v>0</v>
      </c>
      <c r="AG165" s="121">
        <v>0</v>
      </c>
      <c r="AH165" s="121">
        <v>0</v>
      </c>
      <c r="AI165" s="122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</row>
    <row r="166" spans="1:111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125"/>
        <v>0</v>
      </c>
      <c r="K166" s="77" t="s">
        <v>55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1">
        <v>0</v>
      </c>
      <c r="S166" s="92">
        <f t="shared" si="126"/>
        <v>0</v>
      </c>
      <c r="U166" s="107" t="s">
        <v>55</v>
      </c>
      <c r="V166" s="123">
        <v>0</v>
      </c>
      <c r="W166" s="123">
        <v>0</v>
      </c>
      <c r="X166" s="123">
        <v>0</v>
      </c>
      <c r="Y166" s="123">
        <v>0</v>
      </c>
      <c r="Z166" s="123">
        <v>0</v>
      </c>
      <c r="AA166" s="123">
        <v>0</v>
      </c>
      <c r="AB166" s="123">
        <v>0</v>
      </c>
      <c r="AC166" s="124">
        <v>0</v>
      </c>
      <c r="AD166" s="123">
        <v>0</v>
      </c>
      <c r="AE166" s="123">
        <v>0</v>
      </c>
      <c r="AF166" s="123">
        <v>0</v>
      </c>
      <c r="AG166" s="123">
        <v>0</v>
      </c>
      <c r="AH166" s="123">
        <v>0</v>
      </c>
      <c r="AI166" s="125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</row>
    <row r="167" spans="1:111" ht="15">
      <c r="A167" s="28" t="s">
        <v>16</v>
      </c>
      <c r="B167" s="44">
        <v>1.3422218016036047</v>
      </c>
      <c r="C167" s="44">
        <v>0</v>
      </c>
      <c r="D167" s="44">
        <v>8.2904379881469819</v>
      </c>
      <c r="E167" s="44">
        <v>0</v>
      </c>
      <c r="F167" s="397"/>
      <c r="G167" s="44">
        <v>0</v>
      </c>
      <c r="H167" s="45">
        <v>0</v>
      </c>
      <c r="I167" s="40">
        <f t="shared" si="125"/>
        <v>9.632659789750587</v>
      </c>
      <c r="K167" s="78" t="s">
        <v>16</v>
      </c>
      <c r="L167" s="44">
        <v>1.3422218016036047</v>
      </c>
      <c r="M167" s="44">
        <v>0</v>
      </c>
      <c r="N167" s="44">
        <v>8.2904379881469819</v>
      </c>
      <c r="O167" s="44">
        <v>0</v>
      </c>
      <c r="P167" s="44">
        <v>0</v>
      </c>
      <c r="Q167" s="44">
        <v>0</v>
      </c>
      <c r="R167" s="88">
        <v>0</v>
      </c>
      <c r="S167" s="89">
        <f t="shared" si="126"/>
        <v>9.632659789750587</v>
      </c>
      <c r="U167" s="108" t="s">
        <v>16</v>
      </c>
      <c r="V167" s="119">
        <v>1.3422218016036047</v>
      </c>
      <c r="W167" s="119">
        <v>0</v>
      </c>
      <c r="X167" s="119">
        <v>0</v>
      </c>
      <c r="Y167" s="119">
        <v>0</v>
      </c>
      <c r="Z167" s="119">
        <v>8.2904379881469819</v>
      </c>
      <c r="AA167" s="119">
        <v>0</v>
      </c>
      <c r="AB167" s="119">
        <v>0</v>
      </c>
      <c r="AC167" s="120">
        <v>0</v>
      </c>
      <c r="AD167" s="121">
        <v>0</v>
      </c>
      <c r="AE167" s="121">
        <v>0</v>
      </c>
      <c r="AF167" s="121">
        <v>0</v>
      </c>
      <c r="AG167" s="121">
        <v>0</v>
      </c>
      <c r="AH167" s="121">
        <v>0</v>
      </c>
      <c r="AI167" s="122">
        <f t="shared" si="127"/>
        <v>9.632659789750587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</row>
    <row r="168" spans="1:111" ht="15">
      <c r="A168" s="27" t="s">
        <v>67</v>
      </c>
      <c r="B168" s="41">
        <v>4.4813492060041282</v>
      </c>
      <c r="C168" s="41">
        <v>0</v>
      </c>
      <c r="D168" s="41">
        <v>0.19008137051275689</v>
      </c>
      <c r="E168" s="41">
        <v>0</v>
      </c>
      <c r="F168" s="397"/>
      <c r="G168" s="41">
        <v>0</v>
      </c>
      <c r="H168" s="42">
        <v>0</v>
      </c>
      <c r="I168" s="43">
        <f t="shared" si="125"/>
        <v>4.6714305765168849</v>
      </c>
      <c r="K168" s="77" t="s">
        <v>67</v>
      </c>
      <c r="L168" s="90">
        <v>4.4813492060041282</v>
      </c>
      <c r="M168" s="90">
        <v>0</v>
      </c>
      <c r="N168" s="90">
        <v>0.19008137051275689</v>
      </c>
      <c r="O168" s="90">
        <v>0</v>
      </c>
      <c r="P168" s="90">
        <v>0</v>
      </c>
      <c r="Q168" s="90">
        <v>0</v>
      </c>
      <c r="R168" s="91">
        <v>0</v>
      </c>
      <c r="S168" s="92">
        <f t="shared" si="126"/>
        <v>4.6714305765168849</v>
      </c>
      <c r="U168" s="107" t="s">
        <v>56</v>
      </c>
      <c r="V168" s="123">
        <v>4.4813492060041282</v>
      </c>
      <c r="W168" s="123">
        <v>0</v>
      </c>
      <c r="X168" s="123">
        <v>0</v>
      </c>
      <c r="Y168" s="123">
        <v>0</v>
      </c>
      <c r="Z168" s="123">
        <v>0.19008137051275689</v>
      </c>
      <c r="AA168" s="123">
        <v>0</v>
      </c>
      <c r="AB168" s="123">
        <v>0</v>
      </c>
      <c r="AC168" s="124">
        <v>0</v>
      </c>
      <c r="AD168" s="123">
        <v>0</v>
      </c>
      <c r="AE168" s="123">
        <v>0</v>
      </c>
      <c r="AF168" s="123">
        <v>0</v>
      </c>
      <c r="AG168" s="123">
        <v>0</v>
      </c>
      <c r="AH168" s="123">
        <v>0</v>
      </c>
      <c r="AI168" s="125">
        <f t="shared" si="127"/>
        <v>4.6714305765168849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</row>
    <row r="169" spans="1:111" ht="15">
      <c r="A169" s="28" t="s">
        <v>57</v>
      </c>
      <c r="B169" s="44">
        <v>0</v>
      </c>
      <c r="C169" s="44">
        <v>0</v>
      </c>
      <c r="D169" s="44">
        <v>0</v>
      </c>
      <c r="E169" s="44">
        <v>2.2639919813497986</v>
      </c>
      <c r="F169" s="397"/>
      <c r="G169" s="44">
        <v>0</v>
      </c>
      <c r="H169" s="45">
        <v>0</v>
      </c>
      <c r="I169" s="40">
        <f t="shared" si="125"/>
        <v>2.2639919813497986</v>
      </c>
      <c r="K169" s="78" t="s">
        <v>57</v>
      </c>
      <c r="L169" s="44">
        <v>0</v>
      </c>
      <c r="M169" s="44">
        <v>0</v>
      </c>
      <c r="N169" s="44">
        <v>0</v>
      </c>
      <c r="O169" s="44">
        <v>2.2639919813497986</v>
      </c>
      <c r="P169" s="44">
        <v>33.225402452346451</v>
      </c>
      <c r="Q169" s="44">
        <v>0</v>
      </c>
      <c r="R169" s="88">
        <v>0</v>
      </c>
      <c r="S169" s="89">
        <f t="shared" si="126"/>
        <v>35.489394433696248</v>
      </c>
      <c r="U169" s="108" t="s">
        <v>57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2.2639919813497986</v>
      </c>
      <c r="AB169" s="119">
        <v>33.225402452346451</v>
      </c>
      <c r="AC169" s="120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22">
        <f t="shared" si="127"/>
        <v>35.489394433696248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</row>
    <row r="170" spans="1:111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125"/>
        <v>0</v>
      </c>
      <c r="K170" s="77" t="s">
        <v>12</v>
      </c>
      <c r="L170" s="90">
        <v>0</v>
      </c>
      <c r="M170" s="90">
        <v>0</v>
      </c>
      <c r="N170" s="90">
        <v>0</v>
      </c>
      <c r="O170" s="90">
        <v>0</v>
      </c>
      <c r="P170" s="90">
        <v>1.7293054079609966</v>
      </c>
      <c r="Q170" s="90">
        <v>0</v>
      </c>
      <c r="R170" s="91">
        <v>0</v>
      </c>
      <c r="S170" s="92">
        <f t="shared" si="126"/>
        <v>1.7293054079609966</v>
      </c>
      <c r="U170" s="107" t="s">
        <v>12</v>
      </c>
      <c r="V170" s="123">
        <v>0</v>
      </c>
      <c r="W170" s="123">
        <v>0</v>
      </c>
      <c r="X170" s="123">
        <v>0</v>
      </c>
      <c r="Y170" s="123">
        <v>0</v>
      </c>
      <c r="Z170" s="123">
        <v>0</v>
      </c>
      <c r="AA170" s="123">
        <v>0</v>
      </c>
      <c r="AB170" s="123">
        <v>1.7293054079609966</v>
      </c>
      <c r="AC170" s="124">
        <v>0</v>
      </c>
      <c r="AD170" s="123">
        <v>0</v>
      </c>
      <c r="AE170" s="123">
        <v>0</v>
      </c>
      <c r="AF170" s="123">
        <v>0</v>
      </c>
      <c r="AG170" s="123">
        <v>0</v>
      </c>
      <c r="AH170" s="123">
        <v>0</v>
      </c>
      <c r="AI170" s="125">
        <f t="shared" si="127"/>
        <v>1.7293054079609966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</row>
    <row r="171" spans="1:111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125"/>
        <v>0</v>
      </c>
      <c r="K171" s="78" t="s">
        <v>58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8">
        <v>0</v>
      </c>
      <c r="S171" s="89">
        <f t="shared" si="126"/>
        <v>0</v>
      </c>
      <c r="U171" s="108" t="s">
        <v>58</v>
      </c>
      <c r="V171" s="119">
        <v>0</v>
      </c>
      <c r="W171" s="119">
        <v>0</v>
      </c>
      <c r="X171" s="119">
        <v>0</v>
      </c>
      <c r="Y171" s="119">
        <v>0</v>
      </c>
      <c r="Z171" s="119">
        <v>0</v>
      </c>
      <c r="AA171" s="119">
        <v>0</v>
      </c>
      <c r="AB171" s="119">
        <v>0</v>
      </c>
      <c r="AC171" s="120">
        <v>0</v>
      </c>
      <c r="AD171" s="119">
        <v>0</v>
      </c>
      <c r="AE171" s="119">
        <v>0</v>
      </c>
      <c r="AF171" s="119">
        <v>0</v>
      </c>
      <c r="AG171" s="119">
        <v>0</v>
      </c>
      <c r="AH171" s="119">
        <v>0</v>
      </c>
      <c r="AI171" s="122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</row>
    <row r="172" spans="1:111" ht="15">
      <c r="A172" s="27" t="s">
        <v>17</v>
      </c>
      <c r="B172" s="41">
        <v>1.2755296046785813</v>
      </c>
      <c r="C172" s="41">
        <v>0</v>
      </c>
      <c r="D172" s="41">
        <v>71.531700230374838</v>
      </c>
      <c r="E172" s="41">
        <v>0.48827273267096094</v>
      </c>
      <c r="F172" s="397"/>
      <c r="G172" s="41">
        <v>0</v>
      </c>
      <c r="H172" s="42">
        <v>0</v>
      </c>
      <c r="I172" s="43">
        <f t="shared" si="125"/>
        <v>73.295502567724384</v>
      </c>
      <c r="K172" s="77" t="s">
        <v>17</v>
      </c>
      <c r="L172" s="90">
        <v>1.2755296046785813</v>
      </c>
      <c r="M172" s="90">
        <v>0</v>
      </c>
      <c r="N172" s="90">
        <v>71.531700230374838</v>
      </c>
      <c r="O172" s="90">
        <v>0.48827273267096094</v>
      </c>
      <c r="P172" s="90">
        <v>1.2755296046785811</v>
      </c>
      <c r="Q172" s="90">
        <v>0</v>
      </c>
      <c r="R172" s="91">
        <v>0</v>
      </c>
      <c r="S172" s="92">
        <f t="shared" si="126"/>
        <v>74.571032172402965</v>
      </c>
      <c r="U172" s="107" t="s">
        <v>17</v>
      </c>
      <c r="V172" s="123">
        <v>1.2755296046785813</v>
      </c>
      <c r="W172" s="123">
        <v>0</v>
      </c>
      <c r="X172" s="123">
        <v>0</v>
      </c>
      <c r="Y172" s="123">
        <v>0</v>
      </c>
      <c r="Z172" s="123">
        <v>71.531700230374838</v>
      </c>
      <c r="AA172" s="123">
        <v>0</v>
      </c>
      <c r="AB172" s="123">
        <v>1.2755296046785811</v>
      </c>
      <c r="AC172" s="124">
        <v>0.48827273267096094</v>
      </c>
      <c r="AD172" s="123">
        <v>0</v>
      </c>
      <c r="AE172" s="123">
        <v>0</v>
      </c>
      <c r="AF172" s="123">
        <v>0</v>
      </c>
      <c r="AG172" s="123">
        <v>0</v>
      </c>
      <c r="AH172" s="123">
        <v>0.48827273267096094</v>
      </c>
      <c r="AI172" s="125">
        <f t="shared" si="127"/>
        <v>74.571032172402965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</row>
    <row r="173" spans="1:111" ht="15">
      <c r="A173" s="28" t="s">
        <v>139</v>
      </c>
      <c r="B173" s="44">
        <v>47.287509453872538</v>
      </c>
      <c r="C173" s="44">
        <v>120.51083600680612</v>
      </c>
      <c r="D173" s="44">
        <v>1494.3948131690604</v>
      </c>
      <c r="E173" s="44">
        <v>0</v>
      </c>
      <c r="F173" s="397"/>
      <c r="G173" s="44">
        <v>0</v>
      </c>
      <c r="H173" s="45">
        <v>0</v>
      </c>
      <c r="I173" s="40">
        <f t="shared" si="125"/>
        <v>1662.1931586297392</v>
      </c>
      <c r="K173" s="78" t="s">
        <v>139</v>
      </c>
      <c r="L173" s="44">
        <v>47.287509453872538</v>
      </c>
      <c r="M173" s="44">
        <v>120.51083600680612</v>
      </c>
      <c r="N173" s="44">
        <v>1494.3948131690604</v>
      </c>
      <c r="O173" s="44">
        <v>0</v>
      </c>
      <c r="P173" s="44">
        <v>0</v>
      </c>
      <c r="Q173" s="44">
        <v>0</v>
      </c>
      <c r="R173" s="88">
        <v>0</v>
      </c>
      <c r="S173" s="89">
        <f t="shared" si="126"/>
        <v>1662.1931586297392</v>
      </c>
      <c r="U173" s="108" t="s">
        <v>139</v>
      </c>
      <c r="V173" s="119">
        <v>47.287509453872538</v>
      </c>
      <c r="W173" s="119">
        <v>0</v>
      </c>
      <c r="X173" s="119">
        <v>0</v>
      </c>
      <c r="Y173" s="119">
        <v>120.51083600680612</v>
      </c>
      <c r="Z173" s="119">
        <v>1494.3948131690604</v>
      </c>
      <c r="AA173" s="119">
        <v>0</v>
      </c>
      <c r="AB173" s="119">
        <v>0</v>
      </c>
      <c r="AC173" s="120">
        <v>0</v>
      </c>
      <c r="AD173" s="119">
        <v>0</v>
      </c>
      <c r="AE173" s="119">
        <v>0</v>
      </c>
      <c r="AF173" s="119">
        <v>0</v>
      </c>
      <c r="AG173" s="119">
        <v>0</v>
      </c>
      <c r="AH173" s="119">
        <v>0</v>
      </c>
      <c r="AI173" s="122">
        <f t="shared" si="127"/>
        <v>1662.1931586297392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</row>
    <row r="174" spans="1:111" ht="15">
      <c r="A174" s="27" t="s">
        <v>25</v>
      </c>
      <c r="B174" s="41">
        <v>9.637415672352498</v>
      </c>
      <c r="C174" s="41">
        <v>4.4489122142395523</v>
      </c>
      <c r="D174" s="41">
        <v>840.60313377171735</v>
      </c>
      <c r="E174" s="41">
        <v>82.794531971811836</v>
      </c>
      <c r="F174" s="397"/>
      <c r="G174" s="41">
        <v>13.770569576297087</v>
      </c>
      <c r="H174" s="42">
        <v>9.0261221978756563</v>
      </c>
      <c r="I174" s="43">
        <f t="shared" si="125"/>
        <v>960.28068540429399</v>
      </c>
      <c r="K174" s="77" t="s">
        <v>25</v>
      </c>
      <c r="L174" s="90">
        <v>9.637415672352498</v>
      </c>
      <c r="M174" s="90">
        <v>4.4489122142395523</v>
      </c>
      <c r="N174" s="90">
        <v>840.60313377171735</v>
      </c>
      <c r="O174" s="90">
        <v>82.794531971811836</v>
      </c>
      <c r="P174" s="90">
        <v>0.50051435683410683</v>
      </c>
      <c r="Q174" s="90">
        <v>13.770569576297087</v>
      </c>
      <c r="R174" s="91">
        <v>9.0261221978756563</v>
      </c>
      <c r="S174" s="92">
        <f t="shared" si="126"/>
        <v>960.78119976112805</v>
      </c>
      <c r="U174" s="107" t="s">
        <v>25</v>
      </c>
      <c r="V174" s="123">
        <v>2.3921676527345102</v>
      </c>
      <c r="W174" s="123">
        <v>3.6037099141902318</v>
      </c>
      <c r="X174" s="123">
        <v>13.770569576297087</v>
      </c>
      <c r="Y174" s="123">
        <v>4.4489122142395523</v>
      </c>
      <c r="Z174" s="123">
        <v>836.72465047135472</v>
      </c>
      <c r="AA174" s="123">
        <v>82.777822575218451</v>
      </c>
      <c r="AB174" s="123">
        <v>0.50051435683410683</v>
      </c>
      <c r="AC174" s="124">
        <v>16.562853000259416</v>
      </c>
      <c r="AD174" s="123">
        <v>3.6415381054277556</v>
      </c>
      <c r="AE174" s="123">
        <v>1.6709396593381477E-2</v>
      </c>
      <c r="AF174" s="123">
        <v>9.0261221978756563</v>
      </c>
      <c r="AG174" s="123">
        <v>3.8784833003626225</v>
      </c>
      <c r="AH174" s="123">
        <v>0</v>
      </c>
      <c r="AI174" s="125">
        <f t="shared" si="127"/>
        <v>960.78119976112805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</row>
    <row r="175" spans="1:111" ht="15">
      <c r="A175" s="28" t="s">
        <v>24</v>
      </c>
      <c r="B175" s="44">
        <v>41.213637022362057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 t="shared" si="125"/>
        <v>41.213637022362057</v>
      </c>
      <c r="K175" s="78" t="s">
        <v>24</v>
      </c>
      <c r="L175" s="44">
        <v>41.213637022362057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8">
        <v>0</v>
      </c>
      <c r="S175" s="89">
        <f t="shared" si="126"/>
        <v>41.213637022362057</v>
      </c>
      <c r="U175" s="108" t="s">
        <v>24</v>
      </c>
      <c r="V175" s="119">
        <v>41.213637022362057</v>
      </c>
      <c r="W175" s="119">
        <v>0</v>
      </c>
      <c r="X175" s="119">
        <v>0</v>
      </c>
      <c r="Y175" s="119">
        <v>0</v>
      </c>
      <c r="Z175" s="119">
        <v>0</v>
      </c>
      <c r="AA175" s="119">
        <v>0</v>
      </c>
      <c r="AB175" s="119">
        <v>0</v>
      </c>
      <c r="AC175" s="120">
        <v>0</v>
      </c>
      <c r="AD175" s="119">
        <v>0</v>
      </c>
      <c r="AE175" s="119">
        <v>0</v>
      </c>
      <c r="AF175" s="119">
        <v>0</v>
      </c>
      <c r="AG175" s="119">
        <v>0</v>
      </c>
      <c r="AH175" s="119">
        <v>0</v>
      </c>
      <c r="AI175" s="122">
        <f t="shared" si="127"/>
        <v>41.213637022362057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</row>
    <row r="176" spans="1:111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125"/>
        <v>0</v>
      </c>
      <c r="K176" s="77" t="s">
        <v>59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1">
        <v>0</v>
      </c>
      <c r="S176" s="92">
        <f t="shared" si="126"/>
        <v>0</v>
      </c>
      <c r="U176" s="107" t="s">
        <v>59</v>
      </c>
      <c r="V176" s="123">
        <v>0</v>
      </c>
      <c r="W176" s="123">
        <v>0</v>
      </c>
      <c r="X176" s="123">
        <v>0</v>
      </c>
      <c r="Y176" s="123">
        <v>0</v>
      </c>
      <c r="Z176" s="123">
        <v>0</v>
      </c>
      <c r="AA176" s="123">
        <v>0</v>
      </c>
      <c r="AB176" s="123">
        <v>0</v>
      </c>
      <c r="AC176" s="124">
        <v>0</v>
      </c>
      <c r="AD176" s="123">
        <v>0</v>
      </c>
      <c r="AE176" s="123">
        <v>0</v>
      </c>
      <c r="AF176" s="123">
        <v>0</v>
      </c>
      <c r="AG176" s="123">
        <v>0</v>
      </c>
      <c r="AH176" s="123">
        <v>0</v>
      </c>
      <c r="AI176" s="125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</row>
    <row r="177" spans="1:111" ht="15">
      <c r="A177" s="28" t="s">
        <v>22</v>
      </c>
      <c r="B177" s="44">
        <v>0.10375718033947232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125"/>
        <v>0.10375718033947232</v>
      </c>
      <c r="K177" s="78" t="s">
        <v>22</v>
      </c>
      <c r="L177" s="44">
        <v>0.10375718033947232</v>
      </c>
      <c r="M177" s="44">
        <v>0</v>
      </c>
      <c r="N177" s="44">
        <v>0</v>
      </c>
      <c r="O177" s="44">
        <v>0</v>
      </c>
      <c r="P177" s="44">
        <v>1.3610972326572284</v>
      </c>
      <c r="Q177" s="44">
        <v>0</v>
      </c>
      <c r="R177" s="88">
        <v>0</v>
      </c>
      <c r="S177" s="89">
        <f t="shared" si="126"/>
        <v>1.4648544129967007</v>
      </c>
      <c r="U177" s="108" t="s">
        <v>22</v>
      </c>
      <c r="V177" s="119">
        <v>0.10375718033947232</v>
      </c>
      <c r="W177" s="119">
        <v>0</v>
      </c>
      <c r="X177" s="119">
        <v>0</v>
      </c>
      <c r="Y177" s="119">
        <v>0</v>
      </c>
      <c r="Z177" s="119">
        <v>0</v>
      </c>
      <c r="AA177" s="119">
        <v>0</v>
      </c>
      <c r="AB177" s="119">
        <v>1.3610972326572284</v>
      </c>
      <c r="AC177" s="120">
        <v>0</v>
      </c>
      <c r="AD177" s="119">
        <v>0</v>
      </c>
      <c r="AE177" s="119">
        <v>0</v>
      </c>
      <c r="AF177" s="119">
        <v>0</v>
      </c>
      <c r="AG177" s="119">
        <v>0</v>
      </c>
      <c r="AH177" s="119">
        <v>0</v>
      </c>
      <c r="AI177" s="122">
        <f t="shared" si="127"/>
        <v>1.4648544129967007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</row>
    <row r="178" spans="1:111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 t="shared" si="125"/>
        <v>0</v>
      </c>
      <c r="K178" s="77" t="s">
        <v>21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1">
        <v>0</v>
      </c>
      <c r="S178" s="92">
        <f t="shared" si="126"/>
        <v>0</v>
      </c>
      <c r="U178" s="107" t="s">
        <v>60</v>
      </c>
      <c r="V178" s="123">
        <v>0</v>
      </c>
      <c r="W178" s="123">
        <v>0</v>
      </c>
      <c r="X178" s="123">
        <v>0</v>
      </c>
      <c r="Y178" s="123">
        <v>0</v>
      </c>
      <c r="Z178" s="123">
        <v>0</v>
      </c>
      <c r="AA178" s="123">
        <v>0</v>
      </c>
      <c r="AB178" s="123">
        <v>0</v>
      </c>
      <c r="AC178" s="124">
        <v>0</v>
      </c>
      <c r="AD178" s="123">
        <v>0</v>
      </c>
      <c r="AE178" s="123">
        <v>0</v>
      </c>
      <c r="AF178" s="123">
        <v>0</v>
      </c>
      <c r="AG178" s="123">
        <v>0</v>
      </c>
      <c r="AH178" s="123">
        <v>0</v>
      </c>
      <c r="AI178" s="125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</row>
    <row r="179" spans="1:111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125"/>
        <v>0</v>
      </c>
      <c r="K179" s="79" t="s">
        <v>63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8">
        <v>0</v>
      </c>
      <c r="S179" s="89">
        <f t="shared" si="126"/>
        <v>0</v>
      </c>
      <c r="U179" s="109" t="s">
        <v>61</v>
      </c>
      <c r="V179" s="119">
        <v>0</v>
      </c>
      <c r="W179" s="119">
        <v>0</v>
      </c>
      <c r="X179" s="119">
        <v>0</v>
      </c>
      <c r="Y179" s="119">
        <v>0</v>
      </c>
      <c r="Z179" s="119">
        <v>0</v>
      </c>
      <c r="AA179" s="119">
        <v>0</v>
      </c>
      <c r="AB179" s="119">
        <v>0</v>
      </c>
      <c r="AC179" s="120">
        <v>0</v>
      </c>
      <c r="AD179" s="121">
        <v>0</v>
      </c>
      <c r="AE179" s="121">
        <v>0</v>
      </c>
      <c r="AF179" s="121">
        <v>0</v>
      </c>
      <c r="AG179" s="121">
        <v>0</v>
      </c>
      <c r="AH179" s="121">
        <v>0</v>
      </c>
      <c r="AI179" s="122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</row>
    <row r="180" spans="1:111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125"/>
        <v>0</v>
      </c>
      <c r="K180" s="80" t="s">
        <v>23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4">
        <v>0</v>
      </c>
      <c r="S180" s="95">
        <f t="shared" si="126"/>
        <v>0</v>
      </c>
      <c r="U180" s="110" t="s">
        <v>64</v>
      </c>
      <c r="V180" s="126">
        <v>0</v>
      </c>
      <c r="W180" s="126">
        <v>0</v>
      </c>
      <c r="X180" s="126">
        <v>0</v>
      </c>
      <c r="Y180" s="126">
        <v>0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7">
        <v>0</v>
      </c>
      <c r="AI180" s="128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</row>
    <row r="181" spans="1:111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125"/>
        <v>0</v>
      </c>
      <c r="K181" s="81" t="s">
        <v>19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96">
        <v>0</v>
      </c>
      <c r="S181" s="97">
        <f t="shared" si="126"/>
        <v>0</v>
      </c>
      <c r="U181" s="111" t="s">
        <v>19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30">
        <v>0</v>
      </c>
      <c r="AE181" s="130">
        <v>0</v>
      </c>
      <c r="AF181" s="130">
        <v>0</v>
      </c>
      <c r="AG181" s="130">
        <v>0</v>
      </c>
      <c r="AH181" s="130">
        <v>0</v>
      </c>
      <c r="AI181" s="131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</row>
    <row r="182" spans="1:111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125"/>
        <v>0</v>
      </c>
      <c r="K182" s="80" t="s">
        <v>20</v>
      </c>
      <c r="L182" s="93">
        <v>0</v>
      </c>
      <c r="M182" s="93">
        <v>0</v>
      </c>
      <c r="N182" s="93">
        <v>0</v>
      </c>
      <c r="O182" s="93">
        <v>0</v>
      </c>
      <c r="P182" s="93">
        <v>0</v>
      </c>
      <c r="Q182" s="93">
        <v>0</v>
      </c>
      <c r="R182" s="94">
        <v>0</v>
      </c>
      <c r="S182" s="95">
        <f t="shared" si="126"/>
        <v>0</v>
      </c>
      <c r="U182" s="110" t="s">
        <v>20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7">
        <v>0</v>
      </c>
      <c r="AI182" s="128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</row>
    <row r="183" spans="1:111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125"/>
        <v>0</v>
      </c>
      <c r="K183" s="82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8">
        <v>0</v>
      </c>
      <c r="S183" s="99">
        <f t="shared" si="126"/>
        <v>0</v>
      </c>
      <c r="U183" s="111" t="s">
        <v>11</v>
      </c>
      <c r="V183" s="129">
        <v>0</v>
      </c>
      <c r="W183" s="129">
        <v>0</v>
      </c>
      <c r="X183" s="129">
        <v>0</v>
      </c>
      <c r="Y183" s="129">
        <v>0</v>
      </c>
      <c r="Z183" s="129">
        <v>0</v>
      </c>
      <c r="AA183" s="129">
        <v>0</v>
      </c>
      <c r="AB183" s="129">
        <v>0</v>
      </c>
      <c r="AC183" s="129">
        <v>0</v>
      </c>
      <c r="AD183" s="130">
        <v>0</v>
      </c>
      <c r="AE183" s="130">
        <v>0</v>
      </c>
      <c r="AF183" s="130">
        <v>0</v>
      </c>
      <c r="AG183" s="130">
        <v>0</v>
      </c>
      <c r="AH183" s="130">
        <v>0</v>
      </c>
      <c r="AI183" s="131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</row>
    <row r="184" spans="1:111" ht="15">
      <c r="A184" s="34" t="s">
        <v>26</v>
      </c>
      <c r="B184" s="70">
        <f>SUM(B163:B179)</f>
        <v>105.34141994121288</v>
      </c>
      <c r="C184" s="70">
        <f t="shared" ref="C184:I184" si="128">SUM(C163:C179)</f>
        <v>124.95974822104567</v>
      </c>
      <c r="D184" s="70">
        <f t="shared" si="128"/>
        <v>2415.0101665298125</v>
      </c>
      <c r="E184" s="70">
        <f t="shared" si="128"/>
        <v>85.546796685832589</v>
      </c>
      <c r="F184" s="70">
        <f t="shared" si="128"/>
        <v>0</v>
      </c>
      <c r="G184" s="70">
        <f t="shared" si="128"/>
        <v>13.770569576297087</v>
      </c>
      <c r="H184" s="71">
        <f t="shared" si="128"/>
        <v>9.0261221978756563</v>
      </c>
      <c r="I184" s="40">
        <f t="shared" si="128"/>
        <v>2753.6548231520765</v>
      </c>
      <c r="K184" s="83" t="s">
        <v>26</v>
      </c>
      <c r="L184" s="70">
        <f>SUM(L163:L179)</f>
        <v>105.34141994121288</v>
      </c>
      <c r="M184" s="70">
        <f t="shared" ref="M184:S184" si="129">SUM(M163:M179)</f>
        <v>124.95974822104567</v>
      </c>
      <c r="N184" s="70">
        <f t="shared" si="129"/>
        <v>2415.0101665298125</v>
      </c>
      <c r="O184" s="70">
        <f t="shared" si="129"/>
        <v>85.546796685832589</v>
      </c>
      <c r="P184" s="70">
        <f t="shared" si="129"/>
        <v>38.091849054477372</v>
      </c>
      <c r="Q184" s="70">
        <f t="shared" si="129"/>
        <v>13.770569576297087</v>
      </c>
      <c r="R184" s="71">
        <f t="shared" si="129"/>
        <v>9.0261221978756563</v>
      </c>
      <c r="S184" s="100">
        <f t="shared" si="129"/>
        <v>2791.7466722065537</v>
      </c>
      <c r="U184" s="112" t="s">
        <v>62</v>
      </c>
      <c r="V184" s="132">
        <f>SUM(V163:V179)</f>
        <v>98.096171921594888</v>
      </c>
      <c r="W184" s="132">
        <f t="shared" ref="W184:AH184" si="130">SUM(W163:W179)</f>
        <v>3.6037099141902318</v>
      </c>
      <c r="X184" s="132">
        <f t="shared" si="130"/>
        <v>13.770569576297087</v>
      </c>
      <c r="Y184" s="132">
        <f t="shared" si="130"/>
        <v>124.95974822104567</v>
      </c>
      <c r="Z184" s="132">
        <f t="shared" si="130"/>
        <v>2411.1316832294497</v>
      </c>
      <c r="AA184" s="132">
        <f t="shared" si="130"/>
        <v>85.041814556568255</v>
      </c>
      <c r="AB184" s="132">
        <f t="shared" si="130"/>
        <v>38.091849054477372</v>
      </c>
      <c r="AC184" s="132">
        <f t="shared" si="130"/>
        <v>17.051125732930377</v>
      </c>
      <c r="AD184" s="133">
        <f t="shared" si="130"/>
        <v>3.6415381054277556</v>
      </c>
      <c r="AE184" s="133">
        <f t="shared" si="130"/>
        <v>1.6709396593381477E-2</v>
      </c>
      <c r="AF184" s="133">
        <f t="shared" si="130"/>
        <v>9.0261221978756563</v>
      </c>
      <c r="AG184" s="133">
        <f t="shared" si="130"/>
        <v>3.8784833003626225</v>
      </c>
      <c r="AH184" s="133">
        <f t="shared" si="130"/>
        <v>0.48827273267096094</v>
      </c>
      <c r="AI184" s="134">
        <f>SUM(V184:AC184)</f>
        <v>2791.7466722065533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</row>
    <row r="185" spans="1:111" s="14" customFormat="1" ht="15" thickBot="1">
      <c r="A185" s="31" t="s">
        <v>86</v>
      </c>
      <c r="B185" s="49">
        <f>IF($I184=0,"-",B184/$I184)</f>
        <v>3.8255128803918056E-2</v>
      </c>
      <c r="C185" s="49">
        <f t="shared" ref="C185:H185" si="131">IF($I184=0,"-",C184/$I184)</f>
        <v>4.5379597751473336E-2</v>
      </c>
      <c r="D185" s="49">
        <f t="shared" si="131"/>
        <v>0.87701993228235431</v>
      </c>
      <c r="E185" s="49">
        <f t="shared" si="131"/>
        <v>3.1066637679703142E-2</v>
      </c>
      <c r="F185" s="49">
        <f t="shared" si="131"/>
        <v>0</v>
      </c>
      <c r="G185" s="49">
        <f t="shared" si="131"/>
        <v>5.000833605039166E-3</v>
      </c>
      <c r="H185" s="72">
        <f t="shared" si="131"/>
        <v>3.2778698775119386E-3</v>
      </c>
      <c r="I185" s="50">
        <f>SUM(B185:H185)</f>
        <v>0.99999999999999989</v>
      </c>
      <c r="K185" s="84" t="s">
        <v>86</v>
      </c>
      <c r="L185" s="101">
        <f>IF($S184=0,"-",L184/$S184)</f>
        <v>3.7733158595637417E-2</v>
      </c>
      <c r="M185" s="101">
        <f t="shared" ref="M185:R185" si="132">IF($S184=0,"-",M184/$S184)</f>
        <v>4.4760418079868046E-2</v>
      </c>
      <c r="N185" s="101">
        <f t="shared" si="132"/>
        <v>0.8650534772988645</v>
      </c>
      <c r="O185" s="101">
        <f t="shared" si="132"/>
        <v>3.0642750482162379E-2</v>
      </c>
      <c r="P185" s="101">
        <f t="shared" si="132"/>
        <v>1.364445042012718E-2</v>
      </c>
      <c r="Q185" s="101">
        <f t="shared" si="132"/>
        <v>4.9325999788559036E-3</v>
      </c>
      <c r="R185" s="102">
        <f t="shared" si="132"/>
        <v>3.233145144484599E-3</v>
      </c>
      <c r="S185" s="103">
        <f>SUM(L185:R185)</f>
        <v>1</v>
      </c>
      <c r="U185" s="113" t="s">
        <v>86</v>
      </c>
      <c r="V185" s="135">
        <f>+V184/$AI184</f>
        <v>3.5137920248351613E-2</v>
      </c>
      <c r="W185" s="135">
        <f t="shared" ref="W185:AH185" si="133">+W184/$AI184</f>
        <v>1.2908441693751228E-3</v>
      </c>
      <c r="X185" s="135">
        <f t="shared" si="133"/>
        <v>4.9325999788559045E-3</v>
      </c>
      <c r="Y185" s="135">
        <f t="shared" si="133"/>
        <v>4.4760418079868053E-2</v>
      </c>
      <c r="Z185" s="135">
        <f t="shared" si="133"/>
        <v>0.86366420966259394</v>
      </c>
      <c r="AA185" s="135">
        <f t="shared" si="133"/>
        <v>3.0461866545130518E-2</v>
      </c>
      <c r="AB185" s="135">
        <f t="shared" si="133"/>
        <v>1.3644450420127184E-2</v>
      </c>
      <c r="AC185" s="135">
        <f t="shared" si="133"/>
        <v>6.1076908956977215E-3</v>
      </c>
      <c r="AD185" s="135">
        <f t="shared" si="133"/>
        <v>1.3043941779106842E-3</v>
      </c>
      <c r="AE185" s="135">
        <f t="shared" si="133"/>
        <v>5.9852839656739446E-6</v>
      </c>
      <c r="AF185" s="135">
        <f t="shared" si="133"/>
        <v>3.2331451444845994E-3</v>
      </c>
      <c r="AG185" s="135">
        <f t="shared" si="133"/>
        <v>1.3892676362705679E-3</v>
      </c>
      <c r="AH185" s="135">
        <f t="shared" si="133"/>
        <v>1.7489865306619592E-4</v>
      </c>
      <c r="AI185" s="136">
        <f>SUM(V185:AC185)</f>
        <v>1</v>
      </c>
    </row>
    <row r="186" spans="1:111" ht="15" thickBot="1">
      <c r="A186" s="32"/>
      <c r="B186" s="32"/>
      <c r="C186" s="32"/>
      <c r="D186" s="32"/>
      <c r="E186" s="32"/>
      <c r="F186" s="32"/>
      <c r="G186" s="32"/>
      <c r="H186" s="32"/>
      <c r="I186" s="32"/>
      <c r="K186" s="32"/>
      <c r="L186" s="32"/>
      <c r="M186" s="32"/>
      <c r="N186" s="32"/>
      <c r="O186" s="32"/>
      <c r="P186" s="32"/>
      <c r="Q186" s="32"/>
      <c r="R186" s="32"/>
      <c r="S186" s="32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</row>
    <row r="187" spans="1:111" ht="30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4" t="s">
        <v>34</v>
      </c>
      <c r="L187" s="86" t="s">
        <v>0</v>
      </c>
      <c r="M187" s="86" t="s">
        <v>1</v>
      </c>
      <c r="N187" s="86" t="s">
        <v>2</v>
      </c>
      <c r="O187" s="86" t="s">
        <v>3</v>
      </c>
      <c r="P187" s="86" t="s">
        <v>27</v>
      </c>
      <c r="Q187" s="86" t="s">
        <v>4</v>
      </c>
      <c r="R187" s="86" t="s">
        <v>5</v>
      </c>
      <c r="S187" s="87" t="s">
        <v>6</v>
      </c>
      <c r="U187" s="445" t="s">
        <v>34</v>
      </c>
      <c r="V187" s="116" t="s">
        <v>77</v>
      </c>
      <c r="W187" s="116" t="s">
        <v>78</v>
      </c>
      <c r="X187" s="116" t="s">
        <v>4</v>
      </c>
      <c r="Y187" s="116" t="s">
        <v>1</v>
      </c>
      <c r="Z187" s="116" t="s">
        <v>2</v>
      </c>
      <c r="AA187" s="116" t="s">
        <v>3</v>
      </c>
      <c r="AB187" s="116" t="s">
        <v>54</v>
      </c>
      <c r="AC187" s="116" t="s">
        <v>66</v>
      </c>
      <c r="AD187" s="117" t="s">
        <v>79</v>
      </c>
      <c r="AE187" s="117" t="s">
        <v>80</v>
      </c>
      <c r="AF187" s="117" t="s">
        <v>81</v>
      </c>
      <c r="AG187" s="117" t="s">
        <v>82</v>
      </c>
      <c r="AH187" s="117" t="s">
        <v>83</v>
      </c>
      <c r="AI187" s="118" t="s">
        <v>62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</row>
    <row r="188" spans="1:111" ht="15">
      <c r="A188" s="411" t="s">
        <v>34</v>
      </c>
      <c r="B188" s="386" t="s">
        <v>119</v>
      </c>
      <c r="C188" s="387"/>
      <c r="D188" s="387"/>
      <c r="E188" s="387"/>
      <c r="F188" s="387"/>
      <c r="G188" s="387"/>
      <c r="H188" s="387"/>
      <c r="I188" s="388"/>
      <c r="K188" s="405" t="s">
        <v>34</v>
      </c>
      <c r="L188" s="389" t="s">
        <v>119</v>
      </c>
      <c r="M188" s="390"/>
      <c r="N188" s="390"/>
      <c r="O188" s="390"/>
      <c r="P188" s="390"/>
      <c r="Q188" s="390"/>
      <c r="R188" s="390"/>
      <c r="S188" s="391"/>
      <c r="U188" s="446" t="s">
        <v>34</v>
      </c>
      <c r="V188" s="402" t="s">
        <v>119</v>
      </c>
      <c r="W188" s="402"/>
      <c r="X188" s="402"/>
      <c r="Y188" s="402"/>
      <c r="Z188" s="402"/>
      <c r="AA188" s="402"/>
      <c r="AB188" s="402"/>
      <c r="AC188" s="402"/>
      <c r="AD188" s="402"/>
      <c r="AE188" s="402"/>
      <c r="AF188" s="402"/>
      <c r="AG188" s="402"/>
      <c r="AH188" s="402"/>
      <c r="AI188" s="403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</row>
    <row r="189" spans="1:111" ht="15">
      <c r="A189" s="26" t="s">
        <v>7</v>
      </c>
      <c r="B189" s="38">
        <v>0</v>
      </c>
      <c r="C189" s="38">
        <v>0</v>
      </c>
      <c r="D189" s="38">
        <v>1166.2315645698145</v>
      </c>
      <c r="E189" s="38">
        <v>0</v>
      </c>
      <c r="F189" s="396"/>
      <c r="G189" s="38">
        <v>0</v>
      </c>
      <c r="H189" s="39">
        <v>0</v>
      </c>
      <c r="I189" s="40">
        <f>SUM(B189:H189)</f>
        <v>1166.2315645698145</v>
      </c>
      <c r="K189" s="85" t="s">
        <v>7</v>
      </c>
      <c r="L189" s="38">
        <v>0</v>
      </c>
      <c r="M189" s="38">
        <v>0</v>
      </c>
      <c r="N189" s="38">
        <v>1166.2315645698145</v>
      </c>
      <c r="O189" s="38">
        <v>0</v>
      </c>
      <c r="P189" s="38">
        <v>0</v>
      </c>
      <c r="Q189" s="38">
        <v>0</v>
      </c>
      <c r="R189" s="104">
        <v>0</v>
      </c>
      <c r="S189" s="105">
        <f>SUM(L189:R189)</f>
        <v>1166.2315645698145</v>
      </c>
      <c r="U189" s="106" t="s">
        <v>7</v>
      </c>
      <c r="V189" s="119">
        <v>0</v>
      </c>
      <c r="W189" s="119">
        <v>0</v>
      </c>
      <c r="X189" s="119">
        <v>0</v>
      </c>
      <c r="Y189" s="119">
        <v>0</v>
      </c>
      <c r="Z189" s="119">
        <v>1166.2315645698145</v>
      </c>
      <c r="AA189" s="119">
        <v>0</v>
      </c>
      <c r="AB189" s="119">
        <v>0</v>
      </c>
      <c r="AC189" s="120">
        <v>0</v>
      </c>
      <c r="AD189" s="121">
        <v>0</v>
      </c>
      <c r="AE189" s="121">
        <v>0</v>
      </c>
      <c r="AF189" s="121">
        <v>0</v>
      </c>
      <c r="AG189" s="121">
        <v>0</v>
      </c>
      <c r="AH189" s="121">
        <v>0</v>
      </c>
      <c r="AI189" s="122">
        <f>SUM(V189:AC189)</f>
        <v>1166.2315645698145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</row>
    <row r="190" spans="1:111" ht="15">
      <c r="A190" s="27" t="s">
        <v>8</v>
      </c>
      <c r="B190" s="41">
        <v>0</v>
      </c>
      <c r="C190" s="41">
        <v>0</v>
      </c>
      <c r="D190" s="41">
        <v>8.6926000000000005</v>
      </c>
      <c r="E190" s="41">
        <v>0</v>
      </c>
      <c r="F190" s="397"/>
      <c r="G190" s="41">
        <v>0</v>
      </c>
      <c r="H190" s="42">
        <v>0</v>
      </c>
      <c r="I190" s="43">
        <f t="shared" ref="I190:I209" si="134">SUM(B190:H190)</f>
        <v>8.6926000000000005</v>
      </c>
      <c r="K190" s="77" t="s">
        <v>8</v>
      </c>
      <c r="L190" s="90">
        <v>0</v>
      </c>
      <c r="M190" s="90">
        <v>0</v>
      </c>
      <c r="N190" s="90">
        <v>8.6926000000000005</v>
      </c>
      <c r="O190" s="90">
        <v>0</v>
      </c>
      <c r="P190" s="90">
        <v>0</v>
      </c>
      <c r="Q190" s="90">
        <v>0</v>
      </c>
      <c r="R190" s="91">
        <v>0</v>
      </c>
      <c r="S190" s="92">
        <f t="shared" ref="S190:S209" si="135">SUM(L190:R190)</f>
        <v>8.6926000000000005</v>
      </c>
      <c r="U190" s="107" t="s">
        <v>8</v>
      </c>
      <c r="V190" s="123">
        <v>0</v>
      </c>
      <c r="W190" s="123">
        <v>0</v>
      </c>
      <c r="X190" s="123">
        <v>0</v>
      </c>
      <c r="Y190" s="123">
        <v>0</v>
      </c>
      <c r="Z190" s="123">
        <v>8.6926000000000005</v>
      </c>
      <c r="AA190" s="123">
        <v>0</v>
      </c>
      <c r="AB190" s="123">
        <v>0</v>
      </c>
      <c r="AC190" s="124">
        <v>0</v>
      </c>
      <c r="AD190" s="123">
        <v>0</v>
      </c>
      <c r="AE190" s="123">
        <v>0</v>
      </c>
      <c r="AF190" s="123">
        <v>0</v>
      </c>
      <c r="AG190" s="123">
        <v>0</v>
      </c>
      <c r="AH190" s="123">
        <v>0</v>
      </c>
      <c r="AI190" s="125">
        <f t="shared" ref="AI190:AI209" si="136">SUM(V190:AC190)</f>
        <v>8.6926000000000005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</row>
    <row r="191" spans="1:111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134"/>
        <v>0</v>
      </c>
      <c r="K191" s="78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8">
        <v>0</v>
      </c>
      <c r="S191" s="89">
        <f t="shared" si="135"/>
        <v>0</v>
      </c>
      <c r="U191" s="108" t="s">
        <v>10</v>
      </c>
      <c r="V191" s="119">
        <v>0</v>
      </c>
      <c r="W191" s="119">
        <v>0</v>
      </c>
      <c r="X191" s="119">
        <v>0</v>
      </c>
      <c r="Y191" s="119">
        <v>0</v>
      </c>
      <c r="Z191" s="119">
        <v>0</v>
      </c>
      <c r="AA191" s="119">
        <v>0</v>
      </c>
      <c r="AB191" s="119">
        <v>0</v>
      </c>
      <c r="AC191" s="120">
        <v>0</v>
      </c>
      <c r="AD191" s="121">
        <v>0</v>
      </c>
      <c r="AE191" s="121">
        <v>0</v>
      </c>
      <c r="AF191" s="121">
        <v>0</v>
      </c>
      <c r="AG191" s="121">
        <v>0</v>
      </c>
      <c r="AH191" s="121">
        <v>0</v>
      </c>
      <c r="AI191" s="122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</row>
    <row r="192" spans="1:111" ht="15">
      <c r="A192" s="27" t="s">
        <v>55</v>
      </c>
      <c r="B192" s="41">
        <v>0</v>
      </c>
      <c r="C192" s="41">
        <v>0</v>
      </c>
      <c r="D192" s="41">
        <v>57.4856154</v>
      </c>
      <c r="E192" s="41">
        <v>0</v>
      </c>
      <c r="F192" s="397"/>
      <c r="G192" s="41">
        <v>0</v>
      </c>
      <c r="H192" s="42">
        <v>0</v>
      </c>
      <c r="I192" s="43">
        <f t="shared" si="134"/>
        <v>57.4856154</v>
      </c>
      <c r="K192" s="77" t="s">
        <v>55</v>
      </c>
      <c r="L192" s="90">
        <v>0</v>
      </c>
      <c r="M192" s="90">
        <v>0</v>
      </c>
      <c r="N192" s="90">
        <v>57.4856154</v>
      </c>
      <c r="O192" s="90">
        <v>0</v>
      </c>
      <c r="P192" s="90">
        <v>0</v>
      </c>
      <c r="Q192" s="90">
        <v>0</v>
      </c>
      <c r="R192" s="91">
        <v>0</v>
      </c>
      <c r="S192" s="92">
        <f t="shared" si="135"/>
        <v>57.4856154</v>
      </c>
      <c r="U192" s="107" t="s">
        <v>55</v>
      </c>
      <c r="V192" s="123">
        <v>0</v>
      </c>
      <c r="W192" s="123">
        <v>0</v>
      </c>
      <c r="X192" s="123">
        <v>0</v>
      </c>
      <c r="Y192" s="123">
        <v>0</v>
      </c>
      <c r="Z192" s="123">
        <v>57.454236788973802</v>
      </c>
      <c r="AA192" s="123">
        <v>0</v>
      </c>
      <c r="AB192" s="123">
        <v>0</v>
      </c>
      <c r="AC192" s="124">
        <v>3.1378611026200876E-2</v>
      </c>
      <c r="AD192" s="123">
        <v>0</v>
      </c>
      <c r="AE192" s="123">
        <v>0</v>
      </c>
      <c r="AF192" s="123">
        <v>0</v>
      </c>
      <c r="AG192" s="123">
        <v>3.1378611026200876E-2</v>
      </c>
      <c r="AH192" s="123">
        <v>0</v>
      </c>
      <c r="AI192" s="125">
        <f t="shared" si="136"/>
        <v>57.4856154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</row>
    <row r="193" spans="1:111" ht="15">
      <c r="A193" s="28" t="s">
        <v>16</v>
      </c>
      <c r="B193" s="44">
        <v>165.5811206465859</v>
      </c>
      <c r="C193" s="44">
        <v>0</v>
      </c>
      <c r="D193" s="44">
        <v>205.04763963022339</v>
      </c>
      <c r="E193" s="44">
        <v>0</v>
      </c>
      <c r="F193" s="397"/>
      <c r="G193" s="44">
        <v>0</v>
      </c>
      <c r="H193" s="45">
        <v>0</v>
      </c>
      <c r="I193" s="40">
        <f t="shared" si="134"/>
        <v>370.62876027680932</v>
      </c>
      <c r="K193" s="78" t="s">
        <v>16</v>
      </c>
      <c r="L193" s="44">
        <v>165.5811206465859</v>
      </c>
      <c r="M193" s="44">
        <v>0</v>
      </c>
      <c r="N193" s="44">
        <v>205.04763963022339</v>
      </c>
      <c r="O193" s="44">
        <v>0</v>
      </c>
      <c r="P193" s="44">
        <v>0</v>
      </c>
      <c r="Q193" s="44">
        <v>0</v>
      </c>
      <c r="R193" s="88">
        <v>0</v>
      </c>
      <c r="S193" s="89">
        <f t="shared" si="135"/>
        <v>370.62876027680932</v>
      </c>
      <c r="U193" s="108" t="s">
        <v>16</v>
      </c>
      <c r="V193" s="119">
        <v>165.5811206465859</v>
      </c>
      <c r="W193" s="119">
        <v>0</v>
      </c>
      <c r="X193" s="119">
        <v>0</v>
      </c>
      <c r="Y193" s="119">
        <v>0</v>
      </c>
      <c r="Z193" s="119">
        <v>205.04763963022339</v>
      </c>
      <c r="AA193" s="119">
        <v>0</v>
      </c>
      <c r="AB193" s="119">
        <v>0</v>
      </c>
      <c r="AC193" s="120">
        <v>0</v>
      </c>
      <c r="AD193" s="121">
        <v>0</v>
      </c>
      <c r="AE193" s="121">
        <v>0</v>
      </c>
      <c r="AF193" s="121">
        <v>0</v>
      </c>
      <c r="AG193" s="121">
        <v>0</v>
      </c>
      <c r="AH193" s="121">
        <v>0</v>
      </c>
      <c r="AI193" s="122">
        <f t="shared" si="136"/>
        <v>370.62876027680932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</row>
    <row r="194" spans="1:111" ht="15">
      <c r="A194" s="27" t="s">
        <v>67</v>
      </c>
      <c r="B194" s="41">
        <v>8.9543316801271811</v>
      </c>
      <c r="C194" s="41">
        <v>5.6564308326481338</v>
      </c>
      <c r="D194" s="41">
        <v>25.831408607102524</v>
      </c>
      <c r="E194" s="41">
        <v>0</v>
      </c>
      <c r="F194" s="397"/>
      <c r="G194" s="41">
        <v>0</v>
      </c>
      <c r="H194" s="42">
        <v>0</v>
      </c>
      <c r="I194" s="43">
        <f t="shared" si="134"/>
        <v>40.442171119877841</v>
      </c>
      <c r="K194" s="77" t="s">
        <v>67</v>
      </c>
      <c r="L194" s="90">
        <v>8.9543316801271811</v>
      </c>
      <c r="M194" s="90">
        <v>5.6564308326481338</v>
      </c>
      <c r="N194" s="90">
        <v>25.831408607102524</v>
      </c>
      <c r="O194" s="90">
        <v>0</v>
      </c>
      <c r="P194" s="90">
        <v>0</v>
      </c>
      <c r="Q194" s="90">
        <v>0</v>
      </c>
      <c r="R194" s="91">
        <v>0</v>
      </c>
      <c r="S194" s="92">
        <f t="shared" si="135"/>
        <v>40.442171119877841</v>
      </c>
      <c r="U194" s="107" t="s">
        <v>56</v>
      </c>
      <c r="V194" s="123">
        <v>8.7274768949341652</v>
      </c>
      <c r="W194" s="123">
        <v>0</v>
      </c>
      <c r="X194" s="123">
        <v>0</v>
      </c>
      <c r="Y194" s="123">
        <v>5.6564308326481338</v>
      </c>
      <c r="Z194" s="123">
        <v>17.677043335667566</v>
      </c>
      <c r="AA194" s="123">
        <v>0</v>
      </c>
      <c r="AB194" s="123">
        <v>0</v>
      </c>
      <c r="AC194" s="124">
        <v>8.3812200566279724</v>
      </c>
      <c r="AD194" s="123">
        <v>0.22685478519301613</v>
      </c>
      <c r="AE194" s="123">
        <v>0</v>
      </c>
      <c r="AF194" s="123">
        <v>0</v>
      </c>
      <c r="AG194" s="123">
        <v>8.1543652714349566</v>
      </c>
      <c r="AH194" s="123">
        <v>0</v>
      </c>
      <c r="AI194" s="125">
        <f t="shared" si="136"/>
        <v>40.442171119877841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</row>
    <row r="195" spans="1:111" ht="15">
      <c r="A195" s="28" t="s">
        <v>57</v>
      </c>
      <c r="B195" s="44">
        <v>0</v>
      </c>
      <c r="C195" s="44">
        <v>0</v>
      </c>
      <c r="D195" s="44">
        <v>0.37651188675156594</v>
      </c>
      <c r="E195" s="44">
        <v>5.2777850813285836</v>
      </c>
      <c r="F195" s="397"/>
      <c r="G195" s="44">
        <v>0</v>
      </c>
      <c r="H195" s="45">
        <v>0</v>
      </c>
      <c r="I195" s="40">
        <f t="shared" si="134"/>
        <v>5.6542969680801498</v>
      </c>
      <c r="K195" s="78" t="s">
        <v>57</v>
      </c>
      <c r="L195" s="44">
        <v>0</v>
      </c>
      <c r="M195" s="44">
        <v>0</v>
      </c>
      <c r="N195" s="44">
        <v>0.37651188675156594</v>
      </c>
      <c r="O195" s="44">
        <v>5.2777850813285836</v>
      </c>
      <c r="P195" s="44">
        <v>859.76163328202097</v>
      </c>
      <c r="Q195" s="44">
        <v>0</v>
      </c>
      <c r="R195" s="88">
        <v>0</v>
      </c>
      <c r="S195" s="89">
        <f t="shared" si="135"/>
        <v>865.41593025010116</v>
      </c>
      <c r="U195" s="108" t="s">
        <v>57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0.67690910522654668</v>
      </c>
      <c r="AB195" s="119">
        <v>859.76163328202097</v>
      </c>
      <c r="AC195" s="120">
        <v>4.9773878628536021</v>
      </c>
      <c r="AD195" s="119">
        <v>0</v>
      </c>
      <c r="AE195" s="119">
        <v>4.6008759761020368</v>
      </c>
      <c r="AF195" s="119">
        <v>0</v>
      </c>
      <c r="AG195" s="119">
        <v>0.37651188675156594</v>
      </c>
      <c r="AH195" s="119">
        <v>0</v>
      </c>
      <c r="AI195" s="122">
        <f t="shared" si="136"/>
        <v>865.41593025010104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</row>
    <row r="196" spans="1:111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134"/>
        <v>0</v>
      </c>
      <c r="K196" s="77" t="s">
        <v>12</v>
      </c>
      <c r="L196" s="90">
        <v>0</v>
      </c>
      <c r="M196" s="90">
        <v>0</v>
      </c>
      <c r="N196" s="90">
        <v>0</v>
      </c>
      <c r="O196" s="90">
        <v>0</v>
      </c>
      <c r="P196" s="90">
        <v>4.2625550893923245</v>
      </c>
      <c r="Q196" s="90">
        <v>0</v>
      </c>
      <c r="R196" s="91">
        <v>0</v>
      </c>
      <c r="S196" s="92">
        <f t="shared" si="135"/>
        <v>4.2625550893923245</v>
      </c>
      <c r="U196" s="107" t="s">
        <v>12</v>
      </c>
      <c r="V196" s="123">
        <v>0</v>
      </c>
      <c r="W196" s="123">
        <v>0</v>
      </c>
      <c r="X196" s="123">
        <v>0</v>
      </c>
      <c r="Y196" s="123">
        <v>0</v>
      </c>
      <c r="Z196" s="123">
        <v>0</v>
      </c>
      <c r="AA196" s="123">
        <v>0</v>
      </c>
      <c r="AB196" s="123">
        <v>4.2625550893923245</v>
      </c>
      <c r="AC196" s="124">
        <v>0</v>
      </c>
      <c r="AD196" s="123">
        <v>0</v>
      </c>
      <c r="AE196" s="123">
        <v>0</v>
      </c>
      <c r="AF196" s="123">
        <v>0</v>
      </c>
      <c r="AG196" s="123">
        <v>0</v>
      </c>
      <c r="AH196" s="123">
        <v>0</v>
      </c>
      <c r="AI196" s="125">
        <f t="shared" si="136"/>
        <v>4.2625550893923245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</row>
    <row r="197" spans="1:111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134"/>
        <v>0</v>
      </c>
      <c r="K197" s="78" t="s">
        <v>58</v>
      </c>
      <c r="L197" s="44">
        <v>0</v>
      </c>
      <c r="M197" s="44">
        <v>0</v>
      </c>
      <c r="N197" s="44">
        <v>0</v>
      </c>
      <c r="O197" s="44">
        <v>0</v>
      </c>
      <c r="P197" s="44">
        <v>0</v>
      </c>
      <c r="Q197" s="44">
        <v>0</v>
      </c>
      <c r="R197" s="88">
        <v>0</v>
      </c>
      <c r="S197" s="89">
        <f t="shared" si="135"/>
        <v>0</v>
      </c>
      <c r="U197" s="108" t="s">
        <v>58</v>
      </c>
      <c r="V197" s="119">
        <v>0</v>
      </c>
      <c r="W197" s="119">
        <v>0</v>
      </c>
      <c r="X197" s="119">
        <v>0</v>
      </c>
      <c r="Y197" s="119">
        <v>0</v>
      </c>
      <c r="Z197" s="119">
        <v>0</v>
      </c>
      <c r="AA197" s="119">
        <v>0</v>
      </c>
      <c r="AB197" s="119">
        <v>0</v>
      </c>
      <c r="AC197" s="120">
        <v>0</v>
      </c>
      <c r="AD197" s="119">
        <v>0</v>
      </c>
      <c r="AE197" s="119">
        <v>0</v>
      </c>
      <c r="AF197" s="119">
        <v>0</v>
      </c>
      <c r="AG197" s="119">
        <v>0</v>
      </c>
      <c r="AH197" s="119">
        <v>0</v>
      </c>
      <c r="AI197" s="122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</row>
    <row r="198" spans="1:111" ht="15">
      <c r="A198" s="27" t="s">
        <v>17</v>
      </c>
      <c r="B198" s="41">
        <v>50.987577475123217</v>
      </c>
      <c r="C198" s="41">
        <v>0</v>
      </c>
      <c r="D198" s="41">
        <v>30.359329762990409</v>
      </c>
      <c r="E198" s="41">
        <v>0</v>
      </c>
      <c r="F198" s="397"/>
      <c r="G198" s="41">
        <v>0</v>
      </c>
      <c r="H198" s="42">
        <v>0</v>
      </c>
      <c r="I198" s="43">
        <f t="shared" si="134"/>
        <v>81.34690723811363</v>
      </c>
      <c r="K198" s="77" t="s">
        <v>17</v>
      </c>
      <c r="L198" s="90">
        <v>50.987577475123217</v>
      </c>
      <c r="M198" s="90">
        <v>0</v>
      </c>
      <c r="N198" s="90">
        <v>30.359329762990409</v>
      </c>
      <c r="O198" s="90">
        <v>0</v>
      </c>
      <c r="P198" s="90">
        <v>15.674471905979365</v>
      </c>
      <c r="Q198" s="90">
        <v>0</v>
      </c>
      <c r="R198" s="91">
        <v>0</v>
      </c>
      <c r="S198" s="92">
        <f t="shared" si="135"/>
        <v>97.02137914409299</v>
      </c>
      <c r="U198" s="107" t="s">
        <v>17</v>
      </c>
      <c r="V198" s="123">
        <v>50.987577475123217</v>
      </c>
      <c r="W198" s="123">
        <v>0</v>
      </c>
      <c r="X198" s="123">
        <v>0</v>
      </c>
      <c r="Y198" s="123">
        <v>0</v>
      </c>
      <c r="Z198" s="123">
        <v>11.33844828247247</v>
      </c>
      <c r="AA198" s="123">
        <v>0</v>
      </c>
      <c r="AB198" s="123">
        <v>15.674471905979365</v>
      </c>
      <c r="AC198" s="124">
        <v>19.020881480517939</v>
      </c>
      <c r="AD198" s="123">
        <v>0</v>
      </c>
      <c r="AE198" s="123">
        <v>0</v>
      </c>
      <c r="AF198" s="123">
        <v>0</v>
      </c>
      <c r="AG198" s="123">
        <v>19.020881480517939</v>
      </c>
      <c r="AH198" s="123">
        <v>0</v>
      </c>
      <c r="AI198" s="125">
        <f t="shared" si="136"/>
        <v>97.02137914409299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</row>
    <row r="199" spans="1:111" ht="15">
      <c r="A199" s="28" t="s">
        <v>139</v>
      </c>
      <c r="B199" s="44">
        <v>186.19099191118468</v>
      </c>
      <c r="C199" s="44">
        <v>263.55127188507311</v>
      </c>
      <c r="D199" s="44">
        <v>2062.242585300899</v>
      </c>
      <c r="E199" s="44">
        <v>0</v>
      </c>
      <c r="F199" s="397"/>
      <c r="G199" s="44">
        <v>0</v>
      </c>
      <c r="H199" s="45">
        <v>0</v>
      </c>
      <c r="I199" s="40">
        <f t="shared" si="134"/>
        <v>2511.9848490971567</v>
      </c>
      <c r="K199" s="78" t="s">
        <v>139</v>
      </c>
      <c r="L199" s="44">
        <v>186.19099191118468</v>
      </c>
      <c r="M199" s="44">
        <v>263.55127188507311</v>
      </c>
      <c r="N199" s="44">
        <v>2062.242585300899</v>
      </c>
      <c r="O199" s="44">
        <v>0</v>
      </c>
      <c r="P199" s="44">
        <v>0</v>
      </c>
      <c r="Q199" s="44">
        <v>0</v>
      </c>
      <c r="R199" s="88">
        <v>0</v>
      </c>
      <c r="S199" s="89">
        <f t="shared" si="135"/>
        <v>2511.9848490971567</v>
      </c>
      <c r="U199" s="108" t="s">
        <v>139</v>
      </c>
      <c r="V199" s="119">
        <v>138.84575974403526</v>
      </c>
      <c r="W199" s="119">
        <v>0</v>
      </c>
      <c r="X199" s="119">
        <v>0</v>
      </c>
      <c r="Y199" s="119">
        <v>263.55127188507311</v>
      </c>
      <c r="Z199" s="119">
        <v>2007.7130732102578</v>
      </c>
      <c r="AA199" s="119">
        <v>0</v>
      </c>
      <c r="AB199" s="119">
        <v>0</v>
      </c>
      <c r="AC199" s="120">
        <v>101.87474425779048</v>
      </c>
      <c r="AD199" s="119">
        <v>47.345232167149412</v>
      </c>
      <c r="AE199" s="119">
        <v>0</v>
      </c>
      <c r="AF199" s="119">
        <v>0</v>
      </c>
      <c r="AG199" s="119">
        <v>54.52951209064107</v>
      </c>
      <c r="AH199" s="119">
        <v>0</v>
      </c>
      <c r="AI199" s="122">
        <f t="shared" si="136"/>
        <v>2511.9848490971567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</row>
    <row r="200" spans="1:111" ht="15">
      <c r="A200" s="27" t="s">
        <v>25</v>
      </c>
      <c r="B200" s="41">
        <v>54.74844333251815</v>
      </c>
      <c r="C200" s="41">
        <v>0.54437925074608062</v>
      </c>
      <c r="D200" s="41">
        <v>568.28089119167259</v>
      </c>
      <c r="E200" s="41">
        <v>420.04809630691915</v>
      </c>
      <c r="F200" s="397"/>
      <c r="G200" s="41">
        <v>47.393445508599441</v>
      </c>
      <c r="H200" s="42">
        <v>0</v>
      </c>
      <c r="I200" s="43">
        <f t="shared" si="134"/>
        <v>1091.0152555904554</v>
      </c>
      <c r="K200" s="77" t="s">
        <v>25</v>
      </c>
      <c r="L200" s="90">
        <v>54.74844333251815</v>
      </c>
      <c r="M200" s="90">
        <v>0.54437925074608062</v>
      </c>
      <c r="N200" s="90">
        <v>568.28089119167259</v>
      </c>
      <c r="O200" s="90">
        <v>420.04809630691915</v>
      </c>
      <c r="P200" s="90">
        <v>14.59189572606066</v>
      </c>
      <c r="Q200" s="90">
        <v>47.393445508599441</v>
      </c>
      <c r="R200" s="91">
        <v>0</v>
      </c>
      <c r="S200" s="92">
        <f t="shared" si="135"/>
        <v>1105.6071513165159</v>
      </c>
      <c r="U200" s="107" t="s">
        <v>25</v>
      </c>
      <c r="V200" s="123">
        <v>5.17958066525759</v>
      </c>
      <c r="W200" s="123">
        <v>9.5994921415206118</v>
      </c>
      <c r="X200" s="123">
        <v>47.393445508599441</v>
      </c>
      <c r="Y200" s="123">
        <v>0.54437925074608062</v>
      </c>
      <c r="Z200" s="123">
        <v>559.21818342855045</v>
      </c>
      <c r="AA200" s="123">
        <v>419.48400916767736</v>
      </c>
      <c r="AB200" s="123">
        <v>14.59189572606066</v>
      </c>
      <c r="AC200" s="124">
        <v>49.596165428103923</v>
      </c>
      <c r="AD200" s="123">
        <v>39.969370525739947</v>
      </c>
      <c r="AE200" s="123">
        <v>0.43758205019861263</v>
      </c>
      <c r="AF200" s="123">
        <v>0</v>
      </c>
      <c r="AG200" s="123">
        <v>9.0627077631221677</v>
      </c>
      <c r="AH200" s="123">
        <v>0.12650508904318766</v>
      </c>
      <c r="AI200" s="125">
        <f t="shared" si="136"/>
        <v>1105.6071513165159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</row>
    <row r="201" spans="1:111" ht="15">
      <c r="A201" s="28" t="s">
        <v>24</v>
      </c>
      <c r="B201" s="44">
        <v>3.8667442949098931</v>
      </c>
      <c r="C201" s="44">
        <v>0.63377225797270897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 t="shared" si="134"/>
        <v>4.5005165528826021</v>
      </c>
      <c r="K201" s="78" t="s">
        <v>24</v>
      </c>
      <c r="L201" s="44">
        <v>3.8667442949098931</v>
      </c>
      <c r="M201" s="44">
        <v>0.63377225797270897</v>
      </c>
      <c r="N201" s="44">
        <v>0</v>
      </c>
      <c r="O201" s="44">
        <v>0</v>
      </c>
      <c r="P201" s="44">
        <v>0</v>
      </c>
      <c r="Q201" s="44">
        <v>0</v>
      </c>
      <c r="R201" s="88">
        <v>0</v>
      </c>
      <c r="S201" s="89">
        <f t="shared" si="135"/>
        <v>4.5005165528826021</v>
      </c>
      <c r="U201" s="108" t="s">
        <v>24</v>
      </c>
      <c r="V201" s="119">
        <v>3.8663812373274928</v>
      </c>
      <c r="W201" s="119">
        <v>0</v>
      </c>
      <c r="X201" s="119">
        <v>0</v>
      </c>
      <c r="Y201" s="119">
        <v>0.63377225797270897</v>
      </c>
      <c r="Z201" s="119">
        <v>0</v>
      </c>
      <c r="AA201" s="119">
        <v>0</v>
      </c>
      <c r="AB201" s="119">
        <v>0</v>
      </c>
      <c r="AC201" s="120">
        <v>3.6305758240030649E-4</v>
      </c>
      <c r="AD201" s="119">
        <v>3.6305758240030649E-4</v>
      </c>
      <c r="AE201" s="119">
        <v>0</v>
      </c>
      <c r="AF201" s="119">
        <v>0</v>
      </c>
      <c r="AG201" s="119">
        <v>0</v>
      </c>
      <c r="AH201" s="119">
        <v>0</v>
      </c>
      <c r="AI201" s="122">
        <f t="shared" si="136"/>
        <v>4.5005165528826021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</row>
    <row r="202" spans="1:111" ht="15">
      <c r="A202" s="27" t="s">
        <v>59</v>
      </c>
      <c r="B202" s="41">
        <v>0.27847295880258233</v>
      </c>
      <c r="C202" s="41">
        <v>0.47225568786623495</v>
      </c>
      <c r="D202" s="41">
        <v>0.86125657361623387</v>
      </c>
      <c r="E202" s="41">
        <v>0</v>
      </c>
      <c r="F202" s="397"/>
      <c r="G202" s="41">
        <v>0</v>
      </c>
      <c r="H202" s="42">
        <v>0</v>
      </c>
      <c r="I202" s="43">
        <f t="shared" si="134"/>
        <v>1.6119852202850511</v>
      </c>
      <c r="K202" s="77" t="s">
        <v>59</v>
      </c>
      <c r="L202" s="90">
        <v>0.27847295880258233</v>
      </c>
      <c r="M202" s="90">
        <v>0.47225568786623495</v>
      </c>
      <c r="N202" s="90">
        <v>0.86125657361623387</v>
      </c>
      <c r="O202" s="90">
        <v>0</v>
      </c>
      <c r="P202" s="90">
        <v>0</v>
      </c>
      <c r="Q202" s="90">
        <v>0</v>
      </c>
      <c r="R202" s="91">
        <v>0</v>
      </c>
      <c r="S202" s="92">
        <f t="shared" si="135"/>
        <v>1.6119852202850511</v>
      </c>
      <c r="U202" s="107" t="s">
        <v>59</v>
      </c>
      <c r="V202" s="123">
        <v>0.27847295880258233</v>
      </c>
      <c r="W202" s="123">
        <v>0</v>
      </c>
      <c r="X202" s="123">
        <v>0</v>
      </c>
      <c r="Y202" s="123">
        <v>0.47225568786623495</v>
      </c>
      <c r="Z202" s="123">
        <v>0.86125657361623387</v>
      </c>
      <c r="AA202" s="123">
        <v>0</v>
      </c>
      <c r="AB202" s="123">
        <v>0</v>
      </c>
      <c r="AC202" s="124">
        <v>0</v>
      </c>
      <c r="AD202" s="123">
        <v>0</v>
      </c>
      <c r="AE202" s="123">
        <v>0</v>
      </c>
      <c r="AF202" s="123">
        <v>0</v>
      </c>
      <c r="AG202" s="123">
        <v>0</v>
      </c>
      <c r="AH202" s="123">
        <v>0</v>
      </c>
      <c r="AI202" s="125">
        <f t="shared" si="136"/>
        <v>1.6119852202850511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</row>
    <row r="203" spans="1:111" ht="15">
      <c r="A203" s="28" t="s">
        <v>22</v>
      </c>
      <c r="B203" s="44">
        <v>0</v>
      </c>
      <c r="C203" s="44">
        <v>0</v>
      </c>
      <c r="D203" s="44">
        <v>850.40661546094418</v>
      </c>
      <c r="E203" s="44">
        <v>0</v>
      </c>
      <c r="F203" s="397"/>
      <c r="G203" s="44">
        <v>0</v>
      </c>
      <c r="H203" s="45">
        <v>0</v>
      </c>
      <c r="I203" s="40">
        <f t="shared" si="134"/>
        <v>850.40661546094418</v>
      </c>
      <c r="K203" s="78" t="s">
        <v>22</v>
      </c>
      <c r="L203" s="44">
        <v>0</v>
      </c>
      <c r="M203" s="44">
        <v>0</v>
      </c>
      <c r="N203" s="44">
        <v>850.40661546094418</v>
      </c>
      <c r="O203" s="44">
        <v>0</v>
      </c>
      <c r="P203" s="44">
        <v>35.320818155194949</v>
      </c>
      <c r="Q203" s="44">
        <v>0</v>
      </c>
      <c r="R203" s="88">
        <v>0</v>
      </c>
      <c r="S203" s="89">
        <f t="shared" si="135"/>
        <v>885.72743361613914</v>
      </c>
      <c r="U203" s="108" t="s">
        <v>22</v>
      </c>
      <c r="V203" s="119">
        <v>0</v>
      </c>
      <c r="W203" s="119">
        <v>0</v>
      </c>
      <c r="X203" s="119">
        <v>0</v>
      </c>
      <c r="Y203" s="119">
        <v>0</v>
      </c>
      <c r="Z203" s="119">
        <v>850.40661546094418</v>
      </c>
      <c r="AA203" s="119">
        <v>0</v>
      </c>
      <c r="AB203" s="119">
        <v>35.320818155194949</v>
      </c>
      <c r="AC203" s="120">
        <v>0</v>
      </c>
      <c r="AD203" s="119">
        <v>0</v>
      </c>
      <c r="AE203" s="119">
        <v>0</v>
      </c>
      <c r="AF203" s="119">
        <v>0</v>
      </c>
      <c r="AG203" s="119">
        <v>0</v>
      </c>
      <c r="AH203" s="119">
        <v>0</v>
      </c>
      <c r="AI203" s="122">
        <f t="shared" si="136"/>
        <v>885.72743361613914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</row>
    <row r="204" spans="1:111" ht="15">
      <c r="A204" s="27" t="s">
        <v>21</v>
      </c>
      <c r="B204" s="41">
        <v>0</v>
      </c>
      <c r="C204" s="41">
        <v>0</v>
      </c>
      <c r="D204" s="41">
        <v>1236.0121213232001</v>
      </c>
      <c r="E204" s="41">
        <v>0</v>
      </c>
      <c r="F204" s="397"/>
      <c r="G204" s="41">
        <v>0</v>
      </c>
      <c r="H204" s="42">
        <v>0</v>
      </c>
      <c r="I204" s="43">
        <f t="shared" si="134"/>
        <v>1236.0121213232001</v>
      </c>
      <c r="K204" s="77" t="s">
        <v>21</v>
      </c>
      <c r="L204" s="90">
        <v>0</v>
      </c>
      <c r="M204" s="90">
        <v>0</v>
      </c>
      <c r="N204" s="90">
        <v>1236.0121213232001</v>
      </c>
      <c r="O204" s="90">
        <v>0</v>
      </c>
      <c r="P204" s="90">
        <v>0</v>
      </c>
      <c r="Q204" s="90">
        <v>0</v>
      </c>
      <c r="R204" s="91">
        <v>0</v>
      </c>
      <c r="S204" s="92">
        <f t="shared" si="135"/>
        <v>1236.0121213232001</v>
      </c>
      <c r="U204" s="107" t="s">
        <v>60</v>
      </c>
      <c r="V204" s="123">
        <v>0</v>
      </c>
      <c r="W204" s="123">
        <v>0</v>
      </c>
      <c r="X204" s="123">
        <v>0</v>
      </c>
      <c r="Y204" s="123">
        <v>0</v>
      </c>
      <c r="Z204" s="123">
        <v>1236.0121213232001</v>
      </c>
      <c r="AA204" s="123">
        <v>0</v>
      </c>
      <c r="AB204" s="123">
        <v>0</v>
      </c>
      <c r="AC204" s="124">
        <v>0</v>
      </c>
      <c r="AD204" s="123">
        <v>0</v>
      </c>
      <c r="AE204" s="123">
        <v>0</v>
      </c>
      <c r="AF204" s="123">
        <v>0</v>
      </c>
      <c r="AG204" s="123">
        <v>0</v>
      </c>
      <c r="AH204" s="123">
        <v>0</v>
      </c>
      <c r="AI204" s="125">
        <f t="shared" si="136"/>
        <v>1236.0121213232001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</row>
    <row r="205" spans="1:111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134"/>
        <v>0</v>
      </c>
      <c r="K205" s="79" t="s">
        <v>63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8">
        <v>0</v>
      </c>
      <c r="S205" s="89">
        <f t="shared" si="135"/>
        <v>0</v>
      </c>
      <c r="U205" s="109" t="s">
        <v>61</v>
      </c>
      <c r="V205" s="119">
        <v>0</v>
      </c>
      <c r="W205" s="119">
        <v>0</v>
      </c>
      <c r="X205" s="119">
        <v>0</v>
      </c>
      <c r="Y205" s="119">
        <v>0</v>
      </c>
      <c r="Z205" s="119">
        <v>0</v>
      </c>
      <c r="AA205" s="119">
        <v>0</v>
      </c>
      <c r="AB205" s="119">
        <v>0</v>
      </c>
      <c r="AC205" s="120">
        <v>0</v>
      </c>
      <c r="AD205" s="121">
        <v>0</v>
      </c>
      <c r="AE205" s="121">
        <v>0</v>
      </c>
      <c r="AF205" s="121">
        <v>0</v>
      </c>
      <c r="AG205" s="121">
        <v>0</v>
      </c>
      <c r="AH205" s="121">
        <v>0</v>
      </c>
      <c r="AI205" s="122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</row>
    <row r="206" spans="1:111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134"/>
        <v>0</v>
      </c>
      <c r="K206" s="80" t="s">
        <v>23</v>
      </c>
      <c r="L206" s="93">
        <v>0</v>
      </c>
      <c r="M206" s="93">
        <v>0</v>
      </c>
      <c r="N206" s="93">
        <v>0</v>
      </c>
      <c r="O206" s="93">
        <v>0</v>
      </c>
      <c r="P206" s="93">
        <v>0</v>
      </c>
      <c r="Q206" s="93">
        <v>0</v>
      </c>
      <c r="R206" s="94">
        <v>0</v>
      </c>
      <c r="S206" s="95">
        <f t="shared" si="135"/>
        <v>0</v>
      </c>
      <c r="U206" s="110" t="s">
        <v>64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7">
        <v>0</v>
      </c>
      <c r="AI206" s="128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</row>
    <row r="207" spans="1:111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134"/>
        <v>0</v>
      </c>
      <c r="K207" s="81" t="s">
        <v>19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96">
        <v>0</v>
      </c>
      <c r="S207" s="97">
        <f t="shared" si="135"/>
        <v>0</v>
      </c>
      <c r="U207" s="111" t="s">
        <v>19</v>
      </c>
      <c r="V207" s="129">
        <v>0</v>
      </c>
      <c r="W207" s="129">
        <v>0</v>
      </c>
      <c r="X207" s="129">
        <v>0</v>
      </c>
      <c r="Y207" s="129">
        <v>0</v>
      </c>
      <c r="Z207" s="129">
        <v>0</v>
      </c>
      <c r="AA207" s="129">
        <v>0</v>
      </c>
      <c r="AB207" s="129">
        <v>0</v>
      </c>
      <c r="AC207" s="129">
        <v>0</v>
      </c>
      <c r="AD207" s="130">
        <v>0</v>
      </c>
      <c r="AE207" s="130">
        <v>0</v>
      </c>
      <c r="AF207" s="130">
        <v>0</v>
      </c>
      <c r="AG207" s="130">
        <v>0</v>
      </c>
      <c r="AH207" s="130">
        <v>0</v>
      </c>
      <c r="AI207" s="131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</row>
    <row r="208" spans="1:111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134"/>
        <v>0</v>
      </c>
      <c r="K208" s="80" t="s">
        <v>20</v>
      </c>
      <c r="L208" s="93">
        <v>0</v>
      </c>
      <c r="M208" s="93">
        <v>0</v>
      </c>
      <c r="N208" s="93">
        <v>0</v>
      </c>
      <c r="O208" s="93">
        <v>0</v>
      </c>
      <c r="P208" s="93">
        <v>0</v>
      </c>
      <c r="Q208" s="93">
        <v>0</v>
      </c>
      <c r="R208" s="94">
        <v>0</v>
      </c>
      <c r="S208" s="95">
        <f t="shared" si="135"/>
        <v>0</v>
      </c>
      <c r="U208" s="110" t="s">
        <v>20</v>
      </c>
      <c r="V208" s="126">
        <v>0</v>
      </c>
      <c r="W208" s="126">
        <v>0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7">
        <v>0</v>
      </c>
      <c r="AI208" s="128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</row>
    <row r="209" spans="1:111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134"/>
        <v>0</v>
      </c>
      <c r="K209" s="82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8">
        <v>0</v>
      </c>
      <c r="S209" s="99">
        <f t="shared" si="135"/>
        <v>0</v>
      </c>
      <c r="U209" s="111" t="s">
        <v>11</v>
      </c>
      <c r="V209" s="129">
        <v>0</v>
      </c>
      <c r="W209" s="129">
        <v>0</v>
      </c>
      <c r="X209" s="129">
        <v>0</v>
      </c>
      <c r="Y209" s="129">
        <v>0</v>
      </c>
      <c r="Z209" s="129">
        <v>0</v>
      </c>
      <c r="AA209" s="129">
        <v>0</v>
      </c>
      <c r="AB209" s="129">
        <v>0</v>
      </c>
      <c r="AC209" s="129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1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</row>
    <row r="210" spans="1:111" ht="15">
      <c r="A210" s="34" t="s">
        <v>26</v>
      </c>
      <c r="B210" s="70">
        <f>SUM(B189:B205)</f>
        <v>470.60768229925162</v>
      </c>
      <c r="C210" s="70">
        <f t="shared" ref="C210:I210" si="137">SUM(C189:C205)</f>
        <v>270.85810991430628</v>
      </c>
      <c r="D210" s="70">
        <f t="shared" si="137"/>
        <v>6211.8281397072151</v>
      </c>
      <c r="E210" s="70">
        <f t="shared" si="137"/>
        <v>425.32588138824775</v>
      </c>
      <c r="F210" s="70">
        <f t="shared" si="137"/>
        <v>0</v>
      </c>
      <c r="G210" s="70">
        <f t="shared" si="137"/>
        <v>47.393445508599441</v>
      </c>
      <c r="H210" s="71">
        <f t="shared" si="137"/>
        <v>0</v>
      </c>
      <c r="I210" s="40">
        <f t="shared" si="137"/>
        <v>7426.0132588176202</v>
      </c>
      <c r="K210" s="83" t="s">
        <v>26</v>
      </c>
      <c r="L210" s="70">
        <f>SUM(L189:L205)</f>
        <v>470.60768229925162</v>
      </c>
      <c r="M210" s="70">
        <f t="shared" ref="M210:S210" si="138">SUM(M189:M205)</f>
        <v>270.85810991430628</v>
      </c>
      <c r="N210" s="70">
        <f t="shared" si="138"/>
        <v>6211.8281397072151</v>
      </c>
      <c r="O210" s="70">
        <f t="shared" si="138"/>
        <v>425.32588138824775</v>
      </c>
      <c r="P210" s="70">
        <f t="shared" si="138"/>
        <v>929.61137415864823</v>
      </c>
      <c r="Q210" s="70">
        <f t="shared" si="138"/>
        <v>47.393445508599441</v>
      </c>
      <c r="R210" s="71">
        <f t="shared" si="138"/>
        <v>0</v>
      </c>
      <c r="S210" s="100">
        <f t="shared" si="138"/>
        <v>8355.6246329762671</v>
      </c>
      <c r="U210" s="112" t="s">
        <v>62</v>
      </c>
      <c r="V210" s="132">
        <f>SUM(V189:V205)</f>
        <v>373.46636962206628</v>
      </c>
      <c r="W210" s="132">
        <f t="shared" ref="W210:AH210" si="139">SUM(W189:W205)</f>
        <v>9.5994921415206118</v>
      </c>
      <c r="X210" s="132">
        <f t="shared" si="139"/>
        <v>47.393445508599441</v>
      </c>
      <c r="Y210" s="132">
        <f t="shared" si="139"/>
        <v>270.85810991430628</v>
      </c>
      <c r="Z210" s="132">
        <f t="shared" si="139"/>
        <v>6120.65278260372</v>
      </c>
      <c r="AA210" s="132">
        <f t="shared" si="139"/>
        <v>420.16091827290393</v>
      </c>
      <c r="AB210" s="132">
        <f t="shared" si="139"/>
        <v>929.61137415864823</v>
      </c>
      <c r="AC210" s="132">
        <f t="shared" si="139"/>
        <v>183.8821407545025</v>
      </c>
      <c r="AD210" s="133">
        <f t="shared" si="139"/>
        <v>87.541820535664783</v>
      </c>
      <c r="AE210" s="133">
        <f t="shared" si="139"/>
        <v>5.0384580263006491</v>
      </c>
      <c r="AF210" s="133">
        <f t="shared" si="139"/>
        <v>0</v>
      </c>
      <c r="AG210" s="133">
        <f t="shared" si="139"/>
        <v>91.175357103493894</v>
      </c>
      <c r="AH210" s="133">
        <f t="shared" si="139"/>
        <v>0.12650508904318766</v>
      </c>
      <c r="AI210" s="134">
        <f>SUM(V210:AC210)</f>
        <v>8355.6246329762671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</row>
    <row r="211" spans="1:111" s="14" customFormat="1" ht="15" thickBot="1">
      <c r="A211" s="31" t="s">
        <v>86</v>
      </c>
      <c r="B211" s="49">
        <f>IF($I210=0,"-",B210/$I210)</f>
        <v>6.3372857803674645E-2</v>
      </c>
      <c r="C211" s="49">
        <f t="shared" ref="C211:H211" si="140">IF($I210=0,"-",C210/$I210)</f>
        <v>3.6474229236352414E-2</v>
      </c>
      <c r="D211" s="49">
        <f t="shared" si="140"/>
        <v>0.83649569738261831</v>
      </c>
      <c r="E211" s="49">
        <f t="shared" si="140"/>
        <v>5.7275130889810545E-2</v>
      </c>
      <c r="F211" s="49">
        <f t="shared" si="140"/>
        <v>0</v>
      </c>
      <c r="G211" s="49">
        <f t="shared" si="140"/>
        <v>6.3820846875441064E-3</v>
      </c>
      <c r="H211" s="72">
        <f t="shared" si="140"/>
        <v>0</v>
      </c>
      <c r="I211" s="50">
        <f>SUM(B211:H211)</f>
        <v>1</v>
      </c>
      <c r="K211" s="84" t="s">
        <v>86</v>
      </c>
      <c r="L211" s="101">
        <f>IF($S210=0,"-",L210/$S210)</f>
        <v>5.6322262304837591E-2</v>
      </c>
      <c r="M211" s="101">
        <f t="shared" ref="M211:R211" si="141">IF($S210=0,"-",M210/$S210)</f>
        <v>3.2416261118928077E-2</v>
      </c>
      <c r="N211" s="101">
        <f t="shared" si="141"/>
        <v>0.74343073229877332</v>
      </c>
      <c r="O211" s="101">
        <f t="shared" si="141"/>
        <v>5.090294263694646E-2</v>
      </c>
      <c r="P211" s="101">
        <f t="shared" si="141"/>
        <v>0.11125576063934808</v>
      </c>
      <c r="Q211" s="101">
        <f t="shared" si="141"/>
        <v>5.6720410011666519E-3</v>
      </c>
      <c r="R211" s="102">
        <f t="shared" si="141"/>
        <v>0</v>
      </c>
      <c r="S211" s="103">
        <f>SUM(L211:R211)</f>
        <v>1.0000000000000002</v>
      </c>
      <c r="U211" s="113" t="s">
        <v>86</v>
      </c>
      <c r="V211" s="135">
        <f>+V210/$AI210</f>
        <v>4.4696403443992172E-2</v>
      </c>
      <c r="W211" s="135">
        <f t="shared" ref="W211:AH211" si="142">+W210/$AI210</f>
        <v>1.1488658913225115E-3</v>
      </c>
      <c r="X211" s="135">
        <f t="shared" si="142"/>
        <v>5.6720410011666519E-3</v>
      </c>
      <c r="Y211" s="135">
        <f t="shared" si="142"/>
        <v>3.2416261118928077E-2</v>
      </c>
      <c r="Z211" s="135">
        <f t="shared" si="142"/>
        <v>0.7325188781755444</v>
      </c>
      <c r="AA211" s="135">
        <f t="shared" si="142"/>
        <v>5.0284800565920461E-2</v>
      </c>
      <c r="AB211" s="135">
        <f t="shared" si="142"/>
        <v>0.11125576063934808</v>
      </c>
      <c r="AC211" s="135">
        <f t="shared" si="142"/>
        <v>2.2006989163777673E-2</v>
      </c>
      <c r="AD211" s="135">
        <f t="shared" si="142"/>
        <v>1.0476992969522909E-2</v>
      </c>
      <c r="AE211" s="135">
        <f t="shared" si="142"/>
        <v>6.030019594724128E-4</v>
      </c>
      <c r="AF211" s="135">
        <f t="shared" si="142"/>
        <v>0</v>
      </c>
      <c r="AG211" s="135">
        <f t="shared" si="142"/>
        <v>1.0911854123228763E-2</v>
      </c>
      <c r="AH211" s="135">
        <f t="shared" si="142"/>
        <v>1.5140111553590296E-5</v>
      </c>
      <c r="AI211" s="136">
        <f>SUM(V211:AC211)</f>
        <v>0.99999999999999989</v>
      </c>
    </row>
    <row r="212" spans="1:111" ht="15" thickBot="1">
      <c r="A212" s="32"/>
      <c r="B212" s="32"/>
      <c r="C212" s="32"/>
      <c r="D212" s="32"/>
      <c r="E212" s="32"/>
      <c r="F212" s="32"/>
      <c r="G212" s="32"/>
      <c r="H212" s="32"/>
      <c r="I212" s="32"/>
      <c r="K212" s="32"/>
      <c r="L212" s="32"/>
      <c r="M212" s="32"/>
      <c r="N212" s="32"/>
      <c r="O212" s="32"/>
      <c r="P212" s="32"/>
      <c r="Q212" s="32"/>
      <c r="R212" s="32"/>
      <c r="S212" s="32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</row>
    <row r="213" spans="1:111" ht="30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4" t="s">
        <v>35</v>
      </c>
      <c r="L213" s="86" t="s">
        <v>0</v>
      </c>
      <c r="M213" s="86" t="s">
        <v>1</v>
      </c>
      <c r="N213" s="86" t="s">
        <v>2</v>
      </c>
      <c r="O213" s="86" t="s">
        <v>3</v>
      </c>
      <c r="P213" s="86" t="s">
        <v>27</v>
      </c>
      <c r="Q213" s="86" t="s">
        <v>4</v>
      </c>
      <c r="R213" s="86" t="s">
        <v>5</v>
      </c>
      <c r="S213" s="87" t="s">
        <v>6</v>
      </c>
      <c r="U213" s="445" t="s">
        <v>35</v>
      </c>
      <c r="V213" s="116" t="s">
        <v>77</v>
      </c>
      <c r="W213" s="116" t="s">
        <v>78</v>
      </c>
      <c r="X213" s="116" t="s">
        <v>4</v>
      </c>
      <c r="Y213" s="116" t="s">
        <v>1</v>
      </c>
      <c r="Z213" s="116" t="s">
        <v>2</v>
      </c>
      <c r="AA213" s="116" t="s">
        <v>3</v>
      </c>
      <c r="AB213" s="116" t="s">
        <v>54</v>
      </c>
      <c r="AC213" s="116" t="s">
        <v>66</v>
      </c>
      <c r="AD213" s="117" t="s">
        <v>79</v>
      </c>
      <c r="AE213" s="117" t="s">
        <v>80</v>
      </c>
      <c r="AF213" s="117" t="s">
        <v>81</v>
      </c>
      <c r="AG213" s="117" t="s">
        <v>82</v>
      </c>
      <c r="AH213" s="117" t="s">
        <v>83</v>
      </c>
      <c r="AI213" s="118" t="s">
        <v>62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</row>
    <row r="214" spans="1:111" ht="15">
      <c r="A214" s="411" t="s">
        <v>35</v>
      </c>
      <c r="B214" s="386" t="s">
        <v>119</v>
      </c>
      <c r="C214" s="387"/>
      <c r="D214" s="387"/>
      <c r="E214" s="387"/>
      <c r="F214" s="387"/>
      <c r="G214" s="387"/>
      <c r="H214" s="387"/>
      <c r="I214" s="388"/>
      <c r="K214" s="405" t="s">
        <v>35</v>
      </c>
      <c r="L214" s="389" t="s">
        <v>119</v>
      </c>
      <c r="M214" s="390"/>
      <c r="N214" s="390"/>
      <c r="O214" s="390"/>
      <c r="P214" s="390"/>
      <c r="Q214" s="390"/>
      <c r="R214" s="390"/>
      <c r="S214" s="391"/>
      <c r="U214" s="446" t="s">
        <v>35</v>
      </c>
      <c r="V214" s="402" t="s">
        <v>119</v>
      </c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3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</row>
    <row r="215" spans="1:111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  <c r="K215" s="85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4">
        <v>0</v>
      </c>
      <c r="S215" s="105">
        <f>SUM(L215:R215)</f>
        <v>0</v>
      </c>
      <c r="U215" s="106" t="s">
        <v>7</v>
      </c>
      <c r="V215" s="119">
        <v>0</v>
      </c>
      <c r="W215" s="119">
        <v>0</v>
      </c>
      <c r="X215" s="119">
        <v>0</v>
      </c>
      <c r="Y215" s="119">
        <v>0</v>
      </c>
      <c r="Z215" s="119">
        <v>0</v>
      </c>
      <c r="AA215" s="119">
        <v>0</v>
      </c>
      <c r="AB215" s="119">
        <v>0</v>
      </c>
      <c r="AC215" s="120">
        <v>0</v>
      </c>
      <c r="AD215" s="121">
        <v>0</v>
      </c>
      <c r="AE215" s="121">
        <v>0</v>
      </c>
      <c r="AF215" s="121">
        <v>0</v>
      </c>
      <c r="AG215" s="121">
        <v>0</v>
      </c>
      <c r="AH215" s="121">
        <v>0</v>
      </c>
      <c r="AI215" s="122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</row>
    <row r="216" spans="1:111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143">SUM(B216:H216)</f>
        <v>0</v>
      </c>
      <c r="K216" s="77" t="s">
        <v>8</v>
      </c>
      <c r="L216" s="90">
        <v>0</v>
      </c>
      <c r="M216" s="90">
        <v>0</v>
      </c>
      <c r="N216" s="90">
        <v>0</v>
      </c>
      <c r="O216" s="90">
        <v>0</v>
      </c>
      <c r="P216" s="90">
        <v>0</v>
      </c>
      <c r="Q216" s="90">
        <v>0</v>
      </c>
      <c r="R216" s="91">
        <v>0</v>
      </c>
      <c r="S216" s="92">
        <f t="shared" ref="S216:S235" si="144">SUM(L216:R216)</f>
        <v>0</v>
      </c>
      <c r="U216" s="107" t="s">
        <v>8</v>
      </c>
      <c r="V216" s="123">
        <v>0</v>
      </c>
      <c r="W216" s="123">
        <v>0</v>
      </c>
      <c r="X216" s="123">
        <v>0</v>
      </c>
      <c r="Y216" s="123">
        <v>0</v>
      </c>
      <c r="Z216" s="123">
        <v>0</v>
      </c>
      <c r="AA216" s="123">
        <v>0</v>
      </c>
      <c r="AB216" s="123">
        <v>0</v>
      </c>
      <c r="AC216" s="124">
        <v>0</v>
      </c>
      <c r="AD216" s="123">
        <v>0</v>
      </c>
      <c r="AE216" s="123">
        <v>0</v>
      </c>
      <c r="AF216" s="123">
        <v>0</v>
      </c>
      <c r="AG216" s="123">
        <v>0</v>
      </c>
      <c r="AH216" s="123">
        <v>0</v>
      </c>
      <c r="AI216" s="125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</row>
    <row r="217" spans="1:111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143"/>
        <v>0</v>
      </c>
      <c r="K217" s="78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8">
        <v>0</v>
      </c>
      <c r="S217" s="89">
        <f t="shared" si="144"/>
        <v>0</v>
      </c>
      <c r="U217" s="108" t="s">
        <v>10</v>
      </c>
      <c r="V217" s="119">
        <v>0</v>
      </c>
      <c r="W217" s="119">
        <v>0</v>
      </c>
      <c r="X217" s="119">
        <v>0</v>
      </c>
      <c r="Y217" s="119">
        <v>0</v>
      </c>
      <c r="Z217" s="119">
        <v>0</v>
      </c>
      <c r="AA217" s="119">
        <v>0</v>
      </c>
      <c r="AB217" s="119">
        <v>0</v>
      </c>
      <c r="AC217" s="120">
        <v>0</v>
      </c>
      <c r="AD217" s="121">
        <v>0</v>
      </c>
      <c r="AE217" s="121">
        <v>0</v>
      </c>
      <c r="AF217" s="121">
        <v>0</v>
      </c>
      <c r="AG217" s="121">
        <v>0</v>
      </c>
      <c r="AH217" s="121">
        <v>0</v>
      </c>
      <c r="AI217" s="122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</row>
    <row r="218" spans="1:111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143"/>
        <v>0</v>
      </c>
      <c r="K218" s="77" t="s">
        <v>55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1">
        <v>0</v>
      </c>
      <c r="S218" s="92">
        <f t="shared" si="144"/>
        <v>0</v>
      </c>
      <c r="U218" s="107" t="s">
        <v>55</v>
      </c>
      <c r="V218" s="123">
        <v>0</v>
      </c>
      <c r="W218" s="123">
        <v>0</v>
      </c>
      <c r="X218" s="123">
        <v>0</v>
      </c>
      <c r="Y218" s="123">
        <v>0</v>
      </c>
      <c r="Z218" s="123">
        <v>0</v>
      </c>
      <c r="AA218" s="123">
        <v>0</v>
      </c>
      <c r="AB218" s="123">
        <v>0</v>
      </c>
      <c r="AC218" s="124">
        <v>0</v>
      </c>
      <c r="AD218" s="123">
        <v>0</v>
      </c>
      <c r="AE218" s="123">
        <v>0</v>
      </c>
      <c r="AF218" s="123">
        <v>0</v>
      </c>
      <c r="AG218" s="123">
        <v>0</v>
      </c>
      <c r="AH218" s="123">
        <v>0</v>
      </c>
      <c r="AI218" s="125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</row>
    <row r="219" spans="1:111" ht="15">
      <c r="A219" s="28" t="s">
        <v>16</v>
      </c>
      <c r="B219" s="44">
        <v>15.541390929480231</v>
      </c>
      <c r="C219" s="44">
        <v>7.9638275143743353</v>
      </c>
      <c r="D219" s="44">
        <v>2.1039915277981072</v>
      </c>
      <c r="E219" s="44">
        <v>0</v>
      </c>
      <c r="F219" s="397"/>
      <c r="G219" s="44">
        <v>0</v>
      </c>
      <c r="H219" s="45">
        <v>0</v>
      </c>
      <c r="I219" s="40">
        <f t="shared" si="143"/>
        <v>25.609209971652675</v>
      </c>
      <c r="K219" s="78" t="s">
        <v>16</v>
      </c>
      <c r="L219" s="44">
        <v>15.541390929480231</v>
      </c>
      <c r="M219" s="44">
        <v>7.9638275143743353</v>
      </c>
      <c r="N219" s="44">
        <v>2.1039915277981072</v>
      </c>
      <c r="O219" s="44">
        <v>0</v>
      </c>
      <c r="P219" s="44">
        <v>0</v>
      </c>
      <c r="Q219" s="44">
        <v>0</v>
      </c>
      <c r="R219" s="88">
        <v>0</v>
      </c>
      <c r="S219" s="89">
        <f t="shared" si="144"/>
        <v>25.609209971652675</v>
      </c>
      <c r="U219" s="108" t="s">
        <v>16</v>
      </c>
      <c r="V219" s="119">
        <v>15.541390929480231</v>
      </c>
      <c r="W219" s="119">
        <v>0</v>
      </c>
      <c r="X219" s="119">
        <v>0</v>
      </c>
      <c r="Y219" s="119">
        <v>7.9638275143743353</v>
      </c>
      <c r="Z219" s="119">
        <v>1.4851704902104286</v>
      </c>
      <c r="AA219" s="119">
        <v>0</v>
      </c>
      <c r="AB219" s="119">
        <v>0</v>
      </c>
      <c r="AC219" s="120">
        <v>0.6188210375876787</v>
      </c>
      <c r="AD219" s="121">
        <v>0</v>
      </c>
      <c r="AE219" s="121">
        <v>0</v>
      </c>
      <c r="AF219" s="121">
        <v>0</v>
      </c>
      <c r="AG219" s="121">
        <v>0.6188210375876787</v>
      </c>
      <c r="AH219" s="121">
        <v>0</v>
      </c>
      <c r="AI219" s="122">
        <f t="shared" si="145"/>
        <v>25.609209971652675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</row>
    <row r="220" spans="1:111" ht="15">
      <c r="A220" s="27" t="s">
        <v>67</v>
      </c>
      <c r="B220" s="41">
        <v>6.2419688270576588</v>
      </c>
      <c r="C220" s="41">
        <v>0</v>
      </c>
      <c r="D220" s="41">
        <v>6.145259597689634</v>
      </c>
      <c r="E220" s="41">
        <v>0</v>
      </c>
      <c r="F220" s="397"/>
      <c r="G220" s="41">
        <v>0</v>
      </c>
      <c r="H220" s="42">
        <v>0</v>
      </c>
      <c r="I220" s="43">
        <f t="shared" si="143"/>
        <v>12.387228424747292</v>
      </c>
      <c r="K220" s="77" t="s">
        <v>67</v>
      </c>
      <c r="L220" s="90">
        <v>6.2419688270576588</v>
      </c>
      <c r="M220" s="90">
        <v>0</v>
      </c>
      <c r="N220" s="90">
        <v>6.145259597689634</v>
      </c>
      <c r="O220" s="90">
        <v>0</v>
      </c>
      <c r="P220" s="90">
        <v>0</v>
      </c>
      <c r="Q220" s="90">
        <v>0</v>
      </c>
      <c r="R220" s="91">
        <v>0</v>
      </c>
      <c r="S220" s="92">
        <f t="shared" si="144"/>
        <v>12.387228424747292</v>
      </c>
      <c r="U220" s="107" t="s">
        <v>56</v>
      </c>
      <c r="V220" s="123">
        <v>6.2419688270576588</v>
      </c>
      <c r="W220" s="123">
        <v>0</v>
      </c>
      <c r="X220" s="123">
        <v>0</v>
      </c>
      <c r="Y220" s="123">
        <v>0</v>
      </c>
      <c r="Z220" s="123">
        <v>6.145259597689634</v>
      </c>
      <c r="AA220" s="123">
        <v>0</v>
      </c>
      <c r="AB220" s="123">
        <v>0</v>
      </c>
      <c r="AC220" s="124">
        <v>0</v>
      </c>
      <c r="AD220" s="123">
        <v>0</v>
      </c>
      <c r="AE220" s="123">
        <v>0</v>
      </c>
      <c r="AF220" s="123">
        <v>0</v>
      </c>
      <c r="AG220" s="123">
        <v>0</v>
      </c>
      <c r="AH220" s="123">
        <v>0</v>
      </c>
      <c r="AI220" s="125">
        <f t="shared" si="145"/>
        <v>12.387228424747292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</row>
    <row r="221" spans="1:111" ht="15">
      <c r="A221" s="28" t="s">
        <v>57</v>
      </c>
      <c r="B221" s="44">
        <v>0</v>
      </c>
      <c r="C221" s="44">
        <v>0</v>
      </c>
      <c r="D221" s="44">
        <v>0</v>
      </c>
      <c r="E221" s="44">
        <v>0.15117809060565282</v>
      </c>
      <c r="F221" s="397"/>
      <c r="G221" s="44">
        <v>0</v>
      </c>
      <c r="H221" s="45">
        <v>0</v>
      </c>
      <c r="I221" s="40">
        <f t="shared" si="143"/>
        <v>0.15117809060565282</v>
      </c>
      <c r="K221" s="78" t="s">
        <v>57</v>
      </c>
      <c r="L221" s="44">
        <v>0</v>
      </c>
      <c r="M221" s="44">
        <v>0</v>
      </c>
      <c r="N221" s="44">
        <v>0</v>
      </c>
      <c r="O221" s="44">
        <v>0.15117809060565282</v>
      </c>
      <c r="P221" s="44">
        <v>225.65696597704826</v>
      </c>
      <c r="Q221" s="44">
        <v>0</v>
      </c>
      <c r="R221" s="88">
        <v>0</v>
      </c>
      <c r="S221" s="89">
        <f t="shared" si="144"/>
        <v>225.8081440676539</v>
      </c>
      <c r="U221" s="108" t="s">
        <v>57</v>
      </c>
      <c r="V221" s="119">
        <v>0</v>
      </c>
      <c r="W221" s="119">
        <v>0</v>
      </c>
      <c r="X221" s="119">
        <v>0</v>
      </c>
      <c r="Y221" s="119">
        <v>0</v>
      </c>
      <c r="Z221" s="119">
        <v>0</v>
      </c>
      <c r="AA221" s="119">
        <v>0.15117809060565282</v>
      </c>
      <c r="AB221" s="119">
        <v>225.65696597704826</v>
      </c>
      <c r="AC221" s="120">
        <v>0</v>
      </c>
      <c r="AD221" s="119">
        <v>0</v>
      </c>
      <c r="AE221" s="119">
        <v>0</v>
      </c>
      <c r="AF221" s="119">
        <v>0</v>
      </c>
      <c r="AG221" s="119">
        <v>0</v>
      </c>
      <c r="AH221" s="119">
        <v>0</v>
      </c>
      <c r="AI221" s="122">
        <f t="shared" si="145"/>
        <v>225.8081440676539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</row>
    <row r="222" spans="1:111" ht="15">
      <c r="A222" s="27" t="s">
        <v>12</v>
      </c>
      <c r="B222" s="41">
        <v>0</v>
      </c>
      <c r="C222" s="41">
        <v>0</v>
      </c>
      <c r="D222" s="41">
        <v>0</v>
      </c>
      <c r="E222" s="41">
        <v>3.2818267975613566E-14</v>
      </c>
      <c r="F222" s="397"/>
      <c r="G222" s="41">
        <v>0</v>
      </c>
      <c r="H222" s="42">
        <v>0</v>
      </c>
      <c r="I222" s="43">
        <f t="shared" si="143"/>
        <v>3.2818267975613566E-14</v>
      </c>
      <c r="K222" s="77" t="s">
        <v>12</v>
      </c>
      <c r="L222" s="90">
        <v>0</v>
      </c>
      <c r="M222" s="90">
        <v>0</v>
      </c>
      <c r="N222" s="90">
        <v>0</v>
      </c>
      <c r="O222" s="90">
        <v>3.2818267975613566E-14</v>
      </c>
      <c r="P222" s="90">
        <v>54.568350928080193</v>
      </c>
      <c r="Q222" s="90">
        <v>0</v>
      </c>
      <c r="R222" s="91">
        <v>0</v>
      </c>
      <c r="S222" s="92">
        <f t="shared" si="144"/>
        <v>54.568350928080228</v>
      </c>
      <c r="U222" s="107" t="s">
        <v>12</v>
      </c>
      <c r="V222" s="123">
        <v>0</v>
      </c>
      <c r="W222" s="123">
        <v>0</v>
      </c>
      <c r="X222" s="123">
        <v>0</v>
      </c>
      <c r="Y222" s="123">
        <v>0</v>
      </c>
      <c r="Z222" s="123">
        <v>0</v>
      </c>
      <c r="AA222" s="123">
        <v>3.2818267975613566E-14</v>
      </c>
      <c r="AB222" s="123">
        <v>54.568350928080193</v>
      </c>
      <c r="AC222" s="124">
        <v>0</v>
      </c>
      <c r="AD222" s="123">
        <v>0</v>
      </c>
      <c r="AE222" s="123">
        <v>0</v>
      </c>
      <c r="AF222" s="123">
        <v>0</v>
      </c>
      <c r="AG222" s="123">
        <v>0</v>
      </c>
      <c r="AH222" s="123">
        <v>0</v>
      </c>
      <c r="AI222" s="125">
        <f t="shared" si="145"/>
        <v>54.568350928080228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</row>
    <row r="223" spans="1:111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143"/>
        <v>0</v>
      </c>
      <c r="K223" s="78" t="s">
        <v>58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8">
        <v>0</v>
      </c>
      <c r="S223" s="89">
        <f t="shared" si="144"/>
        <v>0</v>
      </c>
      <c r="U223" s="108" t="s">
        <v>58</v>
      </c>
      <c r="V223" s="119">
        <v>0</v>
      </c>
      <c r="W223" s="119">
        <v>0</v>
      </c>
      <c r="X223" s="119">
        <v>0</v>
      </c>
      <c r="Y223" s="119">
        <v>0</v>
      </c>
      <c r="Z223" s="119">
        <v>0</v>
      </c>
      <c r="AA223" s="119">
        <v>0</v>
      </c>
      <c r="AB223" s="119">
        <v>0</v>
      </c>
      <c r="AC223" s="120">
        <v>0</v>
      </c>
      <c r="AD223" s="119">
        <v>0</v>
      </c>
      <c r="AE223" s="119">
        <v>0</v>
      </c>
      <c r="AF223" s="119">
        <v>0</v>
      </c>
      <c r="AG223" s="119">
        <v>0</v>
      </c>
      <c r="AH223" s="119">
        <v>0</v>
      </c>
      <c r="AI223" s="122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</row>
    <row r="224" spans="1:111" ht="15">
      <c r="A224" s="27" t="s">
        <v>17</v>
      </c>
      <c r="B224" s="41">
        <v>4.6937497417892038</v>
      </c>
      <c r="C224" s="41">
        <v>0</v>
      </c>
      <c r="D224" s="41">
        <v>18.591777895872134</v>
      </c>
      <c r="E224" s="41">
        <v>0.98258778696337179</v>
      </c>
      <c r="F224" s="397"/>
      <c r="G224" s="41">
        <v>0</v>
      </c>
      <c r="H224" s="42">
        <v>0</v>
      </c>
      <c r="I224" s="43">
        <f t="shared" si="143"/>
        <v>24.26811542462471</v>
      </c>
      <c r="K224" s="77" t="s">
        <v>17</v>
      </c>
      <c r="L224" s="90">
        <v>4.6937497417892038</v>
      </c>
      <c r="M224" s="90">
        <v>0</v>
      </c>
      <c r="N224" s="90">
        <v>18.591777895872134</v>
      </c>
      <c r="O224" s="90">
        <v>0.98258778696337179</v>
      </c>
      <c r="P224" s="90">
        <v>0</v>
      </c>
      <c r="Q224" s="90">
        <v>0</v>
      </c>
      <c r="R224" s="91">
        <v>0</v>
      </c>
      <c r="S224" s="92">
        <f t="shared" si="144"/>
        <v>24.26811542462471</v>
      </c>
      <c r="U224" s="107" t="s">
        <v>17</v>
      </c>
      <c r="V224" s="123">
        <v>4.6937497417892038</v>
      </c>
      <c r="W224" s="123">
        <v>0</v>
      </c>
      <c r="X224" s="123">
        <v>0</v>
      </c>
      <c r="Y224" s="123">
        <v>0</v>
      </c>
      <c r="Z224" s="123">
        <v>18.591777895872134</v>
      </c>
      <c r="AA224" s="123">
        <v>0.98258778696337179</v>
      </c>
      <c r="AB224" s="123">
        <v>0</v>
      </c>
      <c r="AC224" s="124">
        <v>0</v>
      </c>
      <c r="AD224" s="123">
        <v>0</v>
      </c>
      <c r="AE224" s="123">
        <v>0</v>
      </c>
      <c r="AF224" s="123">
        <v>0</v>
      </c>
      <c r="AG224" s="123">
        <v>0</v>
      </c>
      <c r="AH224" s="123">
        <v>0</v>
      </c>
      <c r="AI224" s="125">
        <f t="shared" si="145"/>
        <v>24.26811542462471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</row>
    <row r="225" spans="1:111" ht="15">
      <c r="A225" s="28" t="s">
        <v>139</v>
      </c>
      <c r="B225" s="44">
        <v>97.196516544109841</v>
      </c>
      <c r="C225" s="44">
        <v>3.8355086612830043</v>
      </c>
      <c r="D225" s="44">
        <v>834.45688743144842</v>
      </c>
      <c r="E225" s="44">
        <v>1.0621408600476012</v>
      </c>
      <c r="F225" s="397"/>
      <c r="G225" s="44">
        <v>0</v>
      </c>
      <c r="H225" s="45">
        <v>0</v>
      </c>
      <c r="I225" s="40">
        <f t="shared" si="143"/>
        <v>936.55105349688893</v>
      </c>
      <c r="K225" s="78" t="s">
        <v>139</v>
      </c>
      <c r="L225" s="44">
        <v>97.196516544109841</v>
      </c>
      <c r="M225" s="44">
        <v>3.8355086612830043</v>
      </c>
      <c r="N225" s="44">
        <v>834.45688743144842</v>
      </c>
      <c r="O225" s="44">
        <v>1.0621408600476012</v>
      </c>
      <c r="P225" s="44">
        <v>0</v>
      </c>
      <c r="Q225" s="44">
        <v>0</v>
      </c>
      <c r="R225" s="88">
        <v>0</v>
      </c>
      <c r="S225" s="89">
        <f t="shared" si="144"/>
        <v>936.55105349688893</v>
      </c>
      <c r="U225" s="108" t="s">
        <v>139</v>
      </c>
      <c r="V225" s="119">
        <v>89.287551677627377</v>
      </c>
      <c r="W225" s="119">
        <v>0</v>
      </c>
      <c r="X225" s="119">
        <v>0</v>
      </c>
      <c r="Y225" s="119">
        <v>3.8355086612830043</v>
      </c>
      <c r="Z225" s="119">
        <v>279.11586606412004</v>
      </c>
      <c r="AA225" s="119">
        <v>1.0621408600476012</v>
      </c>
      <c r="AB225" s="119">
        <v>0</v>
      </c>
      <c r="AC225" s="120">
        <v>563.24998623381089</v>
      </c>
      <c r="AD225" s="119">
        <v>7.9089648664824646</v>
      </c>
      <c r="AE225" s="119">
        <v>0</v>
      </c>
      <c r="AF225" s="119">
        <v>0</v>
      </c>
      <c r="AG225" s="119">
        <v>555.34102136732838</v>
      </c>
      <c r="AH225" s="119">
        <v>0</v>
      </c>
      <c r="AI225" s="122">
        <f t="shared" si="145"/>
        <v>936.55105349688893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</row>
    <row r="226" spans="1:111" ht="15">
      <c r="A226" s="27" t="s">
        <v>25</v>
      </c>
      <c r="B226" s="41">
        <v>80.974816995373175</v>
      </c>
      <c r="C226" s="41">
        <v>3.4065290005943583</v>
      </c>
      <c r="D226" s="41">
        <v>103.24118403087293</v>
      </c>
      <c r="E226" s="41">
        <v>997.42428846742132</v>
      </c>
      <c r="F226" s="397"/>
      <c r="G226" s="41">
        <v>190.9189857008449</v>
      </c>
      <c r="H226" s="42">
        <v>21.027956793792328</v>
      </c>
      <c r="I226" s="43">
        <f t="shared" si="143"/>
        <v>1396.9937609888989</v>
      </c>
      <c r="K226" s="77" t="s">
        <v>25</v>
      </c>
      <c r="L226" s="90">
        <v>80.974816995373175</v>
      </c>
      <c r="M226" s="90">
        <v>3.4065290005943583</v>
      </c>
      <c r="N226" s="90">
        <v>103.24118403087293</v>
      </c>
      <c r="O226" s="90">
        <v>997.42428846742132</v>
      </c>
      <c r="P226" s="90">
        <v>31.571404928651706</v>
      </c>
      <c r="Q226" s="90">
        <v>190.9189857008449</v>
      </c>
      <c r="R226" s="91">
        <v>21.027956793792328</v>
      </c>
      <c r="S226" s="92">
        <f t="shared" si="144"/>
        <v>1428.5651659175505</v>
      </c>
      <c r="U226" s="107" t="s">
        <v>25</v>
      </c>
      <c r="V226" s="123">
        <v>0</v>
      </c>
      <c r="W226" s="123">
        <v>72.636822560859159</v>
      </c>
      <c r="X226" s="123">
        <v>190.9189857008449</v>
      </c>
      <c r="Y226" s="123">
        <v>3.4065290005943583</v>
      </c>
      <c r="Z226" s="123">
        <v>101.94736493458552</v>
      </c>
      <c r="AA226" s="123">
        <v>987.65573367731099</v>
      </c>
      <c r="AB226" s="123">
        <v>31.571404928651706</v>
      </c>
      <c r="AC226" s="124">
        <v>40.428325114704066</v>
      </c>
      <c r="AD226" s="123">
        <v>8.3379944345140142</v>
      </c>
      <c r="AE226" s="123">
        <v>5.4199733251540749</v>
      </c>
      <c r="AF226" s="123">
        <v>21.027956793792328</v>
      </c>
      <c r="AG226" s="123">
        <v>1.293819096287403</v>
      </c>
      <c r="AH226" s="123">
        <v>4.3485814649562542</v>
      </c>
      <c r="AI226" s="125">
        <f t="shared" si="145"/>
        <v>1428.5651659175505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</row>
    <row r="227" spans="1:111" ht="15">
      <c r="A227" s="28" t="s">
        <v>24</v>
      </c>
      <c r="B227" s="44">
        <v>209.72340515919245</v>
      </c>
      <c r="C227" s="44">
        <v>0</v>
      </c>
      <c r="D227" s="44">
        <v>57.740068725406722</v>
      </c>
      <c r="E227" s="44">
        <v>0</v>
      </c>
      <c r="F227" s="397"/>
      <c r="G227" s="44">
        <v>0</v>
      </c>
      <c r="H227" s="45">
        <v>0</v>
      </c>
      <c r="I227" s="40">
        <f t="shared" si="143"/>
        <v>267.46347388459918</v>
      </c>
      <c r="K227" s="78" t="s">
        <v>24</v>
      </c>
      <c r="L227" s="44">
        <v>209.72340515919245</v>
      </c>
      <c r="M227" s="44">
        <v>0</v>
      </c>
      <c r="N227" s="44">
        <v>57.740068725406722</v>
      </c>
      <c r="O227" s="44">
        <v>0</v>
      </c>
      <c r="P227" s="44">
        <v>0</v>
      </c>
      <c r="Q227" s="44">
        <v>0</v>
      </c>
      <c r="R227" s="88">
        <v>0</v>
      </c>
      <c r="S227" s="89">
        <f t="shared" si="144"/>
        <v>267.46347388459918</v>
      </c>
      <c r="U227" s="108" t="s">
        <v>24</v>
      </c>
      <c r="V227" s="119">
        <v>209.72340515919245</v>
      </c>
      <c r="W227" s="119">
        <v>0</v>
      </c>
      <c r="X227" s="119">
        <v>0</v>
      </c>
      <c r="Y227" s="119">
        <v>0</v>
      </c>
      <c r="Z227" s="119">
        <v>0</v>
      </c>
      <c r="AA227" s="119">
        <v>0</v>
      </c>
      <c r="AB227" s="119">
        <v>0</v>
      </c>
      <c r="AC227" s="120">
        <v>57.740068725406722</v>
      </c>
      <c r="AD227" s="119">
        <v>0</v>
      </c>
      <c r="AE227" s="119">
        <v>0</v>
      </c>
      <c r="AF227" s="119">
        <v>0</v>
      </c>
      <c r="AG227" s="119">
        <v>57.740068725406722</v>
      </c>
      <c r="AH227" s="119">
        <v>0</v>
      </c>
      <c r="AI227" s="122">
        <f t="shared" si="145"/>
        <v>267.46347388459918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</row>
    <row r="228" spans="1:111" ht="15">
      <c r="A228" s="27" t="s">
        <v>59</v>
      </c>
      <c r="B228" s="41">
        <v>8.0302201675903934E-2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143"/>
        <v>8.0302201675903934E-2</v>
      </c>
      <c r="K228" s="77" t="s">
        <v>59</v>
      </c>
      <c r="L228" s="90">
        <v>8.0302201675903934E-2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1">
        <v>0</v>
      </c>
      <c r="S228" s="92">
        <f t="shared" si="144"/>
        <v>8.0302201675903934E-2</v>
      </c>
      <c r="U228" s="107" t="s">
        <v>59</v>
      </c>
      <c r="V228" s="123">
        <v>8.0302201675903934E-2</v>
      </c>
      <c r="W228" s="123">
        <v>0</v>
      </c>
      <c r="X228" s="123">
        <v>0</v>
      </c>
      <c r="Y228" s="123">
        <v>0</v>
      </c>
      <c r="Z228" s="123">
        <v>0</v>
      </c>
      <c r="AA228" s="123">
        <v>0</v>
      </c>
      <c r="AB228" s="123">
        <v>0</v>
      </c>
      <c r="AC228" s="124">
        <v>0</v>
      </c>
      <c r="AD228" s="123">
        <v>0</v>
      </c>
      <c r="AE228" s="123">
        <v>0</v>
      </c>
      <c r="AF228" s="123">
        <v>0</v>
      </c>
      <c r="AG228" s="123">
        <v>0</v>
      </c>
      <c r="AH228" s="123">
        <v>0</v>
      </c>
      <c r="AI228" s="125">
        <f t="shared" si="145"/>
        <v>8.0302201675903934E-2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</row>
    <row r="229" spans="1:111" ht="15">
      <c r="A229" s="28" t="s">
        <v>22</v>
      </c>
      <c r="B229" s="44">
        <v>24.67616876061788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143"/>
        <v>24.67616876061788</v>
      </c>
      <c r="K229" s="78" t="s">
        <v>22</v>
      </c>
      <c r="L229" s="44">
        <v>24.67616876061788</v>
      </c>
      <c r="M229" s="44">
        <v>0</v>
      </c>
      <c r="N229" s="44">
        <v>0</v>
      </c>
      <c r="O229" s="44">
        <v>0</v>
      </c>
      <c r="P229" s="44">
        <v>9.2729865268567675</v>
      </c>
      <c r="Q229" s="44">
        <v>0</v>
      </c>
      <c r="R229" s="88">
        <v>0</v>
      </c>
      <c r="S229" s="89">
        <f t="shared" si="144"/>
        <v>33.949155287474646</v>
      </c>
      <c r="U229" s="108" t="s">
        <v>22</v>
      </c>
      <c r="V229" s="119">
        <v>24.67616876061788</v>
      </c>
      <c r="W229" s="119">
        <v>0</v>
      </c>
      <c r="X229" s="119">
        <v>0</v>
      </c>
      <c r="Y229" s="119">
        <v>0</v>
      </c>
      <c r="Z229" s="119">
        <v>0</v>
      </c>
      <c r="AA229" s="119">
        <v>0</v>
      </c>
      <c r="AB229" s="119">
        <v>9.2729865268567675</v>
      </c>
      <c r="AC229" s="120">
        <v>0</v>
      </c>
      <c r="AD229" s="119">
        <v>0</v>
      </c>
      <c r="AE229" s="119">
        <v>0</v>
      </c>
      <c r="AF229" s="119">
        <v>0</v>
      </c>
      <c r="AG229" s="119">
        <v>0</v>
      </c>
      <c r="AH229" s="119">
        <v>0</v>
      </c>
      <c r="AI229" s="122">
        <f t="shared" si="145"/>
        <v>33.949155287474646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</row>
    <row r="230" spans="1:111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 t="shared" si="143"/>
        <v>0</v>
      </c>
      <c r="K230" s="77" t="s">
        <v>21</v>
      </c>
      <c r="L230" s="90">
        <v>0</v>
      </c>
      <c r="M230" s="90">
        <v>0</v>
      </c>
      <c r="N230" s="90">
        <v>0</v>
      </c>
      <c r="O230" s="90">
        <v>0</v>
      </c>
      <c r="P230" s="90">
        <v>0</v>
      </c>
      <c r="Q230" s="90">
        <v>0</v>
      </c>
      <c r="R230" s="91">
        <v>0</v>
      </c>
      <c r="S230" s="92">
        <f t="shared" si="144"/>
        <v>0</v>
      </c>
      <c r="U230" s="107" t="s">
        <v>60</v>
      </c>
      <c r="V230" s="123">
        <v>0</v>
      </c>
      <c r="W230" s="123">
        <v>0</v>
      </c>
      <c r="X230" s="123">
        <v>0</v>
      </c>
      <c r="Y230" s="123">
        <v>0</v>
      </c>
      <c r="Z230" s="123">
        <v>0</v>
      </c>
      <c r="AA230" s="123">
        <v>0</v>
      </c>
      <c r="AB230" s="123">
        <v>0</v>
      </c>
      <c r="AC230" s="124">
        <v>0</v>
      </c>
      <c r="AD230" s="123">
        <v>0</v>
      </c>
      <c r="AE230" s="123">
        <v>0</v>
      </c>
      <c r="AF230" s="123">
        <v>0</v>
      </c>
      <c r="AG230" s="123">
        <v>0</v>
      </c>
      <c r="AH230" s="123">
        <v>0</v>
      </c>
      <c r="AI230" s="125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</row>
    <row r="231" spans="1:111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143"/>
        <v>0</v>
      </c>
      <c r="K231" s="79" t="s">
        <v>63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8">
        <v>0</v>
      </c>
      <c r="S231" s="89">
        <f t="shared" si="144"/>
        <v>0</v>
      </c>
      <c r="U231" s="109" t="s">
        <v>61</v>
      </c>
      <c r="V231" s="119">
        <v>0</v>
      </c>
      <c r="W231" s="119">
        <v>0</v>
      </c>
      <c r="X231" s="119">
        <v>0</v>
      </c>
      <c r="Y231" s="119">
        <v>0</v>
      </c>
      <c r="Z231" s="119">
        <v>0</v>
      </c>
      <c r="AA231" s="119">
        <v>0</v>
      </c>
      <c r="AB231" s="119">
        <v>0</v>
      </c>
      <c r="AC231" s="120">
        <v>0</v>
      </c>
      <c r="AD231" s="121">
        <v>0</v>
      </c>
      <c r="AE231" s="121">
        <v>0</v>
      </c>
      <c r="AF231" s="121">
        <v>0</v>
      </c>
      <c r="AG231" s="121">
        <v>0</v>
      </c>
      <c r="AH231" s="121">
        <v>0</v>
      </c>
      <c r="AI231" s="122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</row>
    <row r="232" spans="1:111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143"/>
        <v>0</v>
      </c>
      <c r="K232" s="80" t="s">
        <v>23</v>
      </c>
      <c r="L232" s="93">
        <v>0</v>
      </c>
      <c r="M232" s="93">
        <v>0</v>
      </c>
      <c r="N232" s="93">
        <v>0</v>
      </c>
      <c r="O232" s="93">
        <v>0</v>
      </c>
      <c r="P232" s="93">
        <v>0</v>
      </c>
      <c r="Q232" s="93">
        <v>0</v>
      </c>
      <c r="R232" s="94">
        <v>0</v>
      </c>
      <c r="S232" s="95">
        <f t="shared" si="144"/>
        <v>0</v>
      </c>
      <c r="U232" s="110" t="s">
        <v>64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7">
        <v>0</v>
      </c>
      <c r="AI232" s="128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</row>
    <row r="233" spans="1:111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143"/>
        <v>0</v>
      </c>
      <c r="K233" s="81" t="s">
        <v>19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96">
        <v>0</v>
      </c>
      <c r="S233" s="97">
        <f t="shared" si="144"/>
        <v>0</v>
      </c>
      <c r="U233" s="111" t="s">
        <v>19</v>
      </c>
      <c r="V233" s="129">
        <v>0</v>
      </c>
      <c r="W233" s="129">
        <v>0</v>
      </c>
      <c r="X233" s="129">
        <v>0</v>
      </c>
      <c r="Y233" s="129">
        <v>0</v>
      </c>
      <c r="Z233" s="129">
        <v>0</v>
      </c>
      <c r="AA233" s="129">
        <v>0</v>
      </c>
      <c r="AB233" s="129">
        <v>0</v>
      </c>
      <c r="AC233" s="129">
        <v>0</v>
      </c>
      <c r="AD233" s="130">
        <v>0</v>
      </c>
      <c r="AE233" s="130">
        <v>0</v>
      </c>
      <c r="AF233" s="130">
        <v>0</v>
      </c>
      <c r="AG233" s="130">
        <v>0</v>
      </c>
      <c r="AH233" s="130">
        <v>0</v>
      </c>
      <c r="AI233" s="131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</row>
    <row r="234" spans="1:111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143"/>
        <v>0</v>
      </c>
      <c r="K234" s="80" t="s">
        <v>20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4">
        <v>0</v>
      </c>
      <c r="S234" s="95">
        <f t="shared" si="144"/>
        <v>0</v>
      </c>
      <c r="U234" s="110" t="s">
        <v>20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7">
        <v>0</v>
      </c>
      <c r="AI234" s="128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</row>
    <row r="235" spans="1:111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143"/>
        <v>0</v>
      </c>
      <c r="K235" s="82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8">
        <v>0</v>
      </c>
      <c r="S235" s="99">
        <f t="shared" si="144"/>
        <v>0</v>
      </c>
      <c r="U235" s="111" t="s">
        <v>11</v>
      </c>
      <c r="V235" s="129">
        <v>0</v>
      </c>
      <c r="W235" s="129">
        <v>0</v>
      </c>
      <c r="X235" s="129">
        <v>0</v>
      </c>
      <c r="Y235" s="129">
        <v>0</v>
      </c>
      <c r="Z235" s="129">
        <v>0</v>
      </c>
      <c r="AA235" s="129">
        <v>0</v>
      </c>
      <c r="AB235" s="129">
        <v>0</v>
      </c>
      <c r="AC235" s="129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1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</row>
    <row r="236" spans="1:111" ht="15">
      <c r="A236" s="34" t="s">
        <v>26</v>
      </c>
      <c r="B236" s="70">
        <f>SUM(B215:B231)</f>
        <v>439.12831915929638</v>
      </c>
      <c r="C236" s="70">
        <f t="shared" ref="C236:I236" si="146">SUM(C215:C231)</f>
        <v>15.205865176251699</v>
      </c>
      <c r="D236" s="70">
        <f t="shared" si="146"/>
        <v>1022.2791692090879</v>
      </c>
      <c r="E236" s="70">
        <f t="shared" si="146"/>
        <v>999.62019520503793</v>
      </c>
      <c r="F236" s="70">
        <f t="shared" si="146"/>
        <v>0</v>
      </c>
      <c r="G236" s="70">
        <f t="shared" si="146"/>
        <v>190.9189857008449</v>
      </c>
      <c r="H236" s="71">
        <f t="shared" si="146"/>
        <v>21.027956793792328</v>
      </c>
      <c r="I236" s="40">
        <f t="shared" si="146"/>
        <v>2688.1804912443108</v>
      </c>
      <c r="K236" s="83" t="s">
        <v>26</v>
      </c>
      <c r="L236" s="70">
        <f>SUM(L215:L231)</f>
        <v>439.12831915929638</v>
      </c>
      <c r="M236" s="70">
        <f t="shared" ref="M236:S236" si="147">SUM(M215:M231)</f>
        <v>15.205865176251699</v>
      </c>
      <c r="N236" s="70">
        <f t="shared" si="147"/>
        <v>1022.2791692090879</v>
      </c>
      <c r="O236" s="70">
        <f t="shared" si="147"/>
        <v>999.62019520503793</v>
      </c>
      <c r="P236" s="70">
        <f t="shared" si="147"/>
        <v>321.06970836063692</v>
      </c>
      <c r="Q236" s="70">
        <f t="shared" si="147"/>
        <v>190.9189857008449</v>
      </c>
      <c r="R236" s="71">
        <f t="shared" si="147"/>
        <v>21.027956793792328</v>
      </c>
      <c r="S236" s="100">
        <f t="shared" si="147"/>
        <v>3009.2501996049482</v>
      </c>
      <c r="U236" s="112" t="s">
        <v>62</v>
      </c>
      <c r="V236" s="132">
        <f>SUM(V215:V231)</f>
        <v>350.24453729744073</v>
      </c>
      <c r="W236" s="132">
        <f t="shared" ref="W236:AH236" si="148">SUM(W215:W231)</f>
        <v>72.636822560859159</v>
      </c>
      <c r="X236" s="132">
        <f t="shared" si="148"/>
        <v>190.9189857008449</v>
      </c>
      <c r="Y236" s="132">
        <f t="shared" si="148"/>
        <v>15.205865176251699</v>
      </c>
      <c r="Z236" s="132">
        <f t="shared" si="148"/>
        <v>407.28543898247779</v>
      </c>
      <c r="AA236" s="132">
        <f t="shared" si="148"/>
        <v>989.8516404149276</v>
      </c>
      <c r="AB236" s="132">
        <f t="shared" si="148"/>
        <v>321.06970836063692</v>
      </c>
      <c r="AC236" s="132">
        <f t="shared" si="148"/>
        <v>662.03720111150926</v>
      </c>
      <c r="AD236" s="133">
        <f t="shared" si="148"/>
        <v>16.24695930099648</v>
      </c>
      <c r="AE236" s="133">
        <f t="shared" si="148"/>
        <v>5.4199733251540749</v>
      </c>
      <c r="AF236" s="133">
        <f t="shared" si="148"/>
        <v>21.027956793792328</v>
      </c>
      <c r="AG236" s="133">
        <f t="shared" si="148"/>
        <v>614.99373022661007</v>
      </c>
      <c r="AH236" s="133">
        <f t="shared" si="148"/>
        <v>4.3485814649562542</v>
      </c>
      <c r="AI236" s="134">
        <f>SUM(V236:AC236)</f>
        <v>3009.2501996049482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</row>
    <row r="237" spans="1:111" s="14" customFormat="1" ht="15" thickBot="1">
      <c r="A237" s="31" t="s">
        <v>86</v>
      </c>
      <c r="B237" s="49">
        <f>IF($I236=0,"-",B236/$I236)</f>
        <v>0.16335522134379887</v>
      </c>
      <c r="C237" s="49">
        <f t="shared" ref="C237:H237" si="149">IF($I236=0,"-",C236/$I236)</f>
        <v>5.6565640684391599E-3</v>
      </c>
      <c r="D237" s="49">
        <f t="shared" si="149"/>
        <v>0.3802866558025994</v>
      </c>
      <c r="E237" s="49">
        <f t="shared" si="149"/>
        <v>0.37185754396362408</v>
      </c>
      <c r="F237" s="49">
        <f t="shared" si="149"/>
        <v>0</v>
      </c>
      <c r="G237" s="49">
        <f t="shared" si="149"/>
        <v>7.1021639477962251E-2</v>
      </c>
      <c r="H237" s="72">
        <f t="shared" si="149"/>
        <v>7.8223753435763023E-3</v>
      </c>
      <c r="I237" s="50">
        <f>SUM(B237:H237)</f>
        <v>1</v>
      </c>
      <c r="K237" s="84" t="s">
        <v>86</v>
      </c>
      <c r="L237" s="101">
        <f>IF($S236=0,"-",L236/$S236)</f>
        <v>0.14592615769102377</v>
      </c>
      <c r="M237" s="101">
        <f t="shared" ref="M237:R237" si="150">IF($S236=0,"-",M236/$S236)</f>
        <v>5.0530411789115812E-3</v>
      </c>
      <c r="N237" s="101">
        <f t="shared" si="150"/>
        <v>0.33971225434936975</v>
      </c>
      <c r="O237" s="101">
        <f t="shared" si="150"/>
        <v>0.33218248031894032</v>
      </c>
      <c r="P237" s="101">
        <f t="shared" si="150"/>
        <v>0.10669425506818499</v>
      </c>
      <c r="Q237" s="101">
        <f t="shared" si="150"/>
        <v>6.3444038560139859E-2</v>
      </c>
      <c r="R237" s="102">
        <f t="shared" si="150"/>
        <v>6.9877728334296896E-3</v>
      </c>
      <c r="S237" s="103">
        <f>SUM(L237:R237)</f>
        <v>0.99999999999999989</v>
      </c>
      <c r="U237" s="113" t="s">
        <v>86</v>
      </c>
      <c r="V237" s="135">
        <f>+V236/$AI236</f>
        <v>0.11638930433349162</v>
      </c>
      <c r="W237" s="135">
        <f t="shared" ref="W237:AH237" si="151">+W236/$AI236</f>
        <v>2.4137847550992887E-2</v>
      </c>
      <c r="X237" s="135">
        <f t="shared" si="151"/>
        <v>6.3444038560139859E-2</v>
      </c>
      <c r="Y237" s="135">
        <f t="shared" si="151"/>
        <v>5.0530411789115812E-3</v>
      </c>
      <c r="Z237" s="135">
        <f t="shared" si="151"/>
        <v>0.13534449180594749</v>
      </c>
      <c r="AA237" s="135">
        <f t="shared" si="151"/>
        <v>0.32893630464654433</v>
      </c>
      <c r="AB237" s="135">
        <f t="shared" si="151"/>
        <v>0.10669425506818499</v>
      </c>
      <c r="AC237" s="135">
        <f t="shared" si="151"/>
        <v>0.22000071685578718</v>
      </c>
      <c r="AD237" s="135">
        <f t="shared" si="151"/>
        <v>5.3990058065392392E-3</v>
      </c>
      <c r="AE237" s="135">
        <f t="shared" si="151"/>
        <v>1.8011042504427197E-3</v>
      </c>
      <c r="AF237" s="135">
        <f t="shared" si="151"/>
        <v>6.9877728334296896E-3</v>
      </c>
      <c r="AG237" s="135">
        <f t="shared" si="151"/>
        <v>0.20436776254342226</v>
      </c>
      <c r="AH237" s="135">
        <f t="shared" si="151"/>
        <v>1.4450714219532601E-3</v>
      </c>
      <c r="AI237" s="136">
        <f>SUM(V237:AC237)</f>
        <v>0.99999999999999989</v>
      </c>
    </row>
    <row r="238" spans="1:111" ht="15" thickBot="1">
      <c r="A238" s="32"/>
      <c r="B238" s="32"/>
      <c r="C238" s="32"/>
      <c r="D238" s="32"/>
      <c r="E238" s="32"/>
      <c r="F238" s="32"/>
      <c r="G238" s="32"/>
      <c r="H238" s="32"/>
      <c r="I238" s="32"/>
      <c r="K238" s="32"/>
      <c r="L238" s="32"/>
      <c r="M238" s="32"/>
      <c r="N238" s="32"/>
      <c r="O238" s="32"/>
      <c r="P238" s="32"/>
      <c r="Q238" s="32"/>
      <c r="R238" s="32"/>
      <c r="S238" s="32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</row>
    <row r="239" spans="1:111" ht="30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4" t="s">
        <v>68</v>
      </c>
      <c r="L239" s="86" t="s">
        <v>0</v>
      </c>
      <c r="M239" s="86" t="s">
        <v>1</v>
      </c>
      <c r="N239" s="86" t="s">
        <v>2</v>
      </c>
      <c r="O239" s="86" t="s">
        <v>3</v>
      </c>
      <c r="P239" s="86" t="s">
        <v>27</v>
      </c>
      <c r="Q239" s="86" t="s">
        <v>4</v>
      </c>
      <c r="R239" s="86" t="s">
        <v>5</v>
      </c>
      <c r="S239" s="87" t="s">
        <v>6</v>
      </c>
      <c r="U239" s="445" t="s">
        <v>68</v>
      </c>
      <c r="V239" s="116" t="s">
        <v>77</v>
      </c>
      <c r="W239" s="116" t="s">
        <v>78</v>
      </c>
      <c r="X239" s="116" t="s">
        <v>4</v>
      </c>
      <c r="Y239" s="116" t="s">
        <v>1</v>
      </c>
      <c r="Z239" s="116" t="s">
        <v>2</v>
      </c>
      <c r="AA239" s="116" t="s">
        <v>3</v>
      </c>
      <c r="AB239" s="116" t="s">
        <v>54</v>
      </c>
      <c r="AC239" s="116" t="s">
        <v>66</v>
      </c>
      <c r="AD239" s="117" t="s">
        <v>79</v>
      </c>
      <c r="AE239" s="117" t="s">
        <v>80</v>
      </c>
      <c r="AF239" s="117" t="s">
        <v>81</v>
      </c>
      <c r="AG239" s="117" t="s">
        <v>82</v>
      </c>
      <c r="AH239" s="117" t="s">
        <v>83</v>
      </c>
      <c r="AI239" s="118" t="s">
        <v>62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</row>
    <row r="240" spans="1:111" ht="15">
      <c r="A240" s="411" t="s">
        <v>68</v>
      </c>
      <c r="B240" s="386" t="s">
        <v>119</v>
      </c>
      <c r="C240" s="387"/>
      <c r="D240" s="387"/>
      <c r="E240" s="387"/>
      <c r="F240" s="387"/>
      <c r="G240" s="387"/>
      <c r="H240" s="387"/>
      <c r="I240" s="388"/>
      <c r="K240" s="405" t="s">
        <v>68</v>
      </c>
      <c r="L240" s="389" t="s">
        <v>119</v>
      </c>
      <c r="M240" s="390"/>
      <c r="N240" s="390"/>
      <c r="O240" s="390"/>
      <c r="P240" s="390"/>
      <c r="Q240" s="390"/>
      <c r="R240" s="390"/>
      <c r="S240" s="391"/>
      <c r="U240" s="446" t="s">
        <v>68</v>
      </c>
      <c r="V240" s="402" t="s">
        <v>119</v>
      </c>
      <c r="W240" s="402"/>
      <c r="X240" s="402"/>
      <c r="Y240" s="402"/>
      <c r="Z240" s="402"/>
      <c r="AA240" s="402"/>
      <c r="AB240" s="402"/>
      <c r="AC240" s="402"/>
      <c r="AD240" s="402"/>
      <c r="AE240" s="402"/>
      <c r="AF240" s="402"/>
      <c r="AG240" s="402"/>
      <c r="AH240" s="402"/>
      <c r="AI240" s="403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</row>
    <row r="241" spans="1:111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  <c r="K241" s="85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4">
        <v>0</v>
      </c>
      <c r="S241" s="105">
        <f>SUM(L241:R241)</f>
        <v>0</v>
      </c>
      <c r="U241" s="106" t="s">
        <v>7</v>
      </c>
      <c r="V241" s="119">
        <v>0</v>
      </c>
      <c r="W241" s="119">
        <v>0</v>
      </c>
      <c r="X241" s="119">
        <v>0</v>
      </c>
      <c r="Y241" s="119">
        <v>0</v>
      </c>
      <c r="Z241" s="119">
        <v>0</v>
      </c>
      <c r="AA241" s="119">
        <v>0</v>
      </c>
      <c r="AB241" s="119">
        <v>0</v>
      </c>
      <c r="AC241" s="120">
        <v>0</v>
      </c>
      <c r="AD241" s="121">
        <v>0</v>
      </c>
      <c r="AE241" s="121">
        <v>0</v>
      </c>
      <c r="AF241" s="121">
        <v>0</v>
      </c>
      <c r="AG241" s="121">
        <v>0</v>
      </c>
      <c r="AH241" s="121">
        <v>0</v>
      </c>
      <c r="AI241" s="122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</row>
    <row r="242" spans="1:111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152">SUM(B242:H242)</f>
        <v>0</v>
      </c>
      <c r="K242" s="77" t="s">
        <v>8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1">
        <v>0</v>
      </c>
      <c r="S242" s="92">
        <f t="shared" ref="S242:S261" si="153">SUM(L242:R242)</f>
        <v>0</v>
      </c>
      <c r="U242" s="107" t="s">
        <v>8</v>
      </c>
      <c r="V242" s="123">
        <v>0</v>
      </c>
      <c r="W242" s="123">
        <v>0</v>
      </c>
      <c r="X242" s="123">
        <v>0</v>
      </c>
      <c r="Y242" s="123">
        <v>0</v>
      </c>
      <c r="Z242" s="123">
        <v>0</v>
      </c>
      <c r="AA242" s="123">
        <v>0</v>
      </c>
      <c r="AB242" s="123">
        <v>0</v>
      </c>
      <c r="AC242" s="124">
        <v>0</v>
      </c>
      <c r="AD242" s="123">
        <v>0</v>
      </c>
      <c r="AE242" s="123">
        <v>0</v>
      </c>
      <c r="AF242" s="123">
        <v>0</v>
      </c>
      <c r="AG242" s="123">
        <v>0</v>
      </c>
      <c r="AH242" s="123">
        <v>0</v>
      </c>
      <c r="AI242" s="125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</row>
    <row r="243" spans="1:111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152"/>
        <v>0</v>
      </c>
      <c r="K243" s="78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8">
        <v>0</v>
      </c>
      <c r="S243" s="89">
        <f t="shared" si="153"/>
        <v>0</v>
      </c>
      <c r="U243" s="108" t="s">
        <v>10</v>
      </c>
      <c r="V243" s="119">
        <v>0</v>
      </c>
      <c r="W243" s="119">
        <v>0</v>
      </c>
      <c r="X243" s="119">
        <v>0</v>
      </c>
      <c r="Y243" s="119">
        <v>0</v>
      </c>
      <c r="Z243" s="119">
        <v>0</v>
      </c>
      <c r="AA243" s="119">
        <v>0</v>
      </c>
      <c r="AB243" s="119">
        <v>0</v>
      </c>
      <c r="AC243" s="120">
        <v>0</v>
      </c>
      <c r="AD243" s="121">
        <v>0</v>
      </c>
      <c r="AE243" s="121">
        <v>0</v>
      </c>
      <c r="AF243" s="121">
        <v>0</v>
      </c>
      <c r="AG243" s="121">
        <v>0</v>
      </c>
      <c r="AH243" s="121">
        <v>0</v>
      </c>
      <c r="AI243" s="122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</row>
    <row r="244" spans="1:111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152"/>
        <v>0</v>
      </c>
      <c r="K244" s="77" t="s">
        <v>55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1">
        <v>0</v>
      </c>
      <c r="S244" s="92">
        <f t="shared" si="153"/>
        <v>0</v>
      </c>
      <c r="U244" s="107" t="s">
        <v>55</v>
      </c>
      <c r="V244" s="123">
        <v>0</v>
      </c>
      <c r="W244" s="123">
        <v>0</v>
      </c>
      <c r="X244" s="123">
        <v>0</v>
      </c>
      <c r="Y244" s="123">
        <v>0</v>
      </c>
      <c r="Z244" s="123">
        <v>0</v>
      </c>
      <c r="AA244" s="123">
        <v>0</v>
      </c>
      <c r="AB244" s="123">
        <v>0</v>
      </c>
      <c r="AC244" s="124">
        <v>0</v>
      </c>
      <c r="AD244" s="123">
        <v>0</v>
      </c>
      <c r="AE244" s="123">
        <v>0</v>
      </c>
      <c r="AF244" s="123">
        <v>0</v>
      </c>
      <c r="AG244" s="123">
        <v>0</v>
      </c>
      <c r="AH244" s="123">
        <v>0</v>
      </c>
      <c r="AI244" s="125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</row>
    <row r="245" spans="1:111" ht="15">
      <c r="A245" s="28" t="s">
        <v>16</v>
      </c>
      <c r="B245" s="44">
        <v>220.53428708975289</v>
      </c>
      <c r="C245" s="44">
        <v>1.3013189450074676</v>
      </c>
      <c r="D245" s="44">
        <v>4.7101444530250998</v>
      </c>
      <c r="E245" s="44">
        <v>0</v>
      </c>
      <c r="F245" s="397"/>
      <c r="G245" s="44">
        <v>0</v>
      </c>
      <c r="H245" s="45">
        <v>0</v>
      </c>
      <c r="I245" s="40">
        <f t="shared" si="152"/>
        <v>226.54575048778545</v>
      </c>
      <c r="K245" s="78" t="s">
        <v>16</v>
      </c>
      <c r="L245" s="44">
        <v>220.53428708975289</v>
      </c>
      <c r="M245" s="44">
        <v>1.3013189450074676</v>
      </c>
      <c r="N245" s="44">
        <v>4.7101444530250998</v>
      </c>
      <c r="O245" s="44">
        <v>0</v>
      </c>
      <c r="P245" s="44">
        <v>0</v>
      </c>
      <c r="Q245" s="44">
        <v>0</v>
      </c>
      <c r="R245" s="88">
        <v>0</v>
      </c>
      <c r="S245" s="89">
        <f t="shared" si="153"/>
        <v>226.54575048778545</v>
      </c>
      <c r="U245" s="108" t="s">
        <v>16</v>
      </c>
      <c r="V245" s="119">
        <v>220.16366462521407</v>
      </c>
      <c r="W245" s="119">
        <v>0</v>
      </c>
      <c r="X245" s="119">
        <v>0</v>
      </c>
      <c r="Y245" s="119">
        <v>1.3013189450074676</v>
      </c>
      <c r="Z245" s="119">
        <v>4.5205010446279239</v>
      </c>
      <c r="AA245" s="119">
        <v>0</v>
      </c>
      <c r="AB245" s="119">
        <v>0</v>
      </c>
      <c r="AC245" s="120">
        <v>0.5602658729360096</v>
      </c>
      <c r="AD245" s="121">
        <v>0.37062246453883385</v>
      </c>
      <c r="AE245" s="121">
        <v>0</v>
      </c>
      <c r="AF245" s="121">
        <v>0</v>
      </c>
      <c r="AG245" s="121">
        <v>0.18964340839717586</v>
      </c>
      <c r="AH245" s="121">
        <v>0</v>
      </c>
      <c r="AI245" s="122">
        <f t="shared" si="154"/>
        <v>226.54575048778548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</row>
    <row r="246" spans="1:111" ht="15">
      <c r="A246" s="27" t="s">
        <v>67</v>
      </c>
      <c r="B246" s="41">
        <v>102.97631618106509</v>
      </c>
      <c r="C246" s="41">
        <v>0.50136180194142743</v>
      </c>
      <c r="D246" s="41">
        <v>1.7267329716421513</v>
      </c>
      <c r="E246" s="41">
        <v>0</v>
      </c>
      <c r="F246" s="397"/>
      <c r="G246" s="41">
        <v>0</v>
      </c>
      <c r="H246" s="42">
        <v>0</v>
      </c>
      <c r="I246" s="43">
        <f t="shared" si="152"/>
        <v>105.20441095464867</v>
      </c>
      <c r="K246" s="77" t="s">
        <v>67</v>
      </c>
      <c r="L246" s="90">
        <v>102.97631618106509</v>
      </c>
      <c r="M246" s="90">
        <v>0.50136180194142743</v>
      </c>
      <c r="N246" s="90">
        <v>1.7267329716421513</v>
      </c>
      <c r="O246" s="90">
        <v>0</v>
      </c>
      <c r="P246" s="90">
        <v>0</v>
      </c>
      <c r="Q246" s="90">
        <v>0</v>
      </c>
      <c r="R246" s="91">
        <v>0</v>
      </c>
      <c r="S246" s="92">
        <f t="shared" si="153"/>
        <v>105.20441095464867</v>
      </c>
      <c r="U246" s="107" t="s">
        <v>56</v>
      </c>
      <c r="V246" s="123">
        <v>102.9654620961539</v>
      </c>
      <c r="W246" s="123">
        <v>0</v>
      </c>
      <c r="X246" s="123">
        <v>0</v>
      </c>
      <c r="Y246" s="123">
        <v>0.50136180194142743</v>
      </c>
      <c r="Z246" s="123">
        <v>1.717960077412058</v>
      </c>
      <c r="AA246" s="123">
        <v>0</v>
      </c>
      <c r="AB246" s="123">
        <v>0</v>
      </c>
      <c r="AC246" s="124">
        <v>1.962697914128016E-2</v>
      </c>
      <c r="AD246" s="123">
        <v>1.0854084911186801E-2</v>
      </c>
      <c r="AE246" s="123">
        <v>0</v>
      </c>
      <c r="AF246" s="123">
        <v>0</v>
      </c>
      <c r="AG246" s="123">
        <v>8.7728942300933591E-3</v>
      </c>
      <c r="AH246" s="123">
        <v>0</v>
      </c>
      <c r="AI246" s="125">
        <f t="shared" si="154"/>
        <v>105.20441095464867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</row>
    <row r="247" spans="1:111" ht="15">
      <c r="A247" s="28" t="s">
        <v>57</v>
      </c>
      <c r="B247" s="44">
        <v>0</v>
      </c>
      <c r="C247" s="44">
        <v>0</v>
      </c>
      <c r="D247" s="44">
        <v>0</v>
      </c>
      <c r="E247" s="44">
        <v>3.7689350557161903</v>
      </c>
      <c r="F247" s="397"/>
      <c r="G247" s="44">
        <v>0</v>
      </c>
      <c r="H247" s="45">
        <v>0</v>
      </c>
      <c r="I247" s="40">
        <f t="shared" si="152"/>
        <v>3.7689350557161903</v>
      </c>
      <c r="K247" s="78" t="s">
        <v>57</v>
      </c>
      <c r="L247" s="44">
        <v>0</v>
      </c>
      <c r="M247" s="44">
        <v>0</v>
      </c>
      <c r="N247" s="44">
        <v>0</v>
      </c>
      <c r="O247" s="44">
        <v>3.7689350557161903</v>
      </c>
      <c r="P247" s="44">
        <v>701.31648747205622</v>
      </c>
      <c r="Q247" s="44">
        <v>0</v>
      </c>
      <c r="R247" s="88">
        <v>0</v>
      </c>
      <c r="S247" s="89">
        <f t="shared" si="153"/>
        <v>705.08542252777238</v>
      </c>
      <c r="U247" s="108" t="s">
        <v>57</v>
      </c>
      <c r="V247" s="119">
        <v>0</v>
      </c>
      <c r="W247" s="119">
        <v>0</v>
      </c>
      <c r="X247" s="119">
        <v>0</v>
      </c>
      <c r="Y247" s="119">
        <v>0</v>
      </c>
      <c r="Z247" s="119">
        <v>0</v>
      </c>
      <c r="AA247" s="119">
        <v>3.7689350557161903</v>
      </c>
      <c r="AB247" s="119">
        <v>701.31648747205622</v>
      </c>
      <c r="AC247" s="120">
        <v>0</v>
      </c>
      <c r="AD247" s="119">
        <v>0</v>
      </c>
      <c r="AE247" s="119">
        <v>0</v>
      </c>
      <c r="AF247" s="119">
        <v>0</v>
      </c>
      <c r="AG247" s="119">
        <v>0</v>
      </c>
      <c r="AH247" s="119">
        <v>0</v>
      </c>
      <c r="AI247" s="122">
        <f t="shared" si="154"/>
        <v>705.08542252777238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</row>
    <row r="248" spans="1:111" ht="15">
      <c r="A248" s="27" t="s">
        <v>12</v>
      </c>
      <c r="B248" s="41">
        <v>0</v>
      </c>
      <c r="C248" s="41">
        <v>0</v>
      </c>
      <c r="D248" s="41">
        <v>0</v>
      </c>
      <c r="E248" s="41">
        <v>0.61587942086281466</v>
      </c>
      <c r="F248" s="397"/>
      <c r="G248" s="41">
        <v>0</v>
      </c>
      <c r="H248" s="42">
        <v>0</v>
      </c>
      <c r="I248" s="43">
        <f t="shared" si="152"/>
        <v>0.61587942086281466</v>
      </c>
      <c r="K248" s="77" t="s">
        <v>12</v>
      </c>
      <c r="L248" s="90">
        <v>0</v>
      </c>
      <c r="M248" s="90">
        <v>0</v>
      </c>
      <c r="N248" s="90">
        <v>0</v>
      </c>
      <c r="O248" s="90">
        <v>0.61587942086281466</v>
      </c>
      <c r="P248" s="90">
        <v>60.419318745423034</v>
      </c>
      <c r="Q248" s="90">
        <v>0</v>
      </c>
      <c r="R248" s="91">
        <v>0</v>
      </c>
      <c r="S248" s="92">
        <f t="shared" si="153"/>
        <v>61.035198166285852</v>
      </c>
      <c r="U248" s="107" t="s">
        <v>12</v>
      </c>
      <c r="V248" s="123">
        <v>0</v>
      </c>
      <c r="W248" s="123">
        <v>0</v>
      </c>
      <c r="X248" s="123">
        <v>0</v>
      </c>
      <c r="Y248" s="123">
        <v>0</v>
      </c>
      <c r="Z248" s="123">
        <v>0</v>
      </c>
      <c r="AA248" s="123">
        <v>0.61587942086281466</v>
      </c>
      <c r="AB248" s="123">
        <v>60.419318745423034</v>
      </c>
      <c r="AC248" s="124">
        <v>0</v>
      </c>
      <c r="AD248" s="123">
        <v>0</v>
      </c>
      <c r="AE248" s="123">
        <v>0</v>
      </c>
      <c r="AF248" s="123">
        <v>0</v>
      </c>
      <c r="AG248" s="123">
        <v>0</v>
      </c>
      <c r="AH248" s="123">
        <v>0</v>
      </c>
      <c r="AI248" s="125">
        <f t="shared" si="154"/>
        <v>61.035198166285852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</row>
    <row r="249" spans="1:111" ht="15">
      <c r="A249" s="28" t="s">
        <v>58</v>
      </c>
      <c r="B249" s="44">
        <v>0</v>
      </c>
      <c r="C249" s="44">
        <v>0</v>
      </c>
      <c r="D249" s="44">
        <v>0.69354500980785971</v>
      </c>
      <c r="E249" s="44">
        <v>0</v>
      </c>
      <c r="F249" s="397"/>
      <c r="G249" s="44">
        <v>0</v>
      </c>
      <c r="H249" s="45">
        <v>0</v>
      </c>
      <c r="I249" s="40">
        <f t="shared" si="152"/>
        <v>0.69354500980785971</v>
      </c>
      <c r="K249" s="78" t="s">
        <v>58</v>
      </c>
      <c r="L249" s="44">
        <v>0</v>
      </c>
      <c r="M249" s="44">
        <v>0</v>
      </c>
      <c r="N249" s="44">
        <v>0.69354500980785971</v>
      </c>
      <c r="O249" s="44">
        <v>0</v>
      </c>
      <c r="P249" s="44">
        <v>0</v>
      </c>
      <c r="Q249" s="44">
        <v>0</v>
      </c>
      <c r="R249" s="88">
        <v>0</v>
      </c>
      <c r="S249" s="89">
        <f t="shared" si="153"/>
        <v>0.69354500980785971</v>
      </c>
      <c r="U249" s="108" t="s">
        <v>58</v>
      </c>
      <c r="V249" s="119">
        <v>0</v>
      </c>
      <c r="W249" s="119">
        <v>0</v>
      </c>
      <c r="X249" s="119">
        <v>0</v>
      </c>
      <c r="Y249" s="119">
        <v>0</v>
      </c>
      <c r="Z249" s="119">
        <v>0.69354500980785971</v>
      </c>
      <c r="AA249" s="119">
        <v>0</v>
      </c>
      <c r="AB249" s="119">
        <v>0</v>
      </c>
      <c r="AC249" s="120">
        <v>0</v>
      </c>
      <c r="AD249" s="119">
        <v>0</v>
      </c>
      <c r="AE249" s="119">
        <v>0</v>
      </c>
      <c r="AF249" s="119">
        <v>0</v>
      </c>
      <c r="AG249" s="119">
        <v>0</v>
      </c>
      <c r="AH249" s="119">
        <v>0</v>
      </c>
      <c r="AI249" s="122">
        <f t="shared" si="154"/>
        <v>0.69354500980785971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</row>
    <row r="250" spans="1:111" ht="15">
      <c r="A250" s="27" t="s">
        <v>17</v>
      </c>
      <c r="B250" s="41">
        <v>32.638065149717946</v>
      </c>
      <c r="C250" s="41">
        <v>1.5633018004781629</v>
      </c>
      <c r="D250" s="41">
        <v>16.023186298467976</v>
      </c>
      <c r="E250" s="41">
        <v>6.0824531321687025E-2</v>
      </c>
      <c r="F250" s="397"/>
      <c r="G250" s="41">
        <v>0</v>
      </c>
      <c r="H250" s="42">
        <v>0</v>
      </c>
      <c r="I250" s="43">
        <f t="shared" si="152"/>
        <v>50.285377779985772</v>
      </c>
      <c r="K250" s="77" t="s">
        <v>17</v>
      </c>
      <c r="L250" s="90">
        <v>32.638065149717946</v>
      </c>
      <c r="M250" s="90">
        <v>1.5633018004781629</v>
      </c>
      <c r="N250" s="90">
        <v>16.023186298467976</v>
      </c>
      <c r="O250" s="90">
        <v>6.0824531321687025E-2</v>
      </c>
      <c r="P250" s="90">
        <v>1.8049017875442164E-2</v>
      </c>
      <c r="Q250" s="90">
        <v>0</v>
      </c>
      <c r="R250" s="91">
        <v>0</v>
      </c>
      <c r="S250" s="92">
        <f t="shared" si="153"/>
        <v>50.303426797861214</v>
      </c>
      <c r="U250" s="107" t="s">
        <v>17</v>
      </c>
      <c r="V250" s="123">
        <v>32.60979017967923</v>
      </c>
      <c r="W250" s="123">
        <v>0</v>
      </c>
      <c r="X250" s="123">
        <v>0</v>
      </c>
      <c r="Y250" s="123">
        <v>1.5633018004781629</v>
      </c>
      <c r="Z250" s="123">
        <v>16.023186298467976</v>
      </c>
      <c r="AA250" s="123">
        <v>0</v>
      </c>
      <c r="AB250" s="123">
        <v>1.8049017875442164E-2</v>
      </c>
      <c r="AC250" s="124">
        <v>8.9099501360402386E-2</v>
      </c>
      <c r="AD250" s="123">
        <v>2.8274970038715354E-2</v>
      </c>
      <c r="AE250" s="123">
        <v>0</v>
      </c>
      <c r="AF250" s="123">
        <v>0</v>
      </c>
      <c r="AG250" s="123">
        <v>0</v>
      </c>
      <c r="AH250" s="123">
        <v>6.0824531321687025E-2</v>
      </c>
      <c r="AI250" s="125">
        <f t="shared" si="154"/>
        <v>50.303426797861214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</row>
    <row r="251" spans="1:111" ht="15">
      <c r="A251" s="28" t="s">
        <v>139</v>
      </c>
      <c r="B251" s="44">
        <v>815.69546122776285</v>
      </c>
      <c r="C251" s="44">
        <v>23.922873761191255</v>
      </c>
      <c r="D251" s="44">
        <v>562.39956512422964</v>
      </c>
      <c r="E251" s="44">
        <v>3.2977866880518705</v>
      </c>
      <c r="F251" s="397"/>
      <c r="G251" s="44">
        <v>0</v>
      </c>
      <c r="H251" s="45">
        <v>0</v>
      </c>
      <c r="I251" s="40">
        <f t="shared" si="152"/>
        <v>1405.3156868012356</v>
      </c>
      <c r="K251" s="78" t="s">
        <v>139</v>
      </c>
      <c r="L251" s="44">
        <v>815.69546122776285</v>
      </c>
      <c r="M251" s="44">
        <v>23.922873761191255</v>
      </c>
      <c r="N251" s="44">
        <v>562.39956512422964</v>
      </c>
      <c r="O251" s="44">
        <v>3.2977866880518705</v>
      </c>
      <c r="P251" s="44">
        <v>0.55106975760541987</v>
      </c>
      <c r="Q251" s="44">
        <v>0</v>
      </c>
      <c r="R251" s="88">
        <v>0</v>
      </c>
      <c r="S251" s="89">
        <f t="shared" si="153"/>
        <v>1405.866756558841</v>
      </c>
      <c r="U251" s="108" t="s">
        <v>139</v>
      </c>
      <c r="V251" s="119">
        <v>792.96776860035914</v>
      </c>
      <c r="W251" s="119">
        <v>0</v>
      </c>
      <c r="X251" s="119">
        <v>0</v>
      </c>
      <c r="Y251" s="119">
        <v>23.922873761191255</v>
      </c>
      <c r="Z251" s="119">
        <v>561.82004103626548</v>
      </c>
      <c r="AA251" s="119">
        <v>3.2977866880518705</v>
      </c>
      <c r="AB251" s="119">
        <v>0.55106975760541987</v>
      </c>
      <c r="AC251" s="120">
        <v>23.307216715367797</v>
      </c>
      <c r="AD251" s="119">
        <v>22.727692627403691</v>
      </c>
      <c r="AE251" s="119">
        <v>0</v>
      </c>
      <c r="AF251" s="119">
        <v>0</v>
      </c>
      <c r="AG251" s="119">
        <v>0.57952408796410759</v>
      </c>
      <c r="AH251" s="119">
        <v>0</v>
      </c>
      <c r="AI251" s="122">
        <f t="shared" si="154"/>
        <v>1405.866756558841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</row>
    <row r="252" spans="1:111" ht="15">
      <c r="A252" s="27" t="s">
        <v>25</v>
      </c>
      <c r="B252" s="41">
        <v>348.8423310195904</v>
      </c>
      <c r="C252" s="41">
        <v>15.341680221153872</v>
      </c>
      <c r="D252" s="41">
        <v>250.58563562317934</v>
      </c>
      <c r="E252" s="41">
        <v>1669.385282015935</v>
      </c>
      <c r="F252" s="397"/>
      <c r="G252" s="41">
        <v>260.97018822028554</v>
      </c>
      <c r="H252" s="42">
        <v>39.127656002491591</v>
      </c>
      <c r="I252" s="43">
        <f t="shared" si="152"/>
        <v>2584.2527731026357</v>
      </c>
      <c r="K252" s="77" t="s">
        <v>25</v>
      </c>
      <c r="L252" s="90">
        <v>348.8423310195904</v>
      </c>
      <c r="M252" s="90">
        <v>15.341680221153872</v>
      </c>
      <c r="N252" s="90">
        <v>250.58563562317934</v>
      </c>
      <c r="O252" s="90">
        <v>1669.385282015935</v>
      </c>
      <c r="P252" s="90">
        <v>47.845987049492535</v>
      </c>
      <c r="Q252" s="90">
        <v>260.97018822028554</v>
      </c>
      <c r="R252" s="91">
        <v>39.127656002491591</v>
      </c>
      <c r="S252" s="92">
        <f t="shared" si="153"/>
        <v>2632.0987601521283</v>
      </c>
      <c r="U252" s="107" t="s">
        <v>25</v>
      </c>
      <c r="V252" s="123">
        <v>12.916900334240976</v>
      </c>
      <c r="W252" s="123">
        <v>129.77341178404328</v>
      </c>
      <c r="X252" s="123">
        <v>260.97018822028554</v>
      </c>
      <c r="Y252" s="123">
        <v>15.341680221153872</v>
      </c>
      <c r="Z252" s="123">
        <v>247.73042148340639</v>
      </c>
      <c r="AA252" s="123">
        <v>1548.3555744717294</v>
      </c>
      <c r="AB252" s="123">
        <v>47.845987049492535</v>
      </c>
      <c r="AC252" s="124">
        <v>369.16459658777643</v>
      </c>
      <c r="AD252" s="123">
        <v>206.15201890130615</v>
      </c>
      <c r="AE252" s="123">
        <v>115.55276445247063</v>
      </c>
      <c r="AF252" s="123">
        <v>39.127656002491591</v>
      </c>
      <c r="AG252" s="123">
        <v>2.8552141397729613</v>
      </c>
      <c r="AH252" s="123">
        <v>5.4769430917349373</v>
      </c>
      <c r="AI252" s="125">
        <f t="shared" si="154"/>
        <v>2632.0987601521288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</row>
    <row r="253" spans="1:111" ht="15">
      <c r="A253" s="28" t="s">
        <v>24</v>
      </c>
      <c r="B253" s="44">
        <v>272.54691887022472</v>
      </c>
      <c r="C253" s="44">
        <v>0</v>
      </c>
      <c r="D253" s="44">
        <v>5.0083084372845699</v>
      </c>
      <c r="E253" s="44">
        <v>0</v>
      </c>
      <c r="F253" s="397"/>
      <c r="G253" s="44">
        <v>0</v>
      </c>
      <c r="H253" s="45">
        <v>0</v>
      </c>
      <c r="I253" s="40">
        <f t="shared" si="152"/>
        <v>277.55522730750931</v>
      </c>
      <c r="K253" s="78" t="s">
        <v>24</v>
      </c>
      <c r="L253" s="44">
        <v>272.54691887022472</v>
      </c>
      <c r="M253" s="44">
        <v>0</v>
      </c>
      <c r="N253" s="44">
        <v>5.0083084372845699</v>
      </c>
      <c r="O253" s="44">
        <v>0</v>
      </c>
      <c r="P253" s="44">
        <v>0</v>
      </c>
      <c r="Q253" s="44">
        <v>0</v>
      </c>
      <c r="R253" s="88">
        <v>0</v>
      </c>
      <c r="S253" s="89">
        <f t="shared" si="153"/>
        <v>277.55522730750931</v>
      </c>
      <c r="U253" s="108" t="s">
        <v>24</v>
      </c>
      <c r="V253" s="119">
        <v>270.36057372133808</v>
      </c>
      <c r="W253" s="119">
        <v>0</v>
      </c>
      <c r="X253" s="119">
        <v>0</v>
      </c>
      <c r="Y253" s="119">
        <v>0</v>
      </c>
      <c r="Z253" s="119">
        <v>5.0083084372845699</v>
      </c>
      <c r="AA253" s="119">
        <v>0</v>
      </c>
      <c r="AB253" s="119">
        <v>0</v>
      </c>
      <c r="AC253" s="120">
        <v>2.186345148886617</v>
      </c>
      <c r="AD253" s="119">
        <v>2.186345148886617</v>
      </c>
      <c r="AE253" s="119">
        <v>0</v>
      </c>
      <c r="AF253" s="119">
        <v>0</v>
      </c>
      <c r="AG253" s="119">
        <v>0</v>
      </c>
      <c r="AH253" s="119">
        <v>0</v>
      </c>
      <c r="AI253" s="122">
        <f t="shared" si="154"/>
        <v>277.55522730750931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</row>
    <row r="254" spans="1:111" ht="15">
      <c r="A254" s="27" t="s">
        <v>59</v>
      </c>
      <c r="B254" s="41">
        <v>2.1219996225167854</v>
      </c>
      <c r="C254" s="41">
        <v>3.5986488443712497</v>
      </c>
      <c r="D254" s="41">
        <v>6.5628854304642843</v>
      </c>
      <c r="E254" s="41">
        <v>0</v>
      </c>
      <c r="F254" s="397"/>
      <c r="G254" s="41">
        <v>0</v>
      </c>
      <c r="H254" s="42">
        <v>0</v>
      </c>
      <c r="I254" s="43">
        <f t="shared" si="152"/>
        <v>12.283533897352319</v>
      </c>
      <c r="K254" s="77" t="s">
        <v>59</v>
      </c>
      <c r="L254" s="90">
        <v>2.1219996225167854</v>
      </c>
      <c r="M254" s="90">
        <v>3.5986488443712497</v>
      </c>
      <c r="N254" s="90">
        <v>6.5628854304642843</v>
      </c>
      <c r="O254" s="90">
        <v>0</v>
      </c>
      <c r="P254" s="90">
        <v>0</v>
      </c>
      <c r="Q254" s="90">
        <v>0</v>
      </c>
      <c r="R254" s="91">
        <v>0</v>
      </c>
      <c r="S254" s="92">
        <f t="shared" si="153"/>
        <v>12.283533897352319</v>
      </c>
      <c r="U254" s="107" t="s">
        <v>59</v>
      </c>
      <c r="V254" s="123">
        <v>2.1219996225167854</v>
      </c>
      <c r="W254" s="123">
        <v>0</v>
      </c>
      <c r="X254" s="123">
        <v>0</v>
      </c>
      <c r="Y254" s="123">
        <v>3.5986488443712497</v>
      </c>
      <c r="Z254" s="123">
        <v>6.5628854304642843</v>
      </c>
      <c r="AA254" s="123">
        <v>0</v>
      </c>
      <c r="AB254" s="123">
        <v>0</v>
      </c>
      <c r="AC254" s="124">
        <v>0</v>
      </c>
      <c r="AD254" s="123">
        <v>0</v>
      </c>
      <c r="AE254" s="123">
        <v>0</v>
      </c>
      <c r="AF254" s="123">
        <v>0</v>
      </c>
      <c r="AG254" s="123">
        <v>0</v>
      </c>
      <c r="AH254" s="123">
        <v>0</v>
      </c>
      <c r="AI254" s="125">
        <f t="shared" si="154"/>
        <v>12.283533897352319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</row>
    <row r="255" spans="1:111" ht="15">
      <c r="A255" s="28" t="s">
        <v>22</v>
      </c>
      <c r="B255" s="44">
        <v>6.6941161964701843</v>
      </c>
      <c r="C255" s="44">
        <v>0</v>
      </c>
      <c r="D255" s="44">
        <v>251.96026560959191</v>
      </c>
      <c r="E255" s="44">
        <v>0</v>
      </c>
      <c r="F255" s="397"/>
      <c r="G255" s="44">
        <v>0</v>
      </c>
      <c r="H255" s="45">
        <v>0</v>
      </c>
      <c r="I255" s="40">
        <f t="shared" si="152"/>
        <v>258.65438180606208</v>
      </c>
      <c r="K255" s="78" t="s">
        <v>22</v>
      </c>
      <c r="L255" s="44">
        <v>6.6941161964701843</v>
      </c>
      <c r="M255" s="44">
        <v>0</v>
      </c>
      <c r="N255" s="44">
        <v>251.96026560959191</v>
      </c>
      <c r="O255" s="44">
        <v>0</v>
      </c>
      <c r="P255" s="44">
        <v>28.813154449594993</v>
      </c>
      <c r="Q255" s="44">
        <v>0</v>
      </c>
      <c r="R255" s="88">
        <v>0</v>
      </c>
      <c r="S255" s="89">
        <f t="shared" si="153"/>
        <v>287.46753625565708</v>
      </c>
      <c r="U255" s="108" t="s">
        <v>22</v>
      </c>
      <c r="V255" s="119">
        <v>6.6941161964701843</v>
      </c>
      <c r="W255" s="119">
        <v>0</v>
      </c>
      <c r="X255" s="119">
        <v>0</v>
      </c>
      <c r="Y255" s="119">
        <v>0</v>
      </c>
      <c r="Z255" s="119">
        <v>251.87421172504924</v>
      </c>
      <c r="AA255" s="119">
        <v>0</v>
      </c>
      <c r="AB255" s="119">
        <v>28.813154449594993</v>
      </c>
      <c r="AC255" s="120">
        <v>8.605388454267561E-2</v>
      </c>
      <c r="AD255" s="119">
        <v>0</v>
      </c>
      <c r="AE255" s="119">
        <v>0</v>
      </c>
      <c r="AF255" s="119">
        <v>0</v>
      </c>
      <c r="AG255" s="119">
        <v>8.605388454267561E-2</v>
      </c>
      <c r="AH255" s="119">
        <v>0</v>
      </c>
      <c r="AI255" s="122">
        <f t="shared" si="154"/>
        <v>287.46753625565708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</row>
    <row r="256" spans="1:111" ht="15">
      <c r="A256" s="27" t="s">
        <v>21</v>
      </c>
      <c r="B256" s="41">
        <v>5.4067977008859316</v>
      </c>
      <c r="C256" s="41">
        <v>0</v>
      </c>
      <c r="D256" s="41">
        <v>1.3516994252214829</v>
      </c>
      <c r="E256" s="41">
        <v>0</v>
      </c>
      <c r="F256" s="397"/>
      <c r="G256" s="41">
        <v>0</v>
      </c>
      <c r="H256" s="42">
        <v>0</v>
      </c>
      <c r="I256" s="43">
        <f t="shared" si="152"/>
        <v>6.7584971261074145</v>
      </c>
      <c r="K256" s="77" t="s">
        <v>21</v>
      </c>
      <c r="L256" s="90">
        <v>5.4067977008859316</v>
      </c>
      <c r="M256" s="90">
        <v>0</v>
      </c>
      <c r="N256" s="90">
        <v>1.3516994252214829</v>
      </c>
      <c r="O256" s="90">
        <v>0</v>
      </c>
      <c r="P256" s="90">
        <v>0</v>
      </c>
      <c r="Q256" s="90">
        <v>0</v>
      </c>
      <c r="R256" s="91">
        <v>0</v>
      </c>
      <c r="S256" s="92">
        <f t="shared" si="153"/>
        <v>6.7584971261074145</v>
      </c>
      <c r="U256" s="107" t="s">
        <v>60</v>
      </c>
      <c r="V256" s="123">
        <v>5.4067977008859316</v>
      </c>
      <c r="W256" s="123">
        <v>0</v>
      </c>
      <c r="X256" s="123">
        <v>0</v>
      </c>
      <c r="Y256" s="123">
        <v>0</v>
      </c>
      <c r="Z256" s="123">
        <v>1.3516994252214829</v>
      </c>
      <c r="AA256" s="123">
        <v>0</v>
      </c>
      <c r="AB256" s="123">
        <v>0</v>
      </c>
      <c r="AC256" s="124">
        <v>0</v>
      </c>
      <c r="AD256" s="123">
        <v>0</v>
      </c>
      <c r="AE256" s="123">
        <v>0</v>
      </c>
      <c r="AF256" s="123">
        <v>0</v>
      </c>
      <c r="AG256" s="123">
        <v>0</v>
      </c>
      <c r="AH256" s="123">
        <v>0</v>
      </c>
      <c r="AI256" s="125">
        <f t="shared" si="154"/>
        <v>6.7584971261074145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</row>
    <row r="257" spans="1:111" ht="15">
      <c r="A257" s="29" t="s">
        <v>63</v>
      </c>
      <c r="B257" s="44">
        <v>1.4148000000000003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152"/>
        <v>1.4148000000000003</v>
      </c>
      <c r="K257" s="79" t="s">
        <v>63</v>
      </c>
      <c r="L257" s="44">
        <v>1.4148000000000003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8">
        <v>0</v>
      </c>
      <c r="S257" s="89">
        <f t="shared" si="153"/>
        <v>1.4148000000000003</v>
      </c>
      <c r="U257" s="109" t="s">
        <v>61</v>
      </c>
      <c r="V257" s="119">
        <v>1.4148000000000003</v>
      </c>
      <c r="W257" s="119">
        <v>0</v>
      </c>
      <c r="X257" s="119">
        <v>0</v>
      </c>
      <c r="Y257" s="119">
        <v>0</v>
      </c>
      <c r="Z257" s="119">
        <v>0</v>
      </c>
      <c r="AA257" s="119">
        <v>0</v>
      </c>
      <c r="AB257" s="119">
        <v>0</v>
      </c>
      <c r="AC257" s="120">
        <v>0</v>
      </c>
      <c r="AD257" s="121">
        <v>0</v>
      </c>
      <c r="AE257" s="121">
        <v>0</v>
      </c>
      <c r="AF257" s="121">
        <v>0</v>
      </c>
      <c r="AG257" s="121">
        <v>0</v>
      </c>
      <c r="AH257" s="121">
        <v>0</v>
      </c>
      <c r="AI257" s="122">
        <f t="shared" si="154"/>
        <v>1.4148000000000003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</row>
    <row r="258" spans="1:111">
      <c r="A258" s="58" t="s">
        <v>23</v>
      </c>
      <c r="B258" s="62">
        <v>1.4148000000000003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152"/>
        <v>1.4148000000000003</v>
      </c>
      <c r="K258" s="80" t="s">
        <v>23</v>
      </c>
      <c r="L258" s="93">
        <v>1.4148000000000003</v>
      </c>
      <c r="M258" s="93">
        <v>0</v>
      </c>
      <c r="N258" s="93">
        <v>0</v>
      </c>
      <c r="O258" s="93">
        <v>0</v>
      </c>
      <c r="P258" s="93">
        <v>0</v>
      </c>
      <c r="Q258" s="93">
        <v>0</v>
      </c>
      <c r="R258" s="94">
        <v>0</v>
      </c>
      <c r="S258" s="95">
        <f t="shared" si="153"/>
        <v>1.4148000000000003</v>
      </c>
      <c r="U258" s="110" t="s">
        <v>64</v>
      </c>
      <c r="V258" s="126">
        <v>1.4148000000000003</v>
      </c>
      <c r="W258" s="126">
        <v>0</v>
      </c>
      <c r="X258" s="126">
        <v>0</v>
      </c>
      <c r="Y258" s="126">
        <v>0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7">
        <v>0</v>
      </c>
      <c r="AI258" s="128">
        <f t="shared" si="154"/>
        <v>1.4148000000000003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</row>
    <row r="259" spans="1:111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152"/>
        <v>0</v>
      </c>
      <c r="K259" s="81" t="s">
        <v>19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96">
        <v>0</v>
      </c>
      <c r="S259" s="97">
        <f t="shared" si="153"/>
        <v>0</v>
      </c>
      <c r="U259" s="111" t="s">
        <v>19</v>
      </c>
      <c r="V259" s="129">
        <v>0</v>
      </c>
      <c r="W259" s="129">
        <v>0</v>
      </c>
      <c r="X259" s="129">
        <v>0</v>
      </c>
      <c r="Y259" s="129">
        <v>0</v>
      </c>
      <c r="Z259" s="129">
        <v>0</v>
      </c>
      <c r="AA259" s="129">
        <v>0</v>
      </c>
      <c r="AB259" s="129">
        <v>0</v>
      </c>
      <c r="AC259" s="129">
        <v>0</v>
      </c>
      <c r="AD259" s="130">
        <v>0</v>
      </c>
      <c r="AE259" s="130">
        <v>0</v>
      </c>
      <c r="AF259" s="130">
        <v>0</v>
      </c>
      <c r="AG259" s="130">
        <v>0</v>
      </c>
      <c r="AH259" s="130">
        <v>0</v>
      </c>
      <c r="AI259" s="131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</row>
    <row r="260" spans="1:111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152"/>
        <v>0</v>
      </c>
      <c r="K260" s="80" t="s">
        <v>20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4">
        <v>0</v>
      </c>
      <c r="S260" s="95">
        <f t="shared" si="153"/>
        <v>0</v>
      </c>
      <c r="U260" s="110" t="s">
        <v>20</v>
      </c>
      <c r="V260" s="126">
        <v>0</v>
      </c>
      <c r="W260" s="126">
        <v>0</v>
      </c>
      <c r="X260" s="126">
        <v>0</v>
      </c>
      <c r="Y260" s="126">
        <v>0</v>
      </c>
      <c r="Z260" s="126">
        <v>0</v>
      </c>
      <c r="AA260" s="126">
        <v>0</v>
      </c>
      <c r="AB260" s="126">
        <v>0</v>
      </c>
      <c r="AC260" s="126">
        <v>0</v>
      </c>
      <c r="AD260" s="126">
        <v>0</v>
      </c>
      <c r="AE260" s="126">
        <v>0</v>
      </c>
      <c r="AF260" s="126">
        <v>0</v>
      </c>
      <c r="AG260" s="126">
        <v>0</v>
      </c>
      <c r="AH260" s="127">
        <v>0</v>
      </c>
      <c r="AI260" s="128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</row>
    <row r="261" spans="1:111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152"/>
        <v>0</v>
      </c>
      <c r="K261" s="82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8">
        <v>0</v>
      </c>
      <c r="S261" s="99">
        <f t="shared" si="153"/>
        <v>0</v>
      </c>
      <c r="U261" s="111" t="s">
        <v>11</v>
      </c>
      <c r="V261" s="129">
        <v>0</v>
      </c>
      <c r="W261" s="129">
        <v>0</v>
      </c>
      <c r="X261" s="129">
        <v>0</v>
      </c>
      <c r="Y261" s="129">
        <v>0</v>
      </c>
      <c r="Z261" s="129">
        <v>0</v>
      </c>
      <c r="AA261" s="129">
        <v>0</v>
      </c>
      <c r="AB261" s="129">
        <v>0</v>
      </c>
      <c r="AC261" s="129">
        <v>0</v>
      </c>
      <c r="AD261" s="130">
        <v>0</v>
      </c>
      <c r="AE261" s="130">
        <v>0</v>
      </c>
      <c r="AF261" s="130">
        <v>0</v>
      </c>
      <c r="AG261" s="130">
        <v>0</v>
      </c>
      <c r="AH261" s="130">
        <v>0</v>
      </c>
      <c r="AI261" s="131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</row>
    <row r="262" spans="1:111" ht="15">
      <c r="A262" s="34" t="s">
        <v>26</v>
      </c>
      <c r="B262" s="70">
        <f>SUM(B241:B257)</f>
        <v>1808.8710930579869</v>
      </c>
      <c r="C262" s="70">
        <f t="shared" ref="C262:I262" si="155">SUM(C241:C257)</f>
        <v>46.229185374143434</v>
      </c>
      <c r="D262" s="70">
        <f t="shared" si="155"/>
        <v>1101.0219683829143</v>
      </c>
      <c r="E262" s="70">
        <f t="shared" si="155"/>
        <v>1677.1287077118875</v>
      </c>
      <c r="F262" s="70">
        <f t="shared" si="155"/>
        <v>0</v>
      </c>
      <c r="G262" s="70">
        <f t="shared" si="155"/>
        <v>260.97018822028554</v>
      </c>
      <c r="H262" s="71">
        <f t="shared" si="155"/>
        <v>39.127656002491591</v>
      </c>
      <c r="I262" s="40">
        <f t="shared" si="155"/>
        <v>4933.3487987497092</v>
      </c>
      <c r="K262" s="83" t="s">
        <v>26</v>
      </c>
      <c r="L262" s="70">
        <f>SUM(L241:L257)</f>
        <v>1808.8710930579869</v>
      </c>
      <c r="M262" s="70">
        <f t="shared" ref="M262:S262" si="156">SUM(M241:M257)</f>
        <v>46.229185374143434</v>
      </c>
      <c r="N262" s="70">
        <f t="shared" si="156"/>
        <v>1101.0219683829143</v>
      </c>
      <c r="O262" s="70">
        <f t="shared" si="156"/>
        <v>1677.1287077118875</v>
      </c>
      <c r="P262" s="70">
        <f t="shared" si="156"/>
        <v>838.96406649204778</v>
      </c>
      <c r="Q262" s="70">
        <f t="shared" si="156"/>
        <v>260.97018822028554</v>
      </c>
      <c r="R262" s="71">
        <f t="shared" si="156"/>
        <v>39.127656002491591</v>
      </c>
      <c r="S262" s="100">
        <f t="shared" si="156"/>
        <v>5772.3128652417572</v>
      </c>
      <c r="U262" s="112" t="s">
        <v>62</v>
      </c>
      <c r="V262" s="132">
        <f>SUM(V241:V257)</f>
        <v>1447.6218730768583</v>
      </c>
      <c r="W262" s="132">
        <f t="shared" ref="W262:AH262" si="157">SUM(W241:W257)</f>
        <v>129.77341178404328</v>
      </c>
      <c r="X262" s="132">
        <f t="shared" si="157"/>
        <v>260.97018822028554</v>
      </c>
      <c r="Y262" s="132">
        <f t="shared" si="157"/>
        <v>46.229185374143434</v>
      </c>
      <c r="Z262" s="132">
        <f t="shared" si="157"/>
        <v>1097.3027599680074</v>
      </c>
      <c r="AA262" s="132">
        <f t="shared" si="157"/>
        <v>1556.0381756363602</v>
      </c>
      <c r="AB262" s="132">
        <f t="shared" si="157"/>
        <v>838.96406649204778</v>
      </c>
      <c r="AC262" s="132">
        <f t="shared" si="157"/>
        <v>395.41320469001118</v>
      </c>
      <c r="AD262" s="133">
        <f t="shared" si="157"/>
        <v>231.4758081970852</v>
      </c>
      <c r="AE262" s="133">
        <f t="shared" si="157"/>
        <v>115.55276445247063</v>
      </c>
      <c r="AF262" s="133">
        <f t="shared" si="157"/>
        <v>39.127656002491591</v>
      </c>
      <c r="AG262" s="133">
        <f t="shared" si="157"/>
        <v>3.7192084149070141</v>
      </c>
      <c r="AH262" s="133">
        <f t="shared" si="157"/>
        <v>5.5377676230566246</v>
      </c>
      <c r="AI262" s="134">
        <f>SUM(V262:AC262)</f>
        <v>5772.3128652417572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</row>
    <row r="263" spans="1:111" s="14" customFormat="1" ht="15" thickBot="1">
      <c r="A263" s="31" t="s">
        <v>86</v>
      </c>
      <c r="B263" s="49">
        <f>IF($I262=0,"-",B262/$I262)</f>
        <v>0.36666190996193515</v>
      </c>
      <c r="C263" s="49">
        <f t="shared" ref="C263:H263" si="158">IF($I262=0,"-",C262/$I262)</f>
        <v>9.3707514428859346E-3</v>
      </c>
      <c r="D263" s="49">
        <f t="shared" si="158"/>
        <v>0.22317942908515886</v>
      </c>
      <c r="E263" s="49">
        <f t="shared" si="158"/>
        <v>0.3399574561070835</v>
      </c>
      <c r="F263" s="49">
        <f t="shared" si="158"/>
        <v>0</v>
      </c>
      <c r="G263" s="49">
        <f t="shared" si="158"/>
        <v>5.2899196644361518E-2</v>
      </c>
      <c r="H263" s="72">
        <f t="shared" si="158"/>
        <v>7.9312567585750199E-3</v>
      </c>
      <c r="I263" s="50">
        <f>SUM(B263:H263)</f>
        <v>1</v>
      </c>
      <c r="K263" s="84" t="s">
        <v>86</v>
      </c>
      <c r="L263" s="101">
        <f>IF($S262=0,"-",L262/$S262)</f>
        <v>0.31337024435217048</v>
      </c>
      <c r="M263" s="101">
        <f t="shared" ref="M263:R263" si="159">IF($S262=0,"-",M262/$S262)</f>
        <v>8.0087802677007627E-3</v>
      </c>
      <c r="N263" s="101">
        <f t="shared" si="159"/>
        <v>0.19074190780835321</v>
      </c>
      <c r="O263" s="101">
        <f t="shared" si="159"/>
        <v>0.29054709037183235</v>
      </c>
      <c r="P263" s="101">
        <f t="shared" si="159"/>
        <v>0.14534279171593553</v>
      </c>
      <c r="Q263" s="101">
        <f t="shared" si="159"/>
        <v>4.5210679724539765E-2</v>
      </c>
      <c r="R263" s="102">
        <f t="shared" si="159"/>
        <v>6.7785057594678452E-3</v>
      </c>
      <c r="S263" s="103">
        <f>SUM(L263:R263)</f>
        <v>0.99999999999999989</v>
      </c>
      <c r="U263" s="113" t="s">
        <v>86</v>
      </c>
      <c r="V263" s="135">
        <f>+V262/$AI262</f>
        <v>0.25078714665550766</v>
      </c>
      <c r="W263" s="135">
        <f t="shared" ref="W263:AH263" si="160">+W262/$AI262</f>
        <v>2.2482047458910231E-2</v>
      </c>
      <c r="X263" s="135">
        <f t="shared" si="160"/>
        <v>4.5210679724539765E-2</v>
      </c>
      <c r="Y263" s="135">
        <f t="shared" si="160"/>
        <v>8.0087802677007627E-3</v>
      </c>
      <c r="Z263" s="135">
        <f t="shared" si="160"/>
        <v>0.19009758923073378</v>
      </c>
      <c r="AA263" s="135">
        <f t="shared" si="160"/>
        <v>0.26956927179157497</v>
      </c>
      <c r="AB263" s="135">
        <f t="shared" si="160"/>
        <v>0.14534279171593553</v>
      </c>
      <c r="AC263" s="135">
        <f t="shared" si="160"/>
        <v>6.8501693155097271E-2</v>
      </c>
      <c r="AD263" s="135">
        <f t="shared" si="160"/>
        <v>4.0101050237752574E-2</v>
      </c>
      <c r="AE263" s="135">
        <f t="shared" si="160"/>
        <v>2.0018451381642325E-2</v>
      </c>
      <c r="AF263" s="135">
        <f t="shared" si="160"/>
        <v>6.7785057594678452E-3</v>
      </c>
      <c r="AG263" s="135">
        <f t="shared" si="160"/>
        <v>6.4431857761944886E-4</v>
      </c>
      <c r="AH263" s="135">
        <f t="shared" si="160"/>
        <v>9.5936719861505477E-4</v>
      </c>
      <c r="AI263" s="136">
        <f>SUM(V263:AC263)</f>
        <v>1</v>
      </c>
    </row>
    <row r="264" spans="1:111" ht="15" thickBot="1">
      <c r="A264" s="32"/>
      <c r="B264" s="32"/>
      <c r="C264" s="32"/>
      <c r="D264" s="32"/>
      <c r="E264" s="32"/>
      <c r="F264" s="32"/>
      <c r="G264" s="32"/>
      <c r="H264" s="32"/>
      <c r="I264" s="32"/>
      <c r="K264" s="32"/>
      <c r="L264" s="32"/>
      <c r="M264" s="32"/>
      <c r="N264" s="32"/>
      <c r="O264" s="32"/>
      <c r="P264" s="32"/>
      <c r="Q264" s="32"/>
      <c r="R264" s="32"/>
      <c r="S264" s="32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</row>
    <row r="265" spans="1:111" ht="30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4" t="s">
        <v>36</v>
      </c>
      <c r="L265" s="86" t="s">
        <v>0</v>
      </c>
      <c r="M265" s="86" t="s">
        <v>1</v>
      </c>
      <c r="N265" s="86" t="s">
        <v>2</v>
      </c>
      <c r="O265" s="86" t="s">
        <v>3</v>
      </c>
      <c r="P265" s="86" t="s">
        <v>27</v>
      </c>
      <c r="Q265" s="86" t="s">
        <v>4</v>
      </c>
      <c r="R265" s="86" t="s">
        <v>5</v>
      </c>
      <c r="S265" s="87" t="s">
        <v>6</v>
      </c>
      <c r="U265" s="445" t="s">
        <v>36</v>
      </c>
      <c r="V265" s="116" t="s">
        <v>77</v>
      </c>
      <c r="W265" s="116" t="s">
        <v>78</v>
      </c>
      <c r="X265" s="116" t="s">
        <v>4</v>
      </c>
      <c r="Y265" s="116" t="s">
        <v>1</v>
      </c>
      <c r="Z265" s="116" t="s">
        <v>2</v>
      </c>
      <c r="AA265" s="116" t="s">
        <v>3</v>
      </c>
      <c r="AB265" s="116" t="s">
        <v>54</v>
      </c>
      <c r="AC265" s="116" t="s">
        <v>66</v>
      </c>
      <c r="AD265" s="117" t="s">
        <v>79</v>
      </c>
      <c r="AE265" s="117" t="s">
        <v>80</v>
      </c>
      <c r="AF265" s="117" t="s">
        <v>81</v>
      </c>
      <c r="AG265" s="117" t="s">
        <v>82</v>
      </c>
      <c r="AH265" s="117" t="s">
        <v>83</v>
      </c>
      <c r="AI265" s="118" t="s">
        <v>62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</row>
    <row r="266" spans="1:111" ht="15">
      <c r="A266" s="411" t="s">
        <v>36</v>
      </c>
      <c r="B266" s="386" t="s">
        <v>119</v>
      </c>
      <c r="C266" s="387"/>
      <c r="D266" s="387"/>
      <c r="E266" s="387"/>
      <c r="F266" s="387"/>
      <c r="G266" s="387"/>
      <c r="H266" s="387"/>
      <c r="I266" s="388"/>
      <c r="K266" s="405" t="s">
        <v>36</v>
      </c>
      <c r="L266" s="389" t="s">
        <v>119</v>
      </c>
      <c r="M266" s="390"/>
      <c r="N266" s="390"/>
      <c r="O266" s="390"/>
      <c r="P266" s="390"/>
      <c r="Q266" s="390"/>
      <c r="R266" s="390"/>
      <c r="S266" s="391"/>
      <c r="U266" s="446" t="s">
        <v>36</v>
      </c>
      <c r="V266" s="402" t="s">
        <v>119</v>
      </c>
      <c r="W266" s="402"/>
      <c r="X266" s="402"/>
      <c r="Y266" s="402"/>
      <c r="Z266" s="402"/>
      <c r="AA266" s="402"/>
      <c r="AB266" s="402"/>
      <c r="AC266" s="402"/>
      <c r="AD266" s="402"/>
      <c r="AE266" s="402"/>
      <c r="AF266" s="402"/>
      <c r="AG266" s="402"/>
      <c r="AH266" s="402"/>
      <c r="AI266" s="403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</row>
    <row r="267" spans="1:111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  <c r="K267" s="85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4">
        <v>0</v>
      </c>
      <c r="S267" s="105">
        <f>SUM(L267:R267)</f>
        <v>0</v>
      </c>
      <c r="U267" s="106" t="s">
        <v>7</v>
      </c>
      <c r="V267" s="119">
        <v>0</v>
      </c>
      <c r="W267" s="119">
        <v>0</v>
      </c>
      <c r="X267" s="119">
        <v>0</v>
      </c>
      <c r="Y267" s="119">
        <v>0</v>
      </c>
      <c r="Z267" s="119">
        <v>0</v>
      </c>
      <c r="AA267" s="119">
        <v>0</v>
      </c>
      <c r="AB267" s="119">
        <v>0</v>
      </c>
      <c r="AC267" s="120">
        <v>0</v>
      </c>
      <c r="AD267" s="121">
        <v>0</v>
      </c>
      <c r="AE267" s="121">
        <v>0</v>
      </c>
      <c r="AF267" s="121">
        <v>0</v>
      </c>
      <c r="AG267" s="121">
        <v>0</v>
      </c>
      <c r="AH267" s="121">
        <v>0</v>
      </c>
      <c r="AI267" s="122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</row>
    <row r="268" spans="1:111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161">SUM(B268:H268)</f>
        <v>0</v>
      </c>
      <c r="K268" s="77" t="s">
        <v>8</v>
      </c>
      <c r="L268" s="90">
        <v>0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S268" s="92">
        <f t="shared" ref="S268:S287" si="162">SUM(L268:R268)</f>
        <v>0</v>
      </c>
      <c r="U268" s="107" t="s">
        <v>8</v>
      </c>
      <c r="V268" s="123">
        <v>0</v>
      </c>
      <c r="W268" s="123">
        <v>0</v>
      </c>
      <c r="X268" s="123">
        <v>0</v>
      </c>
      <c r="Y268" s="123">
        <v>0</v>
      </c>
      <c r="Z268" s="123">
        <v>0</v>
      </c>
      <c r="AA268" s="123">
        <v>0</v>
      </c>
      <c r="AB268" s="123">
        <v>0</v>
      </c>
      <c r="AC268" s="124">
        <v>0</v>
      </c>
      <c r="AD268" s="123">
        <v>0</v>
      </c>
      <c r="AE268" s="123">
        <v>0</v>
      </c>
      <c r="AF268" s="123">
        <v>0</v>
      </c>
      <c r="AG268" s="123">
        <v>0</v>
      </c>
      <c r="AH268" s="123">
        <v>0</v>
      </c>
      <c r="AI268" s="125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</row>
    <row r="269" spans="1:111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161"/>
        <v>0</v>
      </c>
      <c r="K269" s="78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8">
        <v>0</v>
      </c>
      <c r="S269" s="89">
        <f t="shared" si="162"/>
        <v>0</v>
      </c>
      <c r="U269" s="108" t="s">
        <v>10</v>
      </c>
      <c r="V269" s="119">
        <v>0</v>
      </c>
      <c r="W269" s="119">
        <v>0</v>
      </c>
      <c r="X269" s="119">
        <v>0</v>
      </c>
      <c r="Y269" s="119">
        <v>0</v>
      </c>
      <c r="Z269" s="119">
        <v>0</v>
      </c>
      <c r="AA269" s="119">
        <v>0</v>
      </c>
      <c r="AB269" s="119">
        <v>0</v>
      </c>
      <c r="AC269" s="120">
        <v>0</v>
      </c>
      <c r="AD269" s="121">
        <v>0</v>
      </c>
      <c r="AE269" s="121">
        <v>0</v>
      </c>
      <c r="AF269" s="121">
        <v>0</v>
      </c>
      <c r="AG269" s="121">
        <v>0</v>
      </c>
      <c r="AH269" s="121">
        <v>0</v>
      </c>
      <c r="AI269" s="122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</row>
    <row r="270" spans="1:111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161"/>
        <v>0</v>
      </c>
      <c r="K270" s="77" t="s">
        <v>55</v>
      </c>
      <c r="L270" s="90">
        <v>0</v>
      </c>
      <c r="M270" s="90">
        <v>0</v>
      </c>
      <c r="N270" s="90">
        <v>0</v>
      </c>
      <c r="O270" s="90">
        <v>0</v>
      </c>
      <c r="P270" s="90">
        <v>0</v>
      </c>
      <c r="Q270" s="90">
        <v>0</v>
      </c>
      <c r="R270" s="91">
        <v>0</v>
      </c>
      <c r="S270" s="92">
        <f t="shared" si="162"/>
        <v>0</v>
      </c>
      <c r="U270" s="107" t="s">
        <v>55</v>
      </c>
      <c r="V270" s="123">
        <v>0</v>
      </c>
      <c r="W270" s="123">
        <v>0</v>
      </c>
      <c r="X270" s="123">
        <v>0</v>
      </c>
      <c r="Y270" s="123">
        <v>0</v>
      </c>
      <c r="Z270" s="123">
        <v>0</v>
      </c>
      <c r="AA270" s="123">
        <v>0</v>
      </c>
      <c r="AB270" s="123">
        <v>0</v>
      </c>
      <c r="AC270" s="124">
        <v>0</v>
      </c>
      <c r="AD270" s="123">
        <v>0</v>
      </c>
      <c r="AE270" s="123">
        <v>0</v>
      </c>
      <c r="AF270" s="123">
        <v>0</v>
      </c>
      <c r="AG270" s="123">
        <v>0</v>
      </c>
      <c r="AH270" s="123">
        <v>0</v>
      </c>
      <c r="AI270" s="125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</row>
    <row r="271" spans="1:111" ht="15">
      <c r="A271" s="28" t="s">
        <v>16</v>
      </c>
      <c r="B271" s="44">
        <v>14.925958887321917</v>
      </c>
      <c r="C271" s="44">
        <v>80.865139933006418</v>
      </c>
      <c r="D271" s="44">
        <v>29.04465134658324</v>
      </c>
      <c r="E271" s="44">
        <v>0</v>
      </c>
      <c r="F271" s="397"/>
      <c r="G271" s="44">
        <v>0</v>
      </c>
      <c r="H271" s="45">
        <v>0</v>
      </c>
      <c r="I271" s="40">
        <f t="shared" si="161"/>
        <v>124.83575016691157</v>
      </c>
      <c r="K271" s="78" t="s">
        <v>16</v>
      </c>
      <c r="L271" s="44">
        <v>14.925958887321917</v>
      </c>
      <c r="M271" s="44">
        <v>80.865139933006418</v>
      </c>
      <c r="N271" s="44">
        <v>29.04465134658324</v>
      </c>
      <c r="O271" s="44">
        <v>0</v>
      </c>
      <c r="P271" s="44">
        <v>0</v>
      </c>
      <c r="Q271" s="44">
        <v>0</v>
      </c>
      <c r="R271" s="88">
        <v>0</v>
      </c>
      <c r="S271" s="89">
        <f t="shared" si="162"/>
        <v>124.83575016691157</v>
      </c>
      <c r="U271" s="108" t="s">
        <v>16</v>
      </c>
      <c r="V271" s="119">
        <v>14.925958887321917</v>
      </c>
      <c r="W271" s="119">
        <v>0</v>
      </c>
      <c r="X271" s="119">
        <v>0</v>
      </c>
      <c r="Y271" s="119">
        <v>80.865139933006418</v>
      </c>
      <c r="Z271" s="119">
        <v>29.04465134658324</v>
      </c>
      <c r="AA271" s="119">
        <v>0</v>
      </c>
      <c r="AB271" s="119">
        <v>0</v>
      </c>
      <c r="AC271" s="120">
        <v>0</v>
      </c>
      <c r="AD271" s="121">
        <v>0</v>
      </c>
      <c r="AE271" s="121">
        <v>0</v>
      </c>
      <c r="AF271" s="121">
        <v>0</v>
      </c>
      <c r="AG271" s="121">
        <v>0</v>
      </c>
      <c r="AH271" s="121">
        <v>0</v>
      </c>
      <c r="AI271" s="122">
        <f t="shared" si="163"/>
        <v>124.83575016691157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</row>
    <row r="272" spans="1:111" ht="15">
      <c r="A272" s="27" t="s">
        <v>67</v>
      </c>
      <c r="B272" s="41">
        <v>2.9086433332655881</v>
      </c>
      <c r="C272" s="41">
        <v>0.45992131165858369</v>
      </c>
      <c r="D272" s="41">
        <v>8.1327549012798315</v>
      </c>
      <c r="E272" s="41">
        <v>0.41617269908618182</v>
      </c>
      <c r="F272" s="397"/>
      <c r="G272" s="41">
        <v>0</v>
      </c>
      <c r="H272" s="42">
        <v>0</v>
      </c>
      <c r="I272" s="43">
        <f t="shared" si="161"/>
        <v>11.917492245290186</v>
      </c>
      <c r="K272" s="77" t="s">
        <v>67</v>
      </c>
      <c r="L272" s="90">
        <v>2.9086433332655881</v>
      </c>
      <c r="M272" s="90">
        <v>0.45992131165858369</v>
      </c>
      <c r="N272" s="90">
        <v>8.1327549012798315</v>
      </c>
      <c r="O272" s="90">
        <v>0.41617269908618182</v>
      </c>
      <c r="P272" s="90">
        <v>0</v>
      </c>
      <c r="Q272" s="90">
        <v>0</v>
      </c>
      <c r="R272" s="91">
        <v>0</v>
      </c>
      <c r="S272" s="92">
        <f t="shared" si="162"/>
        <v>11.917492245290186</v>
      </c>
      <c r="U272" s="107" t="s">
        <v>56</v>
      </c>
      <c r="V272" s="123">
        <v>2.9086433332655881</v>
      </c>
      <c r="W272" s="123">
        <v>0</v>
      </c>
      <c r="X272" s="123">
        <v>0</v>
      </c>
      <c r="Y272" s="123">
        <v>0.45992131165858369</v>
      </c>
      <c r="Z272" s="123">
        <v>8.1327549012798315</v>
      </c>
      <c r="AA272" s="123">
        <v>0.41617269908618182</v>
      </c>
      <c r="AB272" s="123">
        <v>0</v>
      </c>
      <c r="AC272" s="124">
        <v>0</v>
      </c>
      <c r="AD272" s="123">
        <v>0</v>
      </c>
      <c r="AE272" s="123">
        <v>0</v>
      </c>
      <c r="AF272" s="123">
        <v>0</v>
      </c>
      <c r="AG272" s="123">
        <v>0</v>
      </c>
      <c r="AH272" s="123">
        <v>0</v>
      </c>
      <c r="AI272" s="125">
        <f t="shared" si="163"/>
        <v>11.917492245290186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</row>
    <row r="273" spans="1:111" ht="15">
      <c r="A273" s="28" t="s">
        <v>57</v>
      </c>
      <c r="B273" s="44">
        <v>0</v>
      </c>
      <c r="C273" s="44">
        <v>0</v>
      </c>
      <c r="D273" s="44">
        <v>0</v>
      </c>
      <c r="E273" s="44">
        <v>29.790616305585189</v>
      </c>
      <c r="F273" s="397"/>
      <c r="G273" s="44">
        <v>0</v>
      </c>
      <c r="H273" s="45">
        <v>0</v>
      </c>
      <c r="I273" s="40">
        <f t="shared" si="161"/>
        <v>29.790616305585189</v>
      </c>
      <c r="K273" s="78" t="s">
        <v>57</v>
      </c>
      <c r="L273" s="44">
        <v>0</v>
      </c>
      <c r="M273" s="44">
        <v>0</v>
      </c>
      <c r="N273" s="44">
        <v>0</v>
      </c>
      <c r="O273" s="44">
        <v>29.790616305585189</v>
      </c>
      <c r="P273" s="44">
        <v>407.03229089583738</v>
      </c>
      <c r="Q273" s="44">
        <v>0</v>
      </c>
      <c r="R273" s="88">
        <v>0</v>
      </c>
      <c r="S273" s="89">
        <f t="shared" si="162"/>
        <v>436.82290720142259</v>
      </c>
      <c r="U273" s="108" t="s">
        <v>57</v>
      </c>
      <c r="V273" s="119">
        <v>0</v>
      </c>
      <c r="W273" s="119">
        <v>0</v>
      </c>
      <c r="X273" s="119">
        <v>0</v>
      </c>
      <c r="Y273" s="119">
        <v>0</v>
      </c>
      <c r="Z273" s="119">
        <v>0</v>
      </c>
      <c r="AA273" s="119">
        <v>29.790616305585189</v>
      </c>
      <c r="AB273" s="119">
        <v>407.03229089583738</v>
      </c>
      <c r="AC273" s="120">
        <v>0</v>
      </c>
      <c r="AD273" s="119">
        <v>0</v>
      </c>
      <c r="AE273" s="119">
        <v>0</v>
      </c>
      <c r="AF273" s="119">
        <v>0</v>
      </c>
      <c r="AG273" s="119">
        <v>0</v>
      </c>
      <c r="AH273" s="119">
        <v>0</v>
      </c>
      <c r="AI273" s="122">
        <f t="shared" si="163"/>
        <v>436.82290720142259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</row>
    <row r="274" spans="1:111" ht="15">
      <c r="A274" s="27" t="s">
        <v>12</v>
      </c>
      <c r="B274" s="41">
        <v>0</v>
      </c>
      <c r="C274" s="41">
        <v>0</v>
      </c>
      <c r="D274" s="41">
        <v>0</v>
      </c>
      <c r="E274" s="41">
        <v>1.9630769186414043E-2</v>
      </c>
      <c r="F274" s="397"/>
      <c r="G274" s="41">
        <v>0</v>
      </c>
      <c r="H274" s="42">
        <v>0</v>
      </c>
      <c r="I274" s="43">
        <f t="shared" si="161"/>
        <v>1.9630769186414043E-2</v>
      </c>
      <c r="K274" s="77" t="s">
        <v>12</v>
      </c>
      <c r="L274" s="90">
        <v>0</v>
      </c>
      <c r="M274" s="90">
        <v>0</v>
      </c>
      <c r="N274" s="90">
        <v>0</v>
      </c>
      <c r="O274" s="90">
        <v>1.9630769186414043E-2</v>
      </c>
      <c r="P274" s="90">
        <v>1.2442921369838738</v>
      </c>
      <c r="Q274" s="90">
        <v>0</v>
      </c>
      <c r="R274" s="91">
        <v>0</v>
      </c>
      <c r="S274" s="92">
        <f t="shared" si="162"/>
        <v>1.2639229061702877</v>
      </c>
      <c r="U274" s="107" t="s">
        <v>12</v>
      </c>
      <c r="V274" s="123">
        <v>0</v>
      </c>
      <c r="W274" s="123">
        <v>0</v>
      </c>
      <c r="X274" s="123">
        <v>0</v>
      </c>
      <c r="Y274" s="123">
        <v>0</v>
      </c>
      <c r="Z274" s="123">
        <v>0</v>
      </c>
      <c r="AA274" s="123">
        <v>1.9630769186414043E-2</v>
      </c>
      <c r="AB274" s="123">
        <v>1.2442921369838738</v>
      </c>
      <c r="AC274" s="124">
        <v>0</v>
      </c>
      <c r="AD274" s="123">
        <v>0</v>
      </c>
      <c r="AE274" s="123">
        <v>0</v>
      </c>
      <c r="AF274" s="123">
        <v>0</v>
      </c>
      <c r="AG274" s="123">
        <v>0</v>
      </c>
      <c r="AH274" s="123">
        <v>0</v>
      </c>
      <c r="AI274" s="125">
        <f t="shared" si="163"/>
        <v>1.2639229061702877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</row>
    <row r="275" spans="1:111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161"/>
        <v>0</v>
      </c>
      <c r="K275" s="78" t="s">
        <v>58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8">
        <v>0</v>
      </c>
      <c r="S275" s="89">
        <f t="shared" si="162"/>
        <v>0</v>
      </c>
      <c r="U275" s="108" t="s">
        <v>58</v>
      </c>
      <c r="V275" s="119">
        <v>0</v>
      </c>
      <c r="W275" s="119">
        <v>0</v>
      </c>
      <c r="X275" s="119">
        <v>0</v>
      </c>
      <c r="Y275" s="119">
        <v>0</v>
      </c>
      <c r="Z275" s="119">
        <v>0</v>
      </c>
      <c r="AA275" s="119">
        <v>0</v>
      </c>
      <c r="AB275" s="119">
        <v>0</v>
      </c>
      <c r="AC275" s="120">
        <v>0</v>
      </c>
      <c r="AD275" s="119">
        <v>0</v>
      </c>
      <c r="AE275" s="119">
        <v>0</v>
      </c>
      <c r="AF275" s="119">
        <v>0</v>
      </c>
      <c r="AG275" s="119">
        <v>0</v>
      </c>
      <c r="AH275" s="119">
        <v>0</v>
      </c>
      <c r="AI275" s="122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</row>
    <row r="276" spans="1:111" ht="15">
      <c r="A276" s="27" t="s">
        <v>17</v>
      </c>
      <c r="B276" s="41">
        <v>0.19753958287875106</v>
      </c>
      <c r="C276" s="41">
        <v>0</v>
      </c>
      <c r="D276" s="41">
        <v>2.6694538226858251</v>
      </c>
      <c r="E276" s="41">
        <v>0</v>
      </c>
      <c r="F276" s="397"/>
      <c r="G276" s="41">
        <v>0</v>
      </c>
      <c r="H276" s="42">
        <v>0</v>
      </c>
      <c r="I276" s="43">
        <f t="shared" si="161"/>
        <v>2.866993405564576</v>
      </c>
      <c r="K276" s="77" t="s">
        <v>17</v>
      </c>
      <c r="L276" s="90">
        <v>0.19753958287875106</v>
      </c>
      <c r="M276" s="90">
        <v>0</v>
      </c>
      <c r="N276" s="90">
        <v>2.6694538226858251</v>
      </c>
      <c r="O276" s="90">
        <v>0</v>
      </c>
      <c r="P276" s="90">
        <v>1.6755348826364715</v>
      </c>
      <c r="Q276" s="90">
        <v>0</v>
      </c>
      <c r="R276" s="91">
        <v>0</v>
      </c>
      <c r="S276" s="92">
        <f t="shared" si="162"/>
        <v>4.5425282882010478</v>
      </c>
      <c r="U276" s="107" t="s">
        <v>17</v>
      </c>
      <c r="V276" s="123">
        <v>0.19753958287875106</v>
      </c>
      <c r="W276" s="123">
        <v>0</v>
      </c>
      <c r="X276" s="123">
        <v>0</v>
      </c>
      <c r="Y276" s="123">
        <v>0</v>
      </c>
      <c r="Z276" s="123">
        <v>2.6694538226858251</v>
      </c>
      <c r="AA276" s="123">
        <v>0</v>
      </c>
      <c r="AB276" s="123">
        <v>1.6755348826364715</v>
      </c>
      <c r="AC276" s="124">
        <v>0</v>
      </c>
      <c r="AD276" s="123">
        <v>0</v>
      </c>
      <c r="AE276" s="123">
        <v>0</v>
      </c>
      <c r="AF276" s="123">
        <v>0</v>
      </c>
      <c r="AG276" s="123">
        <v>0</v>
      </c>
      <c r="AH276" s="123">
        <v>0</v>
      </c>
      <c r="AI276" s="125">
        <f t="shared" si="163"/>
        <v>4.5425282882010478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</row>
    <row r="277" spans="1:111" ht="15">
      <c r="A277" s="28" t="s">
        <v>139</v>
      </c>
      <c r="B277" s="44">
        <v>22.997989616586956</v>
      </c>
      <c r="C277" s="44">
        <v>267.09468452982958</v>
      </c>
      <c r="D277" s="44">
        <v>1002.6152137359171</v>
      </c>
      <c r="E277" s="44">
        <v>0</v>
      </c>
      <c r="F277" s="397"/>
      <c r="G277" s="44">
        <v>0</v>
      </c>
      <c r="H277" s="45">
        <v>0</v>
      </c>
      <c r="I277" s="40">
        <f t="shared" si="161"/>
        <v>1292.7078878823336</v>
      </c>
      <c r="K277" s="78" t="s">
        <v>139</v>
      </c>
      <c r="L277" s="44">
        <v>22.997989616586956</v>
      </c>
      <c r="M277" s="44">
        <v>267.09468452982958</v>
      </c>
      <c r="N277" s="44">
        <v>1002.6152137359171</v>
      </c>
      <c r="O277" s="44">
        <v>0</v>
      </c>
      <c r="P277" s="44">
        <v>0</v>
      </c>
      <c r="Q277" s="44">
        <v>0</v>
      </c>
      <c r="R277" s="88">
        <v>0</v>
      </c>
      <c r="S277" s="89">
        <f t="shared" si="162"/>
        <v>1292.7078878823336</v>
      </c>
      <c r="U277" s="108" t="s">
        <v>139</v>
      </c>
      <c r="V277" s="119">
        <v>22.70088763157046</v>
      </c>
      <c r="W277" s="119">
        <v>0</v>
      </c>
      <c r="X277" s="119">
        <v>0</v>
      </c>
      <c r="Y277" s="119">
        <v>267.09468452982958</v>
      </c>
      <c r="Z277" s="119">
        <v>794.0793304528388</v>
      </c>
      <c r="AA277" s="119">
        <v>0</v>
      </c>
      <c r="AB277" s="119">
        <v>0</v>
      </c>
      <c r="AC277" s="120">
        <v>208.83298526809475</v>
      </c>
      <c r="AD277" s="119">
        <v>0.29710198501649565</v>
      </c>
      <c r="AE277" s="119">
        <v>0</v>
      </c>
      <c r="AF277" s="119">
        <v>0</v>
      </c>
      <c r="AG277" s="119">
        <v>208.53588328307828</v>
      </c>
      <c r="AH277" s="119">
        <v>0</v>
      </c>
      <c r="AI277" s="122">
        <f t="shared" si="163"/>
        <v>1292.7078878823336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</row>
    <row r="278" spans="1:111" ht="15">
      <c r="A278" s="27" t="s">
        <v>25</v>
      </c>
      <c r="B278" s="41">
        <v>8.2382110717187729</v>
      </c>
      <c r="C278" s="41">
        <v>0</v>
      </c>
      <c r="D278" s="41">
        <v>1.2361746797821631</v>
      </c>
      <c r="E278" s="41">
        <v>716.88162831123714</v>
      </c>
      <c r="F278" s="397"/>
      <c r="G278" s="41">
        <v>7.1586043767756422</v>
      </c>
      <c r="H278" s="42">
        <v>0</v>
      </c>
      <c r="I278" s="43">
        <f t="shared" si="161"/>
        <v>733.5146184395137</v>
      </c>
      <c r="K278" s="77" t="s">
        <v>25</v>
      </c>
      <c r="L278" s="90">
        <v>8.2382110717187729</v>
      </c>
      <c r="M278" s="90">
        <v>0</v>
      </c>
      <c r="N278" s="90">
        <v>1.2361746797821631</v>
      </c>
      <c r="O278" s="90">
        <v>716.88162831123714</v>
      </c>
      <c r="P278" s="90">
        <v>0.72038398704343076</v>
      </c>
      <c r="Q278" s="90">
        <v>7.1586043767756422</v>
      </c>
      <c r="R278" s="91">
        <v>0</v>
      </c>
      <c r="S278" s="92">
        <f t="shared" si="162"/>
        <v>734.23500242655712</v>
      </c>
      <c r="U278" s="107" t="s">
        <v>25</v>
      </c>
      <c r="V278" s="123">
        <v>4.2731507794564569</v>
      </c>
      <c r="W278" s="123">
        <v>2.215438063572559</v>
      </c>
      <c r="X278" s="123">
        <v>7.1586043767756422</v>
      </c>
      <c r="Y278" s="123">
        <v>0</v>
      </c>
      <c r="Z278" s="123">
        <v>0</v>
      </c>
      <c r="AA278" s="123">
        <v>715.64545363145498</v>
      </c>
      <c r="AB278" s="123">
        <v>0.72038398704343076</v>
      </c>
      <c r="AC278" s="124">
        <v>4.2219715882540836</v>
      </c>
      <c r="AD278" s="123">
        <v>1.7496222286897583</v>
      </c>
      <c r="AE278" s="123">
        <v>1.2361746797821631</v>
      </c>
      <c r="AF278" s="123">
        <v>0</v>
      </c>
      <c r="AG278" s="123">
        <v>1.2361746797821631</v>
      </c>
      <c r="AH278" s="123">
        <v>0</v>
      </c>
      <c r="AI278" s="125">
        <f t="shared" si="163"/>
        <v>734.23500242655712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</row>
    <row r="279" spans="1:111" ht="15">
      <c r="A279" s="28" t="s">
        <v>24</v>
      </c>
      <c r="B279" s="44">
        <v>0.7496235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 t="shared" si="161"/>
        <v>0.7496235</v>
      </c>
      <c r="K279" s="78" t="s">
        <v>24</v>
      </c>
      <c r="L279" s="44">
        <v>0.7496235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8">
        <v>0</v>
      </c>
      <c r="S279" s="89">
        <f t="shared" si="162"/>
        <v>0.7496235</v>
      </c>
      <c r="U279" s="108" t="s">
        <v>24</v>
      </c>
      <c r="V279" s="119">
        <v>0.7496235</v>
      </c>
      <c r="W279" s="119">
        <v>0</v>
      </c>
      <c r="X279" s="119">
        <v>0</v>
      </c>
      <c r="Y279" s="119">
        <v>0</v>
      </c>
      <c r="Z279" s="119">
        <v>0</v>
      </c>
      <c r="AA279" s="119">
        <v>0</v>
      </c>
      <c r="AB279" s="119">
        <v>0</v>
      </c>
      <c r="AC279" s="120">
        <v>0</v>
      </c>
      <c r="AD279" s="119">
        <v>0</v>
      </c>
      <c r="AE279" s="119">
        <v>0</v>
      </c>
      <c r="AF279" s="119">
        <v>0</v>
      </c>
      <c r="AG279" s="119">
        <v>0</v>
      </c>
      <c r="AH279" s="119">
        <v>0</v>
      </c>
      <c r="AI279" s="122">
        <f t="shared" si="163"/>
        <v>0.7496235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</row>
    <row r="280" spans="1:111" ht="15">
      <c r="A280" s="27" t="s">
        <v>59</v>
      </c>
      <c r="B280" s="41">
        <v>0.18475910429049619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161"/>
        <v>0.18475910429049619</v>
      </c>
      <c r="K280" s="77" t="s">
        <v>59</v>
      </c>
      <c r="L280" s="90">
        <v>0.18475910429049619</v>
      </c>
      <c r="M280" s="90">
        <v>0</v>
      </c>
      <c r="N280" s="90">
        <v>0</v>
      </c>
      <c r="O280" s="90">
        <v>0</v>
      </c>
      <c r="P280" s="90">
        <v>0</v>
      </c>
      <c r="Q280" s="90">
        <v>0</v>
      </c>
      <c r="R280" s="91">
        <v>0</v>
      </c>
      <c r="S280" s="92">
        <f t="shared" si="162"/>
        <v>0.18475910429049619</v>
      </c>
      <c r="U280" s="107" t="s">
        <v>59</v>
      </c>
      <c r="V280" s="123">
        <v>0.18475910429049619</v>
      </c>
      <c r="W280" s="123">
        <v>0</v>
      </c>
      <c r="X280" s="123">
        <v>0</v>
      </c>
      <c r="Y280" s="123">
        <v>0</v>
      </c>
      <c r="Z280" s="123">
        <v>0</v>
      </c>
      <c r="AA280" s="123">
        <v>0</v>
      </c>
      <c r="AB280" s="123">
        <v>0</v>
      </c>
      <c r="AC280" s="124">
        <v>0</v>
      </c>
      <c r="AD280" s="123">
        <v>0</v>
      </c>
      <c r="AE280" s="123">
        <v>0</v>
      </c>
      <c r="AF280" s="123">
        <v>0</v>
      </c>
      <c r="AG280" s="123">
        <v>0</v>
      </c>
      <c r="AH280" s="123">
        <v>0</v>
      </c>
      <c r="AI280" s="125">
        <f t="shared" si="163"/>
        <v>0.18475910429049619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</row>
    <row r="281" spans="1:111" ht="15">
      <c r="A281" s="28" t="s">
        <v>22</v>
      </c>
      <c r="B281" s="44">
        <v>2.3074361955377993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161"/>
        <v>2.3074361955377993</v>
      </c>
      <c r="K281" s="78" t="s">
        <v>22</v>
      </c>
      <c r="L281" s="44">
        <v>2.3074361955377993</v>
      </c>
      <c r="M281" s="44">
        <v>0</v>
      </c>
      <c r="N281" s="44">
        <v>0</v>
      </c>
      <c r="O281" s="44">
        <v>0</v>
      </c>
      <c r="P281" s="44">
        <v>16.670415120227364</v>
      </c>
      <c r="Q281" s="44">
        <v>0</v>
      </c>
      <c r="R281" s="88">
        <v>0</v>
      </c>
      <c r="S281" s="89">
        <f t="shared" si="162"/>
        <v>18.977851315765164</v>
      </c>
      <c r="U281" s="108" t="s">
        <v>22</v>
      </c>
      <c r="V281" s="119">
        <v>0</v>
      </c>
      <c r="W281" s="119">
        <v>0</v>
      </c>
      <c r="X281" s="119">
        <v>0</v>
      </c>
      <c r="Y281" s="119">
        <v>0</v>
      </c>
      <c r="Z281" s="119">
        <v>0</v>
      </c>
      <c r="AA281" s="119">
        <v>0</v>
      </c>
      <c r="AB281" s="119">
        <v>16.670415120227364</v>
      </c>
      <c r="AC281" s="120">
        <v>2.3074361955377993</v>
      </c>
      <c r="AD281" s="119">
        <v>2.3074361955377993</v>
      </c>
      <c r="AE281" s="119">
        <v>0</v>
      </c>
      <c r="AF281" s="119">
        <v>0</v>
      </c>
      <c r="AG281" s="119">
        <v>0</v>
      </c>
      <c r="AH281" s="119">
        <v>0</v>
      </c>
      <c r="AI281" s="122">
        <f t="shared" si="163"/>
        <v>18.977851315765164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</row>
    <row r="282" spans="1:111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 t="shared" si="161"/>
        <v>0</v>
      </c>
      <c r="K282" s="77" t="s">
        <v>21</v>
      </c>
      <c r="L282" s="90">
        <v>0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S282" s="92">
        <f t="shared" si="162"/>
        <v>0</v>
      </c>
      <c r="U282" s="107" t="s">
        <v>60</v>
      </c>
      <c r="V282" s="123">
        <v>0</v>
      </c>
      <c r="W282" s="123">
        <v>0</v>
      </c>
      <c r="X282" s="123">
        <v>0</v>
      </c>
      <c r="Y282" s="123">
        <v>0</v>
      </c>
      <c r="Z282" s="123">
        <v>0</v>
      </c>
      <c r="AA282" s="123">
        <v>0</v>
      </c>
      <c r="AB282" s="123">
        <v>0</v>
      </c>
      <c r="AC282" s="124">
        <v>0</v>
      </c>
      <c r="AD282" s="123">
        <v>0</v>
      </c>
      <c r="AE282" s="123">
        <v>0</v>
      </c>
      <c r="AF282" s="123">
        <v>0</v>
      </c>
      <c r="AG282" s="123">
        <v>0</v>
      </c>
      <c r="AH282" s="123">
        <v>0</v>
      </c>
      <c r="AI282" s="125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</row>
    <row r="283" spans="1:111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161"/>
        <v>0</v>
      </c>
      <c r="K283" s="79" t="s">
        <v>63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8">
        <v>0</v>
      </c>
      <c r="S283" s="89">
        <f t="shared" si="162"/>
        <v>0</v>
      </c>
      <c r="U283" s="109" t="s">
        <v>61</v>
      </c>
      <c r="V283" s="119">
        <v>0</v>
      </c>
      <c r="W283" s="119">
        <v>0</v>
      </c>
      <c r="X283" s="119">
        <v>0</v>
      </c>
      <c r="Y283" s="119">
        <v>0</v>
      </c>
      <c r="Z283" s="119">
        <v>0</v>
      </c>
      <c r="AA283" s="119">
        <v>0</v>
      </c>
      <c r="AB283" s="119">
        <v>0</v>
      </c>
      <c r="AC283" s="120">
        <v>0</v>
      </c>
      <c r="AD283" s="121">
        <v>0</v>
      </c>
      <c r="AE283" s="121">
        <v>0</v>
      </c>
      <c r="AF283" s="121">
        <v>0</v>
      </c>
      <c r="AG283" s="121">
        <v>0</v>
      </c>
      <c r="AH283" s="121">
        <v>0</v>
      </c>
      <c r="AI283" s="122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</row>
    <row r="284" spans="1:111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161"/>
        <v>0</v>
      </c>
      <c r="K284" s="80" t="s">
        <v>23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4">
        <v>0</v>
      </c>
      <c r="S284" s="95">
        <f t="shared" si="162"/>
        <v>0</v>
      </c>
      <c r="U284" s="110" t="s">
        <v>64</v>
      </c>
      <c r="V284" s="126">
        <v>0</v>
      </c>
      <c r="W284" s="126">
        <v>0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7">
        <v>0</v>
      </c>
      <c r="AI284" s="128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</row>
    <row r="285" spans="1:111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161"/>
        <v>0</v>
      </c>
      <c r="K285" s="81" t="s">
        <v>19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96">
        <v>0</v>
      </c>
      <c r="S285" s="97">
        <f t="shared" si="162"/>
        <v>0</v>
      </c>
      <c r="U285" s="111" t="s">
        <v>19</v>
      </c>
      <c r="V285" s="129">
        <v>0</v>
      </c>
      <c r="W285" s="129">
        <v>0</v>
      </c>
      <c r="X285" s="129">
        <v>0</v>
      </c>
      <c r="Y285" s="129">
        <v>0</v>
      </c>
      <c r="Z285" s="129">
        <v>0</v>
      </c>
      <c r="AA285" s="129">
        <v>0</v>
      </c>
      <c r="AB285" s="129">
        <v>0</v>
      </c>
      <c r="AC285" s="129">
        <v>0</v>
      </c>
      <c r="AD285" s="130">
        <v>0</v>
      </c>
      <c r="AE285" s="130">
        <v>0</v>
      </c>
      <c r="AF285" s="130">
        <v>0</v>
      </c>
      <c r="AG285" s="130">
        <v>0</v>
      </c>
      <c r="AH285" s="130">
        <v>0</v>
      </c>
      <c r="AI285" s="131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</row>
    <row r="286" spans="1:111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161"/>
        <v>0</v>
      </c>
      <c r="K286" s="80" t="s">
        <v>20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4">
        <v>0</v>
      </c>
      <c r="S286" s="95">
        <f t="shared" si="162"/>
        <v>0</v>
      </c>
      <c r="U286" s="110" t="s">
        <v>20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7">
        <v>0</v>
      </c>
      <c r="AI286" s="128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</row>
    <row r="287" spans="1:111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161"/>
        <v>0</v>
      </c>
      <c r="K287" s="82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8">
        <v>0</v>
      </c>
      <c r="S287" s="99">
        <f t="shared" si="162"/>
        <v>0</v>
      </c>
      <c r="U287" s="111" t="s">
        <v>11</v>
      </c>
      <c r="V287" s="129">
        <v>0</v>
      </c>
      <c r="W287" s="129">
        <v>0</v>
      </c>
      <c r="X287" s="129">
        <v>0</v>
      </c>
      <c r="Y287" s="129">
        <v>0</v>
      </c>
      <c r="Z287" s="129">
        <v>0</v>
      </c>
      <c r="AA287" s="129">
        <v>0</v>
      </c>
      <c r="AB287" s="129">
        <v>0</v>
      </c>
      <c r="AC287" s="129">
        <v>0</v>
      </c>
      <c r="AD287" s="130">
        <v>0</v>
      </c>
      <c r="AE287" s="130">
        <v>0</v>
      </c>
      <c r="AF287" s="130">
        <v>0</v>
      </c>
      <c r="AG287" s="130">
        <v>0</v>
      </c>
      <c r="AH287" s="130">
        <v>0</v>
      </c>
      <c r="AI287" s="131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</row>
    <row r="288" spans="1:111" ht="15">
      <c r="A288" s="34" t="s">
        <v>26</v>
      </c>
      <c r="B288" s="70">
        <f>SUM(B267:B283)</f>
        <v>52.510161291600276</v>
      </c>
      <c r="C288" s="70">
        <f t="shared" ref="C288:I288" si="164">SUM(C267:C283)</f>
        <v>348.41974577449457</v>
      </c>
      <c r="D288" s="70">
        <f t="shared" si="164"/>
        <v>1043.6982484862481</v>
      </c>
      <c r="E288" s="70">
        <f t="shared" si="164"/>
        <v>747.10804808509488</v>
      </c>
      <c r="F288" s="70">
        <f t="shared" si="164"/>
        <v>0</v>
      </c>
      <c r="G288" s="70">
        <f t="shared" si="164"/>
        <v>7.1586043767756422</v>
      </c>
      <c r="H288" s="71">
        <f t="shared" si="164"/>
        <v>0</v>
      </c>
      <c r="I288" s="40">
        <f t="shared" si="164"/>
        <v>2198.8948080142136</v>
      </c>
      <c r="K288" s="83" t="s">
        <v>26</v>
      </c>
      <c r="L288" s="70">
        <f>SUM(L267:L283)</f>
        <v>52.510161291600276</v>
      </c>
      <c r="M288" s="70">
        <f t="shared" ref="M288:S288" si="165">SUM(M267:M283)</f>
        <v>348.41974577449457</v>
      </c>
      <c r="N288" s="70">
        <f t="shared" si="165"/>
        <v>1043.6982484862481</v>
      </c>
      <c r="O288" s="70">
        <f t="shared" si="165"/>
        <v>747.10804808509488</v>
      </c>
      <c r="P288" s="70">
        <f t="shared" si="165"/>
        <v>427.3429170227285</v>
      </c>
      <c r="Q288" s="70">
        <f t="shared" si="165"/>
        <v>7.1586043767756422</v>
      </c>
      <c r="R288" s="71">
        <f t="shared" si="165"/>
        <v>0</v>
      </c>
      <c r="S288" s="100">
        <f t="shared" si="165"/>
        <v>2626.2377250369423</v>
      </c>
      <c r="U288" s="114" t="s">
        <v>86</v>
      </c>
      <c r="V288" s="132">
        <f>SUM(V267:V283)</f>
        <v>45.940562818783668</v>
      </c>
      <c r="W288" s="132">
        <f t="shared" ref="W288:AH288" si="166">SUM(W267:W283)</f>
        <v>2.215438063572559</v>
      </c>
      <c r="X288" s="132">
        <f t="shared" si="166"/>
        <v>7.1586043767756422</v>
      </c>
      <c r="Y288" s="132">
        <f t="shared" si="166"/>
        <v>348.41974577449457</v>
      </c>
      <c r="Z288" s="132">
        <f t="shared" si="166"/>
        <v>833.92619052338773</v>
      </c>
      <c r="AA288" s="132">
        <f t="shared" si="166"/>
        <v>745.87187340531273</v>
      </c>
      <c r="AB288" s="132">
        <f t="shared" si="166"/>
        <v>427.3429170227285</v>
      </c>
      <c r="AC288" s="132">
        <f t="shared" si="166"/>
        <v>215.36239305188664</v>
      </c>
      <c r="AD288" s="133">
        <f t="shared" si="166"/>
        <v>4.3541604092440531</v>
      </c>
      <c r="AE288" s="133">
        <f t="shared" si="166"/>
        <v>1.2361746797821631</v>
      </c>
      <c r="AF288" s="133">
        <f t="shared" si="166"/>
        <v>0</v>
      </c>
      <c r="AG288" s="133">
        <f t="shared" si="166"/>
        <v>209.77205796286043</v>
      </c>
      <c r="AH288" s="133">
        <f t="shared" si="166"/>
        <v>0</v>
      </c>
      <c r="AI288" s="134">
        <f>SUM(V288:AC288)</f>
        <v>2626.2377250369423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</row>
    <row r="289" spans="1:111" s="14" customFormat="1" ht="15" thickBot="1">
      <c r="A289" s="31" t="s">
        <v>86</v>
      </c>
      <c r="B289" s="49">
        <f>IF($I288=0,"-",B288/$I288)</f>
        <v>2.3880251615592905E-2</v>
      </c>
      <c r="C289" s="49">
        <f t="shared" ref="C289:H289" si="167">IF($I288=0,"-",C288/$I288)</f>
        <v>0.15845221176775928</v>
      </c>
      <c r="D289" s="49">
        <f t="shared" si="167"/>
        <v>0.47464673829886167</v>
      </c>
      <c r="E289" s="49">
        <f t="shared" si="167"/>
        <v>0.3397652517810964</v>
      </c>
      <c r="F289" s="49">
        <f t="shared" si="167"/>
        <v>0</v>
      </c>
      <c r="G289" s="49">
        <f t="shared" si="167"/>
        <v>3.2555465366897029E-3</v>
      </c>
      <c r="H289" s="72">
        <f t="shared" si="167"/>
        <v>0</v>
      </c>
      <c r="I289" s="50">
        <f>SUM(B289:H289)</f>
        <v>0.99999999999999989</v>
      </c>
      <c r="K289" s="84" t="s">
        <v>86</v>
      </c>
      <c r="L289" s="101">
        <f>IF($S288=0,"-",L288/$S288)</f>
        <v>1.9994443302295353E-2</v>
      </c>
      <c r="M289" s="101">
        <f t="shared" ref="M289:R289" si="168">IF($S288=0,"-",M288/$S288)</f>
        <v>0.13266877649836267</v>
      </c>
      <c r="N289" s="101">
        <f t="shared" si="168"/>
        <v>0.39741194734058843</v>
      </c>
      <c r="O289" s="101">
        <f t="shared" si="168"/>
        <v>0.28447845408761907</v>
      </c>
      <c r="P289" s="101">
        <f t="shared" si="168"/>
        <v>0.16272057664418679</v>
      </c>
      <c r="Q289" s="101">
        <f t="shared" si="168"/>
        <v>2.725802126947569E-3</v>
      </c>
      <c r="R289" s="102">
        <f t="shared" si="168"/>
        <v>0</v>
      </c>
      <c r="S289" s="103">
        <f>SUM(L289:R289)</f>
        <v>1</v>
      </c>
      <c r="U289" s="115"/>
      <c r="V289" s="135">
        <f>+V288/$AI288</f>
        <v>1.7492918626830493E-2</v>
      </c>
      <c r="W289" s="135">
        <f t="shared" ref="W289:AH289" si="169">+W288/$AI288</f>
        <v>8.4357864577601989E-4</v>
      </c>
      <c r="X289" s="135">
        <f t="shared" si="169"/>
        <v>2.725802126947569E-3</v>
      </c>
      <c r="Y289" s="135">
        <f t="shared" si="169"/>
        <v>0.13266877649836267</v>
      </c>
      <c r="Z289" s="135">
        <f t="shared" si="169"/>
        <v>0.3175364448439858</v>
      </c>
      <c r="AA289" s="135">
        <f t="shared" si="169"/>
        <v>0.28400775234268666</v>
      </c>
      <c r="AB289" s="135">
        <f t="shared" si="169"/>
        <v>0.16272057664418679</v>
      </c>
      <c r="AC289" s="135">
        <f t="shared" si="169"/>
        <v>8.2004150271223916E-2</v>
      </c>
      <c r="AD289" s="135">
        <f t="shared" si="169"/>
        <v>1.6579460296888412E-3</v>
      </c>
      <c r="AE289" s="135">
        <f t="shared" si="169"/>
        <v>4.7070174493239156E-4</v>
      </c>
      <c r="AF289" s="135">
        <f t="shared" si="169"/>
        <v>0</v>
      </c>
      <c r="AG289" s="135">
        <f t="shared" si="169"/>
        <v>7.9875502496602677E-2</v>
      </c>
      <c r="AH289" s="135">
        <f t="shared" si="169"/>
        <v>0</v>
      </c>
      <c r="AI289" s="136">
        <f>SUM(V289:AC289)</f>
        <v>1</v>
      </c>
    </row>
    <row r="290" spans="1:111" ht="15" thickBot="1">
      <c r="A290" s="32"/>
      <c r="B290" s="32"/>
      <c r="C290" s="32"/>
      <c r="D290" s="32"/>
      <c r="E290" s="32"/>
      <c r="F290" s="32"/>
      <c r="G290" s="32"/>
      <c r="H290" s="32"/>
      <c r="I290" s="32"/>
      <c r="K290" s="32"/>
      <c r="L290" s="32"/>
      <c r="M290" s="32"/>
      <c r="N290" s="32"/>
      <c r="O290" s="32"/>
      <c r="P290" s="32"/>
      <c r="Q290" s="32"/>
      <c r="R290" s="32"/>
      <c r="S290" s="32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spans="1:111" ht="30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4" t="s">
        <v>37</v>
      </c>
      <c r="L291" s="86" t="s">
        <v>0</v>
      </c>
      <c r="M291" s="86" t="s">
        <v>1</v>
      </c>
      <c r="N291" s="86" t="s">
        <v>2</v>
      </c>
      <c r="O291" s="86" t="s">
        <v>3</v>
      </c>
      <c r="P291" s="86" t="s">
        <v>27</v>
      </c>
      <c r="Q291" s="86" t="s">
        <v>4</v>
      </c>
      <c r="R291" s="86" t="s">
        <v>5</v>
      </c>
      <c r="S291" s="87" t="s">
        <v>6</v>
      </c>
      <c r="U291" s="445" t="s">
        <v>37</v>
      </c>
      <c r="V291" s="116" t="s">
        <v>77</v>
      </c>
      <c r="W291" s="116" t="s">
        <v>78</v>
      </c>
      <c r="X291" s="116" t="s">
        <v>4</v>
      </c>
      <c r="Y291" s="116" t="s">
        <v>1</v>
      </c>
      <c r="Z291" s="116" t="s">
        <v>2</v>
      </c>
      <c r="AA291" s="116" t="s">
        <v>3</v>
      </c>
      <c r="AB291" s="116" t="s">
        <v>54</v>
      </c>
      <c r="AC291" s="116" t="s">
        <v>66</v>
      </c>
      <c r="AD291" s="117" t="s">
        <v>79</v>
      </c>
      <c r="AE291" s="117" t="s">
        <v>80</v>
      </c>
      <c r="AF291" s="117" t="s">
        <v>81</v>
      </c>
      <c r="AG291" s="117" t="s">
        <v>82</v>
      </c>
      <c r="AH291" s="117" t="s">
        <v>83</v>
      </c>
      <c r="AI291" s="118" t="s">
        <v>62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spans="1:111" ht="15">
      <c r="A292" s="411" t="s">
        <v>37</v>
      </c>
      <c r="B292" s="386" t="s">
        <v>119</v>
      </c>
      <c r="C292" s="387"/>
      <c r="D292" s="387"/>
      <c r="E292" s="387"/>
      <c r="F292" s="387"/>
      <c r="G292" s="387"/>
      <c r="H292" s="387"/>
      <c r="I292" s="388"/>
      <c r="K292" s="405" t="s">
        <v>37</v>
      </c>
      <c r="L292" s="389" t="s">
        <v>119</v>
      </c>
      <c r="M292" s="390"/>
      <c r="N292" s="390"/>
      <c r="O292" s="390"/>
      <c r="P292" s="390"/>
      <c r="Q292" s="390"/>
      <c r="R292" s="390"/>
      <c r="S292" s="391"/>
      <c r="U292" s="446" t="s">
        <v>37</v>
      </c>
      <c r="V292" s="402" t="s">
        <v>119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3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spans="1:111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  <c r="K293" s="85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4">
        <v>0</v>
      </c>
      <c r="S293" s="105">
        <f>SUM(L293:R293)</f>
        <v>0</v>
      </c>
      <c r="U293" s="106" t="s">
        <v>7</v>
      </c>
      <c r="V293" s="119">
        <v>0</v>
      </c>
      <c r="W293" s="119">
        <v>0</v>
      </c>
      <c r="X293" s="119">
        <v>0</v>
      </c>
      <c r="Y293" s="119">
        <v>0</v>
      </c>
      <c r="Z293" s="119">
        <v>0</v>
      </c>
      <c r="AA293" s="119">
        <v>0</v>
      </c>
      <c r="AB293" s="119">
        <v>0</v>
      </c>
      <c r="AC293" s="120">
        <v>0</v>
      </c>
      <c r="AD293" s="121">
        <v>0</v>
      </c>
      <c r="AE293" s="121">
        <v>0</v>
      </c>
      <c r="AF293" s="121">
        <v>0</v>
      </c>
      <c r="AG293" s="121">
        <v>0</v>
      </c>
      <c r="AH293" s="121">
        <v>0</v>
      </c>
      <c r="AI293" s="122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spans="1:111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170">SUM(B294:H294)</f>
        <v>0</v>
      </c>
      <c r="K294" s="77" t="s">
        <v>8</v>
      </c>
      <c r="L294" s="90">
        <v>0</v>
      </c>
      <c r="M294" s="90">
        <v>0</v>
      </c>
      <c r="N294" s="90">
        <v>0</v>
      </c>
      <c r="O294" s="90">
        <v>0</v>
      </c>
      <c r="P294" s="90">
        <v>0</v>
      </c>
      <c r="Q294" s="90">
        <v>0</v>
      </c>
      <c r="R294" s="91">
        <v>0</v>
      </c>
      <c r="S294" s="92">
        <f t="shared" ref="S294:S313" si="171">SUM(L294:R294)</f>
        <v>0</v>
      </c>
      <c r="U294" s="107" t="s">
        <v>8</v>
      </c>
      <c r="V294" s="123">
        <v>0</v>
      </c>
      <c r="W294" s="123">
        <v>0</v>
      </c>
      <c r="X294" s="123">
        <v>0</v>
      </c>
      <c r="Y294" s="123">
        <v>0</v>
      </c>
      <c r="Z294" s="123">
        <v>0</v>
      </c>
      <c r="AA294" s="123">
        <v>0</v>
      </c>
      <c r="AB294" s="123">
        <v>0</v>
      </c>
      <c r="AC294" s="124">
        <v>0</v>
      </c>
      <c r="AD294" s="123">
        <v>0</v>
      </c>
      <c r="AE294" s="123">
        <v>0</v>
      </c>
      <c r="AF294" s="123">
        <v>0</v>
      </c>
      <c r="AG294" s="123">
        <v>0</v>
      </c>
      <c r="AH294" s="123">
        <v>0</v>
      </c>
      <c r="AI294" s="125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spans="1:111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170"/>
        <v>0</v>
      </c>
      <c r="K295" s="78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8">
        <v>0</v>
      </c>
      <c r="S295" s="89">
        <f t="shared" si="171"/>
        <v>0</v>
      </c>
      <c r="U295" s="108" t="s">
        <v>10</v>
      </c>
      <c r="V295" s="119">
        <v>0</v>
      </c>
      <c r="W295" s="119">
        <v>0</v>
      </c>
      <c r="X295" s="119">
        <v>0</v>
      </c>
      <c r="Y295" s="119">
        <v>0</v>
      </c>
      <c r="Z295" s="119">
        <v>0</v>
      </c>
      <c r="AA295" s="119">
        <v>0</v>
      </c>
      <c r="AB295" s="119">
        <v>0</v>
      </c>
      <c r="AC295" s="120">
        <v>0</v>
      </c>
      <c r="AD295" s="121">
        <v>0</v>
      </c>
      <c r="AE295" s="121">
        <v>0</v>
      </c>
      <c r="AF295" s="121">
        <v>0</v>
      </c>
      <c r="AG295" s="121">
        <v>0</v>
      </c>
      <c r="AH295" s="121">
        <v>0</v>
      </c>
      <c r="AI295" s="122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spans="1:111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170"/>
        <v>0</v>
      </c>
      <c r="K296" s="77" t="s">
        <v>55</v>
      </c>
      <c r="L296" s="90">
        <v>0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S296" s="92">
        <f t="shared" si="171"/>
        <v>0</v>
      </c>
      <c r="U296" s="107" t="s">
        <v>55</v>
      </c>
      <c r="V296" s="123">
        <v>0</v>
      </c>
      <c r="W296" s="123">
        <v>0</v>
      </c>
      <c r="X296" s="123">
        <v>0</v>
      </c>
      <c r="Y296" s="123">
        <v>0</v>
      </c>
      <c r="Z296" s="123">
        <v>0</v>
      </c>
      <c r="AA296" s="123">
        <v>0</v>
      </c>
      <c r="AB296" s="123">
        <v>0</v>
      </c>
      <c r="AC296" s="124">
        <v>0</v>
      </c>
      <c r="AD296" s="123">
        <v>0</v>
      </c>
      <c r="AE296" s="123">
        <v>0</v>
      </c>
      <c r="AF296" s="123">
        <v>0</v>
      </c>
      <c r="AG296" s="123">
        <v>0</v>
      </c>
      <c r="AH296" s="123">
        <v>0</v>
      </c>
      <c r="AI296" s="125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spans="1:111" ht="15">
      <c r="A297" s="28" t="s">
        <v>16</v>
      </c>
      <c r="B297" s="44">
        <v>102.91662288018797</v>
      </c>
      <c r="C297" s="44">
        <v>248.17784024250844</v>
      </c>
      <c r="D297" s="44">
        <v>32.740025338819279</v>
      </c>
      <c r="E297" s="44">
        <v>0</v>
      </c>
      <c r="F297" s="397"/>
      <c r="G297" s="44">
        <v>0</v>
      </c>
      <c r="H297" s="45">
        <v>0</v>
      </c>
      <c r="I297" s="40">
        <f t="shared" si="170"/>
        <v>383.83448846151572</v>
      </c>
      <c r="K297" s="78" t="s">
        <v>16</v>
      </c>
      <c r="L297" s="44">
        <v>102.91662288018797</v>
      </c>
      <c r="M297" s="44">
        <v>248.17784024250844</v>
      </c>
      <c r="N297" s="44">
        <v>32.740025338819279</v>
      </c>
      <c r="O297" s="44">
        <v>0</v>
      </c>
      <c r="P297" s="44">
        <v>0</v>
      </c>
      <c r="Q297" s="44">
        <v>0</v>
      </c>
      <c r="R297" s="88">
        <v>0</v>
      </c>
      <c r="S297" s="89">
        <f t="shared" si="171"/>
        <v>383.83448846151572</v>
      </c>
      <c r="U297" s="108" t="s">
        <v>16</v>
      </c>
      <c r="V297" s="119">
        <v>102.37460766450774</v>
      </c>
      <c r="W297" s="119">
        <v>0</v>
      </c>
      <c r="X297" s="119">
        <v>0</v>
      </c>
      <c r="Y297" s="119">
        <v>248.17784024250844</v>
      </c>
      <c r="Z297" s="119">
        <v>28.316218559615862</v>
      </c>
      <c r="AA297" s="119">
        <v>0</v>
      </c>
      <c r="AB297" s="119">
        <v>0</v>
      </c>
      <c r="AC297" s="120">
        <v>4.9658219948836475</v>
      </c>
      <c r="AD297" s="121">
        <v>0.54201521568023214</v>
      </c>
      <c r="AE297" s="121">
        <v>0</v>
      </c>
      <c r="AF297" s="121">
        <v>0</v>
      </c>
      <c r="AG297" s="121">
        <v>4.4238067792034155</v>
      </c>
      <c r="AH297" s="121">
        <v>0</v>
      </c>
      <c r="AI297" s="122">
        <f t="shared" si="172"/>
        <v>383.83448846151566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spans="1:111" ht="15">
      <c r="A298" s="27" t="s">
        <v>67</v>
      </c>
      <c r="B298" s="41">
        <v>73.685864655768086</v>
      </c>
      <c r="C298" s="41">
        <v>133.0950665057824</v>
      </c>
      <c r="D298" s="41">
        <v>38.402444791525213</v>
      </c>
      <c r="E298" s="41">
        <v>0.57725416724779011</v>
      </c>
      <c r="F298" s="397"/>
      <c r="G298" s="41">
        <v>0</v>
      </c>
      <c r="H298" s="42">
        <v>0</v>
      </c>
      <c r="I298" s="43">
        <f t="shared" si="170"/>
        <v>245.7606301203235</v>
      </c>
      <c r="K298" s="77" t="s">
        <v>67</v>
      </c>
      <c r="L298" s="90">
        <v>73.685864655768086</v>
      </c>
      <c r="M298" s="90">
        <v>133.0950665057824</v>
      </c>
      <c r="N298" s="90">
        <v>38.402444791525213</v>
      </c>
      <c r="O298" s="90">
        <v>0.57725416724779011</v>
      </c>
      <c r="P298" s="90">
        <v>0</v>
      </c>
      <c r="Q298" s="90">
        <v>0</v>
      </c>
      <c r="R298" s="91">
        <v>0</v>
      </c>
      <c r="S298" s="92">
        <f t="shared" si="171"/>
        <v>245.7606301203235</v>
      </c>
      <c r="U298" s="107" t="s">
        <v>56</v>
      </c>
      <c r="V298" s="123">
        <v>69.988551714545991</v>
      </c>
      <c r="W298" s="123">
        <v>0</v>
      </c>
      <c r="X298" s="123">
        <v>0</v>
      </c>
      <c r="Y298" s="123">
        <v>133.0950665057824</v>
      </c>
      <c r="Z298" s="123">
        <v>35.784758517994405</v>
      </c>
      <c r="AA298" s="123">
        <v>0.57725416724779011</v>
      </c>
      <c r="AB298" s="123">
        <v>0</v>
      </c>
      <c r="AC298" s="124">
        <v>6.3149992147529037</v>
      </c>
      <c r="AD298" s="123">
        <v>3.6973129412220955</v>
      </c>
      <c r="AE298" s="123">
        <v>0</v>
      </c>
      <c r="AF298" s="123">
        <v>0</v>
      </c>
      <c r="AG298" s="123">
        <v>2.6176862735308073</v>
      </c>
      <c r="AH298" s="123">
        <v>0</v>
      </c>
      <c r="AI298" s="125">
        <f t="shared" si="172"/>
        <v>245.7606301203235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spans="1:111" ht="15">
      <c r="A299" s="28" t="s">
        <v>57</v>
      </c>
      <c r="B299" s="44">
        <v>0</v>
      </c>
      <c r="C299" s="44">
        <v>0</v>
      </c>
      <c r="D299" s="44">
        <v>0</v>
      </c>
      <c r="E299" s="44">
        <v>2.3640468541539708</v>
      </c>
      <c r="F299" s="397"/>
      <c r="G299" s="44">
        <v>0</v>
      </c>
      <c r="H299" s="45">
        <v>0</v>
      </c>
      <c r="I299" s="40">
        <f t="shared" si="170"/>
        <v>2.3640468541539708</v>
      </c>
      <c r="K299" s="78" t="s">
        <v>57</v>
      </c>
      <c r="L299" s="44">
        <v>0</v>
      </c>
      <c r="M299" s="44">
        <v>0</v>
      </c>
      <c r="N299" s="44">
        <v>0</v>
      </c>
      <c r="O299" s="44">
        <v>2.3640468541539708</v>
      </c>
      <c r="P299" s="44">
        <v>882.36524999414326</v>
      </c>
      <c r="Q299" s="44">
        <v>0</v>
      </c>
      <c r="R299" s="88">
        <v>0</v>
      </c>
      <c r="S299" s="89">
        <f t="shared" si="171"/>
        <v>884.72929684829728</v>
      </c>
      <c r="U299" s="108" t="s">
        <v>57</v>
      </c>
      <c r="V299" s="119">
        <v>0</v>
      </c>
      <c r="W299" s="119">
        <v>0</v>
      </c>
      <c r="X299" s="119">
        <v>0</v>
      </c>
      <c r="Y299" s="119">
        <v>0</v>
      </c>
      <c r="Z299" s="119">
        <v>0</v>
      </c>
      <c r="AA299" s="119">
        <v>2.3640468541539708</v>
      </c>
      <c r="AB299" s="119">
        <v>882.36524999414326</v>
      </c>
      <c r="AC299" s="120">
        <v>0</v>
      </c>
      <c r="AD299" s="119">
        <v>0</v>
      </c>
      <c r="AE299" s="119">
        <v>0</v>
      </c>
      <c r="AF299" s="119">
        <v>0</v>
      </c>
      <c r="AG299" s="119">
        <v>0</v>
      </c>
      <c r="AH299" s="119">
        <v>0</v>
      </c>
      <c r="AI299" s="122">
        <f t="shared" si="172"/>
        <v>884.72929684829728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spans="1:111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170"/>
        <v>0</v>
      </c>
      <c r="K300" s="77" t="s">
        <v>12</v>
      </c>
      <c r="L300" s="90">
        <v>0</v>
      </c>
      <c r="M300" s="90">
        <v>0</v>
      </c>
      <c r="N300" s="90">
        <v>0</v>
      </c>
      <c r="O300" s="90">
        <v>0</v>
      </c>
      <c r="P300" s="90">
        <v>21.050210262016602</v>
      </c>
      <c r="Q300" s="90">
        <v>0</v>
      </c>
      <c r="R300" s="91">
        <v>0</v>
      </c>
      <c r="S300" s="92">
        <f t="shared" si="171"/>
        <v>21.050210262016602</v>
      </c>
      <c r="U300" s="107" t="s">
        <v>12</v>
      </c>
      <c r="V300" s="123">
        <v>0</v>
      </c>
      <c r="W300" s="123">
        <v>0</v>
      </c>
      <c r="X300" s="123">
        <v>0</v>
      </c>
      <c r="Y300" s="123">
        <v>0</v>
      </c>
      <c r="Z300" s="123">
        <v>0</v>
      </c>
      <c r="AA300" s="123">
        <v>0</v>
      </c>
      <c r="AB300" s="123">
        <v>21.050210262016602</v>
      </c>
      <c r="AC300" s="124">
        <v>0</v>
      </c>
      <c r="AD300" s="123">
        <v>0</v>
      </c>
      <c r="AE300" s="123">
        <v>0</v>
      </c>
      <c r="AF300" s="123">
        <v>0</v>
      </c>
      <c r="AG300" s="123">
        <v>0</v>
      </c>
      <c r="AH300" s="123">
        <v>0</v>
      </c>
      <c r="AI300" s="125">
        <f t="shared" si="172"/>
        <v>21.050210262016602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spans="1:111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170"/>
        <v>0</v>
      </c>
      <c r="K301" s="78" t="s">
        <v>58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8">
        <v>0</v>
      </c>
      <c r="S301" s="89">
        <f t="shared" si="171"/>
        <v>0</v>
      </c>
      <c r="U301" s="108" t="s">
        <v>58</v>
      </c>
      <c r="V301" s="119">
        <v>0</v>
      </c>
      <c r="W301" s="119">
        <v>0</v>
      </c>
      <c r="X301" s="119">
        <v>0</v>
      </c>
      <c r="Y301" s="119">
        <v>0</v>
      </c>
      <c r="Z301" s="119">
        <v>0</v>
      </c>
      <c r="AA301" s="119">
        <v>0</v>
      </c>
      <c r="AB301" s="119">
        <v>0</v>
      </c>
      <c r="AC301" s="120">
        <v>0</v>
      </c>
      <c r="AD301" s="119">
        <v>0</v>
      </c>
      <c r="AE301" s="119">
        <v>0</v>
      </c>
      <c r="AF301" s="119">
        <v>0</v>
      </c>
      <c r="AG301" s="119">
        <v>0</v>
      </c>
      <c r="AH301" s="119">
        <v>0</v>
      </c>
      <c r="AI301" s="122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spans="1:111" ht="15">
      <c r="A302" s="27" t="s">
        <v>17</v>
      </c>
      <c r="B302" s="41">
        <v>3.0718092825123762</v>
      </c>
      <c r="C302" s="41">
        <v>0.53505411803324532</v>
      </c>
      <c r="D302" s="41">
        <v>13.377413303819704</v>
      </c>
      <c r="E302" s="41">
        <v>26.357345715923412</v>
      </c>
      <c r="F302" s="397"/>
      <c r="G302" s="41">
        <v>0</v>
      </c>
      <c r="H302" s="42">
        <v>0</v>
      </c>
      <c r="I302" s="43">
        <f t="shared" si="170"/>
        <v>43.341622420288736</v>
      </c>
      <c r="K302" s="77" t="s">
        <v>17</v>
      </c>
      <c r="L302" s="90">
        <v>3.0718092825123762</v>
      </c>
      <c r="M302" s="90">
        <v>0.53505411803324532</v>
      </c>
      <c r="N302" s="90">
        <v>13.377413303819704</v>
      </c>
      <c r="O302" s="90">
        <v>26.357345715923412</v>
      </c>
      <c r="P302" s="90">
        <v>0.46260480713849206</v>
      </c>
      <c r="Q302" s="90">
        <v>0</v>
      </c>
      <c r="R302" s="91">
        <v>0</v>
      </c>
      <c r="S302" s="92">
        <f t="shared" si="171"/>
        <v>43.804227227427226</v>
      </c>
      <c r="U302" s="107" t="s">
        <v>17</v>
      </c>
      <c r="V302" s="123">
        <v>2.4222097754936884</v>
      </c>
      <c r="W302" s="123">
        <v>0</v>
      </c>
      <c r="X302" s="123">
        <v>0</v>
      </c>
      <c r="Y302" s="123">
        <v>0.53505411803324532</v>
      </c>
      <c r="Z302" s="123">
        <v>11.756588021288781</v>
      </c>
      <c r="AA302" s="123">
        <v>26.357345715923412</v>
      </c>
      <c r="AB302" s="123">
        <v>0.46260480713849206</v>
      </c>
      <c r="AC302" s="124">
        <v>2.2704247895496104</v>
      </c>
      <c r="AD302" s="123">
        <v>0.64959950701868763</v>
      </c>
      <c r="AE302" s="123">
        <v>0</v>
      </c>
      <c r="AF302" s="123">
        <v>0</v>
      </c>
      <c r="AG302" s="123">
        <v>1.6208252825309226</v>
      </c>
      <c r="AH302" s="123">
        <v>0</v>
      </c>
      <c r="AI302" s="125">
        <f t="shared" si="172"/>
        <v>43.804227227427226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spans="1:111" ht="15">
      <c r="A303" s="28" t="s">
        <v>139</v>
      </c>
      <c r="B303" s="44">
        <v>171.91040855955168</v>
      </c>
      <c r="C303" s="44">
        <v>1878.1825573503268</v>
      </c>
      <c r="D303" s="44">
        <v>390.09128552934686</v>
      </c>
      <c r="E303" s="44">
        <v>0</v>
      </c>
      <c r="F303" s="397"/>
      <c r="G303" s="44">
        <v>0</v>
      </c>
      <c r="H303" s="45">
        <v>0</v>
      </c>
      <c r="I303" s="40">
        <f t="shared" si="170"/>
        <v>2440.1842514392251</v>
      </c>
      <c r="K303" s="78" t="s">
        <v>139</v>
      </c>
      <c r="L303" s="44">
        <v>171.91040855955168</v>
      </c>
      <c r="M303" s="44">
        <v>1878.1825573503268</v>
      </c>
      <c r="N303" s="44">
        <v>390.09128552934686</v>
      </c>
      <c r="O303" s="44">
        <v>0</v>
      </c>
      <c r="P303" s="44">
        <v>0.80981578162216405</v>
      </c>
      <c r="Q303" s="44">
        <v>0</v>
      </c>
      <c r="R303" s="88">
        <v>0</v>
      </c>
      <c r="S303" s="89">
        <f t="shared" si="171"/>
        <v>2440.9940672208472</v>
      </c>
      <c r="U303" s="108" t="s">
        <v>139</v>
      </c>
      <c r="V303" s="119">
        <v>154.34687237768034</v>
      </c>
      <c r="W303" s="119">
        <v>0</v>
      </c>
      <c r="X303" s="119">
        <v>0</v>
      </c>
      <c r="Y303" s="119">
        <v>1878.1825573503268</v>
      </c>
      <c r="Z303" s="119">
        <v>347.20525037457719</v>
      </c>
      <c r="AA303" s="119">
        <v>0</v>
      </c>
      <c r="AB303" s="119">
        <v>0.80981578162216405</v>
      </c>
      <c r="AC303" s="120">
        <v>60.449571336641036</v>
      </c>
      <c r="AD303" s="119">
        <v>17.563536181871349</v>
      </c>
      <c r="AE303" s="119">
        <v>0</v>
      </c>
      <c r="AF303" s="119">
        <v>0</v>
      </c>
      <c r="AG303" s="119">
        <v>42.886035154769679</v>
      </c>
      <c r="AH303" s="119">
        <v>0</v>
      </c>
      <c r="AI303" s="122">
        <f t="shared" si="172"/>
        <v>2440.9940672208472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spans="1:111" ht="15">
      <c r="A304" s="27" t="s">
        <v>25</v>
      </c>
      <c r="B304" s="41">
        <v>177.41434820737493</v>
      </c>
      <c r="C304" s="41">
        <v>6.4368366859812065</v>
      </c>
      <c r="D304" s="41">
        <v>22.309968007430108</v>
      </c>
      <c r="E304" s="41">
        <v>1100.2989225993076</v>
      </c>
      <c r="F304" s="397"/>
      <c r="G304" s="41">
        <v>74.04084242665644</v>
      </c>
      <c r="H304" s="42">
        <v>0</v>
      </c>
      <c r="I304" s="43">
        <f t="shared" si="170"/>
        <v>1380.5009179267502</v>
      </c>
      <c r="K304" s="77" t="s">
        <v>25</v>
      </c>
      <c r="L304" s="90">
        <v>177.41434820737493</v>
      </c>
      <c r="M304" s="90">
        <v>6.4368366859812065</v>
      </c>
      <c r="N304" s="90">
        <v>22.309968007430108</v>
      </c>
      <c r="O304" s="90">
        <v>1100.2989225993076</v>
      </c>
      <c r="P304" s="90">
        <v>17.019297008762003</v>
      </c>
      <c r="Q304" s="90">
        <v>74.04084242665644</v>
      </c>
      <c r="R304" s="91">
        <v>0</v>
      </c>
      <c r="S304" s="92">
        <f t="shared" si="171"/>
        <v>1397.5202149355121</v>
      </c>
      <c r="U304" s="107" t="s">
        <v>25</v>
      </c>
      <c r="V304" s="123">
        <v>3.5583227817278775</v>
      </c>
      <c r="W304" s="123">
        <v>100.75809062801142</v>
      </c>
      <c r="X304" s="123">
        <v>74.04084242665644</v>
      </c>
      <c r="Y304" s="123">
        <v>6.4368366859812065</v>
      </c>
      <c r="Z304" s="123">
        <v>9.5747044764898011</v>
      </c>
      <c r="AA304" s="123">
        <v>971.83138573819588</v>
      </c>
      <c r="AB304" s="123">
        <v>17.019297008762003</v>
      </c>
      <c r="AC304" s="124">
        <v>214.30073518968777</v>
      </c>
      <c r="AD304" s="123">
        <v>73.097934797635645</v>
      </c>
      <c r="AE304" s="123">
        <v>128.46753686111177</v>
      </c>
      <c r="AF304" s="123">
        <v>0</v>
      </c>
      <c r="AG304" s="123">
        <v>12.735263530940307</v>
      </c>
      <c r="AH304" s="123">
        <v>0</v>
      </c>
      <c r="AI304" s="125">
        <f t="shared" si="172"/>
        <v>1397.5202149355123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spans="1:111" ht="15">
      <c r="A305" s="28" t="s">
        <v>24</v>
      </c>
      <c r="B305" s="44">
        <v>11.943675404340011</v>
      </c>
      <c r="C305" s="44">
        <v>0</v>
      </c>
      <c r="D305" s="44">
        <v>76.13951261284457</v>
      </c>
      <c r="E305" s="44">
        <v>0</v>
      </c>
      <c r="F305" s="397"/>
      <c r="G305" s="44">
        <v>0</v>
      </c>
      <c r="H305" s="45">
        <v>0</v>
      </c>
      <c r="I305" s="40">
        <f t="shared" si="170"/>
        <v>88.083188017184582</v>
      </c>
      <c r="K305" s="78" t="s">
        <v>24</v>
      </c>
      <c r="L305" s="44">
        <v>11.943675404340011</v>
      </c>
      <c r="M305" s="44">
        <v>0</v>
      </c>
      <c r="N305" s="44">
        <v>76.13951261284457</v>
      </c>
      <c r="O305" s="44">
        <v>0</v>
      </c>
      <c r="P305" s="44">
        <v>0</v>
      </c>
      <c r="Q305" s="44">
        <v>0</v>
      </c>
      <c r="R305" s="88">
        <v>0</v>
      </c>
      <c r="S305" s="89">
        <f t="shared" si="171"/>
        <v>88.083188017184582</v>
      </c>
      <c r="U305" s="108" t="s">
        <v>24</v>
      </c>
      <c r="V305" s="119">
        <v>9.418516568483172</v>
      </c>
      <c r="W305" s="119">
        <v>0</v>
      </c>
      <c r="X305" s="119">
        <v>0</v>
      </c>
      <c r="Y305" s="119">
        <v>0</v>
      </c>
      <c r="Z305" s="119">
        <v>3.2399792601210451</v>
      </c>
      <c r="AA305" s="119">
        <v>0</v>
      </c>
      <c r="AB305" s="119">
        <v>0</v>
      </c>
      <c r="AC305" s="120">
        <v>75.424692188580352</v>
      </c>
      <c r="AD305" s="119">
        <v>2.5251588358568395</v>
      </c>
      <c r="AE305" s="119">
        <v>0</v>
      </c>
      <c r="AF305" s="119">
        <v>0</v>
      </c>
      <c r="AG305" s="119">
        <v>72.899533352723523</v>
      </c>
      <c r="AH305" s="119">
        <v>0</v>
      </c>
      <c r="AI305" s="122">
        <f t="shared" si="172"/>
        <v>88.083188017184568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spans="1:111" ht="15">
      <c r="A306" s="27" t="s">
        <v>59</v>
      </c>
      <c r="B306" s="41">
        <v>4.7770201956226792</v>
      </c>
      <c r="C306" s="41">
        <v>0</v>
      </c>
      <c r="D306" s="41">
        <v>3.8423858095225909</v>
      </c>
      <c r="E306" s="41">
        <v>0</v>
      </c>
      <c r="F306" s="397"/>
      <c r="G306" s="41">
        <v>0</v>
      </c>
      <c r="H306" s="42">
        <v>0</v>
      </c>
      <c r="I306" s="43">
        <f t="shared" si="170"/>
        <v>8.6194060051452706</v>
      </c>
      <c r="K306" s="77" t="s">
        <v>59</v>
      </c>
      <c r="L306" s="90">
        <v>4.7770201956226792</v>
      </c>
      <c r="M306" s="90">
        <v>0</v>
      </c>
      <c r="N306" s="90">
        <v>3.8423858095225909</v>
      </c>
      <c r="O306" s="90">
        <v>0</v>
      </c>
      <c r="P306" s="90">
        <v>0</v>
      </c>
      <c r="Q306" s="90">
        <v>0</v>
      </c>
      <c r="R306" s="91">
        <v>0</v>
      </c>
      <c r="S306" s="92">
        <f t="shared" si="171"/>
        <v>8.6194060051452706</v>
      </c>
      <c r="U306" s="107" t="s">
        <v>59</v>
      </c>
      <c r="V306" s="123">
        <v>1.6615722419557146</v>
      </c>
      <c r="W306" s="123">
        <v>0</v>
      </c>
      <c r="X306" s="123">
        <v>0</v>
      </c>
      <c r="Y306" s="123">
        <v>0</v>
      </c>
      <c r="Z306" s="123">
        <v>3.8423858095225909</v>
      </c>
      <c r="AA306" s="123">
        <v>0</v>
      </c>
      <c r="AB306" s="123">
        <v>0</v>
      </c>
      <c r="AC306" s="124">
        <v>3.115447953666965</v>
      </c>
      <c r="AD306" s="123">
        <v>3.115447953666965</v>
      </c>
      <c r="AE306" s="123">
        <v>0</v>
      </c>
      <c r="AF306" s="123">
        <v>0</v>
      </c>
      <c r="AG306" s="123">
        <v>0</v>
      </c>
      <c r="AH306" s="123">
        <v>0</v>
      </c>
      <c r="AI306" s="125">
        <f t="shared" si="172"/>
        <v>8.6194060051452706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spans="1:111" ht="15">
      <c r="A307" s="28" t="s">
        <v>22</v>
      </c>
      <c r="B307" s="44">
        <v>326.79829413629761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170"/>
        <v>326.79829413629761</v>
      </c>
      <c r="K307" s="78" t="s">
        <v>22</v>
      </c>
      <c r="L307" s="44">
        <v>326.79829413629761</v>
      </c>
      <c r="M307" s="44">
        <v>0</v>
      </c>
      <c r="N307" s="44">
        <v>0</v>
      </c>
      <c r="O307" s="44">
        <v>0</v>
      </c>
      <c r="P307" s="44">
        <v>36.255932437382278</v>
      </c>
      <c r="Q307" s="44">
        <v>0</v>
      </c>
      <c r="R307" s="88">
        <v>0</v>
      </c>
      <c r="S307" s="89">
        <f t="shared" si="171"/>
        <v>363.0542265736799</v>
      </c>
      <c r="U307" s="108" t="s">
        <v>22</v>
      </c>
      <c r="V307" s="119">
        <v>326.79829413629761</v>
      </c>
      <c r="W307" s="119">
        <v>0</v>
      </c>
      <c r="X307" s="119">
        <v>0</v>
      </c>
      <c r="Y307" s="119">
        <v>0</v>
      </c>
      <c r="Z307" s="119">
        <v>0</v>
      </c>
      <c r="AA307" s="119">
        <v>0</v>
      </c>
      <c r="AB307" s="119">
        <v>36.255932437382278</v>
      </c>
      <c r="AC307" s="120">
        <v>0</v>
      </c>
      <c r="AD307" s="119">
        <v>0</v>
      </c>
      <c r="AE307" s="119">
        <v>0</v>
      </c>
      <c r="AF307" s="119">
        <v>0</v>
      </c>
      <c r="AG307" s="119">
        <v>0</v>
      </c>
      <c r="AH307" s="119">
        <v>0</v>
      </c>
      <c r="AI307" s="122">
        <f t="shared" si="172"/>
        <v>363.0542265736799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spans="1:111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 t="shared" si="170"/>
        <v>0</v>
      </c>
      <c r="K308" s="77" t="s">
        <v>21</v>
      </c>
      <c r="L308" s="90">
        <v>0</v>
      </c>
      <c r="M308" s="90">
        <v>0</v>
      </c>
      <c r="N308" s="90">
        <v>0</v>
      </c>
      <c r="O308" s="90">
        <v>0</v>
      </c>
      <c r="P308" s="90">
        <v>0</v>
      </c>
      <c r="Q308" s="90">
        <v>0</v>
      </c>
      <c r="R308" s="91">
        <v>0</v>
      </c>
      <c r="S308" s="92">
        <f t="shared" si="171"/>
        <v>0</v>
      </c>
      <c r="U308" s="107" t="s">
        <v>60</v>
      </c>
      <c r="V308" s="123">
        <v>0</v>
      </c>
      <c r="W308" s="123">
        <v>0</v>
      </c>
      <c r="X308" s="123">
        <v>0</v>
      </c>
      <c r="Y308" s="123">
        <v>0</v>
      </c>
      <c r="Z308" s="123">
        <v>0</v>
      </c>
      <c r="AA308" s="123">
        <v>0</v>
      </c>
      <c r="AB308" s="123">
        <v>0</v>
      </c>
      <c r="AC308" s="124">
        <v>0</v>
      </c>
      <c r="AD308" s="123">
        <v>0</v>
      </c>
      <c r="AE308" s="123">
        <v>0</v>
      </c>
      <c r="AF308" s="123">
        <v>0</v>
      </c>
      <c r="AG308" s="123">
        <v>0</v>
      </c>
      <c r="AH308" s="123">
        <v>0</v>
      </c>
      <c r="AI308" s="125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spans="1:111" ht="15">
      <c r="A309" s="29" t="s">
        <v>63</v>
      </c>
      <c r="B309" s="44">
        <v>4.7880000000000011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170"/>
        <v>4.7880000000000011</v>
      </c>
      <c r="K309" s="79" t="s">
        <v>63</v>
      </c>
      <c r="L309" s="44">
        <v>4.7880000000000011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8">
        <v>0</v>
      </c>
      <c r="S309" s="89">
        <f t="shared" si="171"/>
        <v>4.7880000000000011</v>
      </c>
      <c r="U309" s="109" t="s">
        <v>61</v>
      </c>
      <c r="V309" s="119">
        <v>4.7880000000000011</v>
      </c>
      <c r="W309" s="119">
        <v>0</v>
      </c>
      <c r="X309" s="119">
        <v>0</v>
      </c>
      <c r="Y309" s="119">
        <v>0</v>
      </c>
      <c r="Z309" s="119">
        <v>0</v>
      </c>
      <c r="AA309" s="119">
        <v>0</v>
      </c>
      <c r="AB309" s="119">
        <v>0</v>
      </c>
      <c r="AC309" s="120">
        <v>0</v>
      </c>
      <c r="AD309" s="121">
        <v>0</v>
      </c>
      <c r="AE309" s="121">
        <v>0</v>
      </c>
      <c r="AF309" s="121">
        <v>0</v>
      </c>
      <c r="AG309" s="121">
        <v>0</v>
      </c>
      <c r="AH309" s="121">
        <v>0</v>
      </c>
      <c r="AI309" s="122">
        <f t="shared" si="172"/>
        <v>4.7880000000000011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spans="1:111">
      <c r="A310" s="58" t="s">
        <v>23</v>
      </c>
      <c r="B310" s="62">
        <v>4.7880000000000011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170"/>
        <v>4.7880000000000011</v>
      </c>
      <c r="K310" s="80" t="s">
        <v>23</v>
      </c>
      <c r="L310" s="93">
        <v>4.7880000000000011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4">
        <v>0</v>
      </c>
      <c r="S310" s="95">
        <f t="shared" si="171"/>
        <v>4.7880000000000011</v>
      </c>
      <c r="U310" s="110" t="s">
        <v>64</v>
      </c>
      <c r="V310" s="126">
        <v>4.7880000000000011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7">
        <v>0</v>
      </c>
      <c r="AI310" s="128">
        <f t="shared" si="172"/>
        <v>4.7880000000000011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spans="1:111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170"/>
        <v>0</v>
      </c>
      <c r="K311" s="81" t="s">
        <v>19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96">
        <v>0</v>
      </c>
      <c r="S311" s="97">
        <f t="shared" si="171"/>
        <v>0</v>
      </c>
      <c r="U311" s="111" t="s">
        <v>19</v>
      </c>
      <c r="V311" s="129">
        <v>0</v>
      </c>
      <c r="W311" s="129">
        <v>0</v>
      </c>
      <c r="X311" s="129">
        <v>0</v>
      </c>
      <c r="Y311" s="129">
        <v>0</v>
      </c>
      <c r="Z311" s="129">
        <v>0</v>
      </c>
      <c r="AA311" s="129">
        <v>0</v>
      </c>
      <c r="AB311" s="129">
        <v>0</v>
      </c>
      <c r="AC311" s="129">
        <v>0</v>
      </c>
      <c r="AD311" s="130">
        <v>0</v>
      </c>
      <c r="AE311" s="130">
        <v>0</v>
      </c>
      <c r="AF311" s="130">
        <v>0</v>
      </c>
      <c r="AG311" s="130">
        <v>0</v>
      </c>
      <c r="AH311" s="130">
        <v>0</v>
      </c>
      <c r="AI311" s="131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spans="1:111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170"/>
        <v>0</v>
      </c>
      <c r="K312" s="80" t="s">
        <v>20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4">
        <v>0</v>
      </c>
      <c r="S312" s="95">
        <f t="shared" si="171"/>
        <v>0</v>
      </c>
      <c r="U312" s="110" t="s">
        <v>20</v>
      </c>
      <c r="V312" s="126">
        <v>0</v>
      </c>
      <c r="W312" s="126">
        <v>0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0</v>
      </c>
      <c r="AH312" s="127">
        <v>0</v>
      </c>
      <c r="AI312" s="128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spans="1:111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170"/>
        <v>0</v>
      </c>
      <c r="K313" s="82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8">
        <v>0</v>
      </c>
      <c r="S313" s="99">
        <f t="shared" si="171"/>
        <v>0</v>
      </c>
      <c r="U313" s="111" t="s">
        <v>11</v>
      </c>
      <c r="V313" s="129">
        <v>0</v>
      </c>
      <c r="W313" s="129">
        <v>0</v>
      </c>
      <c r="X313" s="129">
        <v>0</v>
      </c>
      <c r="Y313" s="129">
        <v>0</v>
      </c>
      <c r="Z313" s="129">
        <v>0</v>
      </c>
      <c r="AA313" s="129">
        <v>0</v>
      </c>
      <c r="AB313" s="129">
        <v>0</v>
      </c>
      <c r="AC313" s="129">
        <v>0</v>
      </c>
      <c r="AD313" s="130">
        <v>0</v>
      </c>
      <c r="AE313" s="130">
        <v>0</v>
      </c>
      <c r="AF313" s="130">
        <v>0</v>
      </c>
      <c r="AG313" s="130">
        <v>0</v>
      </c>
      <c r="AH313" s="130">
        <v>0</v>
      </c>
      <c r="AI313" s="131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spans="1:111" ht="15">
      <c r="A314" s="34" t="s">
        <v>26</v>
      </c>
      <c r="B314" s="70">
        <f>SUM(B293:B309)</f>
        <v>877.30604332165535</v>
      </c>
      <c r="C314" s="70">
        <f t="shared" ref="C314:I314" si="173">SUM(C293:C309)</f>
        <v>2266.427354902632</v>
      </c>
      <c r="D314" s="70">
        <f t="shared" si="173"/>
        <v>576.90303539330841</v>
      </c>
      <c r="E314" s="70">
        <f t="shared" si="173"/>
        <v>1129.5975693366329</v>
      </c>
      <c r="F314" s="70">
        <f t="shared" si="173"/>
        <v>0</v>
      </c>
      <c r="G314" s="70">
        <f t="shared" si="173"/>
        <v>74.04084242665644</v>
      </c>
      <c r="H314" s="71">
        <f t="shared" si="173"/>
        <v>0</v>
      </c>
      <c r="I314" s="40">
        <f t="shared" si="173"/>
        <v>4924.2748453808854</v>
      </c>
      <c r="K314" s="83" t="s">
        <v>26</v>
      </c>
      <c r="L314" s="70">
        <f>SUM(L293:L309)</f>
        <v>877.30604332165535</v>
      </c>
      <c r="M314" s="70">
        <f t="shared" ref="M314:S314" si="174">SUM(M293:M309)</f>
        <v>2266.427354902632</v>
      </c>
      <c r="N314" s="70">
        <f t="shared" si="174"/>
        <v>576.90303539330841</v>
      </c>
      <c r="O314" s="70">
        <f t="shared" si="174"/>
        <v>1129.5975693366329</v>
      </c>
      <c r="P314" s="70">
        <f t="shared" si="174"/>
        <v>957.96311029106482</v>
      </c>
      <c r="Q314" s="70">
        <f t="shared" si="174"/>
        <v>74.04084242665644</v>
      </c>
      <c r="R314" s="71">
        <f t="shared" si="174"/>
        <v>0</v>
      </c>
      <c r="S314" s="100">
        <f t="shared" si="174"/>
        <v>5882.2379556719488</v>
      </c>
      <c r="U314" s="112" t="s">
        <v>62</v>
      </c>
      <c r="V314" s="132">
        <f>SUM(V293:V309)</f>
        <v>675.35694726069221</v>
      </c>
      <c r="W314" s="132">
        <f t="shared" ref="W314:AH314" si="175">SUM(W293:W309)</f>
        <v>100.75809062801142</v>
      </c>
      <c r="X314" s="132">
        <f t="shared" si="175"/>
        <v>74.04084242665644</v>
      </c>
      <c r="Y314" s="132">
        <f t="shared" si="175"/>
        <v>2266.427354902632</v>
      </c>
      <c r="Z314" s="132">
        <f t="shared" si="175"/>
        <v>439.71988501960965</v>
      </c>
      <c r="AA314" s="132">
        <f t="shared" si="175"/>
        <v>1001.130032475521</v>
      </c>
      <c r="AB314" s="132">
        <f t="shared" si="175"/>
        <v>957.96311029106482</v>
      </c>
      <c r="AC314" s="132">
        <f t="shared" si="175"/>
        <v>366.84169266776229</v>
      </c>
      <c r="AD314" s="133">
        <f t="shared" si="175"/>
        <v>101.19100543295181</v>
      </c>
      <c r="AE314" s="133">
        <f t="shared" si="175"/>
        <v>128.46753686111177</v>
      </c>
      <c r="AF314" s="133">
        <f t="shared" si="175"/>
        <v>0</v>
      </c>
      <c r="AG314" s="133">
        <f t="shared" si="175"/>
        <v>137.18315037369865</v>
      </c>
      <c r="AH314" s="133">
        <f t="shared" si="175"/>
        <v>0</v>
      </c>
      <c r="AI314" s="134">
        <f>SUM(V314:AC314)</f>
        <v>5882.2379556719497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spans="1:111" s="14" customFormat="1" ht="15" thickBot="1">
      <c r="A315" s="31" t="s">
        <v>86</v>
      </c>
      <c r="B315" s="49">
        <f>IF($I314=0,"-",B314/$I314)</f>
        <v>0.17815943887547103</v>
      </c>
      <c r="C315" s="49">
        <f t="shared" ref="C315:H315" si="176">IF($I314=0,"-",C314/$I314)</f>
        <v>0.46025606329196017</v>
      </c>
      <c r="D315" s="49">
        <f t="shared" si="176"/>
        <v>0.11715492199515638</v>
      </c>
      <c r="E315" s="49">
        <f t="shared" si="176"/>
        <v>0.22939368837144186</v>
      </c>
      <c r="F315" s="49">
        <f t="shared" si="176"/>
        <v>0</v>
      </c>
      <c r="G315" s="49">
        <f t="shared" si="176"/>
        <v>1.5035887465970533E-2</v>
      </c>
      <c r="H315" s="72">
        <f t="shared" si="176"/>
        <v>0</v>
      </c>
      <c r="I315" s="50">
        <f>SUM(B315:H315)</f>
        <v>0.99999999999999989</v>
      </c>
      <c r="K315" s="84" t="s">
        <v>86</v>
      </c>
      <c r="L315" s="101">
        <f>IF($S314=0,"-",L314/$S314)</f>
        <v>0.14914494278078513</v>
      </c>
      <c r="M315" s="101">
        <f t="shared" ref="M315:R315" si="177">IF($S314=0,"-",M314/$S314)</f>
        <v>0.38530018200253685</v>
      </c>
      <c r="N315" s="101">
        <f t="shared" si="177"/>
        <v>9.8075433149899957E-2</v>
      </c>
      <c r="O315" s="101">
        <f t="shared" si="177"/>
        <v>0.19203534060491692</v>
      </c>
      <c r="P315" s="101">
        <f t="shared" si="177"/>
        <v>0.16285691220079745</v>
      </c>
      <c r="Q315" s="101">
        <f t="shared" si="177"/>
        <v>1.2587189261063903E-2</v>
      </c>
      <c r="R315" s="102">
        <f t="shared" si="177"/>
        <v>0</v>
      </c>
      <c r="S315" s="103">
        <f>SUM(L315:R315)</f>
        <v>1.0000000000000002</v>
      </c>
      <c r="U315" s="113" t="s">
        <v>86</v>
      </c>
      <c r="V315" s="135">
        <f>+V314/$AI314</f>
        <v>0.11481292534408254</v>
      </c>
      <c r="W315" s="135">
        <f t="shared" ref="W315:AH315" si="178">+W314/$AI314</f>
        <v>1.7129210240611807E-2</v>
      </c>
      <c r="X315" s="135">
        <f t="shared" si="178"/>
        <v>1.25871892610639E-2</v>
      </c>
      <c r="Y315" s="135">
        <f t="shared" si="178"/>
        <v>0.38530018200253674</v>
      </c>
      <c r="Z315" s="135">
        <f t="shared" si="178"/>
        <v>7.4753841706728233E-2</v>
      </c>
      <c r="AA315" s="135">
        <f t="shared" si="178"/>
        <v>0.1701954324221415</v>
      </c>
      <c r="AB315" s="135">
        <f t="shared" si="178"/>
        <v>0.16285691220079743</v>
      </c>
      <c r="AC315" s="135">
        <f t="shared" si="178"/>
        <v>6.2364306822037877E-2</v>
      </c>
      <c r="AD315" s="135">
        <f t="shared" si="178"/>
        <v>1.7202807196090793E-2</v>
      </c>
      <c r="AE315" s="135">
        <f t="shared" si="178"/>
        <v>2.1839908182775383E-2</v>
      </c>
      <c r="AF315" s="135">
        <f t="shared" si="178"/>
        <v>0</v>
      </c>
      <c r="AG315" s="135">
        <f t="shared" si="178"/>
        <v>2.3321591443171686E-2</v>
      </c>
      <c r="AH315" s="135">
        <f t="shared" si="178"/>
        <v>0</v>
      </c>
      <c r="AI315" s="136">
        <f>SUM(V315:AC315)</f>
        <v>1.0000000000000002</v>
      </c>
    </row>
    <row r="316" spans="1:111" ht="15" thickBot="1">
      <c r="A316" s="32"/>
      <c r="B316" s="32"/>
      <c r="C316" s="32"/>
      <c r="D316" s="32"/>
      <c r="E316" s="32"/>
      <c r="F316" s="32"/>
      <c r="G316" s="32"/>
      <c r="H316" s="32"/>
      <c r="I316" s="32"/>
      <c r="K316" s="32"/>
      <c r="L316" s="32"/>
      <c r="M316" s="32"/>
      <c r="N316" s="32"/>
      <c r="O316" s="32"/>
      <c r="P316" s="32"/>
      <c r="Q316" s="32"/>
      <c r="R316" s="32"/>
      <c r="S316" s="32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spans="1:111" ht="30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4" t="s">
        <v>38</v>
      </c>
      <c r="L317" s="86" t="s">
        <v>0</v>
      </c>
      <c r="M317" s="86" t="s">
        <v>1</v>
      </c>
      <c r="N317" s="86" t="s">
        <v>2</v>
      </c>
      <c r="O317" s="86" t="s">
        <v>3</v>
      </c>
      <c r="P317" s="86" t="s">
        <v>27</v>
      </c>
      <c r="Q317" s="86" t="s">
        <v>4</v>
      </c>
      <c r="R317" s="86" t="s">
        <v>5</v>
      </c>
      <c r="S317" s="87" t="s">
        <v>6</v>
      </c>
      <c r="U317" s="445" t="s">
        <v>38</v>
      </c>
      <c r="V317" s="116" t="s">
        <v>77</v>
      </c>
      <c r="W317" s="116" t="s">
        <v>78</v>
      </c>
      <c r="X317" s="116" t="s">
        <v>4</v>
      </c>
      <c r="Y317" s="116" t="s">
        <v>1</v>
      </c>
      <c r="Z317" s="116" t="s">
        <v>2</v>
      </c>
      <c r="AA317" s="116" t="s">
        <v>3</v>
      </c>
      <c r="AB317" s="116" t="s">
        <v>54</v>
      </c>
      <c r="AC317" s="116" t="s">
        <v>66</v>
      </c>
      <c r="AD317" s="117" t="s">
        <v>79</v>
      </c>
      <c r="AE317" s="117" t="s">
        <v>80</v>
      </c>
      <c r="AF317" s="117" t="s">
        <v>81</v>
      </c>
      <c r="AG317" s="117" t="s">
        <v>82</v>
      </c>
      <c r="AH317" s="117" t="s">
        <v>83</v>
      </c>
      <c r="AI317" s="118" t="s">
        <v>62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spans="1:111" ht="15">
      <c r="A318" s="411" t="s">
        <v>38</v>
      </c>
      <c r="B318" s="386" t="s">
        <v>119</v>
      </c>
      <c r="C318" s="387"/>
      <c r="D318" s="387"/>
      <c r="E318" s="387"/>
      <c r="F318" s="387"/>
      <c r="G318" s="387"/>
      <c r="H318" s="387"/>
      <c r="I318" s="388"/>
      <c r="K318" s="405" t="s">
        <v>38</v>
      </c>
      <c r="L318" s="389" t="s">
        <v>119</v>
      </c>
      <c r="M318" s="390"/>
      <c r="N318" s="390"/>
      <c r="O318" s="390"/>
      <c r="P318" s="390"/>
      <c r="Q318" s="390"/>
      <c r="R318" s="390"/>
      <c r="S318" s="391"/>
      <c r="U318" s="446" t="s">
        <v>38</v>
      </c>
      <c r="V318" s="402" t="s">
        <v>119</v>
      </c>
      <c r="W318" s="402"/>
      <c r="X318" s="402"/>
      <c r="Y318" s="402"/>
      <c r="Z318" s="402"/>
      <c r="AA318" s="402"/>
      <c r="AB318" s="402"/>
      <c r="AC318" s="402"/>
      <c r="AD318" s="402"/>
      <c r="AE318" s="402"/>
      <c r="AF318" s="402"/>
      <c r="AG318" s="402"/>
      <c r="AH318" s="402"/>
      <c r="AI318" s="403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spans="1:111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  <c r="K319" s="85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4">
        <v>0</v>
      </c>
      <c r="S319" s="105">
        <f>SUM(L319:R319)</f>
        <v>0</v>
      </c>
      <c r="U319" s="106" t="s">
        <v>7</v>
      </c>
      <c r="V319" s="119">
        <v>0</v>
      </c>
      <c r="W319" s="119">
        <v>0</v>
      </c>
      <c r="X319" s="119">
        <v>0</v>
      </c>
      <c r="Y319" s="119">
        <v>0</v>
      </c>
      <c r="Z319" s="119">
        <v>0</v>
      </c>
      <c r="AA319" s="119">
        <v>0</v>
      </c>
      <c r="AB319" s="119">
        <v>0</v>
      </c>
      <c r="AC319" s="120">
        <v>0</v>
      </c>
      <c r="AD319" s="121">
        <v>0</v>
      </c>
      <c r="AE319" s="121">
        <v>0</v>
      </c>
      <c r="AF319" s="121">
        <v>0</v>
      </c>
      <c r="AG319" s="121">
        <v>0</v>
      </c>
      <c r="AH319" s="121">
        <v>0</v>
      </c>
      <c r="AI319" s="122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spans="1:111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179">SUM(B320:H320)</f>
        <v>0</v>
      </c>
      <c r="K320" s="77" t="s">
        <v>8</v>
      </c>
      <c r="L320" s="90">
        <v>0</v>
      </c>
      <c r="M320" s="90">
        <v>0</v>
      </c>
      <c r="N320" s="90">
        <v>0</v>
      </c>
      <c r="O320" s="90">
        <v>0</v>
      </c>
      <c r="P320" s="90">
        <v>0</v>
      </c>
      <c r="Q320" s="90">
        <v>0</v>
      </c>
      <c r="R320" s="91">
        <v>0</v>
      </c>
      <c r="S320" s="92">
        <f t="shared" ref="S320:S339" si="180">SUM(L320:R320)</f>
        <v>0</v>
      </c>
      <c r="U320" s="107" t="s">
        <v>8</v>
      </c>
      <c r="V320" s="123">
        <v>0</v>
      </c>
      <c r="W320" s="123">
        <v>0</v>
      </c>
      <c r="X320" s="123">
        <v>0</v>
      </c>
      <c r="Y320" s="123">
        <v>0</v>
      </c>
      <c r="Z320" s="123">
        <v>0</v>
      </c>
      <c r="AA320" s="123">
        <v>0</v>
      </c>
      <c r="AB320" s="123">
        <v>0</v>
      </c>
      <c r="AC320" s="124">
        <v>0</v>
      </c>
      <c r="AD320" s="123">
        <v>0</v>
      </c>
      <c r="AE320" s="123">
        <v>0</v>
      </c>
      <c r="AF320" s="123">
        <v>0</v>
      </c>
      <c r="AG320" s="123">
        <v>0</v>
      </c>
      <c r="AH320" s="123">
        <v>0</v>
      </c>
      <c r="AI320" s="125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spans="1:111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179"/>
        <v>0</v>
      </c>
      <c r="K321" s="78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8">
        <v>0</v>
      </c>
      <c r="S321" s="89">
        <f t="shared" si="180"/>
        <v>0</v>
      </c>
      <c r="U321" s="108" t="s">
        <v>10</v>
      </c>
      <c r="V321" s="119">
        <v>0</v>
      </c>
      <c r="W321" s="119">
        <v>0</v>
      </c>
      <c r="X321" s="119">
        <v>0</v>
      </c>
      <c r="Y321" s="119">
        <v>0</v>
      </c>
      <c r="Z321" s="119">
        <v>0</v>
      </c>
      <c r="AA321" s="119">
        <v>0</v>
      </c>
      <c r="AB321" s="119">
        <v>0</v>
      </c>
      <c r="AC321" s="120">
        <v>0</v>
      </c>
      <c r="AD321" s="121">
        <v>0</v>
      </c>
      <c r="AE321" s="121">
        <v>0</v>
      </c>
      <c r="AF321" s="121">
        <v>0</v>
      </c>
      <c r="AG321" s="121">
        <v>0</v>
      </c>
      <c r="AH321" s="121">
        <v>0</v>
      </c>
      <c r="AI321" s="122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spans="1:111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179"/>
        <v>0</v>
      </c>
      <c r="K322" s="77" t="s">
        <v>55</v>
      </c>
      <c r="L322" s="90">
        <v>0</v>
      </c>
      <c r="M322" s="90">
        <v>0</v>
      </c>
      <c r="N322" s="90">
        <v>0</v>
      </c>
      <c r="O322" s="90">
        <v>0</v>
      </c>
      <c r="P322" s="90">
        <v>0</v>
      </c>
      <c r="Q322" s="90">
        <v>0</v>
      </c>
      <c r="R322" s="91">
        <v>0</v>
      </c>
      <c r="S322" s="92">
        <f t="shared" si="180"/>
        <v>0</v>
      </c>
      <c r="U322" s="107" t="s">
        <v>55</v>
      </c>
      <c r="V322" s="123">
        <v>0</v>
      </c>
      <c r="W322" s="123">
        <v>0</v>
      </c>
      <c r="X322" s="123">
        <v>0</v>
      </c>
      <c r="Y322" s="123">
        <v>0</v>
      </c>
      <c r="Z322" s="123">
        <v>0</v>
      </c>
      <c r="AA322" s="123">
        <v>0</v>
      </c>
      <c r="AB322" s="123">
        <v>0</v>
      </c>
      <c r="AC322" s="124">
        <v>0</v>
      </c>
      <c r="AD322" s="123">
        <v>0</v>
      </c>
      <c r="AE322" s="123">
        <v>0</v>
      </c>
      <c r="AF322" s="123">
        <v>0</v>
      </c>
      <c r="AG322" s="123">
        <v>0</v>
      </c>
      <c r="AH322" s="123">
        <v>0</v>
      </c>
      <c r="AI322" s="125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spans="1:111" ht="15">
      <c r="A323" s="28" t="s">
        <v>16</v>
      </c>
      <c r="B323" s="44">
        <v>128.66707182200247</v>
      </c>
      <c r="C323" s="44">
        <v>348.45982733491815</v>
      </c>
      <c r="D323" s="44">
        <v>194.99632949434559</v>
      </c>
      <c r="E323" s="44">
        <v>0</v>
      </c>
      <c r="F323" s="397"/>
      <c r="G323" s="44">
        <v>0</v>
      </c>
      <c r="H323" s="45">
        <v>0</v>
      </c>
      <c r="I323" s="40">
        <f t="shared" si="179"/>
        <v>672.12322865126623</v>
      </c>
      <c r="K323" s="78" t="s">
        <v>16</v>
      </c>
      <c r="L323" s="44">
        <v>128.66707182200247</v>
      </c>
      <c r="M323" s="44">
        <v>348.45982733491815</v>
      </c>
      <c r="N323" s="44">
        <v>194.99632949434559</v>
      </c>
      <c r="O323" s="44">
        <v>0</v>
      </c>
      <c r="P323" s="44">
        <v>0</v>
      </c>
      <c r="Q323" s="44">
        <v>0</v>
      </c>
      <c r="R323" s="88">
        <v>0</v>
      </c>
      <c r="S323" s="89">
        <f t="shared" si="180"/>
        <v>672.12322865126623</v>
      </c>
      <c r="U323" s="108" t="s">
        <v>16</v>
      </c>
      <c r="V323" s="119">
        <v>128.66707182200247</v>
      </c>
      <c r="W323" s="119">
        <v>0</v>
      </c>
      <c r="X323" s="119">
        <v>0</v>
      </c>
      <c r="Y323" s="119">
        <v>348.45982733491815</v>
      </c>
      <c r="Z323" s="119">
        <v>194.99632949434559</v>
      </c>
      <c r="AA323" s="119">
        <v>0</v>
      </c>
      <c r="AB323" s="119">
        <v>0</v>
      </c>
      <c r="AC323" s="120">
        <v>0</v>
      </c>
      <c r="AD323" s="121">
        <v>0</v>
      </c>
      <c r="AE323" s="121">
        <v>0</v>
      </c>
      <c r="AF323" s="121">
        <v>0</v>
      </c>
      <c r="AG323" s="121">
        <v>0</v>
      </c>
      <c r="AH323" s="121">
        <v>0</v>
      </c>
      <c r="AI323" s="122">
        <f t="shared" si="181"/>
        <v>672.12322865126623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spans="1:111" ht="15">
      <c r="A324" s="27" t="s">
        <v>67</v>
      </c>
      <c r="B324" s="41">
        <v>7.1143220504792986</v>
      </c>
      <c r="C324" s="41">
        <v>3.1584704430225166E-4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179"/>
        <v>7.1146378975236004</v>
      </c>
      <c r="K324" s="77" t="s">
        <v>67</v>
      </c>
      <c r="L324" s="90">
        <v>7.1143220504792986</v>
      </c>
      <c r="M324" s="90">
        <v>3.1584704430225166E-4</v>
      </c>
      <c r="N324" s="90">
        <v>0</v>
      </c>
      <c r="O324" s="90">
        <v>0</v>
      </c>
      <c r="P324" s="90">
        <v>0</v>
      </c>
      <c r="Q324" s="90">
        <v>0</v>
      </c>
      <c r="R324" s="91">
        <v>0</v>
      </c>
      <c r="S324" s="92">
        <f t="shared" si="180"/>
        <v>7.1146378975236004</v>
      </c>
      <c r="U324" s="107" t="s">
        <v>56</v>
      </c>
      <c r="V324" s="123">
        <v>7.11084884477357</v>
      </c>
      <c r="W324" s="123">
        <v>0</v>
      </c>
      <c r="X324" s="123">
        <v>0</v>
      </c>
      <c r="Y324" s="123">
        <v>3.1584704430225166E-4</v>
      </c>
      <c r="Z324" s="123">
        <v>0</v>
      </c>
      <c r="AA324" s="123">
        <v>0</v>
      </c>
      <c r="AB324" s="123">
        <v>0</v>
      </c>
      <c r="AC324" s="124">
        <v>3.4732057057288244E-3</v>
      </c>
      <c r="AD324" s="123">
        <v>3.4732057057288244E-3</v>
      </c>
      <c r="AE324" s="123">
        <v>0</v>
      </c>
      <c r="AF324" s="123">
        <v>0</v>
      </c>
      <c r="AG324" s="123">
        <v>0</v>
      </c>
      <c r="AH324" s="123">
        <v>0</v>
      </c>
      <c r="AI324" s="125">
        <f t="shared" si="181"/>
        <v>7.1146378975236004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spans="1:111" ht="15">
      <c r="A325" s="28" t="s">
        <v>57</v>
      </c>
      <c r="B325" s="44">
        <v>0</v>
      </c>
      <c r="C325" s="44">
        <v>0</v>
      </c>
      <c r="D325" s="44">
        <v>0</v>
      </c>
      <c r="E325" s="44">
        <v>3.4200636017744386</v>
      </c>
      <c r="F325" s="397"/>
      <c r="G325" s="44">
        <v>0</v>
      </c>
      <c r="H325" s="45">
        <v>0</v>
      </c>
      <c r="I325" s="40">
        <f t="shared" si="179"/>
        <v>3.4200636017744386</v>
      </c>
      <c r="K325" s="78" t="s">
        <v>57</v>
      </c>
      <c r="L325" s="44">
        <v>0</v>
      </c>
      <c r="M325" s="44">
        <v>0</v>
      </c>
      <c r="N325" s="44">
        <v>0</v>
      </c>
      <c r="O325" s="44">
        <v>3.4200636017744386</v>
      </c>
      <c r="P325" s="44">
        <v>53.257027449428016</v>
      </c>
      <c r="Q325" s="44">
        <v>0</v>
      </c>
      <c r="R325" s="88">
        <v>0</v>
      </c>
      <c r="S325" s="89">
        <f t="shared" si="180"/>
        <v>56.677091051202453</v>
      </c>
      <c r="U325" s="108" t="s">
        <v>57</v>
      </c>
      <c r="V325" s="119">
        <v>0</v>
      </c>
      <c r="W325" s="119">
        <v>0</v>
      </c>
      <c r="X325" s="119">
        <v>0</v>
      </c>
      <c r="Y325" s="119">
        <v>0</v>
      </c>
      <c r="Z325" s="119">
        <v>0</v>
      </c>
      <c r="AA325" s="119">
        <v>3.4200636017744386</v>
      </c>
      <c r="AB325" s="119">
        <v>53.257027449428016</v>
      </c>
      <c r="AC325" s="120">
        <v>0</v>
      </c>
      <c r="AD325" s="119">
        <v>0</v>
      </c>
      <c r="AE325" s="119">
        <v>0</v>
      </c>
      <c r="AF325" s="119">
        <v>0</v>
      </c>
      <c r="AG325" s="119">
        <v>0</v>
      </c>
      <c r="AH325" s="119">
        <v>0</v>
      </c>
      <c r="AI325" s="122">
        <f t="shared" si="181"/>
        <v>56.677091051202453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spans="1:111" ht="15">
      <c r="A326" s="27" t="s">
        <v>12</v>
      </c>
      <c r="B326" s="41">
        <v>0</v>
      </c>
      <c r="C326" s="41">
        <v>0</v>
      </c>
      <c r="D326" s="41">
        <v>0</v>
      </c>
      <c r="E326" s="41">
        <v>0</v>
      </c>
      <c r="F326" s="397"/>
      <c r="G326" s="41">
        <v>0</v>
      </c>
      <c r="H326" s="42">
        <v>0</v>
      </c>
      <c r="I326" s="43">
        <f t="shared" si="179"/>
        <v>0</v>
      </c>
      <c r="K326" s="77" t="s">
        <v>12</v>
      </c>
      <c r="L326" s="90">
        <v>0</v>
      </c>
      <c r="M326" s="90">
        <v>0</v>
      </c>
      <c r="N326" s="90">
        <v>0</v>
      </c>
      <c r="O326" s="90">
        <v>0</v>
      </c>
      <c r="P326" s="90">
        <v>9.660809162471482</v>
      </c>
      <c r="Q326" s="90">
        <v>0</v>
      </c>
      <c r="R326" s="91">
        <v>0</v>
      </c>
      <c r="S326" s="92">
        <f t="shared" si="180"/>
        <v>9.660809162471482</v>
      </c>
      <c r="U326" s="107" t="s">
        <v>12</v>
      </c>
      <c r="V326" s="123">
        <v>0</v>
      </c>
      <c r="W326" s="123">
        <v>0</v>
      </c>
      <c r="X326" s="123">
        <v>0</v>
      </c>
      <c r="Y326" s="123">
        <v>0</v>
      </c>
      <c r="Z326" s="123">
        <v>0</v>
      </c>
      <c r="AA326" s="123">
        <v>0</v>
      </c>
      <c r="AB326" s="123">
        <v>9.660809162471482</v>
      </c>
      <c r="AC326" s="124">
        <v>0</v>
      </c>
      <c r="AD326" s="123">
        <v>0</v>
      </c>
      <c r="AE326" s="123">
        <v>0</v>
      </c>
      <c r="AF326" s="123">
        <v>0</v>
      </c>
      <c r="AG326" s="123">
        <v>0</v>
      </c>
      <c r="AH326" s="123">
        <v>0</v>
      </c>
      <c r="AI326" s="125">
        <f t="shared" si="181"/>
        <v>9.660809162471482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spans="1:111" ht="15">
      <c r="A327" s="28" t="s">
        <v>58</v>
      </c>
      <c r="B327" s="44">
        <v>0.84116022099447441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179"/>
        <v>0.84116022099447441</v>
      </c>
      <c r="K327" s="78" t="s">
        <v>58</v>
      </c>
      <c r="L327" s="44">
        <v>0.84116022099447441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8">
        <v>0</v>
      </c>
      <c r="S327" s="89">
        <f t="shared" si="180"/>
        <v>0.84116022099447441</v>
      </c>
      <c r="U327" s="108" t="s">
        <v>58</v>
      </c>
      <c r="V327" s="119">
        <v>0.84116022099447441</v>
      </c>
      <c r="W327" s="119">
        <v>0</v>
      </c>
      <c r="X327" s="119">
        <v>0</v>
      </c>
      <c r="Y327" s="119">
        <v>0</v>
      </c>
      <c r="Z327" s="119">
        <v>0</v>
      </c>
      <c r="AA327" s="119">
        <v>0</v>
      </c>
      <c r="AB327" s="119">
        <v>0</v>
      </c>
      <c r="AC327" s="120">
        <v>0</v>
      </c>
      <c r="AD327" s="119">
        <v>0</v>
      </c>
      <c r="AE327" s="119">
        <v>0</v>
      </c>
      <c r="AF327" s="119">
        <v>0</v>
      </c>
      <c r="AG327" s="119">
        <v>0</v>
      </c>
      <c r="AH327" s="119">
        <v>0</v>
      </c>
      <c r="AI327" s="122">
        <f t="shared" si="181"/>
        <v>0.84116022099447441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spans="1:111" ht="15">
      <c r="A328" s="27" t="s">
        <v>17</v>
      </c>
      <c r="B328" s="41">
        <v>0.39484361524499378</v>
      </c>
      <c r="C328" s="41">
        <v>0</v>
      </c>
      <c r="D328" s="41">
        <v>5.0284241591375583E-3</v>
      </c>
      <c r="E328" s="41">
        <v>0</v>
      </c>
      <c r="F328" s="397"/>
      <c r="G328" s="41">
        <v>0</v>
      </c>
      <c r="H328" s="42">
        <v>0</v>
      </c>
      <c r="I328" s="43">
        <f t="shared" si="179"/>
        <v>0.39987203940413135</v>
      </c>
      <c r="K328" s="77" t="s">
        <v>17</v>
      </c>
      <c r="L328" s="90">
        <v>0.39484361524499378</v>
      </c>
      <c r="M328" s="90">
        <v>0</v>
      </c>
      <c r="N328" s="90">
        <v>5.0284241591375583E-3</v>
      </c>
      <c r="O328" s="90">
        <v>0</v>
      </c>
      <c r="P328" s="90">
        <v>0.11854693611665672</v>
      </c>
      <c r="Q328" s="90">
        <v>0</v>
      </c>
      <c r="R328" s="91">
        <v>0</v>
      </c>
      <c r="S328" s="92">
        <f t="shared" si="180"/>
        <v>0.51841897552078808</v>
      </c>
      <c r="U328" s="107" t="s">
        <v>17</v>
      </c>
      <c r="V328" s="123">
        <v>0</v>
      </c>
      <c r="W328" s="123">
        <v>0.39484361524499378</v>
      </c>
      <c r="X328" s="123">
        <v>0</v>
      </c>
      <c r="Y328" s="123">
        <v>0</v>
      </c>
      <c r="Z328" s="123">
        <v>0</v>
      </c>
      <c r="AA328" s="123">
        <v>0</v>
      </c>
      <c r="AB328" s="123">
        <v>0.11854693611665672</v>
      </c>
      <c r="AC328" s="124">
        <v>5.0284241591375583E-3</v>
      </c>
      <c r="AD328" s="123">
        <v>0</v>
      </c>
      <c r="AE328" s="123">
        <v>0</v>
      </c>
      <c r="AF328" s="123">
        <v>0</v>
      </c>
      <c r="AG328" s="123">
        <v>5.0284241591375583E-3</v>
      </c>
      <c r="AH328" s="123">
        <v>0</v>
      </c>
      <c r="AI328" s="125">
        <f t="shared" si="181"/>
        <v>0.51841897552078797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spans="1:111" ht="15">
      <c r="A329" s="28" t="s">
        <v>139</v>
      </c>
      <c r="B329" s="44">
        <v>446.81887446670305</v>
      </c>
      <c r="C329" s="44">
        <v>4837.5135999281692</v>
      </c>
      <c r="D329" s="44">
        <v>999.66301684397422</v>
      </c>
      <c r="E329" s="44">
        <v>0</v>
      </c>
      <c r="F329" s="397"/>
      <c r="G329" s="44">
        <v>0</v>
      </c>
      <c r="H329" s="45">
        <v>0</v>
      </c>
      <c r="I329" s="40">
        <f t="shared" si="179"/>
        <v>6283.9954912388466</v>
      </c>
      <c r="K329" s="78" t="s">
        <v>139</v>
      </c>
      <c r="L329" s="44">
        <v>446.81887446670305</v>
      </c>
      <c r="M329" s="44">
        <v>4837.5135999281692</v>
      </c>
      <c r="N329" s="44">
        <v>999.66301684397422</v>
      </c>
      <c r="O329" s="44">
        <v>0</v>
      </c>
      <c r="P329" s="44">
        <v>1.7683293770878989</v>
      </c>
      <c r="Q329" s="44">
        <v>0</v>
      </c>
      <c r="R329" s="88">
        <v>0</v>
      </c>
      <c r="S329" s="89">
        <f t="shared" si="180"/>
        <v>6285.7638206159345</v>
      </c>
      <c r="U329" s="108" t="s">
        <v>139</v>
      </c>
      <c r="V329" s="119">
        <v>438.09789729199076</v>
      </c>
      <c r="W329" s="119">
        <v>0</v>
      </c>
      <c r="X329" s="119">
        <v>0</v>
      </c>
      <c r="Y329" s="119">
        <v>4837.5135999281692</v>
      </c>
      <c r="Z329" s="119">
        <v>287.82294951404208</v>
      </c>
      <c r="AA329" s="119">
        <v>0</v>
      </c>
      <c r="AB329" s="119">
        <v>1.7683293770878989</v>
      </c>
      <c r="AC329" s="120">
        <v>720.56104450464443</v>
      </c>
      <c r="AD329" s="119">
        <v>8.7209771747122922</v>
      </c>
      <c r="AE329" s="119">
        <v>0</v>
      </c>
      <c r="AF329" s="119">
        <v>0</v>
      </c>
      <c r="AG329" s="119">
        <v>711.84006732993214</v>
      </c>
      <c r="AH329" s="119">
        <v>0</v>
      </c>
      <c r="AI329" s="122">
        <f t="shared" si="181"/>
        <v>6285.7638206159345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spans="1:111" ht="15">
      <c r="A330" s="27" t="s">
        <v>25</v>
      </c>
      <c r="B330" s="41">
        <v>458.35696403225404</v>
      </c>
      <c r="C330" s="41">
        <v>26.571872026241433</v>
      </c>
      <c r="D330" s="41">
        <v>55.630646959233488</v>
      </c>
      <c r="E330" s="41">
        <v>6683.7267147539287</v>
      </c>
      <c r="F330" s="397"/>
      <c r="G330" s="41">
        <v>326.46393129469749</v>
      </c>
      <c r="H330" s="42">
        <v>0</v>
      </c>
      <c r="I330" s="43">
        <f t="shared" si="179"/>
        <v>7550.7501290663549</v>
      </c>
      <c r="K330" s="77" t="s">
        <v>25</v>
      </c>
      <c r="L330" s="90">
        <v>458.35696403225404</v>
      </c>
      <c r="M330" s="90">
        <v>26.571872026241433</v>
      </c>
      <c r="N330" s="90">
        <v>55.630646959233488</v>
      </c>
      <c r="O330" s="90">
        <v>6683.7267147539287</v>
      </c>
      <c r="P330" s="90">
        <v>55.545822548874455</v>
      </c>
      <c r="Q330" s="90">
        <v>326.46393129469749</v>
      </c>
      <c r="R330" s="91">
        <v>0</v>
      </c>
      <c r="S330" s="92">
        <f t="shared" si="180"/>
        <v>7606.2959516152296</v>
      </c>
      <c r="U330" s="107" t="s">
        <v>25</v>
      </c>
      <c r="V330" s="123">
        <v>13.275706039434516</v>
      </c>
      <c r="W330" s="123">
        <v>137.32129361642865</v>
      </c>
      <c r="X330" s="123">
        <v>326.46393129469749</v>
      </c>
      <c r="Y330" s="123">
        <v>26.571872026241433</v>
      </c>
      <c r="Z330" s="123">
        <v>0.45992760998101589</v>
      </c>
      <c r="AA330" s="123">
        <v>6587.2145894948644</v>
      </c>
      <c r="AB330" s="123">
        <v>55.545822548874455</v>
      </c>
      <c r="AC330" s="124">
        <v>459.44280898470743</v>
      </c>
      <c r="AD330" s="123">
        <v>307.75996437639088</v>
      </c>
      <c r="AE330" s="123">
        <v>96.512125259064121</v>
      </c>
      <c r="AF330" s="123">
        <v>0</v>
      </c>
      <c r="AG330" s="123">
        <v>55.170719349252472</v>
      </c>
      <c r="AH330" s="123">
        <v>0</v>
      </c>
      <c r="AI330" s="125">
        <f t="shared" si="181"/>
        <v>7606.2959516152296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spans="1:111" ht="15">
      <c r="A331" s="28" t="s">
        <v>24</v>
      </c>
      <c r="B331" s="44">
        <v>71.40807826565279</v>
      </c>
      <c r="C331" s="44">
        <v>0</v>
      </c>
      <c r="D331" s="44">
        <v>0</v>
      </c>
      <c r="E331" s="44">
        <v>0</v>
      </c>
      <c r="F331" s="397"/>
      <c r="G331" s="44">
        <v>0</v>
      </c>
      <c r="H331" s="45">
        <v>0</v>
      </c>
      <c r="I331" s="40">
        <f t="shared" si="179"/>
        <v>71.40807826565279</v>
      </c>
      <c r="K331" s="78" t="s">
        <v>24</v>
      </c>
      <c r="L331" s="44">
        <v>71.40807826565279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8">
        <v>0</v>
      </c>
      <c r="S331" s="89">
        <f t="shared" si="180"/>
        <v>71.40807826565279</v>
      </c>
      <c r="U331" s="108" t="s">
        <v>24</v>
      </c>
      <c r="V331" s="119">
        <v>66.248469861152387</v>
      </c>
      <c r="W331" s="119">
        <v>0</v>
      </c>
      <c r="X331" s="119">
        <v>0</v>
      </c>
      <c r="Y331" s="119">
        <v>0</v>
      </c>
      <c r="Z331" s="119">
        <v>0</v>
      </c>
      <c r="AA331" s="119">
        <v>0</v>
      </c>
      <c r="AB331" s="119">
        <v>0</v>
      </c>
      <c r="AC331" s="120">
        <v>5.1596084045003989</v>
      </c>
      <c r="AD331" s="119">
        <v>5.1596084045003989</v>
      </c>
      <c r="AE331" s="119">
        <v>0</v>
      </c>
      <c r="AF331" s="119">
        <v>0</v>
      </c>
      <c r="AG331" s="119">
        <v>0</v>
      </c>
      <c r="AH331" s="119">
        <v>0</v>
      </c>
      <c r="AI331" s="122">
        <f t="shared" si="181"/>
        <v>71.40807826565279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spans="1:111" ht="15">
      <c r="A332" s="27" t="s">
        <v>59</v>
      </c>
      <c r="B332" s="41">
        <v>0</v>
      </c>
      <c r="C332" s="41">
        <v>6.2919025534669298E-2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 t="shared" si="179"/>
        <v>6.2919025534669298E-2</v>
      </c>
      <c r="K332" s="77" t="s">
        <v>59</v>
      </c>
      <c r="L332" s="90">
        <v>0</v>
      </c>
      <c r="M332" s="90">
        <v>6.2919025534669298E-2</v>
      </c>
      <c r="N332" s="90">
        <v>0</v>
      </c>
      <c r="O332" s="90">
        <v>0</v>
      </c>
      <c r="P332" s="90">
        <v>0</v>
      </c>
      <c r="Q332" s="90">
        <v>0</v>
      </c>
      <c r="R332" s="91">
        <v>0</v>
      </c>
      <c r="S332" s="92">
        <f t="shared" si="180"/>
        <v>6.2919025534669298E-2</v>
      </c>
      <c r="U332" s="107" t="s">
        <v>59</v>
      </c>
      <c r="V332" s="123">
        <v>0</v>
      </c>
      <c r="W332" s="123">
        <v>0</v>
      </c>
      <c r="X332" s="123">
        <v>0</v>
      </c>
      <c r="Y332" s="123">
        <v>6.2919025534669298E-2</v>
      </c>
      <c r="Z332" s="123">
        <v>0</v>
      </c>
      <c r="AA332" s="123">
        <v>0</v>
      </c>
      <c r="AB332" s="123">
        <v>0</v>
      </c>
      <c r="AC332" s="124">
        <v>0</v>
      </c>
      <c r="AD332" s="123">
        <v>0</v>
      </c>
      <c r="AE332" s="123">
        <v>0</v>
      </c>
      <c r="AF332" s="123">
        <v>0</v>
      </c>
      <c r="AG332" s="123">
        <v>0</v>
      </c>
      <c r="AH332" s="123">
        <v>0</v>
      </c>
      <c r="AI332" s="125">
        <f t="shared" si="181"/>
        <v>6.2919025534669298E-2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spans="1:111" ht="15">
      <c r="A333" s="28" t="s">
        <v>22</v>
      </c>
      <c r="B333" s="44">
        <v>0</v>
      </c>
      <c r="C333" s="44">
        <v>7831.5597013027218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179"/>
        <v>7831.5597013027218</v>
      </c>
      <c r="K333" s="78" t="s">
        <v>22</v>
      </c>
      <c r="L333" s="44">
        <v>0</v>
      </c>
      <c r="M333" s="44">
        <v>7831.5597013027218</v>
      </c>
      <c r="N333" s="44">
        <v>0</v>
      </c>
      <c r="O333" s="44">
        <v>0</v>
      </c>
      <c r="P333" s="44">
        <v>2.1820994246929795</v>
      </c>
      <c r="Q333" s="44">
        <v>0</v>
      </c>
      <c r="R333" s="88">
        <v>0</v>
      </c>
      <c r="S333" s="89">
        <f t="shared" si="180"/>
        <v>7833.7418007274146</v>
      </c>
      <c r="U333" s="108" t="s">
        <v>22</v>
      </c>
      <c r="V333" s="119">
        <v>0</v>
      </c>
      <c r="W333" s="119">
        <v>0</v>
      </c>
      <c r="X333" s="119">
        <v>0</v>
      </c>
      <c r="Y333" s="119">
        <v>7831.5597013027218</v>
      </c>
      <c r="Z333" s="119">
        <v>0</v>
      </c>
      <c r="AA333" s="119">
        <v>0</v>
      </c>
      <c r="AB333" s="119">
        <v>2.1820994246929795</v>
      </c>
      <c r="AC333" s="120">
        <v>0</v>
      </c>
      <c r="AD333" s="119">
        <v>0</v>
      </c>
      <c r="AE333" s="119">
        <v>0</v>
      </c>
      <c r="AF333" s="119">
        <v>0</v>
      </c>
      <c r="AG333" s="119">
        <v>0</v>
      </c>
      <c r="AH333" s="119">
        <v>0</v>
      </c>
      <c r="AI333" s="122">
        <f t="shared" si="181"/>
        <v>7833.7418007274146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spans="1:111" ht="15">
      <c r="A334" s="27" t="s">
        <v>21</v>
      </c>
      <c r="B334" s="41">
        <v>0.31938769560380692</v>
      </c>
      <c r="C334" s="41">
        <v>17.194175353302288</v>
      </c>
      <c r="D334" s="41">
        <v>5.3532769510938953</v>
      </c>
      <c r="E334" s="41">
        <v>0</v>
      </c>
      <c r="F334" s="397"/>
      <c r="G334" s="41">
        <v>0</v>
      </c>
      <c r="H334" s="42">
        <v>0</v>
      </c>
      <c r="I334" s="43">
        <f t="shared" si="179"/>
        <v>22.866839999999993</v>
      </c>
      <c r="K334" s="77" t="s">
        <v>21</v>
      </c>
      <c r="L334" s="90">
        <v>0.31938769560380692</v>
      </c>
      <c r="M334" s="90">
        <v>17.194175353302288</v>
      </c>
      <c r="N334" s="90">
        <v>5.3532769510938953</v>
      </c>
      <c r="O334" s="90">
        <v>0</v>
      </c>
      <c r="P334" s="90">
        <v>0</v>
      </c>
      <c r="Q334" s="90">
        <v>0</v>
      </c>
      <c r="R334" s="91">
        <v>0</v>
      </c>
      <c r="S334" s="92">
        <f t="shared" si="180"/>
        <v>22.866839999999993</v>
      </c>
      <c r="U334" s="107" t="s">
        <v>60</v>
      </c>
      <c r="V334" s="123">
        <v>0.31938769560380692</v>
      </c>
      <c r="W334" s="123">
        <v>0</v>
      </c>
      <c r="X334" s="123">
        <v>0</v>
      </c>
      <c r="Y334" s="123">
        <v>17.194175353302288</v>
      </c>
      <c r="Z334" s="123">
        <v>5.3532769510938953</v>
      </c>
      <c r="AA334" s="123">
        <v>0</v>
      </c>
      <c r="AB334" s="123">
        <v>0</v>
      </c>
      <c r="AC334" s="124">
        <v>0</v>
      </c>
      <c r="AD334" s="123">
        <v>0</v>
      </c>
      <c r="AE334" s="123">
        <v>0</v>
      </c>
      <c r="AF334" s="123">
        <v>0</v>
      </c>
      <c r="AG334" s="123">
        <v>0</v>
      </c>
      <c r="AH334" s="123">
        <v>0</v>
      </c>
      <c r="AI334" s="125">
        <f t="shared" si="181"/>
        <v>22.866839999999993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spans="1:111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179"/>
        <v>0</v>
      </c>
      <c r="K335" s="79" t="s">
        <v>63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8">
        <v>0</v>
      </c>
      <c r="S335" s="89">
        <f t="shared" si="180"/>
        <v>0</v>
      </c>
      <c r="U335" s="109" t="s">
        <v>61</v>
      </c>
      <c r="V335" s="119">
        <v>0</v>
      </c>
      <c r="W335" s="119">
        <v>0</v>
      </c>
      <c r="X335" s="119">
        <v>0</v>
      </c>
      <c r="Y335" s="119">
        <v>0</v>
      </c>
      <c r="Z335" s="119">
        <v>0</v>
      </c>
      <c r="AA335" s="119">
        <v>0</v>
      </c>
      <c r="AB335" s="119">
        <v>0</v>
      </c>
      <c r="AC335" s="120">
        <v>0</v>
      </c>
      <c r="AD335" s="121">
        <v>0</v>
      </c>
      <c r="AE335" s="121">
        <v>0</v>
      </c>
      <c r="AF335" s="121">
        <v>0</v>
      </c>
      <c r="AG335" s="121">
        <v>0</v>
      </c>
      <c r="AH335" s="121">
        <v>0</v>
      </c>
      <c r="AI335" s="122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spans="1:111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179"/>
        <v>0</v>
      </c>
      <c r="K336" s="80" t="s">
        <v>23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4">
        <v>0</v>
      </c>
      <c r="S336" s="95">
        <f t="shared" si="180"/>
        <v>0</v>
      </c>
      <c r="U336" s="110" t="s">
        <v>64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7">
        <v>0</v>
      </c>
      <c r="AI336" s="128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spans="1:111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179"/>
        <v>0</v>
      </c>
      <c r="K337" s="81" t="s">
        <v>19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96">
        <v>0</v>
      </c>
      <c r="S337" s="97">
        <f t="shared" si="180"/>
        <v>0</v>
      </c>
      <c r="U337" s="111" t="s">
        <v>19</v>
      </c>
      <c r="V337" s="129">
        <v>0</v>
      </c>
      <c r="W337" s="129">
        <v>0</v>
      </c>
      <c r="X337" s="129">
        <v>0</v>
      </c>
      <c r="Y337" s="129">
        <v>0</v>
      </c>
      <c r="Z337" s="129">
        <v>0</v>
      </c>
      <c r="AA337" s="129">
        <v>0</v>
      </c>
      <c r="AB337" s="129">
        <v>0</v>
      </c>
      <c r="AC337" s="129">
        <v>0</v>
      </c>
      <c r="AD337" s="130">
        <v>0</v>
      </c>
      <c r="AE337" s="130">
        <v>0</v>
      </c>
      <c r="AF337" s="130">
        <v>0</v>
      </c>
      <c r="AG337" s="130">
        <v>0</v>
      </c>
      <c r="AH337" s="130">
        <v>0</v>
      </c>
      <c r="AI337" s="131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spans="1:111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179"/>
        <v>0</v>
      </c>
      <c r="K338" s="80" t="s">
        <v>20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4">
        <v>0</v>
      </c>
      <c r="S338" s="95">
        <f t="shared" si="180"/>
        <v>0</v>
      </c>
      <c r="U338" s="110" t="s">
        <v>20</v>
      </c>
      <c r="V338" s="126">
        <v>0</v>
      </c>
      <c r="W338" s="126">
        <v>0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7">
        <v>0</v>
      </c>
      <c r="AI338" s="128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spans="1:111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179"/>
        <v>0</v>
      </c>
      <c r="K339" s="82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8">
        <v>0</v>
      </c>
      <c r="S339" s="99">
        <f t="shared" si="180"/>
        <v>0</v>
      </c>
      <c r="U339" s="111" t="s">
        <v>11</v>
      </c>
      <c r="V339" s="129">
        <v>0</v>
      </c>
      <c r="W339" s="129">
        <v>0</v>
      </c>
      <c r="X339" s="129">
        <v>0</v>
      </c>
      <c r="Y339" s="129">
        <v>0</v>
      </c>
      <c r="Z339" s="129">
        <v>0</v>
      </c>
      <c r="AA339" s="129">
        <v>0</v>
      </c>
      <c r="AB339" s="129">
        <v>0</v>
      </c>
      <c r="AC339" s="129">
        <v>0</v>
      </c>
      <c r="AD339" s="130">
        <v>0</v>
      </c>
      <c r="AE339" s="130">
        <v>0</v>
      </c>
      <c r="AF339" s="130">
        <v>0</v>
      </c>
      <c r="AG339" s="130">
        <v>0</v>
      </c>
      <c r="AH339" s="130">
        <v>0</v>
      </c>
      <c r="AI339" s="131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spans="1:111" ht="15">
      <c r="A340" s="34" t="s">
        <v>26</v>
      </c>
      <c r="B340" s="70">
        <f>SUM(B319:B335)</f>
        <v>1113.9207021689349</v>
      </c>
      <c r="C340" s="70">
        <f t="shared" ref="C340:I340" si="182">SUM(C319:C335)</f>
        <v>13061.362410817932</v>
      </c>
      <c r="D340" s="70">
        <f t="shared" si="182"/>
        <v>1255.6482986728063</v>
      </c>
      <c r="E340" s="70">
        <f t="shared" si="182"/>
        <v>6687.1467783557027</v>
      </c>
      <c r="F340" s="70">
        <f t="shared" si="182"/>
        <v>0</v>
      </c>
      <c r="G340" s="70">
        <f t="shared" si="182"/>
        <v>326.46393129469749</v>
      </c>
      <c r="H340" s="71">
        <f t="shared" si="182"/>
        <v>0</v>
      </c>
      <c r="I340" s="40">
        <f t="shared" si="182"/>
        <v>22444.542121310074</v>
      </c>
      <c r="K340" s="83" t="s">
        <v>26</v>
      </c>
      <c r="L340" s="70">
        <f>SUM(L319:L335)</f>
        <v>1113.9207021689349</v>
      </c>
      <c r="M340" s="70">
        <f t="shared" ref="M340:S340" si="183">SUM(M319:M335)</f>
        <v>13061.362410817932</v>
      </c>
      <c r="N340" s="70">
        <f t="shared" si="183"/>
        <v>1255.6482986728063</v>
      </c>
      <c r="O340" s="70">
        <f t="shared" si="183"/>
        <v>6687.1467783557027</v>
      </c>
      <c r="P340" s="70">
        <f t="shared" si="183"/>
        <v>122.53263489867149</v>
      </c>
      <c r="Q340" s="70">
        <f t="shared" si="183"/>
        <v>326.46393129469749</v>
      </c>
      <c r="R340" s="71">
        <f t="shared" si="183"/>
        <v>0</v>
      </c>
      <c r="S340" s="100">
        <f t="shared" si="183"/>
        <v>22567.074756208745</v>
      </c>
      <c r="U340" s="112" t="s">
        <v>62</v>
      </c>
      <c r="V340" s="132">
        <f>SUM(V319:V335)</f>
        <v>654.56054177595206</v>
      </c>
      <c r="W340" s="132">
        <f t="shared" ref="W340:AH340" si="184">SUM(W319:W335)</f>
        <v>137.71613723167363</v>
      </c>
      <c r="X340" s="132">
        <f t="shared" si="184"/>
        <v>326.46393129469749</v>
      </c>
      <c r="Y340" s="132">
        <f t="shared" si="184"/>
        <v>13061.362410817932</v>
      </c>
      <c r="Z340" s="132">
        <f t="shared" si="184"/>
        <v>488.63248356946258</v>
      </c>
      <c r="AA340" s="132">
        <f t="shared" si="184"/>
        <v>6590.6346530966384</v>
      </c>
      <c r="AB340" s="132">
        <f t="shared" si="184"/>
        <v>122.53263489867149</v>
      </c>
      <c r="AC340" s="132">
        <f t="shared" si="184"/>
        <v>1185.1719635237173</v>
      </c>
      <c r="AD340" s="133">
        <f t="shared" si="184"/>
        <v>321.64402316130929</v>
      </c>
      <c r="AE340" s="133">
        <f t="shared" si="184"/>
        <v>96.512125259064121</v>
      </c>
      <c r="AF340" s="133">
        <f t="shared" si="184"/>
        <v>0</v>
      </c>
      <c r="AG340" s="133">
        <f t="shared" si="184"/>
        <v>767.01581510334381</v>
      </c>
      <c r="AH340" s="133">
        <f t="shared" si="184"/>
        <v>0</v>
      </c>
      <c r="AI340" s="134">
        <f>SUM(V340:AC340)</f>
        <v>22567.074756208745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spans="1:111" s="14" customFormat="1" ht="15" thickBot="1">
      <c r="A341" s="31" t="s">
        <v>86</v>
      </c>
      <c r="B341" s="49">
        <f>IF($I340=0,"-",B340/$I340)</f>
        <v>4.9629914308268186E-2</v>
      </c>
      <c r="C341" s="49">
        <f t="shared" ref="C341:H341" si="185">IF($I340=0,"-",C340/$I340)</f>
        <v>0.58193935702598987</v>
      </c>
      <c r="D341" s="49">
        <f t="shared" si="185"/>
        <v>5.5944482711484014E-2</v>
      </c>
      <c r="E341" s="49">
        <f t="shared" si="185"/>
        <v>0.29794088657333578</v>
      </c>
      <c r="F341" s="49">
        <f t="shared" si="185"/>
        <v>0</v>
      </c>
      <c r="G341" s="49">
        <f t="shared" si="185"/>
        <v>1.4545359380922046E-2</v>
      </c>
      <c r="H341" s="72">
        <f t="shared" si="185"/>
        <v>0</v>
      </c>
      <c r="I341" s="50">
        <f>SUM(B341:H341)</f>
        <v>0.99999999999999989</v>
      </c>
      <c r="K341" s="84" t="s">
        <v>86</v>
      </c>
      <c r="L341" s="101">
        <f>IF($S340=0,"-",L340/$S340)</f>
        <v>4.9360438346687734E-2</v>
      </c>
      <c r="M341" s="101">
        <f t="shared" ref="M341:R341" si="186">IF($S340=0,"-",M340/$S340)</f>
        <v>0.5787795960229376</v>
      </c>
      <c r="N341" s="101">
        <f t="shared" si="186"/>
        <v>5.5640720484933355E-2</v>
      </c>
      <c r="O341" s="101">
        <f t="shared" si="186"/>
        <v>0.29632315444499102</v>
      </c>
      <c r="P341" s="101">
        <f t="shared" si="186"/>
        <v>5.4297083792377568E-3</v>
      </c>
      <c r="Q341" s="101">
        <f t="shared" si="186"/>
        <v>1.446638232121243E-2</v>
      </c>
      <c r="R341" s="102">
        <f t="shared" si="186"/>
        <v>0</v>
      </c>
      <c r="S341" s="103">
        <f>SUM(L341:R341)</f>
        <v>0.99999999999999989</v>
      </c>
      <c r="U341" s="113" t="s">
        <v>86</v>
      </c>
      <c r="V341" s="135">
        <f>+V340/$AI340</f>
        <v>2.9005112485651987E-2</v>
      </c>
      <c r="W341" s="135">
        <f t="shared" ref="W341:AH341" si="187">+W340/$AI340</f>
        <v>6.1025249714203476E-3</v>
      </c>
      <c r="X341" s="135">
        <f t="shared" si="187"/>
        <v>1.446638232121243E-2</v>
      </c>
      <c r="Y341" s="135">
        <f t="shared" si="187"/>
        <v>0.5787795960229376</v>
      </c>
      <c r="Z341" s="135">
        <f t="shared" si="187"/>
        <v>2.1652451141680559E-2</v>
      </c>
      <c r="AA341" s="135">
        <f t="shared" si="187"/>
        <v>0.29204647586339899</v>
      </c>
      <c r="AB341" s="135">
        <f t="shared" si="187"/>
        <v>5.4297083792377568E-3</v>
      </c>
      <c r="AC341" s="135">
        <f t="shared" si="187"/>
        <v>5.2517748814460231E-2</v>
      </c>
      <c r="AD341" s="135">
        <f t="shared" si="187"/>
        <v>1.4252800889615402E-2</v>
      </c>
      <c r="AE341" s="135">
        <f t="shared" si="187"/>
        <v>4.2766785815920296E-3</v>
      </c>
      <c r="AF341" s="135">
        <f t="shared" si="187"/>
        <v>0</v>
      </c>
      <c r="AG341" s="135">
        <f t="shared" si="187"/>
        <v>3.3988269343252796E-2</v>
      </c>
      <c r="AH341" s="135">
        <f t="shared" si="187"/>
        <v>0</v>
      </c>
      <c r="AI341" s="136">
        <f>SUM(V341:AC341)</f>
        <v>1</v>
      </c>
    </row>
    <row r="342" spans="1:111" ht="15" thickBot="1">
      <c r="A342" s="32"/>
      <c r="B342" s="32"/>
      <c r="C342" s="32"/>
      <c r="D342" s="32"/>
      <c r="E342" s="32"/>
      <c r="F342" s="32"/>
      <c r="G342" s="32"/>
      <c r="H342" s="32"/>
      <c r="I342" s="32"/>
      <c r="K342" s="32"/>
      <c r="L342" s="32"/>
      <c r="M342" s="32"/>
      <c r="N342" s="32"/>
      <c r="O342" s="32"/>
      <c r="P342" s="32"/>
      <c r="Q342" s="32"/>
      <c r="R342" s="32"/>
      <c r="S342" s="32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spans="1:111" ht="30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4" t="s">
        <v>39</v>
      </c>
      <c r="L343" s="86" t="s">
        <v>0</v>
      </c>
      <c r="M343" s="86" t="s">
        <v>1</v>
      </c>
      <c r="N343" s="86" t="s">
        <v>2</v>
      </c>
      <c r="O343" s="86" t="s">
        <v>3</v>
      </c>
      <c r="P343" s="86" t="s">
        <v>27</v>
      </c>
      <c r="Q343" s="86" t="s">
        <v>4</v>
      </c>
      <c r="R343" s="86" t="s">
        <v>5</v>
      </c>
      <c r="S343" s="87" t="s">
        <v>6</v>
      </c>
      <c r="U343" s="445" t="s">
        <v>39</v>
      </c>
      <c r="V343" s="116" t="s">
        <v>77</v>
      </c>
      <c r="W343" s="116" t="s">
        <v>78</v>
      </c>
      <c r="X343" s="116" t="s">
        <v>4</v>
      </c>
      <c r="Y343" s="116" t="s">
        <v>1</v>
      </c>
      <c r="Z343" s="116" t="s">
        <v>2</v>
      </c>
      <c r="AA343" s="116" t="s">
        <v>3</v>
      </c>
      <c r="AB343" s="116" t="s">
        <v>54</v>
      </c>
      <c r="AC343" s="116" t="s">
        <v>66</v>
      </c>
      <c r="AD343" s="117" t="s">
        <v>79</v>
      </c>
      <c r="AE343" s="117" t="s">
        <v>80</v>
      </c>
      <c r="AF343" s="117" t="s">
        <v>81</v>
      </c>
      <c r="AG343" s="117" t="s">
        <v>82</v>
      </c>
      <c r="AH343" s="117" t="s">
        <v>83</v>
      </c>
      <c r="AI343" s="118" t="s">
        <v>62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spans="1:111" ht="15">
      <c r="A344" s="411" t="s">
        <v>39</v>
      </c>
      <c r="B344" s="386" t="s">
        <v>119</v>
      </c>
      <c r="C344" s="387"/>
      <c r="D344" s="387"/>
      <c r="E344" s="387"/>
      <c r="F344" s="387"/>
      <c r="G344" s="387"/>
      <c r="H344" s="387"/>
      <c r="I344" s="388"/>
      <c r="K344" s="405" t="s">
        <v>39</v>
      </c>
      <c r="L344" s="389" t="s">
        <v>119</v>
      </c>
      <c r="M344" s="390"/>
      <c r="N344" s="390"/>
      <c r="O344" s="390"/>
      <c r="P344" s="390"/>
      <c r="Q344" s="390"/>
      <c r="R344" s="390"/>
      <c r="S344" s="391"/>
      <c r="U344" s="446" t="s">
        <v>39</v>
      </c>
      <c r="V344" s="402" t="s">
        <v>119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3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spans="1:111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  <c r="K345" s="85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4">
        <v>0</v>
      </c>
      <c r="S345" s="105">
        <f>SUM(L345:R345)</f>
        <v>0</v>
      </c>
      <c r="U345" s="106" t="s">
        <v>7</v>
      </c>
      <c r="V345" s="119">
        <v>0</v>
      </c>
      <c r="W345" s="119">
        <v>0</v>
      </c>
      <c r="X345" s="119">
        <v>0</v>
      </c>
      <c r="Y345" s="119">
        <v>0</v>
      </c>
      <c r="Z345" s="119">
        <v>0</v>
      </c>
      <c r="AA345" s="119">
        <v>0</v>
      </c>
      <c r="AB345" s="119">
        <v>0</v>
      </c>
      <c r="AC345" s="120">
        <v>0</v>
      </c>
      <c r="AD345" s="121">
        <v>0</v>
      </c>
      <c r="AE345" s="121">
        <v>0</v>
      </c>
      <c r="AF345" s="121">
        <v>0</v>
      </c>
      <c r="AG345" s="121">
        <v>0</v>
      </c>
      <c r="AH345" s="121">
        <v>0</v>
      </c>
      <c r="AI345" s="122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spans="1:111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188">SUM(B346:H346)</f>
        <v>0</v>
      </c>
      <c r="K346" s="77" t="s">
        <v>8</v>
      </c>
      <c r="L346" s="90">
        <v>0</v>
      </c>
      <c r="M346" s="90">
        <v>0</v>
      </c>
      <c r="N346" s="90">
        <v>0</v>
      </c>
      <c r="O346" s="90">
        <v>0</v>
      </c>
      <c r="P346" s="90">
        <v>0</v>
      </c>
      <c r="Q346" s="90">
        <v>0</v>
      </c>
      <c r="R346" s="91">
        <v>0</v>
      </c>
      <c r="S346" s="92">
        <f t="shared" ref="S346:S365" si="189">SUM(L346:R346)</f>
        <v>0</v>
      </c>
      <c r="U346" s="107" t="s">
        <v>8</v>
      </c>
      <c r="V346" s="123">
        <v>0</v>
      </c>
      <c r="W346" s="123">
        <v>0</v>
      </c>
      <c r="X346" s="123">
        <v>0</v>
      </c>
      <c r="Y346" s="123">
        <v>0</v>
      </c>
      <c r="Z346" s="123">
        <v>0</v>
      </c>
      <c r="AA346" s="123">
        <v>0</v>
      </c>
      <c r="AB346" s="123">
        <v>0</v>
      </c>
      <c r="AC346" s="124">
        <v>0</v>
      </c>
      <c r="AD346" s="123">
        <v>0</v>
      </c>
      <c r="AE346" s="123">
        <v>0</v>
      </c>
      <c r="AF346" s="123">
        <v>0</v>
      </c>
      <c r="AG346" s="123">
        <v>0</v>
      </c>
      <c r="AH346" s="123">
        <v>0</v>
      </c>
      <c r="AI346" s="125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spans="1:111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188"/>
        <v>0</v>
      </c>
      <c r="K347" s="78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8">
        <v>0</v>
      </c>
      <c r="S347" s="89">
        <f t="shared" si="189"/>
        <v>0</v>
      </c>
      <c r="U347" s="108" t="s">
        <v>10</v>
      </c>
      <c r="V347" s="119">
        <v>0</v>
      </c>
      <c r="W347" s="119">
        <v>0</v>
      </c>
      <c r="X347" s="119">
        <v>0</v>
      </c>
      <c r="Y347" s="119">
        <v>0</v>
      </c>
      <c r="Z347" s="119">
        <v>0</v>
      </c>
      <c r="AA347" s="119">
        <v>0</v>
      </c>
      <c r="AB347" s="119">
        <v>0</v>
      </c>
      <c r="AC347" s="120">
        <v>0</v>
      </c>
      <c r="AD347" s="121">
        <v>0</v>
      </c>
      <c r="AE347" s="121">
        <v>0</v>
      </c>
      <c r="AF347" s="121">
        <v>0</v>
      </c>
      <c r="AG347" s="121">
        <v>0</v>
      </c>
      <c r="AH347" s="121">
        <v>0</v>
      </c>
      <c r="AI347" s="122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spans="1:111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188"/>
        <v>0</v>
      </c>
      <c r="K348" s="77" t="s">
        <v>55</v>
      </c>
      <c r="L348" s="90">
        <v>0</v>
      </c>
      <c r="M348" s="90">
        <v>0</v>
      </c>
      <c r="N348" s="90">
        <v>0</v>
      </c>
      <c r="O348" s="90">
        <v>0</v>
      </c>
      <c r="P348" s="90">
        <v>0</v>
      </c>
      <c r="Q348" s="90">
        <v>0</v>
      </c>
      <c r="R348" s="91">
        <v>0</v>
      </c>
      <c r="S348" s="92">
        <f t="shared" si="189"/>
        <v>0</v>
      </c>
      <c r="U348" s="107" t="s">
        <v>55</v>
      </c>
      <c r="V348" s="123">
        <v>0</v>
      </c>
      <c r="W348" s="123">
        <v>0</v>
      </c>
      <c r="X348" s="123">
        <v>0</v>
      </c>
      <c r="Y348" s="123">
        <v>0</v>
      </c>
      <c r="Z348" s="123">
        <v>0</v>
      </c>
      <c r="AA348" s="123">
        <v>0</v>
      </c>
      <c r="AB348" s="123">
        <v>0</v>
      </c>
      <c r="AC348" s="124">
        <v>0</v>
      </c>
      <c r="AD348" s="123">
        <v>0</v>
      </c>
      <c r="AE348" s="123">
        <v>0</v>
      </c>
      <c r="AF348" s="123">
        <v>0</v>
      </c>
      <c r="AG348" s="123">
        <v>0</v>
      </c>
      <c r="AH348" s="123">
        <v>0</v>
      </c>
      <c r="AI348" s="125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spans="1:111" ht="15">
      <c r="A349" s="28" t="s">
        <v>16</v>
      </c>
      <c r="B349" s="44">
        <v>8.1032717259070939</v>
      </c>
      <c r="C349" s="44">
        <v>0</v>
      </c>
      <c r="D349" s="44">
        <v>7.396801485936761</v>
      </c>
      <c r="E349" s="44">
        <v>0</v>
      </c>
      <c r="F349" s="397"/>
      <c r="G349" s="44">
        <v>0</v>
      </c>
      <c r="H349" s="45">
        <v>0</v>
      </c>
      <c r="I349" s="40">
        <f t="shared" si="188"/>
        <v>15.500073211843855</v>
      </c>
      <c r="K349" s="78" t="s">
        <v>16</v>
      </c>
      <c r="L349" s="44">
        <v>8.1032717259070939</v>
      </c>
      <c r="M349" s="44">
        <v>0</v>
      </c>
      <c r="N349" s="44">
        <v>7.396801485936761</v>
      </c>
      <c r="O349" s="44">
        <v>0</v>
      </c>
      <c r="P349" s="44">
        <v>0</v>
      </c>
      <c r="Q349" s="44">
        <v>0</v>
      </c>
      <c r="R349" s="88">
        <v>0</v>
      </c>
      <c r="S349" s="89">
        <f t="shared" si="189"/>
        <v>15.500073211843855</v>
      </c>
      <c r="U349" s="108" t="s">
        <v>16</v>
      </c>
      <c r="V349" s="119">
        <v>8.1032717259070939</v>
      </c>
      <c r="W349" s="119">
        <v>0</v>
      </c>
      <c r="X349" s="119">
        <v>0</v>
      </c>
      <c r="Y349" s="119">
        <v>0</v>
      </c>
      <c r="Z349" s="119">
        <v>6.5002194876413961</v>
      </c>
      <c r="AA349" s="119">
        <v>0</v>
      </c>
      <c r="AB349" s="119">
        <v>0</v>
      </c>
      <c r="AC349" s="120">
        <v>0.896581998295365</v>
      </c>
      <c r="AD349" s="121">
        <v>0</v>
      </c>
      <c r="AE349" s="121">
        <v>0</v>
      </c>
      <c r="AF349" s="121">
        <v>0</v>
      </c>
      <c r="AG349" s="121">
        <v>0.896581998295365</v>
      </c>
      <c r="AH349" s="121">
        <v>0</v>
      </c>
      <c r="AI349" s="122">
        <f t="shared" si="190"/>
        <v>15.500073211843857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spans="1:111" ht="15">
      <c r="A350" s="27" t="s">
        <v>67</v>
      </c>
      <c r="B350" s="41">
        <v>36.513560663792461</v>
      </c>
      <c r="C350" s="41">
        <v>0</v>
      </c>
      <c r="D350" s="41">
        <v>7.1243652551420886E-2</v>
      </c>
      <c r="E350" s="41">
        <v>0</v>
      </c>
      <c r="F350" s="397"/>
      <c r="G350" s="41">
        <v>0</v>
      </c>
      <c r="H350" s="42">
        <v>0</v>
      </c>
      <c r="I350" s="43">
        <f t="shared" si="188"/>
        <v>36.584804316343885</v>
      </c>
      <c r="K350" s="77" t="s">
        <v>67</v>
      </c>
      <c r="L350" s="90">
        <v>36.513560663792461</v>
      </c>
      <c r="M350" s="90">
        <v>0</v>
      </c>
      <c r="N350" s="90">
        <v>7.1243652551420886E-2</v>
      </c>
      <c r="O350" s="90">
        <v>0</v>
      </c>
      <c r="P350" s="90">
        <v>0</v>
      </c>
      <c r="Q350" s="90">
        <v>0</v>
      </c>
      <c r="R350" s="91">
        <v>0</v>
      </c>
      <c r="S350" s="92">
        <f t="shared" si="189"/>
        <v>36.584804316343885</v>
      </c>
      <c r="U350" s="107" t="s">
        <v>56</v>
      </c>
      <c r="V350" s="123">
        <v>36.513560663792461</v>
      </c>
      <c r="W350" s="123">
        <v>0</v>
      </c>
      <c r="X350" s="123">
        <v>0</v>
      </c>
      <c r="Y350" s="123">
        <v>0</v>
      </c>
      <c r="Z350" s="123">
        <v>0</v>
      </c>
      <c r="AA350" s="123">
        <v>0</v>
      </c>
      <c r="AB350" s="123">
        <v>0</v>
      </c>
      <c r="AC350" s="124">
        <v>7.1243652551420886E-2</v>
      </c>
      <c r="AD350" s="123">
        <v>0</v>
      </c>
      <c r="AE350" s="123">
        <v>0</v>
      </c>
      <c r="AF350" s="123">
        <v>0</v>
      </c>
      <c r="AG350" s="123">
        <v>7.1243652551420886E-2</v>
      </c>
      <c r="AH350" s="123">
        <v>0</v>
      </c>
      <c r="AI350" s="125">
        <f t="shared" si="190"/>
        <v>36.584804316343885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spans="1:111" ht="15">
      <c r="A351" s="28" t="s">
        <v>57</v>
      </c>
      <c r="B351" s="44">
        <v>0</v>
      </c>
      <c r="C351" s="44">
        <v>0</v>
      </c>
      <c r="D351" s="44">
        <v>9.35057735092564</v>
      </c>
      <c r="E351" s="44">
        <v>0</v>
      </c>
      <c r="F351" s="397"/>
      <c r="G351" s="44">
        <v>0</v>
      </c>
      <c r="H351" s="45">
        <v>0</v>
      </c>
      <c r="I351" s="40">
        <f t="shared" si="188"/>
        <v>9.35057735092564</v>
      </c>
      <c r="K351" s="78" t="s">
        <v>57</v>
      </c>
      <c r="L351" s="44">
        <v>0</v>
      </c>
      <c r="M351" s="44">
        <v>0</v>
      </c>
      <c r="N351" s="44">
        <v>9.35057735092564</v>
      </c>
      <c r="O351" s="44">
        <v>0</v>
      </c>
      <c r="P351" s="44">
        <v>542.48890387443714</v>
      </c>
      <c r="Q351" s="44">
        <v>0</v>
      </c>
      <c r="R351" s="88">
        <v>0</v>
      </c>
      <c r="S351" s="89">
        <f t="shared" si="189"/>
        <v>551.83948122536276</v>
      </c>
      <c r="U351" s="108" t="s">
        <v>57</v>
      </c>
      <c r="V351" s="119">
        <v>0</v>
      </c>
      <c r="W351" s="119">
        <v>0</v>
      </c>
      <c r="X351" s="119">
        <v>0</v>
      </c>
      <c r="Y351" s="119">
        <v>0</v>
      </c>
      <c r="Z351" s="119">
        <v>0</v>
      </c>
      <c r="AA351" s="119">
        <v>0</v>
      </c>
      <c r="AB351" s="119">
        <v>542.48890387443714</v>
      </c>
      <c r="AC351" s="120">
        <v>9.35057735092564</v>
      </c>
      <c r="AD351" s="119">
        <v>0</v>
      </c>
      <c r="AE351" s="119">
        <v>0</v>
      </c>
      <c r="AF351" s="119">
        <v>0</v>
      </c>
      <c r="AG351" s="119">
        <v>9.35057735092564</v>
      </c>
      <c r="AH351" s="119">
        <v>0</v>
      </c>
      <c r="AI351" s="122">
        <f t="shared" si="190"/>
        <v>551.83948122536276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spans="1:111" ht="15">
      <c r="A352" s="27" t="s">
        <v>12</v>
      </c>
      <c r="B352" s="41">
        <v>0</v>
      </c>
      <c r="C352" s="41">
        <v>0</v>
      </c>
      <c r="D352" s="41">
        <v>0</v>
      </c>
      <c r="E352" s="41">
        <v>0</v>
      </c>
      <c r="F352" s="397"/>
      <c r="G352" s="41">
        <v>0</v>
      </c>
      <c r="H352" s="42">
        <v>0</v>
      </c>
      <c r="I352" s="43">
        <f t="shared" si="188"/>
        <v>0</v>
      </c>
      <c r="K352" s="77" t="s">
        <v>12</v>
      </c>
      <c r="L352" s="90">
        <v>0</v>
      </c>
      <c r="M352" s="90">
        <v>0</v>
      </c>
      <c r="N352" s="90">
        <v>0</v>
      </c>
      <c r="O352" s="90">
        <v>0</v>
      </c>
      <c r="P352" s="90">
        <v>16.519235188128015</v>
      </c>
      <c r="Q352" s="90">
        <v>0</v>
      </c>
      <c r="R352" s="91">
        <v>0</v>
      </c>
      <c r="S352" s="92">
        <f t="shared" si="189"/>
        <v>16.519235188128015</v>
      </c>
      <c r="U352" s="107" t="s">
        <v>12</v>
      </c>
      <c r="V352" s="123">
        <v>0</v>
      </c>
      <c r="W352" s="123">
        <v>0</v>
      </c>
      <c r="X352" s="123">
        <v>0</v>
      </c>
      <c r="Y352" s="123">
        <v>0</v>
      </c>
      <c r="Z352" s="123">
        <v>0</v>
      </c>
      <c r="AA352" s="123">
        <v>0</v>
      </c>
      <c r="AB352" s="123">
        <v>16.519235188128015</v>
      </c>
      <c r="AC352" s="124">
        <v>0</v>
      </c>
      <c r="AD352" s="123">
        <v>0</v>
      </c>
      <c r="AE352" s="123">
        <v>0</v>
      </c>
      <c r="AF352" s="123">
        <v>0</v>
      </c>
      <c r="AG352" s="123">
        <v>0</v>
      </c>
      <c r="AH352" s="123">
        <v>0</v>
      </c>
      <c r="AI352" s="125">
        <f t="shared" si="190"/>
        <v>16.519235188128015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spans="1:111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188"/>
        <v>0</v>
      </c>
      <c r="K353" s="78" t="s">
        <v>58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8">
        <v>0</v>
      </c>
      <c r="S353" s="89">
        <f t="shared" si="189"/>
        <v>0</v>
      </c>
      <c r="U353" s="108" t="s">
        <v>58</v>
      </c>
      <c r="V353" s="119">
        <v>0</v>
      </c>
      <c r="W353" s="119">
        <v>0</v>
      </c>
      <c r="X353" s="119">
        <v>0</v>
      </c>
      <c r="Y353" s="119">
        <v>0</v>
      </c>
      <c r="Z353" s="119">
        <v>0</v>
      </c>
      <c r="AA353" s="119">
        <v>0</v>
      </c>
      <c r="AB353" s="119">
        <v>0</v>
      </c>
      <c r="AC353" s="120">
        <v>0</v>
      </c>
      <c r="AD353" s="119">
        <v>0</v>
      </c>
      <c r="AE353" s="119">
        <v>0</v>
      </c>
      <c r="AF353" s="119">
        <v>0</v>
      </c>
      <c r="AG353" s="119">
        <v>0</v>
      </c>
      <c r="AH353" s="119">
        <v>0</v>
      </c>
      <c r="AI353" s="122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spans="1:111" ht="15">
      <c r="A354" s="27" t="s">
        <v>17</v>
      </c>
      <c r="B354" s="41">
        <v>0</v>
      </c>
      <c r="C354" s="41">
        <v>1.4382692849116501</v>
      </c>
      <c r="D354" s="41">
        <v>0</v>
      </c>
      <c r="E354" s="41">
        <v>0</v>
      </c>
      <c r="F354" s="397"/>
      <c r="G354" s="41">
        <v>0</v>
      </c>
      <c r="H354" s="42">
        <v>0</v>
      </c>
      <c r="I354" s="43">
        <f t="shared" si="188"/>
        <v>1.4382692849116501</v>
      </c>
      <c r="K354" s="77" t="s">
        <v>17</v>
      </c>
      <c r="L354" s="90">
        <v>0</v>
      </c>
      <c r="M354" s="90">
        <v>1.4382692849116501</v>
      </c>
      <c r="N354" s="90">
        <v>0</v>
      </c>
      <c r="O354" s="90">
        <v>0</v>
      </c>
      <c r="P354" s="90">
        <v>8.1287417323289094E-3</v>
      </c>
      <c r="Q354" s="90">
        <v>0</v>
      </c>
      <c r="R354" s="91">
        <v>0</v>
      </c>
      <c r="S354" s="92">
        <f t="shared" si="189"/>
        <v>1.4463980266439789</v>
      </c>
      <c r="U354" s="107" t="s">
        <v>17</v>
      </c>
      <c r="V354" s="123">
        <v>0</v>
      </c>
      <c r="W354" s="123">
        <v>0</v>
      </c>
      <c r="X354" s="123">
        <v>0</v>
      </c>
      <c r="Y354" s="123">
        <v>1.4382692849116501</v>
      </c>
      <c r="Z354" s="123">
        <v>0</v>
      </c>
      <c r="AA354" s="123">
        <v>0</v>
      </c>
      <c r="AB354" s="123">
        <v>8.1287417323289094E-3</v>
      </c>
      <c r="AC354" s="124">
        <v>0</v>
      </c>
      <c r="AD354" s="123">
        <v>0</v>
      </c>
      <c r="AE354" s="123">
        <v>0</v>
      </c>
      <c r="AF354" s="123">
        <v>0</v>
      </c>
      <c r="AG354" s="123">
        <v>0</v>
      </c>
      <c r="AH354" s="123">
        <v>0</v>
      </c>
      <c r="AI354" s="125">
        <f t="shared" si="190"/>
        <v>1.4463980266439789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spans="1:111" ht="15">
      <c r="A355" s="28" t="s">
        <v>139</v>
      </c>
      <c r="B355" s="44">
        <v>1.2496123244892245</v>
      </c>
      <c r="C355" s="44">
        <v>43.360342993840831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 t="shared" si="188"/>
        <v>44.609955318330059</v>
      </c>
      <c r="K355" s="78" t="s">
        <v>139</v>
      </c>
      <c r="L355" s="44">
        <v>1.2496123244892245</v>
      </c>
      <c r="M355" s="44">
        <v>43.360342993840831</v>
      </c>
      <c r="N355" s="44">
        <v>0</v>
      </c>
      <c r="O355" s="44">
        <v>0</v>
      </c>
      <c r="P355" s="44">
        <v>0</v>
      </c>
      <c r="Q355" s="44">
        <v>0</v>
      </c>
      <c r="R355" s="88">
        <v>0</v>
      </c>
      <c r="S355" s="89">
        <f t="shared" si="189"/>
        <v>44.609955318330059</v>
      </c>
      <c r="U355" s="108" t="s">
        <v>139</v>
      </c>
      <c r="V355" s="119">
        <v>1.2496123244892245</v>
      </c>
      <c r="W355" s="119">
        <v>0</v>
      </c>
      <c r="X355" s="119">
        <v>0</v>
      </c>
      <c r="Y355" s="119">
        <v>43.360342993840831</v>
      </c>
      <c r="Z355" s="119">
        <v>0</v>
      </c>
      <c r="AA355" s="119">
        <v>0</v>
      </c>
      <c r="AB355" s="119">
        <v>0</v>
      </c>
      <c r="AC355" s="120">
        <v>0</v>
      </c>
      <c r="AD355" s="119">
        <v>0</v>
      </c>
      <c r="AE355" s="119">
        <v>0</v>
      </c>
      <c r="AF355" s="119">
        <v>0</v>
      </c>
      <c r="AG355" s="119">
        <v>0</v>
      </c>
      <c r="AH355" s="119">
        <v>0</v>
      </c>
      <c r="AI355" s="122">
        <f t="shared" si="190"/>
        <v>44.609955318330059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spans="1:111" ht="15">
      <c r="A356" s="27" t="s">
        <v>25</v>
      </c>
      <c r="B356" s="41">
        <v>6.3507258613135464</v>
      </c>
      <c r="C356" s="41">
        <v>0</v>
      </c>
      <c r="D356" s="41">
        <v>47.939659994245176</v>
      </c>
      <c r="E356" s="41">
        <v>729.5837893646534</v>
      </c>
      <c r="F356" s="397"/>
      <c r="G356" s="41">
        <v>20.787809401602782</v>
      </c>
      <c r="H356" s="42">
        <v>0</v>
      </c>
      <c r="I356" s="43">
        <f t="shared" si="188"/>
        <v>804.6619846218149</v>
      </c>
      <c r="K356" s="77" t="s">
        <v>25</v>
      </c>
      <c r="L356" s="90">
        <v>6.3507258613135464</v>
      </c>
      <c r="M356" s="90">
        <v>0</v>
      </c>
      <c r="N356" s="90">
        <v>47.939659994245176</v>
      </c>
      <c r="O356" s="90">
        <v>729.5837893646534</v>
      </c>
      <c r="P356" s="90">
        <v>0.84090526018145406</v>
      </c>
      <c r="Q356" s="90">
        <v>20.787809401602782</v>
      </c>
      <c r="R356" s="91">
        <v>0</v>
      </c>
      <c r="S356" s="92">
        <f t="shared" si="189"/>
        <v>805.50288988199634</v>
      </c>
      <c r="U356" s="107" t="s">
        <v>25</v>
      </c>
      <c r="V356" s="123">
        <v>0.44888977466022439</v>
      </c>
      <c r="W356" s="123">
        <v>1.0052746442225402</v>
      </c>
      <c r="X356" s="123">
        <v>20.787809401602782</v>
      </c>
      <c r="Y356" s="123">
        <v>0</v>
      </c>
      <c r="Z356" s="123">
        <v>47.080107920179763</v>
      </c>
      <c r="AA356" s="123">
        <v>729.32558694088982</v>
      </c>
      <c r="AB356" s="123">
        <v>0.84090526018145406</v>
      </c>
      <c r="AC356" s="124">
        <v>6.0143159402597473</v>
      </c>
      <c r="AD356" s="123">
        <v>4.896561442430782</v>
      </c>
      <c r="AE356" s="123">
        <v>0.25820242376355185</v>
      </c>
      <c r="AF356" s="123">
        <v>0</v>
      </c>
      <c r="AG356" s="123">
        <v>0.85955207406541378</v>
      </c>
      <c r="AH356" s="123">
        <v>0</v>
      </c>
      <c r="AI356" s="125">
        <f t="shared" si="190"/>
        <v>805.50288988199634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spans="1:111" ht="15">
      <c r="A357" s="28" t="s">
        <v>24</v>
      </c>
      <c r="B357" s="44">
        <v>56.397636947946403</v>
      </c>
      <c r="C357" s="44">
        <v>0</v>
      </c>
      <c r="D357" s="44">
        <v>212.35193506287334</v>
      </c>
      <c r="E357" s="44">
        <v>0</v>
      </c>
      <c r="F357" s="397"/>
      <c r="G357" s="44">
        <v>0</v>
      </c>
      <c r="H357" s="45">
        <v>0</v>
      </c>
      <c r="I357" s="40">
        <f t="shared" si="188"/>
        <v>268.74957201081975</v>
      </c>
      <c r="K357" s="78" t="s">
        <v>24</v>
      </c>
      <c r="L357" s="44">
        <v>56.397636947946403</v>
      </c>
      <c r="M357" s="44">
        <v>0</v>
      </c>
      <c r="N357" s="44">
        <v>212.35193506287334</v>
      </c>
      <c r="O357" s="44">
        <v>0</v>
      </c>
      <c r="P357" s="44">
        <v>0</v>
      </c>
      <c r="Q357" s="44">
        <v>0</v>
      </c>
      <c r="R357" s="88">
        <v>0</v>
      </c>
      <c r="S357" s="89">
        <f t="shared" si="189"/>
        <v>268.74957201081975</v>
      </c>
      <c r="U357" s="108" t="s">
        <v>24</v>
      </c>
      <c r="V357" s="119">
        <v>56.397636947946403</v>
      </c>
      <c r="W357" s="119">
        <v>0</v>
      </c>
      <c r="X357" s="119">
        <v>0</v>
      </c>
      <c r="Y357" s="119">
        <v>0</v>
      </c>
      <c r="Z357" s="119">
        <v>0</v>
      </c>
      <c r="AA357" s="119">
        <v>0</v>
      </c>
      <c r="AB357" s="119">
        <v>0</v>
      </c>
      <c r="AC357" s="120">
        <v>212.35193506287334</v>
      </c>
      <c r="AD357" s="119">
        <v>0</v>
      </c>
      <c r="AE357" s="119">
        <v>0</v>
      </c>
      <c r="AF357" s="119">
        <v>0</v>
      </c>
      <c r="AG357" s="119">
        <v>212.35193506287334</v>
      </c>
      <c r="AH357" s="119">
        <v>0</v>
      </c>
      <c r="AI357" s="122">
        <f t="shared" si="190"/>
        <v>268.74957201081975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spans="1:111" ht="15">
      <c r="A358" s="27" t="s">
        <v>59</v>
      </c>
      <c r="B358" s="41">
        <v>6.2483633396387646</v>
      </c>
      <c r="C358" s="41">
        <v>10.596451230624503</v>
      </c>
      <c r="D358" s="41">
        <v>19.324835071047723</v>
      </c>
      <c r="E358" s="41">
        <v>0</v>
      </c>
      <c r="F358" s="397"/>
      <c r="G358" s="41">
        <v>0</v>
      </c>
      <c r="H358" s="42">
        <v>0</v>
      </c>
      <c r="I358" s="43">
        <f t="shared" si="188"/>
        <v>36.16964964131099</v>
      </c>
      <c r="K358" s="77" t="s">
        <v>59</v>
      </c>
      <c r="L358" s="90">
        <v>6.2483633396387646</v>
      </c>
      <c r="M358" s="90">
        <v>10.596451230624503</v>
      </c>
      <c r="N358" s="90">
        <v>19.324835071047723</v>
      </c>
      <c r="O358" s="90">
        <v>0</v>
      </c>
      <c r="P358" s="90">
        <v>0</v>
      </c>
      <c r="Q358" s="90">
        <v>0</v>
      </c>
      <c r="R358" s="91">
        <v>0</v>
      </c>
      <c r="S358" s="92">
        <f t="shared" si="189"/>
        <v>36.16964964131099</v>
      </c>
      <c r="U358" s="107" t="s">
        <v>59</v>
      </c>
      <c r="V358" s="123">
        <v>6.2483633396387646</v>
      </c>
      <c r="W358" s="123">
        <v>0</v>
      </c>
      <c r="X358" s="123">
        <v>0</v>
      </c>
      <c r="Y358" s="123">
        <v>10.596451230624503</v>
      </c>
      <c r="Z358" s="123">
        <v>19.324835071047723</v>
      </c>
      <c r="AA358" s="123">
        <v>0</v>
      </c>
      <c r="AB358" s="123">
        <v>0</v>
      </c>
      <c r="AC358" s="124">
        <v>0</v>
      </c>
      <c r="AD358" s="123">
        <v>0</v>
      </c>
      <c r="AE358" s="123">
        <v>0</v>
      </c>
      <c r="AF358" s="123">
        <v>0</v>
      </c>
      <c r="AG358" s="123">
        <v>0</v>
      </c>
      <c r="AH358" s="123">
        <v>0</v>
      </c>
      <c r="AI358" s="125">
        <f t="shared" si="190"/>
        <v>36.16964964131099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spans="1:111" ht="15">
      <c r="A359" s="28" t="s">
        <v>22</v>
      </c>
      <c r="B359" s="44">
        <v>14.124335632278349</v>
      </c>
      <c r="C359" s="44">
        <v>660.95145264584801</v>
      </c>
      <c r="D359" s="44">
        <v>292.14633514867273</v>
      </c>
      <c r="E359" s="44">
        <v>0</v>
      </c>
      <c r="F359" s="397"/>
      <c r="G359" s="44">
        <v>0</v>
      </c>
      <c r="H359" s="45">
        <v>0</v>
      </c>
      <c r="I359" s="40">
        <f t="shared" si="188"/>
        <v>967.22212342679904</v>
      </c>
      <c r="K359" s="78" t="s">
        <v>22</v>
      </c>
      <c r="L359" s="44">
        <v>14.124335632278349</v>
      </c>
      <c r="M359" s="44">
        <v>660.95145264584801</v>
      </c>
      <c r="N359" s="44">
        <v>292.14633514867273</v>
      </c>
      <c r="O359" s="44">
        <v>0</v>
      </c>
      <c r="P359" s="44">
        <v>22.275639011799548</v>
      </c>
      <c r="Q359" s="44">
        <v>0</v>
      </c>
      <c r="R359" s="88">
        <v>0</v>
      </c>
      <c r="S359" s="89">
        <f t="shared" si="189"/>
        <v>989.49776243859856</v>
      </c>
      <c r="U359" s="108" t="s">
        <v>22</v>
      </c>
      <c r="V359" s="119">
        <v>14.124335632278349</v>
      </c>
      <c r="W359" s="119">
        <v>0</v>
      </c>
      <c r="X359" s="119">
        <v>0</v>
      </c>
      <c r="Y359" s="119">
        <v>660.95145264584801</v>
      </c>
      <c r="Z359" s="119">
        <v>89.109236973006617</v>
      </c>
      <c r="AA359" s="119">
        <v>0</v>
      </c>
      <c r="AB359" s="119">
        <v>22.275639011799548</v>
      </c>
      <c r="AC359" s="120">
        <v>203.03709817566613</v>
      </c>
      <c r="AD359" s="119">
        <v>0</v>
      </c>
      <c r="AE359" s="119">
        <v>0</v>
      </c>
      <c r="AF359" s="119">
        <v>0</v>
      </c>
      <c r="AG359" s="119">
        <v>203.03709817566613</v>
      </c>
      <c r="AH359" s="119">
        <v>0</v>
      </c>
      <c r="AI359" s="122">
        <f t="shared" si="190"/>
        <v>989.49776243859856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spans="1:111" ht="15">
      <c r="A360" s="27" t="s">
        <v>21</v>
      </c>
      <c r="B360" s="41">
        <v>1.876348455480789</v>
      </c>
      <c r="C360" s="41">
        <v>101.01285932898053</v>
      </c>
      <c r="D360" s="41">
        <v>31.449592696288615</v>
      </c>
      <c r="E360" s="41">
        <v>0</v>
      </c>
      <c r="F360" s="397"/>
      <c r="G360" s="41">
        <v>0</v>
      </c>
      <c r="H360" s="42">
        <v>0</v>
      </c>
      <c r="I360" s="43">
        <f t="shared" si="188"/>
        <v>134.33880048074994</v>
      </c>
      <c r="K360" s="77" t="s">
        <v>21</v>
      </c>
      <c r="L360" s="90">
        <v>1.876348455480789</v>
      </c>
      <c r="M360" s="90">
        <v>101.01285932898053</v>
      </c>
      <c r="N360" s="90">
        <v>31.449592696288615</v>
      </c>
      <c r="O360" s="90">
        <v>0</v>
      </c>
      <c r="P360" s="90">
        <v>0</v>
      </c>
      <c r="Q360" s="90">
        <v>0</v>
      </c>
      <c r="R360" s="91">
        <v>0</v>
      </c>
      <c r="S360" s="92">
        <f t="shared" si="189"/>
        <v>134.33880048074994</v>
      </c>
      <c r="U360" s="107" t="s">
        <v>60</v>
      </c>
      <c r="V360" s="123">
        <v>1.876348455480789</v>
      </c>
      <c r="W360" s="123">
        <v>0</v>
      </c>
      <c r="X360" s="123">
        <v>0</v>
      </c>
      <c r="Y360" s="123">
        <v>101.01285932898053</v>
      </c>
      <c r="Z360" s="123">
        <v>31.449592696288615</v>
      </c>
      <c r="AA360" s="123">
        <v>0</v>
      </c>
      <c r="AB360" s="123">
        <v>0</v>
      </c>
      <c r="AC360" s="124">
        <v>0</v>
      </c>
      <c r="AD360" s="123">
        <v>0</v>
      </c>
      <c r="AE360" s="123">
        <v>0</v>
      </c>
      <c r="AF360" s="123">
        <v>0</v>
      </c>
      <c r="AG360" s="123">
        <v>0</v>
      </c>
      <c r="AH360" s="123">
        <v>0</v>
      </c>
      <c r="AI360" s="125">
        <f t="shared" si="190"/>
        <v>134.33880048074994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spans="1:111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188"/>
        <v>0</v>
      </c>
      <c r="K361" s="79" t="s">
        <v>63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8">
        <v>0</v>
      </c>
      <c r="S361" s="89">
        <f t="shared" si="189"/>
        <v>0</v>
      </c>
      <c r="U361" s="109" t="s">
        <v>61</v>
      </c>
      <c r="V361" s="119">
        <v>0</v>
      </c>
      <c r="W361" s="119">
        <v>0</v>
      </c>
      <c r="X361" s="119">
        <v>0</v>
      </c>
      <c r="Y361" s="119">
        <v>0</v>
      </c>
      <c r="Z361" s="119">
        <v>0</v>
      </c>
      <c r="AA361" s="119">
        <v>0</v>
      </c>
      <c r="AB361" s="119">
        <v>0</v>
      </c>
      <c r="AC361" s="120">
        <v>0</v>
      </c>
      <c r="AD361" s="121">
        <v>0</v>
      </c>
      <c r="AE361" s="121">
        <v>0</v>
      </c>
      <c r="AF361" s="121">
        <v>0</v>
      </c>
      <c r="AG361" s="121">
        <v>0</v>
      </c>
      <c r="AH361" s="121">
        <v>0</v>
      </c>
      <c r="AI361" s="122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spans="1:111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188"/>
        <v>0</v>
      </c>
      <c r="K362" s="80" t="s">
        <v>23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4">
        <v>0</v>
      </c>
      <c r="S362" s="95">
        <f t="shared" si="189"/>
        <v>0</v>
      </c>
      <c r="U362" s="110" t="s">
        <v>64</v>
      </c>
      <c r="V362" s="126">
        <v>0</v>
      </c>
      <c r="W362" s="126">
        <v>0</v>
      </c>
      <c r="X362" s="126">
        <v>0</v>
      </c>
      <c r="Y362" s="126">
        <v>0</v>
      </c>
      <c r="Z362" s="126">
        <v>0</v>
      </c>
      <c r="AA362" s="126">
        <v>0</v>
      </c>
      <c r="AB362" s="126">
        <v>0</v>
      </c>
      <c r="AC362" s="126">
        <v>0</v>
      </c>
      <c r="AD362" s="126">
        <v>0</v>
      </c>
      <c r="AE362" s="126">
        <v>0</v>
      </c>
      <c r="AF362" s="126">
        <v>0</v>
      </c>
      <c r="AG362" s="126">
        <v>0</v>
      </c>
      <c r="AH362" s="127">
        <v>0</v>
      </c>
      <c r="AI362" s="128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spans="1:111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188"/>
        <v>0</v>
      </c>
      <c r="K363" s="81" t="s">
        <v>19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96">
        <v>0</v>
      </c>
      <c r="S363" s="97">
        <f t="shared" si="189"/>
        <v>0</v>
      </c>
      <c r="U363" s="111" t="s">
        <v>19</v>
      </c>
      <c r="V363" s="129">
        <v>0</v>
      </c>
      <c r="W363" s="129">
        <v>0</v>
      </c>
      <c r="X363" s="129">
        <v>0</v>
      </c>
      <c r="Y363" s="129">
        <v>0</v>
      </c>
      <c r="Z363" s="129">
        <v>0</v>
      </c>
      <c r="AA363" s="129">
        <v>0</v>
      </c>
      <c r="AB363" s="129">
        <v>0</v>
      </c>
      <c r="AC363" s="129">
        <v>0</v>
      </c>
      <c r="AD363" s="130">
        <v>0</v>
      </c>
      <c r="AE363" s="130">
        <v>0</v>
      </c>
      <c r="AF363" s="130">
        <v>0</v>
      </c>
      <c r="AG363" s="130">
        <v>0</v>
      </c>
      <c r="AH363" s="130">
        <v>0</v>
      </c>
      <c r="AI363" s="131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spans="1:111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188"/>
        <v>0</v>
      </c>
      <c r="K364" s="80" t="s">
        <v>20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4">
        <v>0</v>
      </c>
      <c r="S364" s="95">
        <f t="shared" si="189"/>
        <v>0</v>
      </c>
      <c r="U364" s="110" t="s">
        <v>20</v>
      </c>
      <c r="V364" s="126">
        <v>0</v>
      </c>
      <c r="W364" s="126">
        <v>0</v>
      </c>
      <c r="X364" s="126">
        <v>0</v>
      </c>
      <c r="Y364" s="126">
        <v>0</v>
      </c>
      <c r="Z364" s="126">
        <v>0</v>
      </c>
      <c r="AA364" s="126">
        <v>0</v>
      </c>
      <c r="AB364" s="126">
        <v>0</v>
      </c>
      <c r="AC364" s="126">
        <v>0</v>
      </c>
      <c r="AD364" s="126">
        <v>0</v>
      </c>
      <c r="AE364" s="126">
        <v>0</v>
      </c>
      <c r="AF364" s="126">
        <v>0</v>
      </c>
      <c r="AG364" s="126">
        <v>0</v>
      </c>
      <c r="AH364" s="127">
        <v>0</v>
      </c>
      <c r="AI364" s="128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spans="1:111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188"/>
        <v>0</v>
      </c>
      <c r="K365" s="82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8">
        <v>0</v>
      </c>
      <c r="S365" s="99">
        <f t="shared" si="189"/>
        <v>0</v>
      </c>
      <c r="U365" s="111" t="s">
        <v>11</v>
      </c>
      <c r="V365" s="129">
        <v>0</v>
      </c>
      <c r="W365" s="129">
        <v>0</v>
      </c>
      <c r="X365" s="129">
        <v>0</v>
      </c>
      <c r="Y365" s="129">
        <v>0</v>
      </c>
      <c r="Z365" s="129">
        <v>0</v>
      </c>
      <c r="AA365" s="129">
        <v>0</v>
      </c>
      <c r="AB365" s="129">
        <v>0</v>
      </c>
      <c r="AC365" s="129">
        <v>0</v>
      </c>
      <c r="AD365" s="130">
        <v>0</v>
      </c>
      <c r="AE365" s="130">
        <v>0</v>
      </c>
      <c r="AF365" s="130">
        <v>0</v>
      </c>
      <c r="AG365" s="130">
        <v>0</v>
      </c>
      <c r="AH365" s="130">
        <v>0</v>
      </c>
      <c r="AI365" s="131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spans="1:111" ht="15">
      <c r="A366" s="34" t="s">
        <v>26</v>
      </c>
      <c r="B366" s="70">
        <f>SUM(B345:B361)</f>
        <v>130.86385495084664</v>
      </c>
      <c r="C366" s="70">
        <f t="shared" ref="C366:I366" si="191">SUM(C345:C361)</f>
        <v>817.35937548420554</v>
      </c>
      <c r="D366" s="70">
        <f t="shared" si="191"/>
        <v>620.03098046254149</v>
      </c>
      <c r="E366" s="70">
        <f t="shared" si="191"/>
        <v>729.5837893646534</v>
      </c>
      <c r="F366" s="70">
        <f t="shared" si="191"/>
        <v>0</v>
      </c>
      <c r="G366" s="70">
        <f t="shared" si="191"/>
        <v>20.787809401602782</v>
      </c>
      <c r="H366" s="71">
        <f t="shared" si="191"/>
        <v>0</v>
      </c>
      <c r="I366" s="40">
        <f t="shared" si="191"/>
        <v>2318.6258096638499</v>
      </c>
      <c r="K366" s="83" t="s">
        <v>26</v>
      </c>
      <c r="L366" s="70">
        <f>SUM(L345:L361)</f>
        <v>130.86385495084664</v>
      </c>
      <c r="M366" s="70">
        <f t="shared" ref="M366:S366" si="192">SUM(M345:M361)</f>
        <v>817.35937548420554</v>
      </c>
      <c r="N366" s="70">
        <f t="shared" si="192"/>
        <v>620.03098046254149</v>
      </c>
      <c r="O366" s="70">
        <f t="shared" si="192"/>
        <v>729.5837893646534</v>
      </c>
      <c r="P366" s="70">
        <f t="shared" si="192"/>
        <v>582.13281207627847</v>
      </c>
      <c r="Q366" s="70">
        <f t="shared" si="192"/>
        <v>20.787809401602782</v>
      </c>
      <c r="R366" s="71">
        <f t="shared" si="192"/>
        <v>0</v>
      </c>
      <c r="S366" s="100">
        <f t="shared" si="192"/>
        <v>2900.7586217401281</v>
      </c>
      <c r="U366" s="112" t="s">
        <v>62</v>
      </c>
      <c r="V366" s="132">
        <f>SUM(V345:V361)</f>
        <v>124.96201886419331</v>
      </c>
      <c r="W366" s="132">
        <f t="shared" ref="W366:AH366" si="193">SUM(W345:W361)</f>
        <v>1.0052746442225402</v>
      </c>
      <c r="X366" s="132">
        <f t="shared" si="193"/>
        <v>20.787809401602782</v>
      </c>
      <c r="Y366" s="132">
        <f t="shared" si="193"/>
        <v>817.35937548420554</v>
      </c>
      <c r="Z366" s="132">
        <f t="shared" si="193"/>
        <v>193.4639921481641</v>
      </c>
      <c r="AA366" s="132">
        <f t="shared" si="193"/>
        <v>729.32558694088982</v>
      </c>
      <c r="AB366" s="132">
        <f t="shared" si="193"/>
        <v>582.13281207627847</v>
      </c>
      <c r="AC366" s="132">
        <f t="shared" si="193"/>
        <v>431.72175218057163</v>
      </c>
      <c r="AD366" s="133">
        <f t="shared" si="193"/>
        <v>4.896561442430782</v>
      </c>
      <c r="AE366" s="133">
        <f t="shared" si="193"/>
        <v>0.25820242376355185</v>
      </c>
      <c r="AF366" s="133">
        <f t="shared" si="193"/>
        <v>0</v>
      </c>
      <c r="AG366" s="133">
        <f t="shared" si="193"/>
        <v>426.56698831437734</v>
      </c>
      <c r="AH366" s="133">
        <f t="shared" si="193"/>
        <v>0</v>
      </c>
      <c r="AI366" s="134">
        <f>SUM(V366:AC366)</f>
        <v>2900.7586217401276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spans="1:111" s="14" customFormat="1" ht="15" thickBot="1">
      <c r="A367" s="31" t="s">
        <v>86</v>
      </c>
      <c r="B367" s="49">
        <f>IF($I366=0,"-",B366/$I366)</f>
        <v>5.6440264921323827E-2</v>
      </c>
      <c r="C367" s="49">
        <f t="shared" ref="C367:H367" si="194">IF($I366=0,"-",C366/$I366)</f>
        <v>0.35251888082911698</v>
      </c>
      <c r="D367" s="49">
        <f t="shared" si="194"/>
        <v>0.2674131280167335</v>
      </c>
      <c r="E367" s="49">
        <f t="shared" si="194"/>
        <v>0.31466215304073886</v>
      </c>
      <c r="F367" s="49">
        <f t="shared" si="194"/>
        <v>0</v>
      </c>
      <c r="G367" s="49">
        <f t="shared" si="194"/>
        <v>8.9655731920868075E-3</v>
      </c>
      <c r="H367" s="72">
        <f t="shared" si="194"/>
        <v>0</v>
      </c>
      <c r="I367" s="50">
        <f>SUM(B367:H367)</f>
        <v>0.99999999999999989</v>
      </c>
      <c r="K367" s="84" t="s">
        <v>86</v>
      </c>
      <c r="L367" s="101">
        <f>IF($S366=0,"-",L366/$S366)</f>
        <v>4.5113665773522063E-2</v>
      </c>
      <c r="M367" s="101">
        <f t="shared" ref="M367:R367" si="195">IF($S366=0,"-",M366/$S366)</f>
        <v>0.28177435011599899</v>
      </c>
      <c r="N367" s="101">
        <f t="shared" si="195"/>
        <v>0.21374787126913469</v>
      </c>
      <c r="O367" s="101">
        <f t="shared" si="195"/>
        <v>0.25151482232843814</v>
      </c>
      <c r="P367" s="101">
        <f t="shared" si="195"/>
        <v>0.2006829550426586</v>
      </c>
      <c r="Q367" s="101">
        <f t="shared" si="195"/>
        <v>7.1663354702475868E-3</v>
      </c>
      <c r="R367" s="102">
        <f t="shared" si="195"/>
        <v>0</v>
      </c>
      <c r="S367" s="103">
        <f>SUM(L367:R367)</f>
        <v>1</v>
      </c>
      <c r="U367" s="113" t="s">
        <v>86</v>
      </c>
      <c r="V367" s="135">
        <f>+V366/$AI366</f>
        <v>4.3079082115846719E-2</v>
      </c>
      <c r="W367" s="135">
        <f t="shared" ref="W367:AH367" si="196">+W366/$AI366</f>
        <v>3.4655577223432983E-4</v>
      </c>
      <c r="X367" s="135">
        <f t="shared" si="196"/>
        <v>7.1663354702475876E-3</v>
      </c>
      <c r="Y367" s="135">
        <f t="shared" si="196"/>
        <v>0.28177435011599905</v>
      </c>
      <c r="Z367" s="135">
        <f t="shared" si="196"/>
        <v>6.6694274628099709E-2</v>
      </c>
      <c r="AA367" s="135">
        <f t="shared" si="196"/>
        <v>0.25142581029488653</v>
      </c>
      <c r="AB367" s="135">
        <f t="shared" si="196"/>
        <v>0.20068295504265865</v>
      </c>
      <c r="AC367" s="135">
        <f t="shared" si="196"/>
        <v>0.14883063656002765</v>
      </c>
      <c r="AD367" s="135">
        <f t="shared" si="196"/>
        <v>1.6880278854410154E-3</v>
      </c>
      <c r="AE367" s="135">
        <f t="shared" si="196"/>
        <v>8.9012033551643649E-5</v>
      </c>
      <c r="AF367" s="135">
        <f t="shared" si="196"/>
        <v>0</v>
      </c>
      <c r="AG367" s="135">
        <f t="shared" si="196"/>
        <v>0.14705359664103498</v>
      </c>
      <c r="AH367" s="135">
        <f t="shared" si="196"/>
        <v>0</v>
      </c>
      <c r="AI367" s="136">
        <f>SUM(V367:AC367)</f>
        <v>1.0000000000000002</v>
      </c>
    </row>
    <row r="368" spans="1:111" ht="15" thickBot="1">
      <c r="A368" s="32"/>
      <c r="B368" s="32"/>
      <c r="C368" s="32"/>
      <c r="D368" s="32"/>
      <c r="E368" s="32"/>
      <c r="F368" s="32"/>
      <c r="G368" s="32"/>
      <c r="H368" s="32"/>
      <c r="I368" s="32"/>
      <c r="K368" s="32"/>
      <c r="L368" s="32"/>
      <c r="M368" s="32"/>
      <c r="N368" s="32"/>
      <c r="O368" s="32"/>
      <c r="P368" s="32"/>
      <c r="Q368" s="32"/>
      <c r="R368" s="32"/>
      <c r="S368" s="32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spans="1:111" ht="30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4" t="s">
        <v>40</v>
      </c>
      <c r="L369" s="86" t="s">
        <v>0</v>
      </c>
      <c r="M369" s="86" t="s">
        <v>1</v>
      </c>
      <c r="N369" s="86" t="s">
        <v>2</v>
      </c>
      <c r="O369" s="86" t="s">
        <v>3</v>
      </c>
      <c r="P369" s="86" t="s">
        <v>27</v>
      </c>
      <c r="Q369" s="86" t="s">
        <v>4</v>
      </c>
      <c r="R369" s="86" t="s">
        <v>5</v>
      </c>
      <c r="S369" s="87" t="s">
        <v>6</v>
      </c>
      <c r="U369" s="445" t="s">
        <v>40</v>
      </c>
      <c r="V369" s="116" t="s">
        <v>77</v>
      </c>
      <c r="W369" s="116" t="s">
        <v>78</v>
      </c>
      <c r="X369" s="116" t="s">
        <v>4</v>
      </c>
      <c r="Y369" s="116" t="s">
        <v>1</v>
      </c>
      <c r="Z369" s="116" t="s">
        <v>2</v>
      </c>
      <c r="AA369" s="116" t="s">
        <v>3</v>
      </c>
      <c r="AB369" s="116" t="s">
        <v>54</v>
      </c>
      <c r="AC369" s="116" t="s">
        <v>66</v>
      </c>
      <c r="AD369" s="117" t="s">
        <v>79</v>
      </c>
      <c r="AE369" s="117" t="s">
        <v>80</v>
      </c>
      <c r="AF369" s="117" t="s">
        <v>81</v>
      </c>
      <c r="AG369" s="117" t="s">
        <v>82</v>
      </c>
      <c r="AH369" s="117" t="s">
        <v>83</v>
      </c>
      <c r="AI369" s="118" t="s">
        <v>62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spans="1:111" ht="15">
      <c r="A370" s="411" t="s">
        <v>40</v>
      </c>
      <c r="B370" s="386" t="s">
        <v>119</v>
      </c>
      <c r="C370" s="387"/>
      <c r="D370" s="387"/>
      <c r="E370" s="387"/>
      <c r="F370" s="387"/>
      <c r="G370" s="387"/>
      <c r="H370" s="387"/>
      <c r="I370" s="388"/>
      <c r="K370" s="405" t="s">
        <v>40</v>
      </c>
      <c r="L370" s="389" t="s">
        <v>119</v>
      </c>
      <c r="M370" s="390"/>
      <c r="N370" s="390"/>
      <c r="O370" s="390"/>
      <c r="P370" s="390"/>
      <c r="Q370" s="390"/>
      <c r="R370" s="390"/>
      <c r="S370" s="391"/>
      <c r="U370" s="446" t="s">
        <v>40</v>
      </c>
      <c r="V370" s="402" t="s">
        <v>119</v>
      </c>
      <c r="W370" s="402"/>
      <c r="X370" s="402"/>
      <c r="Y370" s="402"/>
      <c r="Z370" s="402"/>
      <c r="AA370" s="402"/>
      <c r="AB370" s="402"/>
      <c r="AC370" s="402"/>
      <c r="AD370" s="402"/>
      <c r="AE370" s="402"/>
      <c r="AF370" s="402"/>
      <c r="AG370" s="402"/>
      <c r="AH370" s="402"/>
      <c r="AI370" s="403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spans="1:111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  <c r="K371" s="85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4">
        <v>0</v>
      </c>
      <c r="S371" s="105">
        <f>SUM(L371:R371)</f>
        <v>0</v>
      </c>
      <c r="U371" s="106" t="s">
        <v>7</v>
      </c>
      <c r="V371" s="119">
        <v>0</v>
      </c>
      <c r="W371" s="119">
        <v>0</v>
      </c>
      <c r="X371" s="119">
        <v>0</v>
      </c>
      <c r="Y371" s="119">
        <v>0</v>
      </c>
      <c r="Z371" s="119">
        <v>0</v>
      </c>
      <c r="AA371" s="119">
        <v>0</v>
      </c>
      <c r="AB371" s="119">
        <v>0</v>
      </c>
      <c r="AC371" s="120">
        <v>0</v>
      </c>
      <c r="AD371" s="121">
        <v>0</v>
      </c>
      <c r="AE371" s="121">
        <v>0</v>
      </c>
      <c r="AF371" s="121">
        <v>0</v>
      </c>
      <c r="AG371" s="121">
        <v>0</v>
      </c>
      <c r="AH371" s="121">
        <v>0</v>
      </c>
      <c r="AI371" s="122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spans="1:111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197">SUM(B372:H372)</f>
        <v>0</v>
      </c>
      <c r="K372" s="77" t="s">
        <v>8</v>
      </c>
      <c r="L372" s="90">
        <v>0</v>
      </c>
      <c r="M372" s="90">
        <v>0</v>
      </c>
      <c r="N372" s="90">
        <v>0</v>
      </c>
      <c r="O372" s="90">
        <v>0</v>
      </c>
      <c r="P372" s="90">
        <v>0</v>
      </c>
      <c r="Q372" s="90">
        <v>0</v>
      </c>
      <c r="R372" s="91">
        <v>0</v>
      </c>
      <c r="S372" s="92">
        <f t="shared" ref="S372:S391" si="198">SUM(L372:R372)</f>
        <v>0</v>
      </c>
      <c r="U372" s="107" t="s">
        <v>8</v>
      </c>
      <c r="V372" s="123">
        <v>0</v>
      </c>
      <c r="W372" s="123">
        <v>0</v>
      </c>
      <c r="X372" s="123">
        <v>0</v>
      </c>
      <c r="Y372" s="123">
        <v>0</v>
      </c>
      <c r="Z372" s="123">
        <v>0</v>
      </c>
      <c r="AA372" s="123">
        <v>0</v>
      </c>
      <c r="AB372" s="123">
        <v>0</v>
      </c>
      <c r="AC372" s="124">
        <v>0</v>
      </c>
      <c r="AD372" s="123">
        <v>0</v>
      </c>
      <c r="AE372" s="123">
        <v>0</v>
      </c>
      <c r="AF372" s="123">
        <v>0</v>
      </c>
      <c r="AG372" s="123">
        <v>0</v>
      </c>
      <c r="AH372" s="123">
        <v>0</v>
      </c>
      <c r="AI372" s="125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spans="1:111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197"/>
        <v>0</v>
      </c>
      <c r="K373" s="78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8">
        <v>0</v>
      </c>
      <c r="S373" s="89">
        <f t="shared" si="198"/>
        <v>0</v>
      </c>
      <c r="U373" s="108" t="s">
        <v>10</v>
      </c>
      <c r="V373" s="119">
        <v>0</v>
      </c>
      <c r="W373" s="119">
        <v>0</v>
      </c>
      <c r="X373" s="119">
        <v>0</v>
      </c>
      <c r="Y373" s="119">
        <v>0</v>
      </c>
      <c r="Z373" s="119">
        <v>0</v>
      </c>
      <c r="AA373" s="119">
        <v>0</v>
      </c>
      <c r="AB373" s="119">
        <v>0</v>
      </c>
      <c r="AC373" s="120">
        <v>0</v>
      </c>
      <c r="AD373" s="121">
        <v>0</v>
      </c>
      <c r="AE373" s="121">
        <v>0</v>
      </c>
      <c r="AF373" s="121">
        <v>0</v>
      </c>
      <c r="AG373" s="121">
        <v>0</v>
      </c>
      <c r="AH373" s="121">
        <v>0</v>
      </c>
      <c r="AI373" s="122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spans="1:111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197"/>
        <v>0</v>
      </c>
      <c r="K374" s="77" t="s">
        <v>55</v>
      </c>
      <c r="L374" s="90">
        <v>0</v>
      </c>
      <c r="M374" s="90">
        <v>0</v>
      </c>
      <c r="N374" s="90">
        <v>0</v>
      </c>
      <c r="O374" s="90">
        <v>0</v>
      </c>
      <c r="P374" s="90">
        <v>0</v>
      </c>
      <c r="Q374" s="90">
        <v>0</v>
      </c>
      <c r="R374" s="91">
        <v>0</v>
      </c>
      <c r="S374" s="92">
        <f t="shared" si="198"/>
        <v>0</v>
      </c>
      <c r="U374" s="107" t="s">
        <v>55</v>
      </c>
      <c r="V374" s="123">
        <v>0</v>
      </c>
      <c r="W374" s="123">
        <v>0</v>
      </c>
      <c r="X374" s="123">
        <v>0</v>
      </c>
      <c r="Y374" s="123">
        <v>0</v>
      </c>
      <c r="Z374" s="123">
        <v>0</v>
      </c>
      <c r="AA374" s="123">
        <v>0</v>
      </c>
      <c r="AB374" s="123">
        <v>0</v>
      </c>
      <c r="AC374" s="124">
        <v>0</v>
      </c>
      <c r="AD374" s="123">
        <v>0</v>
      </c>
      <c r="AE374" s="123">
        <v>0</v>
      </c>
      <c r="AF374" s="123">
        <v>0</v>
      </c>
      <c r="AG374" s="123">
        <v>0</v>
      </c>
      <c r="AH374" s="123">
        <v>0</v>
      </c>
      <c r="AI374" s="125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spans="1:111" ht="15">
      <c r="A375" s="28" t="s">
        <v>16</v>
      </c>
      <c r="B375" s="44">
        <v>114.19689936162439</v>
      </c>
      <c r="C375" s="44">
        <v>2.3495989900622756</v>
      </c>
      <c r="D375" s="44">
        <v>2.3495989900622756</v>
      </c>
      <c r="E375" s="44">
        <v>0</v>
      </c>
      <c r="F375" s="397"/>
      <c r="G375" s="44">
        <v>0</v>
      </c>
      <c r="H375" s="45">
        <v>0</v>
      </c>
      <c r="I375" s="40">
        <f t="shared" si="197"/>
        <v>118.89609734174894</v>
      </c>
      <c r="K375" s="78" t="s">
        <v>16</v>
      </c>
      <c r="L375" s="44">
        <v>114.19689936162439</v>
      </c>
      <c r="M375" s="44">
        <v>2.3495989900622756</v>
      </c>
      <c r="N375" s="44">
        <v>2.3495989900622756</v>
      </c>
      <c r="O375" s="44">
        <v>0</v>
      </c>
      <c r="P375" s="44">
        <v>0</v>
      </c>
      <c r="Q375" s="44">
        <v>0</v>
      </c>
      <c r="R375" s="88">
        <v>0</v>
      </c>
      <c r="S375" s="89">
        <f t="shared" si="198"/>
        <v>118.89609734174894</v>
      </c>
      <c r="U375" s="108" t="s">
        <v>16</v>
      </c>
      <c r="V375" s="119">
        <v>114.19689936162439</v>
      </c>
      <c r="W375" s="119">
        <v>0</v>
      </c>
      <c r="X375" s="119">
        <v>0</v>
      </c>
      <c r="Y375" s="119">
        <v>2.3495989900622756</v>
      </c>
      <c r="Z375" s="119">
        <v>2.3495989900622756</v>
      </c>
      <c r="AA375" s="119">
        <v>0</v>
      </c>
      <c r="AB375" s="119">
        <v>0</v>
      </c>
      <c r="AC375" s="120">
        <v>0</v>
      </c>
      <c r="AD375" s="121">
        <v>0</v>
      </c>
      <c r="AE375" s="121">
        <v>0</v>
      </c>
      <c r="AF375" s="121">
        <v>0</v>
      </c>
      <c r="AG375" s="121">
        <v>0</v>
      </c>
      <c r="AH375" s="121">
        <v>0</v>
      </c>
      <c r="AI375" s="122">
        <f t="shared" si="199"/>
        <v>118.89609734174894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spans="1:111" ht="15">
      <c r="A376" s="27" t="s">
        <v>67</v>
      </c>
      <c r="B376" s="41">
        <v>170.96189417832818</v>
      </c>
      <c r="C376" s="41">
        <v>0.84387579822711156</v>
      </c>
      <c r="D376" s="41">
        <v>0</v>
      </c>
      <c r="E376" s="41">
        <v>1.7754508066931685</v>
      </c>
      <c r="F376" s="397"/>
      <c r="G376" s="41">
        <v>0</v>
      </c>
      <c r="H376" s="42">
        <v>0</v>
      </c>
      <c r="I376" s="43">
        <f t="shared" si="197"/>
        <v>173.58122078324845</v>
      </c>
      <c r="K376" s="77" t="s">
        <v>67</v>
      </c>
      <c r="L376" s="90">
        <v>170.96189417832818</v>
      </c>
      <c r="M376" s="90">
        <v>0.84387579822711156</v>
      </c>
      <c r="N376" s="90">
        <v>0</v>
      </c>
      <c r="O376" s="90">
        <v>1.7754508066931685</v>
      </c>
      <c r="P376" s="90">
        <v>0</v>
      </c>
      <c r="Q376" s="90">
        <v>0</v>
      </c>
      <c r="R376" s="91">
        <v>0</v>
      </c>
      <c r="S376" s="92">
        <f t="shared" si="198"/>
        <v>173.58122078324845</v>
      </c>
      <c r="U376" s="107" t="s">
        <v>56</v>
      </c>
      <c r="V376" s="123">
        <v>168.7678171029377</v>
      </c>
      <c r="W376" s="123">
        <v>2.1940770753904899</v>
      </c>
      <c r="X376" s="123">
        <v>0</v>
      </c>
      <c r="Y376" s="123">
        <v>0.84387579822711156</v>
      </c>
      <c r="Z376" s="123">
        <v>0</v>
      </c>
      <c r="AA376" s="123">
        <v>0</v>
      </c>
      <c r="AB376" s="123">
        <v>0</v>
      </c>
      <c r="AC376" s="124">
        <v>1.7754508066931685</v>
      </c>
      <c r="AD376" s="123">
        <v>0</v>
      </c>
      <c r="AE376" s="123">
        <v>0</v>
      </c>
      <c r="AF376" s="123">
        <v>0</v>
      </c>
      <c r="AG376" s="123">
        <v>0</v>
      </c>
      <c r="AH376" s="123">
        <v>1.7754508066931685</v>
      </c>
      <c r="AI376" s="125">
        <f t="shared" si="199"/>
        <v>173.58122078324845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spans="1:111" ht="15">
      <c r="A377" s="28" t="s">
        <v>57</v>
      </c>
      <c r="B377" s="44">
        <v>0</v>
      </c>
      <c r="C377" s="44">
        <v>0</v>
      </c>
      <c r="D377" s="44">
        <v>0</v>
      </c>
      <c r="E377" s="44">
        <v>2717.021208562644</v>
      </c>
      <c r="F377" s="397"/>
      <c r="G377" s="44">
        <v>0</v>
      </c>
      <c r="H377" s="45">
        <v>0</v>
      </c>
      <c r="I377" s="40">
        <f t="shared" si="197"/>
        <v>2717.021208562644</v>
      </c>
      <c r="K377" s="78" t="s">
        <v>57</v>
      </c>
      <c r="L377" s="44">
        <v>0</v>
      </c>
      <c r="M377" s="44">
        <v>0</v>
      </c>
      <c r="N377" s="44">
        <v>0</v>
      </c>
      <c r="O377" s="44">
        <v>2717.021208562644</v>
      </c>
      <c r="P377" s="44">
        <v>1705.1601548456442</v>
      </c>
      <c r="Q377" s="44">
        <v>0</v>
      </c>
      <c r="R377" s="88">
        <v>0</v>
      </c>
      <c r="S377" s="89">
        <f t="shared" si="198"/>
        <v>4422.1813634082882</v>
      </c>
      <c r="U377" s="108" t="s">
        <v>57</v>
      </c>
      <c r="V377" s="119">
        <v>0</v>
      </c>
      <c r="W377" s="119">
        <v>0</v>
      </c>
      <c r="X377" s="119">
        <v>0</v>
      </c>
      <c r="Y377" s="119">
        <v>0</v>
      </c>
      <c r="Z377" s="119">
        <v>0</v>
      </c>
      <c r="AA377" s="119">
        <v>2717.021208562644</v>
      </c>
      <c r="AB377" s="119">
        <v>1705.1601548456442</v>
      </c>
      <c r="AC377" s="120">
        <v>0</v>
      </c>
      <c r="AD377" s="119">
        <v>0</v>
      </c>
      <c r="AE377" s="119">
        <v>0</v>
      </c>
      <c r="AF377" s="119">
        <v>0</v>
      </c>
      <c r="AG377" s="119">
        <v>0</v>
      </c>
      <c r="AH377" s="119">
        <v>0</v>
      </c>
      <c r="AI377" s="122">
        <f t="shared" si="199"/>
        <v>4422.1813634082882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spans="1:111" ht="15">
      <c r="A378" s="27" t="s">
        <v>12</v>
      </c>
      <c r="B378" s="41">
        <v>0</v>
      </c>
      <c r="C378" s="41">
        <v>0</v>
      </c>
      <c r="D378" s="41">
        <v>0</v>
      </c>
      <c r="E378" s="41">
        <v>40.273047876466585</v>
      </c>
      <c r="F378" s="397"/>
      <c r="G378" s="41">
        <v>0</v>
      </c>
      <c r="H378" s="42">
        <v>0</v>
      </c>
      <c r="I378" s="43">
        <f t="shared" si="197"/>
        <v>40.273047876466585</v>
      </c>
      <c r="K378" s="77" t="s">
        <v>12</v>
      </c>
      <c r="L378" s="90">
        <v>0</v>
      </c>
      <c r="M378" s="90">
        <v>0</v>
      </c>
      <c r="N378" s="90">
        <v>0</v>
      </c>
      <c r="O378" s="90">
        <v>40.273047876466585</v>
      </c>
      <c r="P378" s="90">
        <v>101.99787692661633</v>
      </c>
      <c r="Q378" s="90">
        <v>0</v>
      </c>
      <c r="R378" s="91">
        <v>0</v>
      </c>
      <c r="S378" s="92">
        <f t="shared" si="198"/>
        <v>142.27092480308292</v>
      </c>
      <c r="U378" s="107" t="s">
        <v>12</v>
      </c>
      <c r="V378" s="123">
        <v>0</v>
      </c>
      <c r="W378" s="123">
        <v>0</v>
      </c>
      <c r="X378" s="123">
        <v>0</v>
      </c>
      <c r="Y378" s="123">
        <v>0</v>
      </c>
      <c r="Z378" s="123">
        <v>0</v>
      </c>
      <c r="AA378" s="123">
        <v>40.273047876466585</v>
      </c>
      <c r="AB378" s="123">
        <v>101.99787692661633</v>
      </c>
      <c r="AC378" s="124">
        <v>0</v>
      </c>
      <c r="AD378" s="123">
        <v>0</v>
      </c>
      <c r="AE378" s="123">
        <v>0</v>
      </c>
      <c r="AF378" s="123">
        <v>0</v>
      </c>
      <c r="AG378" s="123">
        <v>0</v>
      </c>
      <c r="AH378" s="123">
        <v>0</v>
      </c>
      <c r="AI378" s="125">
        <f t="shared" si="199"/>
        <v>142.27092480308292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spans="1:111" ht="15">
      <c r="A379" s="28" t="s">
        <v>58</v>
      </c>
      <c r="B379" s="44">
        <v>0</v>
      </c>
      <c r="C379" s="44">
        <v>0</v>
      </c>
      <c r="D379" s="44">
        <v>0</v>
      </c>
      <c r="E379" s="44">
        <v>0.31335114875652831</v>
      </c>
      <c r="F379" s="397"/>
      <c r="G379" s="44">
        <v>0</v>
      </c>
      <c r="H379" s="45">
        <v>0</v>
      </c>
      <c r="I379" s="40">
        <f t="shared" si="197"/>
        <v>0.31335114875652831</v>
      </c>
      <c r="K379" s="78" t="s">
        <v>58</v>
      </c>
      <c r="L379" s="44">
        <v>0</v>
      </c>
      <c r="M379" s="44">
        <v>0</v>
      </c>
      <c r="N379" s="44">
        <v>0</v>
      </c>
      <c r="O379" s="44">
        <v>0.31335114875652831</v>
      </c>
      <c r="P379" s="44">
        <v>0</v>
      </c>
      <c r="Q379" s="44">
        <v>0</v>
      </c>
      <c r="R379" s="88">
        <v>0</v>
      </c>
      <c r="S379" s="89">
        <f t="shared" si="198"/>
        <v>0.31335114875652831</v>
      </c>
      <c r="U379" s="108" t="s">
        <v>58</v>
      </c>
      <c r="V379" s="119">
        <v>0</v>
      </c>
      <c r="W379" s="119">
        <v>0</v>
      </c>
      <c r="X379" s="119">
        <v>0</v>
      </c>
      <c r="Y379" s="119">
        <v>0</v>
      </c>
      <c r="Z379" s="119">
        <v>0</v>
      </c>
      <c r="AA379" s="119">
        <v>0</v>
      </c>
      <c r="AB379" s="119">
        <v>0</v>
      </c>
      <c r="AC379" s="120">
        <v>0.31335114875652831</v>
      </c>
      <c r="AD379" s="119">
        <v>0</v>
      </c>
      <c r="AE379" s="119">
        <v>0</v>
      </c>
      <c r="AF379" s="119">
        <v>0</v>
      </c>
      <c r="AG379" s="119">
        <v>0</v>
      </c>
      <c r="AH379" s="119">
        <v>0.31335114875652831</v>
      </c>
      <c r="AI379" s="122">
        <f t="shared" si="199"/>
        <v>0.31335114875652831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spans="1:111" ht="15">
      <c r="A380" s="27" t="s">
        <v>17</v>
      </c>
      <c r="B380" s="41">
        <v>39.560977662159637</v>
      </c>
      <c r="C380" s="41">
        <v>0</v>
      </c>
      <c r="D380" s="41">
        <v>0</v>
      </c>
      <c r="E380" s="41">
        <v>20.636356116276968</v>
      </c>
      <c r="F380" s="397"/>
      <c r="G380" s="41">
        <v>0</v>
      </c>
      <c r="H380" s="42">
        <v>0</v>
      </c>
      <c r="I380" s="43">
        <f t="shared" si="197"/>
        <v>60.197333778436601</v>
      </c>
      <c r="K380" s="77" t="s">
        <v>17</v>
      </c>
      <c r="L380" s="90">
        <v>39.560977662159637</v>
      </c>
      <c r="M380" s="90">
        <v>0</v>
      </c>
      <c r="N380" s="90">
        <v>0</v>
      </c>
      <c r="O380" s="90">
        <v>20.636356116276968</v>
      </c>
      <c r="P380" s="90">
        <v>0.11050627100805308</v>
      </c>
      <c r="Q380" s="90">
        <v>0</v>
      </c>
      <c r="R380" s="91">
        <v>0</v>
      </c>
      <c r="S380" s="92">
        <f t="shared" si="198"/>
        <v>60.307840049444657</v>
      </c>
      <c r="U380" s="107" t="s">
        <v>17</v>
      </c>
      <c r="V380" s="123">
        <v>36.330054721972502</v>
      </c>
      <c r="W380" s="123">
        <v>0</v>
      </c>
      <c r="X380" s="123">
        <v>0</v>
      </c>
      <c r="Y380" s="123">
        <v>0</v>
      </c>
      <c r="Z380" s="123">
        <v>0</v>
      </c>
      <c r="AA380" s="123">
        <v>0</v>
      </c>
      <c r="AB380" s="123">
        <v>0.11050627100805308</v>
      </c>
      <c r="AC380" s="124">
        <v>23.867279056464103</v>
      </c>
      <c r="AD380" s="123">
        <v>3.2309229401871358</v>
      </c>
      <c r="AE380" s="123">
        <v>0</v>
      </c>
      <c r="AF380" s="123">
        <v>0</v>
      </c>
      <c r="AG380" s="123">
        <v>0</v>
      </c>
      <c r="AH380" s="123">
        <v>20.636356116276968</v>
      </c>
      <c r="AI380" s="125">
        <f t="shared" si="199"/>
        <v>60.307840049444664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spans="1:111" ht="15">
      <c r="A381" s="28" t="s">
        <v>139</v>
      </c>
      <c r="B381" s="44">
        <v>127.87932661126277</v>
      </c>
      <c r="C381" s="44">
        <v>0</v>
      </c>
      <c r="D381" s="44">
        <v>97.440339841543846</v>
      </c>
      <c r="E381" s="44">
        <v>5.4793415492004442E-2</v>
      </c>
      <c r="F381" s="397"/>
      <c r="G381" s="44">
        <v>0</v>
      </c>
      <c r="H381" s="45">
        <v>0</v>
      </c>
      <c r="I381" s="40">
        <f t="shared" si="197"/>
        <v>225.37445986829863</v>
      </c>
      <c r="K381" s="78" t="s">
        <v>139</v>
      </c>
      <c r="L381" s="44">
        <v>127.87932661126277</v>
      </c>
      <c r="M381" s="44">
        <v>0</v>
      </c>
      <c r="N381" s="44">
        <v>97.440339841543846</v>
      </c>
      <c r="O381" s="44">
        <v>5.4793415492004442E-2</v>
      </c>
      <c r="P381" s="44">
        <v>0</v>
      </c>
      <c r="Q381" s="44">
        <v>0</v>
      </c>
      <c r="R381" s="88">
        <v>0</v>
      </c>
      <c r="S381" s="89">
        <f t="shared" si="198"/>
        <v>225.37445986829863</v>
      </c>
      <c r="U381" s="108" t="s">
        <v>139</v>
      </c>
      <c r="V381" s="119">
        <v>127.26858176171237</v>
      </c>
      <c r="W381" s="119">
        <v>0</v>
      </c>
      <c r="X381" s="119">
        <v>0</v>
      </c>
      <c r="Y381" s="119">
        <v>0</v>
      </c>
      <c r="Z381" s="119">
        <v>97.440339841543846</v>
      </c>
      <c r="AA381" s="119">
        <v>5.4793415492004442E-2</v>
      </c>
      <c r="AB381" s="119">
        <v>0</v>
      </c>
      <c r="AC381" s="120">
        <v>0.61074484955039898</v>
      </c>
      <c r="AD381" s="119">
        <v>0.61074484955039898</v>
      </c>
      <c r="AE381" s="119">
        <v>0</v>
      </c>
      <c r="AF381" s="119">
        <v>0</v>
      </c>
      <c r="AG381" s="119">
        <v>0</v>
      </c>
      <c r="AH381" s="119">
        <v>0</v>
      </c>
      <c r="AI381" s="122">
        <f t="shared" si="199"/>
        <v>225.37445986829863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spans="1:111" ht="15">
      <c r="A382" s="27" t="s">
        <v>25</v>
      </c>
      <c r="B382" s="41">
        <v>44.654704999093006</v>
      </c>
      <c r="C382" s="41">
        <v>7.63286961798637E-3</v>
      </c>
      <c r="D382" s="41">
        <v>13.581862985553935</v>
      </c>
      <c r="E382" s="41">
        <v>160.76107752143778</v>
      </c>
      <c r="F382" s="397"/>
      <c r="G382" s="41">
        <v>176.25134053646298</v>
      </c>
      <c r="H382" s="42">
        <v>0</v>
      </c>
      <c r="I382" s="43">
        <f t="shared" si="197"/>
        <v>395.25661891216566</v>
      </c>
      <c r="K382" s="77" t="s">
        <v>25</v>
      </c>
      <c r="L382" s="90">
        <v>44.654704999093006</v>
      </c>
      <c r="M382" s="90">
        <v>7.63286961798637E-3</v>
      </c>
      <c r="N382" s="90">
        <v>13.581862985553935</v>
      </c>
      <c r="O382" s="90">
        <v>160.76107752143778</v>
      </c>
      <c r="P382" s="90">
        <v>4.264825929208877</v>
      </c>
      <c r="Q382" s="90">
        <v>176.25134053646298</v>
      </c>
      <c r="R382" s="91">
        <v>0</v>
      </c>
      <c r="S382" s="92">
        <f t="shared" si="198"/>
        <v>399.52144484137455</v>
      </c>
      <c r="U382" s="107" t="s">
        <v>25</v>
      </c>
      <c r="V382" s="123">
        <v>12.002586957604224</v>
      </c>
      <c r="W382" s="123">
        <v>21.1769999162548</v>
      </c>
      <c r="X382" s="123">
        <v>176.25134053646298</v>
      </c>
      <c r="Y382" s="123">
        <v>7.63286961798637E-3</v>
      </c>
      <c r="Z382" s="123">
        <v>13.581862985553935</v>
      </c>
      <c r="AA382" s="123">
        <v>151.22248460284587</v>
      </c>
      <c r="AB382" s="123">
        <v>4.264825929208877</v>
      </c>
      <c r="AC382" s="124">
        <v>21.013711043825907</v>
      </c>
      <c r="AD382" s="123">
        <v>11.475118125233983</v>
      </c>
      <c r="AE382" s="123">
        <v>0</v>
      </c>
      <c r="AF382" s="123">
        <v>0</v>
      </c>
      <c r="AG382" s="123">
        <v>0</v>
      </c>
      <c r="AH382" s="123">
        <v>9.5385929185919238</v>
      </c>
      <c r="AI382" s="125">
        <f t="shared" si="199"/>
        <v>399.52144484137455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spans="1:111" ht="15">
      <c r="A383" s="28" t="s">
        <v>24</v>
      </c>
      <c r="B383" s="44">
        <v>54.842269129634118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 t="shared" si="197"/>
        <v>54.842269129634118</v>
      </c>
      <c r="K383" s="78" t="s">
        <v>24</v>
      </c>
      <c r="L383" s="44">
        <v>54.842269129634118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8">
        <v>0</v>
      </c>
      <c r="S383" s="89">
        <f t="shared" si="198"/>
        <v>54.842269129634118</v>
      </c>
      <c r="U383" s="108" t="s">
        <v>24</v>
      </c>
      <c r="V383" s="119">
        <v>54.842269129634118</v>
      </c>
      <c r="W383" s="119">
        <v>0</v>
      </c>
      <c r="X383" s="119">
        <v>0</v>
      </c>
      <c r="Y383" s="119">
        <v>0</v>
      </c>
      <c r="Z383" s="119">
        <v>0</v>
      </c>
      <c r="AA383" s="119">
        <v>0</v>
      </c>
      <c r="AB383" s="119">
        <v>0</v>
      </c>
      <c r="AC383" s="120">
        <v>0</v>
      </c>
      <c r="AD383" s="119">
        <v>0</v>
      </c>
      <c r="AE383" s="119">
        <v>0</v>
      </c>
      <c r="AF383" s="119">
        <v>0</v>
      </c>
      <c r="AG383" s="119">
        <v>0</v>
      </c>
      <c r="AH383" s="119">
        <v>0</v>
      </c>
      <c r="AI383" s="122">
        <f t="shared" si="199"/>
        <v>54.842269129634118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spans="1:111" ht="15">
      <c r="A384" s="27" t="s">
        <v>59</v>
      </c>
      <c r="B384" s="41">
        <v>42.430552529199794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 t="shared" si="197"/>
        <v>42.430552529199794</v>
      </c>
      <c r="K384" s="77" t="s">
        <v>59</v>
      </c>
      <c r="L384" s="90">
        <v>42.430552529199794</v>
      </c>
      <c r="M384" s="90">
        <v>0</v>
      </c>
      <c r="N384" s="90">
        <v>0</v>
      </c>
      <c r="O384" s="90">
        <v>0</v>
      </c>
      <c r="P384" s="90">
        <v>0</v>
      </c>
      <c r="Q384" s="90">
        <v>0</v>
      </c>
      <c r="R384" s="91">
        <v>0</v>
      </c>
      <c r="S384" s="92">
        <f t="shared" si="198"/>
        <v>42.430552529199794</v>
      </c>
      <c r="U384" s="107" t="s">
        <v>59</v>
      </c>
      <c r="V384" s="123">
        <v>42.430552529199794</v>
      </c>
      <c r="W384" s="123">
        <v>0</v>
      </c>
      <c r="X384" s="123">
        <v>0</v>
      </c>
      <c r="Y384" s="123">
        <v>0</v>
      </c>
      <c r="Z384" s="123">
        <v>0</v>
      </c>
      <c r="AA384" s="123">
        <v>0</v>
      </c>
      <c r="AB384" s="123">
        <v>0</v>
      </c>
      <c r="AC384" s="124">
        <v>0</v>
      </c>
      <c r="AD384" s="123">
        <v>0</v>
      </c>
      <c r="AE384" s="123">
        <v>0</v>
      </c>
      <c r="AF384" s="123">
        <v>0</v>
      </c>
      <c r="AG384" s="123">
        <v>0</v>
      </c>
      <c r="AH384" s="123">
        <v>0</v>
      </c>
      <c r="AI384" s="125">
        <f t="shared" si="199"/>
        <v>42.430552529199794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spans="1:111" ht="15">
      <c r="A385" s="28" t="s">
        <v>22</v>
      </c>
      <c r="B385" s="44">
        <v>248.74848384210918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197"/>
        <v>248.74848384210918</v>
      </c>
      <c r="K385" s="78" t="s">
        <v>22</v>
      </c>
      <c r="L385" s="44">
        <v>248.74848384210918</v>
      </c>
      <c r="M385" s="44">
        <v>0</v>
      </c>
      <c r="N385" s="44">
        <v>0</v>
      </c>
      <c r="O385" s="44">
        <v>0</v>
      </c>
      <c r="P385" s="44">
        <v>178.03936087236775</v>
      </c>
      <c r="Q385" s="44">
        <v>0</v>
      </c>
      <c r="R385" s="88">
        <v>0</v>
      </c>
      <c r="S385" s="89">
        <f t="shared" si="198"/>
        <v>426.78784471447693</v>
      </c>
      <c r="U385" s="108" t="s">
        <v>22</v>
      </c>
      <c r="V385" s="119">
        <v>246.412398482741</v>
      </c>
      <c r="W385" s="119">
        <v>0</v>
      </c>
      <c r="X385" s="119">
        <v>0</v>
      </c>
      <c r="Y385" s="119">
        <v>0</v>
      </c>
      <c r="Z385" s="119">
        <v>0</v>
      </c>
      <c r="AA385" s="119">
        <v>0</v>
      </c>
      <c r="AB385" s="119">
        <v>178.03936087236775</v>
      </c>
      <c r="AC385" s="120">
        <v>2.3360853593681812</v>
      </c>
      <c r="AD385" s="119">
        <v>2.3360853593681812</v>
      </c>
      <c r="AE385" s="119">
        <v>0</v>
      </c>
      <c r="AF385" s="119">
        <v>0</v>
      </c>
      <c r="AG385" s="119">
        <v>0</v>
      </c>
      <c r="AH385" s="119">
        <v>0</v>
      </c>
      <c r="AI385" s="122">
        <f t="shared" si="199"/>
        <v>426.78784471447688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spans="1:111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 t="shared" si="197"/>
        <v>0</v>
      </c>
      <c r="K386" s="77" t="s">
        <v>21</v>
      </c>
      <c r="L386" s="90">
        <v>0</v>
      </c>
      <c r="M386" s="90">
        <v>0</v>
      </c>
      <c r="N386" s="90">
        <v>0</v>
      </c>
      <c r="O386" s="90">
        <v>0</v>
      </c>
      <c r="P386" s="90">
        <v>0</v>
      </c>
      <c r="Q386" s="90">
        <v>0</v>
      </c>
      <c r="R386" s="91">
        <v>0</v>
      </c>
      <c r="S386" s="92">
        <f t="shared" si="198"/>
        <v>0</v>
      </c>
      <c r="U386" s="107" t="s">
        <v>60</v>
      </c>
      <c r="V386" s="123">
        <v>0</v>
      </c>
      <c r="W386" s="123">
        <v>0</v>
      </c>
      <c r="X386" s="123">
        <v>0</v>
      </c>
      <c r="Y386" s="123">
        <v>0</v>
      </c>
      <c r="Z386" s="123">
        <v>0</v>
      </c>
      <c r="AA386" s="123">
        <v>0</v>
      </c>
      <c r="AB386" s="123">
        <v>0</v>
      </c>
      <c r="AC386" s="124">
        <v>0</v>
      </c>
      <c r="AD386" s="123">
        <v>0</v>
      </c>
      <c r="AE386" s="123">
        <v>0</v>
      </c>
      <c r="AF386" s="123">
        <v>0</v>
      </c>
      <c r="AG386" s="123">
        <v>0</v>
      </c>
      <c r="AH386" s="123">
        <v>0</v>
      </c>
      <c r="AI386" s="125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spans="1:111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197"/>
        <v>0</v>
      </c>
      <c r="K387" s="79" t="s">
        <v>63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8">
        <v>0</v>
      </c>
      <c r="S387" s="89">
        <f t="shared" si="198"/>
        <v>0</v>
      </c>
      <c r="U387" s="109" t="s">
        <v>61</v>
      </c>
      <c r="V387" s="119">
        <v>0</v>
      </c>
      <c r="W387" s="119">
        <v>0</v>
      </c>
      <c r="X387" s="119">
        <v>0</v>
      </c>
      <c r="Y387" s="119">
        <v>0</v>
      </c>
      <c r="Z387" s="119">
        <v>0</v>
      </c>
      <c r="AA387" s="119">
        <v>0</v>
      </c>
      <c r="AB387" s="119">
        <v>0</v>
      </c>
      <c r="AC387" s="120">
        <v>0</v>
      </c>
      <c r="AD387" s="121">
        <v>0</v>
      </c>
      <c r="AE387" s="121">
        <v>0</v>
      </c>
      <c r="AF387" s="121">
        <v>0</v>
      </c>
      <c r="AG387" s="121">
        <v>0</v>
      </c>
      <c r="AH387" s="121">
        <v>0</v>
      </c>
      <c r="AI387" s="122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spans="1:111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197"/>
        <v>0</v>
      </c>
      <c r="K388" s="80" t="s">
        <v>23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4">
        <v>0</v>
      </c>
      <c r="S388" s="95">
        <f t="shared" si="198"/>
        <v>0</v>
      </c>
      <c r="U388" s="110" t="s">
        <v>64</v>
      </c>
      <c r="V388" s="126">
        <v>0</v>
      </c>
      <c r="W388" s="126">
        <v>0</v>
      </c>
      <c r="X388" s="126">
        <v>0</v>
      </c>
      <c r="Y388" s="126">
        <v>0</v>
      </c>
      <c r="Z388" s="126">
        <v>0</v>
      </c>
      <c r="AA388" s="126">
        <v>0</v>
      </c>
      <c r="AB388" s="126">
        <v>0</v>
      </c>
      <c r="AC388" s="126">
        <v>0</v>
      </c>
      <c r="AD388" s="126">
        <v>0</v>
      </c>
      <c r="AE388" s="126">
        <v>0</v>
      </c>
      <c r="AF388" s="126">
        <v>0</v>
      </c>
      <c r="AG388" s="126">
        <v>0</v>
      </c>
      <c r="AH388" s="127">
        <v>0</v>
      </c>
      <c r="AI388" s="128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spans="1:111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197"/>
        <v>0</v>
      </c>
      <c r="K389" s="81" t="s">
        <v>19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96">
        <v>0</v>
      </c>
      <c r="S389" s="97">
        <f t="shared" si="198"/>
        <v>0</v>
      </c>
      <c r="U389" s="111" t="s">
        <v>19</v>
      </c>
      <c r="V389" s="129">
        <v>0</v>
      </c>
      <c r="W389" s="129">
        <v>0</v>
      </c>
      <c r="X389" s="129">
        <v>0</v>
      </c>
      <c r="Y389" s="129">
        <v>0</v>
      </c>
      <c r="Z389" s="129">
        <v>0</v>
      </c>
      <c r="AA389" s="129">
        <v>0</v>
      </c>
      <c r="AB389" s="129">
        <v>0</v>
      </c>
      <c r="AC389" s="129">
        <v>0</v>
      </c>
      <c r="AD389" s="130">
        <v>0</v>
      </c>
      <c r="AE389" s="130">
        <v>0</v>
      </c>
      <c r="AF389" s="130">
        <v>0</v>
      </c>
      <c r="AG389" s="130">
        <v>0</v>
      </c>
      <c r="AH389" s="130">
        <v>0</v>
      </c>
      <c r="AI389" s="131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spans="1:111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197"/>
        <v>0</v>
      </c>
      <c r="K390" s="80" t="s">
        <v>20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4">
        <v>0</v>
      </c>
      <c r="S390" s="95">
        <f t="shared" si="198"/>
        <v>0</v>
      </c>
      <c r="U390" s="110" t="s">
        <v>20</v>
      </c>
      <c r="V390" s="126">
        <v>0</v>
      </c>
      <c r="W390" s="126">
        <v>0</v>
      </c>
      <c r="X390" s="126">
        <v>0</v>
      </c>
      <c r="Y390" s="126">
        <v>0</v>
      </c>
      <c r="Z390" s="126">
        <v>0</v>
      </c>
      <c r="AA390" s="126">
        <v>0</v>
      </c>
      <c r="AB390" s="126">
        <v>0</v>
      </c>
      <c r="AC390" s="126">
        <v>0</v>
      </c>
      <c r="AD390" s="126">
        <v>0</v>
      </c>
      <c r="AE390" s="126">
        <v>0</v>
      </c>
      <c r="AF390" s="126">
        <v>0</v>
      </c>
      <c r="AG390" s="126">
        <v>0</v>
      </c>
      <c r="AH390" s="127">
        <v>0</v>
      </c>
      <c r="AI390" s="128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spans="1:111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197"/>
        <v>0</v>
      </c>
      <c r="K391" s="82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8">
        <v>0</v>
      </c>
      <c r="S391" s="99">
        <f t="shared" si="198"/>
        <v>0</v>
      </c>
      <c r="U391" s="111" t="s">
        <v>11</v>
      </c>
      <c r="V391" s="129">
        <v>0</v>
      </c>
      <c r="W391" s="129">
        <v>0</v>
      </c>
      <c r="X391" s="129">
        <v>0</v>
      </c>
      <c r="Y391" s="129">
        <v>0</v>
      </c>
      <c r="Z391" s="129">
        <v>0</v>
      </c>
      <c r="AA391" s="129">
        <v>0</v>
      </c>
      <c r="AB391" s="129">
        <v>0</v>
      </c>
      <c r="AC391" s="129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1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spans="1:111" ht="15">
      <c r="A392" s="34" t="s">
        <v>26</v>
      </c>
      <c r="B392" s="70">
        <f>SUM(B371:B387)</f>
        <v>843.27510831341101</v>
      </c>
      <c r="C392" s="70">
        <f t="shared" ref="C392:I392" si="200">SUM(C371:C387)</f>
        <v>3.2011076579073734</v>
      </c>
      <c r="D392" s="70">
        <f t="shared" si="200"/>
        <v>113.37180181716006</v>
      </c>
      <c r="E392" s="70">
        <f t="shared" si="200"/>
        <v>2940.8352854477675</v>
      </c>
      <c r="F392" s="70">
        <f t="shared" si="200"/>
        <v>0</v>
      </c>
      <c r="G392" s="70">
        <f t="shared" si="200"/>
        <v>176.25134053646298</v>
      </c>
      <c r="H392" s="71">
        <f t="shared" si="200"/>
        <v>0</v>
      </c>
      <c r="I392" s="40">
        <f t="shared" si="200"/>
        <v>4076.934643772709</v>
      </c>
      <c r="K392" s="83" t="s">
        <v>26</v>
      </c>
      <c r="L392" s="70">
        <f>SUM(L371:L387)</f>
        <v>843.27510831341101</v>
      </c>
      <c r="M392" s="70">
        <f t="shared" ref="M392:S392" si="201">SUM(M371:M387)</f>
        <v>3.2011076579073734</v>
      </c>
      <c r="N392" s="70">
        <f t="shared" si="201"/>
        <v>113.37180181716006</v>
      </c>
      <c r="O392" s="70">
        <f t="shared" si="201"/>
        <v>2940.8352854477675</v>
      </c>
      <c r="P392" s="70">
        <f t="shared" si="201"/>
        <v>1989.5727248448452</v>
      </c>
      <c r="Q392" s="70">
        <f t="shared" si="201"/>
        <v>176.25134053646298</v>
      </c>
      <c r="R392" s="71">
        <f t="shared" si="201"/>
        <v>0</v>
      </c>
      <c r="S392" s="100">
        <f t="shared" si="201"/>
        <v>6066.5073686175547</v>
      </c>
      <c r="U392" s="112" t="s">
        <v>62</v>
      </c>
      <c r="V392" s="132">
        <f>SUM(V371:V387)</f>
        <v>802.25116004742608</v>
      </c>
      <c r="W392" s="132">
        <f t="shared" ref="W392:AH392" si="202">SUM(W371:W387)</f>
        <v>23.371076991645289</v>
      </c>
      <c r="X392" s="132">
        <f t="shared" si="202"/>
        <v>176.25134053646298</v>
      </c>
      <c r="Y392" s="132">
        <f t="shared" si="202"/>
        <v>3.2011076579073734</v>
      </c>
      <c r="Z392" s="132">
        <f t="shared" si="202"/>
        <v>113.37180181716006</v>
      </c>
      <c r="AA392" s="132">
        <f t="shared" si="202"/>
        <v>2908.5715344574483</v>
      </c>
      <c r="AB392" s="132">
        <f t="shared" si="202"/>
        <v>1989.5727248448452</v>
      </c>
      <c r="AC392" s="132">
        <f t="shared" si="202"/>
        <v>49.916622264658287</v>
      </c>
      <c r="AD392" s="133">
        <f t="shared" si="202"/>
        <v>17.652871274339699</v>
      </c>
      <c r="AE392" s="133">
        <f t="shared" si="202"/>
        <v>0</v>
      </c>
      <c r="AF392" s="133">
        <f t="shared" si="202"/>
        <v>0</v>
      </c>
      <c r="AG392" s="133">
        <f t="shared" si="202"/>
        <v>0</v>
      </c>
      <c r="AH392" s="133">
        <f t="shared" si="202"/>
        <v>32.263750990318584</v>
      </c>
      <c r="AI392" s="134">
        <f>SUM(V392:AC392)</f>
        <v>6066.5073686175529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spans="1:111" s="14" customFormat="1" ht="15" thickBot="1">
      <c r="A393" s="31" t="s">
        <v>86</v>
      </c>
      <c r="B393" s="49">
        <f>IF($I392=0,"-",B392/$I392)</f>
        <v>0.20684047746545725</v>
      </c>
      <c r="C393" s="49">
        <f t="shared" ref="C393:H393" si="203">IF($I392=0,"-",C392/$I392)</f>
        <v>7.8517512239174283E-4</v>
      </c>
      <c r="D393" s="49">
        <f t="shared" si="203"/>
        <v>2.7808098908411294E-2</v>
      </c>
      <c r="E393" s="49">
        <f t="shared" si="203"/>
        <v>0.72133491027130636</v>
      </c>
      <c r="F393" s="49">
        <f t="shared" si="203"/>
        <v>0</v>
      </c>
      <c r="G393" s="49">
        <f t="shared" si="203"/>
        <v>4.3231338232433303E-2</v>
      </c>
      <c r="H393" s="72">
        <f t="shared" si="203"/>
        <v>0</v>
      </c>
      <c r="I393" s="50">
        <f>SUM(B393:H393)</f>
        <v>0.99999999999999989</v>
      </c>
      <c r="K393" s="84" t="s">
        <v>86</v>
      </c>
      <c r="L393" s="101">
        <f>IF($S392=0,"-",L392/$S392)</f>
        <v>0.13900504146351642</v>
      </c>
      <c r="M393" s="101">
        <f t="shared" ref="M393:R393" si="204">IF($S392=0,"-",M392/$S392)</f>
        <v>5.2766896393580858E-4</v>
      </c>
      <c r="N393" s="101">
        <f t="shared" si="204"/>
        <v>1.8688150352151538E-2</v>
      </c>
      <c r="O393" s="101">
        <f t="shared" si="204"/>
        <v>0.4847657979714825</v>
      </c>
      <c r="P393" s="101">
        <f t="shared" si="204"/>
        <v>0.32796015960304226</v>
      </c>
      <c r="Q393" s="101">
        <f t="shared" si="204"/>
        <v>2.9053181645871371E-2</v>
      </c>
      <c r="R393" s="102">
        <f t="shared" si="204"/>
        <v>0</v>
      </c>
      <c r="S393" s="103">
        <f>SUM(L393:R393)</f>
        <v>0.99999999999999989</v>
      </c>
      <c r="U393" s="113" t="s">
        <v>86</v>
      </c>
      <c r="V393" s="135">
        <f>+V392/$AI392</f>
        <v>0.13224267462321482</v>
      </c>
      <c r="W393" s="135">
        <f t="shared" ref="W393:AH393" si="205">+W392/$AI392</f>
        <v>3.8524764863132662E-3</v>
      </c>
      <c r="X393" s="135">
        <f t="shared" si="205"/>
        <v>2.9053181645871382E-2</v>
      </c>
      <c r="Y393" s="135">
        <f t="shared" si="205"/>
        <v>5.2766896393580869E-4</v>
      </c>
      <c r="Z393" s="135">
        <f t="shared" si="205"/>
        <v>1.8688150352151545E-2</v>
      </c>
      <c r="AA393" s="135">
        <f t="shared" si="205"/>
        <v>0.47944745761023594</v>
      </c>
      <c r="AB393" s="135">
        <f t="shared" si="205"/>
        <v>0.32796015960304237</v>
      </c>
      <c r="AC393" s="135">
        <f t="shared" si="205"/>
        <v>8.2282307152349802E-3</v>
      </c>
      <c r="AD393" s="135">
        <f t="shared" si="205"/>
        <v>2.9098903539883886E-3</v>
      </c>
      <c r="AE393" s="135">
        <f t="shared" si="205"/>
        <v>0</v>
      </c>
      <c r="AF393" s="135">
        <f t="shared" si="205"/>
        <v>0</v>
      </c>
      <c r="AG393" s="135">
        <f t="shared" si="205"/>
        <v>0</v>
      </c>
      <c r="AH393" s="135">
        <f t="shared" si="205"/>
        <v>5.3183403612465912E-3</v>
      </c>
      <c r="AI393" s="136">
        <f>SUM(V393:AC393)</f>
        <v>1.0000000000000002</v>
      </c>
    </row>
    <row r="394" spans="1:111" ht="15" thickBot="1">
      <c r="A394" s="32"/>
      <c r="B394" s="32"/>
      <c r="C394" s="32"/>
      <c r="D394" s="32"/>
      <c r="E394" s="32"/>
      <c r="F394" s="32"/>
      <c r="G394" s="32"/>
      <c r="H394" s="32"/>
      <c r="I394" s="32"/>
      <c r="K394" s="32"/>
      <c r="L394" s="32"/>
      <c r="M394" s="32"/>
      <c r="N394" s="32"/>
      <c r="O394" s="32"/>
      <c r="P394" s="32"/>
      <c r="Q394" s="32"/>
      <c r="R394" s="32"/>
      <c r="S394" s="32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spans="1:111" ht="30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4" t="s">
        <v>41</v>
      </c>
      <c r="L395" s="86" t="s">
        <v>0</v>
      </c>
      <c r="M395" s="86" t="s">
        <v>1</v>
      </c>
      <c r="N395" s="86" t="s">
        <v>2</v>
      </c>
      <c r="O395" s="86" t="s">
        <v>3</v>
      </c>
      <c r="P395" s="86" t="s">
        <v>27</v>
      </c>
      <c r="Q395" s="86" t="s">
        <v>4</v>
      </c>
      <c r="R395" s="86" t="s">
        <v>5</v>
      </c>
      <c r="S395" s="87" t="s">
        <v>6</v>
      </c>
      <c r="U395" s="445" t="s">
        <v>41</v>
      </c>
      <c r="V395" s="116" t="s">
        <v>77</v>
      </c>
      <c r="W395" s="116" t="s">
        <v>78</v>
      </c>
      <c r="X395" s="116" t="s">
        <v>4</v>
      </c>
      <c r="Y395" s="116" t="s">
        <v>1</v>
      </c>
      <c r="Z395" s="116" t="s">
        <v>2</v>
      </c>
      <c r="AA395" s="116" t="s">
        <v>3</v>
      </c>
      <c r="AB395" s="116" t="s">
        <v>54</v>
      </c>
      <c r="AC395" s="116" t="s">
        <v>66</v>
      </c>
      <c r="AD395" s="117" t="s">
        <v>79</v>
      </c>
      <c r="AE395" s="117" t="s">
        <v>80</v>
      </c>
      <c r="AF395" s="117" t="s">
        <v>81</v>
      </c>
      <c r="AG395" s="117" t="s">
        <v>82</v>
      </c>
      <c r="AH395" s="117" t="s">
        <v>83</v>
      </c>
      <c r="AI395" s="118" t="s">
        <v>62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spans="1:111" ht="15">
      <c r="A396" s="411" t="s">
        <v>41</v>
      </c>
      <c r="B396" s="386" t="s">
        <v>119</v>
      </c>
      <c r="C396" s="387"/>
      <c r="D396" s="387"/>
      <c r="E396" s="387"/>
      <c r="F396" s="387"/>
      <c r="G396" s="387"/>
      <c r="H396" s="387"/>
      <c r="I396" s="388"/>
      <c r="K396" s="405" t="s">
        <v>41</v>
      </c>
      <c r="L396" s="389" t="s">
        <v>119</v>
      </c>
      <c r="M396" s="390"/>
      <c r="N396" s="390"/>
      <c r="O396" s="390"/>
      <c r="P396" s="390"/>
      <c r="Q396" s="390"/>
      <c r="R396" s="390"/>
      <c r="S396" s="391"/>
      <c r="U396" s="446" t="s">
        <v>41</v>
      </c>
      <c r="V396" s="402" t="s">
        <v>119</v>
      </c>
      <c r="W396" s="402"/>
      <c r="X396" s="402"/>
      <c r="Y396" s="402"/>
      <c r="Z396" s="402"/>
      <c r="AA396" s="402"/>
      <c r="AB396" s="402"/>
      <c r="AC396" s="402"/>
      <c r="AD396" s="402"/>
      <c r="AE396" s="402"/>
      <c r="AF396" s="402"/>
      <c r="AG396" s="402"/>
      <c r="AH396" s="402"/>
      <c r="AI396" s="403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spans="1:111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  <c r="K397" s="85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4">
        <v>0</v>
      </c>
      <c r="S397" s="105">
        <f>SUM(L397:R397)</f>
        <v>0</v>
      </c>
      <c r="U397" s="106" t="s">
        <v>7</v>
      </c>
      <c r="V397" s="119">
        <v>0</v>
      </c>
      <c r="W397" s="119">
        <v>0</v>
      </c>
      <c r="X397" s="119">
        <v>0</v>
      </c>
      <c r="Y397" s="119">
        <v>0</v>
      </c>
      <c r="Z397" s="119">
        <v>0</v>
      </c>
      <c r="AA397" s="119">
        <v>0</v>
      </c>
      <c r="AB397" s="119">
        <v>0</v>
      </c>
      <c r="AC397" s="120">
        <v>0</v>
      </c>
      <c r="AD397" s="121">
        <v>0</v>
      </c>
      <c r="AE397" s="121">
        <v>0</v>
      </c>
      <c r="AF397" s="121">
        <v>0</v>
      </c>
      <c r="AG397" s="121">
        <v>0</v>
      </c>
      <c r="AH397" s="121">
        <v>0</v>
      </c>
      <c r="AI397" s="122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spans="1:111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206">SUM(B398:H398)</f>
        <v>0</v>
      </c>
      <c r="K398" s="77" t="s">
        <v>8</v>
      </c>
      <c r="L398" s="90">
        <v>0</v>
      </c>
      <c r="M398" s="90">
        <v>0</v>
      </c>
      <c r="N398" s="90">
        <v>0</v>
      </c>
      <c r="O398" s="90">
        <v>0</v>
      </c>
      <c r="P398" s="90">
        <v>0</v>
      </c>
      <c r="Q398" s="90">
        <v>0</v>
      </c>
      <c r="R398" s="91">
        <v>0</v>
      </c>
      <c r="S398" s="92">
        <f t="shared" ref="S398:S417" si="207">SUM(L398:R398)</f>
        <v>0</v>
      </c>
      <c r="U398" s="107" t="s">
        <v>8</v>
      </c>
      <c r="V398" s="123">
        <v>0</v>
      </c>
      <c r="W398" s="123">
        <v>0</v>
      </c>
      <c r="X398" s="123">
        <v>0</v>
      </c>
      <c r="Y398" s="123">
        <v>0</v>
      </c>
      <c r="Z398" s="123">
        <v>0</v>
      </c>
      <c r="AA398" s="123">
        <v>0</v>
      </c>
      <c r="AB398" s="123">
        <v>0</v>
      </c>
      <c r="AC398" s="124">
        <v>0</v>
      </c>
      <c r="AD398" s="123">
        <v>0</v>
      </c>
      <c r="AE398" s="123">
        <v>0</v>
      </c>
      <c r="AF398" s="123">
        <v>0</v>
      </c>
      <c r="AG398" s="123">
        <v>0</v>
      </c>
      <c r="AH398" s="123">
        <v>0</v>
      </c>
      <c r="AI398" s="125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spans="1:111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206"/>
        <v>0</v>
      </c>
      <c r="K399" s="78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8">
        <v>0</v>
      </c>
      <c r="S399" s="89">
        <f t="shared" si="207"/>
        <v>0</v>
      </c>
      <c r="U399" s="108" t="s">
        <v>10</v>
      </c>
      <c r="V399" s="119">
        <v>0</v>
      </c>
      <c r="W399" s="119">
        <v>0</v>
      </c>
      <c r="X399" s="119">
        <v>0</v>
      </c>
      <c r="Y399" s="119">
        <v>0</v>
      </c>
      <c r="Z399" s="119">
        <v>0</v>
      </c>
      <c r="AA399" s="119">
        <v>0</v>
      </c>
      <c r="AB399" s="119">
        <v>0</v>
      </c>
      <c r="AC399" s="120">
        <v>0</v>
      </c>
      <c r="AD399" s="121">
        <v>0</v>
      </c>
      <c r="AE399" s="121">
        <v>0</v>
      </c>
      <c r="AF399" s="121">
        <v>0</v>
      </c>
      <c r="AG399" s="121">
        <v>0</v>
      </c>
      <c r="AH399" s="121">
        <v>0</v>
      </c>
      <c r="AI399" s="122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spans="1:111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206"/>
        <v>0</v>
      </c>
      <c r="K400" s="77" t="s">
        <v>55</v>
      </c>
      <c r="L400" s="90">
        <v>0</v>
      </c>
      <c r="M400" s="90">
        <v>0</v>
      </c>
      <c r="N400" s="90">
        <v>0</v>
      </c>
      <c r="O400" s="90">
        <v>0</v>
      </c>
      <c r="P400" s="90">
        <v>0</v>
      </c>
      <c r="Q400" s="90">
        <v>0</v>
      </c>
      <c r="R400" s="91">
        <v>0</v>
      </c>
      <c r="S400" s="92">
        <f t="shared" si="207"/>
        <v>0</v>
      </c>
      <c r="U400" s="107" t="s">
        <v>55</v>
      </c>
      <c r="V400" s="123">
        <v>0</v>
      </c>
      <c r="W400" s="123">
        <v>0</v>
      </c>
      <c r="X400" s="123">
        <v>0</v>
      </c>
      <c r="Y400" s="123">
        <v>0</v>
      </c>
      <c r="Z400" s="123">
        <v>0</v>
      </c>
      <c r="AA400" s="123">
        <v>0</v>
      </c>
      <c r="AB400" s="123">
        <v>0</v>
      </c>
      <c r="AC400" s="124">
        <v>0</v>
      </c>
      <c r="AD400" s="123">
        <v>0</v>
      </c>
      <c r="AE400" s="123">
        <v>0</v>
      </c>
      <c r="AF400" s="123">
        <v>0</v>
      </c>
      <c r="AG400" s="123">
        <v>0</v>
      </c>
      <c r="AH400" s="123">
        <v>0</v>
      </c>
      <c r="AI400" s="125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spans="1:111" ht="15">
      <c r="A401" s="28" t="s">
        <v>16</v>
      </c>
      <c r="B401" s="44">
        <v>30.134254055494708</v>
      </c>
      <c r="C401" s="44">
        <v>13.138783491324464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206"/>
        <v>43.273037546819168</v>
      </c>
      <c r="K401" s="78" t="s">
        <v>16</v>
      </c>
      <c r="L401" s="44">
        <v>30.134254055494708</v>
      </c>
      <c r="M401" s="44">
        <v>13.138783491324464</v>
      </c>
      <c r="N401" s="44">
        <v>0</v>
      </c>
      <c r="O401" s="44">
        <v>0</v>
      </c>
      <c r="P401" s="44">
        <v>0</v>
      </c>
      <c r="Q401" s="44">
        <v>0</v>
      </c>
      <c r="R401" s="88">
        <v>0</v>
      </c>
      <c r="S401" s="89">
        <f t="shared" si="207"/>
        <v>43.273037546819168</v>
      </c>
      <c r="U401" s="108" t="s">
        <v>16</v>
      </c>
      <c r="V401" s="119">
        <v>30.134254055494708</v>
      </c>
      <c r="W401" s="119">
        <v>0</v>
      </c>
      <c r="X401" s="119">
        <v>0</v>
      </c>
      <c r="Y401" s="119">
        <v>13.138783491324464</v>
      </c>
      <c r="Z401" s="119">
        <v>0</v>
      </c>
      <c r="AA401" s="119">
        <v>0</v>
      </c>
      <c r="AB401" s="119">
        <v>0</v>
      </c>
      <c r="AC401" s="120">
        <v>0</v>
      </c>
      <c r="AD401" s="121">
        <v>0</v>
      </c>
      <c r="AE401" s="121">
        <v>0</v>
      </c>
      <c r="AF401" s="121">
        <v>0</v>
      </c>
      <c r="AG401" s="121">
        <v>0</v>
      </c>
      <c r="AH401" s="121">
        <v>0</v>
      </c>
      <c r="AI401" s="122">
        <f t="shared" si="208"/>
        <v>43.273037546819168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spans="1:111" ht="15">
      <c r="A402" s="27" t="s">
        <v>67</v>
      </c>
      <c r="B402" s="41">
        <v>9.1936611573713343</v>
      </c>
      <c r="C402" s="41">
        <v>5.8036679044511317</v>
      </c>
      <c r="D402" s="41">
        <v>1.3987244882747805</v>
      </c>
      <c r="E402" s="41">
        <v>0</v>
      </c>
      <c r="F402" s="397"/>
      <c r="G402" s="41">
        <v>0</v>
      </c>
      <c r="H402" s="42">
        <v>0</v>
      </c>
      <c r="I402" s="43">
        <f t="shared" si="206"/>
        <v>16.396053550097246</v>
      </c>
      <c r="K402" s="77" t="s">
        <v>67</v>
      </c>
      <c r="L402" s="90">
        <v>9.1936611573713343</v>
      </c>
      <c r="M402" s="90">
        <v>5.8036679044511317</v>
      </c>
      <c r="N402" s="90">
        <v>1.3987244882747805</v>
      </c>
      <c r="O402" s="90">
        <v>0</v>
      </c>
      <c r="P402" s="90">
        <v>0</v>
      </c>
      <c r="Q402" s="90">
        <v>0</v>
      </c>
      <c r="R402" s="91">
        <v>0</v>
      </c>
      <c r="S402" s="92">
        <f t="shared" si="207"/>
        <v>16.396053550097246</v>
      </c>
      <c r="U402" s="107" t="s">
        <v>56</v>
      </c>
      <c r="V402" s="123">
        <v>9.1936611573713343</v>
      </c>
      <c r="W402" s="123">
        <v>0</v>
      </c>
      <c r="X402" s="123">
        <v>0</v>
      </c>
      <c r="Y402" s="123">
        <v>5.8036679044511317</v>
      </c>
      <c r="Z402" s="123">
        <v>1.3987244882747805</v>
      </c>
      <c r="AA402" s="123">
        <v>0</v>
      </c>
      <c r="AB402" s="123">
        <v>0</v>
      </c>
      <c r="AC402" s="124">
        <v>0</v>
      </c>
      <c r="AD402" s="123">
        <v>0</v>
      </c>
      <c r="AE402" s="123">
        <v>0</v>
      </c>
      <c r="AF402" s="123">
        <v>0</v>
      </c>
      <c r="AG402" s="123">
        <v>0</v>
      </c>
      <c r="AH402" s="123">
        <v>0</v>
      </c>
      <c r="AI402" s="125">
        <f t="shared" si="208"/>
        <v>16.396053550097246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spans="1:111" ht="15">
      <c r="A403" s="28" t="s">
        <v>57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206"/>
        <v>0</v>
      </c>
      <c r="K403" s="78" t="s">
        <v>57</v>
      </c>
      <c r="L403" s="44">
        <v>0</v>
      </c>
      <c r="M403" s="44">
        <v>0</v>
      </c>
      <c r="N403" s="44">
        <v>0</v>
      </c>
      <c r="O403" s="44">
        <v>0</v>
      </c>
      <c r="P403" s="44">
        <v>25.69229110305605</v>
      </c>
      <c r="Q403" s="44">
        <v>0</v>
      </c>
      <c r="R403" s="88">
        <v>0</v>
      </c>
      <c r="S403" s="89">
        <f t="shared" si="207"/>
        <v>25.69229110305605</v>
      </c>
      <c r="U403" s="108" t="s">
        <v>57</v>
      </c>
      <c r="V403" s="119">
        <v>0</v>
      </c>
      <c r="W403" s="119">
        <v>0</v>
      </c>
      <c r="X403" s="119">
        <v>0</v>
      </c>
      <c r="Y403" s="119">
        <v>0</v>
      </c>
      <c r="Z403" s="119">
        <v>0</v>
      </c>
      <c r="AA403" s="119">
        <v>0</v>
      </c>
      <c r="AB403" s="119">
        <v>25.69229110305605</v>
      </c>
      <c r="AC403" s="120">
        <v>0</v>
      </c>
      <c r="AD403" s="119">
        <v>0</v>
      </c>
      <c r="AE403" s="119">
        <v>0</v>
      </c>
      <c r="AF403" s="119">
        <v>0</v>
      </c>
      <c r="AG403" s="119">
        <v>0</v>
      </c>
      <c r="AH403" s="119">
        <v>0</v>
      </c>
      <c r="AI403" s="122">
        <f t="shared" si="208"/>
        <v>25.69229110305605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spans="1:111" ht="15">
      <c r="A404" s="27" t="s">
        <v>12</v>
      </c>
      <c r="B404" s="41">
        <v>0</v>
      </c>
      <c r="C404" s="41">
        <v>0.30908392961997194</v>
      </c>
      <c r="D404" s="41">
        <v>0</v>
      </c>
      <c r="E404" s="41">
        <v>0</v>
      </c>
      <c r="F404" s="397"/>
      <c r="G404" s="41">
        <v>0</v>
      </c>
      <c r="H404" s="42">
        <v>0</v>
      </c>
      <c r="I404" s="43">
        <f t="shared" si="206"/>
        <v>0.30908392961997194</v>
      </c>
      <c r="K404" s="77" t="s">
        <v>12</v>
      </c>
      <c r="L404" s="90">
        <v>0</v>
      </c>
      <c r="M404" s="90">
        <v>0.30908392961997194</v>
      </c>
      <c r="N404" s="90">
        <v>0</v>
      </c>
      <c r="O404" s="90">
        <v>0</v>
      </c>
      <c r="P404" s="90">
        <v>4.825768027649989</v>
      </c>
      <c r="Q404" s="90">
        <v>0</v>
      </c>
      <c r="R404" s="91">
        <v>0</v>
      </c>
      <c r="S404" s="92">
        <f t="shared" si="207"/>
        <v>5.1348519572699614</v>
      </c>
      <c r="U404" s="107" t="s">
        <v>12</v>
      </c>
      <c r="V404" s="123">
        <v>0</v>
      </c>
      <c r="W404" s="123">
        <v>0</v>
      </c>
      <c r="X404" s="123">
        <v>0</v>
      </c>
      <c r="Y404" s="123">
        <v>0.30908392961997194</v>
      </c>
      <c r="Z404" s="123">
        <v>0</v>
      </c>
      <c r="AA404" s="123">
        <v>0</v>
      </c>
      <c r="AB404" s="123">
        <v>4.825768027649989</v>
      </c>
      <c r="AC404" s="124">
        <v>0</v>
      </c>
      <c r="AD404" s="123">
        <v>0</v>
      </c>
      <c r="AE404" s="123">
        <v>0</v>
      </c>
      <c r="AF404" s="123">
        <v>0</v>
      </c>
      <c r="AG404" s="123">
        <v>0</v>
      </c>
      <c r="AH404" s="123">
        <v>0</v>
      </c>
      <c r="AI404" s="125">
        <f t="shared" si="208"/>
        <v>5.1348519572699614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spans="1:111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206"/>
        <v>0</v>
      </c>
      <c r="K405" s="78" t="s">
        <v>58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8">
        <v>0</v>
      </c>
      <c r="S405" s="89">
        <f t="shared" si="207"/>
        <v>0</v>
      </c>
      <c r="U405" s="108" t="s">
        <v>58</v>
      </c>
      <c r="V405" s="119">
        <v>0</v>
      </c>
      <c r="W405" s="119">
        <v>0</v>
      </c>
      <c r="X405" s="119">
        <v>0</v>
      </c>
      <c r="Y405" s="119">
        <v>0</v>
      </c>
      <c r="Z405" s="119">
        <v>0</v>
      </c>
      <c r="AA405" s="119">
        <v>0</v>
      </c>
      <c r="AB405" s="119">
        <v>0</v>
      </c>
      <c r="AC405" s="120">
        <v>0</v>
      </c>
      <c r="AD405" s="119">
        <v>0</v>
      </c>
      <c r="AE405" s="119">
        <v>0</v>
      </c>
      <c r="AF405" s="119">
        <v>0</v>
      </c>
      <c r="AG405" s="119">
        <v>0</v>
      </c>
      <c r="AH405" s="119">
        <v>0</v>
      </c>
      <c r="AI405" s="122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spans="1:111" ht="15">
      <c r="A406" s="27" t="s">
        <v>17</v>
      </c>
      <c r="B406" s="41">
        <v>0</v>
      </c>
      <c r="C406" s="41">
        <v>0</v>
      </c>
      <c r="D406" s="41">
        <v>1.6113926510266714</v>
      </c>
      <c r="E406" s="41">
        <v>0</v>
      </c>
      <c r="F406" s="397"/>
      <c r="G406" s="41">
        <v>0</v>
      </c>
      <c r="H406" s="42">
        <v>0</v>
      </c>
      <c r="I406" s="43">
        <f t="shared" si="206"/>
        <v>1.6113926510266714</v>
      </c>
      <c r="K406" s="77" t="s">
        <v>17</v>
      </c>
      <c r="L406" s="90">
        <v>0</v>
      </c>
      <c r="M406" s="90">
        <v>0</v>
      </c>
      <c r="N406" s="90">
        <v>1.6113926510266714</v>
      </c>
      <c r="O406" s="90">
        <v>0</v>
      </c>
      <c r="P406" s="90">
        <v>0</v>
      </c>
      <c r="Q406" s="90">
        <v>0</v>
      </c>
      <c r="R406" s="91">
        <v>0</v>
      </c>
      <c r="S406" s="92">
        <f t="shared" si="207"/>
        <v>1.6113926510266714</v>
      </c>
      <c r="U406" s="107" t="s">
        <v>17</v>
      </c>
      <c r="V406" s="123">
        <v>0</v>
      </c>
      <c r="W406" s="123">
        <v>0</v>
      </c>
      <c r="X406" s="123">
        <v>0</v>
      </c>
      <c r="Y406" s="123">
        <v>0</v>
      </c>
      <c r="Z406" s="123">
        <v>1.6113926510266714</v>
      </c>
      <c r="AA406" s="123">
        <v>0</v>
      </c>
      <c r="AB406" s="123">
        <v>0</v>
      </c>
      <c r="AC406" s="124">
        <v>0</v>
      </c>
      <c r="AD406" s="123">
        <v>0</v>
      </c>
      <c r="AE406" s="123">
        <v>0</v>
      </c>
      <c r="AF406" s="123">
        <v>0</v>
      </c>
      <c r="AG406" s="123">
        <v>0</v>
      </c>
      <c r="AH406" s="123">
        <v>0</v>
      </c>
      <c r="AI406" s="125">
        <f t="shared" si="208"/>
        <v>1.6113926510266714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spans="1:111" ht="15">
      <c r="A407" s="28" t="s">
        <v>139</v>
      </c>
      <c r="B407" s="44">
        <v>13.553629653939119</v>
      </c>
      <c r="C407" s="44">
        <v>100.11016306981408</v>
      </c>
      <c r="D407" s="44">
        <v>39.556882407010484</v>
      </c>
      <c r="E407" s="44">
        <v>0</v>
      </c>
      <c r="F407" s="397"/>
      <c r="G407" s="44">
        <v>0</v>
      </c>
      <c r="H407" s="45">
        <v>0</v>
      </c>
      <c r="I407" s="40">
        <f t="shared" si="206"/>
        <v>153.22067513076368</v>
      </c>
      <c r="K407" s="78" t="s">
        <v>139</v>
      </c>
      <c r="L407" s="44">
        <v>13.553629653939119</v>
      </c>
      <c r="M407" s="44">
        <v>100.11016306981408</v>
      </c>
      <c r="N407" s="44">
        <v>39.556882407010484</v>
      </c>
      <c r="O407" s="44">
        <v>0</v>
      </c>
      <c r="P407" s="44">
        <v>0</v>
      </c>
      <c r="Q407" s="44">
        <v>0</v>
      </c>
      <c r="R407" s="88">
        <v>0</v>
      </c>
      <c r="S407" s="89">
        <f t="shared" si="207"/>
        <v>153.22067513076368</v>
      </c>
      <c r="U407" s="108" t="s">
        <v>139</v>
      </c>
      <c r="V407" s="119">
        <v>13.553629653939119</v>
      </c>
      <c r="W407" s="119">
        <v>0</v>
      </c>
      <c r="X407" s="119">
        <v>0</v>
      </c>
      <c r="Y407" s="119">
        <v>100.11016306981408</v>
      </c>
      <c r="Z407" s="119">
        <v>17.147785749285223</v>
      </c>
      <c r="AA407" s="119">
        <v>0</v>
      </c>
      <c r="AB407" s="119">
        <v>0</v>
      </c>
      <c r="AC407" s="120">
        <v>22.409096657725261</v>
      </c>
      <c r="AD407" s="119">
        <v>0</v>
      </c>
      <c r="AE407" s="119">
        <v>0</v>
      </c>
      <c r="AF407" s="119">
        <v>0</v>
      </c>
      <c r="AG407" s="119">
        <v>22.409096657725261</v>
      </c>
      <c r="AH407" s="119">
        <v>0</v>
      </c>
      <c r="AI407" s="122">
        <f t="shared" si="208"/>
        <v>153.22067513076368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spans="1:111" ht="15">
      <c r="A408" s="27" t="s">
        <v>25</v>
      </c>
      <c r="B408" s="41">
        <v>44.12664959666202</v>
      </c>
      <c r="C408" s="41">
        <v>1.078506018769321</v>
      </c>
      <c r="D408" s="41">
        <v>8.6922449369860733</v>
      </c>
      <c r="E408" s="41">
        <v>322.75197894383746</v>
      </c>
      <c r="F408" s="397"/>
      <c r="G408" s="41">
        <v>44.926708942646293</v>
      </c>
      <c r="H408" s="42">
        <v>0</v>
      </c>
      <c r="I408" s="43">
        <f t="shared" si="206"/>
        <v>421.57608843890119</v>
      </c>
      <c r="K408" s="77" t="s">
        <v>25</v>
      </c>
      <c r="L408" s="90">
        <v>44.12664959666202</v>
      </c>
      <c r="M408" s="90">
        <v>1.078506018769321</v>
      </c>
      <c r="N408" s="90">
        <v>8.6922449369860733</v>
      </c>
      <c r="O408" s="90">
        <v>322.75197894383746</v>
      </c>
      <c r="P408" s="90">
        <v>4.4760175447934269</v>
      </c>
      <c r="Q408" s="90">
        <v>44.926708942646293</v>
      </c>
      <c r="R408" s="91">
        <v>0</v>
      </c>
      <c r="S408" s="92">
        <f t="shared" si="207"/>
        <v>426.05210598369462</v>
      </c>
      <c r="U408" s="107" t="s">
        <v>25</v>
      </c>
      <c r="V408" s="123">
        <v>0</v>
      </c>
      <c r="W408" s="123">
        <v>34.060112631279694</v>
      </c>
      <c r="X408" s="123">
        <v>44.926708942646293</v>
      </c>
      <c r="Y408" s="123">
        <v>1.078506018769321</v>
      </c>
      <c r="Z408" s="123">
        <v>8.6922449369860733</v>
      </c>
      <c r="AA408" s="123">
        <v>309.59360041358531</v>
      </c>
      <c r="AB408" s="123">
        <v>4.4760175447934269</v>
      </c>
      <c r="AC408" s="124">
        <v>23.224915495634484</v>
      </c>
      <c r="AD408" s="123">
        <v>10.066536965382323</v>
      </c>
      <c r="AE408" s="123">
        <v>13.158378530252152</v>
      </c>
      <c r="AF408" s="123">
        <v>0</v>
      </c>
      <c r="AG408" s="123">
        <v>0</v>
      </c>
      <c r="AH408" s="123">
        <v>0</v>
      </c>
      <c r="AI408" s="125">
        <f t="shared" si="208"/>
        <v>426.05210598369462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spans="1:111" ht="15">
      <c r="A409" s="28" t="s">
        <v>24</v>
      </c>
      <c r="B409" s="44">
        <v>7.7797026334432431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 t="shared" si="206"/>
        <v>7.7797026334432431</v>
      </c>
      <c r="K409" s="78" t="s">
        <v>24</v>
      </c>
      <c r="L409" s="44">
        <v>7.7797026334432431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8">
        <v>0</v>
      </c>
      <c r="S409" s="89">
        <f t="shared" si="207"/>
        <v>7.7797026334432431</v>
      </c>
      <c r="U409" s="108" t="s">
        <v>24</v>
      </c>
      <c r="V409" s="119">
        <v>7.7797026334432431</v>
      </c>
      <c r="W409" s="119">
        <v>0</v>
      </c>
      <c r="X409" s="119">
        <v>0</v>
      </c>
      <c r="Y409" s="119">
        <v>0</v>
      </c>
      <c r="Z409" s="119">
        <v>0</v>
      </c>
      <c r="AA409" s="119">
        <v>0</v>
      </c>
      <c r="AB409" s="119">
        <v>0</v>
      </c>
      <c r="AC409" s="120">
        <v>0</v>
      </c>
      <c r="AD409" s="119">
        <v>0</v>
      </c>
      <c r="AE409" s="119">
        <v>0</v>
      </c>
      <c r="AF409" s="119">
        <v>0</v>
      </c>
      <c r="AG409" s="119">
        <v>0</v>
      </c>
      <c r="AH409" s="119">
        <v>0</v>
      </c>
      <c r="AI409" s="122">
        <f t="shared" si="208"/>
        <v>7.7797026334432431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spans="1:111" ht="15">
      <c r="A410" s="27" t="s">
        <v>59</v>
      </c>
      <c r="B410" s="41">
        <v>0.26593321483385118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 t="shared" si="206"/>
        <v>0.26593321483385118</v>
      </c>
      <c r="K410" s="77" t="s">
        <v>59</v>
      </c>
      <c r="L410" s="90">
        <v>0.26593321483385118</v>
      </c>
      <c r="M410" s="90">
        <v>0</v>
      </c>
      <c r="N410" s="90">
        <v>0</v>
      </c>
      <c r="O410" s="90">
        <v>0</v>
      </c>
      <c r="P410" s="90">
        <v>0</v>
      </c>
      <c r="Q410" s="90">
        <v>0</v>
      </c>
      <c r="R410" s="91">
        <v>0</v>
      </c>
      <c r="S410" s="92">
        <f t="shared" si="207"/>
        <v>0.26593321483385118</v>
      </c>
      <c r="U410" s="107" t="s">
        <v>59</v>
      </c>
      <c r="V410" s="123">
        <v>0.26593321483385118</v>
      </c>
      <c r="W410" s="123">
        <v>0</v>
      </c>
      <c r="X410" s="123">
        <v>0</v>
      </c>
      <c r="Y410" s="123">
        <v>0</v>
      </c>
      <c r="Z410" s="123">
        <v>0</v>
      </c>
      <c r="AA410" s="123">
        <v>0</v>
      </c>
      <c r="AB410" s="123">
        <v>0</v>
      </c>
      <c r="AC410" s="124">
        <v>0</v>
      </c>
      <c r="AD410" s="123">
        <v>0</v>
      </c>
      <c r="AE410" s="123">
        <v>0</v>
      </c>
      <c r="AF410" s="123">
        <v>0</v>
      </c>
      <c r="AG410" s="123">
        <v>0</v>
      </c>
      <c r="AH410" s="123">
        <v>0</v>
      </c>
      <c r="AI410" s="125">
        <f t="shared" si="208"/>
        <v>0.26593321483385118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spans="1:111" ht="15">
      <c r="A411" s="28" t="s">
        <v>22</v>
      </c>
      <c r="B411" s="44">
        <v>1.7944641057890443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206"/>
        <v>1.7944641057890443</v>
      </c>
      <c r="K411" s="78" t="s">
        <v>22</v>
      </c>
      <c r="L411" s="44">
        <v>1.7944641057890443</v>
      </c>
      <c r="M411" s="44">
        <v>0</v>
      </c>
      <c r="N411" s="44">
        <v>0</v>
      </c>
      <c r="O411" s="44">
        <v>0</v>
      </c>
      <c r="P411" s="44">
        <v>1.0558132833929732</v>
      </c>
      <c r="Q411" s="44">
        <v>0</v>
      </c>
      <c r="R411" s="88">
        <v>0</v>
      </c>
      <c r="S411" s="89">
        <f t="shared" si="207"/>
        <v>2.8502773891820175</v>
      </c>
      <c r="U411" s="108" t="s">
        <v>22</v>
      </c>
      <c r="V411" s="119">
        <v>0</v>
      </c>
      <c r="W411" s="119">
        <v>0</v>
      </c>
      <c r="X411" s="119">
        <v>0</v>
      </c>
      <c r="Y411" s="119">
        <v>0</v>
      </c>
      <c r="Z411" s="119">
        <v>0</v>
      </c>
      <c r="AA411" s="119">
        <v>0</v>
      </c>
      <c r="AB411" s="119">
        <v>1.0558132833929732</v>
      </c>
      <c r="AC411" s="120">
        <v>1.7944641057890443</v>
      </c>
      <c r="AD411" s="119">
        <v>1.7944641057890443</v>
      </c>
      <c r="AE411" s="119">
        <v>0</v>
      </c>
      <c r="AF411" s="119">
        <v>0</v>
      </c>
      <c r="AG411" s="119">
        <v>0</v>
      </c>
      <c r="AH411" s="119">
        <v>0</v>
      </c>
      <c r="AI411" s="122">
        <f t="shared" si="208"/>
        <v>2.8502773891820175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spans="1:111" ht="15">
      <c r="A412" s="27" t="s">
        <v>21</v>
      </c>
      <c r="B412" s="41">
        <v>0.69990908749332437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 t="shared" si="206"/>
        <v>0.69990908749332437</v>
      </c>
      <c r="K412" s="77" t="s">
        <v>21</v>
      </c>
      <c r="L412" s="90">
        <v>0.69990908749332437</v>
      </c>
      <c r="M412" s="90">
        <v>0</v>
      </c>
      <c r="N412" s="90">
        <v>0</v>
      </c>
      <c r="O412" s="90">
        <v>0</v>
      </c>
      <c r="P412" s="90">
        <v>0</v>
      </c>
      <c r="Q412" s="90">
        <v>0</v>
      </c>
      <c r="R412" s="91">
        <v>0</v>
      </c>
      <c r="S412" s="92">
        <f t="shared" si="207"/>
        <v>0.69990908749332437</v>
      </c>
      <c r="U412" s="107" t="s">
        <v>60</v>
      </c>
      <c r="V412" s="123">
        <v>0.69990908749332437</v>
      </c>
      <c r="W412" s="123">
        <v>0</v>
      </c>
      <c r="X412" s="123">
        <v>0</v>
      </c>
      <c r="Y412" s="123">
        <v>0</v>
      </c>
      <c r="Z412" s="123">
        <v>0</v>
      </c>
      <c r="AA412" s="123">
        <v>0</v>
      </c>
      <c r="AB412" s="123">
        <v>0</v>
      </c>
      <c r="AC412" s="124">
        <v>0</v>
      </c>
      <c r="AD412" s="123">
        <v>0</v>
      </c>
      <c r="AE412" s="123">
        <v>0</v>
      </c>
      <c r="AF412" s="123">
        <v>0</v>
      </c>
      <c r="AG412" s="123">
        <v>0</v>
      </c>
      <c r="AH412" s="123">
        <v>0</v>
      </c>
      <c r="AI412" s="125">
        <f t="shared" si="208"/>
        <v>0.69990908749332437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spans="1:111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206"/>
        <v>0</v>
      </c>
      <c r="K413" s="79" t="s">
        <v>63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8">
        <v>0</v>
      </c>
      <c r="S413" s="89">
        <f t="shared" si="207"/>
        <v>0</v>
      </c>
      <c r="U413" s="109" t="s">
        <v>61</v>
      </c>
      <c r="V413" s="119">
        <v>0</v>
      </c>
      <c r="W413" s="119">
        <v>0</v>
      </c>
      <c r="X413" s="119">
        <v>0</v>
      </c>
      <c r="Y413" s="119">
        <v>0</v>
      </c>
      <c r="Z413" s="119">
        <v>0</v>
      </c>
      <c r="AA413" s="119">
        <v>0</v>
      </c>
      <c r="AB413" s="119">
        <v>0</v>
      </c>
      <c r="AC413" s="120">
        <v>0</v>
      </c>
      <c r="AD413" s="121">
        <v>0</v>
      </c>
      <c r="AE413" s="121">
        <v>0</v>
      </c>
      <c r="AF413" s="121">
        <v>0</v>
      </c>
      <c r="AG413" s="121">
        <v>0</v>
      </c>
      <c r="AH413" s="121">
        <v>0</v>
      </c>
      <c r="AI413" s="122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spans="1:111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206"/>
        <v>0</v>
      </c>
      <c r="K414" s="80" t="s">
        <v>23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4">
        <v>0</v>
      </c>
      <c r="S414" s="95">
        <f t="shared" si="207"/>
        <v>0</v>
      </c>
      <c r="U414" s="110" t="s">
        <v>64</v>
      </c>
      <c r="V414" s="126">
        <v>0</v>
      </c>
      <c r="W414" s="126">
        <v>0</v>
      </c>
      <c r="X414" s="126">
        <v>0</v>
      </c>
      <c r="Y414" s="126">
        <v>0</v>
      </c>
      <c r="Z414" s="126">
        <v>0</v>
      </c>
      <c r="AA414" s="126">
        <v>0</v>
      </c>
      <c r="AB414" s="126">
        <v>0</v>
      </c>
      <c r="AC414" s="126">
        <v>0</v>
      </c>
      <c r="AD414" s="126">
        <v>0</v>
      </c>
      <c r="AE414" s="126">
        <v>0</v>
      </c>
      <c r="AF414" s="126">
        <v>0</v>
      </c>
      <c r="AG414" s="126">
        <v>0</v>
      </c>
      <c r="AH414" s="127">
        <v>0</v>
      </c>
      <c r="AI414" s="128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spans="1:111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206"/>
        <v>0</v>
      </c>
      <c r="K415" s="81" t="s">
        <v>19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96">
        <v>0</v>
      </c>
      <c r="S415" s="97">
        <f t="shared" si="207"/>
        <v>0</v>
      </c>
      <c r="U415" s="111" t="s">
        <v>19</v>
      </c>
      <c r="V415" s="129">
        <v>0</v>
      </c>
      <c r="W415" s="129">
        <v>0</v>
      </c>
      <c r="X415" s="129">
        <v>0</v>
      </c>
      <c r="Y415" s="129">
        <v>0</v>
      </c>
      <c r="Z415" s="129">
        <v>0</v>
      </c>
      <c r="AA415" s="129">
        <v>0</v>
      </c>
      <c r="AB415" s="129">
        <v>0</v>
      </c>
      <c r="AC415" s="129">
        <v>0</v>
      </c>
      <c r="AD415" s="130">
        <v>0</v>
      </c>
      <c r="AE415" s="130">
        <v>0</v>
      </c>
      <c r="AF415" s="130">
        <v>0</v>
      </c>
      <c r="AG415" s="130">
        <v>0</v>
      </c>
      <c r="AH415" s="130">
        <v>0</v>
      </c>
      <c r="AI415" s="131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spans="1:111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206"/>
        <v>0</v>
      </c>
      <c r="K416" s="80" t="s">
        <v>20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4">
        <v>0</v>
      </c>
      <c r="S416" s="95">
        <f t="shared" si="207"/>
        <v>0</v>
      </c>
      <c r="U416" s="110" t="s">
        <v>20</v>
      </c>
      <c r="V416" s="126">
        <v>0</v>
      </c>
      <c r="W416" s="126">
        <v>0</v>
      </c>
      <c r="X416" s="126">
        <v>0</v>
      </c>
      <c r="Y416" s="126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26">
        <v>0</v>
      </c>
      <c r="AF416" s="126">
        <v>0</v>
      </c>
      <c r="AG416" s="126">
        <v>0</v>
      </c>
      <c r="AH416" s="127">
        <v>0</v>
      </c>
      <c r="AI416" s="128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spans="1:111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206"/>
        <v>0</v>
      </c>
      <c r="K417" s="82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8">
        <v>0</v>
      </c>
      <c r="S417" s="99">
        <f t="shared" si="207"/>
        <v>0</v>
      </c>
      <c r="U417" s="111" t="s">
        <v>11</v>
      </c>
      <c r="V417" s="129">
        <v>0</v>
      </c>
      <c r="W417" s="129">
        <v>0</v>
      </c>
      <c r="X417" s="129">
        <v>0</v>
      </c>
      <c r="Y417" s="129">
        <v>0</v>
      </c>
      <c r="Z417" s="129">
        <v>0</v>
      </c>
      <c r="AA417" s="129">
        <v>0</v>
      </c>
      <c r="AB417" s="129">
        <v>0</v>
      </c>
      <c r="AC417" s="129">
        <v>0</v>
      </c>
      <c r="AD417" s="130">
        <v>0</v>
      </c>
      <c r="AE417" s="130">
        <v>0</v>
      </c>
      <c r="AF417" s="130">
        <v>0</v>
      </c>
      <c r="AG417" s="130">
        <v>0</v>
      </c>
      <c r="AH417" s="130">
        <v>0</v>
      </c>
      <c r="AI417" s="131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spans="1:111" ht="15">
      <c r="A418" s="34" t="s">
        <v>26</v>
      </c>
      <c r="B418" s="70">
        <f>SUM(B397:B413)</f>
        <v>107.54820350502665</v>
      </c>
      <c r="C418" s="70">
        <f t="shared" ref="C418:I418" si="209">SUM(C397:C413)</f>
        <v>120.44020441397896</v>
      </c>
      <c r="D418" s="70">
        <f t="shared" si="209"/>
        <v>51.259244483298005</v>
      </c>
      <c r="E418" s="70">
        <f t="shared" si="209"/>
        <v>322.75197894383746</v>
      </c>
      <c r="F418" s="70">
        <f t="shared" si="209"/>
        <v>0</v>
      </c>
      <c r="G418" s="70">
        <f t="shared" si="209"/>
        <v>44.926708942646293</v>
      </c>
      <c r="H418" s="71">
        <f t="shared" si="209"/>
        <v>0</v>
      </c>
      <c r="I418" s="40">
        <f t="shared" si="209"/>
        <v>646.92634028878729</v>
      </c>
      <c r="K418" s="83" t="s">
        <v>26</v>
      </c>
      <c r="L418" s="70">
        <f>SUM(L397:L413)</f>
        <v>107.54820350502665</v>
      </c>
      <c r="M418" s="70">
        <f t="shared" ref="M418:S418" si="210">SUM(M397:M413)</f>
        <v>120.44020441397896</v>
      </c>
      <c r="N418" s="70">
        <f t="shared" si="210"/>
        <v>51.259244483298005</v>
      </c>
      <c r="O418" s="70">
        <f t="shared" si="210"/>
        <v>322.75197894383746</v>
      </c>
      <c r="P418" s="70">
        <f t="shared" si="210"/>
        <v>36.049889958892436</v>
      </c>
      <c r="Q418" s="70">
        <f t="shared" si="210"/>
        <v>44.926708942646293</v>
      </c>
      <c r="R418" s="71">
        <f t="shared" si="210"/>
        <v>0</v>
      </c>
      <c r="S418" s="100">
        <f t="shared" si="210"/>
        <v>682.97623024767972</v>
      </c>
      <c r="U418" s="112" t="s">
        <v>62</v>
      </c>
      <c r="V418" s="132">
        <f>SUM(V397:V413)</f>
        <v>61.627089802575583</v>
      </c>
      <c r="W418" s="132">
        <f t="shared" ref="W418:AH418" si="211">SUM(W397:W413)</f>
        <v>34.060112631279694</v>
      </c>
      <c r="X418" s="132">
        <f t="shared" si="211"/>
        <v>44.926708942646293</v>
      </c>
      <c r="Y418" s="132">
        <f t="shared" si="211"/>
        <v>120.44020441397896</v>
      </c>
      <c r="Z418" s="132">
        <f t="shared" si="211"/>
        <v>28.850147825572748</v>
      </c>
      <c r="AA418" s="132">
        <f t="shared" si="211"/>
        <v>309.59360041358531</v>
      </c>
      <c r="AB418" s="132">
        <f t="shared" si="211"/>
        <v>36.049889958892436</v>
      </c>
      <c r="AC418" s="132">
        <f t="shared" si="211"/>
        <v>47.428476259148795</v>
      </c>
      <c r="AD418" s="133">
        <f t="shared" si="211"/>
        <v>11.861001071171367</v>
      </c>
      <c r="AE418" s="133">
        <f t="shared" si="211"/>
        <v>13.158378530252152</v>
      </c>
      <c r="AF418" s="133">
        <f t="shared" si="211"/>
        <v>0</v>
      </c>
      <c r="AG418" s="133">
        <f t="shared" si="211"/>
        <v>22.409096657725261</v>
      </c>
      <c r="AH418" s="133">
        <f t="shared" si="211"/>
        <v>0</v>
      </c>
      <c r="AI418" s="134">
        <f>SUM(V418:AC418)</f>
        <v>682.97623024767972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spans="1:111" s="14" customFormat="1" ht="15" thickBot="1">
      <c r="A419" s="31" t="s">
        <v>86</v>
      </c>
      <c r="B419" s="49">
        <f>IF($I418=0,"-",B418/$I418)</f>
        <v>0.16624489807760376</v>
      </c>
      <c r="C419" s="49">
        <f t="shared" ref="C419:H419" si="212">IF($I418=0,"-",C418/$I418)</f>
        <v>0.1861729796938158</v>
      </c>
      <c r="D419" s="49">
        <f t="shared" si="212"/>
        <v>7.9235055509435479E-2</v>
      </c>
      <c r="E419" s="49">
        <f t="shared" si="212"/>
        <v>0.49890066124029098</v>
      </c>
      <c r="F419" s="49">
        <f t="shared" si="212"/>
        <v>0</v>
      </c>
      <c r="G419" s="49">
        <f t="shared" si="212"/>
        <v>6.944640547885414E-2</v>
      </c>
      <c r="H419" s="72">
        <f t="shared" si="212"/>
        <v>0</v>
      </c>
      <c r="I419" s="50">
        <f>SUM(B419:H419)</f>
        <v>1.0000000000000002</v>
      </c>
      <c r="K419" s="84" t="s">
        <v>86</v>
      </c>
      <c r="L419" s="101">
        <f>IF($S418=0,"-",L418/$S418)</f>
        <v>0.15746990706546923</v>
      </c>
      <c r="M419" s="101">
        <f t="shared" ref="M419:R419" si="213">IF($S418=0,"-",M418/$S418)</f>
        <v>0.17634611437399747</v>
      </c>
      <c r="N419" s="101">
        <f t="shared" si="213"/>
        <v>7.5052750320035236E-2</v>
      </c>
      <c r="O419" s="101">
        <f t="shared" si="213"/>
        <v>0.47256692788091936</v>
      </c>
      <c r="P419" s="101">
        <f t="shared" si="213"/>
        <v>5.2783520659011852E-2</v>
      </c>
      <c r="Q419" s="101">
        <f t="shared" si="213"/>
        <v>6.5780779700566921E-2</v>
      </c>
      <c r="R419" s="102">
        <f t="shared" si="213"/>
        <v>0</v>
      </c>
      <c r="S419" s="103">
        <f>SUM(L419:R419)</f>
        <v>1</v>
      </c>
      <c r="U419" s="113" t="s">
        <v>86</v>
      </c>
      <c r="V419" s="135">
        <f>+V418/$AI418</f>
        <v>9.0233140002876328E-2</v>
      </c>
      <c r="W419" s="135">
        <f t="shared" ref="W419:AH419" si="214">+W418/$AI418</f>
        <v>4.9870128890031611E-2</v>
      </c>
      <c r="X419" s="135">
        <f t="shared" si="214"/>
        <v>6.5780779700566921E-2</v>
      </c>
      <c r="Y419" s="135">
        <f t="shared" si="214"/>
        <v>0.17634611437399747</v>
      </c>
      <c r="Z419" s="135">
        <f t="shared" si="214"/>
        <v>4.2241803664397386E-2</v>
      </c>
      <c r="AA419" s="135">
        <f t="shared" si="214"/>
        <v>0.45330069584019334</v>
      </c>
      <c r="AB419" s="135">
        <f t="shared" si="214"/>
        <v>5.2783520659011852E-2</v>
      </c>
      <c r="AC419" s="135">
        <f t="shared" si="214"/>
        <v>6.9443816868925243E-2</v>
      </c>
      <c r="AD419" s="135">
        <f t="shared" si="214"/>
        <v>1.7366638172561295E-2</v>
      </c>
      <c r="AE419" s="135">
        <f t="shared" si="214"/>
        <v>1.926623204072607E-2</v>
      </c>
      <c r="AF419" s="135">
        <f t="shared" si="214"/>
        <v>0</v>
      </c>
      <c r="AG419" s="135">
        <f t="shared" si="214"/>
        <v>3.2810946655637864E-2</v>
      </c>
      <c r="AH419" s="135">
        <f t="shared" si="214"/>
        <v>0</v>
      </c>
      <c r="AI419" s="136">
        <f>SUM(V419:AC419)</f>
        <v>1.0000000000000002</v>
      </c>
    </row>
    <row r="420" spans="1:111" ht="15" thickBot="1">
      <c r="A420" s="32"/>
      <c r="B420" s="32"/>
      <c r="C420" s="32"/>
      <c r="D420" s="32"/>
      <c r="E420" s="32"/>
      <c r="F420" s="32"/>
      <c r="G420" s="32"/>
      <c r="H420" s="32"/>
      <c r="I420" s="32"/>
      <c r="K420" s="32"/>
      <c r="L420" s="32"/>
      <c r="M420" s="32"/>
      <c r="N420" s="32"/>
      <c r="O420" s="32"/>
      <c r="P420" s="32"/>
      <c r="Q420" s="32"/>
      <c r="R420" s="32"/>
      <c r="S420" s="32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spans="1:111" ht="30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4" t="s">
        <v>42</v>
      </c>
      <c r="L421" s="86" t="s">
        <v>0</v>
      </c>
      <c r="M421" s="86" t="s">
        <v>1</v>
      </c>
      <c r="N421" s="86" t="s">
        <v>2</v>
      </c>
      <c r="O421" s="86" t="s">
        <v>3</v>
      </c>
      <c r="P421" s="86" t="s">
        <v>27</v>
      </c>
      <c r="Q421" s="86" t="s">
        <v>4</v>
      </c>
      <c r="R421" s="86" t="s">
        <v>5</v>
      </c>
      <c r="S421" s="87" t="s">
        <v>6</v>
      </c>
      <c r="U421" s="445" t="s">
        <v>42</v>
      </c>
      <c r="V421" s="116" t="s">
        <v>77</v>
      </c>
      <c r="W421" s="116" t="s">
        <v>78</v>
      </c>
      <c r="X421" s="116" t="s">
        <v>4</v>
      </c>
      <c r="Y421" s="116" t="s">
        <v>1</v>
      </c>
      <c r="Z421" s="116" t="s">
        <v>2</v>
      </c>
      <c r="AA421" s="116" t="s">
        <v>3</v>
      </c>
      <c r="AB421" s="116" t="s">
        <v>54</v>
      </c>
      <c r="AC421" s="116" t="s">
        <v>66</v>
      </c>
      <c r="AD421" s="117" t="s">
        <v>79</v>
      </c>
      <c r="AE421" s="117" t="s">
        <v>80</v>
      </c>
      <c r="AF421" s="117" t="s">
        <v>81</v>
      </c>
      <c r="AG421" s="117" t="s">
        <v>82</v>
      </c>
      <c r="AH421" s="117" t="s">
        <v>83</v>
      </c>
      <c r="AI421" s="118" t="s">
        <v>62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spans="1:111" ht="15">
      <c r="A422" s="411" t="s">
        <v>42</v>
      </c>
      <c r="B422" s="386" t="s">
        <v>119</v>
      </c>
      <c r="C422" s="387"/>
      <c r="D422" s="387"/>
      <c r="E422" s="387"/>
      <c r="F422" s="387"/>
      <c r="G422" s="387"/>
      <c r="H422" s="387"/>
      <c r="I422" s="388"/>
      <c r="K422" s="405" t="s">
        <v>42</v>
      </c>
      <c r="L422" s="389" t="s">
        <v>119</v>
      </c>
      <c r="M422" s="390"/>
      <c r="N422" s="390"/>
      <c r="O422" s="390"/>
      <c r="P422" s="390"/>
      <c r="Q422" s="390"/>
      <c r="R422" s="390"/>
      <c r="S422" s="391"/>
      <c r="U422" s="446" t="s">
        <v>42</v>
      </c>
      <c r="V422" s="402" t="s">
        <v>119</v>
      </c>
      <c r="W422" s="402"/>
      <c r="X422" s="402"/>
      <c r="Y422" s="402"/>
      <c r="Z422" s="402"/>
      <c r="AA422" s="402"/>
      <c r="AB422" s="402"/>
      <c r="AC422" s="402"/>
      <c r="AD422" s="402"/>
      <c r="AE422" s="402"/>
      <c r="AF422" s="402"/>
      <c r="AG422" s="402"/>
      <c r="AH422" s="402"/>
      <c r="AI422" s="403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spans="1:111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  <c r="K423" s="85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4">
        <v>0</v>
      </c>
      <c r="S423" s="105">
        <f>SUM(L423:R423)</f>
        <v>0</v>
      </c>
      <c r="U423" s="106" t="s">
        <v>7</v>
      </c>
      <c r="V423" s="119">
        <v>0</v>
      </c>
      <c r="W423" s="119">
        <v>0</v>
      </c>
      <c r="X423" s="119">
        <v>0</v>
      </c>
      <c r="Y423" s="119">
        <v>0</v>
      </c>
      <c r="Z423" s="119">
        <v>0</v>
      </c>
      <c r="AA423" s="119">
        <v>0</v>
      </c>
      <c r="AB423" s="119">
        <v>0</v>
      </c>
      <c r="AC423" s="120">
        <v>0</v>
      </c>
      <c r="AD423" s="121">
        <v>0</v>
      </c>
      <c r="AE423" s="121">
        <v>0</v>
      </c>
      <c r="AF423" s="121">
        <v>0</v>
      </c>
      <c r="AG423" s="121">
        <v>0</v>
      </c>
      <c r="AH423" s="121">
        <v>0</v>
      </c>
      <c r="AI423" s="122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spans="1:111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215">SUM(B424:H424)</f>
        <v>0</v>
      </c>
      <c r="K424" s="77" t="s">
        <v>8</v>
      </c>
      <c r="L424" s="90">
        <v>0</v>
      </c>
      <c r="M424" s="90">
        <v>0</v>
      </c>
      <c r="N424" s="90">
        <v>0</v>
      </c>
      <c r="O424" s="90">
        <v>0</v>
      </c>
      <c r="P424" s="90">
        <v>0</v>
      </c>
      <c r="Q424" s="90">
        <v>0</v>
      </c>
      <c r="R424" s="91">
        <v>0</v>
      </c>
      <c r="S424" s="92">
        <f t="shared" ref="S424:S443" si="216">SUM(L424:R424)</f>
        <v>0</v>
      </c>
      <c r="U424" s="107" t="s">
        <v>8</v>
      </c>
      <c r="V424" s="123">
        <v>0</v>
      </c>
      <c r="W424" s="123">
        <v>0</v>
      </c>
      <c r="X424" s="123">
        <v>0</v>
      </c>
      <c r="Y424" s="123">
        <v>0</v>
      </c>
      <c r="Z424" s="123">
        <v>0</v>
      </c>
      <c r="AA424" s="123">
        <v>0</v>
      </c>
      <c r="AB424" s="123">
        <v>0</v>
      </c>
      <c r="AC424" s="124">
        <v>0</v>
      </c>
      <c r="AD424" s="123">
        <v>0</v>
      </c>
      <c r="AE424" s="123">
        <v>0</v>
      </c>
      <c r="AF424" s="123">
        <v>0</v>
      </c>
      <c r="AG424" s="123">
        <v>0</v>
      </c>
      <c r="AH424" s="123">
        <v>0</v>
      </c>
      <c r="AI424" s="125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spans="1:111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215"/>
        <v>0</v>
      </c>
      <c r="K425" s="78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8">
        <v>0</v>
      </c>
      <c r="S425" s="89">
        <f t="shared" si="216"/>
        <v>0</v>
      </c>
      <c r="U425" s="108" t="s">
        <v>10</v>
      </c>
      <c r="V425" s="119">
        <v>0</v>
      </c>
      <c r="W425" s="119">
        <v>0</v>
      </c>
      <c r="X425" s="119">
        <v>0</v>
      </c>
      <c r="Y425" s="119">
        <v>0</v>
      </c>
      <c r="Z425" s="119">
        <v>0</v>
      </c>
      <c r="AA425" s="119">
        <v>0</v>
      </c>
      <c r="AB425" s="119">
        <v>0</v>
      </c>
      <c r="AC425" s="120">
        <v>0</v>
      </c>
      <c r="AD425" s="121">
        <v>0</v>
      </c>
      <c r="AE425" s="121">
        <v>0</v>
      </c>
      <c r="AF425" s="121">
        <v>0</v>
      </c>
      <c r="AG425" s="121">
        <v>0</v>
      </c>
      <c r="AH425" s="121">
        <v>0</v>
      </c>
      <c r="AI425" s="122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spans="1:111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215"/>
        <v>0</v>
      </c>
      <c r="K426" s="77" t="s">
        <v>55</v>
      </c>
      <c r="L426" s="90">
        <v>0</v>
      </c>
      <c r="M426" s="90">
        <v>0</v>
      </c>
      <c r="N426" s="90">
        <v>0</v>
      </c>
      <c r="O426" s="90">
        <v>0</v>
      </c>
      <c r="P426" s="90">
        <v>0</v>
      </c>
      <c r="Q426" s="90">
        <v>0</v>
      </c>
      <c r="R426" s="91">
        <v>0</v>
      </c>
      <c r="S426" s="92">
        <f t="shared" si="216"/>
        <v>0</v>
      </c>
      <c r="U426" s="107" t="s">
        <v>55</v>
      </c>
      <c r="V426" s="123">
        <v>0</v>
      </c>
      <c r="W426" s="123">
        <v>0</v>
      </c>
      <c r="X426" s="123">
        <v>0</v>
      </c>
      <c r="Y426" s="123">
        <v>0</v>
      </c>
      <c r="Z426" s="123">
        <v>0</v>
      </c>
      <c r="AA426" s="123">
        <v>0</v>
      </c>
      <c r="AB426" s="123">
        <v>0</v>
      </c>
      <c r="AC426" s="124">
        <v>0</v>
      </c>
      <c r="AD426" s="123">
        <v>0</v>
      </c>
      <c r="AE426" s="123">
        <v>0</v>
      </c>
      <c r="AF426" s="123">
        <v>0</v>
      </c>
      <c r="AG426" s="123">
        <v>0</v>
      </c>
      <c r="AH426" s="123">
        <v>0</v>
      </c>
      <c r="AI426" s="125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spans="1:111" ht="15">
      <c r="A427" s="28" t="s">
        <v>16</v>
      </c>
      <c r="B427" s="44">
        <v>105.77020738928476</v>
      </c>
      <c r="C427" s="44">
        <v>0</v>
      </c>
      <c r="D427" s="44">
        <v>3.7813217632540499</v>
      </c>
      <c r="E427" s="44">
        <v>0</v>
      </c>
      <c r="F427" s="397"/>
      <c r="G427" s="44">
        <v>0</v>
      </c>
      <c r="H427" s="45">
        <v>0</v>
      </c>
      <c r="I427" s="40">
        <f t="shared" si="215"/>
        <v>109.55152915253882</v>
      </c>
      <c r="K427" s="78" t="s">
        <v>16</v>
      </c>
      <c r="L427" s="44">
        <v>105.77020738928476</v>
      </c>
      <c r="M427" s="44">
        <v>0</v>
      </c>
      <c r="N427" s="44">
        <v>3.7813217632540499</v>
      </c>
      <c r="O427" s="44">
        <v>0</v>
      </c>
      <c r="P427" s="44">
        <v>0</v>
      </c>
      <c r="Q427" s="44">
        <v>0</v>
      </c>
      <c r="R427" s="88">
        <v>0</v>
      </c>
      <c r="S427" s="89">
        <f t="shared" si="216"/>
        <v>109.55152915253882</v>
      </c>
      <c r="U427" s="108" t="s">
        <v>16</v>
      </c>
      <c r="V427" s="119">
        <v>71.433083613779246</v>
      </c>
      <c r="W427" s="119">
        <v>0</v>
      </c>
      <c r="X427" s="119">
        <v>0</v>
      </c>
      <c r="Y427" s="119">
        <v>0</v>
      </c>
      <c r="Z427" s="119">
        <v>3.5436553271210287</v>
      </c>
      <c r="AA427" s="119">
        <v>0</v>
      </c>
      <c r="AB427" s="119">
        <v>0</v>
      </c>
      <c r="AC427" s="120">
        <v>34.57479021163855</v>
      </c>
      <c r="AD427" s="121">
        <v>34.337123775505525</v>
      </c>
      <c r="AE427" s="121">
        <v>0</v>
      </c>
      <c r="AF427" s="121">
        <v>0</v>
      </c>
      <c r="AG427" s="121">
        <v>0.23766643613302127</v>
      </c>
      <c r="AH427" s="121">
        <v>0</v>
      </c>
      <c r="AI427" s="122">
        <f t="shared" si="217"/>
        <v>109.55152915253882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spans="1:111" ht="15">
      <c r="A428" s="27" t="s">
        <v>67</v>
      </c>
      <c r="B428" s="41">
        <v>38.269014113248261</v>
      </c>
      <c r="C428" s="41">
        <v>17.956482601931054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215"/>
        <v>56.225496715179318</v>
      </c>
      <c r="K428" s="77" t="s">
        <v>67</v>
      </c>
      <c r="L428" s="90">
        <v>38.269014113248261</v>
      </c>
      <c r="M428" s="90">
        <v>17.956482601931054</v>
      </c>
      <c r="N428" s="90">
        <v>0</v>
      </c>
      <c r="O428" s="90">
        <v>0</v>
      </c>
      <c r="P428" s="90">
        <v>0</v>
      </c>
      <c r="Q428" s="90">
        <v>0</v>
      </c>
      <c r="R428" s="91">
        <v>0</v>
      </c>
      <c r="S428" s="92">
        <f t="shared" si="216"/>
        <v>56.225496715179318</v>
      </c>
      <c r="U428" s="107" t="s">
        <v>56</v>
      </c>
      <c r="V428" s="123">
        <v>38.006063871146232</v>
      </c>
      <c r="W428" s="123">
        <v>0</v>
      </c>
      <c r="X428" s="123">
        <v>0</v>
      </c>
      <c r="Y428" s="123">
        <v>17.956482601931054</v>
      </c>
      <c r="Z428" s="123">
        <v>0</v>
      </c>
      <c r="AA428" s="123">
        <v>0</v>
      </c>
      <c r="AB428" s="123">
        <v>0</v>
      </c>
      <c r="AC428" s="124">
        <v>0.26295024210202778</v>
      </c>
      <c r="AD428" s="123">
        <v>0.26295024210202778</v>
      </c>
      <c r="AE428" s="123">
        <v>0</v>
      </c>
      <c r="AF428" s="123">
        <v>0</v>
      </c>
      <c r="AG428" s="123">
        <v>0</v>
      </c>
      <c r="AH428" s="123">
        <v>0</v>
      </c>
      <c r="AI428" s="125">
        <f t="shared" si="217"/>
        <v>56.225496715179311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spans="1:111" ht="15">
      <c r="A429" s="28" t="s">
        <v>57</v>
      </c>
      <c r="B429" s="44">
        <v>0</v>
      </c>
      <c r="C429" s="44">
        <v>0</v>
      </c>
      <c r="D429" s="44">
        <v>0</v>
      </c>
      <c r="E429" s="44">
        <v>2.9730904119499798E-2</v>
      </c>
      <c r="F429" s="397"/>
      <c r="G429" s="44">
        <v>0</v>
      </c>
      <c r="H429" s="45">
        <v>0</v>
      </c>
      <c r="I429" s="40">
        <f t="shared" si="215"/>
        <v>2.9730904119499798E-2</v>
      </c>
      <c r="K429" s="78" t="s">
        <v>57</v>
      </c>
      <c r="L429" s="44">
        <v>0</v>
      </c>
      <c r="M429" s="44">
        <v>0</v>
      </c>
      <c r="N429" s="44">
        <v>0</v>
      </c>
      <c r="O429" s="44">
        <v>2.9730904119499798E-2</v>
      </c>
      <c r="P429" s="44">
        <v>343.36073236291213</v>
      </c>
      <c r="Q429" s="44">
        <v>0</v>
      </c>
      <c r="R429" s="88">
        <v>0</v>
      </c>
      <c r="S429" s="89">
        <f t="shared" si="216"/>
        <v>343.39046326703163</v>
      </c>
      <c r="U429" s="108" t="s">
        <v>57</v>
      </c>
      <c r="V429" s="119">
        <v>0</v>
      </c>
      <c r="W429" s="119">
        <v>0</v>
      </c>
      <c r="X429" s="119">
        <v>0</v>
      </c>
      <c r="Y429" s="119">
        <v>0</v>
      </c>
      <c r="Z429" s="119">
        <v>0</v>
      </c>
      <c r="AA429" s="119">
        <v>2.9730904119499798E-2</v>
      </c>
      <c r="AB429" s="119">
        <v>343.36073236291213</v>
      </c>
      <c r="AC429" s="120">
        <v>0</v>
      </c>
      <c r="AD429" s="119">
        <v>0</v>
      </c>
      <c r="AE429" s="119">
        <v>0</v>
      </c>
      <c r="AF429" s="119">
        <v>0</v>
      </c>
      <c r="AG429" s="119">
        <v>0</v>
      </c>
      <c r="AH429" s="119">
        <v>0</v>
      </c>
      <c r="AI429" s="122">
        <f t="shared" si="217"/>
        <v>343.39046326703163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spans="1:111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215"/>
        <v>0</v>
      </c>
      <c r="K430" s="77" t="s">
        <v>12</v>
      </c>
      <c r="L430" s="90">
        <v>0</v>
      </c>
      <c r="M430" s="90">
        <v>0</v>
      </c>
      <c r="N430" s="90">
        <v>0</v>
      </c>
      <c r="O430" s="90">
        <v>0</v>
      </c>
      <c r="P430" s="90">
        <v>28.935855222169472</v>
      </c>
      <c r="Q430" s="90">
        <v>0</v>
      </c>
      <c r="R430" s="91">
        <v>0</v>
      </c>
      <c r="S430" s="92">
        <f t="shared" si="216"/>
        <v>28.935855222169472</v>
      </c>
      <c r="U430" s="107" t="s">
        <v>12</v>
      </c>
      <c r="V430" s="123">
        <v>0</v>
      </c>
      <c r="W430" s="123">
        <v>0</v>
      </c>
      <c r="X430" s="123">
        <v>0</v>
      </c>
      <c r="Y430" s="123">
        <v>0</v>
      </c>
      <c r="Z430" s="123">
        <v>0</v>
      </c>
      <c r="AA430" s="123">
        <v>0</v>
      </c>
      <c r="AB430" s="123">
        <v>28.935855222169472</v>
      </c>
      <c r="AC430" s="124">
        <v>0</v>
      </c>
      <c r="AD430" s="123">
        <v>0</v>
      </c>
      <c r="AE430" s="123">
        <v>0</v>
      </c>
      <c r="AF430" s="123">
        <v>0</v>
      </c>
      <c r="AG430" s="123">
        <v>0</v>
      </c>
      <c r="AH430" s="123">
        <v>0</v>
      </c>
      <c r="AI430" s="125">
        <f t="shared" si="217"/>
        <v>28.935855222169472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spans="1:111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215"/>
        <v>0</v>
      </c>
      <c r="K431" s="78" t="s">
        <v>58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8">
        <v>0</v>
      </c>
      <c r="S431" s="89">
        <f t="shared" si="216"/>
        <v>0</v>
      </c>
      <c r="U431" s="108" t="s">
        <v>58</v>
      </c>
      <c r="V431" s="119">
        <v>0</v>
      </c>
      <c r="W431" s="119">
        <v>0</v>
      </c>
      <c r="X431" s="119">
        <v>0</v>
      </c>
      <c r="Y431" s="119">
        <v>0</v>
      </c>
      <c r="Z431" s="119">
        <v>0</v>
      </c>
      <c r="AA431" s="119">
        <v>0</v>
      </c>
      <c r="AB431" s="119">
        <v>0</v>
      </c>
      <c r="AC431" s="120">
        <v>0</v>
      </c>
      <c r="AD431" s="119">
        <v>0</v>
      </c>
      <c r="AE431" s="119">
        <v>0</v>
      </c>
      <c r="AF431" s="119">
        <v>0</v>
      </c>
      <c r="AG431" s="119">
        <v>0</v>
      </c>
      <c r="AH431" s="119">
        <v>0</v>
      </c>
      <c r="AI431" s="122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spans="1:111" ht="15">
      <c r="A432" s="27" t="s">
        <v>17</v>
      </c>
      <c r="B432" s="41">
        <v>0</v>
      </c>
      <c r="C432" s="41">
        <v>0</v>
      </c>
      <c r="D432" s="41">
        <v>0</v>
      </c>
      <c r="E432" s="41">
        <v>0</v>
      </c>
      <c r="F432" s="397"/>
      <c r="G432" s="41">
        <v>0</v>
      </c>
      <c r="H432" s="42">
        <v>0</v>
      </c>
      <c r="I432" s="43">
        <f t="shared" si="215"/>
        <v>0</v>
      </c>
      <c r="K432" s="77" t="s">
        <v>17</v>
      </c>
      <c r="L432" s="90">
        <v>0</v>
      </c>
      <c r="M432" s="90">
        <v>0</v>
      </c>
      <c r="N432" s="90">
        <v>0</v>
      </c>
      <c r="O432" s="90">
        <v>0</v>
      </c>
      <c r="P432" s="90">
        <v>5.6005699452554589</v>
      </c>
      <c r="Q432" s="90">
        <v>0</v>
      </c>
      <c r="R432" s="91">
        <v>0</v>
      </c>
      <c r="S432" s="92">
        <f t="shared" si="216"/>
        <v>5.6005699452554589</v>
      </c>
      <c r="U432" s="107" t="s">
        <v>17</v>
      </c>
      <c r="V432" s="123">
        <v>0</v>
      </c>
      <c r="W432" s="123">
        <v>0</v>
      </c>
      <c r="X432" s="123">
        <v>0</v>
      </c>
      <c r="Y432" s="123">
        <v>0</v>
      </c>
      <c r="Z432" s="123">
        <v>0</v>
      </c>
      <c r="AA432" s="123">
        <v>0</v>
      </c>
      <c r="AB432" s="123">
        <v>5.6005699452554589</v>
      </c>
      <c r="AC432" s="124">
        <v>0</v>
      </c>
      <c r="AD432" s="123">
        <v>0</v>
      </c>
      <c r="AE432" s="123">
        <v>0</v>
      </c>
      <c r="AF432" s="123">
        <v>0</v>
      </c>
      <c r="AG432" s="123">
        <v>0</v>
      </c>
      <c r="AH432" s="123">
        <v>0</v>
      </c>
      <c r="AI432" s="125">
        <f t="shared" si="217"/>
        <v>5.6005699452554589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spans="1:111" ht="15">
      <c r="A433" s="28" t="s">
        <v>139</v>
      </c>
      <c r="B433" s="44">
        <v>107.40867497155926</v>
      </c>
      <c r="C433" s="44">
        <v>213.31721030303149</v>
      </c>
      <c r="D433" s="44">
        <v>87.433726961020938</v>
      </c>
      <c r="E433" s="44">
        <v>0</v>
      </c>
      <c r="F433" s="397"/>
      <c r="G433" s="44">
        <v>0</v>
      </c>
      <c r="H433" s="45">
        <v>0</v>
      </c>
      <c r="I433" s="40">
        <f t="shared" si="215"/>
        <v>408.15961223561169</v>
      </c>
      <c r="K433" s="78" t="s">
        <v>139</v>
      </c>
      <c r="L433" s="44">
        <v>107.40867497155926</v>
      </c>
      <c r="M433" s="44">
        <v>213.31721030303149</v>
      </c>
      <c r="N433" s="44">
        <v>87.433726961020938</v>
      </c>
      <c r="O433" s="44">
        <v>0</v>
      </c>
      <c r="P433" s="44">
        <v>0.10575566401558917</v>
      </c>
      <c r="Q433" s="44">
        <v>0</v>
      </c>
      <c r="R433" s="88">
        <v>0</v>
      </c>
      <c r="S433" s="89">
        <f t="shared" si="216"/>
        <v>408.26536789962728</v>
      </c>
      <c r="U433" s="108" t="s">
        <v>139</v>
      </c>
      <c r="V433" s="119">
        <v>103.03757525060436</v>
      </c>
      <c r="W433" s="119">
        <v>0</v>
      </c>
      <c r="X433" s="119">
        <v>0</v>
      </c>
      <c r="Y433" s="119">
        <v>213.31721030303149</v>
      </c>
      <c r="Z433" s="119">
        <v>87.433726961020938</v>
      </c>
      <c r="AA433" s="119">
        <v>0</v>
      </c>
      <c r="AB433" s="119">
        <v>0.10575566401558917</v>
      </c>
      <c r="AC433" s="120">
        <v>4.3710997209549038</v>
      </c>
      <c r="AD433" s="119">
        <v>4.3710997209549038</v>
      </c>
      <c r="AE433" s="119">
        <v>0</v>
      </c>
      <c r="AF433" s="119">
        <v>0</v>
      </c>
      <c r="AG433" s="119">
        <v>0</v>
      </c>
      <c r="AH433" s="119">
        <v>0</v>
      </c>
      <c r="AI433" s="122">
        <f t="shared" si="217"/>
        <v>408.26536789962728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spans="1:111" ht="15">
      <c r="A434" s="27" t="s">
        <v>25</v>
      </c>
      <c r="B434" s="41">
        <v>652.41139554247513</v>
      </c>
      <c r="C434" s="41">
        <v>1.3147262063583419E-3</v>
      </c>
      <c r="D434" s="41">
        <v>18.641586203296377</v>
      </c>
      <c r="E434" s="41">
        <v>1239.4223909386003</v>
      </c>
      <c r="F434" s="397"/>
      <c r="G434" s="41">
        <v>346.98186623243004</v>
      </c>
      <c r="H434" s="42">
        <v>0</v>
      </c>
      <c r="I434" s="43">
        <f t="shared" si="215"/>
        <v>2257.4585536430081</v>
      </c>
      <c r="K434" s="77" t="s">
        <v>25</v>
      </c>
      <c r="L434" s="90">
        <v>652.41139554247513</v>
      </c>
      <c r="M434" s="90">
        <v>1.3147262063583419E-3</v>
      </c>
      <c r="N434" s="90">
        <v>18.641586203296377</v>
      </c>
      <c r="O434" s="90">
        <v>1239.4223909386003</v>
      </c>
      <c r="P434" s="90">
        <v>2.5832883854894741</v>
      </c>
      <c r="Q434" s="90">
        <v>346.98186623243004</v>
      </c>
      <c r="R434" s="91">
        <v>0</v>
      </c>
      <c r="S434" s="92">
        <f t="shared" si="216"/>
        <v>2260.0418420284973</v>
      </c>
      <c r="U434" s="107" t="s">
        <v>25</v>
      </c>
      <c r="V434" s="123">
        <v>0.88892231023923041</v>
      </c>
      <c r="W434" s="123">
        <v>619.68890073588773</v>
      </c>
      <c r="X434" s="123">
        <v>346.98186623243004</v>
      </c>
      <c r="Y434" s="123">
        <v>1.3147262063583419E-3</v>
      </c>
      <c r="Z434" s="123">
        <v>9.9934081529065217</v>
      </c>
      <c r="AA434" s="123">
        <v>1232.8215815845062</v>
      </c>
      <c r="AB434" s="123">
        <v>2.5832883854894741</v>
      </c>
      <c r="AC434" s="124">
        <v>47.082559900832223</v>
      </c>
      <c r="AD434" s="123">
        <v>31.833572496348207</v>
      </c>
      <c r="AE434" s="123">
        <v>6.6008093540941664</v>
      </c>
      <c r="AF434" s="123">
        <v>0</v>
      </c>
      <c r="AG434" s="123">
        <v>8.6481780503898538</v>
      </c>
      <c r="AH434" s="123">
        <v>0</v>
      </c>
      <c r="AI434" s="125">
        <f t="shared" si="217"/>
        <v>2260.0418420284982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spans="1:111" ht="15">
      <c r="A435" s="28" t="s">
        <v>24</v>
      </c>
      <c r="B435" s="44">
        <v>192.72705566790947</v>
      </c>
      <c r="C435" s="44">
        <v>0</v>
      </c>
      <c r="D435" s="44">
        <v>0</v>
      </c>
      <c r="E435" s="44">
        <v>0</v>
      </c>
      <c r="F435" s="397"/>
      <c r="G435" s="44">
        <v>0</v>
      </c>
      <c r="H435" s="45">
        <v>0</v>
      </c>
      <c r="I435" s="40">
        <f t="shared" si="215"/>
        <v>192.72705566790947</v>
      </c>
      <c r="K435" s="78" t="s">
        <v>24</v>
      </c>
      <c r="L435" s="44">
        <v>192.72705566790947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8">
        <v>0</v>
      </c>
      <c r="S435" s="89">
        <f t="shared" si="216"/>
        <v>192.72705566790947</v>
      </c>
      <c r="U435" s="108" t="s">
        <v>24</v>
      </c>
      <c r="V435" s="119">
        <v>162.53903161743796</v>
      </c>
      <c r="W435" s="119">
        <v>0</v>
      </c>
      <c r="X435" s="119">
        <v>0</v>
      </c>
      <c r="Y435" s="119">
        <v>0</v>
      </c>
      <c r="Z435" s="119">
        <v>0</v>
      </c>
      <c r="AA435" s="119">
        <v>0</v>
      </c>
      <c r="AB435" s="119">
        <v>0</v>
      </c>
      <c r="AC435" s="120">
        <v>30.188024050471519</v>
      </c>
      <c r="AD435" s="119">
        <v>30.188024050471519</v>
      </c>
      <c r="AE435" s="119">
        <v>0</v>
      </c>
      <c r="AF435" s="119">
        <v>0</v>
      </c>
      <c r="AG435" s="119">
        <v>0</v>
      </c>
      <c r="AH435" s="119">
        <v>0</v>
      </c>
      <c r="AI435" s="122">
        <f t="shared" si="217"/>
        <v>192.72705566790947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spans="1:111" ht="15">
      <c r="A436" s="27" t="s">
        <v>59</v>
      </c>
      <c r="B436" s="41">
        <v>26.126527889643619</v>
      </c>
      <c r="C436" s="41">
        <v>1.7320988618419526</v>
      </c>
      <c r="D436" s="41">
        <v>19.821553997066328</v>
      </c>
      <c r="E436" s="41">
        <v>0</v>
      </c>
      <c r="F436" s="397"/>
      <c r="G436" s="41">
        <v>0</v>
      </c>
      <c r="H436" s="42">
        <v>0</v>
      </c>
      <c r="I436" s="43">
        <f t="shared" si="215"/>
        <v>47.680180748551898</v>
      </c>
      <c r="K436" s="77" t="s">
        <v>59</v>
      </c>
      <c r="L436" s="90">
        <v>26.126527889643619</v>
      </c>
      <c r="M436" s="90">
        <v>1.7320988618419526</v>
      </c>
      <c r="N436" s="90">
        <v>19.821553997066328</v>
      </c>
      <c r="O436" s="90">
        <v>0</v>
      </c>
      <c r="P436" s="90">
        <v>0</v>
      </c>
      <c r="Q436" s="90">
        <v>0</v>
      </c>
      <c r="R436" s="91">
        <v>0</v>
      </c>
      <c r="S436" s="92">
        <f t="shared" si="216"/>
        <v>47.680180748551898</v>
      </c>
      <c r="U436" s="107" t="s">
        <v>59</v>
      </c>
      <c r="V436" s="123">
        <v>26.126527889643619</v>
      </c>
      <c r="W436" s="123">
        <v>0</v>
      </c>
      <c r="X436" s="123">
        <v>0</v>
      </c>
      <c r="Y436" s="123">
        <v>1.7320988618419526</v>
      </c>
      <c r="Z436" s="123">
        <v>19.821553997066328</v>
      </c>
      <c r="AA436" s="123">
        <v>0</v>
      </c>
      <c r="AB436" s="123">
        <v>0</v>
      </c>
      <c r="AC436" s="124">
        <v>0</v>
      </c>
      <c r="AD436" s="123">
        <v>0</v>
      </c>
      <c r="AE436" s="123">
        <v>0</v>
      </c>
      <c r="AF436" s="123">
        <v>0</v>
      </c>
      <c r="AG436" s="123">
        <v>0</v>
      </c>
      <c r="AH436" s="123">
        <v>0</v>
      </c>
      <c r="AI436" s="125">
        <f t="shared" si="217"/>
        <v>47.680180748551898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spans="1:111" ht="15">
      <c r="A437" s="28" t="s">
        <v>22</v>
      </c>
      <c r="B437" s="44">
        <v>55.793183143681702</v>
      </c>
      <c r="C437" s="44">
        <v>0</v>
      </c>
      <c r="D437" s="44">
        <v>297.06623412935636</v>
      </c>
      <c r="E437" s="44">
        <v>0</v>
      </c>
      <c r="F437" s="397"/>
      <c r="G437" s="44">
        <v>0</v>
      </c>
      <c r="H437" s="45">
        <v>0</v>
      </c>
      <c r="I437" s="40">
        <f t="shared" si="215"/>
        <v>352.85941727303805</v>
      </c>
      <c r="K437" s="78" t="s">
        <v>22</v>
      </c>
      <c r="L437" s="44">
        <v>55.793183143681702</v>
      </c>
      <c r="M437" s="44">
        <v>0</v>
      </c>
      <c r="N437" s="44">
        <v>297.06623412935636</v>
      </c>
      <c r="O437" s="44">
        <v>0</v>
      </c>
      <c r="P437" s="44">
        <v>14.110200399528122</v>
      </c>
      <c r="Q437" s="44">
        <v>0</v>
      </c>
      <c r="R437" s="88">
        <v>0</v>
      </c>
      <c r="S437" s="89">
        <f t="shared" si="216"/>
        <v>366.96961767256619</v>
      </c>
      <c r="U437" s="108" t="s">
        <v>22</v>
      </c>
      <c r="V437" s="119">
        <v>55.623420782742549</v>
      </c>
      <c r="W437" s="119">
        <v>0</v>
      </c>
      <c r="X437" s="119">
        <v>0</v>
      </c>
      <c r="Y437" s="119">
        <v>0</v>
      </c>
      <c r="Z437" s="119">
        <v>276.22935480562285</v>
      </c>
      <c r="AA437" s="119">
        <v>0</v>
      </c>
      <c r="AB437" s="119">
        <v>14.110200399528122</v>
      </c>
      <c r="AC437" s="120">
        <v>21.006641684672672</v>
      </c>
      <c r="AD437" s="119">
        <v>0.16976236093915439</v>
      </c>
      <c r="AE437" s="119">
        <v>0</v>
      </c>
      <c r="AF437" s="119">
        <v>0</v>
      </c>
      <c r="AG437" s="119">
        <v>20.836879323733513</v>
      </c>
      <c r="AH437" s="119">
        <v>0</v>
      </c>
      <c r="AI437" s="122">
        <f t="shared" si="217"/>
        <v>366.96961767256619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spans="1:111" ht="15">
      <c r="A438" s="27" t="s">
        <v>21</v>
      </c>
      <c r="B438" s="41">
        <v>35.724093223205593</v>
      </c>
      <c r="C438" s="41">
        <v>0.41751820450486982</v>
      </c>
      <c r="D438" s="41">
        <v>21.382166700647144</v>
      </c>
      <c r="E438" s="41">
        <v>0</v>
      </c>
      <c r="F438" s="397"/>
      <c r="G438" s="41">
        <v>0</v>
      </c>
      <c r="H438" s="42">
        <v>0</v>
      </c>
      <c r="I438" s="43">
        <f t="shared" si="215"/>
        <v>57.523778128357606</v>
      </c>
      <c r="K438" s="77" t="s">
        <v>21</v>
      </c>
      <c r="L438" s="90">
        <v>35.724093223205593</v>
      </c>
      <c r="M438" s="90">
        <v>0.41751820450486982</v>
      </c>
      <c r="N438" s="90">
        <v>21.382166700647144</v>
      </c>
      <c r="O438" s="90">
        <v>0</v>
      </c>
      <c r="P438" s="90">
        <v>0</v>
      </c>
      <c r="Q438" s="90">
        <v>0</v>
      </c>
      <c r="R438" s="91">
        <v>0</v>
      </c>
      <c r="S438" s="92">
        <f t="shared" si="216"/>
        <v>57.523778128357606</v>
      </c>
      <c r="U438" s="107" t="s">
        <v>60</v>
      </c>
      <c r="V438" s="123">
        <v>35.724093223205593</v>
      </c>
      <c r="W438" s="123">
        <v>0</v>
      </c>
      <c r="X438" s="123">
        <v>0</v>
      </c>
      <c r="Y438" s="123">
        <v>0.41751820450486982</v>
      </c>
      <c r="Z438" s="123">
        <v>21.382166700647144</v>
      </c>
      <c r="AA438" s="123">
        <v>0</v>
      </c>
      <c r="AB438" s="123">
        <v>0</v>
      </c>
      <c r="AC438" s="124">
        <v>0</v>
      </c>
      <c r="AD438" s="123">
        <v>0</v>
      </c>
      <c r="AE438" s="123">
        <v>0</v>
      </c>
      <c r="AF438" s="123">
        <v>0</v>
      </c>
      <c r="AG438" s="123">
        <v>0</v>
      </c>
      <c r="AH438" s="123">
        <v>0</v>
      </c>
      <c r="AI438" s="125">
        <f t="shared" si="217"/>
        <v>57.523778128357606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spans="1:111" ht="15">
      <c r="A439" s="29" t="s">
        <v>63</v>
      </c>
      <c r="B439" s="44">
        <v>0.27719999999999995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215"/>
        <v>0.27719999999999995</v>
      </c>
      <c r="K439" s="79" t="s">
        <v>63</v>
      </c>
      <c r="L439" s="44">
        <v>0.27719999999999995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8">
        <v>0</v>
      </c>
      <c r="S439" s="89">
        <f t="shared" si="216"/>
        <v>0.27719999999999995</v>
      </c>
      <c r="U439" s="109" t="s">
        <v>61</v>
      </c>
      <c r="V439" s="119">
        <v>0.27719999999999995</v>
      </c>
      <c r="W439" s="119">
        <v>0</v>
      </c>
      <c r="X439" s="119">
        <v>0</v>
      </c>
      <c r="Y439" s="119">
        <v>0</v>
      </c>
      <c r="Z439" s="119">
        <v>0</v>
      </c>
      <c r="AA439" s="119">
        <v>0</v>
      </c>
      <c r="AB439" s="119">
        <v>0</v>
      </c>
      <c r="AC439" s="120">
        <v>0</v>
      </c>
      <c r="AD439" s="121">
        <v>0</v>
      </c>
      <c r="AE439" s="121">
        <v>0</v>
      </c>
      <c r="AF439" s="121">
        <v>0</v>
      </c>
      <c r="AG439" s="121">
        <v>0</v>
      </c>
      <c r="AH439" s="121">
        <v>0</v>
      </c>
      <c r="AI439" s="122">
        <f t="shared" si="217"/>
        <v>0.27719999999999995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spans="1:111">
      <c r="A440" s="58" t="s">
        <v>23</v>
      </c>
      <c r="B440" s="62">
        <v>0.27719999999999995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215"/>
        <v>0.27719999999999995</v>
      </c>
      <c r="K440" s="80" t="s">
        <v>23</v>
      </c>
      <c r="L440" s="93">
        <v>0.27719999999999995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4">
        <v>0</v>
      </c>
      <c r="S440" s="95">
        <f t="shared" si="216"/>
        <v>0.27719999999999995</v>
      </c>
      <c r="U440" s="110" t="s">
        <v>64</v>
      </c>
      <c r="V440" s="126">
        <v>0.27719999999999995</v>
      </c>
      <c r="W440" s="126">
        <v>0</v>
      </c>
      <c r="X440" s="126">
        <v>0</v>
      </c>
      <c r="Y440" s="126">
        <v>0</v>
      </c>
      <c r="Z440" s="126">
        <v>0</v>
      </c>
      <c r="AA440" s="126">
        <v>0</v>
      </c>
      <c r="AB440" s="126">
        <v>0</v>
      </c>
      <c r="AC440" s="126">
        <v>0</v>
      </c>
      <c r="AD440" s="126">
        <v>0</v>
      </c>
      <c r="AE440" s="126">
        <v>0</v>
      </c>
      <c r="AF440" s="126">
        <v>0</v>
      </c>
      <c r="AG440" s="126">
        <v>0</v>
      </c>
      <c r="AH440" s="127">
        <v>0</v>
      </c>
      <c r="AI440" s="128">
        <f t="shared" si="217"/>
        <v>0.27719999999999995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spans="1:111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215"/>
        <v>0</v>
      </c>
      <c r="K441" s="81" t="s">
        <v>19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96">
        <v>0</v>
      </c>
      <c r="S441" s="97">
        <f t="shared" si="216"/>
        <v>0</v>
      </c>
      <c r="U441" s="111" t="s">
        <v>19</v>
      </c>
      <c r="V441" s="129">
        <v>0</v>
      </c>
      <c r="W441" s="129">
        <v>0</v>
      </c>
      <c r="X441" s="129">
        <v>0</v>
      </c>
      <c r="Y441" s="129">
        <v>0</v>
      </c>
      <c r="Z441" s="129">
        <v>0</v>
      </c>
      <c r="AA441" s="129">
        <v>0</v>
      </c>
      <c r="AB441" s="129">
        <v>0</v>
      </c>
      <c r="AC441" s="129">
        <v>0</v>
      </c>
      <c r="AD441" s="130">
        <v>0</v>
      </c>
      <c r="AE441" s="130">
        <v>0</v>
      </c>
      <c r="AF441" s="130">
        <v>0</v>
      </c>
      <c r="AG441" s="130">
        <v>0</v>
      </c>
      <c r="AH441" s="130">
        <v>0</v>
      </c>
      <c r="AI441" s="131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spans="1:111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215"/>
        <v>0</v>
      </c>
      <c r="K442" s="80" t="s">
        <v>20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4">
        <v>0</v>
      </c>
      <c r="S442" s="95">
        <f t="shared" si="216"/>
        <v>0</v>
      </c>
      <c r="U442" s="110" t="s">
        <v>20</v>
      </c>
      <c r="V442" s="126">
        <v>0</v>
      </c>
      <c r="W442" s="126">
        <v>0</v>
      </c>
      <c r="X442" s="126">
        <v>0</v>
      </c>
      <c r="Y442" s="126">
        <v>0</v>
      </c>
      <c r="Z442" s="126">
        <v>0</v>
      </c>
      <c r="AA442" s="126">
        <v>0</v>
      </c>
      <c r="AB442" s="126">
        <v>0</v>
      </c>
      <c r="AC442" s="126">
        <v>0</v>
      </c>
      <c r="AD442" s="126">
        <v>0</v>
      </c>
      <c r="AE442" s="126">
        <v>0</v>
      </c>
      <c r="AF442" s="126">
        <v>0</v>
      </c>
      <c r="AG442" s="126">
        <v>0</v>
      </c>
      <c r="AH442" s="127">
        <v>0</v>
      </c>
      <c r="AI442" s="128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spans="1:111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215"/>
        <v>0</v>
      </c>
      <c r="K443" s="82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8">
        <v>0</v>
      </c>
      <c r="S443" s="99">
        <f t="shared" si="216"/>
        <v>0</v>
      </c>
      <c r="U443" s="111" t="s">
        <v>11</v>
      </c>
      <c r="V443" s="129">
        <v>0</v>
      </c>
      <c r="W443" s="129">
        <v>0</v>
      </c>
      <c r="X443" s="129">
        <v>0</v>
      </c>
      <c r="Y443" s="129">
        <v>0</v>
      </c>
      <c r="Z443" s="129">
        <v>0</v>
      </c>
      <c r="AA443" s="129">
        <v>0</v>
      </c>
      <c r="AB443" s="129">
        <v>0</v>
      </c>
      <c r="AC443" s="129">
        <v>0</v>
      </c>
      <c r="AD443" s="130">
        <v>0</v>
      </c>
      <c r="AE443" s="130">
        <v>0</v>
      </c>
      <c r="AF443" s="130">
        <v>0</v>
      </c>
      <c r="AG443" s="130">
        <v>0</v>
      </c>
      <c r="AH443" s="130">
        <v>0</v>
      </c>
      <c r="AI443" s="131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spans="1:111" ht="15">
      <c r="A444" s="34" t="s">
        <v>26</v>
      </c>
      <c r="B444" s="70">
        <f>SUM(B423:B439)</f>
        <v>1214.5073519410078</v>
      </c>
      <c r="C444" s="70">
        <f t="shared" ref="C444:I444" si="218">SUM(C423:C439)</f>
        <v>233.4246246975157</v>
      </c>
      <c r="D444" s="70">
        <f t="shared" si="218"/>
        <v>448.1265897546412</v>
      </c>
      <c r="E444" s="70">
        <f t="shared" si="218"/>
        <v>1239.4521218427199</v>
      </c>
      <c r="F444" s="70">
        <f t="shared" si="218"/>
        <v>0</v>
      </c>
      <c r="G444" s="70">
        <f t="shared" si="218"/>
        <v>346.98186623243004</v>
      </c>
      <c r="H444" s="71">
        <f t="shared" si="218"/>
        <v>0</v>
      </c>
      <c r="I444" s="40">
        <f t="shared" si="218"/>
        <v>3482.4925544683147</v>
      </c>
      <c r="K444" s="83" t="s">
        <v>26</v>
      </c>
      <c r="L444" s="70">
        <f>SUM(L423:L439)</f>
        <v>1214.5073519410078</v>
      </c>
      <c r="M444" s="70">
        <f t="shared" ref="M444:S444" si="219">SUM(M423:M439)</f>
        <v>233.4246246975157</v>
      </c>
      <c r="N444" s="70">
        <f t="shared" si="219"/>
        <v>448.1265897546412</v>
      </c>
      <c r="O444" s="70">
        <f t="shared" si="219"/>
        <v>1239.4521218427199</v>
      </c>
      <c r="P444" s="70">
        <f t="shared" si="219"/>
        <v>394.69640197937031</v>
      </c>
      <c r="Q444" s="70">
        <f t="shared" si="219"/>
        <v>346.98186623243004</v>
      </c>
      <c r="R444" s="71">
        <f t="shared" si="219"/>
        <v>0</v>
      </c>
      <c r="S444" s="100">
        <f t="shared" si="219"/>
        <v>3877.1889564476842</v>
      </c>
      <c r="U444" s="112" t="s">
        <v>62</v>
      </c>
      <c r="V444" s="132">
        <f>SUM(V423:V439)</f>
        <v>493.65591855879882</v>
      </c>
      <c r="W444" s="132">
        <f t="shared" ref="W444:AH444" si="220">SUM(W423:W439)</f>
        <v>619.68890073588773</v>
      </c>
      <c r="X444" s="132">
        <f t="shared" si="220"/>
        <v>346.98186623243004</v>
      </c>
      <c r="Y444" s="132">
        <f t="shared" si="220"/>
        <v>233.4246246975157</v>
      </c>
      <c r="Z444" s="132">
        <f t="shared" si="220"/>
        <v>418.40386594438479</v>
      </c>
      <c r="AA444" s="132">
        <f t="shared" si="220"/>
        <v>1232.8513124886258</v>
      </c>
      <c r="AB444" s="132">
        <f t="shared" si="220"/>
        <v>394.69640197937031</v>
      </c>
      <c r="AC444" s="132">
        <f t="shared" si="220"/>
        <v>137.4860658106719</v>
      </c>
      <c r="AD444" s="133">
        <f t="shared" si="220"/>
        <v>101.16253264632135</v>
      </c>
      <c r="AE444" s="133">
        <f t="shared" si="220"/>
        <v>6.6008093540941664</v>
      </c>
      <c r="AF444" s="133">
        <f t="shared" si="220"/>
        <v>0</v>
      </c>
      <c r="AG444" s="133">
        <f t="shared" si="220"/>
        <v>29.72272381025639</v>
      </c>
      <c r="AH444" s="133">
        <f t="shared" si="220"/>
        <v>0</v>
      </c>
      <c r="AI444" s="134">
        <f>SUM(V444:AC444)</f>
        <v>3877.1889564476855</v>
      </c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spans="1:111" s="14" customFormat="1" ht="15" thickBot="1">
      <c r="A445" s="31" t="s">
        <v>86</v>
      </c>
      <c r="B445" s="49">
        <f>IF($I444=0,"-",B444/$I444)</f>
        <v>0.34874657531792808</v>
      </c>
      <c r="C445" s="49">
        <f t="shared" ref="C445:H445" si="221">IF($I444=0,"-",C444/$I444)</f>
        <v>6.7028032665285495E-2</v>
      </c>
      <c r="D445" s="49">
        <f t="shared" si="221"/>
        <v>0.12867984144852204</v>
      </c>
      <c r="E445" s="49">
        <f t="shared" si="221"/>
        <v>0.35590948220475138</v>
      </c>
      <c r="F445" s="49">
        <f t="shared" si="221"/>
        <v>0</v>
      </c>
      <c r="G445" s="49">
        <f t="shared" si="221"/>
        <v>9.9636068363513006E-2</v>
      </c>
      <c r="H445" s="72">
        <f t="shared" si="221"/>
        <v>0</v>
      </c>
      <c r="I445" s="50">
        <f>SUM(B445:H445)</f>
        <v>1</v>
      </c>
      <c r="K445" s="84" t="s">
        <v>86</v>
      </c>
      <c r="L445" s="101">
        <f>IF($S444=0,"-",L444/$S444)</f>
        <v>0.31324430291727395</v>
      </c>
      <c r="M445" s="101">
        <f t="shared" ref="M445:R445" si="222">IF($S444=0,"-",M444/$S444)</f>
        <v>6.0204603726969619E-2</v>
      </c>
      <c r="N445" s="101">
        <f t="shared" si="222"/>
        <v>0.11558028117495178</v>
      </c>
      <c r="O445" s="101">
        <f t="shared" si="222"/>
        <v>0.31967802853186633</v>
      </c>
      <c r="P445" s="101">
        <f t="shared" si="222"/>
        <v>0.10179963019934803</v>
      </c>
      <c r="Q445" s="101">
        <f t="shared" si="222"/>
        <v>8.949315344959044E-2</v>
      </c>
      <c r="R445" s="102">
        <f t="shared" si="222"/>
        <v>0</v>
      </c>
      <c r="S445" s="103">
        <f>SUM(L445:R445)</f>
        <v>1.0000000000000002</v>
      </c>
      <c r="U445" s="113" t="s">
        <v>86</v>
      </c>
      <c r="V445" s="135">
        <f>+V444/$AI444</f>
        <v>0.12732315192888888</v>
      </c>
      <c r="W445" s="135">
        <f t="shared" ref="W445:AH445" si="223">+W444/$AI444</f>
        <v>0.15982942995475055</v>
      </c>
      <c r="X445" s="135">
        <f t="shared" si="223"/>
        <v>8.9493153449590412E-2</v>
      </c>
      <c r="Y445" s="135">
        <f t="shared" si="223"/>
        <v>6.0204603726969598E-2</v>
      </c>
      <c r="Z445" s="135">
        <f t="shared" si="223"/>
        <v>0.10791423132694829</v>
      </c>
      <c r="AA445" s="135">
        <f t="shared" si="223"/>
        <v>0.31797555557317353</v>
      </c>
      <c r="AB445" s="135">
        <f t="shared" si="223"/>
        <v>0.10179963019934798</v>
      </c>
      <c r="AC445" s="135">
        <f t="shared" si="223"/>
        <v>3.5460243840330606E-2</v>
      </c>
      <c r="AD445" s="135">
        <f t="shared" si="223"/>
        <v>2.6091721033634468E-2</v>
      </c>
      <c r="AE445" s="135">
        <f t="shared" si="223"/>
        <v>1.7024729586927034E-3</v>
      </c>
      <c r="AF445" s="135">
        <f t="shared" si="223"/>
        <v>0</v>
      </c>
      <c r="AG445" s="135">
        <f t="shared" si="223"/>
        <v>7.6660498480034386E-3</v>
      </c>
      <c r="AH445" s="135">
        <f t="shared" si="223"/>
        <v>0</v>
      </c>
      <c r="AI445" s="136">
        <f>SUM(V445:AC445)</f>
        <v>1</v>
      </c>
    </row>
    <row r="446" spans="1:111" ht="15" thickBot="1">
      <c r="A446" s="32"/>
      <c r="B446" s="32"/>
      <c r="C446" s="32"/>
      <c r="D446" s="32"/>
      <c r="E446" s="32"/>
      <c r="F446" s="32"/>
      <c r="G446" s="32"/>
      <c r="H446" s="32"/>
      <c r="I446" s="32"/>
      <c r="K446" s="32"/>
      <c r="L446" s="32"/>
      <c r="M446" s="32"/>
      <c r="N446" s="32"/>
      <c r="O446" s="32"/>
      <c r="P446" s="32"/>
      <c r="Q446" s="32"/>
      <c r="R446" s="32"/>
      <c r="S446" s="32"/>
    </row>
    <row r="447" spans="1:111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375" t="s">
        <v>43</v>
      </c>
      <c r="L447" s="86" t="s">
        <v>0</v>
      </c>
      <c r="M447" s="86" t="s">
        <v>1</v>
      </c>
      <c r="N447" s="86" t="s">
        <v>2</v>
      </c>
      <c r="O447" s="86" t="s">
        <v>3</v>
      </c>
      <c r="P447" s="86" t="s">
        <v>27</v>
      </c>
      <c r="Q447" s="86" t="s">
        <v>4</v>
      </c>
      <c r="R447" s="86" t="s">
        <v>5</v>
      </c>
      <c r="S447" s="87" t="s">
        <v>6</v>
      </c>
    </row>
    <row r="448" spans="1:111" ht="15">
      <c r="A448" s="407" t="s">
        <v>43</v>
      </c>
      <c r="B448" s="386" t="s">
        <v>119</v>
      </c>
      <c r="C448" s="387"/>
      <c r="D448" s="387"/>
      <c r="E448" s="387"/>
      <c r="F448" s="387"/>
      <c r="G448" s="387"/>
      <c r="H448" s="387"/>
      <c r="I448" s="388"/>
      <c r="K448" s="376" t="s">
        <v>43</v>
      </c>
      <c r="L448" s="389" t="s">
        <v>119</v>
      </c>
      <c r="M448" s="390"/>
      <c r="N448" s="390"/>
      <c r="O448" s="390"/>
      <c r="P448" s="390"/>
      <c r="Q448" s="390"/>
      <c r="R448" s="390"/>
      <c r="S448" s="391"/>
    </row>
    <row r="449" spans="1:38" ht="15">
      <c r="A449" s="26" t="s">
        <v>7</v>
      </c>
      <c r="B449" s="377"/>
      <c r="C449" s="378"/>
      <c r="D449" s="378"/>
      <c r="E449" s="379"/>
      <c r="F449" s="38">
        <v>0.16491861425275647</v>
      </c>
      <c r="G449" s="377"/>
      <c r="H449" s="379"/>
      <c r="I449" s="40">
        <f>SUM(B449:H449)</f>
        <v>0.16491861425275647</v>
      </c>
      <c r="K449" s="85" t="s">
        <v>7</v>
      </c>
      <c r="L449" s="377"/>
      <c r="M449" s="378"/>
      <c r="N449" s="378"/>
      <c r="O449" s="379"/>
      <c r="P449" s="38">
        <v>0</v>
      </c>
      <c r="Q449" s="377"/>
      <c r="R449" s="399"/>
      <c r="S449" s="105">
        <f>SUM(L449:R449)</f>
        <v>0</v>
      </c>
    </row>
    <row r="450" spans="1:38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224">SUM(B450:H450)</f>
        <v>0</v>
      </c>
      <c r="K450" s="77" t="s">
        <v>8</v>
      </c>
      <c r="L450" s="380"/>
      <c r="M450" s="381"/>
      <c r="N450" s="381"/>
      <c r="O450" s="382"/>
      <c r="P450" s="90">
        <v>0</v>
      </c>
      <c r="Q450" s="380"/>
      <c r="R450" s="400"/>
      <c r="S450" s="92">
        <f t="shared" ref="S450:S469" si="225">SUM(L450:R450)</f>
        <v>0</v>
      </c>
    </row>
    <row r="451" spans="1:38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224"/>
        <v>0</v>
      </c>
      <c r="K451" s="78" t="s">
        <v>10</v>
      </c>
      <c r="L451" s="380"/>
      <c r="M451" s="381"/>
      <c r="N451" s="381"/>
      <c r="O451" s="382"/>
      <c r="P451" s="44">
        <v>0</v>
      </c>
      <c r="Q451" s="380"/>
      <c r="R451" s="400"/>
      <c r="S451" s="89">
        <f t="shared" si="225"/>
        <v>0</v>
      </c>
    </row>
    <row r="452" spans="1:38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224"/>
        <v>0</v>
      </c>
      <c r="K452" s="77" t="s">
        <v>55</v>
      </c>
      <c r="L452" s="380"/>
      <c r="M452" s="381"/>
      <c r="N452" s="381"/>
      <c r="O452" s="382"/>
      <c r="P452" s="90">
        <v>0</v>
      </c>
      <c r="Q452" s="380"/>
      <c r="R452" s="400"/>
      <c r="S452" s="92">
        <f t="shared" si="225"/>
        <v>0</v>
      </c>
    </row>
    <row r="453" spans="1:38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224"/>
        <v>0</v>
      </c>
      <c r="K453" s="78" t="s">
        <v>16</v>
      </c>
      <c r="L453" s="380"/>
      <c r="M453" s="381"/>
      <c r="N453" s="381"/>
      <c r="O453" s="382"/>
      <c r="P453" s="44">
        <v>0</v>
      </c>
      <c r="Q453" s="380"/>
      <c r="R453" s="400"/>
      <c r="S453" s="89">
        <f t="shared" si="225"/>
        <v>0</v>
      </c>
    </row>
    <row r="454" spans="1:38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224"/>
        <v>0</v>
      </c>
      <c r="K454" s="77" t="s">
        <v>67</v>
      </c>
      <c r="L454" s="380"/>
      <c r="M454" s="381"/>
      <c r="N454" s="381"/>
      <c r="O454" s="382"/>
      <c r="P454" s="90">
        <v>0</v>
      </c>
      <c r="Q454" s="380"/>
      <c r="R454" s="400"/>
      <c r="S454" s="92">
        <f t="shared" si="225"/>
        <v>0</v>
      </c>
    </row>
    <row r="455" spans="1:38" ht="15">
      <c r="A455" s="28" t="s">
        <v>57</v>
      </c>
      <c r="B455" s="380"/>
      <c r="C455" s="381"/>
      <c r="D455" s="381"/>
      <c r="E455" s="382"/>
      <c r="F455" s="44">
        <v>308.27780548510202</v>
      </c>
      <c r="G455" s="380"/>
      <c r="H455" s="382"/>
      <c r="I455" s="40">
        <f t="shared" si="224"/>
        <v>308.27780548510202</v>
      </c>
      <c r="K455" s="78" t="s">
        <v>57</v>
      </c>
      <c r="L455" s="380"/>
      <c r="M455" s="381"/>
      <c r="N455" s="381"/>
      <c r="O455" s="382"/>
      <c r="P455" s="44">
        <v>0</v>
      </c>
      <c r="Q455" s="380"/>
      <c r="R455" s="400"/>
      <c r="S455" s="89">
        <f t="shared" si="225"/>
        <v>0</v>
      </c>
    </row>
    <row r="456" spans="1:38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224"/>
        <v>0</v>
      </c>
      <c r="K456" s="77" t="s">
        <v>12</v>
      </c>
      <c r="L456" s="380"/>
      <c r="M456" s="381"/>
      <c r="N456" s="381"/>
      <c r="O456" s="382"/>
      <c r="P456" s="90">
        <v>0</v>
      </c>
      <c r="Q456" s="380"/>
      <c r="R456" s="400"/>
      <c r="S456" s="92">
        <f t="shared" si="225"/>
        <v>0</v>
      </c>
    </row>
    <row r="457" spans="1:38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224"/>
        <v>0</v>
      </c>
      <c r="K457" s="78" t="s">
        <v>58</v>
      </c>
      <c r="L457" s="380"/>
      <c r="M457" s="381"/>
      <c r="N457" s="381"/>
      <c r="O457" s="382"/>
      <c r="P457" s="44">
        <v>0</v>
      </c>
      <c r="Q457" s="380"/>
      <c r="R457" s="400"/>
      <c r="S457" s="89">
        <f t="shared" si="225"/>
        <v>0</v>
      </c>
    </row>
    <row r="458" spans="1:38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 t="shared" si="224"/>
        <v>0</v>
      </c>
      <c r="K458" s="77" t="s">
        <v>17</v>
      </c>
      <c r="L458" s="380"/>
      <c r="M458" s="381"/>
      <c r="N458" s="381"/>
      <c r="O458" s="382"/>
      <c r="P458" s="90">
        <v>0</v>
      </c>
      <c r="Q458" s="380"/>
      <c r="R458" s="400"/>
      <c r="S458" s="92">
        <f t="shared" si="225"/>
        <v>0</v>
      </c>
    </row>
    <row r="459" spans="1:38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 t="shared" si="224"/>
        <v>0</v>
      </c>
      <c r="K459" s="78" t="s">
        <v>139</v>
      </c>
      <c r="L459" s="380"/>
      <c r="M459" s="381"/>
      <c r="N459" s="381"/>
      <c r="O459" s="382"/>
      <c r="P459" s="44">
        <v>0</v>
      </c>
      <c r="Q459" s="380"/>
      <c r="R459" s="400"/>
      <c r="S459" s="89">
        <f t="shared" si="225"/>
        <v>0</v>
      </c>
    </row>
    <row r="460" spans="1:38" ht="15">
      <c r="A460" s="27" t="s">
        <v>25</v>
      </c>
      <c r="B460" s="380"/>
      <c r="C460" s="381"/>
      <c r="D460" s="381"/>
      <c r="E460" s="382"/>
      <c r="F460" s="41">
        <v>995.65739372923542</v>
      </c>
      <c r="G460" s="380"/>
      <c r="H460" s="382"/>
      <c r="I460" s="43">
        <f t="shared" si="224"/>
        <v>995.65739372923542</v>
      </c>
      <c r="K460" s="77" t="s">
        <v>25</v>
      </c>
      <c r="L460" s="380"/>
      <c r="M460" s="381"/>
      <c r="N460" s="381"/>
      <c r="O460" s="382"/>
      <c r="P460" s="90">
        <v>0</v>
      </c>
      <c r="Q460" s="380"/>
      <c r="R460" s="400"/>
      <c r="S460" s="92">
        <f t="shared" si="225"/>
        <v>0</v>
      </c>
    </row>
    <row r="461" spans="1:38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 t="shared" si="224"/>
        <v>0</v>
      </c>
      <c r="K461" s="78" t="s">
        <v>24</v>
      </c>
      <c r="L461" s="380"/>
      <c r="M461" s="381"/>
      <c r="N461" s="381"/>
      <c r="O461" s="382"/>
      <c r="P461" s="44">
        <v>0</v>
      </c>
      <c r="Q461" s="380"/>
      <c r="R461" s="400"/>
      <c r="S461" s="89">
        <f t="shared" si="225"/>
        <v>0</v>
      </c>
    </row>
    <row r="462" spans="1:38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 t="shared" si="224"/>
        <v>0</v>
      </c>
      <c r="K462" s="77" t="s">
        <v>59</v>
      </c>
      <c r="L462" s="380"/>
      <c r="M462" s="381"/>
      <c r="N462" s="381"/>
      <c r="O462" s="382"/>
      <c r="P462" s="90">
        <v>0</v>
      </c>
      <c r="Q462" s="380"/>
      <c r="R462" s="400"/>
      <c r="S462" s="92">
        <f t="shared" si="225"/>
        <v>0</v>
      </c>
    </row>
    <row r="463" spans="1:38" ht="15">
      <c r="A463" s="28" t="s">
        <v>22</v>
      </c>
      <c r="B463" s="380"/>
      <c r="C463" s="381"/>
      <c r="D463" s="381"/>
      <c r="E463" s="382"/>
      <c r="F463" s="44">
        <v>14.128157750498893</v>
      </c>
      <c r="G463" s="380"/>
      <c r="H463" s="382"/>
      <c r="I463" s="40">
        <f t="shared" si="224"/>
        <v>14.128157750498893</v>
      </c>
      <c r="K463" s="78" t="s">
        <v>22</v>
      </c>
      <c r="L463" s="380"/>
      <c r="M463" s="381"/>
      <c r="N463" s="381"/>
      <c r="O463" s="382"/>
      <c r="P463" s="44">
        <v>0</v>
      </c>
      <c r="Q463" s="380"/>
      <c r="R463" s="400"/>
      <c r="S463" s="89">
        <f t="shared" si="225"/>
        <v>0</v>
      </c>
    </row>
    <row r="464" spans="1:38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 t="shared" si="224"/>
        <v>0</v>
      </c>
      <c r="K464" s="77" t="s">
        <v>21</v>
      </c>
      <c r="L464" s="380"/>
      <c r="M464" s="381"/>
      <c r="N464" s="381"/>
      <c r="O464" s="382"/>
      <c r="P464" s="90">
        <v>0</v>
      </c>
      <c r="Q464" s="380"/>
      <c r="R464" s="400"/>
      <c r="S464" s="92">
        <f t="shared" si="225"/>
        <v>0</v>
      </c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</row>
    <row r="465" spans="1:38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224"/>
        <v>0</v>
      </c>
      <c r="K465" s="79" t="s">
        <v>63</v>
      </c>
      <c r="L465" s="380"/>
      <c r="M465" s="381"/>
      <c r="N465" s="381"/>
      <c r="O465" s="382"/>
      <c r="P465" s="44">
        <v>0</v>
      </c>
      <c r="Q465" s="380"/>
      <c r="R465" s="400"/>
      <c r="S465" s="89">
        <f t="shared" si="225"/>
        <v>0</v>
      </c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</row>
    <row r="466" spans="1:38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224"/>
        <v>0</v>
      </c>
      <c r="K466" s="80" t="s">
        <v>23</v>
      </c>
      <c r="L466" s="380"/>
      <c r="M466" s="381"/>
      <c r="N466" s="381"/>
      <c r="O466" s="382"/>
      <c r="P466" s="93">
        <v>0</v>
      </c>
      <c r="Q466" s="380"/>
      <c r="R466" s="400"/>
      <c r="S466" s="95">
        <f t="shared" si="225"/>
        <v>0</v>
      </c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</row>
    <row r="467" spans="1:38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224"/>
        <v>0</v>
      </c>
      <c r="K467" s="81" t="s">
        <v>19</v>
      </c>
      <c r="L467" s="380"/>
      <c r="M467" s="381"/>
      <c r="N467" s="381"/>
      <c r="O467" s="382"/>
      <c r="P467" s="65">
        <v>0</v>
      </c>
      <c r="Q467" s="380"/>
      <c r="R467" s="400"/>
      <c r="S467" s="97">
        <f t="shared" si="225"/>
        <v>0</v>
      </c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</row>
    <row r="468" spans="1:38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224"/>
        <v>0</v>
      </c>
      <c r="K468" s="80" t="s">
        <v>20</v>
      </c>
      <c r="L468" s="380"/>
      <c r="M468" s="381"/>
      <c r="N468" s="381"/>
      <c r="O468" s="382"/>
      <c r="P468" s="93">
        <v>0</v>
      </c>
      <c r="Q468" s="380"/>
      <c r="R468" s="400"/>
      <c r="S468" s="95">
        <f t="shared" si="225"/>
        <v>0</v>
      </c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</row>
    <row r="469" spans="1:38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224"/>
        <v>0</v>
      </c>
      <c r="K469" s="82" t="s">
        <v>11</v>
      </c>
      <c r="L469" s="383"/>
      <c r="M469" s="384"/>
      <c r="N469" s="384"/>
      <c r="O469" s="385"/>
      <c r="P469" s="54">
        <v>0</v>
      </c>
      <c r="Q469" s="383"/>
      <c r="R469" s="401"/>
      <c r="S469" s="99">
        <f t="shared" si="225"/>
        <v>0</v>
      </c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</row>
    <row r="470" spans="1:38" ht="15">
      <c r="A470" s="34" t="s">
        <v>26</v>
      </c>
      <c r="B470" s="70">
        <f>SUM(B449:B465)</f>
        <v>0</v>
      </c>
      <c r="C470" s="70">
        <f t="shared" ref="C470:I470" si="226">SUM(C449:C465)</f>
        <v>0</v>
      </c>
      <c r="D470" s="70">
        <f t="shared" si="226"/>
        <v>0</v>
      </c>
      <c r="E470" s="70">
        <f t="shared" si="226"/>
        <v>0</v>
      </c>
      <c r="F470" s="70">
        <f t="shared" si="226"/>
        <v>1318.2282755790891</v>
      </c>
      <c r="G470" s="70">
        <f t="shared" si="226"/>
        <v>0</v>
      </c>
      <c r="H470" s="71">
        <f t="shared" si="226"/>
        <v>0</v>
      </c>
      <c r="I470" s="40">
        <f t="shared" si="226"/>
        <v>1318.2282755790891</v>
      </c>
      <c r="K470" s="83" t="s">
        <v>26</v>
      </c>
      <c r="L470" s="70">
        <f>SUM(L449:L465)</f>
        <v>0</v>
      </c>
      <c r="M470" s="70">
        <f t="shared" ref="M470:S470" si="227">SUM(M449:M465)</f>
        <v>0</v>
      </c>
      <c r="N470" s="70">
        <f t="shared" si="227"/>
        <v>0</v>
      </c>
      <c r="O470" s="70">
        <f t="shared" si="227"/>
        <v>0</v>
      </c>
      <c r="P470" s="70">
        <f t="shared" si="227"/>
        <v>0</v>
      </c>
      <c r="Q470" s="70">
        <f t="shared" si="227"/>
        <v>0</v>
      </c>
      <c r="R470" s="71">
        <f t="shared" si="227"/>
        <v>0</v>
      </c>
      <c r="S470" s="100">
        <f t="shared" si="227"/>
        <v>0</v>
      </c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</row>
    <row r="471" spans="1:38" s="14" customFormat="1" ht="15.75" thickBot="1">
      <c r="A471" s="31" t="s">
        <v>86</v>
      </c>
      <c r="B471" s="49">
        <f>IF($I470=0,"-",B470/$I470)</f>
        <v>0</v>
      </c>
      <c r="C471" s="49">
        <f t="shared" ref="C471:H471" si="228">IF($I470=0,"-",C470/$I470)</f>
        <v>0</v>
      </c>
      <c r="D471" s="49">
        <f t="shared" si="228"/>
        <v>0</v>
      </c>
      <c r="E471" s="49">
        <f t="shared" si="228"/>
        <v>0</v>
      </c>
      <c r="F471" s="49">
        <f t="shared" si="228"/>
        <v>1</v>
      </c>
      <c r="G471" s="49">
        <f t="shared" si="228"/>
        <v>0</v>
      </c>
      <c r="H471" s="72">
        <f t="shared" si="228"/>
        <v>0</v>
      </c>
      <c r="I471" s="50">
        <f>SUM(B471:H471)</f>
        <v>1</v>
      </c>
      <c r="K471" s="84" t="s">
        <v>86</v>
      </c>
      <c r="L471" s="101" t="str">
        <f>IF($S470=0,"-",L470/$S470)</f>
        <v>-</v>
      </c>
      <c r="M471" s="101" t="str">
        <f t="shared" ref="M471:R471" si="229">IF($S470=0,"-",M470/$S470)</f>
        <v>-</v>
      </c>
      <c r="N471" s="101" t="str">
        <f t="shared" si="229"/>
        <v>-</v>
      </c>
      <c r="O471" s="101" t="str">
        <f t="shared" si="229"/>
        <v>-</v>
      </c>
      <c r="P471" s="101" t="str">
        <f t="shared" si="229"/>
        <v>-</v>
      </c>
      <c r="Q471" s="101" t="str">
        <f t="shared" si="229"/>
        <v>-</v>
      </c>
      <c r="R471" s="102" t="str">
        <f t="shared" si="229"/>
        <v>-</v>
      </c>
      <c r="S471" s="103">
        <f>SUM(L471:R471)</f>
        <v>0</v>
      </c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20"/>
      <c r="AK471" s="15"/>
      <c r="AL471" s="15"/>
    </row>
    <row r="472" spans="1:38" ht="15" thickBot="1">
      <c r="A472" s="32"/>
      <c r="B472" s="32"/>
      <c r="C472" s="32"/>
      <c r="D472" s="32"/>
      <c r="E472" s="32"/>
      <c r="F472" s="32"/>
      <c r="G472" s="32"/>
      <c r="H472" s="32"/>
      <c r="I472" s="32"/>
      <c r="K472" s="32"/>
      <c r="L472" s="32"/>
      <c r="M472" s="32"/>
      <c r="N472" s="32"/>
      <c r="O472" s="32"/>
      <c r="P472" s="32"/>
      <c r="Q472" s="32"/>
      <c r="R472" s="32"/>
      <c r="S472" s="3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</row>
    <row r="473" spans="1:38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375" t="s">
        <v>44</v>
      </c>
      <c r="L473" s="86" t="s">
        <v>0</v>
      </c>
      <c r="M473" s="86" t="s">
        <v>1</v>
      </c>
      <c r="N473" s="86" t="s">
        <v>2</v>
      </c>
      <c r="O473" s="86" t="s">
        <v>3</v>
      </c>
      <c r="P473" s="86" t="s">
        <v>27</v>
      </c>
      <c r="Q473" s="86" t="s">
        <v>4</v>
      </c>
      <c r="R473" s="86" t="s">
        <v>5</v>
      </c>
      <c r="S473" s="87" t="s">
        <v>6</v>
      </c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</row>
    <row r="474" spans="1:38" ht="15">
      <c r="A474" s="407" t="s">
        <v>44</v>
      </c>
      <c r="B474" s="386" t="s">
        <v>119</v>
      </c>
      <c r="C474" s="387"/>
      <c r="D474" s="387"/>
      <c r="E474" s="387"/>
      <c r="F474" s="387"/>
      <c r="G474" s="387"/>
      <c r="H474" s="387"/>
      <c r="I474" s="388"/>
      <c r="K474" s="376" t="s">
        <v>44</v>
      </c>
      <c r="L474" s="389" t="s">
        <v>119</v>
      </c>
      <c r="M474" s="390"/>
      <c r="N474" s="390"/>
      <c r="O474" s="390"/>
      <c r="P474" s="390"/>
      <c r="Q474" s="390"/>
      <c r="R474" s="390"/>
      <c r="S474" s="391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</row>
    <row r="475" spans="1:38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  <c r="K475" s="85" t="s">
        <v>7</v>
      </c>
      <c r="L475" s="377"/>
      <c r="M475" s="378"/>
      <c r="N475" s="378"/>
      <c r="O475" s="379"/>
      <c r="P475" s="38">
        <v>0</v>
      </c>
      <c r="Q475" s="377"/>
      <c r="R475" s="399"/>
      <c r="S475" s="105">
        <f>SUM(L475:R475)</f>
        <v>0</v>
      </c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</row>
    <row r="476" spans="1:38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230">SUM(B476:H476)</f>
        <v>0</v>
      </c>
      <c r="K476" s="77" t="s">
        <v>8</v>
      </c>
      <c r="L476" s="380"/>
      <c r="M476" s="381"/>
      <c r="N476" s="381"/>
      <c r="O476" s="382"/>
      <c r="P476" s="90">
        <v>0</v>
      </c>
      <c r="Q476" s="380"/>
      <c r="R476" s="400"/>
      <c r="S476" s="92">
        <f t="shared" ref="S476:S495" si="231">SUM(L476:R476)</f>
        <v>0</v>
      </c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</row>
    <row r="477" spans="1:38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230"/>
        <v>0</v>
      </c>
      <c r="K477" s="78" t="s">
        <v>10</v>
      </c>
      <c r="L477" s="380"/>
      <c r="M477" s="381"/>
      <c r="N477" s="381"/>
      <c r="O477" s="382"/>
      <c r="P477" s="44">
        <v>0</v>
      </c>
      <c r="Q477" s="380"/>
      <c r="R477" s="400"/>
      <c r="S477" s="89">
        <f t="shared" si="231"/>
        <v>0</v>
      </c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</row>
    <row r="478" spans="1:38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230"/>
        <v>0</v>
      </c>
      <c r="K478" s="77" t="s">
        <v>55</v>
      </c>
      <c r="L478" s="380"/>
      <c r="M478" s="381"/>
      <c r="N478" s="381"/>
      <c r="O478" s="382"/>
      <c r="P478" s="90">
        <v>0</v>
      </c>
      <c r="Q478" s="380"/>
      <c r="R478" s="400"/>
      <c r="S478" s="92">
        <f t="shared" si="231"/>
        <v>0</v>
      </c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</row>
    <row r="479" spans="1:38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230"/>
        <v>0</v>
      </c>
      <c r="K479" s="78" t="s">
        <v>16</v>
      </c>
      <c r="L479" s="380"/>
      <c r="M479" s="381"/>
      <c r="N479" s="381"/>
      <c r="O479" s="382"/>
      <c r="P479" s="44">
        <v>0</v>
      </c>
      <c r="Q479" s="380"/>
      <c r="R479" s="400"/>
      <c r="S479" s="89">
        <f t="shared" si="231"/>
        <v>0</v>
      </c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</row>
    <row r="480" spans="1:38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230"/>
        <v>0</v>
      </c>
      <c r="K480" s="77" t="s">
        <v>67</v>
      </c>
      <c r="L480" s="380"/>
      <c r="M480" s="381"/>
      <c r="N480" s="381"/>
      <c r="O480" s="382"/>
      <c r="P480" s="90">
        <v>0</v>
      </c>
      <c r="Q480" s="380"/>
      <c r="R480" s="400"/>
      <c r="S480" s="92">
        <f t="shared" si="231"/>
        <v>0</v>
      </c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</row>
    <row r="481" spans="1:38" ht="15">
      <c r="A481" s="28" t="s">
        <v>57</v>
      </c>
      <c r="B481" s="380"/>
      <c r="C481" s="381"/>
      <c r="D481" s="381"/>
      <c r="E481" s="382"/>
      <c r="F481" s="44">
        <v>42414.290495490226</v>
      </c>
      <c r="G481" s="380"/>
      <c r="H481" s="382"/>
      <c r="I481" s="40">
        <f t="shared" si="230"/>
        <v>42414.290495490226</v>
      </c>
      <c r="K481" s="78" t="s">
        <v>57</v>
      </c>
      <c r="L481" s="380"/>
      <c r="M481" s="381"/>
      <c r="N481" s="381"/>
      <c r="O481" s="382"/>
      <c r="P481" s="44">
        <v>10560.829334773451</v>
      </c>
      <c r="Q481" s="380"/>
      <c r="R481" s="400"/>
      <c r="S481" s="89">
        <f t="shared" si="231"/>
        <v>10560.829334773451</v>
      </c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</row>
    <row r="482" spans="1:38" ht="15">
      <c r="A482" s="27" t="s">
        <v>12</v>
      </c>
      <c r="B482" s="380"/>
      <c r="C482" s="381"/>
      <c r="D482" s="381"/>
      <c r="E482" s="382"/>
      <c r="F482" s="41">
        <v>15010.476215008604</v>
      </c>
      <c r="G482" s="380"/>
      <c r="H482" s="382"/>
      <c r="I482" s="43">
        <f t="shared" si="230"/>
        <v>15010.476215008604</v>
      </c>
      <c r="K482" s="77" t="s">
        <v>12</v>
      </c>
      <c r="L482" s="380"/>
      <c r="M482" s="381"/>
      <c r="N482" s="381"/>
      <c r="O482" s="382"/>
      <c r="P482" s="90">
        <v>6234.1336800658919</v>
      </c>
      <c r="Q482" s="380"/>
      <c r="R482" s="400"/>
      <c r="S482" s="92">
        <f t="shared" si="231"/>
        <v>6234.1336800658919</v>
      </c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</row>
    <row r="483" spans="1:38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230"/>
        <v>0</v>
      </c>
      <c r="K483" s="78" t="s">
        <v>58</v>
      </c>
      <c r="L483" s="380"/>
      <c r="M483" s="381"/>
      <c r="N483" s="381"/>
      <c r="O483" s="382"/>
      <c r="P483" s="44">
        <v>-7.8381745538536052E-14</v>
      </c>
      <c r="Q483" s="380"/>
      <c r="R483" s="400"/>
      <c r="S483" s="89">
        <f t="shared" si="231"/>
        <v>-7.8381745538536052E-14</v>
      </c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</row>
    <row r="484" spans="1:38" ht="15">
      <c r="A484" s="27" t="s">
        <v>17</v>
      </c>
      <c r="B484" s="380"/>
      <c r="C484" s="381"/>
      <c r="D484" s="381"/>
      <c r="E484" s="382"/>
      <c r="F484" s="41">
        <v>25.93671231136728</v>
      </c>
      <c r="G484" s="380"/>
      <c r="H484" s="382"/>
      <c r="I484" s="43">
        <f t="shared" si="230"/>
        <v>25.93671231136728</v>
      </c>
      <c r="K484" s="77" t="s">
        <v>17</v>
      </c>
      <c r="L484" s="380"/>
      <c r="M484" s="381"/>
      <c r="N484" s="381"/>
      <c r="O484" s="382"/>
      <c r="P484" s="90">
        <v>0.9927701989460056</v>
      </c>
      <c r="Q484" s="380"/>
      <c r="R484" s="400"/>
      <c r="S484" s="92">
        <f t="shared" si="231"/>
        <v>0.9927701989460056</v>
      </c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</row>
    <row r="485" spans="1:38" ht="15">
      <c r="A485" s="28" t="s">
        <v>139</v>
      </c>
      <c r="B485" s="380"/>
      <c r="C485" s="381"/>
      <c r="D485" s="381"/>
      <c r="E485" s="382"/>
      <c r="F485" s="44">
        <v>15.639578171996545</v>
      </c>
      <c r="G485" s="380"/>
      <c r="H485" s="382"/>
      <c r="I485" s="40">
        <f t="shared" si="230"/>
        <v>15.639578171996545</v>
      </c>
      <c r="K485" s="78" t="s">
        <v>139</v>
      </c>
      <c r="L485" s="380"/>
      <c r="M485" s="381"/>
      <c r="N485" s="381"/>
      <c r="O485" s="382"/>
      <c r="P485" s="44">
        <v>11.360887893050858</v>
      </c>
      <c r="Q485" s="380"/>
      <c r="R485" s="400"/>
      <c r="S485" s="89">
        <f t="shared" si="231"/>
        <v>11.360887893050858</v>
      </c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</row>
    <row r="486" spans="1:38" ht="15">
      <c r="A486" s="27" t="s">
        <v>25</v>
      </c>
      <c r="B486" s="380"/>
      <c r="C486" s="381"/>
      <c r="D486" s="381"/>
      <c r="E486" s="382"/>
      <c r="F486" s="41">
        <v>1080.1579239484436</v>
      </c>
      <c r="G486" s="380"/>
      <c r="H486" s="382"/>
      <c r="I486" s="43">
        <f t="shared" si="230"/>
        <v>1080.1579239484436</v>
      </c>
      <c r="K486" s="77" t="s">
        <v>25</v>
      </c>
      <c r="L486" s="380"/>
      <c r="M486" s="381"/>
      <c r="N486" s="381"/>
      <c r="O486" s="382"/>
      <c r="P486" s="90">
        <v>9.5496943686157465E-12</v>
      </c>
      <c r="Q486" s="380"/>
      <c r="R486" s="400"/>
      <c r="S486" s="92">
        <f t="shared" si="231"/>
        <v>9.5496943686157465E-12</v>
      </c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</row>
    <row r="487" spans="1:38" ht="15">
      <c r="A487" s="28" t="s">
        <v>24</v>
      </c>
      <c r="B487" s="380"/>
      <c r="C487" s="381"/>
      <c r="D487" s="381"/>
      <c r="E487" s="382"/>
      <c r="F487" s="44">
        <v>0</v>
      </c>
      <c r="G487" s="380"/>
      <c r="H487" s="382"/>
      <c r="I487" s="40">
        <f t="shared" si="230"/>
        <v>0</v>
      </c>
      <c r="K487" s="78" t="s">
        <v>24</v>
      </c>
      <c r="L487" s="380"/>
      <c r="M487" s="381"/>
      <c r="N487" s="381"/>
      <c r="O487" s="382"/>
      <c r="P487" s="44">
        <v>-6.8212102632969618E-13</v>
      </c>
      <c r="Q487" s="380"/>
      <c r="R487" s="400"/>
      <c r="S487" s="89">
        <f t="shared" si="231"/>
        <v>-6.8212102632969618E-13</v>
      </c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</row>
    <row r="488" spans="1:38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 t="shared" si="230"/>
        <v>0</v>
      </c>
      <c r="K488" s="77" t="s">
        <v>59</v>
      </c>
      <c r="L488" s="380"/>
      <c r="M488" s="381"/>
      <c r="N488" s="381"/>
      <c r="O488" s="382"/>
      <c r="P488" s="90">
        <v>-8.0602191587786365E-14</v>
      </c>
      <c r="Q488" s="380"/>
      <c r="R488" s="400"/>
      <c r="S488" s="92">
        <f t="shared" si="231"/>
        <v>-8.0602191587786365E-14</v>
      </c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</row>
    <row r="489" spans="1:38" ht="15">
      <c r="A489" s="28" t="s">
        <v>22</v>
      </c>
      <c r="B489" s="380"/>
      <c r="C489" s="381"/>
      <c r="D489" s="381"/>
      <c r="E489" s="382"/>
      <c r="F489" s="44">
        <v>2525.301490065558</v>
      </c>
      <c r="G489" s="380"/>
      <c r="H489" s="382"/>
      <c r="I489" s="40">
        <f t="shared" si="230"/>
        <v>2525.301490065558</v>
      </c>
      <c r="K489" s="78" t="s">
        <v>22</v>
      </c>
      <c r="L489" s="380"/>
      <c r="M489" s="381"/>
      <c r="N489" s="381"/>
      <c r="O489" s="382"/>
      <c r="P489" s="44">
        <v>909.32443657362614</v>
      </c>
      <c r="Q489" s="380"/>
      <c r="R489" s="400"/>
      <c r="S489" s="89">
        <f t="shared" si="231"/>
        <v>909.32443657362614</v>
      </c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</row>
    <row r="490" spans="1:38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 t="shared" si="230"/>
        <v>0</v>
      </c>
      <c r="K490" s="77" t="s">
        <v>21</v>
      </c>
      <c r="L490" s="380"/>
      <c r="M490" s="381"/>
      <c r="N490" s="381"/>
      <c r="O490" s="382"/>
      <c r="P490" s="90">
        <v>0</v>
      </c>
      <c r="Q490" s="380"/>
      <c r="R490" s="400"/>
      <c r="S490" s="92">
        <f t="shared" si="231"/>
        <v>0</v>
      </c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</row>
    <row r="491" spans="1:38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230"/>
        <v>0</v>
      </c>
      <c r="K491" s="79" t="s">
        <v>63</v>
      </c>
      <c r="L491" s="380"/>
      <c r="M491" s="381"/>
      <c r="N491" s="381"/>
      <c r="O491" s="382"/>
      <c r="P491" s="44">
        <v>0</v>
      </c>
      <c r="Q491" s="380"/>
      <c r="R491" s="400"/>
      <c r="S491" s="89">
        <f t="shared" si="231"/>
        <v>0</v>
      </c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</row>
    <row r="492" spans="1:38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230"/>
        <v>0</v>
      </c>
      <c r="K492" s="80" t="s">
        <v>23</v>
      </c>
      <c r="L492" s="380"/>
      <c r="M492" s="381"/>
      <c r="N492" s="381"/>
      <c r="O492" s="382"/>
      <c r="P492" s="93">
        <v>0</v>
      </c>
      <c r="Q492" s="380"/>
      <c r="R492" s="400"/>
      <c r="S492" s="95">
        <f t="shared" si="231"/>
        <v>0</v>
      </c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</row>
    <row r="493" spans="1:38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230"/>
        <v>0</v>
      </c>
      <c r="K493" s="81" t="s">
        <v>19</v>
      </c>
      <c r="L493" s="380"/>
      <c r="M493" s="381"/>
      <c r="N493" s="381"/>
      <c r="O493" s="382"/>
      <c r="P493" s="65">
        <v>0</v>
      </c>
      <c r="Q493" s="380"/>
      <c r="R493" s="400"/>
      <c r="S493" s="97">
        <f t="shared" si="231"/>
        <v>0</v>
      </c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</row>
    <row r="494" spans="1:38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230"/>
        <v>0</v>
      </c>
      <c r="K494" s="80" t="s">
        <v>20</v>
      </c>
      <c r="L494" s="380"/>
      <c r="M494" s="381"/>
      <c r="N494" s="381"/>
      <c r="O494" s="382"/>
      <c r="P494" s="93">
        <v>0</v>
      </c>
      <c r="Q494" s="380"/>
      <c r="R494" s="400"/>
      <c r="S494" s="95">
        <f t="shared" si="231"/>
        <v>0</v>
      </c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</row>
    <row r="495" spans="1:38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230"/>
        <v>0</v>
      </c>
      <c r="K495" s="82" t="s">
        <v>11</v>
      </c>
      <c r="L495" s="383"/>
      <c r="M495" s="384"/>
      <c r="N495" s="384"/>
      <c r="O495" s="385"/>
      <c r="P495" s="54">
        <v>0</v>
      </c>
      <c r="Q495" s="383"/>
      <c r="R495" s="401"/>
      <c r="S495" s="99">
        <f t="shared" si="231"/>
        <v>0</v>
      </c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</row>
    <row r="496" spans="1:38" ht="15">
      <c r="A496" s="34" t="s">
        <v>26</v>
      </c>
      <c r="B496" s="70">
        <f>SUM(B475:B491)</f>
        <v>0</v>
      </c>
      <c r="C496" s="70">
        <f t="shared" ref="C496:I496" si="232">SUM(C475:C491)</f>
        <v>0</v>
      </c>
      <c r="D496" s="70">
        <f t="shared" si="232"/>
        <v>0</v>
      </c>
      <c r="E496" s="70">
        <f t="shared" si="232"/>
        <v>0</v>
      </c>
      <c r="F496" s="70">
        <f t="shared" si="232"/>
        <v>61071.8024149962</v>
      </c>
      <c r="G496" s="70">
        <f t="shared" si="232"/>
        <v>0</v>
      </c>
      <c r="H496" s="71">
        <f t="shared" si="232"/>
        <v>0</v>
      </c>
      <c r="I496" s="40">
        <f t="shared" si="232"/>
        <v>61071.8024149962</v>
      </c>
      <c r="K496" s="83" t="s">
        <v>26</v>
      </c>
      <c r="L496" s="70">
        <f>SUM(L475:L491)</f>
        <v>0</v>
      </c>
      <c r="M496" s="70">
        <f t="shared" ref="M496:S496" si="233">SUM(M475:M491)</f>
        <v>0</v>
      </c>
      <c r="N496" s="70">
        <f t="shared" si="233"/>
        <v>0</v>
      </c>
      <c r="O496" s="70">
        <f t="shared" si="233"/>
        <v>0</v>
      </c>
      <c r="P496" s="70">
        <f t="shared" si="233"/>
        <v>17716.641109504973</v>
      </c>
      <c r="Q496" s="70">
        <f t="shared" si="233"/>
        <v>0</v>
      </c>
      <c r="R496" s="71">
        <f t="shared" si="233"/>
        <v>0</v>
      </c>
      <c r="S496" s="100">
        <f t="shared" si="233"/>
        <v>17716.641109504973</v>
      </c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</row>
    <row r="497" spans="1:38" s="14" customFormat="1" ht="15.75" thickBot="1">
      <c r="A497" s="31" t="s">
        <v>86</v>
      </c>
      <c r="B497" s="49">
        <f>IF($I496=0,"-",B496/$I496)</f>
        <v>0</v>
      </c>
      <c r="C497" s="49">
        <f t="shared" ref="C497:H497" si="234">IF($I496=0,"-",C496/$I496)</f>
        <v>0</v>
      </c>
      <c r="D497" s="49">
        <f t="shared" si="234"/>
        <v>0</v>
      </c>
      <c r="E497" s="49">
        <f t="shared" si="234"/>
        <v>0</v>
      </c>
      <c r="F497" s="49">
        <f t="shared" si="234"/>
        <v>1</v>
      </c>
      <c r="G497" s="49">
        <f t="shared" si="234"/>
        <v>0</v>
      </c>
      <c r="H497" s="72">
        <f t="shared" si="234"/>
        <v>0</v>
      </c>
      <c r="I497" s="50">
        <f>SUM(B497:H497)</f>
        <v>1</v>
      </c>
      <c r="K497" s="84" t="s">
        <v>86</v>
      </c>
      <c r="L497" s="101">
        <f>IF($S496=0,"-",L496/$S496)</f>
        <v>0</v>
      </c>
      <c r="M497" s="101">
        <f t="shared" ref="M497:R497" si="235">IF($S496=0,"-",M496/$S496)</f>
        <v>0</v>
      </c>
      <c r="N497" s="101">
        <f t="shared" si="235"/>
        <v>0</v>
      </c>
      <c r="O497" s="101">
        <f t="shared" si="235"/>
        <v>0</v>
      </c>
      <c r="P497" s="101">
        <f t="shared" si="235"/>
        <v>1</v>
      </c>
      <c r="Q497" s="101">
        <f t="shared" si="235"/>
        <v>0</v>
      </c>
      <c r="R497" s="102">
        <f t="shared" si="235"/>
        <v>0</v>
      </c>
      <c r="S497" s="103">
        <f>SUM(L497:R497)</f>
        <v>1</v>
      </c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20"/>
      <c r="AK497" s="15"/>
      <c r="AL497" s="15"/>
    </row>
    <row r="498" spans="1:38" ht="15" thickBot="1">
      <c r="A498" s="32"/>
      <c r="B498" s="32"/>
      <c r="C498" s="32"/>
      <c r="D498" s="32"/>
      <c r="E498" s="32"/>
      <c r="F498" s="32"/>
      <c r="G498" s="32"/>
      <c r="H498" s="32"/>
      <c r="I498" s="32"/>
      <c r="K498" s="32"/>
      <c r="L498" s="32"/>
      <c r="M498" s="32"/>
      <c r="N498" s="32"/>
      <c r="O498" s="32"/>
      <c r="P498" s="32"/>
      <c r="Q498" s="32"/>
      <c r="R498" s="32"/>
      <c r="S498" s="3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</row>
    <row r="499" spans="1:38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375" t="s">
        <v>45</v>
      </c>
      <c r="L499" s="86" t="s">
        <v>0</v>
      </c>
      <c r="M499" s="86" t="s">
        <v>1</v>
      </c>
      <c r="N499" s="86" t="s">
        <v>2</v>
      </c>
      <c r="O499" s="86" t="s">
        <v>3</v>
      </c>
      <c r="P499" s="86" t="s">
        <v>27</v>
      </c>
      <c r="Q499" s="86" t="s">
        <v>4</v>
      </c>
      <c r="R499" s="86" t="s">
        <v>5</v>
      </c>
      <c r="S499" s="87" t="s">
        <v>6</v>
      </c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</row>
    <row r="500" spans="1:38" ht="15">
      <c r="A500" s="407" t="s">
        <v>45</v>
      </c>
      <c r="B500" s="386" t="s">
        <v>119</v>
      </c>
      <c r="C500" s="387"/>
      <c r="D500" s="387"/>
      <c r="E500" s="387"/>
      <c r="F500" s="387"/>
      <c r="G500" s="387"/>
      <c r="H500" s="387"/>
      <c r="I500" s="388"/>
      <c r="K500" s="376" t="s">
        <v>45</v>
      </c>
      <c r="L500" s="389" t="s">
        <v>119</v>
      </c>
      <c r="M500" s="390"/>
      <c r="N500" s="390"/>
      <c r="O500" s="390"/>
      <c r="P500" s="390"/>
      <c r="Q500" s="390"/>
      <c r="R500" s="390"/>
      <c r="S500" s="391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</row>
    <row r="501" spans="1:38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  <c r="K501" s="85" t="s">
        <v>7</v>
      </c>
      <c r="L501" s="377"/>
      <c r="M501" s="378"/>
      <c r="N501" s="378"/>
      <c r="O501" s="379"/>
      <c r="P501" s="38">
        <v>0</v>
      </c>
      <c r="Q501" s="377"/>
      <c r="R501" s="399"/>
      <c r="S501" s="105">
        <f>SUM(L501:R501)</f>
        <v>0</v>
      </c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</row>
    <row r="502" spans="1:38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236">SUM(B502:H502)</f>
        <v>0</v>
      </c>
      <c r="K502" s="77" t="s">
        <v>8</v>
      </c>
      <c r="L502" s="380"/>
      <c r="M502" s="381"/>
      <c r="N502" s="381"/>
      <c r="O502" s="382"/>
      <c r="P502" s="90">
        <v>0</v>
      </c>
      <c r="Q502" s="380"/>
      <c r="R502" s="400"/>
      <c r="S502" s="92">
        <f t="shared" ref="S502:S521" si="237">SUM(L502:R502)</f>
        <v>0</v>
      </c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</row>
    <row r="503" spans="1:38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236"/>
        <v>0</v>
      </c>
      <c r="K503" s="78" t="s">
        <v>10</v>
      </c>
      <c r="L503" s="380"/>
      <c r="M503" s="381"/>
      <c r="N503" s="381"/>
      <c r="O503" s="382"/>
      <c r="P503" s="44">
        <v>0</v>
      </c>
      <c r="Q503" s="380"/>
      <c r="R503" s="400"/>
      <c r="S503" s="89">
        <f t="shared" si="237"/>
        <v>0</v>
      </c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</row>
    <row r="504" spans="1:38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236"/>
        <v>0</v>
      </c>
      <c r="K504" s="77" t="s">
        <v>55</v>
      </c>
      <c r="L504" s="380"/>
      <c r="M504" s="381"/>
      <c r="N504" s="381"/>
      <c r="O504" s="382"/>
      <c r="P504" s="90">
        <v>0</v>
      </c>
      <c r="Q504" s="380"/>
      <c r="R504" s="400"/>
      <c r="S504" s="92">
        <f t="shared" si="237"/>
        <v>0</v>
      </c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</row>
    <row r="505" spans="1:38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236"/>
        <v>0</v>
      </c>
      <c r="K505" s="78" t="s">
        <v>16</v>
      </c>
      <c r="L505" s="380"/>
      <c r="M505" s="381"/>
      <c r="N505" s="381"/>
      <c r="O505" s="382"/>
      <c r="P505" s="44">
        <v>0</v>
      </c>
      <c r="Q505" s="380"/>
      <c r="R505" s="400"/>
      <c r="S505" s="89">
        <f t="shared" si="237"/>
        <v>0</v>
      </c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</row>
    <row r="506" spans="1:38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236"/>
        <v>0</v>
      </c>
      <c r="K506" s="77" t="s">
        <v>67</v>
      </c>
      <c r="L506" s="380"/>
      <c r="M506" s="381"/>
      <c r="N506" s="381"/>
      <c r="O506" s="382"/>
      <c r="P506" s="90">
        <v>0</v>
      </c>
      <c r="Q506" s="380"/>
      <c r="R506" s="400"/>
      <c r="S506" s="92">
        <f t="shared" si="237"/>
        <v>0</v>
      </c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</row>
    <row r="507" spans="1:38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236"/>
        <v>0</v>
      </c>
      <c r="K507" s="78" t="s">
        <v>57</v>
      </c>
      <c r="L507" s="380"/>
      <c r="M507" s="381"/>
      <c r="N507" s="381"/>
      <c r="O507" s="382"/>
      <c r="P507" s="44">
        <v>0</v>
      </c>
      <c r="Q507" s="380"/>
      <c r="R507" s="400"/>
      <c r="S507" s="89">
        <f t="shared" si="237"/>
        <v>0</v>
      </c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</row>
    <row r="508" spans="1:38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 t="shared" si="236"/>
        <v>0</v>
      </c>
      <c r="K508" s="77" t="s">
        <v>12</v>
      </c>
      <c r="L508" s="380"/>
      <c r="M508" s="381"/>
      <c r="N508" s="381"/>
      <c r="O508" s="382"/>
      <c r="P508" s="90">
        <v>0</v>
      </c>
      <c r="Q508" s="380"/>
      <c r="R508" s="400"/>
      <c r="S508" s="92">
        <f t="shared" si="237"/>
        <v>0</v>
      </c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</row>
    <row r="509" spans="1:38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236"/>
        <v>0</v>
      </c>
      <c r="K509" s="78" t="s">
        <v>58</v>
      </c>
      <c r="L509" s="380"/>
      <c r="M509" s="381"/>
      <c r="N509" s="381"/>
      <c r="O509" s="382"/>
      <c r="P509" s="44">
        <v>0</v>
      </c>
      <c r="Q509" s="380"/>
      <c r="R509" s="400"/>
      <c r="S509" s="89">
        <f t="shared" si="237"/>
        <v>0</v>
      </c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</row>
    <row r="510" spans="1:38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 t="shared" si="236"/>
        <v>0</v>
      </c>
      <c r="K510" s="77" t="s">
        <v>17</v>
      </c>
      <c r="L510" s="380"/>
      <c r="M510" s="381"/>
      <c r="N510" s="381"/>
      <c r="O510" s="382"/>
      <c r="P510" s="90">
        <v>0</v>
      </c>
      <c r="Q510" s="380"/>
      <c r="R510" s="400"/>
      <c r="S510" s="92">
        <f t="shared" si="237"/>
        <v>0</v>
      </c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</row>
    <row r="511" spans="1:38" ht="15">
      <c r="A511" s="28" t="s">
        <v>139</v>
      </c>
      <c r="B511" s="380"/>
      <c r="C511" s="381"/>
      <c r="D511" s="381"/>
      <c r="E511" s="382"/>
      <c r="F511" s="44">
        <v>192.36894139642141</v>
      </c>
      <c r="G511" s="380"/>
      <c r="H511" s="382"/>
      <c r="I511" s="40">
        <f t="shared" si="236"/>
        <v>192.36894139642141</v>
      </c>
      <c r="K511" s="78" t="s">
        <v>139</v>
      </c>
      <c r="L511" s="380"/>
      <c r="M511" s="381"/>
      <c r="N511" s="381"/>
      <c r="O511" s="382"/>
      <c r="P511" s="44">
        <v>0</v>
      </c>
      <c r="Q511" s="380"/>
      <c r="R511" s="400"/>
      <c r="S511" s="89">
        <f t="shared" si="237"/>
        <v>0</v>
      </c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</row>
    <row r="512" spans="1:38" ht="15">
      <c r="A512" s="27" t="s">
        <v>25</v>
      </c>
      <c r="B512" s="380"/>
      <c r="C512" s="381"/>
      <c r="D512" s="381"/>
      <c r="E512" s="382"/>
      <c r="F512" s="41">
        <v>2.4119999999999999</v>
      </c>
      <c r="G512" s="380"/>
      <c r="H512" s="382"/>
      <c r="I512" s="43">
        <f t="shared" si="236"/>
        <v>2.4119999999999999</v>
      </c>
      <c r="K512" s="77" t="s">
        <v>25</v>
      </c>
      <c r="L512" s="380"/>
      <c r="M512" s="381"/>
      <c r="N512" s="381"/>
      <c r="O512" s="382"/>
      <c r="P512" s="90">
        <v>0</v>
      </c>
      <c r="Q512" s="380"/>
      <c r="R512" s="400"/>
      <c r="S512" s="92">
        <f t="shared" si="237"/>
        <v>0</v>
      </c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</row>
    <row r="513" spans="1:38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 t="shared" si="236"/>
        <v>0</v>
      </c>
      <c r="K513" s="78" t="s">
        <v>24</v>
      </c>
      <c r="L513" s="380"/>
      <c r="M513" s="381"/>
      <c r="N513" s="381"/>
      <c r="O513" s="382"/>
      <c r="P513" s="44">
        <v>0</v>
      </c>
      <c r="Q513" s="380"/>
      <c r="R513" s="400"/>
      <c r="S513" s="89">
        <f t="shared" si="237"/>
        <v>0</v>
      </c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</row>
    <row r="514" spans="1:38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 t="shared" si="236"/>
        <v>0</v>
      </c>
      <c r="K514" s="77" t="s">
        <v>59</v>
      </c>
      <c r="L514" s="380"/>
      <c r="M514" s="381"/>
      <c r="N514" s="381"/>
      <c r="O514" s="382"/>
      <c r="P514" s="90">
        <v>0</v>
      </c>
      <c r="Q514" s="380"/>
      <c r="R514" s="400"/>
      <c r="S514" s="92">
        <f t="shared" si="237"/>
        <v>0</v>
      </c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</row>
    <row r="515" spans="1:38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236"/>
        <v>0</v>
      </c>
      <c r="K515" s="78" t="s">
        <v>22</v>
      </c>
      <c r="L515" s="380"/>
      <c r="M515" s="381"/>
      <c r="N515" s="381"/>
      <c r="O515" s="382"/>
      <c r="P515" s="44">
        <v>0</v>
      </c>
      <c r="Q515" s="380"/>
      <c r="R515" s="400"/>
      <c r="S515" s="89">
        <f t="shared" si="237"/>
        <v>0</v>
      </c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</row>
    <row r="516" spans="1:38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 t="shared" si="236"/>
        <v>0</v>
      </c>
      <c r="K516" s="77" t="s">
        <v>21</v>
      </c>
      <c r="L516" s="380"/>
      <c r="M516" s="381"/>
      <c r="N516" s="381"/>
      <c r="O516" s="382"/>
      <c r="P516" s="90">
        <v>0</v>
      </c>
      <c r="Q516" s="380"/>
      <c r="R516" s="400"/>
      <c r="S516" s="92">
        <f t="shared" si="237"/>
        <v>0</v>
      </c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</row>
    <row r="517" spans="1:38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236"/>
        <v>0</v>
      </c>
      <c r="K517" s="79" t="s">
        <v>63</v>
      </c>
      <c r="L517" s="380"/>
      <c r="M517" s="381"/>
      <c r="N517" s="381"/>
      <c r="O517" s="382"/>
      <c r="P517" s="44">
        <v>0</v>
      </c>
      <c r="Q517" s="380"/>
      <c r="R517" s="400"/>
      <c r="S517" s="89">
        <f t="shared" si="237"/>
        <v>0</v>
      </c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</row>
    <row r="518" spans="1:38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236"/>
        <v>0</v>
      </c>
      <c r="K518" s="80" t="s">
        <v>23</v>
      </c>
      <c r="L518" s="380"/>
      <c r="M518" s="381"/>
      <c r="N518" s="381"/>
      <c r="O518" s="382"/>
      <c r="P518" s="93">
        <v>0</v>
      </c>
      <c r="Q518" s="380"/>
      <c r="R518" s="400"/>
      <c r="S518" s="95">
        <f t="shared" si="237"/>
        <v>0</v>
      </c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</row>
    <row r="519" spans="1:38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236"/>
        <v>0</v>
      </c>
      <c r="K519" s="81" t="s">
        <v>19</v>
      </c>
      <c r="L519" s="380"/>
      <c r="M519" s="381"/>
      <c r="N519" s="381"/>
      <c r="O519" s="382"/>
      <c r="P519" s="65">
        <v>0</v>
      </c>
      <c r="Q519" s="380"/>
      <c r="R519" s="400"/>
      <c r="S519" s="97">
        <f t="shared" si="237"/>
        <v>0</v>
      </c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</row>
    <row r="520" spans="1:38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236"/>
        <v>0</v>
      </c>
      <c r="K520" s="80" t="s">
        <v>20</v>
      </c>
      <c r="L520" s="380"/>
      <c r="M520" s="381"/>
      <c r="N520" s="381"/>
      <c r="O520" s="382"/>
      <c r="P520" s="93">
        <v>0</v>
      </c>
      <c r="Q520" s="380"/>
      <c r="R520" s="400"/>
      <c r="S520" s="95">
        <f t="shared" si="237"/>
        <v>0</v>
      </c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</row>
    <row r="521" spans="1:38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236"/>
        <v>0</v>
      </c>
      <c r="K521" s="82" t="s">
        <v>11</v>
      </c>
      <c r="L521" s="383"/>
      <c r="M521" s="384"/>
      <c r="N521" s="384"/>
      <c r="O521" s="385"/>
      <c r="P521" s="54">
        <v>0</v>
      </c>
      <c r="Q521" s="383"/>
      <c r="R521" s="401"/>
      <c r="S521" s="99">
        <f t="shared" si="237"/>
        <v>0</v>
      </c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</row>
    <row r="522" spans="1:38" ht="15">
      <c r="A522" s="34" t="s">
        <v>26</v>
      </c>
      <c r="B522" s="70">
        <f>SUM(B501:B517)</f>
        <v>0</v>
      </c>
      <c r="C522" s="70">
        <f t="shared" ref="C522:I522" si="238">SUM(C501:C517)</f>
        <v>0</v>
      </c>
      <c r="D522" s="70">
        <f t="shared" si="238"/>
        <v>0</v>
      </c>
      <c r="E522" s="70">
        <f t="shared" si="238"/>
        <v>0</v>
      </c>
      <c r="F522" s="70">
        <f t="shared" si="238"/>
        <v>194.78094139642141</v>
      </c>
      <c r="G522" s="70">
        <f t="shared" si="238"/>
        <v>0</v>
      </c>
      <c r="H522" s="71">
        <f t="shared" si="238"/>
        <v>0</v>
      </c>
      <c r="I522" s="40">
        <f t="shared" si="238"/>
        <v>194.78094139642141</v>
      </c>
      <c r="K522" s="83" t="s">
        <v>26</v>
      </c>
      <c r="L522" s="70">
        <f>SUM(L501:L517)</f>
        <v>0</v>
      </c>
      <c r="M522" s="70">
        <f t="shared" ref="M522:S522" si="239">SUM(M501:M517)</f>
        <v>0</v>
      </c>
      <c r="N522" s="70">
        <f t="shared" si="239"/>
        <v>0</v>
      </c>
      <c r="O522" s="70">
        <f t="shared" si="239"/>
        <v>0</v>
      </c>
      <c r="P522" s="70">
        <f t="shared" si="239"/>
        <v>0</v>
      </c>
      <c r="Q522" s="70">
        <f t="shared" si="239"/>
        <v>0</v>
      </c>
      <c r="R522" s="71">
        <f t="shared" si="239"/>
        <v>0</v>
      </c>
      <c r="S522" s="100">
        <f t="shared" si="239"/>
        <v>0</v>
      </c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</row>
    <row r="523" spans="1:38" s="6" customFormat="1" ht="15.75" thickBot="1">
      <c r="A523" s="31" t="s">
        <v>86</v>
      </c>
      <c r="B523" s="49">
        <f>IF($I522=0,"-",B522/$I522)</f>
        <v>0</v>
      </c>
      <c r="C523" s="49">
        <f t="shared" ref="C523:H523" si="240">IF($I522=0,"-",C522/$I522)</f>
        <v>0</v>
      </c>
      <c r="D523" s="49">
        <f t="shared" si="240"/>
        <v>0</v>
      </c>
      <c r="E523" s="49">
        <f t="shared" si="240"/>
        <v>0</v>
      </c>
      <c r="F523" s="49">
        <f t="shared" si="240"/>
        <v>1</v>
      </c>
      <c r="G523" s="49">
        <f t="shared" si="240"/>
        <v>0</v>
      </c>
      <c r="H523" s="72">
        <f t="shared" si="240"/>
        <v>0</v>
      </c>
      <c r="I523" s="50">
        <f>SUM(B523:H523)</f>
        <v>1</v>
      </c>
      <c r="J523" s="1"/>
      <c r="K523" s="84" t="s">
        <v>86</v>
      </c>
      <c r="L523" s="101" t="str">
        <f>IF($S522=0,"-",L522/$S522)</f>
        <v>-</v>
      </c>
      <c r="M523" s="101" t="str">
        <f t="shared" ref="M523:R523" si="241">IF($S522=0,"-",M522/$S522)</f>
        <v>-</v>
      </c>
      <c r="N523" s="101" t="str">
        <f t="shared" si="241"/>
        <v>-</v>
      </c>
      <c r="O523" s="101" t="str">
        <f t="shared" si="241"/>
        <v>-</v>
      </c>
      <c r="P523" s="101" t="str">
        <f t="shared" si="241"/>
        <v>-</v>
      </c>
      <c r="Q523" s="101" t="str">
        <f t="shared" si="241"/>
        <v>-</v>
      </c>
      <c r="R523" s="102" t="str">
        <f t="shared" si="241"/>
        <v>-</v>
      </c>
      <c r="S523" s="103">
        <f>SUM(L523:R523)</f>
        <v>0</v>
      </c>
      <c r="T523" s="1"/>
      <c r="U523" s="2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7"/>
      <c r="AK523" s="10"/>
      <c r="AL523" s="10"/>
    </row>
    <row r="524" spans="1:38" ht="15" thickBot="1">
      <c r="A524" s="32"/>
      <c r="B524" s="32"/>
      <c r="C524" s="32"/>
      <c r="D524" s="32"/>
      <c r="E524" s="32"/>
      <c r="F524" s="32"/>
      <c r="G524" s="32"/>
      <c r="H524" s="32"/>
      <c r="I524" s="32"/>
      <c r="K524" s="32"/>
      <c r="L524" s="32"/>
      <c r="M524" s="32"/>
      <c r="N524" s="32"/>
      <c r="O524" s="32"/>
      <c r="P524" s="32"/>
      <c r="Q524" s="32"/>
      <c r="R524" s="32"/>
      <c r="S524" s="3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</row>
    <row r="525" spans="1:38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375" t="s">
        <v>46</v>
      </c>
      <c r="L525" s="86" t="s">
        <v>0</v>
      </c>
      <c r="M525" s="86" t="s">
        <v>1</v>
      </c>
      <c r="N525" s="86" t="s">
        <v>2</v>
      </c>
      <c r="O525" s="86" t="s">
        <v>3</v>
      </c>
      <c r="P525" s="86" t="s">
        <v>27</v>
      </c>
      <c r="Q525" s="86" t="s">
        <v>4</v>
      </c>
      <c r="R525" s="86" t="s">
        <v>5</v>
      </c>
      <c r="S525" s="87" t="s">
        <v>6</v>
      </c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</row>
    <row r="526" spans="1:38" ht="15">
      <c r="A526" s="407" t="s">
        <v>46</v>
      </c>
      <c r="B526" s="386" t="s">
        <v>119</v>
      </c>
      <c r="C526" s="387"/>
      <c r="D526" s="387"/>
      <c r="E526" s="387"/>
      <c r="F526" s="387"/>
      <c r="G526" s="387"/>
      <c r="H526" s="387"/>
      <c r="I526" s="388"/>
      <c r="K526" s="376" t="s">
        <v>46</v>
      </c>
      <c r="L526" s="389" t="s">
        <v>119</v>
      </c>
      <c r="M526" s="390"/>
      <c r="N526" s="390"/>
      <c r="O526" s="390"/>
      <c r="P526" s="390"/>
      <c r="Q526" s="390"/>
      <c r="R526" s="390"/>
      <c r="S526" s="391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</row>
    <row r="527" spans="1:38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  <c r="K527" s="85" t="s">
        <v>7</v>
      </c>
      <c r="L527" s="377"/>
      <c r="M527" s="378"/>
      <c r="N527" s="378"/>
      <c r="O527" s="379"/>
      <c r="P527" s="38">
        <v>0</v>
      </c>
      <c r="Q527" s="377"/>
      <c r="R527" s="399"/>
      <c r="S527" s="105">
        <f>SUM(L527:R527)</f>
        <v>0</v>
      </c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</row>
    <row r="528" spans="1:38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242">SUM(B528:H528)</f>
        <v>0</v>
      </c>
      <c r="K528" s="77" t="s">
        <v>8</v>
      </c>
      <c r="L528" s="380"/>
      <c r="M528" s="381"/>
      <c r="N528" s="381"/>
      <c r="O528" s="382"/>
      <c r="P528" s="90">
        <v>0</v>
      </c>
      <c r="Q528" s="380"/>
      <c r="R528" s="400"/>
      <c r="S528" s="92">
        <f t="shared" ref="S528:S547" si="243">SUM(L528:R528)</f>
        <v>0</v>
      </c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</row>
    <row r="529" spans="1:38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242"/>
        <v>0</v>
      </c>
      <c r="K529" s="78" t="s">
        <v>10</v>
      </c>
      <c r="L529" s="380"/>
      <c r="M529" s="381"/>
      <c r="N529" s="381"/>
      <c r="O529" s="382"/>
      <c r="P529" s="44">
        <v>0</v>
      </c>
      <c r="Q529" s="380"/>
      <c r="R529" s="400"/>
      <c r="S529" s="89">
        <f t="shared" si="243"/>
        <v>0</v>
      </c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</row>
    <row r="530" spans="1:38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242"/>
        <v>0</v>
      </c>
      <c r="K530" s="77" t="s">
        <v>55</v>
      </c>
      <c r="L530" s="380"/>
      <c r="M530" s="381"/>
      <c r="N530" s="381"/>
      <c r="O530" s="382"/>
      <c r="P530" s="90">
        <v>0</v>
      </c>
      <c r="Q530" s="380"/>
      <c r="R530" s="400"/>
      <c r="S530" s="92">
        <f t="shared" si="243"/>
        <v>0</v>
      </c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</row>
    <row r="531" spans="1:38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242"/>
        <v>0</v>
      </c>
      <c r="K531" s="78" t="s">
        <v>16</v>
      </c>
      <c r="L531" s="380"/>
      <c r="M531" s="381"/>
      <c r="N531" s="381"/>
      <c r="O531" s="382"/>
      <c r="P531" s="44">
        <v>0</v>
      </c>
      <c r="Q531" s="380"/>
      <c r="R531" s="400"/>
      <c r="S531" s="89">
        <f t="shared" si="243"/>
        <v>0</v>
      </c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</row>
    <row r="532" spans="1:38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242"/>
        <v>0</v>
      </c>
      <c r="K532" s="77" t="s">
        <v>67</v>
      </c>
      <c r="L532" s="380"/>
      <c r="M532" s="381"/>
      <c r="N532" s="381"/>
      <c r="O532" s="382"/>
      <c r="P532" s="90">
        <v>0</v>
      </c>
      <c r="Q532" s="380"/>
      <c r="R532" s="400"/>
      <c r="S532" s="92">
        <f t="shared" si="243"/>
        <v>0</v>
      </c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</row>
    <row r="533" spans="1:38" ht="15">
      <c r="A533" s="28" t="s">
        <v>57</v>
      </c>
      <c r="B533" s="380"/>
      <c r="C533" s="381"/>
      <c r="D533" s="381"/>
      <c r="E533" s="382"/>
      <c r="F533" s="44">
        <v>461.76440275833232</v>
      </c>
      <c r="G533" s="380"/>
      <c r="H533" s="382"/>
      <c r="I533" s="40">
        <f t="shared" si="242"/>
        <v>461.76440275833232</v>
      </c>
      <c r="K533" s="78" t="s">
        <v>57</v>
      </c>
      <c r="L533" s="380"/>
      <c r="M533" s="381"/>
      <c r="N533" s="381"/>
      <c r="O533" s="382"/>
      <c r="P533" s="44">
        <v>0</v>
      </c>
      <c r="Q533" s="380"/>
      <c r="R533" s="400"/>
      <c r="S533" s="89">
        <f t="shared" si="243"/>
        <v>0</v>
      </c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</row>
    <row r="534" spans="1:38" ht="15">
      <c r="A534" s="27" t="s">
        <v>12</v>
      </c>
      <c r="B534" s="380"/>
      <c r="C534" s="381"/>
      <c r="D534" s="381"/>
      <c r="E534" s="382"/>
      <c r="F534" s="41">
        <v>46.807640601351999</v>
      </c>
      <c r="G534" s="380"/>
      <c r="H534" s="382"/>
      <c r="I534" s="43">
        <f t="shared" si="242"/>
        <v>46.807640601351999</v>
      </c>
      <c r="K534" s="77" t="s">
        <v>12</v>
      </c>
      <c r="L534" s="380"/>
      <c r="M534" s="381"/>
      <c r="N534" s="381"/>
      <c r="O534" s="382"/>
      <c r="P534" s="90">
        <v>0</v>
      </c>
      <c r="Q534" s="380"/>
      <c r="R534" s="400"/>
      <c r="S534" s="92">
        <f t="shared" si="243"/>
        <v>0</v>
      </c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</row>
    <row r="535" spans="1:38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242"/>
        <v>0</v>
      </c>
      <c r="K535" s="78" t="s">
        <v>58</v>
      </c>
      <c r="L535" s="380"/>
      <c r="M535" s="381"/>
      <c r="N535" s="381"/>
      <c r="O535" s="382"/>
      <c r="P535" s="44">
        <v>0</v>
      </c>
      <c r="Q535" s="380"/>
      <c r="R535" s="400"/>
      <c r="S535" s="89">
        <f t="shared" si="243"/>
        <v>0</v>
      </c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</row>
    <row r="536" spans="1:38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 t="shared" si="242"/>
        <v>0</v>
      </c>
      <c r="K536" s="77" t="s">
        <v>17</v>
      </c>
      <c r="L536" s="380"/>
      <c r="M536" s="381"/>
      <c r="N536" s="381"/>
      <c r="O536" s="382"/>
      <c r="P536" s="90">
        <v>0</v>
      </c>
      <c r="Q536" s="380"/>
      <c r="R536" s="400"/>
      <c r="S536" s="92">
        <f t="shared" si="243"/>
        <v>0</v>
      </c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</row>
    <row r="537" spans="1:38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 t="shared" si="242"/>
        <v>0</v>
      </c>
      <c r="K537" s="78" t="s">
        <v>139</v>
      </c>
      <c r="L537" s="380"/>
      <c r="M537" s="381"/>
      <c r="N537" s="381"/>
      <c r="O537" s="382"/>
      <c r="P537" s="44">
        <v>0</v>
      </c>
      <c r="Q537" s="380"/>
      <c r="R537" s="400"/>
      <c r="S537" s="89">
        <f t="shared" si="243"/>
        <v>0</v>
      </c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</row>
    <row r="538" spans="1:38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242"/>
        <v>0</v>
      </c>
      <c r="K538" s="77" t="s">
        <v>25</v>
      </c>
      <c r="L538" s="380"/>
      <c r="M538" s="381"/>
      <c r="N538" s="381"/>
      <c r="O538" s="382"/>
      <c r="P538" s="90">
        <v>0</v>
      </c>
      <c r="Q538" s="380"/>
      <c r="R538" s="400"/>
      <c r="S538" s="92">
        <f t="shared" si="243"/>
        <v>0</v>
      </c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</row>
    <row r="539" spans="1:38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 t="shared" si="242"/>
        <v>0</v>
      </c>
      <c r="K539" s="78" t="s">
        <v>24</v>
      </c>
      <c r="L539" s="380"/>
      <c r="M539" s="381"/>
      <c r="N539" s="381"/>
      <c r="O539" s="382"/>
      <c r="P539" s="44">
        <v>0</v>
      </c>
      <c r="Q539" s="380"/>
      <c r="R539" s="400"/>
      <c r="S539" s="89">
        <f t="shared" si="243"/>
        <v>0</v>
      </c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</row>
    <row r="540" spans="1:38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 t="shared" si="242"/>
        <v>0</v>
      </c>
      <c r="K540" s="77" t="s">
        <v>59</v>
      </c>
      <c r="L540" s="380"/>
      <c r="M540" s="381"/>
      <c r="N540" s="381"/>
      <c r="O540" s="382"/>
      <c r="P540" s="90">
        <v>0</v>
      </c>
      <c r="Q540" s="380"/>
      <c r="R540" s="400"/>
      <c r="S540" s="92">
        <f t="shared" si="243"/>
        <v>0</v>
      </c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</row>
    <row r="541" spans="1:38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242"/>
        <v>0</v>
      </c>
      <c r="K541" s="78" t="s">
        <v>22</v>
      </c>
      <c r="L541" s="380"/>
      <c r="M541" s="381"/>
      <c r="N541" s="381"/>
      <c r="O541" s="382"/>
      <c r="P541" s="44">
        <v>0</v>
      </c>
      <c r="Q541" s="380"/>
      <c r="R541" s="400"/>
      <c r="S541" s="89">
        <f t="shared" si="243"/>
        <v>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</row>
    <row r="542" spans="1:38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 t="shared" si="242"/>
        <v>0</v>
      </c>
      <c r="K542" s="77" t="s">
        <v>21</v>
      </c>
      <c r="L542" s="380"/>
      <c r="M542" s="381"/>
      <c r="N542" s="381"/>
      <c r="O542" s="382"/>
      <c r="P542" s="90">
        <v>0</v>
      </c>
      <c r="Q542" s="380"/>
      <c r="R542" s="400"/>
      <c r="S542" s="92">
        <f t="shared" si="243"/>
        <v>0</v>
      </c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</row>
    <row r="543" spans="1:38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242"/>
        <v>0</v>
      </c>
      <c r="K543" s="79" t="s">
        <v>63</v>
      </c>
      <c r="L543" s="380"/>
      <c r="M543" s="381"/>
      <c r="N543" s="381"/>
      <c r="O543" s="382"/>
      <c r="P543" s="44">
        <v>0</v>
      </c>
      <c r="Q543" s="380"/>
      <c r="R543" s="400"/>
      <c r="S543" s="89">
        <f t="shared" si="243"/>
        <v>0</v>
      </c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</row>
    <row r="544" spans="1:38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242"/>
        <v>0</v>
      </c>
      <c r="K544" s="80" t="s">
        <v>23</v>
      </c>
      <c r="L544" s="380"/>
      <c r="M544" s="381"/>
      <c r="N544" s="381"/>
      <c r="O544" s="382"/>
      <c r="P544" s="93">
        <v>0</v>
      </c>
      <c r="Q544" s="380"/>
      <c r="R544" s="400"/>
      <c r="S544" s="95">
        <f t="shared" si="243"/>
        <v>0</v>
      </c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</row>
    <row r="545" spans="1:38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242"/>
        <v>0</v>
      </c>
      <c r="K545" s="81" t="s">
        <v>19</v>
      </c>
      <c r="L545" s="380"/>
      <c r="M545" s="381"/>
      <c r="N545" s="381"/>
      <c r="O545" s="382"/>
      <c r="P545" s="65">
        <v>0</v>
      </c>
      <c r="Q545" s="380"/>
      <c r="R545" s="400"/>
      <c r="S545" s="97">
        <f t="shared" si="243"/>
        <v>0</v>
      </c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</row>
    <row r="546" spans="1:38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242"/>
        <v>0</v>
      </c>
      <c r="K546" s="80" t="s">
        <v>20</v>
      </c>
      <c r="L546" s="380"/>
      <c r="M546" s="381"/>
      <c r="N546" s="381"/>
      <c r="O546" s="382"/>
      <c r="P546" s="93">
        <v>0</v>
      </c>
      <c r="Q546" s="380"/>
      <c r="R546" s="400"/>
      <c r="S546" s="95">
        <f t="shared" si="243"/>
        <v>0</v>
      </c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</row>
    <row r="547" spans="1:38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242"/>
        <v>0</v>
      </c>
      <c r="K547" s="82" t="s">
        <v>11</v>
      </c>
      <c r="L547" s="383"/>
      <c r="M547" s="384"/>
      <c r="N547" s="384"/>
      <c r="O547" s="385"/>
      <c r="P547" s="54">
        <v>0</v>
      </c>
      <c r="Q547" s="383"/>
      <c r="R547" s="401"/>
      <c r="S547" s="99">
        <f t="shared" si="243"/>
        <v>0</v>
      </c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</row>
    <row r="548" spans="1:38" ht="15">
      <c r="A548" s="34" t="s">
        <v>26</v>
      </c>
      <c r="B548" s="70">
        <f>SUM(B527:B543)</f>
        <v>0</v>
      </c>
      <c r="C548" s="70">
        <f t="shared" ref="C548:I548" si="244">SUM(C527:C543)</f>
        <v>0</v>
      </c>
      <c r="D548" s="70">
        <f t="shared" si="244"/>
        <v>0</v>
      </c>
      <c r="E548" s="70">
        <f t="shared" si="244"/>
        <v>0</v>
      </c>
      <c r="F548" s="70">
        <f t="shared" si="244"/>
        <v>508.5720433596843</v>
      </c>
      <c r="G548" s="70">
        <f t="shared" si="244"/>
        <v>0</v>
      </c>
      <c r="H548" s="71">
        <f t="shared" si="244"/>
        <v>0</v>
      </c>
      <c r="I548" s="40">
        <f t="shared" si="244"/>
        <v>508.5720433596843</v>
      </c>
      <c r="K548" s="83" t="s">
        <v>26</v>
      </c>
      <c r="L548" s="70">
        <f>SUM(L527:L543)</f>
        <v>0</v>
      </c>
      <c r="M548" s="70">
        <f t="shared" ref="M548:S548" si="245">SUM(M527:M543)</f>
        <v>0</v>
      </c>
      <c r="N548" s="70">
        <f t="shared" si="245"/>
        <v>0</v>
      </c>
      <c r="O548" s="70">
        <f t="shared" si="245"/>
        <v>0</v>
      </c>
      <c r="P548" s="70">
        <f t="shared" si="245"/>
        <v>0</v>
      </c>
      <c r="Q548" s="70">
        <f t="shared" si="245"/>
        <v>0</v>
      </c>
      <c r="R548" s="71">
        <f t="shared" si="245"/>
        <v>0</v>
      </c>
      <c r="S548" s="100">
        <f t="shared" si="245"/>
        <v>0</v>
      </c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</row>
    <row r="549" spans="1:38" s="14" customFormat="1" ht="15.75" thickBot="1">
      <c r="A549" s="31" t="s">
        <v>86</v>
      </c>
      <c r="B549" s="49">
        <f>IF($I548=0,"-",B548/$I548)</f>
        <v>0</v>
      </c>
      <c r="C549" s="49">
        <f t="shared" ref="C549:H549" si="246">IF($I548=0,"-",C548/$I548)</f>
        <v>0</v>
      </c>
      <c r="D549" s="49">
        <f t="shared" si="246"/>
        <v>0</v>
      </c>
      <c r="E549" s="49">
        <f t="shared" si="246"/>
        <v>0</v>
      </c>
      <c r="F549" s="49">
        <f t="shared" si="246"/>
        <v>1</v>
      </c>
      <c r="G549" s="49">
        <f t="shared" si="246"/>
        <v>0</v>
      </c>
      <c r="H549" s="72">
        <f t="shared" si="246"/>
        <v>0</v>
      </c>
      <c r="I549" s="50">
        <f>SUM(B549:H549)</f>
        <v>1</v>
      </c>
      <c r="K549" s="84" t="s">
        <v>86</v>
      </c>
      <c r="L549" s="101" t="str">
        <f>IF($S548=0,"-",L548/$S548)</f>
        <v>-</v>
      </c>
      <c r="M549" s="101" t="str">
        <f t="shared" ref="M549:R549" si="247">IF($S548=0,"-",M548/$S548)</f>
        <v>-</v>
      </c>
      <c r="N549" s="101" t="str">
        <f t="shared" si="247"/>
        <v>-</v>
      </c>
      <c r="O549" s="101" t="str">
        <f t="shared" si="247"/>
        <v>-</v>
      </c>
      <c r="P549" s="101" t="str">
        <f t="shared" si="247"/>
        <v>-</v>
      </c>
      <c r="Q549" s="101" t="str">
        <f t="shared" si="247"/>
        <v>-</v>
      </c>
      <c r="R549" s="102" t="str">
        <f t="shared" si="247"/>
        <v>-</v>
      </c>
      <c r="S549" s="103">
        <f>SUM(L549:R549)</f>
        <v>0</v>
      </c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20"/>
      <c r="AK549" s="15"/>
      <c r="AL549" s="15"/>
    </row>
    <row r="550" spans="1:38" ht="15" thickBot="1">
      <c r="A550" s="32"/>
      <c r="B550" s="32"/>
      <c r="C550" s="32"/>
      <c r="D550" s="32"/>
      <c r="E550" s="32"/>
      <c r="F550" s="32"/>
      <c r="G550" s="32"/>
      <c r="H550" s="32"/>
      <c r="I550" s="32"/>
      <c r="K550" s="32"/>
      <c r="L550" s="32"/>
      <c r="M550" s="32"/>
      <c r="N550" s="32"/>
      <c r="O550" s="32"/>
      <c r="P550" s="32"/>
      <c r="Q550" s="32"/>
      <c r="R550" s="32"/>
      <c r="S550" s="3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</row>
    <row r="551" spans="1:38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375" t="s">
        <v>47</v>
      </c>
      <c r="L551" s="86" t="s">
        <v>0</v>
      </c>
      <c r="M551" s="86" t="s">
        <v>1</v>
      </c>
      <c r="N551" s="86" t="s">
        <v>2</v>
      </c>
      <c r="O551" s="86" t="s">
        <v>3</v>
      </c>
      <c r="P551" s="86" t="s">
        <v>27</v>
      </c>
      <c r="Q551" s="86" t="s">
        <v>4</v>
      </c>
      <c r="R551" s="86" t="s">
        <v>5</v>
      </c>
      <c r="S551" s="87" t="s">
        <v>6</v>
      </c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</row>
    <row r="552" spans="1:38" ht="15">
      <c r="A552" s="407" t="s">
        <v>47</v>
      </c>
      <c r="B552" s="386" t="s">
        <v>119</v>
      </c>
      <c r="C552" s="387"/>
      <c r="D552" s="387"/>
      <c r="E552" s="387"/>
      <c r="F552" s="387"/>
      <c r="G552" s="387"/>
      <c r="H552" s="387"/>
      <c r="I552" s="388"/>
      <c r="K552" s="376" t="s">
        <v>47</v>
      </c>
      <c r="L552" s="389" t="s">
        <v>119</v>
      </c>
      <c r="M552" s="390"/>
      <c r="N552" s="390"/>
      <c r="O552" s="390"/>
      <c r="P552" s="390"/>
      <c r="Q552" s="390"/>
      <c r="R552" s="390"/>
      <c r="S552" s="391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</row>
    <row r="553" spans="1:38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  <c r="K553" s="85" t="s">
        <v>7</v>
      </c>
      <c r="L553" s="377"/>
      <c r="M553" s="378"/>
      <c r="N553" s="378"/>
      <c r="O553" s="379"/>
      <c r="P553" s="38">
        <v>0</v>
      </c>
      <c r="Q553" s="377"/>
      <c r="R553" s="399"/>
      <c r="S553" s="105">
        <f>SUM(L553:R553)</f>
        <v>0</v>
      </c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</row>
    <row r="554" spans="1:38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248">SUM(B554:H554)</f>
        <v>0</v>
      </c>
      <c r="K554" s="77" t="s">
        <v>8</v>
      </c>
      <c r="L554" s="380"/>
      <c r="M554" s="381"/>
      <c r="N554" s="381"/>
      <c r="O554" s="382"/>
      <c r="P554" s="90">
        <v>0</v>
      </c>
      <c r="Q554" s="380"/>
      <c r="R554" s="400"/>
      <c r="S554" s="92">
        <f t="shared" ref="S554:S573" si="249">SUM(L554:R554)</f>
        <v>0</v>
      </c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</row>
    <row r="555" spans="1:38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248"/>
        <v>0</v>
      </c>
      <c r="K555" s="78" t="s">
        <v>10</v>
      </c>
      <c r="L555" s="380"/>
      <c r="M555" s="381"/>
      <c r="N555" s="381"/>
      <c r="O555" s="382"/>
      <c r="P555" s="44">
        <v>0</v>
      </c>
      <c r="Q555" s="380"/>
      <c r="R555" s="400"/>
      <c r="S555" s="89">
        <f t="shared" si="249"/>
        <v>0</v>
      </c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</row>
    <row r="556" spans="1:38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248"/>
        <v>0</v>
      </c>
      <c r="K556" s="77" t="s">
        <v>55</v>
      </c>
      <c r="L556" s="380"/>
      <c r="M556" s="381"/>
      <c r="N556" s="381"/>
      <c r="O556" s="382"/>
      <c r="P556" s="90">
        <v>0</v>
      </c>
      <c r="Q556" s="380"/>
      <c r="R556" s="400"/>
      <c r="S556" s="92">
        <f t="shared" si="249"/>
        <v>0</v>
      </c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</row>
    <row r="557" spans="1:38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 t="shared" si="248"/>
        <v>0</v>
      </c>
      <c r="K557" s="78" t="s">
        <v>16</v>
      </c>
      <c r="L557" s="380"/>
      <c r="M557" s="381"/>
      <c r="N557" s="381"/>
      <c r="O557" s="382"/>
      <c r="P557" s="44">
        <v>0</v>
      </c>
      <c r="Q557" s="380"/>
      <c r="R557" s="400"/>
      <c r="S557" s="89">
        <f t="shared" si="249"/>
        <v>0</v>
      </c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</row>
    <row r="558" spans="1:38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248"/>
        <v>0</v>
      </c>
      <c r="K558" s="77" t="s">
        <v>67</v>
      </c>
      <c r="L558" s="380"/>
      <c r="M558" s="381"/>
      <c r="N558" s="381"/>
      <c r="O558" s="382"/>
      <c r="P558" s="90">
        <v>0</v>
      </c>
      <c r="Q558" s="380"/>
      <c r="R558" s="400"/>
      <c r="S558" s="92">
        <f t="shared" si="249"/>
        <v>0</v>
      </c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</row>
    <row r="559" spans="1:38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248"/>
        <v>0</v>
      </c>
      <c r="K559" s="78" t="s">
        <v>57</v>
      </c>
      <c r="L559" s="380"/>
      <c r="M559" s="381"/>
      <c r="N559" s="381"/>
      <c r="O559" s="382"/>
      <c r="P559" s="44">
        <v>0</v>
      </c>
      <c r="Q559" s="380"/>
      <c r="R559" s="400"/>
      <c r="S559" s="89">
        <f t="shared" si="249"/>
        <v>0</v>
      </c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</row>
    <row r="560" spans="1:38" ht="15">
      <c r="A560" s="27" t="s">
        <v>12</v>
      </c>
      <c r="B560" s="380"/>
      <c r="C560" s="381"/>
      <c r="D560" s="381"/>
      <c r="E560" s="382"/>
      <c r="F560" s="41">
        <v>17.701933133999571</v>
      </c>
      <c r="G560" s="380"/>
      <c r="H560" s="382"/>
      <c r="I560" s="43">
        <f t="shared" si="248"/>
        <v>17.701933133999571</v>
      </c>
      <c r="K560" s="77" t="s">
        <v>12</v>
      </c>
      <c r="L560" s="380"/>
      <c r="M560" s="381"/>
      <c r="N560" s="381"/>
      <c r="O560" s="382"/>
      <c r="P560" s="90">
        <v>0</v>
      </c>
      <c r="Q560" s="380"/>
      <c r="R560" s="400"/>
      <c r="S560" s="92">
        <f t="shared" si="249"/>
        <v>0</v>
      </c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</row>
    <row r="561" spans="1:38" ht="15">
      <c r="A561" s="28" t="s">
        <v>58</v>
      </c>
      <c r="B561" s="380"/>
      <c r="C561" s="381"/>
      <c r="D561" s="381"/>
      <c r="E561" s="382"/>
      <c r="F561" s="44">
        <v>1493.971522721047</v>
      </c>
      <c r="G561" s="380"/>
      <c r="H561" s="382"/>
      <c r="I561" s="40">
        <f t="shared" si="248"/>
        <v>1493.971522721047</v>
      </c>
      <c r="K561" s="78" t="s">
        <v>58</v>
      </c>
      <c r="L561" s="380"/>
      <c r="M561" s="381"/>
      <c r="N561" s="381"/>
      <c r="O561" s="382"/>
      <c r="P561" s="44">
        <v>0</v>
      </c>
      <c r="Q561" s="380"/>
      <c r="R561" s="400"/>
      <c r="S561" s="89">
        <f t="shared" si="249"/>
        <v>0</v>
      </c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</row>
    <row r="562" spans="1:38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 t="shared" si="248"/>
        <v>0</v>
      </c>
      <c r="K562" s="77" t="s">
        <v>17</v>
      </c>
      <c r="L562" s="380"/>
      <c r="M562" s="381"/>
      <c r="N562" s="381"/>
      <c r="O562" s="382"/>
      <c r="P562" s="90">
        <v>0</v>
      </c>
      <c r="Q562" s="380"/>
      <c r="R562" s="400"/>
      <c r="S562" s="92">
        <f t="shared" si="249"/>
        <v>0</v>
      </c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</row>
    <row r="563" spans="1:38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 t="shared" si="248"/>
        <v>0</v>
      </c>
      <c r="K563" s="78" t="s">
        <v>139</v>
      </c>
      <c r="L563" s="380"/>
      <c r="M563" s="381"/>
      <c r="N563" s="381"/>
      <c r="O563" s="382"/>
      <c r="P563" s="44">
        <v>0</v>
      </c>
      <c r="Q563" s="380"/>
      <c r="R563" s="400"/>
      <c r="S563" s="89">
        <f t="shared" si="249"/>
        <v>0</v>
      </c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</row>
    <row r="564" spans="1:38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248"/>
        <v>0</v>
      </c>
      <c r="K564" s="77" t="s">
        <v>25</v>
      </c>
      <c r="L564" s="380"/>
      <c r="M564" s="381"/>
      <c r="N564" s="381"/>
      <c r="O564" s="382"/>
      <c r="P564" s="90">
        <v>0</v>
      </c>
      <c r="Q564" s="380"/>
      <c r="R564" s="400"/>
      <c r="S564" s="92">
        <f t="shared" si="249"/>
        <v>0</v>
      </c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</row>
    <row r="565" spans="1:38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 t="shared" si="248"/>
        <v>0</v>
      </c>
      <c r="K565" s="78" t="s">
        <v>24</v>
      </c>
      <c r="L565" s="380"/>
      <c r="M565" s="381"/>
      <c r="N565" s="381"/>
      <c r="O565" s="382"/>
      <c r="P565" s="44">
        <v>0</v>
      </c>
      <c r="Q565" s="380"/>
      <c r="R565" s="400"/>
      <c r="S565" s="89">
        <f t="shared" si="249"/>
        <v>0</v>
      </c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</row>
    <row r="566" spans="1:38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 t="shared" si="248"/>
        <v>0</v>
      </c>
      <c r="K566" s="77" t="s">
        <v>59</v>
      </c>
      <c r="L566" s="380"/>
      <c r="M566" s="381"/>
      <c r="N566" s="381"/>
      <c r="O566" s="382"/>
      <c r="P566" s="90">
        <v>0</v>
      </c>
      <c r="Q566" s="380"/>
      <c r="R566" s="400"/>
      <c r="S566" s="92">
        <f t="shared" si="249"/>
        <v>0</v>
      </c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</row>
    <row r="567" spans="1:38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248"/>
        <v>0</v>
      </c>
      <c r="K567" s="78" t="s">
        <v>22</v>
      </c>
      <c r="L567" s="380"/>
      <c r="M567" s="381"/>
      <c r="N567" s="381"/>
      <c r="O567" s="382"/>
      <c r="P567" s="44">
        <v>0</v>
      </c>
      <c r="Q567" s="380"/>
      <c r="R567" s="400"/>
      <c r="S567" s="89">
        <f t="shared" si="249"/>
        <v>0</v>
      </c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</row>
    <row r="568" spans="1:38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 t="shared" si="248"/>
        <v>0</v>
      </c>
      <c r="K568" s="77" t="s">
        <v>21</v>
      </c>
      <c r="L568" s="380"/>
      <c r="M568" s="381"/>
      <c r="N568" s="381"/>
      <c r="O568" s="382"/>
      <c r="P568" s="90">
        <v>0</v>
      </c>
      <c r="Q568" s="380"/>
      <c r="R568" s="400"/>
      <c r="S568" s="92">
        <f t="shared" si="249"/>
        <v>0</v>
      </c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</row>
    <row r="569" spans="1:38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248"/>
        <v>0</v>
      </c>
      <c r="K569" s="79" t="s">
        <v>63</v>
      </c>
      <c r="L569" s="380"/>
      <c r="M569" s="381"/>
      <c r="N569" s="381"/>
      <c r="O569" s="382"/>
      <c r="P569" s="44">
        <v>0</v>
      </c>
      <c r="Q569" s="380"/>
      <c r="R569" s="400"/>
      <c r="S569" s="89">
        <f t="shared" si="249"/>
        <v>0</v>
      </c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</row>
    <row r="570" spans="1:38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248"/>
        <v>0</v>
      </c>
      <c r="K570" s="80" t="s">
        <v>23</v>
      </c>
      <c r="L570" s="380"/>
      <c r="M570" s="381"/>
      <c r="N570" s="381"/>
      <c r="O570" s="382"/>
      <c r="P570" s="93">
        <v>0</v>
      </c>
      <c r="Q570" s="380"/>
      <c r="R570" s="400"/>
      <c r="S570" s="95">
        <f t="shared" si="249"/>
        <v>0</v>
      </c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</row>
    <row r="571" spans="1:38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248"/>
        <v>0</v>
      </c>
      <c r="K571" s="81" t="s">
        <v>19</v>
      </c>
      <c r="L571" s="380"/>
      <c r="M571" s="381"/>
      <c r="N571" s="381"/>
      <c r="O571" s="382"/>
      <c r="P571" s="65">
        <v>0</v>
      </c>
      <c r="Q571" s="380"/>
      <c r="R571" s="400"/>
      <c r="S571" s="97">
        <f t="shared" si="249"/>
        <v>0</v>
      </c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</row>
    <row r="572" spans="1:38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248"/>
        <v>0</v>
      </c>
      <c r="K572" s="80" t="s">
        <v>20</v>
      </c>
      <c r="L572" s="380"/>
      <c r="M572" s="381"/>
      <c r="N572" s="381"/>
      <c r="O572" s="382"/>
      <c r="P572" s="93">
        <v>0</v>
      </c>
      <c r="Q572" s="380"/>
      <c r="R572" s="400"/>
      <c r="S572" s="95">
        <f t="shared" si="249"/>
        <v>0</v>
      </c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</row>
    <row r="573" spans="1:38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248"/>
        <v>0</v>
      </c>
      <c r="K573" s="82" t="s">
        <v>11</v>
      </c>
      <c r="L573" s="383"/>
      <c r="M573" s="384"/>
      <c r="N573" s="384"/>
      <c r="O573" s="385"/>
      <c r="P573" s="54">
        <v>0</v>
      </c>
      <c r="Q573" s="383"/>
      <c r="R573" s="401"/>
      <c r="S573" s="99">
        <f t="shared" si="249"/>
        <v>0</v>
      </c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</row>
    <row r="574" spans="1:38" ht="15">
      <c r="A574" s="34" t="s">
        <v>26</v>
      </c>
      <c r="B574" s="70">
        <f>SUM(B553:B569)</f>
        <v>0</v>
      </c>
      <c r="C574" s="70">
        <f t="shared" ref="C574:I574" si="250">SUM(C553:C569)</f>
        <v>0</v>
      </c>
      <c r="D574" s="70">
        <f t="shared" si="250"/>
        <v>0</v>
      </c>
      <c r="E574" s="70">
        <f t="shared" si="250"/>
        <v>0</v>
      </c>
      <c r="F574" s="70">
        <f t="shared" si="250"/>
        <v>1511.6734558550465</v>
      </c>
      <c r="G574" s="70">
        <f t="shared" si="250"/>
        <v>0</v>
      </c>
      <c r="H574" s="71">
        <f t="shared" si="250"/>
        <v>0</v>
      </c>
      <c r="I574" s="40">
        <f t="shared" si="250"/>
        <v>1511.6734558550465</v>
      </c>
      <c r="K574" s="83" t="s">
        <v>26</v>
      </c>
      <c r="L574" s="70">
        <f>SUM(L553:L569)</f>
        <v>0</v>
      </c>
      <c r="M574" s="70">
        <f t="shared" ref="M574:S574" si="251">SUM(M553:M569)</f>
        <v>0</v>
      </c>
      <c r="N574" s="70">
        <f t="shared" si="251"/>
        <v>0</v>
      </c>
      <c r="O574" s="70">
        <f t="shared" si="251"/>
        <v>0</v>
      </c>
      <c r="P574" s="70">
        <f t="shared" si="251"/>
        <v>0</v>
      </c>
      <c r="Q574" s="70">
        <f t="shared" si="251"/>
        <v>0</v>
      </c>
      <c r="R574" s="71">
        <f t="shared" si="251"/>
        <v>0</v>
      </c>
      <c r="S574" s="100">
        <f t="shared" si="251"/>
        <v>0</v>
      </c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</row>
    <row r="575" spans="1:38" s="14" customFormat="1" ht="15.75" thickBot="1">
      <c r="A575" s="31" t="s">
        <v>86</v>
      </c>
      <c r="B575" s="49">
        <f>IF($I574=0,"-",B574/$I574)</f>
        <v>0</v>
      </c>
      <c r="C575" s="49">
        <f t="shared" ref="C575:H575" si="252">IF($I574=0,"-",C574/$I574)</f>
        <v>0</v>
      </c>
      <c r="D575" s="49">
        <f t="shared" si="252"/>
        <v>0</v>
      </c>
      <c r="E575" s="49">
        <f t="shared" si="252"/>
        <v>0</v>
      </c>
      <c r="F575" s="49">
        <f t="shared" si="252"/>
        <v>1</v>
      </c>
      <c r="G575" s="49">
        <f t="shared" si="252"/>
        <v>0</v>
      </c>
      <c r="H575" s="72">
        <f t="shared" si="252"/>
        <v>0</v>
      </c>
      <c r="I575" s="50">
        <f>SUM(B575:H575)</f>
        <v>1</v>
      </c>
      <c r="K575" s="84" t="s">
        <v>86</v>
      </c>
      <c r="L575" s="101" t="str">
        <f>IF($S574=0,"-",L574/$S574)</f>
        <v>-</v>
      </c>
      <c r="M575" s="101" t="str">
        <f t="shared" ref="M575:R575" si="253">IF($S574=0,"-",M574/$S574)</f>
        <v>-</v>
      </c>
      <c r="N575" s="101" t="str">
        <f t="shared" si="253"/>
        <v>-</v>
      </c>
      <c r="O575" s="101" t="str">
        <f t="shared" si="253"/>
        <v>-</v>
      </c>
      <c r="P575" s="101" t="str">
        <f t="shared" si="253"/>
        <v>-</v>
      </c>
      <c r="Q575" s="101" t="str">
        <f t="shared" si="253"/>
        <v>-</v>
      </c>
      <c r="R575" s="102" t="str">
        <f t="shared" si="253"/>
        <v>-</v>
      </c>
      <c r="S575" s="103">
        <f>SUM(L575:R575)</f>
        <v>0</v>
      </c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20"/>
      <c r="AK575" s="15"/>
      <c r="AL575" s="15"/>
    </row>
    <row r="576" spans="1:38" ht="15" thickBot="1">
      <c r="A576" s="32"/>
      <c r="B576" s="32"/>
      <c r="C576" s="32"/>
      <c r="D576" s="32"/>
      <c r="E576" s="32"/>
      <c r="F576" s="32"/>
      <c r="G576" s="32"/>
      <c r="H576" s="32"/>
      <c r="I576" s="32"/>
      <c r="K576" s="32"/>
      <c r="L576" s="32"/>
      <c r="M576" s="32"/>
      <c r="N576" s="32"/>
      <c r="O576" s="32"/>
      <c r="P576" s="32"/>
      <c r="Q576" s="32"/>
      <c r="R576" s="32"/>
      <c r="S576" s="3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</row>
    <row r="577" spans="1:38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392" t="s">
        <v>48</v>
      </c>
      <c r="L577" s="86" t="s">
        <v>0</v>
      </c>
      <c r="M577" s="86" t="s">
        <v>1</v>
      </c>
      <c r="N577" s="86" t="s">
        <v>2</v>
      </c>
      <c r="O577" s="86" t="s">
        <v>3</v>
      </c>
      <c r="P577" s="86" t="s">
        <v>27</v>
      </c>
      <c r="Q577" s="86" t="s">
        <v>4</v>
      </c>
      <c r="R577" s="86" t="s">
        <v>5</v>
      </c>
      <c r="S577" s="87" t="s">
        <v>6</v>
      </c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</row>
    <row r="578" spans="1:38" ht="15">
      <c r="A578" s="409" t="s">
        <v>48</v>
      </c>
      <c r="B578" s="386" t="s">
        <v>119</v>
      </c>
      <c r="C578" s="387"/>
      <c r="D578" s="387"/>
      <c r="E578" s="387"/>
      <c r="F578" s="387"/>
      <c r="G578" s="387"/>
      <c r="H578" s="387"/>
      <c r="I578" s="388"/>
      <c r="K578" s="393" t="s">
        <v>48</v>
      </c>
      <c r="L578" s="389" t="s">
        <v>119</v>
      </c>
      <c r="M578" s="390"/>
      <c r="N578" s="390"/>
      <c r="O578" s="390"/>
      <c r="P578" s="390"/>
      <c r="Q578" s="390"/>
      <c r="R578" s="390"/>
      <c r="S578" s="391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</row>
    <row r="579" spans="1:38" ht="15">
      <c r="A579" s="26" t="s">
        <v>7</v>
      </c>
      <c r="B579" s="38">
        <v>9.6685526356292826</v>
      </c>
      <c r="C579" s="38">
        <v>0</v>
      </c>
      <c r="D579" s="38">
        <v>1.8434621180701762</v>
      </c>
      <c r="E579" s="38">
        <v>0</v>
      </c>
      <c r="F579" s="396"/>
      <c r="G579" s="38">
        <v>0</v>
      </c>
      <c r="H579" s="39">
        <v>0</v>
      </c>
      <c r="I579" s="40">
        <f>SUM(B579:H579)</f>
        <v>11.512014753699459</v>
      </c>
      <c r="K579" s="85" t="s">
        <v>7</v>
      </c>
      <c r="L579" s="38">
        <v>9.6685526356292826</v>
      </c>
      <c r="M579" s="38">
        <v>0</v>
      </c>
      <c r="N579" s="38">
        <v>1.8434621180701762</v>
      </c>
      <c r="O579" s="38">
        <v>0</v>
      </c>
      <c r="P579" s="38">
        <v>0.16491861425275647</v>
      </c>
      <c r="Q579" s="38">
        <v>0</v>
      </c>
      <c r="R579" s="104">
        <v>0</v>
      </c>
      <c r="S579" s="105">
        <f>SUM(L579:R579)</f>
        <v>11.676933367952216</v>
      </c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</row>
    <row r="580" spans="1:38" ht="15">
      <c r="A580" s="27" t="s">
        <v>8</v>
      </c>
      <c r="B580" s="41">
        <v>24.534937525275662</v>
      </c>
      <c r="C580" s="41">
        <v>0</v>
      </c>
      <c r="D580" s="41">
        <v>5.9686384075265924</v>
      </c>
      <c r="E580" s="41">
        <v>0</v>
      </c>
      <c r="F580" s="397"/>
      <c r="G580" s="41">
        <v>0</v>
      </c>
      <c r="H580" s="42">
        <v>0</v>
      </c>
      <c r="I580" s="43">
        <f t="shared" ref="I580:I599" si="254">SUM(B580:H580)</f>
        <v>30.503575932802256</v>
      </c>
      <c r="K580" s="77" t="s">
        <v>8</v>
      </c>
      <c r="L580" s="90">
        <v>24.534937525275662</v>
      </c>
      <c r="M580" s="90">
        <v>0</v>
      </c>
      <c r="N580" s="90">
        <v>5.9686384075265924</v>
      </c>
      <c r="O580" s="90">
        <v>0</v>
      </c>
      <c r="P580" s="90">
        <v>0</v>
      </c>
      <c r="Q580" s="90">
        <v>0</v>
      </c>
      <c r="R580" s="91">
        <v>0</v>
      </c>
      <c r="S580" s="92">
        <f t="shared" ref="S580:S599" si="255">SUM(L580:R580)</f>
        <v>30.503575932802256</v>
      </c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</row>
    <row r="581" spans="1:38" ht="15">
      <c r="A581" s="28" t="s">
        <v>10</v>
      </c>
      <c r="B581" s="44">
        <v>7.3563357403893912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254"/>
        <v>7.3563357403893912</v>
      </c>
      <c r="K581" s="78" t="s">
        <v>10</v>
      </c>
      <c r="L581" s="44">
        <v>7.3563357403893912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8">
        <v>0</v>
      </c>
      <c r="S581" s="89">
        <f t="shared" si="255"/>
        <v>7.3563357403893912</v>
      </c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</row>
    <row r="582" spans="1:38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254"/>
        <v>0</v>
      </c>
      <c r="K582" s="77" t="s">
        <v>55</v>
      </c>
      <c r="L582" s="90">
        <v>0</v>
      </c>
      <c r="M582" s="90">
        <v>0</v>
      </c>
      <c r="N582" s="90">
        <v>0</v>
      </c>
      <c r="O582" s="90">
        <v>0</v>
      </c>
      <c r="P582" s="90">
        <v>0</v>
      </c>
      <c r="Q582" s="90">
        <v>0</v>
      </c>
      <c r="R582" s="91">
        <v>0</v>
      </c>
      <c r="S582" s="92">
        <f t="shared" si="255"/>
        <v>0</v>
      </c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</row>
    <row r="583" spans="1:38" ht="15">
      <c r="A583" s="28" t="s">
        <v>16</v>
      </c>
      <c r="B583" s="44">
        <v>275.22720594159466</v>
      </c>
      <c r="C583" s="44">
        <v>33.336840001169776</v>
      </c>
      <c r="D583" s="44">
        <v>7.1881534577657673</v>
      </c>
      <c r="E583" s="44">
        <v>16.031623260851958</v>
      </c>
      <c r="F583" s="397"/>
      <c r="G583" s="44">
        <v>0</v>
      </c>
      <c r="H583" s="45">
        <v>0</v>
      </c>
      <c r="I583" s="40">
        <f t="shared" si="254"/>
        <v>331.7838226613822</v>
      </c>
      <c r="K583" s="78" t="s">
        <v>16</v>
      </c>
      <c r="L583" s="44">
        <v>275.22720594159466</v>
      </c>
      <c r="M583" s="44">
        <v>33.336840001169776</v>
      </c>
      <c r="N583" s="44">
        <v>7.1881534577657673</v>
      </c>
      <c r="O583" s="44">
        <v>16.031623260851958</v>
      </c>
      <c r="P583" s="44">
        <v>0</v>
      </c>
      <c r="Q583" s="44">
        <v>0</v>
      </c>
      <c r="R583" s="88">
        <v>0</v>
      </c>
      <c r="S583" s="89">
        <f t="shared" si="255"/>
        <v>331.7838226613822</v>
      </c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</row>
    <row r="584" spans="1:38" ht="15">
      <c r="A584" s="27" t="s">
        <v>67</v>
      </c>
      <c r="B584" s="41">
        <v>2503.6543150552916</v>
      </c>
      <c r="C584" s="41">
        <v>37.995069599781395</v>
      </c>
      <c r="D584" s="41">
        <v>44.925277113588024</v>
      </c>
      <c r="E584" s="41">
        <v>0</v>
      </c>
      <c r="F584" s="397"/>
      <c r="G584" s="41">
        <v>0</v>
      </c>
      <c r="H584" s="42">
        <v>0</v>
      </c>
      <c r="I584" s="43">
        <f t="shared" si="254"/>
        <v>2586.5746617686609</v>
      </c>
      <c r="K584" s="77" t="s">
        <v>67</v>
      </c>
      <c r="L584" s="90">
        <v>2503.6543150552916</v>
      </c>
      <c r="M584" s="90">
        <v>37.995069599781395</v>
      </c>
      <c r="N584" s="90">
        <v>44.925277113588024</v>
      </c>
      <c r="O584" s="90">
        <v>0</v>
      </c>
      <c r="P584" s="90">
        <v>0</v>
      </c>
      <c r="Q584" s="90">
        <v>0</v>
      </c>
      <c r="R584" s="91">
        <v>0</v>
      </c>
      <c r="S584" s="92">
        <f t="shared" si="255"/>
        <v>2586.5746617686609</v>
      </c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</row>
    <row r="585" spans="1:38" ht="15">
      <c r="A585" s="28" t="s">
        <v>57</v>
      </c>
      <c r="B585" s="44">
        <v>0</v>
      </c>
      <c r="C585" s="44">
        <v>0</v>
      </c>
      <c r="D585" s="44">
        <v>0.35937602386959233</v>
      </c>
      <c r="E585" s="44">
        <v>167.64340044378585</v>
      </c>
      <c r="F585" s="397"/>
      <c r="G585" s="44">
        <v>0</v>
      </c>
      <c r="H585" s="45">
        <v>0</v>
      </c>
      <c r="I585" s="40">
        <f t="shared" si="254"/>
        <v>168.00277646765545</v>
      </c>
      <c r="K585" s="78" t="s">
        <v>57</v>
      </c>
      <c r="L585" s="44">
        <v>0</v>
      </c>
      <c r="M585" s="44">
        <v>0</v>
      </c>
      <c r="N585" s="44">
        <v>0.35937602386959233</v>
      </c>
      <c r="O585" s="44">
        <v>167.64340044378585</v>
      </c>
      <c r="P585" s="44">
        <v>13114.41594458605</v>
      </c>
      <c r="Q585" s="44">
        <v>0</v>
      </c>
      <c r="R585" s="88">
        <v>0</v>
      </c>
      <c r="S585" s="89">
        <f t="shared" si="255"/>
        <v>13282.418721053706</v>
      </c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</row>
    <row r="586" spans="1:38" ht="15">
      <c r="A586" s="27" t="s">
        <v>12</v>
      </c>
      <c r="B586" s="41">
        <v>0</v>
      </c>
      <c r="C586" s="41">
        <v>0</v>
      </c>
      <c r="D586" s="41">
        <v>5.0397095941587464E-2</v>
      </c>
      <c r="E586" s="41">
        <v>1.4734855480684588</v>
      </c>
      <c r="F586" s="397"/>
      <c r="G586" s="41">
        <v>0</v>
      </c>
      <c r="H586" s="42">
        <v>0</v>
      </c>
      <c r="I586" s="43">
        <f t="shared" si="254"/>
        <v>1.5238826440100461</v>
      </c>
      <c r="K586" s="77" t="s">
        <v>12</v>
      </c>
      <c r="L586" s="90">
        <v>0</v>
      </c>
      <c r="M586" s="90">
        <v>0</v>
      </c>
      <c r="N586" s="90">
        <v>5.0397095941587464E-2</v>
      </c>
      <c r="O586" s="90">
        <v>1.4734855480684588</v>
      </c>
      <c r="P586" s="90">
        <v>546.22177479534639</v>
      </c>
      <c r="Q586" s="90">
        <v>0</v>
      </c>
      <c r="R586" s="91">
        <v>0</v>
      </c>
      <c r="S586" s="92">
        <f t="shared" si="255"/>
        <v>547.74565743935648</v>
      </c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</row>
    <row r="587" spans="1:38" ht="15">
      <c r="A587" s="28" t="s">
        <v>58</v>
      </c>
      <c r="B587" s="44">
        <v>0</v>
      </c>
      <c r="C587" s="44">
        <v>0</v>
      </c>
      <c r="D587" s="44">
        <v>0</v>
      </c>
      <c r="E587" s="44">
        <v>0</v>
      </c>
      <c r="F587" s="397"/>
      <c r="G587" s="44">
        <v>0</v>
      </c>
      <c r="H587" s="45">
        <v>0</v>
      </c>
      <c r="I587" s="40">
        <f t="shared" si="254"/>
        <v>0</v>
      </c>
      <c r="K587" s="78" t="s">
        <v>58</v>
      </c>
      <c r="L587" s="44">
        <v>0</v>
      </c>
      <c r="M587" s="44">
        <v>0</v>
      </c>
      <c r="N587" s="44">
        <v>0</v>
      </c>
      <c r="O587" s="44">
        <v>0</v>
      </c>
      <c r="P587" s="44">
        <v>1493.971522721047</v>
      </c>
      <c r="Q587" s="44">
        <v>0</v>
      </c>
      <c r="R587" s="88">
        <v>0</v>
      </c>
      <c r="S587" s="89">
        <f t="shared" si="255"/>
        <v>1493.971522721047</v>
      </c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</row>
    <row r="588" spans="1:38" ht="15">
      <c r="A588" s="27" t="s">
        <v>17</v>
      </c>
      <c r="B588" s="41">
        <v>426.41369329100445</v>
      </c>
      <c r="C588" s="41">
        <v>2.3104350560820128</v>
      </c>
      <c r="D588" s="41">
        <v>54.118895136635217</v>
      </c>
      <c r="E588" s="41">
        <v>7.3773428187837524</v>
      </c>
      <c r="F588" s="397"/>
      <c r="G588" s="41">
        <v>0</v>
      </c>
      <c r="H588" s="42">
        <v>0</v>
      </c>
      <c r="I588" s="43">
        <f t="shared" si="254"/>
        <v>490.2203663025054</v>
      </c>
      <c r="K588" s="77" t="s">
        <v>17</v>
      </c>
      <c r="L588" s="90">
        <v>426.41369329100445</v>
      </c>
      <c r="M588" s="90">
        <v>2.3104350560820128</v>
      </c>
      <c r="N588" s="90">
        <v>54.118895136635217</v>
      </c>
      <c r="O588" s="90">
        <v>7.3773428187837524</v>
      </c>
      <c r="P588" s="90">
        <v>0</v>
      </c>
      <c r="Q588" s="90">
        <v>0</v>
      </c>
      <c r="R588" s="91">
        <v>0</v>
      </c>
      <c r="S588" s="92">
        <f t="shared" si="255"/>
        <v>490.2203663025054</v>
      </c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</row>
    <row r="589" spans="1:38" ht="15">
      <c r="A589" s="28" t="s">
        <v>139</v>
      </c>
      <c r="B589" s="44">
        <v>2241.4881713224781</v>
      </c>
      <c r="C589" s="44">
        <v>353.22891137360278</v>
      </c>
      <c r="D589" s="44">
        <v>68.890657492315427</v>
      </c>
      <c r="E589" s="44">
        <v>54.245842073522226</v>
      </c>
      <c r="F589" s="397"/>
      <c r="G589" s="44">
        <v>0</v>
      </c>
      <c r="H589" s="45">
        <v>0</v>
      </c>
      <c r="I589" s="40">
        <f t="shared" si="254"/>
        <v>2717.8535822619187</v>
      </c>
      <c r="K589" s="78" t="s">
        <v>139</v>
      </c>
      <c r="L589" s="44">
        <v>2241.4881713224781</v>
      </c>
      <c r="M589" s="44">
        <v>353.22891137360278</v>
      </c>
      <c r="N589" s="44">
        <v>68.890657492315427</v>
      </c>
      <c r="O589" s="44">
        <v>54.245842073522226</v>
      </c>
      <c r="P589" s="44">
        <v>192.36894139642141</v>
      </c>
      <c r="Q589" s="44">
        <v>0</v>
      </c>
      <c r="R589" s="88">
        <v>0</v>
      </c>
      <c r="S589" s="89">
        <f t="shared" si="255"/>
        <v>2910.2225236583399</v>
      </c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</row>
    <row r="590" spans="1:38" ht="15">
      <c r="A590" s="27" t="s">
        <v>25</v>
      </c>
      <c r="B590" s="41">
        <v>1209.2776112695537</v>
      </c>
      <c r="C590" s="41">
        <v>0</v>
      </c>
      <c r="D590" s="41">
        <v>2667.0975352165838</v>
      </c>
      <c r="E590" s="41">
        <v>587.73071747124914</v>
      </c>
      <c r="F590" s="397"/>
      <c r="G590" s="41">
        <v>1827.2640346657558</v>
      </c>
      <c r="H590" s="42">
        <v>0.47569721568566642</v>
      </c>
      <c r="I590" s="43">
        <f t="shared" si="254"/>
        <v>6291.8455958388286</v>
      </c>
      <c r="K590" s="77" t="s">
        <v>25</v>
      </c>
      <c r="L590" s="90">
        <v>1209.2776112695537</v>
      </c>
      <c r="M590" s="90">
        <v>0</v>
      </c>
      <c r="N590" s="90">
        <v>2667.0975352165838</v>
      </c>
      <c r="O590" s="90">
        <v>587.73071747124914</v>
      </c>
      <c r="P590" s="90">
        <v>1797.8184027712384</v>
      </c>
      <c r="Q590" s="90">
        <v>1827.2640346657558</v>
      </c>
      <c r="R590" s="91">
        <v>0.47569721568566642</v>
      </c>
      <c r="S590" s="92">
        <f t="shared" si="255"/>
        <v>8089.6639986100663</v>
      </c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</row>
    <row r="591" spans="1:38" ht="15">
      <c r="A591" s="28" t="s">
        <v>24</v>
      </c>
      <c r="B591" s="44">
        <v>1321.2418062075405</v>
      </c>
      <c r="C591" s="44">
        <v>8.3764372702046987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 t="shared" si="254"/>
        <v>1329.6182434777452</v>
      </c>
      <c r="K591" s="78" t="s">
        <v>24</v>
      </c>
      <c r="L591" s="44">
        <v>1321.2418062075405</v>
      </c>
      <c r="M591" s="44">
        <v>8.3764372702046987</v>
      </c>
      <c r="N591" s="44">
        <v>0</v>
      </c>
      <c r="O591" s="44">
        <v>0</v>
      </c>
      <c r="P591" s="44">
        <v>0</v>
      </c>
      <c r="Q591" s="44">
        <v>0</v>
      </c>
      <c r="R591" s="88">
        <v>0</v>
      </c>
      <c r="S591" s="89">
        <f t="shared" si="255"/>
        <v>1329.6182434777452</v>
      </c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</row>
    <row r="592" spans="1:38" ht="15">
      <c r="A592" s="27" t="s">
        <v>59</v>
      </c>
      <c r="B592" s="41">
        <v>57.45376670666235</v>
      </c>
      <c r="C592" s="41">
        <v>0</v>
      </c>
      <c r="D592" s="41">
        <v>10.213587830380741</v>
      </c>
      <c r="E592" s="41">
        <v>0</v>
      </c>
      <c r="F592" s="397"/>
      <c r="G592" s="41">
        <v>0</v>
      </c>
      <c r="H592" s="42">
        <v>0</v>
      </c>
      <c r="I592" s="43">
        <f t="shared" si="254"/>
        <v>67.667354537043096</v>
      </c>
      <c r="K592" s="77" t="s">
        <v>59</v>
      </c>
      <c r="L592" s="90">
        <v>57.45376670666235</v>
      </c>
      <c r="M592" s="90">
        <v>0</v>
      </c>
      <c r="N592" s="90">
        <v>10.213587830380741</v>
      </c>
      <c r="O592" s="90">
        <v>0</v>
      </c>
      <c r="P592" s="90">
        <v>0</v>
      </c>
      <c r="Q592" s="90">
        <v>0</v>
      </c>
      <c r="R592" s="91">
        <v>0</v>
      </c>
      <c r="S592" s="92">
        <f t="shared" si="255"/>
        <v>67.667354537043096</v>
      </c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</row>
    <row r="593" spans="1:38" ht="15">
      <c r="A593" s="28" t="s">
        <v>22</v>
      </c>
      <c r="B593" s="44">
        <v>384.94906868647053</v>
      </c>
      <c r="C593" s="44">
        <v>0</v>
      </c>
      <c r="D593" s="44">
        <v>23.743357594189732</v>
      </c>
      <c r="E593" s="44">
        <v>0</v>
      </c>
      <c r="F593" s="397"/>
      <c r="G593" s="44">
        <v>0</v>
      </c>
      <c r="H593" s="45">
        <v>0</v>
      </c>
      <c r="I593" s="40">
        <f t="shared" si="254"/>
        <v>408.69242628066024</v>
      </c>
      <c r="K593" s="78" t="s">
        <v>22</v>
      </c>
      <c r="L593" s="44">
        <v>384.94906868647053</v>
      </c>
      <c r="M593" s="44">
        <v>0</v>
      </c>
      <c r="N593" s="44">
        <v>23.743357594189732</v>
      </c>
      <c r="O593" s="44">
        <v>0</v>
      </c>
      <c r="P593" s="44">
        <v>604.45026309053696</v>
      </c>
      <c r="Q593" s="44">
        <v>0</v>
      </c>
      <c r="R593" s="88">
        <v>0</v>
      </c>
      <c r="S593" s="89">
        <f t="shared" si="255"/>
        <v>1013.1426893711972</v>
      </c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</row>
    <row r="594" spans="1:38" ht="15">
      <c r="A594" s="27" t="s">
        <v>21</v>
      </c>
      <c r="B594" s="41">
        <v>42.25737404324709</v>
      </c>
      <c r="C594" s="41">
        <v>0</v>
      </c>
      <c r="D594" s="41">
        <v>0.7807581258759384</v>
      </c>
      <c r="E594" s="41">
        <v>0</v>
      </c>
      <c r="F594" s="397"/>
      <c r="G594" s="41">
        <v>0</v>
      </c>
      <c r="H594" s="42">
        <v>0</v>
      </c>
      <c r="I594" s="43">
        <f t="shared" si="254"/>
        <v>43.038132169123031</v>
      </c>
      <c r="K594" s="77" t="s">
        <v>21</v>
      </c>
      <c r="L594" s="90">
        <v>42.25737404324709</v>
      </c>
      <c r="M594" s="90">
        <v>0</v>
      </c>
      <c r="N594" s="90">
        <v>0.7807581258759384</v>
      </c>
      <c r="O594" s="90">
        <v>0</v>
      </c>
      <c r="P594" s="90">
        <v>0</v>
      </c>
      <c r="Q594" s="90">
        <v>0</v>
      </c>
      <c r="R594" s="91">
        <v>0</v>
      </c>
      <c r="S594" s="92">
        <f t="shared" si="255"/>
        <v>43.038132169123031</v>
      </c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</row>
    <row r="595" spans="1:38" ht="15">
      <c r="A595" s="29" t="s">
        <v>63</v>
      </c>
      <c r="B595" s="44">
        <v>926.81887417666439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254"/>
        <v>926.81887417666439</v>
      </c>
      <c r="K595" s="79" t="s">
        <v>63</v>
      </c>
      <c r="L595" s="44">
        <v>926.81887417666439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8">
        <v>0</v>
      </c>
      <c r="S595" s="89">
        <f t="shared" si="255"/>
        <v>926.81887417666439</v>
      </c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</row>
    <row r="596" spans="1:38">
      <c r="A596" s="58" t="s">
        <v>23</v>
      </c>
      <c r="B596" s="62">
        <v>926.81887417666439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254"/>
        <v>926.81887417666439</v>
      </c>
      <c r="K596" s="80" t="s">
        <v>23</v>
      </c>
      <c r="L596" s="93">
        <v>926.81887417666439</v>
      </c>
      <c r="M596" s="93">
        <v>0</v>
      </c>
      <c r="N596" s="93">
        <v>0</v>
      </c>
      <c r="O596" s="93">
        <v>0</v>
      </c>
      <c r="P596" s="93">
        <v>0</v>
      </c>
      <c r="Q596" s="93">
        <v>0</v>
      </c>
      <c r="R596" s="94">
        <v>0</v>
      </c>
      <c r="S596" s="95">
        <f t="shared" si="255"/>
        <v>926.81887417666439</v>
      </c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</row>
    <row r="597" spans="1:38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254"/>
        <v>0</v>
      </c>
      <c r="K597" s="81" t="s">
        <v>19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96">
        <v>0</v>
      </c>
      <c r="S597" s="97">
        <f t="shared" si="255"/>
        <v>0</v>
      </c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</row>
    <row r="598" spans="1:38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254"/>
        <v>0</v>
      </c>
      <c r="K598" s="80" t="s">
        <v>20</v>
      </c>
      <c r="L598" s="93">
        <v>0</v>
      </c>
      <c r="M598" s="93">
        <v>0</v>
      </c>
      <c r="N598" s="93">
        <v>0</v>
      </c>
      <c r="O598" s="93">
        <v>0</v>
      </c>
      <c r="P598" s="93">
        <v>0</v>
      </c>
      <c r="Q598" s="93">
        <v>0</v>
      </c>
      <c r="R598" s="94">
        <v>0</v>
      </c>
      <c r="S598" s="95">
        <f t="shared" si="255"/>
        <v>0</v>
      </c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</row>
    <row r="599" spans="1:38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254"/>
        <v>0</v>
      </c>
      <c r="K599" s="82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8">
        <v>0</v>
      </c>
      <c r="S599" s="99">
        <f t="shared" si="255"/>
        <v>0</v>
      </c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</row>
    <row r="600" spans="1:38" ht="15">
      <c r="A600" s="34" t="s">
        <v>26</v>
      </c>
      <c r="B600" s="70">
        <f>SUM(B579:B595)</f>
        <v>9430.3417126018012</v>
      </c>
      <c r="C600" s="70">
        <f t="shared" ref="C600:I600" si="256">SUM(C579:C595)</f>
        <v>435.24769330084069</v>
      </c>
      <c r="D600" s="70">
        <f t="shared" si="256"/>
        <v>2885.1800956127422</v>
      </c>
      <c r="E600" s="70">
        <f t="shared" si="256"/>
        <v>834.50241161626138</v>
      </c>
      <c r="F600" s="70">
        <f t="shared" si="256"/>
        <v>0</v>
      </c>
      <c r="G600" s="70">
        <f t="shared" si="256"/>
        <v>1827.2640346657558</v>
      </c>
      <c r="H600" s="71">
        <f t="shared" si="256"/>
        <v>0.47569721568566642</v>
      </c>
      <c r="I600" s="40">
        <f t="shared" si="256"/>
        <v>15413.01164501309</v>
      </c>
      <c r="K600" s="83" t="s">
        <v>26</v>
      </c>
      <c r="L600" s="70">
        <f>SUM(L579:L595)</f>
        <v>9430.3417126018012</v>
      </c>
      <c r="M600" s="70">
        <f t="shared" ref="M600:S600" si="257">SUM(M579:M595)</f>
        <v>435.24769330084069</v>
      </c>
      <c r="N600" s="70">
        <f t="shared" si="257"/>
        <v>2885.1800956127422</v>
      </c>
      <c r="O600" s="70">
        <f t="shared" si="257"/>
        <v>834.50241161626138</v>
      </c>
      <c r="P600" s="70">
        <f t="shared" si="257"/>
        <v>17749.411767974896</v>
      </c>
      <c r="Q600" s="70">
        <f t="shared" si="257"/>
        <v>1827.2640346657558</v>
      </c>
      <c r="R600" s="71">
        <f t="shared" si="257"/>
        <v>0.47569721568566642</v>
      </c>
      <c r="S600" s="100">
        <f t="shared" si="257"/>
        <v>33162.423412987984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</row>
    <row r="601" spans="1:38" s="14" customFormat="1" ht="15.75" thickBot="1">
      <c r="A601" s="61" t="s">
        <v>86</v>
      </c>
      <c r="B601" s="49">
        <f>IF($I600=0,"-",B600/$I600)</f>
        <v>0.61184289805250403</v>
      </c>
      <c r="C601" s="49">
        <f t="shared" ref="C601:H601" si="258">IF($I600=0,"-",C600/$I600)</f>
        <v>2.8238977775746115E-2</v>
      </c>
      <c r="D601" s="49">
        <f t="shared" si="258"/>
        <v>0.18719119676693735</v>
      </c>
      <c r="E601" s="49">
        <f t="shared" si="258"/>
        <v>5.414272245011028E-2</v>
      </c>
      <c r="F601" s="49">
        <f t="shared" si="258"/>
        <v>0</v>
      </c>
      <c r="G601" s="49">
        <f t="shared" si="258"/>
        <v>0.11855334160192961</v>
      </c>
      <c r="H601" s="72">
        <f t="shared" si="258"/>
        <v>3.0863352772433619E-5</v>
      </c>
      <c r="I601" s="50">
        <f>SUM(B601:H601)</f>
        <v>1</v>
      </c>
      <c r="K601" s="84" t="s">
        <v>86</v>
      </c>
      <c r="L601" s="101">
        <f>IF($S600=0,"-",L600/$S600)</f>
        <v>0.2843682922433356</v>
      </c>
      <c r="M601" s="101">
        <f t="shared" ref="M601:R601" si="259">IF($S600=0,"-",M600/$S600)</f>
        <v>1.3124725171031288E-2</v>
      </c>
      <c r="N601" s="101">
        <f t="shared" si="259"/>
        <v>8.7001485376450749E-2</v>
      </c>
      <c r="O601" s="101">
        <f t="shared" si="259"/>
        <v>2.5164096158588653E-2</v>
      </c>
      <c r="P601" s="101">
        <f t="shared" si="259"/>
        <v>0.53522661920489745</v>
      </c>
      <c r="Q601" s="101">
        <f t="shared" si="259"/>
        <v>5.5100437380885506E-2</v>
      </c>
      <c r="R601" s="102">
        <f t="shared" si="259"/>
        <v>1.4344464810715875E-5</v>
      </c>
      <c r="S601" s="103">
        <f>SUM(L601:R601)</f>
        <v>1</v>
      </c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20"/>
      <c r="AK601" s="15"/>
      <c r="AL601" s="15"/>
    </row>
    <row r="602" spans="1:38" ht="15" thickBot="1">
      <c r="A602" s="32"/>
      <c r="B602" s="32"/>
      <c r="C602" s="32"/>
      <c r="D602" s="32"/>
      <c r="E602" s="32"/>
      <c r="F602" s="32"/>
      <c r="G602" s="32"/>
      <c r="H602" s="32"/>
      <c r="I602" s="32"/>
      <c r="K602" s="32"/>
      <c r="L602" s="32"/>
      <c r="M602" s="32"/>
      <c r="N602" s="32"/>
      <c r="O602" s="32"/>
      <c r="P602" s="32"/>
      <c r="Q602" s="32"/>
      <c r="R602" s="32"/>
      <c r="S602" s="3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</row>
    <row r="603" spans="1:38" ht="28.5">
      <c r="A603" s="441" t="s">
        <v>49</v>
      </c>
      <c r="B603" s="36" t="s">
        <v>0</v>
      </c>
      <c r="C603" s="36" t="s">
        <v>28</v>
      </c>
      <c r="D603" s="36" t="s">
        <v>29</v>
      </c>
      <c r="E603" s="36" t="s">
        <v>30</v>
      </c>
      <c r="F603" s="36" t="s">
        <v>27</v>
      </c>
      <c r="G603" s="36" t="s">
        <v>4</v>
      </c>
      <c r="H603" s="36" t="s">
        <v>5</v>
      </c>
      <c r="I603" s="37" t="s">
        <v>6</v>
      </c>
      <c r="K603" s="394" t="s">
        <v>49</v>
      </c>
      <c r="L603" s="86" t="s">
        <v>0</v>
      </c>
      <c r="M603" s="86" t="s">
        <v>28</v>
      </c>
      <c r="N603" s="86" t="s">
        <v>29</v>
      </c>
      <c r="O603" s="86" t="s">
        <v>30</v>
      </c>
      <c r="P603" s="86" t="s">
        <v>27</v>
      </c>
      <c r="Q603" s="86" t="s">
        <v>4</v>
      </c>
      <c r="R603" s="86" t="s">
        <v>5</v>
      </c>
      <c r="S603" s="87" t="s">
        <v>6</v>
      </c>
      <c r="U603" s="447" t="s">
        <v>49</v>
      </c>
      <c r="V603" s="117" t="s">
        <v>71</v>
      </c>
      <c r="W603" s="117" t="s">
        <v>72</v>
      </c>
      <c r="X603" s="117" t="s">
        <v>69</v>
      </c>
      <c r="Y603" s="117" t="s">
        <v>73</v>
      </c>
      <c r="Z603" s="117" t="s">
        <v>74</v>
      </c>
      <c r="AA603" s="117" t="s">
        <v>70</v>
      </c>
      <c r="AB603" s="117" t="s">
        <v>75</v>
      </c>
      <c r="AC603" s="117" t="s">
        <v>76</v>
      </c>
      <c r="AD603" s="117" t="s">
        <v>66</v>
      </c>
      <c r="AE603" s="137" t="s">
        <v>27</v>
      </c>
      <c r="AF603" s="138" t="s">
        <v>62</v>
      </c>
    </row>
    <row r="604" spans="1:38" ht="15">
      <c r="A604" s="442" t="s">
        <v>49</v>
      </c>
      <c r="B604" s="386" t="s">
        <v>119</v>
      </c>
      <c r="C604" s="387"/>
      <c r="D604" s="387"/>
      <c r="E604" s="387"/>
      <c r="F604" s="387"/>
      <c r="G604" s="387"/>
      <c r="H604" s="387"/>
      <c r="I604" s="388"/>
      <c r="K604" s="395" t="s">
        <v>49</v>
      </c>
      <c r="L604" s="389" t="s">
        <v>119</v>
      </c>
      <c r="M604" s="390"/>
      <c r="N604" s="390"/>
      <c r="O604" s="390"/>
      <c r="P604" s="390"/>
      <c r="Q604" s="390"/>
      <c r="R604" s="390"/>
      <c r="S604" s="391"/>
      <c r="U604" s="448" t="s">
        <v>49</v>
      </c>
      <c r="V604" s="449" t="s">
        <v>119</v>
      </c>
      <c r="W604" s="450"/>
      <c r="X604" s="450"/>
      <c r="Y604" s="450"/>
      <c r="Z604" s="450"/>
      <c r="AA604" s="450"/>
      <c r="AB604" s="450"/>
      <c r="AC604" s="450"/>
      <c r="AD604" s="450"/>
      <c r="AE604" s="450"/>
      <c r="AF604" s="451"/>
    </row>
    <row r="605" spans="1:38" ht="15">
      <c r="A605" s="26" t="s">
        <v>7</v>
      </c>
      <c r="B605" s="38">
        <v>58.064645830923858</v>
      </c>
      <c r="C605" s="38">
        <v>0</v>
      </c>
      <c r="D605" s="38">
        <v>2.3334119176589518</v>
      </c>
      <c r="E605" s="38">
        <v>0</v>
      </c>
      <c r="F605" s="396"/>
      <c r="G605" s="38">
        <v>0</v>
      </c>
      <c r="H605" s="39">
        <v>0</v>
      </c>
      <c r="I605" s="40">
        <f>SUM(B605:H605)</f>
        <v>60.398057748582808</v>
      </c>
      <c r="K605" s="85" t="s">
        <v>7</v>
      </c>
      <c r="L605" s="38">
        <v>58.064645830923858</v>
      </c>
      <c r="M605" s="38">
        <v>0</v>
      </c>
      <c r="N605" s="38">
        <v>2.3334119176589518</v>
      </c>
      <c r="O605" s="38">
        <v>0</v>
      </c>
      <c r="P605" s="38">
        <v>0</v>
      </c>
      <c r="Q605" s="38">
        <v>0</v>
      </c>
      <c r="R605" s="104">
        <v>0</v>
      </c>
      <c r="S605" s="105">
        <f>SUM(L605:R605)</f>
        <v>60.398057748582808</v>
      </c>
      <c r="U605" s="106" t="s">
        <v>7</v>
      </c>
      <c r="V605" s="119">
        <v>58.064645830923858</v>
      </c>
      <c r="W605" s="119">
        <v>2.3334119176589518</v>
      </c>
      <c r="X605" s="119">
        <v>0</v>
      </c>
      <c r="Y605" s="119">
        <v>0</v>
      </c>
      <c r="Z605" s="119">
        <v>0</v>
      </c>
      <c r="AA605" s="119">
        <v>0</v>
      </c>
      <c r="AB605" s="119">
        <v>0</v>
      </c>
      <c r="AC605" s="119">
        <v>0</v>
      </c>
      <c r="AD605" s="121">
        <v>0</v>
      </c>
      <c r="AE605" s="121">
        <f t="shared" ref="AE605:AE610" si="260">+P605</f>
        <v>0</v>
      </c>
      <c r="AF605" s="122">
        <f t="shared" ref="AF605:AF625" si="261">SUM(V605:AE605)</f>
        <v>60.398057748582808</v>
      </c>
      <c r="AG605" s="2" t="str">
        <f>+IF(ABS(S605-AF605)&gt;0.01,S605-AF605,"")</f>
        <v/>
      </c>
    </row>
    <row r="606" spans="1:38" ht="15">
      <c r="A606" s="27" t="s">
        <v>8</v>
      </c>
      <c r="B606" s="41">
        <v>149.42314898823338</v>
      </c>
      <c r="C606" s="41">
        <v>0</v>
      </c>
      <c r="D606" s="41">
        <v>10.376108863452686</v>
      </c>
      <c r="E606" s="41">
        <v>0</v>
      </c>
      <c r="F606" s="397"/>
      <c r="G606" s="41">
        <v>0</v>
      </c>
      <c r="H606" s="42">
        <v>0</v>
      </c>
      <c r="I606" s="43">
        <f t="shared" ref="I606:I625" si="262">SUM(B606:H606)</f>
        <v>159.79925785168606</v>
      </c>
      <c r="K606" s="77" t="s">
        <v>8</v>
      </c>
      <c r="L606" s="90">
        <v>149.42314898823338</v>
      </c>
      <c r="M606" s="90">
        <v>0</v>
      </c>
      <c r="N606" s="90">
        <v>10.376108863452686</v>
      </c>
      <c r="O606" s="90">
        <v>0</v>
      </c>
      <c r="P606" s="90">
        <v>0</v>
      </c>
      <c r="Q606" s="90">
        <v>0</v>
      </c>
      <c r="R606" s="91">
        <v>0</v>
      </c>
      <c r="S606" s="92">
        <f t="shared" ref="S606:S625" si="263">SUM(L606:R606)</f>
        <v>159.79925785168606</v>
      </c>
      <c r="U606" s="107" t="s">
        <v>8</v>
      </c>
      <c r="V606" s="123">
        <v>149.42314898823338</v>
      </c>
      <c r="W606" s="123">
        <v>9.7484803332050962</v>
      </c>
      <c r="X606" s="123">
        <v>0.62762853024758825</v>
      </c>
      <c r="Y606" s="123">
        <v>0</v>
      </c>
      <c r="Z606" s="123">
        <v>0</v>
      </c>
      <c r="AA606" s="123">
        <v>0</v>
      </c>
      <c r="AB606" s="123">
        <v>0</v>
      </c>
      <c r="AC606" s="123">
        <v>0</v>
      </c>
      <c r="AD606" s="123">
        <v>0</v>
      </c>
      <c r="AE606" s="123">
        <f t="shared" si="260"/>
        <v>0</v>
      </c>
      <c r="AF606" s="125">
        <f t="shared" si="261"/>
        <v>159.79925785168606</v>
      </c>
      <c r="AG606" s="2" t="str">
        <f t="shared" ref="AG606:AG626" si="264">+IF(ABS(S606-AF606)&gt;0.01,S606-AF606,"")</f>
        <v/>
      </c>
    </row>
    <row r="607" spans="1:38" ht="15">
      <c r="A607" s="28" t="s">
        <v>10</v>
      </c>
      <c r="B607" s="44">
        <v>501.3692375909086</v>
      </c>
      <c r="C607" s="44">
        <v>0</v>
      </c>
      <c r="D607" s="44">
        <v>52.947723784596825</v>
      </c>
      <c r="E607" s="44">
        <v>0</v>
      </c>
      <c r="F607" s="397"/>
      <c r="G607" s="44">
        <v>0</v>
      </c>
      <c r="H607" s="45">
        <v>0</v>
      </c>
      <c r="I607" s="40">
        <f t="shared" si="262"/>
        <v>554.31696137550546</v>
      </c>
      <c r="K607" s="78" t="s">
        <v>10</v>
      </c>
      <c r="L607" s="44">
        <v>501.3692375909086</v>
      </c>
      <c r="M607" s="44">
        <v>0</v>
      </c>
      <c r="N607" s="44">
        <v>52.947723784596825</v>
      </c>
      <c r="O607" s="44">
        <v>0</v>
      </c>
      <c r="P607" s="44">
        <v>0</v>
      </c>
      <c r="Q607" s="44">
        <v>0</v>
      </c>
      <c r="R607" s="88">
        <v>0</v>
      </c>
      <c r="S607" s="89">
        <f t="shared" si="263"/>
        <v>554.31696137550546</v>
      </c>
      <c r="U607" s="274" t="s">
        <v>10</v>
      </c>
      <c r="V607" s="119">
        <v>501.3692375909086</v>
      </c>
      <c r="W607" s="119">
        <v>52.411989628491312</v>
      </c>
      <c r="X607" s="119">
        <v>0.53573415610551312</v>
      </c>
      <c r="Y607" s="119">
        <v>0</v>
      </c>
      <c r="Z607" s="119">
        <v>0</v>
      </c>
      <c r="AA607" s="119">
        <v>0</v>
      </c>
      <c r="AB607" s="119">
        <v>0</v>
      </c>
      <c r="AC607" s="119">
        <v>0</v>
      </c>
      <c r="AD607" s="121">
        <v>0</v>
      </c>
      <c r="AE607" s="121">
        <f t="shared" si="260"/>
        <v>0</v>
      </c>
      <c r="AF607" s="122">
        <f t="shared" si="261"/>
        <v>554.31696137550534</v>
      </c>
      <c r="AG607" s="2" t="str">
        <f t="shared" si="264"/>
        <v/>
      </c>
    </row>
    <row r="608" spans="1:38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262"/>
        <v>0</v>
      </c>
      <c r="K608" s="77" t="s">
        <v>55</v>
      </c>
      <c r="L608" s="90">
        <v>0</v>
      </c>
      <c r="M608" s="90">
        <v>0</v>
      </c>
      <c r="N608" s="90">
        <v>0</v>
      </c>
      <c r="O608" s="90">
        <v>0</v>
      </c>
      <c r="P608" s="90">
        <v>0</v>
      </c>
      <c r="Q608" s="90">
        <v>0</v>
      </c>
      <c r="R608" s="91">
        <v>0</v>
      </c>
      <c r="S608" s="92">
        <f t="shared" si="263"/>
        <v>0</v>
      </c>
      <c r="U608" s="107" t="s">
        <v>55</v>
      </c>
      <c r="V608" s="123">
        <v>0</v>
      </c>
      <c r="W608" s="123">
        <v>0</v>
      </c>
      <c r="X608" s="123">
        <v>0</v>
      </c>
      <c r="Y608" s="123">
        <v>0</v>
      </c>
      <c r="Z608" s="123">
        <v>0</v>
      </c>
      <c r="AA608" s="123">
        <v>0</v>
      </c>
      <c r="AB608" s="123">
        <v>0</v>
      </c>
      <c r="AC608" s="123">
        <v>0</v>
      </c>
      <c r="AD608" s="123">
        <v>0</v>
      </c>
      <c r="AE608" s="123">
        <f t="shared" si="260"/>
        <v>0</v>
      </c>
      <c r="AF608" s="125">
        <f t="shared" si="261"/>
        <v>0</v>
      </c>
      <c r="AG608" s="2" t="str">
        <f t="shared" si="264"/>
        <v/>
      </c>
    </row>
    <row r="609" spans="1:33" ht="15">
      <c r="A609" s="28" t="s">
        <v>16</v>
      </c>
      <c r="B609" s="44">
        <v>435.69922067696132</v>
      </c>
      <c r="C609" s="44">
        <v>0</v>
      </c>
      <c r="D609" s="44">
        <v>72.693939074903923</v>
      </c>
      <c r="E609" s="44">
        <v>0</v>
      </c>
      <c r="F609" s="397"/>
      <c r="G609" s="44">
        <v>0</v>
      </c>
      <c r="H609" s="45">
        <v>0</v>
      </c>
      <c r="I609" s="40">
        <f t="shared" si="262"/>
        <v>508.39315975186526</v>
      </c>
      <c r="K609" s="78" t="s">
        <v>16</v>
      </c>
      <c r="L609" s="44">
        <v>435.69922067696132</v>
      </c>
      <c r="M609" s="44">
        <v>0</v>
      </c>
      <c r="N609" s="44">
        <v>72.693939074903923</v>
      </c>
      <c r="O609" s="44">
        <v>0</v>
      </c>
      <c r="P609" s="44">
        <v>0</v>
      </c>
      <c r="Q609" s="44">
        <v>0</v>
      </c>
      <c r="R609" s="88">
        <v>0</v>
      </c>
      <c r="S609" s="89">
        <f t="shared" si="263"/>
        <v>508.39315975186526</v>
      </c>
      <c r="U609" s="274" t="s">
        <v>16</v>
      </c>
      <c r="V609" s="119">
        <v>435.69922067696132</v>
      </c>
      <c r="W609" s="119">
        <v>72.693939074903923</v>
      </c>
      <c r="X609" s="119">
        <v>0</v>
      </c>
      <c r="Y609" s="119">
        <v>0</v>
      </c>
      <c r="Z609" s="119">
        <v>0</v>
      </c>
      <c r="AA609" s="119">
        <v>0</v>
      </c>
      <c r="AB609" s="119">
        <v>0</v>
      </c>
      <c r="AC609" s="119">
        <v>0</v>
      </c>
      <c r="AD609" s="121">
        <v>0</v>
      </c>
      <c r="AE609" s="121">
        <f t="shared" si="260"/>
        <v>0</v>
      </c>
      <c r="AF609" s="122">
        <f t="shared" si="261"/>
        <v>508.39315975186526</v>
      </c>
      <c r="AG609" s="2" t="str">
        <f t="shared" si="264"/>
        <v/>
      </c>
    </row>
    <row r="610" spans="1:33" ht="15">
      <c r="A610" s="27" t="s">
        <v>67</v>
      </c>
      <c r="B610" s="41">
        <v>7160.9663615099162</v>
      </c>
      <c r="C610" s="41">
        <v>0</v>
      </c>
      <c r="D610" s="41">
        <v>1194.7665446640633</v>
      </c>
      <c r="E610" s="41">
        <v>0</v>
      </c>
      <c r="F610" s="397"/>
      <c r="G610" s="41">
        <v>0</v>
      </c>
      <c r="H610" s="42">
        <v>0</v>
      </c>
      <c r="I610" s="43">
        <f t="shared" si="262"/>
        <v>8355.7329061739802</v>
      </c>
      <c r="K610" s="77" t="s">
        <v>67</v>
      </c>
      <c r="L610" s="90">
        <v>7160.9663615099162</v>
      </c>
      <c r="M610" s="90">
        <v>0</v>
      </c>
      <c r="N610" s="90">
        <v>1194.7665446640633</v>
      </c>
      <c r="O610" s="90">
        <v>0</v>
      </c>
      <c r="P610" s="90">
        <v>0</v>
      </c>
      <c r="Q610" s="90">
        <v>0</v>
      </c>
      <c r="R610" s="91">
        <v>0</v>
      </c>
      <c r="S610" s="92">
        <f t="shared" si="263"/>
        <v>8355.7329061739802</v>
      </c>
      <c r="U610" s="107" t="s">
        <v>15</v>
      </c>
      <c r="V610" s="123">
        <v>7160.9663615099162</v>
      </c>
      <c r="W610" s="123">
        <v>1194.7665446640633</v>
      </c>
      <c r="X610" s="123">
        <v>0</v>
      </c>
      <c r="Y610" s="123">
        <v>0</v>
      </c>
      <c r="Z610" s="123">
        <v>0</v>
      </c>
      <c r="AA610" s="123">
        <v>0</v>
      </c>
      <c r="AB610" s="123">
        <v>0</v>
      </c>
      <c r="AC610" s="123">
        <v>0</v>
      </c>
      <c r="AD610" s="123">
        <v>0</v>
      </c>
      <c r="AE610" s="123">
        <f t="shared" si="260"/>
        <v>0</v>
      </c>
      <c r="AF610" s="125">
        <f t="shared" si="261"/>
        <v>8355.7329061739802</v>
      </c>
      <c r="AG610" s="2" t="str">
        <f t="shared" si="264"/>
        <v/>
      </c>
    </row>
    <row r="611" spans="1:33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262"/>
        <v>0</v>
      </c>
      <c r="K611" s="78" t="s">
        <v>57</v>
      </c>
      <c r="L611" s="44">
        <v>0</v>
      </c>
      <c r="M611" s="44">
        <v>0</v>
      </c>
      <c r="N611" s="44">
        <v>0</v>
      </c>
      <c r="O611" s="44">
        <v>0</v>
      </c>
      <c r="P611" s="44">
        <v>13618.937986689994</v>
      </c>
      <c r="Q611" s="44">
        <v>0</v>
      </c>
      <c r="R611" s="88">
        <v>0</v>
      </c>
      <c r="S611" s="89">
        <f t="shared" si="263"/>
        <v>13618.937986689994</v>
      </c>
      <c r="U611" s="275" t="s">
        <v>57</v>
      </c>
      <c r="V611" s="119">
        <v>0</v>
      </c>
      <c r="W611" s="119">
        <v>0</v>
      </c>
      <c r="X611" s="119">
        <v>0</v>
      </c>
      <c r="Y611" s="119">
        <v>0</v>
      </c>
      <c r="Z611" s="119">
        <v>0</v>
      </c>
      <c r="AA611" s="119">
        <v>0</v>
      </c>
      <c r="AB611" s="119">
        <v>0</v>
      </c>
      <c r="AC611" s="119">
        <v>0</v>
      </c>
      <c r="AD611" s="119">
        <v>0</v>
      </c>
      <c r="AE611" s="119">
        <f>+P611</f>
        <v>13618.937986689994</v>
      </c>
      <c r="AF611" s="139">
        <f t="shared" si="261"/>
        <v>13618.937986689994</v>
      </c>
      <c r="AG611" s="2" t="str">
        <f t="shared" si="264"/>
        <v/>
      </c>
    </row>
    <row r="612" spans="1:33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 t="shared" si="262"/>
        <v>0</v>
      </c>
      <c r="K612" s="77" t="s">
        <v>12</v>
      </c>
      <c r="L612" s="90">
        <v>0</v>
      </c>
      <c r="M612" s="90">
        <v>0</v>
      </c>
      <c r="N612" s="90">
        <v>0</v>
      </c>
      <c r="O612" s="90">
        <v>0</v>
      </c>
      <c r="P612" s="90">
        <v>7982.7428065394806</v>
      </c>
      <c r="Q612" s="90">
        <v>0</v>
      </c>
      <c r="R612" s="91">
        <v>0</v>
      </c>
      <c r="S612" s="92">
        <f t="shared" si="263"/>
        <v>7982.7428065394806</v>
      </c>
      <c r="U612" s="107" t="s">
        <v>12</v>
      </c>
      <c r="V612" s="123">
        <v>0</v>
      </c>
      <c r="W612" s="123">
        <v>0</v>
      </c>
      <c r="X612" s="123">
        <v>0</v>
      </c>
      <c r="Y612" s="123">
        <v>0</v>
      </c>
      <c r="Z612" s="123">
        <v>0</v>
      </c>
      <c r="AA612" s="123">
        <v>0</v>
      </c>
      <c r="AB612" s="123">
        <v>0</v>
      </c>
      <c r="AC612" s="123">
        <v>0</v>
      </c>
      <c r="AD612" s="123">
        <v>0</v>
      </c>
      <c r="AE612" s="123">
        <f t="shared" ref="AE612:AE624" si="265">+P612</f>
        <v>7982.7428065394806</v>
      </c>
      <c r="AF612" s="125">
        <f t="shared" si="261"/>
        <v>7982.7428065394806</v>
      </c>
      <c r="AG612" s="2" t="str">
        <f t="shared" si="264"/>
        <v/>
      </c>
    </row>
    <row r="613" spans="1:33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262"/>
        <v>0</v>
      </c>
      <c r="K613" s="78" t="s">
        <v>58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8">
        <v>0</v>
      </c>
      <c r="S613" s="89">
        <f t="shared" si="263"/>
        <v>0</v>
      </c>
      <c r="U613" s="276" t="s">
        <v>58</v>
      </c>
      <c r="V613" s="119">
        <v>0</v>
      </c>
      <c r="W613" s="119">
        <v>0</v>
      </c>
      <c r="X613" s="119">
        <v>0</v>
      </c>
      <c r="Y613" s="119">
        <v>0</v>
      </c>
      <c r="Z613" s="119">
        <v>0</v>
      </c>
      <c r="AA613" s="119">
        <v>0</v>
      </c>
      <c r="AB613" s="119">
        <v>0</v>
      </c>
      <c r="AC613" s="119">
        <v>0</v>
      </c>
      <c r="AD613" s="119">
        <v>0</v>
      </c>
      <c r="AE613" s="119">
        <f t="shared" si="265"/>
        <v>0</v>
      </c>
      <c r="AF613" s="139">
        <f t="shared" si="261"/>
        <v>0</v>
      </c>
      <c r="AG613" s="2" t="str">
        <f t="shared" si="264"/>
        <v/>
      </c>
    </row>
    <row r="614" spans="1:33" ht="15">
      <c r="A614" s="27" t="s">
        <v>17</v>
      </c>
      <c r="B614" s="41">
        <v>497.34206799529761</v>
      </c>
      <c r="C614" s="41">
        <v>0</v>
      </c>
      <c r="D614" s="41">
        <v>98.5884270459661</v>
      </c>
      <c r="E614" s="41">
        <v>0</v>
      </c>
      <c r="F614" s="397"/>
      <c r="G614" s="41">
        <v>0</v>
      </c>
      <c r="H614" s="42">
        <v>0</v>
      </c>
      <c r="I614" s="43">
        <f t="shared" si="262"/>
        <v>595.93049504126373</v>
      </c>
      <c r="K614" s="77" t="s">
        <v>17</v>
      </c>
      <c r="L614" s="90">
        <v>497.34206799529761</v>
      </c>
      <c r="M614" s="90">
        <v>0</v>
      </c>
      <c r="N614" s="90">
        <v>98.5884270459661</v>
      </c>
      <c r="O614" s="90">
        <v>0</v>
      </c>
      <c r="P614" s="90">
        <v>0</v>
      </c>
      <c r="Q614" s="90">
        <v>0</v>
      </c>
      <c r="R614" s="91">
        <v>0</v>
      </c>
      <c r="S614" s="92">
        <f t="shared" si="263"/>
        <v>595.93049504126373</v>
      </c>
      <c r="U614" s="107" t="s">
        <v>17</v>
      </c>
      <c r="V614" s="123">
        <v>497.34206799529761</v>
      </c>
      <c r="W614" s="123">
        <v>96.73847555426029</v>
      </c>
      <c r="X614" s="123">
        <v>1.8499514917058095</v>
      </c>
      <c r="Y614" s="123">
        <v>0</v>
      </c>
      <c r="Z614" s="123">
        <v>0</v>
      </c>
      <c r="AA614" s="123">
        <v>0</v>
      </c>
      <c r="AB614" s="123">
        <v>0</v>
      </c>
      <c r="AC614" s="123">
        <v>0</v>
      </c>
      <c r="AD614" s="123">
        <v>0</v>
      </c>
      <c r="AE614" s="123">
        <f t="shared" si="265"/>
        <v>0</v>
      </c>
      <c r="AF614" s="125">
        <f t="shared" si="261"/>
        <v>595.93049504126373</v>
      </c>
      <c r="AG614" s="2" t="str">
        <f t="shared" si="264"/>
        <v/>
      </c>
    </row>
    <row r="615" spans="1:33" ht="15">
      <c r="A615" s="28" t="s">
        <v>139</v>
      </c>
      <c r="B615" s="44">
        <v>7998.2821462340089</v>
      </c>
      <c r="C615" s="44">
        <v>0</v>
      </c>
      <c r="D615" s="44">
        <v>1267.0343799196937</v>
      </c>
      <c r="E615" s="44">
        <v>0</v>
      </c>
      <c r="F615" s="397"/>
      <c r="G615" s="44">
        <v>0</v>
      </c>
      <c r="H615" s="45">
        <v>0</v>
      </c>
      <c r="I615" s="40">
        <f t="shared" si="262"/>
        <v>9265.3165261537033</v>
      </c>
      <c r="K615" s="78" t="s">
        <v>139</v>
      </c>
      <c r="L615" s="44">
        <v>7998.2821462340089</v>
      </c>
      <c r="M615" s="44">
        <v>0</v>
      </c>
      <c r="N615" s="44">
        <v>1267.0343799196937</v>
      </c>
      <c r="O615" s="44">
        <v>0</v>
      </c>
      <c r="P615" s="44">
        <v>0</v>
      </c>
      <c r="Q615" s="44">
        <v>0</v>
      </c>
      <c r="R615" s="88">
        <v>0</v>
      </c>
      <c r="S615" s="89">
        <f t="shared" si="263"/>
        <v>9265.3165261537033</v>
      </c>
      <c r="U615" s="108" t="s">
        <v>139</v>
      </c>
      <c r="V615" s="119">
        <v>7998.2821462340089</v>
      </c>
      <c r="W615" s="119">
        <v>1243.8311206904198</v>
      </c>
      <c r="X615" s="119">
        <v>23.203259229274042</v>
      </c>
      <c r="Y615" s="119">
        <v>0</v>
      </c>
      <c r="Z615" s="119">
        <v>0</v>
      </c>
      <c r="AA615" s="119">
        <v>0</v>
      </c>
      <c r="AB615" s="119">
        <v>0</v>
      </c>
      <c r="AC615" s="119">
        <v>0</v>
      </c>
      <c r="AD615" s="119">
        <v>0</v>
      </c>
      <c r="AE615" s="119">
        <f t="shared" si="265"/>
        <v>0</v>
      </c>
      <c r="AF615" s="139">
        <f t="shared" si="261"/>
        <v>9265.3165261537033</v>
      </c>
      <c r="AG615" s="2" t="str">
        <f t="shared" si="264"/>
        <v/>
      </c>
    </row>
    <row r="616" spans="1:33" ht="15">
      <c r="A616" s="27" t="s">
        <v>25</v>
      </c>
      <c r="B616" s="41">
        <v>962.49461913112145</v>
      </c>
      <c r="C616" s="41">
        <v>0</v>
      </c>
      <c r="D616" s="41">
        <v>2732.7705158529943</v>
      </c>
      <c r="E616" s="41">
        <v>3871.2367958494629</v>
      </c>
      <c r="F616" s="397"/>
      <c r="G616" s="41">
        <v>1805.3908332621254</v>
      </c>
      <c r="H616" s="42">
        <v>0</v>
      </c>
      <c r="I616" s="43">
        <f t="shared" si="262"/>
        <v>9371.8927640957045</v>
      </c>
      <c r="K616" s="77" t="s">
        <v>25</v>
      </c>
      <c r="L616" s="90">
        <v>962.49461913112145</v>
      </c>
      <c r="M616" s="90">
        <v>0</v>
      </c>
      <c r="N616" s="90">
        <v>2732.7705158529943</v>
      </c>
      <c r="O616" s="90">
        <v>3871.2367958494629</v>
      </c>
      <c r="P616" s="90">
        <v>0</v>
      </c>
      <c r="Q616" s="90">
        <v>1805.3908332621254</v>
      </c>
      <c r="R616" s="91">
        <v>0</v>
      </c>
      <c r="S616" s="92">
        <f t="shared" si="263"/>
        <v>9371.8927640957045</v>
      </c>
      <c r="U616" s="107" t="s">
        <v>25</v>
      </c>
      <c r="V616" s="123">
        <v>962.49461913112145</v>
      </c>
      <c r="W616" s="123">
        <v>1706.7976430196027</v>
      </c>
      <c r="X616" s="123">
        <v>1025.9728728333919</v>
      </c>
      <c r="Y616" s="123">
        <v>1196.0052176958868</v>
      </c>
      <c r="Z616" s="123">
        <v>1188.9834159227544</v>
      </c>
      <c r="AA616" s="123">
        <v>536.65112223354902</v>
      </c>
      <c r="AB616" s="123">
        <v>954.02017479865526</v>
      </c>
      <c r="AC616" s="123">
        <v>851.37065846347025</v>
      </c>
      <c r="AD616" s="123">
        <v>949.59703999727287</v>
      </c>
      <c r="AE616" s="123">
        <f t="shared" si="265"/>
        <v>0</v>
      </c>
      <c r="AF616" s="125">
        <f t="shared" si="261"/>
        <v>9371.8927640957045</v>
      </c>
      <c r="AG616" s="2" t="str">
        <f t="shared" si="264"/>
        <v/>
      </c>
    </row>
    <row r="617" spans="1:33" ht="15">
      <c r="A617" s="28" t="s">
        <v>24</v>
      </c>
      <c r="B617" s="44">
        <v>3464.2049429408276</v>
      </c>
      <c r="C617" s="44">
        <v>0</v>
      </c>
      <c r="D617" s="44">
        <v>587.88562736334075</v>
      </c>
      <c r="E617" s="44">
        <v>0</v>
      </c>
      <c r="F617" s="397"/>
      <c r="G617" s="44">
        <v>0</v>
      </c>
      <c r="H617" s="45">
        <v>0</v>
      </c>
      <c r="I617" s="40">
        <f t="shared" si="262"/>
        <v>4052.0905703041681</v>
      </c>
      <c r="K617" s="78" t="s">
        <v>24</v>
      </c>
      <c r="L617" s="44">
        <v>3464.2049429408276</v>
      </c>
      <c r="M617" s="44">
        <v>0</v>
      </c>
      <c r="N617" s="44">
        <v>587.88562736334075</v>
      </c>
      <c r="O617" s="44">
        <v>0</v>
      </c>
      <c r="P617" s="44">
        <v>0</v>
      </c>
      <c r="Q617" s="44">
        <v>0</v>
      </c>
      <c r="R617" s="88">
        <v>0</v>
      </c>
      <c r="S617" s="89">
        <f t="shared" si="263"/>
        <v>4052.0905703041681</v>
      </c>
      <c r="U617" s="276" t="s">
        <v>24</v>
      </c>
      <c r="V617" s="119">
        <v>3464.2049429408276</v>
      </c>
      <c r="W617" s="119">
        <v>587.88562736334075</v>
      </c>
      <c r="X617" s="119">
        <v>0</v>
      </c>
      <c r="Y617" s="119">
        <v>0</v>
      </c>
      <c r="Z617" s="119">
        <v>0</v>
      </c>
      <c r="AA617" s="119">
        <v>0</v>
      </c>
      <c r="AB617" s="119">
        <v>0</v>
      </c>
      <c r="AC617" s="119">
        <v>0</v>
      </c>
      <c r="AD617" s="119">
        <v>0</v>
      </c>
      <c r="AE617" s="119">
        <f t="shared" si="265"/>
        <v>0</v>
      </c>
      <c r="AF617" s="139">
        <f t="shared" si="261"/>
        <v>4052.0905703041681</v>
      </c>
      <c r="AG617" s="2" t="str">
        <f t="shared" si="264"/>
        <v/>
      </c>
    </row>
    <row r="618" spans="1:33" ht="15">
      <c r="A618" s="27" t="s">
        <v>59</v>
      </c>
      <c r="B618" s="41">
        <v>8970.5137544604058</v>
      </c>
      <c r="C618" s="41">
        <v>0</v>
      </c>
      <c r="D618" s="41">
        <v>1219.0291336244013</v>
      </c>
      <c r="E618" s="41">
        <v>0</v>
      </c>
      <c r="F618" s="397"/>
      <c r="G618" s="41">
        <v>0</v>
      </c>
      <c r="H618" s="42">
        <v>0</v>
      </c>
      <c r="I618" s="43">
        <f t="shared" si="262"/>
        <v>10189.542888084807</v>
      </c>
      <c r="K618" s="77" t="s">
        <v>59</v>
      </c>
      <c r="L618" s="90">
        <v>8970.5137544604058</v>
      </c>
      <c r="M618" s="90">
        <v>0</v>
      </c>
      <c r="N618" s="90">
        <v>1219.0291336244013</v>
      </c>
      <c r="O618" s="90">
        <v>0</v>
      </c>
      <c r="P618" s="90">
        <v>0</v>
      </c>
      <c r="Q618" s="90">
        <v>0</v>
      </c>
      <c r="R618" s="91">
        <v>0</v>
      </c>
      <c r="S618" s="92">
        <f t="shared" si="263"/>
        <v>10189.542888084807</v>
      </c>
      <c r="U618" s="107" t="s">
        <v>59</v>
      </c>
      <c r="V618" s="123">
        <v>8970.5137544604058</v>
      </c>
      <c r="W618" s="123">
        <v>1122.3714640099245</v>
      </c>
      <c r="X618" s="123">
        <v>96.657669614476774</v>
      </c>
      <c r="Y618" s="123">
        <v>0</v>
      </c>
      <c r="Z618" s="123">
        <v>0</v>
      </c>
      <c r="AA618" s="123">
        <v>0</v>
      </c>
      <c r="AB618" s="123">
        <v>0</v>
      </c>
      <c r="AC618" s="123">
        <v>0</v>
      </c>
      <c r="AD618" s="123">
        <v>0</v>
      </c>
      <c r="AE618" s="123">
        <f t="shared" si="265"/>
        <v>0</v>
      </c>
      <c r="AF618" s="125">
        <f t="shared" si="261"/>
        <v>10189.542888084807</v>
      </c>
      <c r="AG618" s="2" t="str">
        <f t="shared" si="264"/>
        <v/>
      </c>
    </row>
    <row r="619" spans="1:33" ht="15">
      <c r="A619" s="28" t="s">
        <v>22</v>
      </c>
      <c r="B619" s="44">
        <v>2088.7875961206573</v>
      </c>
      <c r="C619" s="44">
        <v>0</v>
      </c>
      <c r="D619" s="44">
        <v>521.06972787922518</v>
      </c>
      <c r="E619" s="44">
        <v>0</v>
      </c>
      <c r="F619" s="397"/>
      <c r="G619" s="44">
        <v>0</v>
      </c>
      <c r="H619" s="45">
        <v>0</v>
      </c>
      <c r="I619" s="40">
        <f t="shared" si="262"/>
        <v>2609.8573239998823</v>
      </c>
      <c r="K619" s="78" t="s">
        <v>22</v>
      </c>
      <c r="L619" s="44">
        <v>2088.7875961206573</v>
      </c>
      <c r="M619" s="44">
        <v>0</v>
      </c>
      <c r="N619" s="44">
        <v>521.06972787922518</v>
      </c>
      <c r="O619" s="44">
        <v>0</v>
      </c>
      <c r="P619" s="44">
        <v>675.7439094563789</v>
      </c>
      <c r="Q619" s="44">
        <v>0</v>
      </c>
      <c r="R619" s="88">
        <v>0</v>
      </c>
      <c r="S619" s="89">
        <f t="shared" si="263"/>
        <v>3285.6012334562611</v>
      </c>
      <c r="U619" s="276" t="s">
        <v>22</v>
      </c>
      <c r="V619" s="119">
        <v>2088.7875961206573</v>
      </c>
      <c r="W619" s="119">
        <v>519.9192534459703</v>
      </c>
      <c r="X619" s="119">
        <v>1.1504744332548327</v>
      </c>
      <c r="Y619" s="119">
        <v>0</v>
      </c>
      <c r="Z619" s="119">
        <v>0</v>
      </c>
      <c r="AA619" s="119">
        <v>0</v>
      </c>
      <c r="AB619" s="119">
        <v>0</v>
      </c>
      <c r="AC619" s="119">
        <v>0</v>
      </c>
      <c r="AD619" s="119">
        <v>0</v>
      </c>
      <c r="AE619" s="119">
        <f t="shared" si="265"/>
        <v>675.7439094563789</v>
      </c>
      <c r="AF619" s="139">
        <f t="shared" si="261"/>
        <v>3285.6012334562611</v>
      </c>
      <c r="AG619" s="2" t="str">
        <f t="shared" si="264"/>
        <v/>
      </c>
    </row>
    <row r="620" spans="1:33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 t="shared" si="262"/>
        <v>0</v>
      </c>
      <c r="K620" s="77" t="s">
        <v>21</v>
      </c>
      <c r="L620" s="90">
        <v>0</v>
      </c>
      <c r="M620" s="90">
        <v>0</v>
      </c>
      <c r="N620" s="90">
        <v>0</v>
      </c>
      <c r="O620" s="90">
        <v>0</v>
      </c>
      <c r="P620" s="90">
        <v>0</v>
      </c>
      <c r="Q620" s="90">
        <v>0</v>
      </c>
      <c r="R620" s="91">
        <v>0</v>
      </c>
      <c r="S620" s="92">
        <f t="shared" si="263"/>
        <v>0</v>
      </c>
      <c r="U620" s="107" t="s">
        <v>21</v>
      </c>
      <c r="V620" s="123">
        <v>0</v>
      </c>
      <c r="W620" s="123">
        <v>0</v>
      </c>
      <c r="X620" s="123">
        <v>0</v>
      </c>
      <c r="Y620" s="123">
        <v>0</v>
      </c>
      <c r="Z620" s="123">
        <v>0</v>
      </c>
      <c r="AA620" s="123">
        <v>0</v>
      </c>
      <c r="AB620" s="123">
        <v>0</v>
      </c>
      <c r="AC620" s="123">
        <v>0</v>
      </c>
      <c r="AD620" s="123">
        <v>0</v>
      </c>
      <c r="AE620" s="123">
        <f t="shared" si="265"/>
        <v>0</v>
      </c>
      <c r="AF620" s="125">
        <f t="shared" si="261"/>
        <v>0</v>
      </c>
      <c r="AG620" s="2" t="str">
        <f t="shared" si="264"/>
        <v/>
      </c>
    </row>
    <row r="621" spans="1:33" ht="15">
      <c r="A621" s="29" t="s">
        <v>63</v>
      </c>
      <c r="B621" s="44">
        <v>552.52074844842309</v>
      </c>
      <c r="C621" s="44">
        <v>0</v>
      </c>
      <c r="D621" s="44">
        <v>752.40898729477772</v>
      </c>
      <c r="E621" s="44">
        <v>0</v>
      </c>
      <c r="F621" s="397"/>
      <c r="G621" s="44">
        <v>0</v>
      </c>
      <c r="H621" s="45">
        <v>0</v>
      </c>
      <c r="I621" s="40">
        <f t="shared" si="262"/>
        <v>1304.9297357432008</v>
      </c>
      <c r="K621" s="79" t="s">
        <v>63</v>
      </c>
      <c r="L621" s="44">
        <v>552.52074844842309</v>
      </c>
      <c r="M621" s="44">
        <v>0</v>
      </c>
      <c r="N621" s="44">
        <v>752.40898729477772</v>
      </c>
      <c r="O621" s="44">
        <v>0</v>
      </c>
      <c r="P621" s="44">
        <v>0</v>
      </c>
      <c r="Q621" s="44">
        <v>0</v>
      </c>
      <c r="R621" s="88">
        <v>0</v>
      </c>
      <c r="S621" s="89">
        <f t="shared" si="263"/>
        <v>1304.9297357432008</v>
      </c>
      <c r="U621" s="277" t="s">
        <v>63</v>
      </c>
      <c r="V621" s="119">
        <v>552.52074844842309</v>
      </c>
      <c r="W621" s="119">
        <v>752.40898729477772</v>
      </c>
      <c r="X621" s="119">
        <v>0</v>
      </c>
      <c r="Y621" s="119">
        <v>0</v>
      </c>
      <c r="Z621" s="119">
        <v>0</v>
      </c>
      <c r="AA621" s="119">
        <v>0</v>
      </c>
      <c r="AB621" s="119">
        <v>0</v>
      </c>
      <c r="AC621" s="119">
        <v>0</v>
      </c>
      <c r="AD621" s="121">
        <v>0</v>
      </c>
      <c r="AE621" s="121">
        <f t="shared" si="265"/>
        <v>0</v>
      </c>
      <c r="AF621" s="122">
        <f t="shared" si="261"/>
        <v>1304.9297357432008</v>
      </c>
      <c r="AG621" s="2" t="str">
        <f t="shared" si="264"/>
        <v/>
      </c>
    </row>
    <row r="622" spans="1:33" ht="15">
      <c r="A622" s="58" t="s">
        <v>23</v>
      </c>
      <c r="B622" s="62">
        <v>548.12074844842311</v>
      </c>
      <c r="C622" s="62">
        <v>0</v>
      </c>
      <c r="D622" s="62">
        <v>752.40898729477772</v>
      </c>
      <c r="E622" s="62">
        <v>0</v>
      </c>
      <c r="F622" s="397"/>
      <c r="G622" s="62">
        <v>0</v>
      </c>
      <c r="H622" s="63">
        <v>0</v>
      </c>
      <c r="I622" s="64">
        <f t="shared" si="262"/>
        <v>1300.5297357432009</v>
      </c>
      <c r="K622" s="80" t="s">
        <v>23</v>
      </c>
      <c r="L622" s="93">
        <v>548.12074844842311</v>
      </c>
      <c r="M622" s="93">
        <v>0</v>
      </c>
      <c r="N622" s="93">
        <v>752.40898729477772</v>
      </c>
      <c r="O622" s="93">
        <v>0</v>
      </c>
      <c r="P622" s="93">
        <v>0</v>
      </c>
      <c r="Q622" s="93">
        <v>0</v>
      </c>
      <c r="R622" s="94">
        <v>0</v>
      </c>
      <c r="S622" s="95">
        <f t="shared" si="263"/>
        <v>1300.5297357432009</v>
      </c>
      <c r="U622" s="278" t="s">
        <v>134</v>
      </c>
      <c r="V622" s="123">
        <v>548.12074844842311</v>
      </c>
      <c r="W622" s="123">
        <v>752.40898729477772</v>
      </c>
      <c r="X622" s="123">
        <v>0</v>
      </c>
      <c r="Y622" s="123">
        <v>0</v>
      </c>
      <c r="Z622" s="123">
        <v>0</v>
      </c>
      <c r="AA622" s="123">
        <v>0</v>
      </c>
      <c r="AB622" s="123">
        <v>0</v>
      </c>
      <c r="AC622" s="123">
        <v>0</v>
      </c>
      <c r="AD622" s="123">
        <v>0</v>
      </c>
      <c r="AE622" s="123">
        <f t="shared" si="265"/>
        <v>0</v>
      </c>
      <c r="AF622" s="125">
        <f t="shared" si="261"/>
        <v>1300.5297357432009</v>
      </c>
      <c r="AG622" s="2" t="str">
        <f t="shared" si="264"/>
        <v/>
      </c>
    </row>
    <row r="623" spans="1:33" ht="15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262"/>
        <v>0</v>
      </c>
      <c r="K623" s="81" t="s">
        <v>19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96">
        <v>0</v>
      </c>
      <c r="S623" s="97">
        <f t="shared" si="263"/>
        <v>0</v>
      </c>
      <c r="U623" s="279" t="s">
        <v>19</v>
      </c>
      <c r="V623" s="119">
        <v>0</v>
      </c>
      <c r="W623" s="119">
        <v>0</v>
      </c>
      <c r="X623" s="119">
        <v>0</v>
      </c>
      <c r="Y623" s="119">
        <v>0</v>
      </c>
      <c r="Z623" s="119">
        <v>0</v>
      </c>
      <c r="AA623" s="119">
        <v>0</v>
      </c>
      <c r="AB623" s="119">
        <v>0</v>
      </c>
      <c r="AC623" s="119">
        <v>0</v>
      </c>
      <c r="AD623" s="119">
        <v>0</v>
      </c>
      <c r="AE623" s="119">
        <f t="shared" si="265"/>
        <v>0</v>
      </c>
      <c r="AF623" s="139">
        <f t="shared" si="261"/>
        <v>0</v>
      </c>
      <c r="AG623" s="2" t="str">
        <f t="shared" si="264"/>
        <v/>
      </c>
    </row>
    <row r="624" spans="1:33" ht="15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262"/>
        <v>0</v>
      </c>
      <c r="K624" s="80" t="s">
        <v>20</v>
      </c>
      <c r="L624" s="93">
        <v>0</v>
      </c>
      <c r="M624" s="93">
        <v>0</v>
      </c>
      <c r="N624" s="93">
        <v>0</v>
      </c>
      <c r="O624" s="93">
        <v>0</v>
      </c>
      <c r="P624" s="93">
        <v>0</v>
      </c>
      <c r="Q624" s="93">
        <v>0</v>
      </c>
      <c r="R624" s="94">
        <v>0</v>
      </c>
      <c r="S624" s="95">
        <f t="shared" si="263"/>
        <v>0</v>
      </c>
      <c r="U624" s="278" t="s">
        <v>135</v>
      </c>
      <c r="V624" s="123">
        <v>0</v>
      </c>
      <c r="W624" s="123">
        <v>0</v>
      </c>
      <c r="X624" s="123">
        <v>0</v>
      </c>
      <c r="Y624" s="123">
        <v>0</v>
      </c>
      <c r="Z624" s="123">
        <v>0</v>
      </c>
      <c r="AA624" s="123">
        <v>0</v>
      </c>
      <c r="AB624" s="123">
        <v>0</v>
      </c>
      <c r="AC624" s="123">
        <v>0</v>
      </c>
      <c r="AD624" s="123">
        <v>0</v>
      </c>
      <c r="AE624" s="123">
        <f t="shared" si="265"/>
        <v>0</v>
      </c>
      <c r="AF624" s="125">
        <f t="shared" si="261"/>
        <v>0</v>
      </c>
      <c r="AG624" s="2" t="str">
        <f t="shared" si="264"/>
        <v/>
      </c>
    </row>
    <row r="625" spans="1:38" ht="15.75" thickBot="1">
      <c r="A625" s="60" t="s">
        <v>11</v>
      </c>
      <c r="B625" s="54">
        <v>4.4000000000000004</v>
      </c>
      <c r="C625" s="54">
        <v>0</v>
      </c>
      <c r="D625" s="54">
        <v>0</v>
      </c>
      <c r="E625" s="54">
        <v>0</v>
      </c>
      <c r="F625" s="398"/>
      <c r="G625" s="54">
        <v>0</v>
      </c>
      <c r="H625" s="68">
        <v>0</v>
      </c>
      <c r="I625" s="69">
        <f t="shared" si="262"/>
        <v>4.4000000000000004</v>
      </c>
      <c r="K625" s="82" t="s">
        <v>11</v>
      </c>
      <c r="L625" s="54">
        <v>4.4000000000000004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8">
        <v>0</v>
      </c>
      <c r="S625" s="99">
        <f t="shared" si="263"/>
        <v>4.4000000000000004</v>
      </c>
      <c r="U625" s="280" t="s">
        <v>11</v>
      </c>
      <c r="V625" s="119">
        <v>4.4000000000000004</v>
      </c>
      <c r="W625" s="119">
        <v>0</v>
      </c>
      <c r="X625" s="119">
        <v>0</v>
      </c>
      <c r="Y625" s="119">
        <v>0</v>
      </c>
      <c r="Z625" s="119">
        <v>0</v>
      </c>
      <c r="AA625" s="119">
        <v>0</v>
      </c>
      <c r="AB625" s="119">
        <v>0</v>
      </c>
      <c r="AC625" s="119">
        <v>0</v>
      </c>
      <c r="AD625" s="119">
        <v>0</v>
      </c>
      <c r="AE625" s="119">
        <f>P625</f>
        <v>0</v>
      </c>
      <c r="AF625" s="139">
        <f t="shared" si="261"/>
        <v>4.4000000000000004</v>
      </c>
      <c r="AG625" s="281" t="str">
        <f>+IF(ABS(S625-AF625)&gt;0.4,S625-AF625,"")</f>
        <v/>
      </c>
    </row>
    <row r="626" spans="1:38" ht="15">
      <c r="A626" s="34" t="s">
        <v>26</v>
      </c>
      <c r="B626" s="70">
        <f>SUM(B605:B621)</f>
        <v>32839.668489927681</v>
      </c>
      <c r="C626" s="70">
        <f t="shared" ref="C626:I626" si="266">SUM(C605:C621)</f>
        <v>0</v>
      </c>
      <c r="D626" s="70">
        <f t="shared" si="266"/>
        <v>8511.9045272850744</v>
      </c>
      <c r="E626" s="70">
        <f t="shared" si="266"/>
        <v>3871.2367958494629</v>
      </c>
      <c r="F626" s="70">
        <f t="shared" si="266"/>
        <v>0</v>
      </c>
      <c r="G626" s="70">
        <f t="shared" si="266"/>
        <v>1805.3908332621254</v>
      </c>
      <c r="H626" s="71">
        <f t="shared" si="266"/>
        <v>0</v>
      </c>
      <c r="I626" s="40">
        <f t="shared" si="266"/>
        <v>47028.200646324345</v>
      </c>
      <c r="K626" s="83" t="s">
        <v>26</v>
      </c>
      <c r="L626" s="70">
        <f>SUM(L605:L621)</f>
        <v>32839.668489927681</v>
      </c>
      <c r="M626" s="70">
        <f t="shared" ref="M626:S626" si="267">SUM(M605:M621)</f>
        <v>0</v>
      </c>
      <c r="N626" s="70">
        <f t="shared" si="267"/>
        <v>8511.9045272850744</v>
      </c>
      <c r="O626" s="70">
        <f t="shared" si="267"/>
        <v>3871.2367958494629</v>
      </c>
      <c r="P626" s="70">
        <f t="shared" si="267"/>
        <v>22277.424702685854</v>
      </c>
      <c r="Q626" s="70">
        <f t="shared" si="267"/>
        <v>1805.3908332621254</v>
      </c>
      <c r="R626" s="71">
        <f t="shared" si="267"/>
        <v>0</v>
      </c>
      <c r="S626" s="100">
        <f t="shared" si="267"/>
        <v>69305.625349010195</v>
      </c>
      <c r="U626" s="112" t="s">
        <v>62</v>
      </c>
      <c r="V626" s="132">
        <f>SUM(V605:V621)</f>
        <v>32839.668489927681</v>
      </c>
      <c r="W626" s="132">
        <f t="shared" ref="W626:AE626" si="268">SUM(W605:W621)</f>
        <v>7361.9069369966192</v>
      </c>
      <c r="X626" s="132">
        <f t="shared" si="268"/>
        <v>1149.9975902884566</v>
      </c>
      <c r="Y626" s="132">
        <f t="shared" si="268"/>
        <v>1196.0052176958868</v>
      </c>
      <c r="Z626" s="132">
        <f t="shared" si="268"/>
        <v>1188.9834159227544</v>
      </c>
      <c r="AA626" s="132">
        <f t="shared" si="268"/>
        <v>536.65112223354902</v>
      </c>
      <c r="AB626" s="132">
        <f t="shared" si="268"/>
        <v>954.02017479865526</v>
      </c>
      <c r="AC626" s="132">
        <f t="shared" si="268"/>
        <v>851.37065846347025</v>
      </c>
      <c r="AD626" s="132">
        <f t="shared" si="268"/>
        <v>949.59703999727287</v>
      </c>
      <c r="AE626" s="132">
        <f t="shared" si="268"/>
        <v>22277.424702685854</v>
      </c>
      <c r="AF626" s="134">
        <f>SUM(AF605:AF621)</f>
        <v>69305.625349010195</v>
      </c>
      <c r="AG626" s="2" t="str">
        <f t="shared" si="264"/>
        <v/>
      </c>
    </row>
    <row r="627" spans="1:38" s="14" customFormat="1" ht="15.75" thickBot="1">
      <c r="A627" s="61" t="s">
        <v>86</v>
      </c>
      <c r="B627" s="49">
        <f>IF($I626=0,"-",B626/$I626)</f>
        <v>0.69829736282913435</v>
      </c>
      <c r="C627" s="49">
        <f t="shared" ref="C627:H627" si="269">IF($I626=0,"-",C626/$I626)</f>
        <v>0</v>
      </c>
      <c r="D627" s="49">
        <f t="shared" si="269"/>
        <v>0.18099575170436277</v>
      </c>
      <c r="E627" s="49">
        <f t="shared" si="269"/>
        <v>8.231734879595129E-2</v>
      </c>
      <c r="F627" s="49">
        <f t="shared" si="269"/>
        <v>0</v>
      </c>
      <c r="G627" s="49">
        <f t="shared" si="269"/>
        <v>3.8389536670551568E-2</v>
      </c>
      <c r="H627" s="72">
        <f t="shared" si="269"/>
        <v>0</v>
      </c>
      <c r="I627" s="50">
        <f>SUM(B627:H627)</f>
        <v>1</v>
      </c>
      <c r="K627" s="84" t="s">
        <v>86</v>
      </c>
      <c r="L627" s="101">
        <f>IF($S626=0,"-",L626/$S626)</f>
        <v>0.47383842688891759</v>
      </c>
      <c r="M627" s="101">
        <f t="shared" ref="M627:R627" si="270">IF($S626=0,"-",M626/$S626)</f>
        <v>0</v>
      </c>
      <c r="N627" s="101">
        <f t="shared" si="270"/>
        <v>0.12281693562998258</v>
      </c>
      <c r="O627" s="101">
        <f t="shared" si="270"/>
        <v>5.5857468659356826E-2</v>
      </c>
      <c r="P627" s="101">
        <f t="shared" si="270"/>
        <v>0.32143746760094727</v>
      </c>
      <c r="Q627" s="101">
        <f t="shared" si="270"/>
        <v>2.6049701220795772E-2</v>
      </c>
      <c r="R627" s="102">
        <f t="shared" si="270"/>
        <v>0</v>
      </c>
      <c r="S627" s="103">
        <f>SUM(L627:R627)</f>
        <v>1</v>
      </c>
      <c r="U627" s="113" t="s">
        <v>86</v>
      </c>
      <c r="V627" s="135">
        <f>V626/$AF626</f>
        <v>0.47383842688891759</v>
      </c>
      <c r="W627" s="135">
        <f t="shared" ref="W627:AF627" si="271">W626/$AF626</f>
        <v>0.10622380073656978</v>
      </c>
      <c r="X627" s="135">
        <f t="shared" si="271"/>
        <v>1.6593134893412811E-2</v>
      </c>
      <c r="Y627" s="135">
        <f t="shared" si="271"/>
        <v>1.7256971734589042E-2</v>
      </c>
      <c r="Z627" s="135">
        <f t="shared" si="271"/>
        <v>1.7155655257928282E-2</v>
      </c>
      <c r="AA627" s="135">
        <f t="shared" si="271"/>
        <v>7.7432548877681157E-3</v>
      </c>
      <c r="AB627" s="135">
        <f t="shared" si="271"/>
        <v>1.3765407497506699E-2</v>
      </c>
      <c r="AC627" s="135">
        <f t="shared" si="271"/>
        <v>1.2284293723289076E-2</v>
      </c>
      <c r="AD627" s="135">
        <f t="shared" si="271"/>
        <v>1.3701586779071387E-2</v>
      </c>
      <c r="AE627" s="135">
        <f t="shared" si="271"/>
        <v>0.32143746760094727</v>
      </c>
      <c r="AF627" s="136">
        <f t="shared" si="271"/>
        <v>1</v>
      </c>
      <c r="AG627" s="15"/>
      <c r="AH627" s="15"/>
      <c r="AI627" s="15"/>
      <c r="AJ627" s="20"/>
      <c r="AK627" s="15"/>
      <c r="AL627" s="15"/>
    </row>
    <row r="628" spans="1:38" ht="15" thickBot="1">
      <c r="A628" s="32"/>
      <c r="B628" s="32"/>
      <c r="C628" s="32"/>
      <c r="D628" s="32"/>
      <c r="E628" s="32"/>
      <c r="F628" s="32"/>
      <c r="G628" s="32"/>
      <c r="H628" s="32"/>
      <c r="I628" s="32"/>
      <c r="K628" s="32"/>
      <c r="L628" s="32"/>
      <c r="M628" s="32"/>
      <c r="N628" s="32"/>
      <c r="O628" s="32"/>
      <c r="P628" s="32"/>
      <c r="Q628" s="32"/>
      <c r="R628" s="32"/>
      <c r="S628" s="3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</row>
    <row r="629" spans="1:38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394" t="s">
        <v>50</v>
      </c>
      <c r="L629" s="86" t="s">
        <v>0</v>
      </c>
      <c r="M629" s="86" t="s">
        <v>1</v>
      </c>
      <c r="N629" s="86" t="s">
        <v>2</v>
      </c>
      <c r="O629" s="86" t="s">
        <v>3</v>
      </c>
      <c r="P629" s="86" t="s">
        <v>27</v>
      </c>
      <c r="Q629" s="86" t="s">
        <v>4</v>
      </c>
      <c r="R629" s="86" t="s">
        <v>5</v>
      </c>
      <c r="S629" s="87" t="s">
        <v>6</v>
      </c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</row>
    <row r="630" spans="1:38" ht="15">
      <c r="A630" s="442" t="s">
        <v>50</v>
      </c>
      <c r="B630" s="386" t="s">
        <v>119</v>
      </c>
      <c r="C630" s="387"/>
      <c r="D630" s="387"/>
      <c r="E630" s="387"/>
      <c r="F630" s="387"/>
      <c r="G630" s="387"/>
      <c r="H630" s="387"/>
      <c r="I630" s="388"/>
      <c r="K630" s="395" t="s">
        <v>50</v>
      </c>
      <c r="L630" s="389" t="s">
        <v>119</v>
      </c>
      <c r="M630" s="390"/>
      <c r="N630" s="390"/>
      <c r="O630" s="390"/>
      <c r="P630" s="390"/>
      <c r="Q630" s="390"/>
      <c r="R630" s="390"/>
      <c r="S630" s="391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  <c r="AG630" s="8"/>
      <c r="AH630" s="8"/>
      <c r="AI630" s="8"/>
      <c r="AJ630" s="8"/>
      <c r="AK630" s="8"/>
      <c r="AL630" s="8"/>
    </row>
    <row r="631" spans="1:38" ht="15">
      <c r="A631" s="26" t="s">
        <v>7</v>
      </c>
      <c r="B631" s="38">
        <v>0.43995917401753903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0.43995917401753903</v>
      </c>
      <c r="K631" s="85" t="s">
        <v>7</v>
      </c>
      <c r="L631" s="38">
        <v>0.43995917401753903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4">
        <v>0</v>
      </c>
      <c r="S631" s="105">
        <f>SUM(L631:R631)</f>
        <v>0.43995917401753903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  <c r="AG631" s="8"/>
      <c r="AH631" s="8"/>
      <c r="AI631" s="8"/>
      <c r="AJ631" s="8"/>
      <c r="AK631" s="8"/>
      <c r="AL631" s="8"/>
    </row>
    <row r="632" spans="1:38" ht="15">
      <c r="A632" s="27" t="s">
        <v>8</v>
      </c>
      <c r="B632" s="41">
        <v>23.129725722895099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72">SUM(B632:H632)</f>
        <v>23.129725722895099</v>
      </c>
      <c r="K632" s="77" t="s">
        <v>8</v>
      </c>
      <c r="L632" s="90">
        <v>23.129725722895099</v>
      </c>
      <c r="M632" s="90">
        <v>0</v>
      </c>
      <c r="N632" s="90">
        <v>0</v>
      </c>
      <c r="O632" s="90">
        <v>0</v>
      </c>
      <c r="P632" s="90">
        <v>0</v>
      </c>
      <c r="Q632" s="90">
        <v>0</v>
      </c>
      <c r="R632" s="91">
        <v>0</v>
      </c>
      <c r="S632" s="92">
        <f t="shared" ref="S632:S651" si="273">SUM(L632:R632)</f>
        <v>23.129725722895099</v>
      </c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</row>
    <row r="633" spans="1:38" ht="15">
      <c r="A633" s="28" t="s">
        <v>10</v>
      </c>
      <c r="B633" s="44">
        <v>12.764361628955099</v>
      </c>
      <c r="C633" s="44">
        <v>0</v>
      </c>
      <c r="D633" s="44">
        <v>4.0889936045155173E-2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72"/>
        <v>12.805251565000255</v>
      </c>
      <c r="K633" s="78" t="s">
        <v>10</v>
      </c>
      <c r="L633" s="44">
        <v>12.764361628955099</v>
      </c>
      <c r="M633" s="44">
        <v>0</v>
      </c>
      <c r="N633" s="44">
        <v>4.0889936045155173E-2</v>
      </c>
      <c r="O633" s="44">
        <v>0</v>
      </c>
      <c r="P633" s="44">
        <v>0</v>
      </c>
      <c r="Q633" s="44">
        <v>0</v>
      </c>
      <c r="R633" s="88">
        <v>0</v>
      </c>
      <c r="S633" s="89">
        <f t="shared" si="273"/>
        <v>12.805251565000255</v>
      </c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</row>
    <row r="634" spans="1:38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72"/>
        <v>0</v>
      </c>
      <c r="K634" s="77" t="s">
        <v>55</v>
      </c>
      <c r="L634" s="90">
        <v>0</v>
      </c>
      <c r="M634" s="90">
        <v>0</v>
      </c>
      <c r="N634" s="90">
        <v>0</v>
      </c>
      <c r="O634" s="90">
        <v>0</v>
      </c>
      <c r="P634" s="90">
        <v>0</v>
      </c>
      <c r="Q634" s="90">
        <v>0</v>
      </c>
      <c r="R634" s="91">
        <v>0</v>
      </c>
      <c r="S634" s="92">
        <f t="shared" si="273"/>
        <v>0</v>
      </c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</row>
    <row r="635" spans="1:38" ht="15">
      <c r="A635" s="28" t="s">
        <v>16</v>
      </c>
      <c r="B635" s="44">
        <v>120.96908578141874</v>
      </c>
      <c r="C635" s="44">
        <v>0.52283597082036015</v>
      </c>
      <c r="D635" s="44">
        <v>9.7476562490945486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72"/>
        <v>131.23957800133365</v>
      </c>
      <c r="K635" s="78" t="s">
        <v>16</v>
      </c>
      <c r="L635" s="44">
        <v>120.96908578141874</v>
      </c>
      <c r="M635" s="44">
        <v>0.52283597082036015</v>
      </c>
      <c r="N635" s="44">
        <v>9.7476562490945486</v>
      </c>
      <c r="O635" s="44">
        <v>0</v>
      </c>
      <c r="P635" s="44">
        <v>0</v>
      </c>
      <c r="Q635" s="44">
        <v>0</v>
      </c>
      <c r="R635" s="88">
        <v>0</v>
      </c>
      <c r="S635" s="89">
        <f t="shared" si="273"/>
        <v>131.23957800133365</v>
      </c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</row>
    <row r="636" spans="1:38" ht="15">
      <c r="A636" s="27" t="s">
        <v>67</v>
      </c>
      <c r="B636" s="41">
        <v>8.2349257647968503</v>
      </c>
      <c r="C636" s="41">
        <v>0.1858442102261198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72"/>
        <v>8.4207699750229708</v>
      </c>
      <c r="K636" s="77" t="s">
        <v>67</v>
      </c>
      <c r="L636" s="90">
        <v>8.2349257647968503</v>
      </c>
      <c r="M636" s="90">
        <v>0.1858442102261198</v>
      </c>
      <c r="N636" s="90">
        <v>0</v>
      </c>
      <c r="O636" s="90">
        <v>0</v>
      </c>
      <c r="P636" s="90">
        <v>0</v>
      </c>
      <c r="Q636" s="90">
        <v>0</v>
      </c>
      <c r="R636" s="91">
        <v>0</v>
      </c>
      <c r="S636" s="92">
        <f t="shared" si="273"/>
        <v>8.4207699750229708</v>
      </c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</row>
    <row r="637" spans="1:38" ht="15">
      <c r="A637" s="28" t="s">
        <v>57</v>
      </c>
      <c r="B637" s="44">
        <v>0</v>
      </c>
      <c r="C637" s="44">
        <v>1.01828651521306</v>
      </c>
      <c r="D637" s="44">
        <v>0</v>
      </c>
      <c r="E637" s="44">
        <v>49.423208820740442</v>
      </c>
      <c r="F637" s="44">
        <v>1951.8598955511802</v>
      </c>
      <c r="G637" s="44">
        <v>0</v>
      </c>
      <c r="H637" s="45">
        <v>0</v>
      </c>
      <c r="I637" s="40">
        <f t="shared" si="272"/>
        <v>2002.3013908871337</v>
      </c>
      <c r="K637" s="78" t="s">
        <v>57</v>
      </c>
      <c r="L637" s="44">
        <v>0</v>
      </c>
      <c r="M637" s="44">
        <v>1.01828651521306</v>
      </c>
      <c r="N637" s="44">
        <v>0</v>
      </c>
      <c r="O637" s="44">
        <v>49.423208820740442</v>
      </c>
      <c r="P637" s="44">
        <v>1951.8598955511802</v>
      </c>
      <c r="Q637" s="44">
        <v>0</v>
      </c>
      <c r="R637" s="88">
        <v>0</v>
      </c>
      <c r="S637" s="89">
        <f t="shared" si="273"/>
        <v>2002.3013908871337</v>
      </c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</row>
    <row r="638" spans="1:38" ht="15">
      <c r="A638" s="27" t="s">
        <v>12</v>
      </c>
      <c r="B638" s="41">
        <v>0</v>
      </c>
      <c r="C638" s="41">
        <v>0</v>
      </c>
      <c r="D638" s="41">
        <v>0</v>
      </c>
      <c r="E638" s="41">
        <v>31.771558732415567</v>
      </c>
      <c r="F638" s="41">
        <v>0</v>
      </c>
      <c r="G638" s="41">
        <v>0</v>
      </c>
      <c r="H638" s="42">
        <v>0</v>
      </c>
      <c r="I638" s="43">
        <f t="shared" si="272"/>
        <v>31.771558732415567</v>
      </c>
      <c r="K638" s="77" t="s">
        <v>12</v>
      </c>
      <c r="L638" s="90">
        <v>0</v>
      </c>
      <c r="M638" s="90">
        <v>0</v>
      </c>
      <c r="N638" s="90">
        <v>0</v>
      </c>
      <c r="O638" s="90">
        <v>31.771558732415567</v>
      </c>
      <c r="P638" s="90">
        <v>0</v>
      </c>
      <c r="Q638" s="90">
        <v>0</v>
      </c>
      <c r="R638" s="91">
        <v>0</v>
      </c>
      <c r="S638" s="92">
        <f t="shared" si="273"/>
        <v>31.771558732415567</v>
      </c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</row>
    <row r="639" spans="1:38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72"/>
        <v>0</v>
      </c>
      <c r="K639" s="78" t="s">
        <v>58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8">
        <v>0</v>
      </c>
      <c r="S639" s="89">
        <f t="shared" si="273"/>
        <v>0</v>
      </c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</row>
    <row r="640" spans="1:38" ht="15">
      <c r="A640" s="27" t="s">
        <v>17</v>
      </c>
      <c r="B640" s="41">
        <v>58.952693131846353</v>
      </c>
      <c r="C640" s="41">
        <v>0</v>
      </c>
      <c r="D640" s="41">
        <v>0.28540365273818658</v>
      </c>
      <c r="E640" s="41">
        <v>1.7365993817773657</v>
      </c>
      <c r="F640" s="41">
        <v>0</v>
      </c>
      <c r="G640" s="41">
        <v>0</v>
      </c>
      <c r="H640" s="42">
        <v>0</v>
      </c>
      <c r="I640" s="43">
        <f t="shared" si="272"/>
        <v>60.974696166361909</v>
      </c>
      <c r="K640" s="77" t="s">
        <v>17</v>
      </c>
      <c r="L640" s="90">
        <v>58.952693131846353</v>
      </c>
      <c r="M640" s="90">
        <v>0</v>
      </c>
      <c r="N640" s="90">
        <v>0.28540365273818658</v>
      </c>
      <c r="O640" s="90">
        <v>1.7365993817773657</v>
      </c>
      <c r="P640" s="90">
        <v>0</v>
      </c>
      <c r="Q640" s="90">
        <v>0</v>
      </c>
      <c r="R640" s="91">
        <v>0</v>
      </c>
      <c r="S640" s="92">
        <f t="shared" si="273"/>
        <v>60.974696166361909</v>
      </c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</row>
    <row r="641" spans="1:38" ht="15">
      <c r="A641" s="28" t="s">
        <v>139</v>
      </c>
      <c r="B641" s="44">
        <v>78.362814261625218</v>
      </c>
      <c r="C641" s="44">
        <v>0</v>
      </c>
      <c r="D641" s="44">
        <v>20.253365926536652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72"/>
        <v>98.616180188161877</v>
      </c>
      <c r="K641" s="78" t="s">
        <v>139</v>
      </c>
      <c r="L641" s="44">
        <v>78.362814261625218</v>
      </c>
      <c r="M641" s="44">
        <v>0</v>
      </c>
      <c r="N641" s="44">
        <v>20.253365926536652</v>
      </c>
      <c r="O641" s="44">
        <v>0</v>
      </c>
      <c r="P641" s="44">
        <v>0</v>
      </c>
      <c r="Q641" s="44">
        <v>0</v>
      </c>
      <c r="R641" s="88">
        <v>0</v>
      </c>
      <c r="S641" s="89">
        <f t="shared" si="273"/>
        <v>98.616180188161877</v>
      </c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</row>
    <row r="642" spans="1:38" ht="15">
      <c r="A642" s="27" t="s">
        <v>25</v>
      </c>
      <c r="B642" s="41">
        <v>253.98194017707229</v>
      </c>
      <c r="C642" s="41">
        <v>0.3300046952474317</v>
      </c>
      <c r="D642" s="41">
        <v>5.2534389543086322</v>
      </c>
      <c r="E642" s="41">
        <v>422.03845611758544</v>
      </c>
      <c r="F642" s="41">
        <v>0</v>
      </c>
      <c r="G642" s="41">
        <v>142.31991513121031</v>
      </c>
      <c r="H642" s="42">
        <v>1.9967471535120855</v>
      </c>
      <c r="I642" s="43">
        <f t="shared" si="272"/>
        <v>825.92050222893624</v>
      </c>
      <c r="K642" s="77" t="s">
        <v>25</v>
      </c>
      <c r="L642" s="90">
        <v>253.98194017707229</v>
      </c>
      <c r="M642" s="90">
        <v>0.3300046952474317</v>
      </c>
      <c r="N642" s="90">
        <v>5.2534389543086322</v>
      </c>
      <c r="O642" s="90">
        <v>422.03845611758544</v>
      </c>
      <c r="P642" s="90">
        <v>0</v>
      </c>
      <c r="Q642" s="90">
        <v>142.31991513121031</v>
      </c>
      <c r="R642" s="91">
        <v>1.9967471535120855</v>
      </c>
      <c r="S642" s="92">
        <f t="shared" si="273"/>
        <v>825.92050222893624</v>
      </c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</row>
    <row r="643" spans="1:38" ht="15">
      <c r="A643" s="28" t="s">
        <v>24</v>
      </c>
      <c r="B643" s="44">
        <v>57.280935487853071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72"/>
        <v>57.280935487853071</v>
      </c>
      <c r="K643" s="78" t="s">
        <v>24</v>
      </c>
      <c r="L643" s="44">
        <v>57.280935487853071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8">
        <v>0</v>
      </c>
      <c r="S643" s="89">
        <f t="shared" si="273"/>
        <v>57.280935487853071</v>
      </c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</row>
    <row r="644" spans="1:38" ht="15">
      <c r="A644" s="27" t="s">
        <v>59</v>
      </c>
      <c r="B644" s="41">
        <v>397.80984347888642</v>
      </c>
      <c r="C644" s="41">
        <v>18.019435754395971</v>
      </c>
      <c r="D644" s="41">
        <v>226.51594700293887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72"/>
        <v>642.34522623622127</v>
      </c>
      <c r="K644" s="77" t="s">
        <v>59</v>
      </c>
      <c r="L644" s="90">
        <v>397.80984347888642</v>
      </c>
      <c r="M644" s="90">
        <v>18.019435754395971</v>
      </c>
      <c r="N644" s="90">
        <v>226.51594700293887</v>
      </c>
      <c r="O644" s="90">
        <v>0</v>
      </c>
      <c r="P644" s="90">
        <v>0</v>
      </c>
      <c r="Q644" s="90">
        <v>0</v>
      </c>
      <c r="R644" s="91">
        <v>0</v>
      </c>
      <c r="S644" s="92">
        <f t="shared" si="273"/>
        <v>642.34522623622127</v>
      </c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</row>
    <row r="645" spans="1:38" ht="15">
      <c r="A645" s="28" t="s">
        <v>22</v>
      </c>
      <c r="B645" s="44">
        <v>731.0857918580823</v>
      </c>
      <c r="C645" s="44">
        <v>0</v>
      </c>
      <c r="D645" s="44">
        <v>0</v>
      </c>
      <c r="E645" s="44">
        <v>2.2433023877708971</v>
      </c>
      <c r="F645" s="44">
        <v>117.95164285633376</v>
      </c>
      <c r="G645" s="44">
        <v>0</v>
      </c>
      <c r="H645" s="45">
        <v>0</v>
      </c>
      <c r="I645" s="40">
        <f t="shared" si="272"/>
        <v>851.280737102187</v>
      </c>
      <c r="K645" s="78" t="s">
        <v>22</v>
      </c>
      <c r="L645" s="44">
        <v>731.0857918580823</v>
      </c>
      <c r="M645" s="44">
        <v>0</v>
      </c>
      <c r="N645" s="44">
        <v>0</v>
      </c>
      <c r="O645" s="44">
        <v>2.2433023877708971</v>
      </c>
      <c r="P645" s="44">
        <v>117.95164285633376</v>
      </c>
      <c r="Q645" s="44">
        <v>0</v>
      </c>
      <c r="R645" s="88">
        <v>0</v>
      </c>
      <c r="S645" s="89">
        <f t="shared" si="273"/>
        <v>851.280737102187</v>
      </c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</row>
    <row r="646" spans="1:38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72"/>
        <v>0</v>
      </c>
      <c r="K646" s="77" t="s">
        <v>21</v>
      </c>
      <c r="L646" s="90">
        <v>0</v>
      </c>
      <c r="M646" s="90">
        <v>0</v>
      </c>
      <c r="N646" s="90">
        <v>0</v>
      </c>
      <c r="O646" s="90">
        <v>0</v>
      </c>
      <c r="P646" s="90">
        <v>0</v>
      </c>
      <c r="Q646" s="90">
        <v>0</v>
      </c>
      <c r="R646" s="91">
        <v>0</v>
      </c>
      <c r="S646" s="92">
        <f t="shared" si="273"/>
        <v>0</v>
      </c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</row>
    <row r="647" spans="1:38" ht="15">
      <c r="A647" s="29" t="s">
        <v>63</v>
      </c>
      <c r="B647" s="44">
        <v>17.560777315158397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72"/>
        <v>17.560777315158397</v>
      </c>
      <c r="K647" s="79" t="s">
        <v>63</v>
      </c>
      <c r="L647" s="44">
        <v>17.560777315158397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8">
        <v>0</v>
      </c>
      <c r="S647" s="89">
        <f t="shared" si="273"/>
        <v>17.560777315158397</v>
      </c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</row>
    <row r="648" spans="1:38">
      <c r="A648" s="58" t="s">
        <v>23</v>
      </c>
      <c r="B648" s="62">
        <v>17.560777315158397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272"/>
        <v>17.560777315158397</v>
      </c>
      <c r="K648" s="80" t="s">
        <v>23</v>
      </c>
      <c r="L648" s="93">
        <v>17.560777315158397</v>
      </c>
      <c r="M648" s="93">
        <v>0</v>
      </c>
      <c r="N648" s="93">
        <v>0</v>
      </c>
      <c r="O648" s="93">
        <v>0</v>
      </c>
      <c r="P648" s="93">
        <v>0</v>
      </c>
      <c r="Q648" s="93">
        <v>0</v>
      </c>
      <c r="R648" s="94">
        <v>0</v>
      </c>
      <c r="S648" s="95">
        <f t="shared" si="273"/>
        <v>17.560777315158397</v>
      </c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</row>
    <row r="649" spans="1:38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272"/>
        <v>0</v>
      </c>
      <c r="K649" s="81" t="s">
        <v>19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96">
        <v>0</v>
      </c>
      <c r="S649" s="97">
        <f t="shared" si="273"/>
        <v>0</v>
      </c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</row>
    <row r="650" spans="1:38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272"/>
        <v>0</v>
      </c>
      <c r="K650" s="80" t="s">
        <v>20</v>
      </c>
      <c r="L650" s="93">
        <v>0</v>
      </c>
      <c r="M650" s="93">
        <v>0</v>
      </c>
      <c r="N650" s="93">
        <v>0</v>
      </c>
      <c r="O650" s="93">
        <v>0</v>
      </c>
      <c r="P650" s="93">
        <v>0</v>
      </c>
      <c r="Q650" s="93">
        <v>0</v>
      </c>
      <c r="R650" s="94">
        <v>0</v>
      </c>
      <c r="S650" s="95">
        <f t="shared" si="273"/>
        <v>0</v>
      </c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</row>
    <row r="651" spans="1:38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272"/>
        <v>0</v>
      </c>
      <c r="K651" s="82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8">
        <v>0</v>
      </c>
      <c r="S651" s="99">
        <f t="shared" si="273"/>
        <v>0</v>
      </c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</row>
    <row r="652" spans="1:38" ht="15">
      <c r="A652" s="34" t="s">
        <v>26</v>
      </c>
      <c r="B652" s="70">
        <f>SUM(B631:B647)</f>
        <v>1760.5728537826076</v>
      </c>
      <c r="C652" s="70">
        <f t="shared" ref="C652:I652" si="274">SUM(C631:C647)</f>
        <v>20.076407145902941</v>
      </c>
      <c r="D652" s="70">
        <f t="shared" si="274"/>
        <v>262.09670172166204</v>
      </c>
      <c r="E652" s="70">
        <f t="shared" si="274"/>
        <v>507.21312544028967</v>
      </c>
      <c r="F652" s="70">
        <f t="shared" si="274"/>
        <v>2069.811538407514</v>
      </c>
      <c r="G652" s="70">
        <f t="shared" si="274"/>
        <v>142.31991513121031</v>
      </c>
      <c r="H652" s="71">
        <f t="shared" si="274"/>
        <v>1.9967471535120855</v>
      </c>
      <c r="I652" s="40">
        <f t="shared" si="274"/>
        <v>4764.0872887826981</v>
      </c>
      <c r="K652" s="83" t="s">
        <v>26</v>
      </c>
      <c r="L652" s="70">
        <f>SUM(L631:L647)</f>
        <v>1760.5728537826076</v>
      </c>
      <c r="M652" s="70">
        <f t="shared" ref="M652:S652" si="275">SUM(M631:M647)</f>
        <v>20.076407145902941</v>
      </c>
      <c r="N652" s="70">
        <f t="shared" si="275"/>
        <v>262.09670172166204</v>
      </c>
      <c r="O652" s="70">
        <f t="shared" si="275"/>
        <v>507.21312544028967</v>
      </c>
      <c r="P652" s="70">
        <f t="shared" si="275"/>
        <v>2069.811538407514</v>
      </c>
      <c r="Q652" s="70">
        <f t="shared" si="275"/>
        <v>142.31991513121031</v>
      </c>
      <c r="R652" s="71">
        <f t="shared" si="275"/>
        <v>1.9967471535120855</v>
      </c>
      <c r="S652" s="100">
        <f t="shared" si="275"/>
        <v>4764.0872887826981</v>
      </c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</row>
    <row r="653" spans="1:38" s="14" customFormat="1" ht="15.75" thickBot="1">
      <c r="A653" s="61" t="s">
        <v>86</v>
      </c>
      <c r="B653" s="49">
        <f>IF($I652=0,"-",B652/$I652)</f>
        <v>0.36955092278178275</v>
      </c>
      <c r="C653" s="49">
        <f t="shared" ref="C653:H653" si="276">IF($I652=0,"-",C652/$I652)</f>
        <v>4.2141140430348393E-3</v>
      </c>
      <c r="D653" s="49">
        <f t="shared" si="276"/>
        <v>5.5015092258864133E-2</v>
      </c>
      <c r="E653" s="49">
        <f t="shared" si="276"/>
        <v>0.10646595973053442</v>
      </c>
      <c r="F653" s="49">
        <f t="shared" si="276"/>
        <v>0.43446129613976586</v>
      </c>
      <c r="G653" s="49">
        <f t="shared" si="276"/>
        <v>2.9873490241522287E-2</v>
      </c>
      <c r="H653" s="72">
        <f t="shared" si="276"/>
        <v>4.1912480449582336E-4</v>
      </c>
      <c r="I653" s="50">
        <f>SUM(B653:H653)</f>
        <v>1.0000000000000002</v>
      </c>
      <c r="K653" s="84" t="s">
        <v>86</v>
      </c>
      <c r="L653" s="101">
        <f>IF($S652=0,"-",L652/$S652)</f>
        <v>0.36955092278178275</v>
      </c>
      <c r="M653" s="101">
        <f t="shared" ref="M653:R653" si="277">IF($S652=0,"-",M652/$S652)</f>
        <v>4.2141140430348393E-3</v>
      </c>
      <c r="N653" s="101">
        <f t="shared" si="277"/>
        <v>5.5015092258864133E-2</v>
      </c>
      <c r="O653" s="101">
        <f t="shared" si="277"/>
        <v>0.10646595973053442</v>
      </c>
      <c r="P653" s="101">
        <f t="shared" si="277"/>
        <v>0.43446129613976586</v>
      </c>
      <c r="Q653" s="101">
        <f t="shared" si="277"/>
        <v>2.9873490241522287E-2</v>
      </c>
      <c r="R653" s="102">
        <f t="shared" si="277"/>
        <v>4.1912480449582336E-4</v>
      </c>
      <c r="S653" s="103">
        <f>SUM(L653:R653)</f>
        <v>1.0000000000000002</v>
      </c>
      <c r="U653" s="18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20"/>
      <c r="AK653" s="15"/>
      <c r="AL653" s="15"/>
    </row>
    <row r="654" spans="1:38"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</row>
    <row r="655" spans="1:38">
      <c r="H655" s="8"/>
      <c r="R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</row>
    <row r="656" spans="1:38">
      <c r="H656" s="8"/>
      <c r="R656" s="8"/>
    </row>
    <row r="657" spans="8:18">
      <c r="H657" s="8"/>
      <c r="R657" s="8"/>
    </row>
    <row r="658" spans="8:18">
      <c r="H658" s="8"/>
      <c r="R658" s="8"/>
    </row>
    <row r="659" spans="8:18">
      <c r="H659" s="8"/>
      <c r="R659" s="8"/>
    </row>
    <row r="660" spans="8:18">
      <c r="H660" s="8"/>
      <c r="R660" s="8"/>
    </row>
    <row r="661" spans="8:18">
      <c r="H661" s="8"/>
      <c r="R661" s="8"/>
    </row>
    <row r="662" spans="8:18">
      <c r="H662" s="8"/>
      <c r="R662" s="8"/>
    </row>
    <row r="663" spans="8:18">
      <c r="H663" s="8"/>
      <c r="R663" s="8"/>
    </row>
    <row r="664" spans="8:18">
      <c r="H664" s="8"/>
      <c r="R664" s="8"/>
    </row>
    <row r="665" spans="8:18">
      <c r="H665" s="8"/>
      <c r="R665" s="8"/>
    </row>
    <row r="666" spans="8:18">
      <c r="H666" s="8"/>
      <c r="R666" s="8"/>
    </row>
    <row r="667" spans="8:18">
      <c r="H667" s="8"/>
      <c r="R667" s="8"/>
    </row>
    <row r="668" spans="8:18">
      <c r="H668" s="8"/>
      <c r="R668" s="8"/>
    </row>
    <row r="669" spans="8:18">
      <c r="H669" s="8"/>
      <c r="R669" s="8"/>
    </row>
    <row r="670" spans="8:18">
      <c r="H670" s="8"/>
      <c r="R670" s="8"/>
    </row>
    <row r="671" spans="8:18">
      <c r="H671" s="8"/>
      <c r="R671" s="8"/>
    </row>
    <row r="672" spans="8:18">
      <c r="H672" s="8"/>
      <c r="R672" s="8"/>
    </row>
    <row r="673" spans="8:18">
      <c r="H673" s="8"/>
      <c r="R673" s="8"/>
    </row>
    <row r="674" spans="8:18">
      <c r="H674" s="8"/>
      <c r="R674" s="8"/>
    </row>
    <row r="675" spans="8:18">
      <c r="H675" s="8"/>
      <c r="R675" s="8"/>
    </row>
    <row r="676" spans="8:18">
      <c r="H676" s="8"/>
      <c r="R676" s="8"/>
    </row>
    <row r="677" spans="8:18">
      <c r="H677" s="8"/>
      <c r="R677" s="8"/>
    </row>
    <row r="678" spans="8:18">
      <c r="H678" s="8"/>
      <c r="R678" s="8"/>
    </row>
    <row r="679" spans="8:18">
      <c r="H679" s="8"/>
      <c r="R679" s="8"/>
    </row>
    <row r="680" spans="8:18">
      <c r="H680" s="8"/>
      <c r="R680" s="8"/>
    </row>
    <row r="681" spans="8:18">
      <c r="H681" s="8"/>
      <c r="R681" s="8"/>
    </row>
    <row r="682" spans="8:18">
      <c r="H682" s="8"/>
      <c r="R682" s="8"/>
    </row>
    <row r="683" spans="8:18">
      <c r="H683" s="8"/>
      <c r="R683" s="8"/>
    </row>
    <row r="684" spans="8:18">
      <c r="H684" s="8"/>
      <c r="R684" s="8"/>
    </row>
    <row r="685" spans="8:18">
      <c r="H685" s="8"/>
      <c r="R685" s="8"/>
    </row>
    <row r="686" spans="8:18">
      <c r="H686" s="8"/>
      <c r="R686" s="8"/>
    </row>
    <row r="687" spans="8:18">
      <c r="H687" s="8"/>
      <c r="R687" s="8"/>
    </row>
    <row r="688" spans="8:18">
      <c r="H688" s="8"/>
      <c r="R688" s="8"/>
    </row>
    <row r="689" spans="8:18">
      <c r="H689" s="8"/>
      <c r="R689" s="8"/>
    </row>
    <row r="690" spans="8:18">
      <c r="H690" s="8"/>
      <c r="R690" s="8"/>
    </row>
    <row r="691" spans="8:18">
      <c r="H691" s="8"/>
      <c r="R691" s="8"/>
    </row>
    <row r="692" spans="8:18">
      <c r="H692" s="8"/>
      <c r="R692" s="8"/>
    </row>
    <row r="693" spans="8:18">
      <c r="H693" s="8"/>
      <c r="R693" s="8"/>
    </row>
    <row r="694" spans="8:18">
      <c r="H694" s="8"/>
      <c r="R694" s="8"/>
    </row>
    <row r="695" spans="8:18">
      <c r="H695" s="8"/>
      <c r="R695" s="8"/>
    </row>
    <row r="696" spans="8:18">
      <c r="H696" s="8"/>
      <c r="R696" s="8"/>
    </row>
    <row r="697" spans="8:18">
      <c r="H697" s="8"/>
      <c r="R697" s="8"/>
    </row>
    <row r="698" spans="8:18">
      <c r="H698" s="8"/>
      <c r="R698" s="8"/>
    </row>
    <row r="699" spans="8:18">
      <c r="H699" s="8"/>
      <c r="R699" s="8"/>
    </row>
    <row r="700" spans="8:18">
      <c r="H700" s="8"/>
      <c r="R700" s="8"/>
    </row>
    <row r="701" spans="8:18">
      <c r="H701" s="8"/>
      <c r="R701" s="8"/>
    </row>
    <row r="702" spans="8:18">
      <c r="H702" s="8"/>
      <c r="R702" s="8"/>
    </row>
    <row r="703" spans="8:18">
      <c r="H703" s="8"/>
      <c r="R703" s="8"/>
    </row>
    <row r="704" spans="8:18">
      <c r="H704" s="8"/>
      <c r="R704" s="8"/>
    </row>
    <row r="705" spans="8:18">
      <c r="H705" s="8"/>
      <c r="R705" s="8"/>
    </row>
    <row r="706" spans="8:18">
      <c r="H706" s="8"/>
      <c r="R706" s="8"/>
    </row>
    <row r="707" spans="8:18">
      <c r="H707" s="8"/>
      <c r="R707" s="8"/>
    </row>
    <row r="708" spans="8:18">
      <c r="H708" s="8"/>
      <c r="R708" s="8"/>
    </row>
    <row r="709" spans="8:18">
      <c r="H709" s="8"/>
      <c r="R709" s="8"/>
    </row>
    <row r="710" spans="8:18">
      <c r="H710" s="8"/>
      <c r="R710" s="8"/>
    </row>
    <row r="711" spans="8:18">
      <c r="H711" s="8"/>
      <c r="R711" s="8"/>
    </row>
    <row r="712" spans="8:18">
      <c r="H712" s="8"/>
      <c r="R712" s="8"/>
    </row>
    <row r="713" spans="8:18">
      <c r="H713" s="8"/>
      <c r="R713" s="8"/>
    </row>
    <row r="714" spans="8:18">
      <c r="H714" s="8"/>
      <c r="R714" s="8"/>
    </row>
    <row r="715" spans="8:18">
      <c r="H715" s="8"/>
      <c r="R715" s="8"/>
    </row>
    <row r="716" spans="8:18">
      <c r="H716" s="8"/>
      <c r="R716" s="8"/>
    </row>
    <row r="717" spans="8:18">
      <c r="H717" s="8"/>
      <c r="R717" s="8"/>
    </row>
    <row r="718" spans="8:18">
      <c r="H718" s="8"/>
      <c r="R718" s="8"/>
    </row>
    <row r="719" spans="8:18">
      <c r="H719" s="8"/>
      <c r="R719" s="8"/>
    </row>
    <row r="720" spans="8:18">
      <c r="H720" s="8"/>
      <c r="R720" s="8"/>
    </row>
    <row r="721" spans="8:18">
      <c r="H721" s="8"/>
      <c r="R721" s="8"/>
    </row>
    <row r="722" spans="8:18">
      <c r="H722" s="8"/>
      <c r="R722" s="8"/>
    </row>
    <row r="723" spans="8:18">
      <c r="H723" s="8"/>
      <c r="R723" s="8"/>
    </row>
    <row r="724" spans="8:18">
      <c r="H724" s="8"/>
      <c r="R724" s="8"/>
    </row>
    <row r="725" spans="8:18">
      <c r="H725" s="8"/>
      <c r="R725" s="8"/>
    </row>
    <row r="726" spans="8:18">
      <c r="H726" s="8"/>
      <c r="R726" s="8"/>
    </row>
    <row r="727" spans="8:18">
      <c r="H727" s="8"/>
      <c r="R727" s="8"/>
    </row>
    <row r="728" spans="8:18">
      <c r="H728" s="8"/>
      <c r="R728" s="8"/>
    </row>
    <row r="729" spans="8:18">
      <c r="H729" s="8"/>
      <c r="R729" s="8"/>
    </row>
    <row r="730" spans="8:18">
      <c r="H730" s="8"/>
      <c r="R730" s="8"/>
    </row>
    <row r="731" spans="8:18">
      <c r="H731" s="8"/>
      <c r="R731" s="8"/>
    </row>
    <row r="732" spans="8:18">
      <c r="H732" s="8"/>
      <c r="R732" s="8"/>
    </row>
    <row r="733" spans="8:18">
      <c r="H733" s="8"/>
      <c r="R733" s="8"/>
    </row>
    <row r="734" spans="8:18">
      <c r="H734" s="8"/>
      <c r="R734" s="8"/>
    </row>
    <row r="735" spans="8:18">
      <c r="H735" s="8"/>
      <c r="R735" s="8"/>
    </row>
    <row r="736" spans="8:18">
      <c r="H736" s="8"/>
      <c r="R736" s="8"/>
    </row>
    <row r="737" spans="8:18">
      <c r="H737" s="8"/>
      <c r="R737" s="8"/>
    </row>
    <row r="738" spans="8:18">
      <c r="H738" s="8"/>
      <c r="R738" s="8"/>
    </row>
    <row r="739" spans="8:18">
      <c r="H739" s="8"/>
      <c r="R739" s="8"/>
    </row>
    <row r="740" spans="8:18">
      <c r="H740" s="8"/>
      <c r="R740" s="8"/>
    </row>
    <row r="741" spans="8:18">
      <c r="H741" s="8"/>
      <c r="R741" s="8"/>
    </row>
    <row r="742" spans="8:18">
      <c r="H742" s="8"/>
      <c r="R742" s="8"/>
    </row>
    <row r="743" spans="8:18">
      <c r="H743" s="8"/>
      <c r="R743" s="8"/>
    </row>
    <row r="744" spans="8:18">
      <c r="H744" s="8"/>
      <c r="R744" s="8"/>
    </row>
    <row r="745" spans="8:18">
      <c r="H745" s="8"/>
      <c r="R745" s="8"/>
    </row>
    <row r="746" spans="8:18">
      <c r="H746" s="8"/>
      <c r="R746" s="8"/>
    </row>
    <row r="747" spans="8:18">
      <c r="H747" s="8"/>
      <c r="R747" s="8"/>
    </row>
    <row r="748" spans="8:18">
      <c r="H748" s="8"/>
      <c r="R748" s="8"/>
    </row>
    <row r="749" spans="8:18">
      <c r="H749" s="8"/>
      <c r="R749" s="8"/>
    </row>
    <row r="750" spans="8:18">
      <c r="H750" s="8"/>
      <c r="R750" s="8"/>
    </row>
    <row r="751" spans="8:18">
      <c r="H751" s="8"/>
      <c r="R751" s="8"/>
    </row>
    <row r="752" spans="8:18">
      <c r="H752" s="8"/>
      <c r="R752" s="8"/>
    </row>
    <row r="753" spans="8:18">
      <c r="H753" s="8"/>
      <c r="R753" s="8"/>
    </row>
    <row r="754" spans="8:18">
      <c r="H754" s="8"/>
      <c r="R754" s="8"/>
    </row>
    <row r="755" spans="8:18">
      <c r="H755" s="8"/>
      <c r="R755" s="8"/>
    </row>
    <row r="756" spans="8:18">
      <c r="H756" s="8"/>
      <c r="R756" s="8"/>
    </row>
    <row r="757" spans="8:18">
      <c r="H757" s="8"/>
      <c r="R757" s="8"/>
    </row>
    <row r="758" spans="8:18">
      <c r="H758" s="8"/>
      <c r="R758" s="8"/>
    </row>
    <row r="759" spans="8:18">
      <c r="H759" s="8"/>
      <c r="R759" s="8"/>
    </row>
    <row r="760" spans="8:18">
      <c r="H760" s="8"/>
      <c r="R760" s="8"/>
    </row>
    <row r="761" spans="8:18">
      <c r="H761" s="8"/>
      <c r="R761" s="8"/>
    </row>
    <row r="762" spans="8:18">
      <c r="H762" s="8"/>
      <c r="R762" s="8"/>
    </row>
    <row r="763" spans="8:18">
      <c r="H763" s="8"/>
      <c r="R763" s="8"/>
    </row>
    <row r="764" spans="8:18">
      <c r="H764" s="8"/>
      <c r="R764" s="8"/>
    </row>
    <row r="765" spans="8:18">
      <c r="H765" s="8"/>
      <c r="R765" s="8"/>
    </row>
    <row r="766" spans="8:18">
      <c r="H766" s="8"/>
      <c r="R766" s="8"/>
    </row>
    <row r="767" spans="8:18">
      <c r="H767" s="8"/>
      <c r="R767" s="8"/>
    </row>
    <row r="768" spans="8:18">
      <c r="H768" s="8"/>
      <c r="R768" s="8"/>
    </row>
    <row r="769" spans="8:19">
      <c r="H769" s="8"/>
      <c r="R769" s="8"/>
    </row>
    <row r="770" spans="8:19">
      <c r="H770" s="8"/>
      <c r="R770" s="8"/>
    </row>
    <row r="771" spans="8:19">
      <c r="H771" s="8"/>
      <c r="R771" s="8"/>
    </row>
    <row r="772" spans="8:19">
      <c r="H772" s="8"/>
      <c r="R772" s="8"/>
    </row>
    <row r="773" spans="8:19">
      <c r="H773" s="8"/>
      <c r="R773" s="8"/>
    </row>
    <row r="774" spans="8:19">
      <c r="H774" s="8"/>
      <c r="R774" s="8"/>
    </row>
    <row r="775" spans="8:19">
      <c r="H775" s="8"/>
      <c r="R775" s="8"/>
    </row>
    <row r="776" spans="8:19">
      <c r="H776" s="8"/>
      <c r="R776" s="8"/>
    </row>
    <row r="777" spans="8:19">
      <c r="I777" s="8"/>
      <c r="S777" s="8"/>
    </row>
    <row r="778" spans="8:19">
      <c r="I778" s="8"/>
      <c r="S778" s="8"/>
    </row>
    <row r="779" spans="8:19">
      <c r="I779" s="8"/>
      <c r="S779" s="8"/>
    </row>
    <row r="780" spans="8:19">
      <c r="I780" s="8"/>
      <c r="S780" s="8"/>
    </row>
    <row r="781" spans="8:19">
      <c r="I781" s="8"/>
      <c r="S781" s="8"/>
    </row>
    <row r="782" spans="8:19">
      <c r="I782" s="8"/>
      <c r="S782" s="8"/>
    </row>
    <row r="783" spans="8:19">
      <c r="I783" s="8"/>
      <c r="S783" s="8"/>
    </row>
    <row r="784" spans="8:19">
      <c r="I784" s="8"/>
      <c r="S784" s="8"/>
    </row>
    <row r="785" spans="9:19">
      <c r="I785" s="8"/>
      <c r="S785" s="8"/>
    </row>
    <row r="786" spans="9:19">
      <c r="I786" s="8"/>
      <c r="S786" s="8"/>
    </row>
    <row r="787" spans="9:19">
      <c r="I787" s="8"/>
      <c r="S787" s="8"/>
    </row>
    <row r="788" spans="9:19">
      <c r="I788" s="8"/>
      <c r="S788" s="8"/>
    </row>
  </sheetData>
  <mergeCells count="173">
    <mergeCell ref="U603:U604"/>
    <mergeCell ref="V604:AF604"/>
    <mergeCell ref="Q553:R573"/>
    <mergeCell ref="Q475:R495"/>
    <mergeCell ref="L501:O521"/>
    <mergeCell ref="Q501:R521"/>
    <mergeCell ref="L527:O547"/>
    <mergeCell ref="Q527:R547"/>
    <mergeCell ref="B553:E573"/>
    <mergeCell ref="G553:H573"/>
    <mergeCell ref="F579:F599"/>
    <mergeCell ref="F605:F625"/>
    <mergeCell ref="L59:O79"/>
    <mergeCell ref="L449:O469"/>
    <mergeCell ref="L475:O495"/>
    <mergeCell ref="L553:O573"/>
    <mergeCell ref="B475:E495"/>
    <mergeCell ref="G475:H495"/>
    <mergeCell ref="B501:E521"/>
    <mergeCell ref="G501:H521"/>
    <mergeCell ref="B527:E547"/>
    <mergeCell ref="G527:H547"/>
    <mergeCell ref="F345:F365"/>
    <mergeCell ref="F371:F391"/>
    <mergeCell ref="F397:F417"/>
    <mergeCell ref="F423:F443"/>
    <mergeCell ref="B449:E469"/>
    <mergeCell ref="F189:F209"/>
    <mergeCell ref="F215:F235"/>
    <mergeCell ref="F241:F261"/>
    <mergeCell ref="F267:F287"/>
    <mergeCell ref="F293:F313"/>
    <mergeCell ref="L474:S474"/>
    <mergeCell ref="B84:I84"/>
    <mergeCell ref="L84:S84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B474:I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G449:H469"/>
    <mergeCell ref="Q449:R469"/>
    <mergeCell ref="U421:U422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V318:AI318"/>
    <mergeCell ref="B344:I344"/>
    <mergeCell ref="L344:S344"/>
    <mergeCell ref="V344:AI344"/>
    <mergeCell ref="B318:I318"/>
    <mergeCell ref="L318:S318"/>
    <mergeCell ref="K343:K344"/>
    <mergeCell ref="F319:F339"/>
    <mergeCell ref="U317:U318"/>
    <mergeCell ref="U343:U344"/>
    <mergeCell ref="U369:U370"/>
    <mergeCell ref="U395:U396"/>
    <mergeCell ref="U31:U32"/>
    <mergeCell ref="V32:AI32"/>
    <mergeCell ref="B58:I58"/>
    <mergeCell ref="L58:S58"/>
    <mergeCell ref="B32:I32"/>
    <mergeCell ref="V266:AI266"/>
    <mergeCell ref="B292:I292"/>
    <mergeCell ref="L292:S292"/>
    <mergeCell ref="V292:AI292"/>
    <mergeCell ref="B266:I266"/>
    <mergeCell ref="L266:S266"/>
    <mergeCell ref="V214:AI214"/>
    <mergeCell ref="B240:I240"/>
    <mergeCell ref="L240:S240"/>
    <mergeCell ref="V240:AI240"/>
    <mergeCell ref="B214:I214"/>
    <mergeCell ref="L214:S214"/>
    <mergeCell ref="U213:U214"/>
    <mergeCell ref="U239:U240"/>
    <mergeCell ref="U265:U266"/>
    <mergeCell ref="U291:U292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F111:F131"/>
    <mergeCell ref="F137:F157"/>
    <mergeCell ref="F163:F183"/>
    <mergeCell ref="B162:I162"/>
    <mergeCell ref="L162:S162"/>
    <mergeCell ref="U109:U110"/>
    <mergeCell ref="U135:U136"/>
    <mergeCell ref="U161:U162"/>
    <mergeCell ref="U187:U188"/>
    <mergeCell ref="L32:S32"/>
    <mergeCell ref="B110:I110"/>
    <mergeCell ref="L110:S110"/>
    <mergeCell ref="F33:F53"/>
    <mergeCell ref="B59:E79"/>
    <mergeCell ref="G59:H79"/>
    <mergeCell ref="Q59:R79"/>
    <mergeCell ref="B6:I6"/>
    <mergeCell ref="L6:S6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G656"/>
  <sheetViews>
    <sheetView zoomScale="55" zoomScaleNormal="55" workbookViewId="0">
      <pane xSplit="1" ySplit="5" topLeftCell="L46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2.625" defaultRowHeight="14.25"/>
  <cols>
    <col min="1" max="1" width="40" style="2" customWidth="1"/>
    <col min="2" max="9" width="16.625" style="2" customWidth="1"/>
    <col min="10" max="10" width="16.625" style="1" customWidth="1"/>
    <col min="11" max="11" width="40.125" style="2" customWidth="1"/>
    <col min="12" max="19" width="16.625" style="2" customWidth="1"/>
    <col min="20" max="20" width="16.625" style="1" customWidth="1"/>
    <col min="21" max="21" width="36.625" style="2" customWidth="1"/>
    <col min="22" max="37" width="16.625" style="2" customWidth="1"/>
    <col min="38" max="43" width="16.625" style="13" customWidth="1"/>
    <col min="44" max="67" width="12.625" style="13"/>
    <col min="68" max="16384" width="12.625" style="2"/>
  </cols>
  <sheetData>
    <row r="1" spans="1:85" customFormat="1" ht="15" customHeight="1" thickTop="1">
      <c r="A1" s="412" t="s">
        <v>105</v>
      </c>
      <c r="B1" s="413"/>
      <c r="C1" s="413"/>
      <c r="D1" s="413"/>
      <c r="E1" s="413"/>
      <c r="F1" s="413"/>
      <c r="G1" s="413"/>
      <c r="H1" s="413"/>
      <c r="I1" s="414"/>
      <c r="K1" s="421" t="s">
        <v>106</v>
      </c>
      <c r="L1" s="422"/>
      <c r="M1" s="422"/>
      <c r="N1" s="422"/>
      <c r="O1" s="422"/>
      <c r="P1" s="422"/>
      <c r="Q1" s="422"/>
      <c r="R1" s="422"/>
      <c r="S1" s="423"/>
      <c r="U1" s="430" t="s">
        <v>107</v>
      </c>
      <c r="V1" s="431"/>
      <c r="W1" s="431"/>
      <c r="X1" s="431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2"/>
      <c r="BA1" s="74"/>
      <c r="BR1" s="74"/>
      <c r="CG1" s="24"/>
    </row>
    <row r="2" spans="1:85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K2" s="424"/>
      <c r="L2" s="425"/>
      <c r="M2" s="425"/>
      <c r="N2" s="425"/>
      <c r="O2" s="425"/>
      <c r="P2" s="425"/>
      <c r="Q2" s="425"/>
      <c r="R2" s="425"/>
      <c r="S2" s="426"/>
      <c r="U2" s="433"/>
      <c r="V2" s="434"/>
      <c r="W2" s="434"/>
      <c r="X2" s="434"/>
      <c r="Y2" s="434"/>
      <c r="Z2" s="434"/>
      <c r="AA2" s="434"/>
      <c r="AB2" s="434"/>
      <c r="AC2" s="434"/>
      <c r="AD2" s="434"/>
      <c r="AE2" s="434"/>
      <c r="AF2" s="434"/>
      <c r="AG2" s="434"/>
      <c r="AH2" s="434"/>
      <c r="AI2" s="435"/>
      <c r="BA2" s="74"/>
      <c r="BR2" s="74"/>
      <c r="CG2" s="24"/>
    </row>
    <row r="3" spans="1:85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K3" s="427"/>
      <c r="L3" s="428"/>
      <c r="M3" s="428"/>
      <c r="N3" s="428"/>
      <c r="O3" s="428"/>
      <c r="P3" s="428"/>
      <c r="Q3" s="428"/>
      <c r="R3" s="428"/>
      <c r="S3" s="429"/>
      <c r="U3" s="436"/>
      <c r="V3" s="437"/>
      <c r="W3" s="437"/>
      <c r="X3" s="437"/>
      <c r="Y3" s="437"/>
      <c r="Z3" s="437"/>
      <c r="AA3" s="437"/>
      <c r="AB3" s="437"/>
      <c r="AC3" s="437"/>
      <c r="AD3" s="437"/>
      <c r="AE3" s="437"/>
      <c r="AF3" s="437"/>
      <c r="AG3" s="437"/>
      <c r="AH3" s="437"/>
      <c r="AI3" s="438"/>
      <c r="BA3" s="74"/>
      <c r="BR3" s="74"/>
      <c r="CG3" s="24"/>
    </row>
    <row r="4" spans="1:85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K4" s="25"/>
      <c r="L4" s="25"/>
      <c r="M4" s="25"/>
      <c r="N4" s="25"/>
      <c r="O4" s="25"/>
      <c r="P4" s="25"/>
      <c r="Q4" s="25"/>
      <c r="R4" s="25"/>
      <c r="S4" s="2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BA4" s="74"/>
      <c r="BR4" s="74"/>
      <c r="CG4" s="24"/>
    </row>
    <row r="5" spans="1:85" ht="80.099999999999994" customHeight="1">
      <c r="A5" s="439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43" t="s">
        <v>124</v>
      </c>
      <c r="L5" s="86" t="s">
        <v>0</v>
      </c>
      <c r="M5" s="86" t="s">
        <v>1</v>
      </c>
      <c r="N5" s="86" t="s">
        <v>2</v>
      </c>
      <c r="O5" s="86" t="s">
        <v>3</v>
      </c>
      <c r="P5" s="86" t="s">
        <v>27</v>
      </c>
      <c r="Q5" s="86" t="s">
        <v>4</v>
      </c>
      <c r="R5" s="86" t="s">
        <v>5</v>
      </c>
      <c r="S5" s="87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17"/>
      <c r="AM5" s="17"/>
      <c r="AN5" s="17"/>
      <c r="AO5" s="17"/>
      <c r="AP5" s="16"/>
      <c r="AQ5" s="16"/>
    </row>
    <row r="6" spans="1:85" ht="15">
      <c r="A6" s="440" t="s">
        <v>85</v>
      </c>
      <c r="B6" s="386" t="s">
        <v>119</v>
      </c>
      <c r="C6" s="387"/>
      <c r="D6" s="387"/>
      <c r="E6" s="387"/>
      <c r="F6" s="387"/>
      <c r="G6" s="387"/>
      <c r="H6" s="387"/>
      <c r="I6" s="388"/>
      <c r="K6" s="444" t="s">
        <v>85</v>
      </c>
      <c r="L6" s="389" t="s">
        <v>119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6"/>
      <c r="AM6" s="16"/>
      <c r="AN6" s="16"/>
      <c r="AO6" s="16"/>
      <c r="AP6" s="16"/>
      <c r="AQ6" s="16"/>
    </row>
    <row r="7" spans="1:85" ht="15">
      <c r="A7" s="26" t="s">
        <v>7</v>
      </c>
      <c r="B7" s="38">
        <f>B33+B85</f>
        <v>21.803057908609105</v>
      </c>
      <c r="C7" s="38">
        <f>C33+C85</f>
        <v>845.57102998405458</v>
      </c>
      <c r="D7" s="38">
        <f>D33+D85</f>
        <v>1047.2370135482029</v>
      </c>
      <c r="E7" s="38">
        <f>E33+E85</f>
        <v>0</v>
      </c>
      <c r="F7" s="38">
        <f>F59+F85</f>
        <v>0.19698053642003097</v>
      </c>
      <c r="G7" s="38">
        <f>G33+G85</f>
        <v>0</v>
      </c>
      <c r="H7" s="38">
        <f>H33+H85</f>
        <v>0</v>
      </c>
      <c r="I7" s="40">
        <f>SUM(B7:H7)</f>
        <v>1914.8080819772867</v>
      </c>
      <c r="K7" s="76" t="s">
        <v>7</v>
      </c>
      <c r="L7" s="38">
        <f>L33+L85</f>
        <v>21.803057908609105</v>
      </c>
      <c r="M7" s="38">
        <f t="shared" ref="M7:N7" si="0">M33+M85</f>
        <v>845.57102998405458</v>
      </c>
      <c r="N7" s="38">
        <f t="shared" si="0"/>
        <v>1047.2370135482029</v>
      </c>
      <c r="O7" s="38">
        <f>O33+O85</f>
        <v>0</v>
      </c>
      <c r="P7" s="44">
        <f>P59+P85+P33</f>
        <v>0.19698053642003097</v>
      </c>
      <c r="Q7" s="38">
        <f>Q33+Q85</f>
        <v>0</v>
      </c>
      <c r="R7" s="38">
        <f>R33+R85</f>
        <v>0</v>
      </c>
      <c r="S7" s="89">
        <f>SUM(L7:R7)</f>
        <v>1914.8080819772867</v>
      </c>
      <c r="T7" s="1" t="str">
        <f>IF(ABS(S7-I7)&gt;0.01,S7-I7,"")</f>
        <v/>
      </c>
      <c r="V7" s="3"/>
      <c r="W7" s="5"/>
      <c r="X7" s="5"/>
      <c r="Y7" s="5"/>
      <c r="Z7" s="5"/>
      <c r="AA7" s="5"/>
      <c r="AB7" s="5"/>
      <c r="AC7" s="5"/>
      <c r="AD7" s="5"/>
      <c r="AE7" s="3"/>
      <c r="AF7" s="3"/>
      <c r="AG7" s="3"/>
      <c r="AH7" s="3"/>
      <c r="AI7" s="3"/>
      <c r="AJ7" s="3"/>
      <c r="AK7" s="3"/>
      <c r="AL7" s="16"/>
      <c r="AM7" s="16"/>
      <c r="AN7" s="16"/>
      <c r="AO7" s="16"/>
      <c r="AP7" s="16"/>
      <c r="AQ7" s="16"/>
    </row>
    <row r="8" spans="1:85" ht="15">
      <c r="A8" s="27" t="s">
        <v>8</v>
      </c>
      <c r="B8" s="41">
        <f t="shared" ref="B8:C27" si="1">B34+B86</f>
        <v>155.67118826684199</v>
      </c>
      <c r="C8" s="41">
        <f t="shared" si="1"/>
        <v>0</v>
      </c>
      <c r="D8" s="41">
        <f t="shared" ref="D8:E8" si="2">D34+D86</f>
        <v>22.715555046844727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43">
        <f t="shared" ref="I8:I27" si="5">SUM(B8:H8)</f>
        <v>178.38674331368674</v>
      </c>
      <c r="K8" s="77" t="s">
        <v>8</v>
      </c>
      <c r="L8" s="90">
        <f t="shared" ref="L8:N27" si="6">L34+L86</f>
        <v>155.67118826684199</v>
      </c>
      <c r="M8" s="90">
        <f t="shared" si="6"/>
        <v>0</v>
      </c>
      <c r="N8" s="90">
        <f t="shared" si="6"/>
        <v>22.715555046844727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92">
        <f t="shared" ref="S8:S27" si="10">SUM(L8:R8)</f>
        <v>178.38674331368674</v>
      </c>
      <c r="T8" s="1" t="str">
        <f t="shared" ref="T8:T24" si="11">IF(ABS(S8-I8)&gt;0.01,S8-I8,"")</f>
        <v/>
      </c>
      <c r="V8" s="3"/>
      <c r="W8" s="5"/>
      <c r="X8" s="5"/>
      <c r="Y8" s="5"/>
      <c r="Z8" s="5"/>
      <c r="AA8" s="5"/>
      <c r="AB8" s="5"/>
      <c r="AC8" s="5"/>
      <c r="AD8" s="5"/>
      <c r="AE8" s="3"/>
      <c r="AF8" s="3"/>
      <c r="AG8" s="3"/>
      <c r="AH8" s="3"/>
      <c r="AI8" s="3"/>
      <c r="AJ8" s="3"/>
      <c r="AK8" s="3"/>
      <c r="AL8" s="16"/>
      <c r="AM8" s="16"/>
      <c r="AN8" s="16"/>
      <c r="AO8" s="16"/>
      <c r="AP8" s="16"/>
      <c r="AQ8" s="16"/>
    </row>
    <row r="9" spans="1:85" ht="15">
      <c r="A9" s="28" t="s">
        <v>10</v>
      </c>
      <c r="B9" s="44">
        <f t="shared" si="1"/>
        <v>504.69245509437479</v>
      </c>
      <c r="C9" s="44">
        <f t="shared" si="1"/>
        <v>0</v>
      </c>
      <c r="D9" s="44">
        <f t="shared" ref="D9:E9" si="12">D35+D87</f>
        <v>3833.345040558283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40">
        <f t="shared" si="5"/>
        <v>4338.0374956526575</v>
      </c>
      <c r="K9" s="76" t="s">
        <v>10</v>
      </c>
      <c r="L9" s="44">
        <f t="shared" si="6"/>
        <v>504.69245509437479</v>
      </c>
      <c r="M9" s="44">
        <f t="shared" si="6"/>
        <v>0</v>
      </c>
      <c r="N9" s="44">
        <f t="shared" si="6"/>
        <v>3833.345040558283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89">
        <f t="shared" si="10"/>
        <v>4338.0374956526575</v>
      </c>
      <c r="T9" s="1" t="str">
        <f t="shared" si="11"/>
        <v/>
      </c>
      <c r="V9" s="3"/>
      <c r="W9" s="5"/>
      <c r="X9" s="5"/>
      <c r="Y9" s="5"/>
      <c r="Z9" s="5"/>
      <c r="AA9" s="5"/>
      <c r="AB9" s="5"/>
      <c r="AC9" s="5"/>
      <c r="AD9" s="5"/>
      <c r="AE9" s="3"/>
      <c r="AF9" s="3"/>
      <c r="AG9" s="3"/>
      <c r="AH9" s="3"/>
      <c r="AI9" s="3"/>
      <c r="AJ9" s="3"/>
      <c r="AK9" s="3"/>
      <c r="AL9" s="16"/>
      <c r="AM9" s="16"/>
      <c r="AN9" s="16"/>
      <c r="AO9" s="16"/>
      <c r="AP9" s="16"/>
      <c r="AQ9" s="16"/>
    </row>
    <row r="10" spans="1:8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4.5419765999999999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43">
        <f t="shared" si="5"/>
        <v>4.5419765999999999</v>
      </c>
      <c r="K10" s="77" t="s">
        <v>55</v>
      </c>
      <c r="L10" s="90">
        <f t="shared" si="6"/>
        <v>0</v>
      </c>
      <c r="M10" s="90">
        <f t="shared" si="6"/>
        <v>0</v>
      </c>
      <c r="N10" s="90">
        <f t="shared" si="6"/>
        <v>4.5419765999999999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92">
        <f t="shared" si="10"/>
        <v>4.5419765999999999</v>
      </c>
      <c r="T10" s="1" t="str">
        <f t="shared" si="11"/>
        <v/>
      </c>
      <c r="V10" s="3"/>
      <c r="W10" s="5"/>
      <c r="X10" s="5"/>
      <c r="Y10" s="5"/>
      <c r="Z10" s="5"/>
      <c r="AA10" s="5"/>
      <c r="AB10" s="5"/>
      <c r="AC10" s="5"/>
      <c r="AD10" s="5"/>
      <c r="AE10" s="3"/>
      <c r="AF10" s="3"/>
      <c r="AG10" s="3"/>
      <c r="AH10" s="3"/>
      <c r="AI10" s="3"/>
      <c r="AJ10" s="3"/>
      <c r="AK10" s="3"/>
      <c r="AL10" s="16"/>
      <c r="AM10" s="16"/>
      <c r="AN10" s="16"/>
      <c r="AO10" s="16"/>
      <c r="AP10" s="16"/>
      <c r="AQ10" s="16"/>
    </row>
    <row r="11" spans="1:85" ht="15">
      <c r="A11" s="28" t="s">
        <v>16</v>
      </c>
      <c r="B11" s="44">
        <f t="shared" si="1"/>
        <v>2585.0390720025161</v>
      </c>
      <c r="C11" s="44">
        <f t="shared" si="1"/>
        <v>911.42071737509468</v>
      </c>
      <c r="D11" s="44">
        <f t="shared" ref="D11:E11" si="18">D37+D89</f>
        <v>988.47974849124125</v>
      </c>
      <c r="E11" s="44">
        <f t="shared" si="18"/>
        <v>40.687006051548686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40">
        <f t="shared" si="5"/>
        <v>4525.6265439204008</v>
      </c>
      <c r="K11" s="76" t="s">
        <v>16</v>
      </c>
      <c r="L11" s="44">
        <f t="shared" si="6"/>
        <v>2585.0390720025161</v>
      </c>
      <c r="M11" s="44">
        <f t="shared" si="6"/>
        <v>911.42071737509468</v>
      </c>
      <c r="N11" s="44">
        <f t="shared" si="6"/>
        <v>988.47974849124125</v>
      </c>
      <c r="O11" s="44">
        <f t="shared" ref="O11:Q11" si="19">O37+O89</f>
        <v>40.687006051548686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89">
        <f t="shared" si="10"/>
        <v>4525.6265439204008</v>
      </c>
      <c r="T11" s="1" t="str">
        <f t="shared" si="11"/>
        <v/>
      </c>
      <c r="V11" s="3"/>
      <c r="W11" s="5"/>
      <c r="X11" s="5"/>
      <c r="Y11" s="5"/>
      <c r="Z11" s="5"/>
      <c r="AA11" s="5"/>
      <c r="AB11" s="5"/>
      <c r="AC11" s="5"/>
      <c r="AD11" s="5"/>
      <c r="AE11" s="3"/>
      <c r="AF11" s="3"/>
      <c r="AG11" s="3"/>
      <c r="AH11" s="3"/>
      <c r="AI11" s="3"/>
      <c r="AJ11" s="3"/>
      <c r="AK11" s="3"/>
      <c r="AL11" s="16"/>
      <c r="AM11" s="16"/>
      <c r="AN11" s="16"/>
      <c r="AO11" s="16"/>
      <c r="AP11" s="16"/>
      <c r="AQ11" s="16"/>
    </row>
    <row r="12" spans="1:85" ht="15">
      <c r="A12" s="27" t="s">
        <v>67</v>
      </c>
      <c r="B12" s="41">
        <f t="shared" si="1"/>
        <v>12184.582472862319</v>
      </c>
      <c r="C12" s="41">
        <f t="shared" si="1"/>
        <v>227.08906364774089</v>
      </c>
      <c r="D12" s="41">
        <f t="shared" ref="D12:E12" si="21">D38+D90</f>
        <v>1472.3426209105069</v>
      </c>
      <c r="E12" s="41">
        <f t="shared" si="21"/>
        <v>3.4822268898099216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43">
        <f t="shared" si="5"/>
        <v>13887.496384310378</v>
      </c>
      <c r="K12" s="77" t="s">
        <v>67</v>
      </c>
      <c r="L12" s="90">
        <f t="shared" si="6"/>
        <v>12184.582472862319</v>
      </c>
      <c r="M12" s="90">
        <f t="shared" si="6"/>
        <v>227.08906364774089</v>
      </c>
      <c r="N12" s="90">
        <f t="shared" si="6"/>
        <v>1472.3426209105069</v>
      </c>
      <c r="O12" s="90">
        <f t="shared" ref="O12:Q12" si="22">O38+O90</f>
        <v>3.4822268898099216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92">
        <f t="shared" si="10"/>
        <v>13887.496384310378</v>
      </c>
      <c r="T12" s="1" t="str">
        <f t="shared" si="11"/>
        <v/>
      </c>
      <c r="V12" s="3"/>
      <c r="W12" s="5"/>
      <c r="X12" s="5"/>
      <c r="Y12" s="5"/>
      <c r="Z12" s="5"/>
      <c r="AA12" s="5"/>
      <c r="AB12" s="5"/>
      <c r="AC12" s="5"/>
      <c r="AD12" s="5"/>
      <c r="AE12" s="3"/>
      <c r="AF12" s="3"/>
      <c r="AG12" s="3"/>
      <c r="AH12" s="3"/>
      <c r="AI12" s="3"/>
      <c r="AJ12" s="3"/>
      <c r="AK12" s="3"/>
      <c r="AL12" s="16"/>
      <c r="AM12" s="16"/>
      <c r="AN12" s="16"/>
      <c r="AO12" s="16"/>
      <c r="AP12" s="16"/>
      <c r="AQ12" s="16"/>
    </row>
    <row r="13" spans="1:85" ht="15">
      <c r="A13" s="28" t="s">
        <v>57</v>
      </c>
      <c r="B13" s="44">
        <f t="shared" si="1"/>
        <v>0</v>
      </c>
      <c r="C13" s="44">
        <f t="shared" si="1"/>
        <v>1.0203582971980285</v>
      </c>
      <c r="D13" s="44">
        <f t="shared" ref="D13:E13" si="24">D39+D91</f>
        <v>9.4394050188772987</v>
      </c>
      <c r="E13" s="44">
        <f t="shared" si="24"/>
        <v>2880.1463059000939</v>
      </c>
      <c r="F13" s="44">
        <f t="shared" si="3"/>
        <v>44279.428173889275</v>
      </c>
      <c r="G13" s="44">
        <f t="shared" si="4"/>
        <v>0</v>
      </c>
      <c r="H13" s="44">
        <f t="shared" si="4"/>
        <v>0</v>
      </c>
      <c r="I13" s="40">
        <f t="shared" si="5"/>
        <v>47170.034243105445</v>
      </c>
      <c r="K13" s="78" t="s">
        <v>57</v>
      </c>
      <c r="L13" s="44">
        <f t="shared" si="6"/>
        <v>0</v>
      </c>
      <c r="M13" s="44">
        <f t="shared" si="6"/>
        <v>1.0203582971980285</v>
      </c>
      <c r="N13" s="44">
        <f t="shared" si="6"/>
        <v>9.4394050188772987</v>
      </c>
      <c r="O13" s="44">
        <f t="shared" ref="O13:Q13" si="25">O39+O91</f>
        <v>2880.1463059000939</v>
      </c>
      <c r="P13" s="44">
        <f t="shared" si="8"/>
        <v>44279.428173889282</v>
      </c>
      <c r="Q13" s="44">
        <f t="shared" si="25"/>
        <v>0</v>
      </c>
      <c r="R13" s="44">
        <f t="shared" ref="R13" si="26">R39+R91</f>
        <v>0</v>
      </c>
      <c r="S13" s="89">
        <f t="shared" si="10"/>
        <v>47170.034243105452</v>
      </c>
      <c r="T13" s="1" t="str">
        <f t="shared" si="11"/>
        <v/>
      </c>
      <c r="V13" s="3"/>
      <c r="W13" s="5"/>
      <c r="X13" s="5"/>
      <c r="Y13" s="5"/>
      <c r="Z13" s="5"/>
      <c r="AA13" s="5"/>
      <c r="AB13" s="5"/>
      <c r="AC13" s="5"/>
      <c r="AD13" s="5"/>
      <c r="AE13" s="3"/>
      <c r="AF13" s="3"/>
      <c r="AG13" s="3"/>
      <c r="AH13" s="3"/>
      <c r="AI13" s="3"/>
      <c r="AJ13" s="3"/>
      <c r="AK13" s="3"/>
      <c r="AL13" s="16"/>
      <c r="AM13" s="16"/>
      <c r="AN13" s="16"/>
      <c r="AO13" s="16"/>
      <c r="AP13" s="16"/>
      <c r="AQ13" s="16"/>
    </row>
    <row r="14" spans="1:85" ht="15">
      <c r="A14" s="27" t="s">
        <v>12</v>
      </c>
      <c r="B14" s="41">
        <f t="shared" si="1"/>
        <v>0</v>
      </c>
      <c r="C14" s="41">
        <f t="shared" si="1"/>
        <v>0.26687701423805887</v>
      </c>
      <c r="D14" s="41">
        <f t="shared" ref="D14:E14" si="27">D40+D92</f>
        <v>4.4722387499903246E-2</v>
      </c>
      <c r="E14" s="41">
        <f t="shared" si="27"/>
        <v>63.547083902353165</v>
      </c>
      <c r="F14" s="41">
        <f t="shared" si="3"/>
        <v>15349.305835597277</v>
      </c>
      <c r="G14" s="41">
        <f t="shared" si="4"/>
        <v>0</v>
      </c>
      <c r="H14" s="41">
        <f t="shared" si="4"/>
        <v>0</v>
      </c>
      <c r="I14" s="43">
        <f t="shared" si="5"/>
        <v>15413.164518901369</v>
      </c>
      <c r="K14" s="77" t="s">
        <v>12</v>
      </c>
      <c r="L14" s="90">
        <f t="shared" si="6"/>
        <v>0</v>
      </c>
      <c r="M14" s="90">
        <f t="shared" si="6"/>
        <v>0.26687701423805887</v>
      </c>
      <c r="N14" s="90">
        <f t="shared" si="6"/>
        <v>4.4722387499903246E-2</v>
      </c>
      <c r="O14" s="90">
        <f t="shared" ref="O14:Q14" si="28">O40+O92</f>
        <v>63.547083902353165</v>
      </c>
      <c r="P14" s="90">
        <f t="shared" si="8"/>
        <v>15349.305835597279</v>
      </c>
      <c r="Q14" s="90">
        <f t="shared" si="28"/>
        <v>0</v>
      </c>
      <c r="R14" s="90">
        <f t="shared" ref="R14" si="29">R40+R92</f>
        <v>0</v>
      </c>
      <c r="S14" s="92">
        <f t="shared" si="10"/>
        <v>15413.164518901371</v>
      </c>
      <c r="T14" s="1" t="str">
        <f t="shared" si="11"/>
        <v/>
      </c>
      <c r="V14" s="3"/>
      <c r="W14" s="5"/>
      <c r="X14" s="5"/>
      <c r="Y14" s="5"/>
      <c r="Z14" s="5"/>
      <c r="AA14" s="5"/>
      <c r="AB14" s="5"/>
      <c r="AC14" s="5"/>
      <c r="AD14" s="5"/>
      <c r="AE14" s="3"/>
      <c r="AF14" s="3"/>
      <c r="AG14" s="3"/>
      <c r="AH14" s="3"/>
      <c r="AI14" s="3"/>
      <c r="AJ14" s="3"/>
      <c r="AK14" s="3"/>
      <c r="AL14" s="16"/>
      <c r="AM14" s="16"/>
      <c r="AN14" s="16"/>
      <c r="AO14" s="16"/>
      <c r="AP14" s="16"/>
      <c r="AQ14" s="16"/>
    </row>
    <row r="15" spans="1:85" ht="15">
      <c r="A15" s="28" t="s">
        <v>58</v>
      </c>
      <c r="B15" s="44">
        <f t="shared" si="1"/>
        <v>0.80110497237569056</v>
      </c>
      <c r="C15" s="44">
        <f t="shared" si="1"/>
        <v>0</v>
      </c>
      <c r="D15" s="44">
        <f t="shared" ref="D15:E15" si="30">D41+D93</f>
        <v>0.70133765036749918</v>
      </c>
      <c r="E15" s="44">
        <f t="shared" si="30"/>
        <v>0.29246107217276002</v>
      </c>
      <c r="F15" s="44">
        <f t="shared" si="3"/>
        <v>1266.9860569278012</v>
      </c>
      <c r="G15" s="44">
        <f t="shared" si="4"/>
        <v>0</v>
      </c>
      <c r="H15" s="44">
        <f t="shared" si="4"/>
        <v>0</v>
      </c>
      <c r="I15" s="40">
        <f t="shared" si="5"/>
        <v>1268.7809606227172</v>
      </c>
      <c r="K15" s="78" t="s">
        <v>58</v>
      </c>
      <c r="L15" s="44">
        <f t="shared" si="6"/>
        <v>0.80110497237569056</v>
      </c>
      <c r="M15" s="44">
        <f t="shared" si="6"/>
        <v>0</v>
      </c>
      <c r="N15" s="44">
        <f t="shared" si="6"/>
        <v>0.70133765036749918</v>
      </c>
      <c r="O15" s="44">
        <f t="shared" ref="O15:Q15" si="31">O41+O93</f>
        <v>0.29246107217276002</v>
      </c>
      <c r="P15" s="44">
        <f t="shared" si="8"/>
        <v>1266.9860569278012</v>
      </c>
      <c r="Q15" s="44">
        <f t="shared" si="31"/>
        <v>0</v>
      </c>
      <c r="R15" s="44">
        <f t="shared" ref="R15" si="32">R41+R93</f>
        <v>0</v>
      </c>
      <c r="S15" s="89">
        <f t="shared" si="10"/>
        <v>1268.7809606227172</v>
      </c>
      <c r="T15" s="1" t="str">
        <f t="shared" si="11"/>
        <v/>
      </c>
      <c r="V15" s="3"/>
      <c r="W15" s="5"/>
      <c r="X15" s="5"/>
      <c r="Y15" s="5"/>
      <c r="Z15" s="5"/>
      <c r="AA15" s="5"/>
      <c r="AB15" s="5"/>
      <c r="AC15" s="5"/>
      <c r="AD15" s="5"/>
      <c r="AE15" s="3"/>
      <c r="AF15" s="3"/>
      <c r="AG15" s="3"/>
      <c r="AH15" s="3"/>
      <c r="AI15" s="3"/>
      <c r="AJ15" s="3"/>
      <c r="AK15" s="3"/>
      <c r="AL15" s="16"/>
      <c r="AM15" s="16"/>
      <c r="AN15" s="16"/>
      <c r="AO15" s="16"/>
      <c r="AP15" s="16"/>
      <c r="AQ15" s="16"/>
    </row>
    <row r="16" spans="1:85" ht="15">
      <c r="A16" s="27" t="s">
        <v>17</v>
      </c>
      <c r="B16" s="41">
        <f t="shared" si="1"/>
        <v>1209.7874259332343</v>
      </c>
      <c r="C16" s="41">
        <f t="shared" si="1"/>
        <v>9.8399758793009156</v>
      </c>
      <c r="D16" s="41">
        <f t="shared" ref="D16:E16" si="33">D42+D94</f>
        <v>375.3011377118047</v>
      </c>
      <c r="E16" s="41">
        <f t="shared" si="33"/>
        <v>120.21655832732124</v>
      </c>
      <c r="F16" s="41">
        <f t="shared" si="3"/>
        <v>24.475327383807976</v>
      </c>
      <c r="G16" s="41">
        <f t="shared" si="4"/>
        <v>0</v>
      </c>
      <c r="H16" s="41">
        <f t="shared" si="4"/>
        <v>0</v>
      </c>
      <c r="I16" s="43">
        <f t="shared" si="5"/>
        <v>1739.6204252354694</v>
      </c>
      <c r="K16" s="77" t="s">
        <v>17</v>
      </c>
      <c r="L16" s="90">
        <f t="shared" si="6"/>
        <v>1209.7874259332343</v>
      </c>
      <c r="M16" s="90">
        <f t="shared" si="6"/>
        <v>9.8399758793009156</v>
      </c>
      <c r="N16" s="90">
        <f t="shared" si="6"/>
        <v>375.3011377118047</v>
      </c>
      <c r="O16" s="90">
        <f t="shared" ref="O16:Q16" si="34">O42+O94</f>
        <v>120.21655832732124</v>
      </c>
      <c r="P16" s="90">
        <f t="shared" si="8"/>
        <v>24.475327383808256</v>
      </c>
      <c r="Q16" s="90">
        <f t="shared" si="34"/>
        <v>0</v>
      </c>
      <c r="R16" s="90">
        <f t="shared" ref="R16" si="35">R42+R94</f>
        <v>0</v>
      </c>
      <c r="S16" s="92">
        <f t="shared" si="10"/>
        <v>1739.6204252354696</v>
      </c>
      <c r="T16" s="1" t="str">
        <f t="shared" si="11"/>
        <v/>
      </c>
      <c r="V16" s="3"/>
      <c r="W16" s="5"/>
      <c r="X16" s="5"/>
      <c r="Y16" s="5"/>
      <c r="Z16" s="5"/>
      <c r="AA16" s="5"/>
      <c r="AB16" s="5"/>
      <c r="AC16" s="5"/>
      <c r="AD16" s="5"/>
      <c r="AE16" s="3"/>
      <c r="AF16" s="3"/>
      <c r="AG16" s="3"/>
      <c r="AH16" s="3"/>
      <c r="AI16" s="3"/>
      <c r="AJ16" s="3"/>
      <c r="AK16" s="3"/>
      <c r="AL16" s="16"/>
      <c r="AM16" s="16"/>
      <c r="AN16" s="16"/>
      <c r="AO16" s="16"/>
      <c r="AP16" s="16"/>
      <c r="AQ16" s="16"/>
    </row>
    <row r="17" spans="1:43" ht="15">
      <c r="A17" s="28" t="s">
        <v>139</v>
      </c>
      <c r="B17" s="44">
        <f t="shared" si="1"/>
        <v>14587.67287321074</v>
      </c>
      <c r="C17" s="44">
        <f t="shared" si="1"/>
        <v>12708.565546124768</v>
      </c>
      <c r="D17" s="44">
        <f t="shared" ref="D17:E17" si="36">D43+D95</f>
        <v>15599.767972679441</v>
      </c>
      <c r="E17" s="44">
        <f t="shared" si="36"/>
        <v>74.336576857791201</v>
      </c>
      <c r="F17" s="44">
        <f t="shared" si="3"/>
        <v>4.2913863358137103</v>
      </c>
      <c r="G17" s="44">
        <f t="shared" si="4"/>
        <v>0</v>
      </c>
      <c r="H17" s="44">
        <f t="shared" si="4"/>
        <v>0</v>
      </c>
      <c r="I17" s="40">
        <f t="shared" si="5"/>
        <v>42974.63435520856</v>
      </c>
      <c r="K17" s="78" t="s">
        <v>139</v>
      </c>
      <c r="L17" s="44">
        <f t="shared" si="6"/>
        <v>14587.67287321074</v>
      </c>
      <c r="M17" s="44">
        <f t="shared" si="6"/>
        <v>12708.565546124768</v>
      </c>
      <c r="N17" s="44">
        <f t="shared" si="6"/>
        <v>15599.767972679441</v>
      </c>
      <c r="O17" s="44">
        <f t="shared" ref="O17:Q17" si="37">O43+O95</f>
        <v>74.336576857791201</v>
      </c>
      <c r="P17" s="44">
        <f t="shared" si="8"/>
        <v>4.2913863358162905</v>
      </c>
      <c r="Q17" s="44">
        <f t="shared" si="37"/>
        <v>0</v>
      </c>
      <c r="R17" s="44">
        <f t="shared" ref="R17" si="38">R43+R95</f>
        <v>0</v>
      </c>
      <c r="S17" s="89">
        <f t="shared" si="10"/>
        <v>42974.634355208567</v>
      </c>
      <c r="T17" s="1" t="str">
        <f t="shared" si="11"/>
        <v/>
      </c>
      <c r="V17" s="3"/>
      <c r="W17" s="5"/>
      <c r="X17" s="5"/>
      <c r="Y17" s="5"/>
      <c r="Z17" s="5"/>
      <c r="AA17" s="5"/>
      <c r="AB17" s="5"/>
      <c r="AC17" s="5"/>
      <c r="AD17" s="5"/>
      <c r="AE17" s="3"/>
      <c r="AF17" s="3"/>
      <c r="AG17" s="3"/>
      <c r="AH17" s="3"/>
      <c r="AI17" s="3"/>
      <c r="AJ17" s="3"/>
      <c r="AK17" s="3"/>
      <c r="AL17" s="16"/>
      <c r="AM17" s="16"/>
      <c r="AN17" s="16"/>
      <c r="AO17" s="16"/>
      <c r="AP17" s="16"/>
      <c r="AQ17" s="16"/>
    </row>
    <row r="18" spans="1:43" ht="15">
      <c r="A18" s="27" t="s">
        <v>25</v>
      </c>
      <c r="B18" s="41">
        <f t="shared" si="1"/>
        <v>5938.3684031106814</v>
      </c>
      <c r="C18" s="41">
        <f t="shared" si="1"/>
        <v>126.42180082817505</v>
      </c>
      <c r="D18" s="41">
        <f t="shared" ref="D18:E18" si="39">D44+D96</f>
        <v>8621.6125378925135</v>
      </c>
      <c r="E18" s="41">
        <f t="shared" si="39"/>
        <v>23340.028383221674</v>
      </c>
      <c r="F18" s="41">
        <f t="shared" si="3"/>
        <v>2087.7327675069323</v>
      </c>
      <c r="G18" s="41">
        <f t="shared" si="4"/>
        <v>6061.7727935112962</v>
      </c>
      <c r="H18" s="41">
        <f t="shared" si="4"/>
        <v>72.854213958814483</v>
      </c>
      <c r="I18" s="43">
        <f t="shared" si="5"/>
        <v>46248.790900030093</v>
      </c>
      <c r="K18" s="77" t="s">
        <v>25</v>
      </c>
      <c r="L18" s="90">
        <f t="shared" si="6"/>
        <v>5938.3684031106814</v>
      </c>
      <c r="M18" s="90">
        <f t="shared" si="6"/>
        <v>126.42180082817505</v>
      </c>
      <c r="N18" s="90">
        <f t="shared" si="6"/>
        <v>8621.6125378925135</v>
      </c>
      <c r="O18" s="90">
        <f t="shared" ref="O18:Q18" si="40">O44+O96</f>
        <v>23340.028383221674</v>
      </c>
      <c r="P18" s="90">
        <f t="shared" si="8"/>
        <v>2087.7327675069441</v>
      </c>
      <c r="Q18" s="90">
        <f t="shared" si="40"/>
        <v>6061.7727935112962</v>
      </c>
      <c r="R18" s="90">
        <f t="shared" ref="R18" si="41">R44+R96</f>
        <v>72.854213958814483</v>
      </c>
      <c r="S18" s="92">
        <f t="shared" si="10"/>
        <v>46248.790900030108</v>
      </c>
      <c r="T18" s="1" t="str">
        <f t="shared" si="11"/>
        <v/>
      </c>
      <c r="V18" s="3"/>
      <c r="W18" s="5"/>
      <c r="X18" s="5"/>
      <c r="Y18" s="5"/>
      <c r="Z18" s="5"/>
      <c r="AA18" s="5"/>
      <c r="AB18" s="5"/>
      <c r="AC18" s="5"/>
      <c r="AD18" s="5"/>
      <c r="AE18" s="3"/>
      <c r="AF18" s="3"/>
      <c r="AG18" s="3"/>
      <c r="AH18" s="3"/>
      <c r="AI18" s="3"/>
      <c r="AJ18" s="3"/>
      <c r="AK18" s="3"/>
      <c r="AL18" s="16"/>
      <c r="AM18" s="16"/>
      <c r="AN18" s="16"/>
      <c r="AO18" s="16"/>
      <c r="AP18" s="16"/>
      <c r="AQ18" s="16"/>
    </row>
    <row r="19" spans="1:43" ht="15">
      <c r="A19" s="28" t="s">
        <v>24</v>
      </c>
      <c r="B19" s="44">
        <f t="shared" si="1"/>
        <v>7196.7481592862341</v>
      </c>
      <c r="C19" s="44">
        <f t="shared" si="1"/>
        <v>12.700282721131135</v>
      </c>
      <c r="D19" s="44">
        <f t="shared" ref="D19:E19" si="42">D45+D97</f>
        <v>863.64822506970336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40">
        <f t="shared" si="5"/>
        <v>8073.0966670770686</v>
      </c>
      <c r="K19" s="78" t="s">
        <v>24</v>
      </c>
      <c r="L19" s="44">
        <f t="shared" si="6"/>
        <v>7196.7481592862341</v>
      </c>
      <c r="M19" s="44">
        <f t="shared" si="6"/>
        <v>12.700282721131135</v>
      </c>
      <c r="N19" s="44">
        <f t="shared" si="6"/>
        <v>863.64822506970336</v>
      </c>
      <c r="O19" s="44">
        <f t="shared" ref="O19:Q19" si="43">O45+O97</f>
        <v>0</v>
      </c>
      <c r="P19" s="44">
        <f t="shared" si="8"/>
        <v>6.8212102632969618E-13</v>
      </c>
      <c r="Q19" s="44">
        <f t="shared" si="43"/>
        <v>0</v>
      </c>
      <c r="R19" s="44">
        <f t="shared" ref="R19" si="44">R45+R97</f>
        <v>0</v>
      </c>
      <c r="S19" s="89">
        <f t="shared" si="10"/>
        <v>8073.0966670770695</v>
      </c>
      <c r="T19" s="1" t="str">
        <f t="shared" si="11"/>
        <v/>
      </c>
      <c r="V19" s="3"/>
      <c r="W19" s="5"/>
      <c r="X19" s="5"/>
      <c r="Y19" s="5"/>
      <c r="Z19" s="5"/>
      <c r="AA19" s="5"/>
      <c r="AB19" s="5"/>
      <c r="AC19" s="5"/>
      <c r="AD19" s="5"/>
      <c r="AE19" s="3"/>
      <c r="AF19" s="3"/>
      <c r="AG19" s="3"/>
      <c r="AH19" s="3"/>
      <c r="AI19" s="3"/>
      <c r="AJ19" s="3"/>
      <c r="AK19" s="3"/>
      <c r="AL19" s="16"/>
      <c r="AM19" s="16"/>
      <c r="AN19" s="16"/>
      <c r="AO19" s="16"/>
      <c r="AP19" s="16"/>
      <c r="AQ19" s="16"/>
    </row>
    <row r="20" spans="1:43" ht="15">
      <c r="A20" s="27" t="s">
        <v>59</v>
      </c>
      <c r="B20" s="41">
        <f t="shared" si="1"/>
        <v>10387.444358790302</v>
      </c>
      <c r="C20" s="41">
        <f t="shared" si="1"/>
        <v>48.477504229067101</v>
      </c>
      <c r="D20" s="41">
        <f t="shared" ref="D20:E20" si="45">D46+D98</f>
        <v>1629.477057002221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43">
        <f t="shared" si="5"/>
        <v>12065.398920021591</v>
      </c>
      <c r="K20" s="77" t="s">
        <v>59</v>
      </c>
      <c r="L20" s="90">
        <f t="shared" si="6"/>
        <v>10387.444358790302</v>
      </c>
      <c r="M20" s="90">
        <f t="shared" si="6"/>
        <v>48.477504229067101</v>
      </c>
      <c r="N20" s="90">
        <f t="shared" si="6"/>
        <v>1629.477057002221</v>
      </c>
      <c r="O20" s="90">
        <f t="shared" ref="O20:Q20" si="46">O46+O98</f>
        <v>0</v>
      </c>
      <c r="P20" s="90">
        <f t="shared" si="8"/>
        <v>1.983652825332527E-12</v>
      </c>
      <c r="Q20" s="90">
        <f t="shared" si="46"/>
        <v>0</v>
      </c>
      <c r="R20" s="90">
        <f t="shared" ref="R20" si="47">R46+R98</f>
        <v>0</v>
      </c>
      <c r="S20" s="92">
        <f t="shared" si="10"/>
        <v>12065.398920021593</v>
      </c>
      <c r="T20" s="1" t="str">
        <f t="shared" si="11"/>
        <v/>
      </c>
      <c r="V20" s="3"/>
      <c r="W20" s="5"/>
      <c r="X20" s="5"/>
      <c r="Y20" s="5"/>
      <c r="Z20" s="5"/>
      <c r="AA20" s="5"/>
      <c r="AB20" s="5"/>
      <c r="AC20" s="5"/>
      <c r="AD20" s="5"/>
      <c r="AE20" s="3"/>
      <c r="AF20" s="3"/>
      <c r="AG20" s="3"/>
      <c r="AH20" s="3"/>
      <c r="AI20" s="3"/>
      <c r="AJ20" s="3"/>
      <c r="AK20" s="3"/>
      <c r="AL20" s="16"/>
      <c r="AM20" s="16"/>
      <c r="AN20" s="16"/>
      <c r="AO20" s="16"/>
      <c r="AP20" s="16"/>
      <c r="AQ20" s="16"/>
    </row>
    <row r="21" spans="1:43" ht="15">
      <c r="A21" s="28" t="s">
        <v>22</v>
      </c>
      <c r="B21" s="44">
        <f t="shared" si="1"/>
        <v>3069.6855355057382</v>
      </c>
      <c r="C21" s="44">
        <f t="shared" si="1"/>
        <v>10330.129951873454</v>
      </c>
      <c r="D21" s="44">
        <f t="shared" ref="D21:E21" si="48">D47+D99</f>
        <v>2075.6747550554969</v>
      </c>
      <c r="E21" s="44">
        <f t="shared" si="48"/>
        <v>2.0144638401835175</v>
      </c>
      <c r="F21" s="44">
        <f t="shared" si="3"/>
        <v>2121.1869369000297</v>
      </c>
      <c r="G21" s="44">
        <f t="shared" si="4"/>
        <v>0</v>
      </c>
      <c r="H21" s="44">
        <f t="shared" si="4"/>
        <v>0</v>
      </c>
      <c r="I21" s="40">
        <f t="shared" si="5"/>
        <v>17598.691643174901</v>
      </c>
      <c r="K21" s="78" t="s">
        <v>22</v>
      </c>
      <c r="L21" s="44">
        <f t="shared" si="6"/>
        <v>3069.6855355057382</v>
      </c>
      <c r="M21" s="44">
        <f t="shared" si="6"/>
        <v>10330.129951873454</v>
      </c>
      <c r="N21" s="44">
        <f t="shared" si="6"/>
        <v>2075.6747550554969</v>
      </c>
      <c r="O21" s="44">
        <f t="shared" ref="O21:Q21" si="49">O47+O99</f>
        <v>2.0144638401835175</v>
      </c>
      <c r="P21" s="44">
        <f t="shared" si="8"/>
        <v>2121.1869369000269</v>
      </c>
      <c r="Q21" s="44">
        <f t="shared" si="49"/>
        <v>0</v>
      </c>
      <c r="R21" s="44">
        <f t="shared" ref="R21" si="50">R47+R99</f>
        <v>0</v>
      </c>
      <c r="S21" s="89">
        <f t="shared" si="10"/>
        <v>17598.691643174898</v>
      </c>
      <c r="T21" s="1" t="str">
        <f t="shared" si="11"/>
        <v/>
      </c>
      <c r="V21" s="3"/>
      <c r="W21" s="5"/>
      <c r="X21" s="5"/>
      <c r="Y21" s="5"/>
      <c r="Z21" s="5"/>
      <c r="AA21" s="5"/>
      <c r="AB21" s="5"/>
      <c r="AC21" s="5"/>
      <c r="AD21" s="5"/>
      <c r="AE21" s="3"/>
      <c r="AF21" s="3"/>
      <c r="AG21" s="3"/>
      <c r="AH21" s="3"/>
      <c r="AI21" s="3"/>
      <c r="AJ21" s="3"/>
      <c r="AK21" s="3"/>
      <c r="AL21" s="16"/>
      <c r="AM21" s="16"/>
      <c r="AN21" s="16"/>
      <c r="AO21" s="16"/>
      <c r="AP21" s="16"/>
      <c r="AQ21" s="16"/>
    </row>
    <row r="22" spans="1:43" ht="15">
      <c r="A22" s="27" t="s">
        <v>21</v>
      </c>
      <c r="B22" s="41">
        <f t="shared" si="1"/>
        <v>131.03301329967928</v>
      </c>
      <c r="C22" s="41">
        <f t="shared" si="1"/>
        <v>2082.6041923615926</v>
      </c>
      <c r="D22" s="41">
        <f t="shared" ref="D22:E22" si="51">D48+D100</f>
        <v>1501.6080656244856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43">
        <f t="shared" si="5"/>
        <v>3715.2452712857576</v>
      </c>
      <c r="K22" s="77" t="s">
        <v>21</v>
      </c>
      <c r="L22" s="90">
        <f t="shared" si="6"/>
        <v>131.03301329967928</v>
      </c>
      <c r="M22" s="90">
        <f t="shared" si="6"/>
        <v>2082.6041923615926</v>
      </c>
      <c r="N22" s="90">
        <f t="shared" si="6"/>
        <v>1501.6080656244856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92">
        <f t="shared" si="10"/>
        <v>3715.2452712857576</v>
      </c>
      <c r="T22" s="1" t="str">
        <f t="shared" si="11"/>
        <v/>
      </c>
      <c r="V22" s="3"/>
      <c r="W22" s="5"/>
      <c r="X22" s="5"/>
      <c r="Y22" s="5"/>
      <c r="Z22" s="5"/>
      <c r="AA22" s="5"/>
      <c r="AB22" s="5"/>
      <c r="AC22" s="5"/>
      <c r="AD22" s="5"/>
      <c r="AE22" s="3"/>
      <c r="AF22" s="3"/>
      <c r="AG22" s="3"/>
      <c r="AH22" s="3"/>
      <c r="AI22" s="3"/>
      <c r="AJ22" s="3"/>
      <c r="AK22" s="3"/>
      <c r="AL22" s="16"/>
      <c r="AM22" s="16"/>
      <c r="AN22" s="16"/>
      <c r="AO22" s="16"/>
      <c r="AP22" s="16"/>
      <c r="AQ22" s="16"/>
    </row>
    <row r="23" spans="1:43" ht="15">
      <c r="A23" s="29" t="s">
        <v>63</v>
      </c>
      <c r="B23" s="44">
        <f t="shared" si="1"/>
        <v>1075.1246550846865</v>
      </c>
      <c r="C23" s="44">
        <f t="shared" si="1"/>
        <v>0</v>
      </c>
      <c r="D23" s="44">
        <f t="shared" ref="D23:E23" si="54">D49+D101</f>
        <v>5364.8595724864244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40">
        <f t="shared" si="5"/>
        <v>6439.9842275711108</v>
      </c>
      <c r="K23" s="79" t="s">
        <v>63</v>
      </c>
      <c r="L23" s="44">
        <f t="shared" si="6"/>
        <v>1075.1246550846865</v>
      </c>
      <c r="M23" s="44">
        <f t="shared" si="6"/>
        <v>0</v>
      </c>
      <c r="N23" s="44">
        <f t="shared" si="6"/>
        <v>5364.8595724864244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89">
        <f t="shared" si="10"/>
        <v>6439.9842275711108</v>
      </c>
      <c r="T23" s="1" t="str">
        <f t="shared" si="11"/>
        <v/>
      </c>
      <c r="V23" s="3"/>
      <c r="W23" s="5"/>
      <c r="X23" s="5"/>
      <c r="Y23" s="5"/>
      <c r="Z23" s="5"/>
      <c r="AA23" s="5"/>
      <c r="AB23" s="5"/>
      <c r="AC23" s="5"/>
      <c r="AD23" s="5"/>
      <c r="AE23" s="3"/>
      <c r="AF23" s="3"/>
      <c r="AG23" s="3"/>
      <c r="AH23" s="3"/>
      <c r="AI23" s="3"/>
      <c r="AJ23" s="3"/>
      <c r="AK23" s="3"/>
      <c r="AL23" s="16"/>
      <c r="AM23" s="16"/>
      <c r="AN23" s="16"/>
      <c r="AO23" s="16"/>
      <c r="AP23" s="16"/>
      <c r="AQ23" s="16"/>
    </row>
    <row r="24" spans="1:43">
      <c r="A24" s="58" t="s">
        <v>23</v>
      </c>
      <c r="B24" s="62">
        <f t="shared" si="1"/>
        <v>1070.7246550846864</v>
      </c>
      <c r="C24" s="62">
        <f t="shared" si="1"/>
        <v>0</v>
      </c>
      <c r="D24" s="62">
        <f t="shared" ref="D24:E24" si="57">D50+D102</f>
        <v>692.16692735063975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64">
        <f t="shared" si="5"/>
        <v>1762.8915824353262</v>
      </c>
      <c r="K24" s="80" t="s">
        <v>23</v>
      </c>
      <c r="L24" s="93">
        <f t="shared" si="6"/>
        <v>1070.7246550846864</v>
      </c>
      <c r="M24" s="93">
        <f t="shared" si="6"/>
        <v>0</v>
      </c>
      <c r="N24" s="93">
        <f t="shared" si="6"/>
        <v>692.16692735063975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95">
        <f t="shared" si="10"/>
        <v>1762.8915824353262</v>
      </c>
      <c r="T24" s="1" t="str">
        <f t="shared" si="11"/>
        <v/>
      </c>
      <c r="V24" s="3"/>
      <c r="W24" s="5"/>
      <c r="X24" s="5"/>
      <c r="Y24" s="5"/>
      <c r="Z24" s="5"/>
      <c r="AA24" s="5"/>
      <c r="AB24" s="5"/>
      <c r="AC24" s="5"/>
      <c r="AD24" s="5"/>
      <c r="AE24" s="3"/>
      <c r="AF24" s="3"/>
      <c r="AG24" s="3"/>
      <c r="AH24" s="3"/>
      <c r="AI24" s="3"/>
      <c r="AJ24" s="3"/>
      <c r="AK24" s="3"/>
      <c r="AL24" s="16"/>
      <c r="AM24" s="16"/>
      <c r="AN24" s="16"/>
      <c r="AO24" s="16"/>
      <c r="AP24" s="16"/>
      <c r="AQ24" s="16"/>
    </row>
    <row r="25" spans="1:43">
      <c r="A25" s="59" t="s">
        <v>19</v>
      </c>
      <c r="B25" s="65">
        <f t="shared" si="1"/>
        <v>0</v>
      </c>
      <c r="C25" s="65">
        <f t="shared" si="1"/>
        <v>1.9942315041694476</v>
      </c>
      <c r="D25" s="65">
        <f t="shared" ref="D25:E25" si="60">D51+D103</f>
        <v>870.93406592869235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67">
        <f t="shared" si="5"/>
        <v>872.92829743286177</v>
      </c>
      <c r="K25" s="81" t="s">
        <v>19</v>
      </c>
      <c r="L25" s="65">
        <f t="shared" si="6"/>
        <v>0</v>
      </c>
      <c r="M25" s="65">
        <f t="shared" si="6"/>
        <v>1.9942315041694476</v>
      </c>
      <c r="N25" s="65">
        <f t="shared" si="6"/>
        <v>870.93406592869235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97">
        <f t="shared" si="10"/>
        <v>872.92829743286177</v>
      </c>
      <c r="V25" s="3"/>
      <c r="W25" s="5"/>
      <c r="X25" s="5"/>
      <c r="Y25" s="5"/>
      <c r="Z25" s="5"/>
      <c r="AA25" s="5"/>
      <c r="AB25" s="5"/>
      <c r="AC25" s="5"/>
      <c r="AD25" s="5"/>
      <c r="AE25" s="3"/>
      <c r="AF25" s="3"/>
      <c r="AG25" s="3"/>
      <c r="AH25" s="3"/>
      <c r="AI25" s="3"/>
      <c r="AJ25" s="3"/>
      <c r="AK25" s="3"/>
      <c r="AL25" s="16"/>
      <c r="AM25" s="16"/>
      <c r="AN25" s="16"/>
      <c r="AO25" s="16"/>
      <c r="AP25" s="16"/>
      <c r="AQ25" s="16"/>
    </row>
    <row r="26" spans="1:43">
      <c r="A26" s="58" t="s">
        <v>20</v>
      </c>
      <c r="B26" s="62">
        <f t="shared" si="1"/>
        <v>0</v>
      </c>
      <c r="C26" s="62">
        <f t="shared" si="1"/>
        <v>8.6806783476873655</v>
      </c>
      <c r="D26" s="62">
        <f t="shared" ref="D26:E26" si="63">D52+D104</f>
        <v>3791.0836693552355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64">
        <f t="shared" si="5"/>
        <v>3799.7643477029228</v>
      </c>
      <c r="K26" s="80" t="s">
        <v>20</v>
      </c>
      <c r="L26" s="93">
        <f t="shared" si="6"/>
        <v>0</v>
      </c>
      <c r="M26" s="93">
        <f t="shared" si="6"/>
        <v>8.6806783476873655</v>
      </c>
      <c r="N26" s="93">
        <f t="shared" si="6"/>
        <v>3791.0836693552355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95">
        <f t="shared" si="10"/>
        <v>3799.7643477029228</v>
      </c>
      <c r="V26" s="3"/>
      <c r="W26" s="5"/>
      <c r="X26" s="5"/>
      <c r="Y26" s="5"/>
      <c r="Z26" s="5"/>
      <c r="AA26" s="5"/>
      <c r="AB26" s="5"/>
      <c r="AC26" s="5"/>
      <c r="AD26" s="5"/>
      <c r="AE26" s="3"/>
      <c r="AF26" s="3"/>
      <c r="AG26" s="3"/>
      <c r="AH26" s="3"/>
      <c r="AI26" s="3"/>
      <c r="AJ26" s="3"/>
      <c r="AK26" s="3"/>
      <c r="AL26" s="16"/>
      <c r="AM26" s="16"/>
      <c r="AN26" s="16"/>
      <c r="AO26" s="16"/>
      <c r="AP26" s="16"/>
      <c r="AQ26" s="16"/>
    </row>
    <row r="27" spans="1:43" ht="15" thickBot="1">
      <c r="A27" s="60" t="s">
        <v>11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69">
        <f t="shared" si="5"/>
        <v>4.4000000000000004</v>
      </c>
      <c r="K27" s="82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99">
        <f t="shared" si="10"/>
        <v>4.4000000000000004</v>
      </c>
      <c r="V27" s="3"/>
      <c r="W27" s="5"/>
      <c r="X27" s="5"/>
      <c r="Y27" s="5"/>
      <c r="Z27" s="5"/>
      <c r="AA27" s="5"/>
      <c r="AB27" s="5"/>
      <c r="AC27" s="5"/>
      <c r="AD27" s="5"/>
      <c r="AE27" s="3"/>
      <c r="AF27" s="3"/>
      <c r="AG27" s="3"/>
      <c r="AH27" s="3"/>
      <c r="AI27" s="3"/>
      <c r="AJ27" s="3"/>
      <c r="AK27" s="3"/>
      <c r="AL27" s="16"/>
      <c r="AM27" s="16"/>
      <c r="AN27" s="16"/>
      <c r="AO27" s="16"/>
      <c r="AP27" s="16"/>
      <c r="AQ27" s="16"/>
    </row>
    <row r="28" spans="1:43" ht="15">
      <c r="A28" s="34" t="s">
        <v>26</v>
      </c>
      <c r="B28" s="70">
        <f>SUM(B7:B23)</f>
        <v>59048.453775328329</v>
      </c>
      <c r="C28" s="70">
        <f t="shared" ref="C28:I28" si="69">SUM(C7:C23)</f>
        <v>27304.107300335814</v>
      </c>
      <c r="D28" s="70">
        <f t="shared" si="69"/>
        <v>43410.79674373391</v>
      </c>
      <c r="E28" s="70">
        <f t="shared" si="69"/>
        <v>26524.751066062949</v>
      </c>
      <c r="F28" s="70">
        <f t="shared" si="69"/>
        <v>65133.603465077351</v>
      </c>
      <c r="G28" s="70">
        <f t="shared" si="69"/>
        <v>6061.7727935112962</v>
      </c>
      <c r="H28" s="71">
        <f t="shared" si="69"/>
        <v>72.854213958814483</v>
      </c>
      <c r="I28" s="40">
        <f t="shared" si="69"/>
        <v>227556.33935800852</v>
      </c>
      <c r="J28" s="454"/>
      <c r="K28" s="83" t="s">
        <v>26</v>
      </c>
      <c r="L28" s="70">
        <f>SUM(L7:L23)</f>
        <v>59048.453775328329</v>
      </c>
      <c r="M28" s="70">
        <f t="shared" ref="M28:S28" si="70">SUM(M7:M23)</f>
        <v>27304.107300335814</v>
      </c>
      <c r="N28" s="70">
        <f t="shared" si="70"/>
        <v>43410.79674373391</v>
      </c>
      <c r="O28" s="70">
        <f t="shared" si="70"/>
        <v>26524.751066062949</v>
      </c>
      <c r="P28" s="70">
        <f t="shared" si="70"/>
        <v>65133.603465077387</v>
      </c>
      <c r="Q28" s="70">
        <f t="shared" si="70"/>
        <v>6061.7727935112962</v>
      </c>
      <c r="R28" s="71">
        <f t="shared" si="70"/>
        <v>72.854213958814483</v>
      </c>
      <c r="S28" s="100">
        <f t="shared" si="70"/>
        <v>227556.33935800852</v>
      </c>
      <c r="T28" s="1" t="str">
        <f>IF(ABS(S28-S54-S80-S106)&gt;0.01,S28-S54-S80-S106,"")</f>
        <v/>
      </c>
    </row>
    <row r="29" spans="1:43" s="14" customFormat="1" ht="15" thickBot="1">
      <c r="A29" s="31" t="s">
        <v>86</v>
      </c>
      <c r="B29" s="55">
        <f>IF($I28=0,"-",B28/$I28)</f>
        <v>0.25948938158312046</v>
      </c>
      <c r="C29" s="55">
        <f t="shared" ref="C29:H29" si="71">IF($I28=0,"-",C28/$I28)</f>
        <v>0.11998833949151803</v>
      </c>
      <c r="D29" s="55">
        <f t="shared" si="71"/>
        <v>0.19076944578299276</v>
      </c>
      <c r="E29" s="55">
        <f t="shared" si="71"/>
        <v>0.11656344596197886</v>
      </c>
      <c r="F29" s="55">
        <f t="shared" si="71"/>
        <v>0.2862306699467701</v>
      </c>
      <c r="G29" s="55">
        <f t="shared" si="71"/>
        <v>2.6638558216453223E-2</v>
      </c>
      <c r="H29" s="55">
        <f t="shared" si="71"/>
        <v>3.2015901716627121E-4</v>
      </c>
      <c r="I29" s="56">
        <f>SUM(B29:H29)</f>
        <v>0.99999999999999967</v>
      </c>
      <c r="K29" s="84" t="s">
        <v>86</v>
      </c>
      <c r="L29" s="101">
        <f>IF($S28=0,"-",L28/$S28)</f>
        <v>0.25948938158312046</v>
      </c>
      <c r="M29" s="101">
        <f t="shared" ref="M29:R29" si="72">IF($S28=0,"-",M28/$S28)</f>
        <v>0.11998833949151803</v>
      </c>
      <c r="N29" s="101">
        <f t="shared" si="72"/>
        <v>0.19076944578299276</v>
      </c>
      <c r="O29" s="101">
        <f t="shared" si="72"/>
        <v>0.11656344596197886</v>
      </c>
      <c r="P29" s="101">
        <f t="shared" si="72"/>
        <v>0.28623066994677027</v>
      </c>
      <c r="Q29" s="101">
        <f t="shared" si="72"/>
        <v>2.6638558216453223E-2</v>
      </c>
      <c r="R29" s="102">
        <f t="shared" si="72"/>
        <v>3.2015901716627121E-4</v>
      </c>
      <c r="S29" s="103">
        <f>SUM(L29:R29)</f>
        <v>0.99999999999999989</v>
      </c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2"/>
    </row>
    <row r="30" spans="1:43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43" ht="30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4" t="s">
        <v>52</v>
      </c>
      <c r="L31" s="86" t="s">
        <v>0</v>
      </c>
      <c r="M31" s="86" t="s">
        <v>1</v>
      </c>
      <c r="N31" s="86" t="s">
        <v>2</v>
      </c>
      <c r="O31" s="86" t="s">
        <v>3</v>
      </c>
      <c r="P31" s="86" t="s">
        <v>27</v>
      </c>
      <c r="Q31" s="86" t="s">
        <v>4</v>
      </c>
      <c r="R31" s="86" t="s">
        <v>5</v>
      </c>
      <c r="S31" s="87" t="s">
        <v>6</v>
      </c>
      <c r="U31" s="445" t="s">
        <v>52</v>
      </c>
      <c r="V31" s="116" t="s">
        <v>77</v>
      </c>
      <c r="W31" s="116" t="s">
        <v>78</v>
      </c>
      <c r="X31" s="116" t="s">
        <v>4</v>
      </c>
      <c r="Y31" s="116" t="s">
        <v>1</v>
      </c>
      <c r="Z31" s="116" t="s">
        <v>2</v>
      </c>
      <c r="AA31" s="116" t="s">
        <v>3</v>
      </c>
      <c r="AB31" s="116" t="s">
        <v>54</v>
      </c>
      <c r="AC31" s="116" t="s">
        <v>66</v>
      </c>
      <c r="AD31" s="117" t="s">
        <v>79</v>
      </c>
      <c r="AE31" s="117" t="s">
        <v>80</v>
      </c>
      <c r="AF31" s="117" t="s">
        <v>81</v>
      </c>
      <c r="AG31" s="117" t="s">
        <v>82</v>
      </c>
      <c r="AH31" s="117" t="s">
        <v>83</v>
      </c>
      <c r="AI31" s="118" t="s">
        <v>62</v>
      </c>
    </row>
    <row r="32" spans="1:43" ht="15">
      <c r="A32" s="411" t="s">
        <v>52</v>
      </c>
      <c r="B32" s="386" t="s">
        <v>119</v>
      </c>
      <c r="C32" s="387"/>
      <c r="D32" s="387"/>
      <c r="E32" s="387"/>
      <c r="F32" s="387"/>
      <c r="G32" s="387"/>
      <c r="H32" s="387"/>
      <c r="I32" s="388"/>
      <c r="K32" s="405" t="s">
        <v>52</v>
      </c>
      <c r="L32" s="389" t="s">
        <v>119</v>
      </c>
      <c r="M32" s="390"/>
      <c r="N32" s="390"/>
      <c r="O32" s="390"/>
      <c r="P32" s="390"/>
      <c r="Q32" s="390"/>
      <c r="R32" s="390"/>
      <c r="S32" s="391"/>
      <c r="U32" s="446" t="s">
        <v>52</v>
      </c>
      <c r="V32" s="402" t="s">
        <v>119</v>
      </c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3"/>
    </row>
    <row r="33" spans="1:36" ht="15">
      <c r="A33" s="26" t="s">
        <v>7</v>
      </c>
      <c r="B33" s="38">
        <f>B111+B137+B163+B189+B215+B241+B267+B293+B319+B345+B371+B397+B423</f>
        <v>0</v>
      </c>
      <c r="C33" s="38">
        <f t="shared" ref="C33:E33" si="73">C111+C137+C163+C189+C215+C241+C267+C293+C319+C345+C371+C397+C423</f>
        <v>845.57102998405458</v>
      </c>
      <c r="D33" s="38">
        <f t="shared" si="73"/>
        <v>1043.6430833528093</v>
      </c>
      <c r="E33" s="38">
        <f t="shared" si="73"/>
        <v>0</v>
      </c>
      <c r="F33" s="396">
        <v>0</v>
      </c>
      <c r="G33" s="38">
        <f t="shared" ref="G33:H48" si="74">G111+G137+G163+G189+G215+G241+G267+G293+G319+G345+G371+G397+G423</f>
        <v>0</v>
      </c>
      <c r="H33" s="38">
        <f t="shared" si="74"/>
        <v>0</v>
      </c>
      <c r="I33" s="40">
        <f>SUM(B33:H33)</f>
        <v>1889.2141133368639</v>
      </c>
      <c r="K33" s="85" t="s">
        <v>7</v>
      </c>
      <c r="L33" s="38">
        <f t="shared" ref="L33:R48" si="75">L111+L137+L163+L189+L215+L241+L267+L293+L319+L345+L371+L397+L423</f>
        <v>0</v>
      </c>
      <c r="M33" s="38">
        <f t="shared" si="75"/>
        <v>845.57102998405458</v>
      </c>
      <c r="N33" s="38">
        <f t="shared" si="75"/>
        <v>1043.6430833528093</v>
      </c>
      <c r="O33" s="38">
        <f t="shared" si="75"/>
        <v>0</v>
      </c>
      <c r="P33" s="38">
        <f t="shared" si="75"/>
        <v>0</v>
      </c>
      <c r="Q33" s="38">
        <f t="shared" si="75"/>
        <v>0</v>
      </c>
      <c r="R33" s="38">
        <f t="shared" si="75"/>
        <v>0</v>
      </c>
      <c r="S33" s="105">
        <f>SUM(L33:R33)</f>
        <v>1889.2141133368639</v>
      </c>
      <c r="U33" s="106" t="s">
        <v>7</v>
      </c>
      <c r="V33" s="119">
        <f t="shared" ref="V33:AH48" si="76">V111+V137+V163+V189+V215+V241+V267+V293+V319+V345+V371+V397+V423</f>
        <v>0</v>
      </c>
      <c r="W33" s="119">
        <f t="shared" si="76"/>
        <v>0</v>
      </c>
      <c r="X33" s="119">
        <f t="shared" si="76"/>
        <v>0</v>
      </c>
      <c r="Y33" s="119">
        <f t="shared" si="76"/>
        <v>845.57102998405458</v>
      </c>
      <c r="Z33" s="119">
        <f t="shared" si="76"/>
        <v>1043.6430833528093</v>
      </c>
      <c r="AA33" s="119">
        <f t="shared" si="76"/>
        <v>0</v>
      </c>
      <c r="AB33" s="119">
        <f t="shared" si="76"/>
        <v>0</v>
      </c>
      <c r="AC33" s="120">
        <f t="shared" si="76"/>
        <v>0</v>
      </c>
      <c r="AD33" s="119">
        <f t="shared" si="76"/>
        <v>0</v>
      </c>
      <c r="AE33" s="119">
        <f t="shared" si="76"/>
        <v>0</v>
      </c>
      <c r="AF33" s="119">
        <f t="shared" si="76"/>
        <v>0</v>
      </c>
      <c r="AG33" s="119">
        <f t="shared" si="76"/>
        <v>0</v>
      </c>
      <c r="AH33" s="119">
        <f t="shared" si="76"/>
        <v>0</v>
      </c>
      <c r="AI33" s="122">
        <f>SUM(V33:AC33)</f>
        <v>1889.2141133368639</v>
      </c>
      <c r="AJ33" s="2" t="str">
        <f>IF(ABS(S33-AI33)&gt;0.001,S33-AI33,"")</f>
        <v/>
      </c>
    </row>
    <row r="34" spans="1:36" ht="15">
      <c r="A34" s="27" t="s">
        <v>8</v>
      </c>
      <c r="B34" s="41">
        <f t="shared" ref="B34:E49" si="77">B112+B138+B164+B190+B216+B242+B268+B294+B320+B346+B372+B398+B424</f>
        <v>0</v>
      </c>
      <c r="C34" s="41">
        <f t="shared" si="77"/>
        <v>0</v>
      </c>
      <c r="D34" s="41">
        <f t="shared" si="77"/>
        <v>4.4883999999999995</v>
      </c>
      <c r="E34" s="41">
        <f t="shared" si="77"/>
        <v>0</v>
      </c>
      <c r="F34" s="397">
        <v>0</v>
      </c>
      <c r="G34" s="41">
        <f t="shared" si="74"/>
        <v>0</v>
      </c>
      <c r="H34" s="41">
        <f t="shared" si="74"/>
        <v>0</v>
      </c>
      <c r="I34" s="43">
        <f t="shared" ref="I34:I53" si="78">SUM(B34:H34)</f>
        <v>4.4883999999999995</v>
      </c>
      <c r="K34" s="77" t="s">
        <v>8</v>
      </c>
      <c r="L34" s="90">
        <f t="shared" si="75"/>
        <v>0</v>
      </c>
      <c r="M34" s="90">
        <f t="shared" si="75"/>
        <v>0</v>
      </c>
      <c r="N34" s="90">
        <f t="shared" si="75"/>
        <v>4.4883999999999995</v>
      </c>
      <c r="O34" s="90">
        <f t="shared" si="75"/>
        <v>0</v>
      </c>
      <c r="P34" s="90">
        <f t="shared" si="75"/>
        <v>0</v>
      </c>
      <c r="Q34" s="90">
        <f t="shared" si="75"/>
        <v>0</v>
      </c>
      <c r="R34" s="90">
        <f t="shared" si="75"/>
        <v>0</v>
      </c>
      <c r="S34" s="92">
        <f t="shared" ref="S34:S53" si="79">SUM(L34:R34)</f>
        <v>4.4883999999999995</v>
      </c>
      <c r="U34" s="107" t="s">
        <v>8</v>
      </c>
      <c r="V34" s="123">
        <f t="shared" si="76"/>
        <v>0</v>
      </c>
      <c r="W34" s="123">
        <f t="shared" si="76"/>
        <v>0</v>
      </c>
      <c r="X34" s="123">
        <f t="shared" si="76"/>
        <v>0</v>
      </c>
      <c r="Y34" s="123">
        <f t="shared" si="76"/>
        <v>0</v>
      </c>
      <c r="Z34" s="123">
        <f t="shared" si="76"/>
        <v>4.4883999999999995</v>
      </c>
      <c r="AA34" s="123">
        <f t="shared" si="76"/>
        <v>0</v>
      </c>
      <c r="AB34" s="123">
        <f t="shared" si="76"/>
        <v>0</v>
      </c>
      <c r="AC34" s="124">
        <f t="shared" si="76"/>
        <v>0</v>
      </c>
      <c r="AD34" s="123">
        <f t="shared" si="76"/>
        <v>0</v>
      </c>
      <c r="AE34" s="123">
        <f t="shared" si="76"/>
        <v>0</v>
      </c>
      <c r="AF34" s="123">
        <f t="shared" si="76"/>
        <v>0</v>
      </c>
      <c r="AG34" s="123">
        <f t="shared" si="76"/>
        <v>0</v>
      </c>
      <c r="AH34" s="123">
        <f t="shared" si="76"/>
        <v>0</v>
      </c>
      <c r="AI34" s="125">
        <f t="shared" ref="AI34:AI53" si="80">SUM(V34:AC34)</f>
        <v>4.4883999999999995</v>
      </c>
      <c r="AJ34" s="2" t="str">
        <f t="shared" ref="AJ34:AJ55" si="81">IF(ABS(S34-AI34)&gt;0.001,S34-AI34,"")</f>
        <v/>
      </c>
    </row>
    <row r="35" spans="1:36" ht="15">
      <c r="A35" s="28" t="s">
        <v>10</v>
      </c>
      <c r="B35" s="44">
        <f t="shared" si="77"/>
        <v>0</v>
      </c>
      <c r="C35" s="44">
        <f t="shared" si="77"/>
        <v>0</v>
      </c>
      <c r="D35" s="44">
        <f t="shared" si="77"/>
        <v>3760.3537631999998</v>
      </c>
      <c r="E35" s="44">
        <f t="shared" si="77"/>
        <v>0</v>
      </c>
      <c r="F35" s="397">
        <v>0</v>
      </c>
      <c r="G35" s="44">
        <f t="shared" si="74"/>
        <v>0</v>
      </c>
      <c r="H35" s="44">
        <f t="shared" si="74"/>
        <v>0</v>
      </c>
      <c r="I35" s="40">
        <f t="shared" si="78"/>
        <v>3760.3537631999998</v>
      </c>
      <c r="K35" s="78" t="s">
        <v>10</v>
      </c>
      <c r="L35" s="44">
        <f t="shared" si="75"/>
        <v>0</v>
      </c>
      <c r="M35" s="44">
        <f t="shared" si="75"/>
        <v>0</v>
      </c>
      <c r="N35" s="44">
        <f t="shared" si="75"/>
        <v>3760.3537631999998</v>
      </c>
      <c r="O35" s="44">
        <f t="shared" si="75"/>
        <v>0</v>
      </c>
      <c r="P35" s="44">
        <f t="shared" si="75"/>
        <v>0</v>
      </c>
      <c r="Q35" s="44">
        <f t="shared" si="75"/>
        <v>0</v>
      </c>
      <c r="R35" s="44">
        <f t="shared" si="75"/>
        <v>0</v>
      </c>
      <c r="S35" s="89">
        <f t="shared" si="79"/>
        <v>3760.3537631999998</v>
      </c>
      <c r="U35" s="108" t="s">
        <v>10</v>
      </c>
      <c r="V35" s="119">
        <f t="shared" si="76"/>
        <v>0</v>
      </c>
      <c r="W35" s="119">
        <f t="shared" si="76"/>
        <v>0</v>
      </c>
      <c r="X35" s="119">
        <f t="shared" si="76"/>
        <v>0</v>
      </c>
      <c r="Y35" s="119">
        <f t="shared" si="76"/>
        <v>0</v>
      </c>
      <c r="Z35" s="119">
        <f t="shared" si="76"/>
        <v>3760.3537631999998</v>
      </c>
      <c r="AA35" s="119">
        <f t="shared" si="76"/>
        <v>0</v>
      </c>
      <c r="AB35" s="119">
        <f t="shared" si="76"/>
        <v>0</v>
      </c>
      <c r="AC35" s="120">
        <f t="shared" si="76"/>
        <v>0</v>
      </c>
      <c r="AD35" s="119">
        <f t="shared" si="76"/>
        <v>0</v>
      </c>
      <c r="AE35" s="119">
        <f t="shared" si="76"/>
        <v>0</v>
      </c>
      <c r="AF35" s="119">
        <f t="shared" si="76"/>
        <v>0</v>
      </c>
      <c r="AG35" s="119">
        <f t="shared" si="76"/>
        <v>0</v>
      </c>
      <c r="AH35" s="119">
        <f t="shared" si="76"/>
        <v>0</v>
      </c>
      <c r="AI35" s="122">
        <f t="shared" si="80"/>
        <v>3760.3537631999998</v>
      </c>
      <c r="AJ35" s="2" t="str">
        <f t="shared" si="81"/>
        <v/>
      </c>
    </row>
    <row r="36" spans="1:36" ht="15">
      <c r="A36" s="27" t="s">
        <v>55</v>
      </c>
      <c r="B36" s="41">
        <f t="shared" si="77"/>
        <v>0</v>
      </c>
      <c r="C36" s="41">
        <f t="shared" si="77"/>
        <v>0</v>
      </c>
      <c r="D36" s="41">
        <f t="shared" si="77"/>
        <v>4.5419765999999999</v>
      </c>
      <c r="E36" s="41">
        <f t="shared" si="77"/>
        <v>0</v>
      </c>
      <c r="F36" s="397">
        <v>0</v>
      </c>
      <c r="G36" s="41">
        <f t="shared" si="74"/>
        <v>0</v>
      </c>
      <c r="H36" s="41">
        <f t="shared" si="74"/>
        <v>0</v>
      </c>
      <c r="I36" s="43">
        <f t="shared" si="78"/>
        <v>4.5419765999999999</v>
      </c>
      <c r="K36" s="77" t="s">
        <v>55</v>
      </c>
      <c r="L36" s="90">
        <f t="shared" si="75"/>
        <v>0</v>
      </c>
      <c r="M36" s="90">
        <f t="shared" si="75"/>
        <v>0</v>
      </c>
      <c r="N36" s="90">
        <f t="shared" si="75"/>
        <v>4.5419765999999999</v>
      </c>
      <c r="O36" s="90">
        <f t="shared" si="75"/>
        <v>0</v>
      </c>
      <c r="P36" s="90">
        <f t="shared" si="75"/>
        <v>0</v>
      </c>
      <c r="Q36" s="90">
        <f t="shared" si="75"/>
        <v>0</v>
      </c>
      <c r="R36" s="90">
        <f t="shared" si="75"/>
        <v>0</v>
      </c>
      <c r="S36" s="92">
        <f t="shared" si="79"/>
        <v>4.5419765999999999</v>
      </c>
      <c r="U36" s="107" t="s">
        <v>55</v>
      </c>
      <c r="V36" s="123">
        <f t="shared" si="76"/>
        <v>0</v>
      </c>
      <c r="W36" s="123">
        <f t="shared" si="76"/>
        <v>0</v>
      </c>
      <c r="X36" s="123">
        <f t="shared" si="76"/>
        <v>0</v>
      </c>
      <c r="Y36" s="123">
        <f t="shared" si="76"/>
        <v>0</v>
      </c>
      <c r="Z36" s="123">
        <f t="shared" si="76"/>
        <v>4.5394973551310045</v>
      </c>
      <c r="AA36" s="123">
        <f t="shared" si="76"/>
        <v>0</v>
      </c>
      <c r="AB36" s="123">
        <f t="shared" si="76"/>
        <v>0</v>
      </c>
      <c r="AC36" s="124">
        <f t="shared" si="76"/>
        <v>2.4792448689956335E-3</v>
      </c>
      <c r="AD36" s="123">
        <f t="shared" si="76"/>
        <v>0</v>
      </c>
      <c r="AE36" s="123">
        <f t="shared" si="76"/>
        <v>0</v>
      </c>
      <c r="AF36" s="123">
        <f t="shared" si="76"/>
        <v>0</v>
      </c>
      <c r="AG36" s="123">
        <f t="shared" si="76"/>
        <v>2.4792448689956335E-3</v>
      </c>
      <c r="AH36" s="123">
        <f t="shared" si="76"/>
        <v>0</v>
      </c>
      <c r="AI36" s="125">
        <f t="shared" si="80"/>
        <v>4.5419765999999999</v>
      </c>
      <c r="AJ36" s="2" t="str">
        <f t="shared" si="81"/>
        <v/>
      </c>
    </row>
    <row r="37" spans="1:36" ht="15">
      <c r="A37" s="28" t="s">
        <v>16</v>
      </c>
      <c r="B37" s="44">
        <f t="shared" si="77"/>
        <v>1081.6982172972689</v>
      </c>
      <c r="C37" s="44">
        <f t="shared" si="77"/>
        <v>826.05183343584781</v>
      </c>
      <c r="D37" s="44">
        <f t="shared" si="77"/>
        <v>856.524753383865</v>
      </c>
      <c r="E37" s="44">
        <f t="shared" si="77"/>
        <v>0</v>
      </c>
      <c r="F37" s="397">
        <v>0</v>
      </c>
      <c r="G37" s="44">
        <f t="shared" si="74"/>
        <v>0</v>
      </c>
      <c r="H37" s="44">
        <f t="shared" si="74"/>
        <v>0</v>
      </c>
      <c r="I37" s="40">
        <f t="shared" si="78"/>
        <v>2764.2748041169816</v>
      </c>
      <c r="K37" s="78" t="s">
        <v>16</v>
      </c>
      <c r="L37" s="44">
        <f t="shared" si="75"/>
        <v>1081.6982172972689</v>
      </c>
      <c r="M37" s="44">
        <f t="shared" si="75"/>
        <v>826.05183343584781</v>
      </c>
      <c r="N37" s="44">
        <f t="shared" si="75"/>
        <v>856.524753383865</v>
      </c>
      <c r="O37" s="44">
        <f t="shared" si="75"/>
        <v>0</v>
      </c>
      <c r="P37" s="44">
        <f t="shared" si="75"/>
        <v>0</v>
      </c>
      <c r="Q37" s="44">
        <f t="shared" si="75"/>
        <v>0</v>
      </c>
      <c r="R37" s="44">
        <f t="shared" si="75"/>
        <v>0</v>
      </c>
      <c r="S37" s="89">
        <f t="shared" si="79"/>
        <v>2764.2748041169816</v>
      </c>
      <c r="U37" s="108" t="s">
        <v>16</v>
      </c>
      <c r="V37" s="119">
        <f t="shared" si="76"/>
        <v>1035.7887451432912</v>
      </c>
      <c r="W37" s="119">
        <f t="shared" si="76"/>
        <v>0</v>
      </c>
      <c r="X37" s="119">
        <f t="shared" si="76"/>
        <v>0</v>
      </c>
      <c r="Y37" s="119">
        <f t="shared" si="76"/>
        <v>826.05183343584781</v>
      </c>
      <c r="Z37" s="119">
        <f t="shared" si="76"/>
        <v>430.09421398818472</v>
      </c>
      <c r="AA37" s="119">
        <f t="shared" si="76"/>
        <v>0</v>
      </c>
      <c r="AB37" s="119">
        <f t="shared" si="76"/>
        <v>0</v>
      </c>
      <c r="AC37" s="120">
        <f t="shared" si="76"/>
        <v>472.34001154965841</v>
      </c>
      <c r="AD37" s="119">
        <f t="shared" si="76"/>
        <v>45.909472153977966</v>
      </c>
      <c r="AE37" s="119">
        <f t="shared" si="76"/>
        <v>0</v>
      </c>
      <c r="AF37" s="119">
        <f t="shared" si="76"/>
        <v>0</v>
      </c>
      <c r="AG37" s="119">
        <f t="shared" si="76"/>
        <v>426.43053939568046</v>
      </c>
      <c r="AH37" s="119">
        <f t="shared" si="76"/>
        <v>0</v>
      </c>
      <c r="AI37" s="122">
        <f t="shared" si="80"/>
        <v>2764.2748041169821</v>
      </c>
      <c r="AJ37" s="2" t="str">
        <f t="shared" si="81"/>
        <v/>
      </c>
    </row>
    <row r="38" spans="1:36" ht="15">
      <c r="A38" s="27" t="s">
        <v>67</v>
      </c>
      <c r="B38" s="41">
        <f t="shared" si="77"/>
        <v>577.82179361860062</v>
      </c>
      <c r="C38" s="41">
        <f t="shared" si="77"/>
        <v>178.2798445789355</v>
      </c>
      <c r="D38" s="41">
        <f t="shared" si="77"/>
        <v>85.660032566357927</v>
      </c>
      <c r="E38" s="41">
        <f t="shared" si="77"/>
        <v>3.4822268898099216</v>
      </c>
      <c r="F38" s="397">
        <v>0</v>
      </c>
      <c r="G38" s="41">
        <f t="shared" si="74"/>
        <v>0</v>
      </c>
      <c r="H38" s="41">
        <f t="shared" si="74"/>
        <v>0</v>
      </c>
      <c r="I38" s="43">
        <f t="shared" si="78"/>
        <v>845.24389765370393</v>
      </c>
      <c r="K38" s="77" t="s">
        <v>67</v>
      </c>
      <c r="L38" s="90">
        <f t="shared" si="75"/>
        <v>577.82179361860062</v>
      </c>
      <c r="M38" s="90">
        <f t="shared" si="75"/>
        <v>178.2798445789355</v>
      </c>
      <c r="N38" s="90">
        <f t="shared" si="75"/>
        <v>85.660032566357927</v>
      </c>
      <c r="O38" s="90">
        <f t="shared" si="75"/>
        <v>3.4822268898099216</v>
      </c>
      <c r="P38" s="90">
        <f t="shared" si="75"/>
        <v>0</v>
      </c>
      <c r="Q38" s="90">
        <f t="shared" si="75"/>
        <v>0</v>
      </c>
      <c r="R38" s="90">
        <f t="shared" si="75"/>
        <v>0</v>
      </c>
      <c r="S38" s="92">
        <f t="shared" si="79"/>
        <v>845.24389765370393</v>
      </c>
      <c r="U38" s="107" t="s">
        <v>56</v>
      </c>
      <c r="V38" s="123">
        <f t="shared" si="76"/>
        <v>570.57625191817931</v>
      </c>
      <c r="W38" s="123">
        <f t="shared" si="76"/>
        <v>2.8605154543167992</v>
      </c>
      <c r="X38" s="123">
        <f t="shared" si="76"/>
        <v>0</v>
      </c>
      <c r="Y38" s="123">
        <f t="shared" si="76"/>
        <v>178.2798445789355</v>
      </c>
      <c r="Z38" s="123">
        <f t="shared" si="76"/>
        <v>75.045217206962903</v>
      </c>
      <c r="AA38" s="123">
        <f t="shared" si="76"/>
        <v>1.1674930420843779</v>
      </c>
      <c r="AB38" s="123">
        <f t="shared" si="76"/>
        <v>0</v>
      </c>
      <c r="AC38" s="124">
        <f t="shared" si="76"/>
        <v>17.314575453225032</v>
      </c>
      <c r="AD38" s="123">
        <f t="shared" si="76"/>
        <v>4.3850262461044771</v>
      </c>
      <c r="AE38" s="123">
        <f t="shared" si="76"/>
        <v>0</v>
      </c>
      <c r="AF38" s="123">
        <f t="shared" si="76"/>
        <v>0</v>
      </c>
      <c r="AG38" s="123">
        <f t="shared" si="76"/>
        <v>10.61481535939501</v>
      </c>
      <c r="AH38" s="123">
        <f t="shared" si="76"/>
        <v>2.3147338477255435</v>
      </c>
      <c r="AI38" s="125">
        <f t="shared" si="80"/>
        <v>845.24389765370393</v>
      </c>
      <c r="AJ38" s="2" t="str">
        <f t="shared" si="81"/>
        <v/>
      </c>
    </row>
    <row r="39" spans="1:36" ht="15">
      <c r="A39" s="28" t="s">
        <v>57</v>
      </c>
      <c r="B39" s="44">
        <f t="shared" si="77"/>
        <v>0</v>
      </c>
      <c r="C39" s="44">
        <f t="shared" si="77"/>
        <v>0</v>
      </c>
      <c r="D39" s="44">
        <f t="shared" si="77"/>
        <v>9.0890165030635668</v>
      </c>
      <c r="E39" s="44">
        <f t="shared" si="77"/>
        <v>2667.1716759211445</v>
      </c>
      <c r="F39" s="397">
        <v>0</v>
      </c>
      <c r="G39" s="44">
        <f t="shared" si="74"/>
        <v>0</v>
      </c>
      <c r="H39" s="44">
        <f t="shared" si="74"/>
        <v>0</v>
      </c>
      <c r="I39" s="40">
        <f t="shared" si="78"/>
        <v>2676.2606924242082</v>
      </c>
      <c r="K39" s="78" t="s">
        <v>57</v>
      </c>
      <c r="L39" s="44">
        <f t="shared" si="75"/>
        <v>0</v>
      </c>
      <c r="M39" s="44">
        <f t="shared" si="75"/>
        <v>0</v>
      </c>
      <c r="N39" s="44">
        <f t="shared" si="75"/>
        <v>9.0890165030635668</v>
      </c>
      <c r="O39" s="44">
        <f t="shared" si="75"/>
        <v>2667.1716759211445</v>
      </c>
      <c r="P39" s="44">
        <f t="shared" si="75"/>
        <v>5587.3950232799161</v>
      </c>
      <c r="Q39" s="44">
        <f t="shared" si="75"/>
        <v>0</v>
      </c>
      <c r="R39" s="44">
        <f t="shared" si="75"/>
        <v>0</v>
      </c>
      <c r="S39" s="89">
        <f t="shared" si="79"/>
        <v>8263.6557157041243</v>
      </c>
      <c r="U39" s="108" t="s">
        <v>57</v>
      </c>
      <c r="V39" s="119">
        <f t="shared" si="76"/>
        <v>0</v>
      </c>
      <c r="W39" s="119">
        <f t="shared" si="76"/>
        <v>0</v>
      </c>
      <c r="X39" s="119">
        <f t="shared" si="76"/>
        <v>0</v>
      </c>
      <c r="Y39" s="119">
        <f t="shared" si="76"/>
        <v>0</v>
      </c>
      <c r="Z39" s="119">
        <f t="shared" si="76"/>
        <v>0</v>
      </c>
      <c r="AA39" s="119">
        <f t="shared" si="76"/>
        <v>2663.0760618423728</v>
      </c>
      <c r="AB39" s="119">
        <f t="shared" si="76"/>
        <v>5587.3950232799161</v>
      </c>
      <c r="AC39" s="120">
        <f t="shared" si="76"/>
        <v>13.184630581835343</v>
      </c>
      <c r="AD39" s="119">
        <f t="shared" si="76"/>
        <v>0</v>
      </c>
      <c r="AE39" s="119">
        <f t="shared" si="76"/>
        <v>4.0956140787717752</v>
      </c>
      <c r="AF39" s="119">
        <f t="shared" si="76"/>
        <v>0</v>
      </c>
      <c r="AG39" s="119">
        <f t="shared" si="76"/>
        <v>9.0890165030635668</v>
      </c>
      <c r="AH39" s="119">
        <f t="shared" si="76"/>
        <v>0</v>
      </c>
      <c r="AI39" s="122">
        <f t="shared" si="80"/>
        <v>8263.6557157041243</v>
      </c>
      <c r="AJ39" s="2" t="str">
        <f t="shared" si="81"/>
        <v/>
      </c>
    </row>
    <row r="40" spans="1:36" ht="15">
      <c r="A40" s="27" t="s">
        <v>12</v>
      </c>
      <c r="B40" s="41">
        <f t="shared" si="77"/>
        <v>0</v>
      </c>
      <c r="C40" s="41">
        <f t="shared" si="77"/>
        <v>0.26687701423805887</v>
      </c>
      <c r="D40" s="41">
        <f t="shared" si="77"/>
        <v>0</v>
      </c>
      <c r="E40" s="41">
        <f t="shared" si="77"/>
        <v>27.874972944035751</v>
      </c>
      <c r="F40" s="397">
        <v>0</v>
      </c>
      <c r="G40" s="41">
        <f t="shared" si="74"/>
        <v>0</v>
      </c>
      <c r="H40" s="41">
        <f t="shared" si="74"/>
        <v>0</v>
      </c>
      <c r="I40" s="43">
        <f t="shared" si="78"/>
        <v>28.141849958273809</v>
      </c>
      <c r="K40" s="77" t="s">
        <v>12</v>
      </c>
      <c r="L40" s="90">
        <f t="shared" si="75"/>
        <v>0</v>
      </c>
      <c r="M40" s="90">
        <f t="shared" si="75"/>
        <v>0.26687701423805887</v>
      </c>
      <c r="N40" s="90">
        <f t="shared" si="75"/>
        <v>0</v>
      </c>
      <c r="O40" s="90">
        <f t="shared" si="75"/>
        <v>27.874972944035751</v>
      </c>
      <c r="P40" s="90">
        <f t="shared" si="75"/>
        <v>342.67865350562312</v>
      </c>
      <c r="Q40" s="90">
        <f t="shared" si="75"/>
        <v>0</v>
      </c>
      <c r="R40" s="90">
        <f t="shared" si="75"/>
        <v>0</v>
      </c>
      <c r="S40" s="92">
        <f t="shared" si="79"/>
        <v>370.8205034638969</v>
      </c>
      <c r="U40" s="107" t="s">
        <v>12</v>
      </c>
      <c r="V40" s="123">
        <f t="shared" si="76"/>
        <v>0</v>
      </c>
      <c r="W40" s="123">
        <f t="shared" si="76"/>
        <v>0</v>
      </c>
      <c r="X40" s="123">
        <f t="shared" si="76"/>
        <v>0</v>
      </c>
      <c r="Y40" s="123">
        <f t="shared" si="76"/>
        <v>0.26687701423805887</v>
      </c>
      <c r="Z40" s="123">
        <f t="shared" si="76"/>
        <v>0</v>
      </c>
      <c r="AA40" s="123">
        <f t="shared" si="76"/>
        <v>27.874972944035751</v>
      </c>
      <c r="AB40" s="123">
        <f t="shared" si="76"/>
        <v>342.67865350562312</v>
      </c>
      <c r="AC40" s="124">
        <f t="shared" si="76"/>
        <v>0</v>
      </c>
      <c r="AD40" s="123">
        <f t="shared" si="76"/>
        <v>0</v>
      </c>
      <c r="AE40" s="123">
        <f t="shared" si="76"/>
        <v>0</v>
      </c>
      <c r="AF40" s="123">
        <f t="shared" si="76"/>
        <v>0</v>
      </c>
      <c r="AG40" s="123">
        <f t="shared" si="76"/>
        <v>0</v>
      </c>
      <c r="AH40" s="123">
        <f t="shared" si="76"/>
        <v>0</v>
      </c>
      <c r="AI40" s="125">
        <f t="shared" si="80"/>
        <v>370.8205034638969</v>
      </c>
      <c r="AJ40" s="2" t="str">
        <f t="shared" si="81"/>
        <v/>
      </c>
    </row>
    <row r="41" spans="1:36" ht="15">
      <c r="A41" s="28" t="s">
        <v>58</v>
      </c>
      <c r="B41" s="44">
        <f t="shared" si="77"/>
        <v>0.80110497237569056</v>
      </c>
      <c r="C41" s="44">
        <f t="shared" si="77"/>
        <v>0</v>
      </c>
      <c r="D41" s="44">
        <f t="shared" si="77"/>
        <v>0.70133765036749918</v>
      </c>
      <c r="E41" s="44">
        <f t="shared" si="77"/>
        <v>0.29246107217276002</v>
      </c>
      <c r="F41" s="397">
        <v>0</v>
      </c>
      <c r="G41" s="44">
        <f t="shared" si="74"/>
        <v>0</v>
      </c>
      <c r="H41" s="44">
        <f t="shared" si="74"/>
        <v>0</v>
      </c>
      <c r="I41" s="40">
        <f t="shared" si="78"/>
        <v>1.7949036949159498</v>
      </c>
      <c r="K41" s="78" t="s">
        <v>58</v>
      </c>
      <c r="L41" s="44">
        <f t="shared" si="75"/>
        <v>0.80110497237569056</v>
      </c>
      <c r="M41" s="44">
        <f t="shared" si="75"/>
        <v>0</v>
      </c>
      <c r="N41" s="44">
        <f t="shared" si="75"/>
        <v>0.70133765036749918</v>
      </c>
      <c r="O41" s="44">
        <f t="shared" si="75"/>
        <v>0.29246107217276002</v>
      </c>
      <c r="P41" s="44">
        <f t="shared" si="75"/>
        <v>0</v>
      </c>
      <c r="Q41" s="44">
        <f t="shared" si="75"/>
        <v>0</v>
      </c>
      <c r="R41" s="44">
        <f t="shared" si="75"/>
        <v>0</v>
      </c>
      <c r="S41" s="89">
        <f t="shared" si="79"/>
        <v>1.7949036949159498</v>
      </c>
      <c r="U41" s="108" t="s">
        <v>58</v>
      </c>
      <c r="V41" s="119">
        <f t="shared" si="76"/>
        <v>0.80110497237569056</v>
      </c>
      <c r="W41" s="119">
        <f t="shared" si="76"/>
        <v>0</v>
      </c>
      <c r="X41" s="119">
        <f t="shared" si="76"/>
        <v>0</v>
      </c>
      <c r="Y41" s="119">
        <f t="shared" si="76"/>
        <v>0</v>
      </c>
      <c r="Z41" s="119">
        <f t="shared" si="76"/>
        <v>0.70133765036749918</v>
      </c>
      <c r="AA41" s="119">
        <f t="shared" si="76"/>
        <v>0</v>
      </c>
      <c r="AB41" s="119">
        <f t="shared" si="76"/>
        <v>0</v>
      </c>
      <c r="AC41" s="120">
        <f t="shared" si="76"/>
        <v>0.29246107217276002</v>
      </c>
      <c r="AD41" s="119">
        <f t="shared" si="76"/>
        <v>0</v>
      </c>
      <c r="AE41" s="119">
        <f t="shared" si="76"/>
        <v>0</v>
      </c>
      <c r="AF41" s="119">
        <f t="shared" si="76"/>
        <v>0</v>
      </c>
      <c r="AG41" s="119">
        <f t="shared" si="76"/>
        <v>0</v>
      </c>
      <c r="AH41" s="119">
        <f t="shared" si="76"/>
        <v>0.29246107217276002</v>
      </c>
      <c r="AI41" s="122">
        <f t="shared" si="80"/>
        <v>1.7949036949159498</v>
      </c>
      <c r="AJ41" s="2" t="str">
        <f t="shared" si="81"/>
        <v/>
      </c>
    </row>
    <row r="42" spans="1:36" ht="15">
      <c r="A42" s="27" t="s">
        <v>17</v>
      </c>
      <c r="B42" s="41">
        <f t="shared" si="77"/>
        <v>157.49884098542952</v>
      </c>
      <c r="C42" s="41">
        <f t="shared" si="77"/>
        <v>6.7814016575151692</v>
      </c>
      <c r="D42" s="41">
        <f t="shared" si="77"/>
        <v>196.55756381545251</v>
      </c>
      <c r="E42" s="41">
        <f t="shared" si="77"/>
        <v>108.87351944769107</v>
      </c>
      <c r="F42" s="397">
        <v>0</v>
      </c>
      <c r="G42" s="41">
        <f t="shared" si="74"/>
        <v>0</v>
      </c>
      <c r="H42" s="41">
        <f t="shared" si="74"/>
        <v>0</v>
      </c>
      <c r="I42" s="43">
        <f t="shared" si="78"/>
        <v>469.71132590608829</v>
      </c>
      <c r="K42" s="77" t="s">
        <v>17</v>
      </c>
      <c r="L42" s="90">
        <f t="shared" si="75"/>
        <v>157.49884098542952</v>
      </c>
      <c r="M42" s="90">
        <f t="shared" si="75"/>
        <v>6.7814016575151692</v>
      </c>
      <c r="N42" s="90">
        <f t="shared" si="75"/>
        <v>196.55756381545251</v>
      </c>
      <c r="O42" s="90">
        <f t="shared" si="75"/>
        <v>108.87351944769107</v>
      </c>
      <c r="P42" s="90">
        <f t="shared" si="75"/>
        <v>22.371292996261836</v>
      </c>
      <c r="Q42" s="90">
        <f t="shared" si="75"/>
        <v>0</v>
      </c>
      <c r="R42" s="90">
        <f t="shared" si="75"/>
        <v>0</v>
      </c>
      <c r="S42" s="92">
        <f t="shared" si="79"/>
        <v>492.08261890235013</v>
      </c>
      <c r="U42" s="107" t="s">
        <v>17</v>
      </c>
      <c r="V42" s="123">
        <f t="shared" si="76"/>
        <v>151.42866036749109</v>
      </c>
      <c r="W42" s="123">
        <f t="shared" si="76"/>
        <v>0.21058072094640759</v>
      </c>
      <c r="X42" s="123">
        <f t="shared" si="76"/>
        <v>0</v>
      </c>
      <c r="Y42" s="123">
        <f t="shared" si="76"/>
        <v>6.7814016575151692</v>
      </c>
      <c r="Z42" s="123">
        <f t="shared" si="76"/>
        <v>177.23779134556096</v>
      </c>
      <c r="AA42" s="123">
        <f t="shared" si="76"/>
        <v>84.32358683337894</v>
      </c>
      <c r="AB42" s="123">
        <f t="shared" si="76"/>
        <v>22.371292996261836</v>
      </c>
      <c r="AC42" s="124">
        <f t="shared" si="76"/>
        <v>49.729304981195668</v>
      </c>
      <c r="AD42" s="123">
        <f t="shared" si="76"/>
        <v>5.859599896992</v>
      </c>
      <c r="AE42" s="123">
        <f t="shared" si="76"/>
        <v>0</v>
      </c>
      <c r="AF42" s="123">
        <f t="shared" si="76"/>
        <v>0</v>
      </c>
      <c r="AG42" s="123">
        <f t="shared" si="76"/>
        <v>19.31977246989155</v>
      </c>
      <c r="AH42" s="123">
        <f t="shared" si="76"/>
        <v>24.549932614312119</v>
      </c>
      <c r="AI42" s="125">
        <f t="shared" si="80"/>
        <v>492.08261890235008</v>
      </c>
      <c r="AJ42" s="2" t="str">
        <f t="shared" si="81"/>
        <v/>
      </c>
    </row>
    <row r="43" spans="1:36" ht="15">
      <c r="A43" s="28" t="s">
        <v>139</v>
      </c>
      <c r="B43" s="44">
        <f t="shared" si="77"/>
        <v>3440.0812767846087</v>
      </c>
      <c r="C43" s="44">
        <f t="shared" si="77"/>
        <v>12252.513106310196</v>
      </c>
      <c r="D43" s="44">
        <f t="shared" si="77"/>
        <v>14155.200079772359</v>
      </c>
      <c r="E43" s="44">
        <f t="shared" si="77"/>
        <v>4.2999863329009829</v>
      </c>
      <c r="F43" s="397">
        <v>0</v>
      </c>
      <c r="G43" s="44">
        <f t="shared" si="74"/>
        <v>0</v>
      </c>
      <c r="H43" s="44">
        <f t="shared" si="74"/>
        <v>0</v>
      </c>
      <c r="I43" s="40">
        <f t="shared" si="78"/>
        <v>29852.094449200067</v>
      </c>
      <c r="K43" s="78" t="s">
        <v>139</v>
      </c>
      <c r="L43" s="44">
        <f t="shared" si="75"/>
        <v>3440.0812767846087</v>
      </c>
      <c r="M43" s="44">
        <f t="shared" si="75"/>
        <v>12252.513106310196</v>
      </c>
      <c r="N43" s="44">
        <f t="shared" si="75"/>
        <v>14155.200079772359</v>
      </c>
      <c r="O43" s="44">
        <f t="shared" si="75"/>
        <v>4.2999863329009829</v>
      </c>
      <c r="P43" s="44">
        <f t="shared" si="75"/>
        <v>4.0626067061530682</v>
      </c>
      <c r="Q43" s="44">
        <f t="shared" si="75"/>
        <v>0</v>
      </c>
      <c r="R43" s="44">
        <f t="shared" si="75"/>
        <v>0</v>
      </c>
      <c r="S43" s="89">
        <f t="shared" si="79"/>
        <v>29856.15705590622</v>
      </c>
      <c r="U43" s="108" t="s">
        <v>139</v>
      </c>
      <c r="V43" s="119">
        <f t="shared" si="76"/>
        <v>3293.0098935504234</v>
      </c>
      <c r="W43" s="119">
        <f t="shared" si="76"/>
        <v>0</v>
      </c>
      <c r="X43" s="119">
        <f t="shared" si="76"/>
        <v>0</v>
      </c>
      <c r="Y43" s="119">
        <f t="shared" si="76"/>
        <v>12252.513106310196</v>
      </c>
      <c r="Z43" s="119">
        <f t="shared" si="76"/>
        <v>12496.555789842412</v>
      </c>
      <c r="AA43" s="119">
        <f t="shared" si="76"/>
        <v>4.2999863329009829</v>
      </c>
      <c r="AB43" s="119">
        <f t="shared" si="76"/>
        <v>4.0626067061530682</v>
      </c>
      <c r="AC43" s="120">
        <f t="shared" si="76"/>
        <v>1805.7156731641271</v>
      </c>
      <c r="AD43" s="119">
        <f t="shared" si="76"/>
        <v>147.07138323418525</v>
      </c>
      <c r="AE43" s="119">
        <f t="shared" si="76"/>
        <v>0</v>
      </c>
      <c r="AF43" s="119">
        <f t="shared" si="76"/>
        <v>0</v>
      </c>
      <c r="AG43" s="119">
        <f t="shared" si="76"/>
        <v>1658.6442899299416</v>
      </c>
      <c r="AH43" s="119">
        <f t="shared" si="76"/>
        <v>0</v>
      </c>
      <c r="AI43" s="122">
        <f t="shared" si="80"/>
        <v>29856.157055906213</v>
      </c>
      <c r="AJ43" s="2" t="str">
        <f t="shared" si="81"/>
        <v/>
      </c>
    </row>
    <row r="44" spans="1:36" ht="15">
      <c r="A44" s="27" t="s">
        <v>25</v>
      </c>
      <c r="B44" s="41">
        <f t="shared" si="77"/>
        <v>3455.6822906630282</v>
      </c>
      <c r="C44" s="41">
        <f t="shared" si="77"/>
        <v>126.10791745500796</v>
      </c>
      <c r="D44" s="41">
        <f t="shared" si="77"/>
        <v>3101.6642874798231</v>
      </c>
      <c r="E44" s="41">
        <f t="shared" si="77"/>
        <v>18504.102331821152</v>
      </c>
      <c r="F44" s="397">
        <v>0</v>
      </c>
      <c r="G44" s="41">
        <f t="shared" si="74"/>
        <v>2199.3556925884795</v>
      </c>
      <c r="H44" s="41">
        <f t="shared" si="74"/>
        <v>70.458475351908589</v>
      </c>
      <c r="I44" s="43">
        <f t="shared" si="78"/>
        <v>27457.370995359401</v>
      </c>
      <c r="K44" s="77" t="s">
        <v>25</v>
      </c>
      <c r="L44" s="90">
        <f t="shared" si="75"/>
        <v>3455.6822906630282</v>
      </c>
      <c r="M44" s="90">
        <f t="shared" si="75"/>
        <v>126.10791745500796</v>
      </c>
      <c r="N44" s="90">
        <f t="shared" si="75"/>
        <v>3101.6642874798231</v>
      </c>
      <c r="O44" s="90">
        <f t="shared" si="75"/>
        <v>18504.102331821152</v>
      </c>
      <c r="P44" s="90">
        <f t="shared" si="75"/>
        <v>275.0444182998167</v>
      </c>
      <c r="Q44" s="90">
        <f t="shared" si="75"/>
        <v>2199.3556925884795</v>
      </c>
      <c r="R44" s="90">
        <f t="shared" si="75"/>
        <v>70.458475351908589</v>
      </c>
      <c r="S44" s="92">
        <f t="shared" si="79"/>
        <v>27732.415413659219</v>
      </c>
      <c r="U44" s="107" t="s">
        <v>25</v>
      </c>
      <c r="V44" s="123">
        <f t="shared" si="76"/>
        <v>103.12833404078494</v>
      </c>
      <c r="W44" s="123">
        <f t="shared" si="76"/>
        <v>2172.4849446756434</v>
      </c>
      <c r="X44" s="123">
        <f t="shared" si="76"/>
        <v>2199.3556925884795</v>
      </c>
      <c r="Y44" s="123">
        <f t="shared" si="76"/>
        <v>126.10791745500796</v>
      </c>
      <c r="Z44" s="123">
        <f t="shared" si="76"/>
        <v>3009.230448162768</v>
      </c>
      <c r="AA44" s="123">
        <f t="shared" si="76"/>
        <v>16721.858023880442</v>
      </c>
      <c r="AB44" s="123">
        <f t="shared" si="76"/>
        <v>275.0444182998167</v>
      </c>
      <c r="AC44" s="124">
        <f t="shared" si="76"/>
        <v>3125.2056345562742</v>
      </c>
      <c r="AD44" s="123">
        <f t="shared" si="76"/>
        <v>1180.0690119466003</v>
      </c>
      <c r="AE44" s="123">
        <f t="shared" si="76"/>
        <v>1761.2659137411285</v>
      </c>
      <c r="AF44" s="123">
        <f t="shared" si="76"/>
        <v>70.458475351908589</v>
      </c>
      <c r="AG44" s="123">
        <f t="shared" si="76"/>
        <v>92.433839317054748</v>
      </c>
      <c r="AH44" s="123">
        <f t="shared" si="76"/>
        <v>20.978394199581768</v>
      </c>
      <c r="AI44" s="125">
        <f t="shared" si="80"/>
        <v>27732.415413659219</v>
      </c>
      <c r="AJ44" s="2" t="str">
        <f t="shared" si="81"/>
        <v/>
      </c>
    </row>
    <row r="45" spans="1:36" ht="15">
      <c r="A45" s="28" t="s">
        <v>24</v>
      </c>
      <c r="B45" s="44">
        <f t="shared" si="77"/>
        <v>1972.0809089453103</v>
      </c>
      <c r="C45" s="44">
        <f t="shared" si="77"/>
        <v>0.21661723877112826</v>
      </c>
      <c r="D45" s="44">
        <f t="shared" si="77"/>
        <v>311.52151426757445</v>
      </c>
      <c r="E45" s="44">
        <f t="shared" si="77"/>
        <v>0</v>
      </c>
      <c r="F45" s="397">
        <v>0</v>
      </c>
      <c r="G45" s="44">
        <f t="shared" si="74"/>
        <v>0</v>
      </c>
      <c r="H45" s="44">
        <f t="shared" si="74"/>
        <v>0</v>
      </c>
      <c r="I45" s="40">
        <f t="shared" si="78"/>
        <v>2283.8190404516558</v>
      </c>
      <c r="K45" s="78" t="s">
        <v>24</v>
      </c>
      <c r="L45" s="44">
        <f t="shared" si="75"/>
        <v>1972.0809089453103</v>
      </c>
      <c r="M45" s="44">
        <f t="shared" si="75"/>
        <v>0.21661723877112826</v>
      </c>
      <c r="N45" s="44">
        <f t="shared" si="75"/>
        <v>311.52151426757445</v>
      </c>
      <c r="O45" s="44">
        <f t="shared" si="75"/>
        <v>0</v>
      </c>
      <c r="P45" s="44">
        <f t="shared" si="75"/>
        <v>0</v>
      </c>
      <c r="Q45" s="44">
        <f t="shared" si="75"/>
        <v>0</v>
      </c>
      <c r="R45" s="44">
        <f t="shared" si="75"/>
        <v>0</v>
      </c>
      <c r="S45" s="89">
        <f t="shared" si="79"/>
        <v>2283.8190404516558</v>
      </c>
      <c r="U45" s="108" t="s">
        <v>24</v>
      </c>
      <c r="V45" s="119">
        <f t="shared" si="76"/>
        <v>1080.4307854511785</v>
      </c>
      <c r="W45" s="119">
        <f t="shared" si="76"/>
        <v>0</v>
      </c>
      <c r="X45" s="119">
        <f t="shared" si="76"/>
        <v>0</v>
      </c>
      <c r="Y45" s="119">
        <f t="shared" si="76"/>
        <v>0.21661723877112826</v>
      </c>
      <c r="Z45" s="119">
        <f t="shared" si="76"/>
        <v>8.0865107495471094</v>
      </c>
      <c r="AA45" s="119">
        <f t="shared" si="76"/>
        <v>0</v>
      </c>
      <c r="AB45" s="119">
        <f t="shared" si="76"/>
        <v>0</v>
      </c>
      <c r="AC45" s="120">
        <f t="shared" si="76"/>
        <v>1195.0851270121593</v>
      </c>
      <c r="AD45" s="119">
        <f t="shared" si="76"/>
        <v>891.650123494132</v>
      </c>
      <c r="AE45" s="119">
        <f t="shared" si="76"/>
        <v>0</v>
      </c>
      <c r="AF45" s="119">
        <f t="shared" si="76"/>
        <v>0</v>
      </c>
      <c r="AG45" s="119">
        <f t="shared" si="76"/>
        <v>303.43500351802732</v>
      </c>
      <c r="AH45" s="119">
        <f t="shared" si="76"/>
        <v>0</v>
      </c>
      <c r="AI45" s="122">
        <f t="shared" si="80"/>
        <v>2283.8190404516563</v>
      </c>
      <c r="AJ45" s="2" t="str">
        <f t="shared" si="81"/>
        <v/>
      </c>
    </row>
    <row r="46" spans="1:36" ht="15">
      <c r="A46" s="27" t="s">
        <v>59</v>
      </c>
      <c r="B46" s="41">
        <f t="shared" si="77"/>
        <v>109.70511603092768</v>
      </c>
      <c r="C46" s="41">
        <f t="shared" si="77"/>
        <v>27.100557940652628</v>
      </c>
      <c r="D46" s="41">
        <f t="shared" si="77"/>
        <v>80.512071641174131</v>
      </c>
      <c r="E46" s="41">
        <f t="shared" si="77"/>
        <v>0</v>
      </c>
      <c r="F46" s="397">
        <v>0</v>
      </c>
      <c r="G46" s="41">
        <f t="shared" si="74"/>
        <v>0</v>
      </c>
      <c r="H46" s="41">
        <f t="shared" si="74"/>
        <v>0</v>
      </c>
      <c r="I46" s="43">
        <f t="shared" si="78"/>
        <v>217.31774561275444</v>
      </c>
      <c r="K46" s="77" t="s">
        <v>59</v>
      </c>
      <c r="L46" s="90">
        <f t="shared" si="75"/>
        <v>109.70511603092768</v>
      </c>
      <c r="M46" s="90">
        <f t="shared" si="75"/>
        <v>27.100557940652628</v>
      </c>
      <c r="N46" s="90">
        <f t="shared" si="75"/>
        <v>80.512071641174131</v>
      </c>
      <c r="O46" s="90">
        <f t="shared" si="75"/>
        <v>0</v>
      </c>
      <c r="P46" s="90">
        <f t="shared" si="75"/>
        <v>0</v>
      </c>
      <c r="Q46" s="90">
        <f t="shared" si="75"/>
        <v>0</v>
      </c>
      <c r="R46" s="90">
        <f t="shared" si="75"/>
        <v>0</v>
      </c>
      <c r="S46" s="92">
        <f t="shared" si="79"/>
        <v>217.31774561275444</v>
      </c>
      <c r="U46" s="107" t="s">
        <v>59</v>
      </c>
      <c r="V46" s="123">
        <f t="shared" si="76"/>
        <v>106.11320174113585</v>
      </c>
      <c r="W46" s="123">
        <f t="shared" si="76"/>
        <v>0</v>
      </c>
      <c r="X46" s="123">
        <f t="shared" si="76"/>
        <v>0</v>
      </c>
      <c r="Y46" s="123">
        <f t="shared" si="76"/>
        <v>27.100557940652628</v>
      </c>
      <c r="Z46" s="123">
        <f t="shared" si="76"/>
        <v>80.512071641174131</v>
      </c>
      <c r="AA46" s="123">
        <f t="shared" si="76"/>
        <v>0</v>
      </c>
      <c r="AB46" s="123">
        <f t="shared" si="76"/>
        <v>0</v>
      </c>
      <c r="AC46" s="124">
        <f t="shared" si="76"/>
        <v>3.591914289791831</v>
      </c>
      <c r="AD46" s="123">
        <f t="shared" si="76"/>
        <v>3.591914289791831</v>
      </c>
      <c r="AE46" s="123">
        <f t="shared" si="76"/>
        <v>0</v>
      </c>
      <c r="AF46" s="123">
        <f t="shared" si="76"/>
        <v>0</v>
      </c>
      <c r="AG46" s="123">
        <f t="shared" si="76"/>
        <v>0</v>
      </c>
      <c r="AH46" s="123">
        <f t="shared" si="76"/>
        <v>0</v>
      </c>
      <c r="AI46" s="125">
        <f t="shared" si="80"/>
        <v>217.31774561275446</v>
      </c>
      <c r="AJ46" s="2" t="str">
        <f t="shared" si="81"/>
        <v/>
      </c>
    </row>
    <row r="47" spans="1:36" ht="15">
      <c r="A47" s="28" t="s">
        <v>22</v>
      </c>
      <c r="B47" s="44">
        <f t="shared" si="77"/>
        <v>623.35793850339758</v>
      </c>
      <c r="C47" s="44">
        <f t="shared" si="77"/>
        <v>10330.129951873454</v>
      </c>
      <c r="D47" s="44">
        <f t="shared" si="77"/>
        <v>1502.030800211717</v>
      </c>
      <c r="E47" s="44">
        <f t="shared" si="77"/>
        <v>0</v>
      </c>
      <c r="F47" s="397">
        <v>0</v>
      </c>
      <c r="G47" s="44">
        <f t="shared" si="74"/>
        <v>0</v>
      </c>
      <c r="H47" s="44">
        <f t="shared" si="74"/>
        <v>0</v>
      </c>
      <c r="I47" s="40">
        <f t="shared" si="78"/>
        <v>12455.518690588568</v>
      </c>
      <c r="K47" s="78" t="s">
        <v>22</v>
      </c>
      <c r="L47" s="44">
        <f t="shared" si="75"/>
        <v>623.35793850339758</v>
      </c>
      <c r="M47" s="44">
        <f t="shared" si="75"/>
        <v>10330.129951873454</v>
      </c>
      <c r="N47" s="44">
        <f t="shared" si="75"/>
        <v>1502.030800211717</v>
      </c>
      <c r="O47" s="44">
        <f t="shared" si="75"/>
        <v>0</v>
      </c>
      <c r="P47" s="44">
        <f t="shared" si="75"/>
        <v>288.73202405004827</v>
      </c>
      <c r="Q47" s="44">
        <f t="shared" si="75"/>
        <v>0</v>
      </c>
      <c r="R47" s="44">
        <f t="shared" si="75"/>
        <v>0</v>
      </c>
      <c r="S47" s="89">
        <f t="shared" si="79"/>
        <v>12744.250714638616</v>
      </c>
      <c r="U47" s="108" t="s">
        <v>22</v>
      </c>
      <c r="V47" s="119">
        <f t="shared" si="76"/>
        <v>616.35536884258477</v>
      </c>
      <c r="W47" s="119">
        <f t="shared" si="76"/>
        <v>0</v>
      </c>
      <c r="X47" s="119">
        <f t="shared" si="76"/>
        <v>0</v>
      </c>
      <c r="Y47" s="119">
        <f t="shared" si="76"/>
        <v>10330.129951873454</v>
      </c>
      <c r="Z47" s="119">
        <f t="shared" si="76"/>
        <v>1265.7094773380838</v>
      </c>
      <c r="AA47" s="119">
        <f t="shared" si="76"/>
        <v>0</v>
      </c>
      <c r="AB47" s="119">
        <f t="shared" si="76"/>
        <v>288.73202405004827</v>
      </c>
      <c r="AC47" s="120">
        <f t="shared" si="76"/>
        <v>243.32389253444555</v>
      </c>
      <c r="AD47" s="119">
        <f t="shared" si="76"/>
        <v>7.0025696608126982</v>
      </c>
      <c r="AE47" s="119">
        <f t="shared" si="76"/>
        <v>0</v>
      </c>
      <c r="AF47" s="119">
        <f t="shared" si="76"/>
        <v>0</v>
      </c>
      <c r="AG47" s="119">
        <f t="shared" si="76"/>
        <v>236.32132287363285</v>
      </c>
      <c r="AH47" s="119">
        <f t="shared" si="76"/>
        <v>0</v>
      </c>
      <c r="AI47" s="122">
        <f t="shared" si="80"/>
        <v>12744.250714638616</v>
      </c>
      <c r="AJ47" s="2" t="str">
        <f t="shared" si="81"/>
        <v/>
      </c>
    </row>
    <row r="48" spans="1:36" ht="15">
      <c r="A48" s="27" t="s">
        <v>21</v>
      </c>
      <c r="B48" s="41">
        <f t="shared" si="77"/>
        <v>44.981615053733108</v>
      </c>
      <c r="C48" s="41">
        <f t="shared" si="77"/>
        <v>2082.6041923615926</v>
      </c>
      <c r="D48" s="41">
        <f t="shared" si="77"/>
        <v>1500.0181578286356</v>
      </c>
      <c r="E48" s="41">
        <f t="shared" si="77"/>
        <v>0</v>
      </c>
      <c r="F48" s="397">
        <v>0</v>
      </c>
      <c r="G48" s="41">
        <f t="shared" si="74"/>
        <v>0</v>
      </c>
      <c r="H48" s="41">
        <f t="shared" si="74"/>
        <v>0</v>
      </c>
      <c r="I48" s="43">
        <f t="shared" si="78"/>
        <v>3627.6039652439613</v>
      </c>
      <c r="K48" s="77" t="s">
        <v>21</v>
      </c>
      <c r="L48" s="90">
        <f t="shared" si="75"/>
        <v>44.981615053733108</v>
      </c>
      <c r="M48" s="90">
        <f t="shared" si="75"/>
        <v>2082.6041923615926</v>
      </c>
      <c r="N48" s="90">
        <f t="shared" si="75"/>
        <v>1500.0181578286356</v>
      </c>
      <c r="O48" s="90">
        <f t="shared" si="75"/>
        <v>0</v>
      </c>
      <c r="P48" s="90">
        <f t="shared" si="75"/>
        <v>0</v>
      </c>
      <c r="Q48" s="90">
        <f t="shared" si="75"/>
        <v>0</v>
      </c>
      <c r="R48" s="90">
        <f t="shared" si="75"/>
        <v>0</v>
      </c>
      <c r="S48" s="92">
        <f t="shared" si="79"/>
        <v>3627.6039652439613</v>
      </c>
      <c r="U48" s="107" t="s">
        <v>60</v>
      </c>
      <c r="V48" s="123">
        <f t="shared" si="76"/>
        <v>44.981615053733108</v>
      </c>
      <c r="W48" s="123">
        <f t="shared" si="76"/>
        <v>0</v>
      </c>
      <c r="X48" s="123">
        <f t="shared" si="76"/>
        <v>0</v>
      </c>
      <c r="Y48" s="123">
        <f t="shared" si="76"/>
        <v>2082.6041923615926</v>
      </c>
      <c r="Z48" s="123">
        <f t="shared" si="76"/>
        <v>1500.0181578286356</v>
      </c>
      <c r="AA48" s="123">
        <f t="shared" si="76"/>
        <v>0</v>
      </c>
      <c r="AB48" s="123">
        <f t="shared" si="76"/>
        <v>0</v>
      </c>
      <c r="AC48" s="124">
        <f t="shared" si="76"/>
        <v>0</v>
      </c>
      <c r="AD48" s="123">
        <f t="shared" si="76"/>
        <v>0</v>
      </c>
      <c r="AE48" s="123">
        <f t="shared" si="76"/>
        <v>0</v>
      </c>
      <c r="AF48" s="123">
        <f t="shared" si="76"/>
        <v>0</v>
      </c>
      <c r="AG48" s="123">
        <f t="shared" si="76"/>
        <v>0</v>
      </c>
      <c r="AH48" s="123">
        <f t="shared" si="76"/>
        <v>0</v>
      </c>
      <c r="AI48" s="125">
        <f t="shared" si="80"/>
        <v>3627.6039652439613</v>
      </c>
      <c r="AJ48" s="2" t="str">
        <f t="shared" si="81"/>
        <v/>
      </c>
    </row>
    <row r="49" spans="1:36" ht="15">
      <c r="A49" s="29" t="s">
        <v>63</v>
      </c>
      <c r="B49" s="44">
        <f t="shared" si="77"/>
        <v>1.3895999999999999</v>
      </c>
      <c r="C49" s="44">
        <f t="shared" si="77"/>
        <v>0</v>
      </c>
      <c r="D49" s="44">
        <f t="shared" si="77"/>
        <v>4672.6926451357849</v>
      </c>
      <c r="E49" s="44">
        <f t="shared" si="77"/>
        <v>0</v>
      </c>
      <c r="F49" s="397">
        <v>0</v>
      </c>
      <c r="G49" s="44">
        <f t="shared" ref="G49:H53" si="82">G127+G153+G179+G205+G231+G257+G283+G309+G335+G361+G387+G413+G439</f>
        <v>0</v>
      </c>
      <c r="H49" s="44">
        <f t="shared" si="82"/>
        <v>0</v>
      </c>
      <c r="I49" s="40">
        <f t="shared" si="78"/>
        <v>4674.0822451357853</v>
      </c>
      <c r="K49" s="79" t="s">
        <v>63</v>
      </c>
      <c r="L49" s="44">
        <f t="shared" ref="L49:R53" si="83">L127+L153+L179+L205+L231+L257+L283+L309+L335+L361+L387+L413+L439</f>
        <v>1.3895999999999999</v>
      </c>
      <c r="M49" s="44">
        <f t="shared" si="83"/>
        <v>0</v>
      </c>
      <c r="N49" s="44">
        <f t="shared" si="83"/>
        <v>4672.6926451357849</v>
      </c>
      <c r="O49" s="44">
        <f t="shared" si="83"/>
        <v>0</v>
      </c>
      <c r="P49" s="44">
        <f t="shared" si="83"/>
        <v>0</v>
      </c>
      <c r="Q49" s="44">
        <f t="shared" si="83"/>
        <v>0</v>
      </c>
      <c r="R49" s="44">
        <f t="shared" si="83"/>
        <v>0</v>
      </c>
      <c r="S49" s="89">
        <f t="shared" si="79"/>
        <v>4674.0822451357853</v>
      </c>
      <c r="U49" s="109" t="s">
        <v>61</v>
      </c>
      <c r="V49" s="119">
        <f t="shared" ref="V49:AH53" si="84">V127+V153+V179+V205+V231+V257+V283+V309+V335+V361+V387+V413+V439</f>
        <v>1.3895999999999999</v>
      </c>
      <c r="W49" s="119">
        <f t="shared" si="84"/>
        <v>0</v>
      </c>
      <c r="X49" s="119">
        <f t="shared" si="84"/>
        <v>0</v>
      </c>
      <c r="Y49" s="119">
        <f t="shared" si="84"/>
        <v>0</v>
      </c>
      <c r="Z49" s="119">
        <f t="shared" si="84"/>
        <v>4672.6926451357849</v>
      </c>
      <c r="AA49" s="119">
        <f t="shared" si="84"/>
        <v>0</v>
      </c>
      <c r="AB49" s="119">
        <f t="shared" si="84"/>
        <v>0</v>
      </c>
      <c r="AC49" s="120">
        <f t="shared" si="84"/>
        <v>0</v>
      </c>
      <c r="AD49" s="119">
        <f t="shared" si="84"/>
        <v>0</v>
      </c>
      <c r="AE49" s="119">
        <f t="shared" si="84"/>
        <v>0</v>
      </c>
      <c r="AF49" s="119">
        <f t="shared" si="84"/>
        <v>0</v>
      </c>
      <c r="AG49" s="119">
        <f t="shared" si="84"/>
        <v>0</v>
      </c>
      <c r="AH49" s="119">
        <f t="shared" si="84"/>
        <v>0</v>
      </c>
      <c r="AI49" s="122">
        <f t="shared" si="80"/>
        <v>4674.0822451357853</v>
      </c>
      <c r="AJ49" s="2" t="str">
        <f t="shared" si="81"/>
        <v/>
      </c>
    </row>
    <row r="50" spans="1:36">
      <c r="A50" s="58" t="s">
        <v>23</v>
      </c>
      <c r="B50" s="62">
        <f t="shared" ref="B50:E53" si="85">B128+B154+B180+B206+B232+B258+B284+B310+B336+B362+B388+B414+B440</f>
        <v>1.3895999999999999</v>
      </c>
      <c r="C50" s="62">
        <f t="shared" si="85"/>
        <v>0</v>
      </c>
      <c r="D50" s="62">
        <f t="shared" si="85"/>
        <v>0</v>
      </c>
      <c r="E50" s="62">
        <f t="shared" si="85"/>
        <v>0</v>
      </c>
      <c r="F50" s="397">
        <v>0</v>
      </c>
      <c r="G50" s="62">
        <f t="shared" si="82"/>
        <v>0</v>
      </c>
      <c r="H50" s="62">
        <f t="shared" si="82"/>
        <v>0</v>
      </c>
      <c r="I50" s="64">
        <f t="shared" si="78"/>
        <v>1.3895999999999999</v>
      </c>
      <c r="K50" s="80" t="s">
        <v>23</v>
      </c>
      <c r="L50" s="93">
        <f t="shared" si="83"/>
        <v>1.3895999999999999</v>
      </c>
      <c r="M50" s="93">
        <f t="shared" si="83"/>
        <v>0</v>
      </c>
      <c r="N50" s="93">
        <f t="shared" si="83"/>
        <v>0</v>
      </c>
      <c r="O50" s="93">
        <f t="shared" si="83"/>
        <v>0</v>
      </c>
      <c r="P50" s="93">
        <f t="shared" si="83"/>
        <v>0</v>
      </c>
      <c r="Q50" s="93">
        <f t="shared" si="83"/>
        <v>0</v>
      </c>
      <c r="R50" s="93">
        <f t="shared" si="83"/>
        <v>0</v>
      </c>
      <c r="S50" s="95">
        <f t="shared" si="79"/>
        <v>1.3895999999999999</v>
      </c>
      <c r="U50" s="110" t="s">
        <v>64</v>
      </c>
      <c r="V50" s="126">
        <f t="shared" si="84"/>
        <v>1.2924</v>
      </c>
      <c r="W50" s="126">
        <f t="shared" si="84"/>
        <v>0</v>
      </c>
      <c r="X50" s="126">
        <f t="shared" si="84"/>
        <v>0</v>
      </c>
      <c r="Y50" s="126">
        <f t="shared" si="84"/>
        <v>0</v>
      </c>
      <c r="Z50" s="126">
        <f t="shared" si="84"/>
        <v>0</v>
      </c>
      <c r="AA50" s="126">
        <f t="shared" si="84"/>
        <v>0</v>
      </c>
      <c r="AB50" s="126">
        <f t="shared" si="84"/>
        <v>0</v>
      </c>
      <c r="AC50" s="285">
        <f t="shared" si="84"/>
        <v>0</v>
      </c>
      <c r="AD50" s="126">
        <f t="shared" si="84"/>
        <v>0</v>
      </c>
      <c r="AE50" s="126">
        <f t="shared" si="84"/>
        <v>0</v>
      </c>
      <c r="AF50" s="126">
        <f t="shared" si="84"/>
        <v>0</v>
      </c>
      <c r="AG50" s="126">
        <f t="shared" si="84"/>
        <v>0</v>
      </c>
      <c r="AH50" s="126">
        <f t="shared" si="84"/>
        <v>0</v>
      </c>
      <c r="AI50" s="128">
        <f t="shared" si="80"/>
        <v>1.2924</v>
      </c>
      <c r="AJ50" s="2">
        <f t="shared" si="81"/>
        <v>9.7199999999999953E-2</v>
      </c>
    </row>
    <row r="51" spans="1:36">
      <c r="A51" s="59" t="s">
        <v>19</v>
      </c>
      <c r="B51" s="65">
        <f t="shared" si="85"/>
        <v>0</v>
      </c>
      <c r="C51" s="65">
        <f t="shared" si="85"/>
        <v>1.9942315041694476</v>
      </c>
      <c r="D51" s="65">
        <f t="shared" si="85"/>
        <v>870.93406592869235</v>
      </c>
      <c r="E51" s="65">
        <f t="shared" si="85"/>
        <v>0</v>
      </c>
      <c r="F51" s="397">
        <v>0</v>
      </c>
      <c r="G51" s="65">
        <f t="shared" si="82"/>
        <v>0</v>
      </c>
      <c r="H51" s="65">
        <f t="shared" si="82"/>
        <v>0</v>
      </c>
      <c r="I51" s="67">
        <f t="shared" si="78"/>
        <v>872.92829743286177</v>
      </c>
      <c r="K51" s="81" t="s">
        <v>19</v>
      </c>
      <c r="L51" s="65">
        <f t="shared" si="83"/>
        <v>0</v>
      </c>
      <c r="M51" s="65">
        <f t="shared" si="83"/>
        <v>1.9942315041694476</v>
      </c>
      <c r="N51" s="65">
        <f t="shared" si="83"/>
        <v>870.93406592869235</v>
      </c>
      <c r="O51" s="65">
        <f t="shared" si="83"/>
        <v>0</v>
      </c>
      <c r="P51" s="65">
        <f t="shared" si="83"/>
        <v>0</v>
      </c>
      <c r="Q51" s="65">
        <f t="shared" si="83"/>
        <v>0</v>
      </c>
      <c r="R51" s="65">
        <f t="shared" si="83"/>
        <v>0</v>
      </c>
      <c r="S51" s="97">
        <f t="shared" si="79"/>
        <v>872.92829743286177</v>
      </c>
      <c r="U51" s="111" t="s">
        <v>19</v>
      </c>
      <c r="V51" s="129">
        <f t="shared" si="84"/>
        <v>0</v>
      </c>
      <c r="W51" s="129">
        <f t="shared" si="84"/>
        <v>0</v>
      </c>
      <c r="X51" s="129">
        <f t="shared" si="84"/>
        <v>0</v>
      </c>
      <c r="Y51" s="129">
        <f t="shared" si="84"/>
        <v>1.9942315041694476</v>
      </c>
      <c r="Z51" s="129">
        <f t="shared" si="84"/>
        <v>870.93406592869235</v>
      </c>
      <c r="AA51" s="129">
        <f t="shared" si="84"/>
        <v>0</v>
      </c>
      <c r="AB51" s="129">
        <f t="shared" si="84"/>
        <v>0</v>
      </c>
      <c r="AC51" s="286">
        <f t="shared" si="84"/>
        <v>0</v>
      </c>
      <c r="AD51" s="129">
        <f t="shared" si="84"/>
        <v>0</v>
      </c>
      <c r="AE51" s="129">
        <f t="shared" si="84"/>
        <v>0</v>
      </c>
      <c r="AF51" s="129">
        <f t="shared" si="84"/>
        <v>0</v>
      </c>
      <c r="AG51" s="129">
        <f t="shared" si="84"/>
        <v>0</v>
      </c>
      <c r="AH51" s="129">
        <f t="shared" si="84"/>
        <v>0</v>
      </c>
      <c r="AI51" s="131">
        <f t="shared" si="80"/>
        <v>872.92829743286177</v>
      </c>
      <c r="AJ51" s="2" t="str">
        <f t="shared" si="81"/>
        <v/>
      </c>
    </row>
    <row r="52" spans="1:36">
      <c r="A52" s="58" t="s">
        <v>20</v>
      </c>
      <c r="B52" s="62">
        <f t="shared" si="85"/>
        <v>0</v>
      </c>
      <c r="C52" s="62">
        <f t="shared" si="85"/>
        <v>8.6806783476873655</v>
      </c>
      <c r="D52" s="62">
        <f t="shared" si="85"/>
        <v>3791.0836693552355</v>
      </c>
      <c r="E52" s="62">
        <f t="shared" si="85"/>
        <v>0</v>
      </c>
      <c r="F52" s="397">
        <v>0</v>
      </c>
      <c r="G52" s="62">
        <f t="shared" si="82"/>
        <v>0</v>
      </c>
      <c r="H52" s="62">
        <f t="shared" si="82"/>
        <v>0</v>
      </c>
      <c r="I52" s="64">
        <f t="shared" si="78"/>
        <v>3799.7643477029228</v>
      </c>
      <c r="K52" s="80" t="s">
        <v>20</v>
      </c>
      <c r="L52" s="93">
        <f t="shared" si="83"/>
        <v>0</v>
      </c>
      <c r="M52" s="93">
        <f t="shared" si="83"/>
        <v>8.6806783476873655</v>
      </c>
      <c r="N52" s="93">
        <f t="shared" si="83"/>
        <v>3791.0836693552355</v>
      </c>
      <c r="O52" s="93">
        <f t="shared" si="83"/>
        <v>0</v>
      </c>
      <c r="P52" s="93">
        <f t="shared" si="83"/>
        <v>0</v>
      </c>
      <c r="Q52" s="93">
        <f t="shared" si="83"/>
        <v>0</v>
      </c>
      <c r="R52" s="93">
        <f t="shared" si="83"/>
        <v>0</v>
      </c>
      <c r="S52" s="95">
        <f t="shared" si="79"/>
        <v>3799.7643477029228</v>
      </c>
      <c r="U52" s="110" t="s">
        <v>20</v>
      </c>
      <c r="V52" s="126">
        <f t="shared" si="84"/>
        <v>0</v>
      </c>
      <c r="W52" s="126">
        <f t="shared" si="84"/>
        <v>0</v>
      </c>
      <c r="X52" s="126">
        <f t="shared" si="84"/>
        <v>0</v>
      </c>
      <c r="Y52" s="126">
        <f t="shared" si="84"/>
        <v>8.6806783476873655</v>
      </c>
      <c r="Z52" s="126">
        <f t="shared" si="84"/>
        <v>3791.0836693552355</v>
      </c>
      <c r="AA52" s="126">
        <f t="shared" si="84"/>
        <v>0</v>
      </c>
      <c r="AB52" s="126">
        <f t="shared" si="84"/>
        <v>0</v>
      </c>
      <c r="AC52" s="285">
        <f t="shared" si="84"/>
        <v>0</v>
      </c>
      <c r="AD52" s="126">
        <f t="shared" si="84"/>
        <v>0</v>
      </c>
      <c r="AE52" s="126">
        <f t="shared" si="84"/>
        <v>0</v>
      </c>
      <c r="AF52" s="126">
        <f t="shared" si="84"/>
        <v>0</v>
      </c>
      <c r="AG52" s="126">
        <f t="shared" si="84"/>
        <v>0</v>
      </c>
      <c r="AH52" s="126">
        <f t="shared" si="84"/>
        <v>0</v>
      </c>
      <c r="AI52" s="128">
        <f t="shared" si="80"/>
        <v>3799.7643477029228</v>
      </c>
      <c r="AJ52" s="2" t="str">
        <f t="shared" si="81"/>
        <v/>
      </c>
    </row>
    <row r="53" spans="1:36" ht="15" thickBot="1">
      <c r="A53" s="60" t="s">
        <v>11</v>
      </c>
      <c r="B53" s="54">
        <f t="shared" si="85"/>
        <v>0</v>
      </c>
      <c r="C53" s="54">
        <f t="shared" si="85"/>
        <v>0</v>
      </c>
      <c r="D53" s="54">
        <f t="shared" si="85"/>
        <v>0</v>
      </c>
      <c r="E53" s="54">
        <f t="shared" si="85"/>
        <v>0</v>
      </c>
      <c r="F53" s="398">
        <v>0</v>
      </c>
      <c r="G53" s="54">
        <f t="shared" si="82"/>
        <v>0</v>
      </c>
      <c r="H53" s="54">
        <f t="shared" si="82"/>
        <v>0</v>
      </c>
      <c r="I53" s="69">
        <f t="shared" si="78"/>
        <v>0</v>
      </c>
      <c r="K53" s="82" t="s">
        <v>11</v>
      </c>
      <c r="L53" s="54">
        <f t="shared" si="83"/>
        <v>0</v>
      </c>
      <c r="M53" s="54">
        <f t="shared" si="83"/>
        <v>0</v>
      </c>
      <c r="N53" s="54">
        <f t="shared" si="83"/>
        <v>0</v>
      </c>
      <c r="O53" s="54">
        <f t="shared" si="83"/>
        <v>0</v>
      </c>
      <c r="P53" s="54">
        <f t="shared" si="83"/>
        <v>0</v>
      </c>
      <c r="Q53" s="54">
        <f t="shared" si="83"/>
        <v>0</v>
      </c>
      <c r="R53" s="54">
        <f t="shared" si="83"/>
        <v>0</v>
      </c>
      <c r="S53" s="99">
        <f t="shared" si="79"/>
        <v>0</v>
      </c>
      <c r="U53" s="111" t="s">
        <v>11</v>
      </c>
      <c r="V53" s="129">
        <f t="shared" si="84"/>
        <v>0</v>
      </c>
      <c r="W53" s="129">
        <f t="shared" si="84"/>
        <v>0</v>
      </c>
      <c r="X53" s="129">
        <f t="shared" si="84"/>
        <v>0</v>
      </c>
      <c r="Y53" s="129">
        <f t="shared" si="84"/>
        <v>0</v>
      </c>
      <c r="Z53" s="129">
        <f t="shared" si="84"/>
        <v>0</v>
      </c>
      <c r="AA53" s="129">
        <f t="shared" si="84"/>
        <v>0</v>
      </c>
      <c r="AB53" s="129">
        <f t="shared" si="84"/>
        <v>0</v>
      </c>
      <c r="AC53" s="286">
        <f t="shared" si="84"/>
        <v>0</v>
      </c>
      <c r="AD53" s="129">
        <f t="shared" si="84"/>
        <v>0</v>
      </c>
      <c r="AE53" s="129">
        <f t="shared" si="84"/>
        <v>0</v>
      </c>
      <c r="AF53" s="129">
        <f t="shared" si="84"/>
        <v>0</v>
      </c>
      <c r="AG53" s="129">
        <f t="shared" si="84"/>
        <v>0</v>
      </c>
      <c r="AH53" s="129">
        <f t="shared" si="84"/>
        <v>0</v>
      </c>
      <c r="AI53" s="131">
        <f t="shared" si="80"/>
        <v>0</v>
      </c>
      <c r="AJ53" s="2" t="str">
        <f t="shared" si="81"/>
        <v/>
      </c>
    </row>
    <row r="54" spans="1:36" ht="15">
      <c r="A54" s="34" t="s">
        <v>26</v>
      </c>
      <c r="B54" s="70">
        <f>SUM(B33:B49)</f>
        <v>11465.098702854681</v>
      </c>
      <c r="C54" s="70">
        <f t="shared" ref="C54:I54" si="86">SUM(C33:C49)</f>
        <v>26675.623329850263</v>
      </c>
      <c r="D54" s="70">
        <f t="shared" si="86"/>
        <v>31285.199483408978</v>
      </c>
      <c r="E54" s="70">
        <f t="shared" si="86"/>
        <v>21316.097174428905</v>
      </c>
      <c r="F54" s="70">
        <f t="shared" si="86"/>
        <v>0</v>
      </c>
      <c r="G54" s="70">
        <f t="shared" si="86"/>
        <v>2199.3556925884795</v>
      </c>
      <c r="H54" s="71">
        <f t="shared" si="86"/>
        <v>70.458475351908589</v>
      </c>
      <c r="I54" s="40">
        <f t="shared" si="86"/>
        <v>93011.83285848322</v>
      </c>
      <c r="K54" s="83" t="s">
        <v>26</v>
      </c>
      <c r="L54" s="70">
        <f>SUM(L33:L49)</f>
        <v>11465.098702854681</v>
      </c>
      <c r="M54" s="70">
        <f t="shared" ref="M54:S54" si="87">SUM(M33:M49)</f>
        <v>26675.623329850263</v>
      </c>
      <c r="N54" s="70">
        <f t="shared" si="87"/>
        <v>31285.199483408978</v>
      </c>
      <c r="O54" s="70">
        <f t="shared" si="87"/>
        <v>21316.097174428905</v>
      </c>
      <c r="P54" s="70">
        <f t="shared" si="87"/>
        <v>6520.2840188378195</v>
      </c>
      <c r="Q54" s="70">
        <f t="shared" si="87"/>
        <v>2199.3556925884795</v>
      </c>
      <c r="R54" s="71">
        <f t="shared" si="87"/>
        <v>70.458475351908589</v>
      </c>
      <c r="S54" s="100">
        <f t="shared" si="87"/>
        <v>99532.116877321052</v>
      </c>
      <c r="U54" s="112" t="s">
        <v>62</v>
      </c>
      <c r="V54" s="132">
        <f>SUM(V33:V49)</f>
        <v>7004.0035610811792</v>
      </c>
      <c r="W54" s="132">
        <f t="shared" ref="W54:AH54" si="88">SUM(W33:W49)</f>
        <v>2175.5560408509068</v>
      </c>
      <c r="X54" s="132">
        <f t="shared" si="88"/>
        <v>2199.3556925884795</v>
      </c>
      <c r="Y54" s="132">
        <f t="shared" si="88"/>
        <v>26675.623329850263</v>
      </c>
      <c r="Z54" s="132">
        <f t="shared" si="88"/>
        <v>28528.908404797425</v>
      </c>
      <c r="AA54" s="132">
        <f t="shared" si="88"/>
        <v>19502.600124875215</v>
      </c>
      <c r="AB54" s="132">
        <f t="shared" si="88"/>
        <v>6520.2840188378195</v>
      </c>
      <c r="AC54" s="132">
        <f t="shared" si="88"/>
        <v>6925.7857044397542</v>
      </c>
      <c r="AD54" s="133">
        <f t="shared" si="88"/>
        <v>2285.5391009225968</v>
      </c>
      <c r="AE54" s="133">
        <f t="shared" si="88"/>
        <v>1765.3615278199004</v>
      </c>
      <c r="AF54" s="133">
        <f t="shared" si="88"/>
        <v>70.458475351908589</v>
      </c>
      <c r="AG54" s="133">
        <f t="shared" si="88"/>
        <v>2756.2910786115558</v>
      </c>
      <c r="AH54" s="133">
        <f t="shared" si="88"/>
        <v>48.135521733792189</v>
      </c>
      <c r="AI54" s="134">
        <f>SUM(V54:AC54)</f>
        <v>99532.116877321037</v>
      </c>
      <c r="AJ54" s="2" t="str">
        <f t="shared" si="81"/>
        <v/>
      </c>
    </row>
    <row r="55" spans="1:36" s="14" customFormat="1" ht="15.75" thickBot="1">
      <c r="A55" s="31" t="s">
        <v>86</v>
      </c>
      <c r="B55" s="49">
        <f>IF($I54=0,"-",B54/$I54)</f>
        <v>0.12326494759326739</v>
      </c>
      <c r="C55" s="49">
        <f t="shared" ref="C55:H55" si="89">IF($I54=0,"-",C54/$I54)</f>
        <v>0.28679816868502117</v>
      </c>
      <c r="D55" s="49">
        <f t="shared" si="89"/>
        <v>0.33635719802456926</v>
      </c>
      <c r="E55" s="49">
        <f t="shared" si="89"/>
        <v>0.22917618672090015</v>
      </c>
      <c r="F55" s="49">
        <f t="shared" si="89"/>
        <v>0</v>
      </c>
      <c r="G55" s="49">
        <f t="shared" si="89"/>
        <v>2.364597734499848E-2</v>
      </c>
      <c r="H55" s="72">
        <f t="shared" si="89"/>
        <v>7.5752163124352808E-4</v>
      </c>
      <c r="I55" s="50">
        <f>SUM(B55:H55)</f>
        <v>1</v>
      </c>
      <c r="K55" s="84" t="s">
        <v>86</v>
      </c>
      <c r="L55" s="101">
        <f>IF($S54=0,"-",L54/$S54)</f>
        <v>0.115189941323021</v>
      </c>
      <c r="M55" s="101">
        <f t="shared" ref="M55:R55" si="90">IF($S54=0,"-",M54/$S54)</f>
        <v>0.26801020782798657</v>
      </c>
      <c r="N55" s="101">
        <f t="shared" si="90"/>
        <v>0.3143226574992849</v>
      </c>
      <c r="O55" s="101">
        <f t="shared" si="90"/>
        <v>0.21416300429641416</v>
      </c>
      <c r="P55" s="101">
        <f t="shared" si="90"/>
        <v>6.5509347368492496E-2</v>
      </c>
      <c r="Q55" s="101">
        <f t="shared" si="90"/>
        <v>2.2096944801237469E-2</v>
      </c>
      <c r="R55" s="102">
        <f t="shared" si="90"/>
        <v>7.0789688356324857E-4</v>
      </c>
      <c r="S55" s="103">
        <f>SUM(L55:R55)</f>
        <v>0.99999999999999989</v>
      </c>
      <c r="U55" s="113" t="s">
        <v>86</v>
      </c>
      <c r="V55" s="135">
        <f>+V54/$AI54</f>
        <v>7.0369281602982586E-2</v>
      </c>
      <c r="W55" s="135">
        <f t="shared" ref="W55:AH55" si="91">+W54/$AI54</f>
        <v>2.1857829503741016E-2</v>
      </c>
      <c r="X55" s="135">
        <f t="shared" si="91"/>
        <v>2.2096944801237473E-2</v>
      </c>
      <c r="Y55" s="135">
        <f t="shared" si="91"/>
        <v>0.26801020782798657</v>
      </c>
      <c r="Z55" s="135">
        <f t="shared" si="91"/>
        <v>0.28663017827663523</v>
      </c>
      <c r="AA55" s="135">
        <f t="shared" si="91"/>
        <v>0.19594278446738225</v>
      </c>
      <c r="AB55" s="135">
        <f t="shared" si="91"/>
        <v>6.550934736849251E-2</v>
      </c>
      <c r="AC55" s="135">
        <f t="shared" si="91"/>
        <v>6.9583426151542394E-2</v>
      </c>
      <c r="AD55" s="135">
        <f t="shared" si="91"/>
        <v>2.2962830216297449E-2</v>
      </c>
      <c r="AE55" s="135">
        <f t="shared" si="91"/>
        <v>1.7736601844767438E-2</v>
      </c>
      <c r="AF55" s="135">
        <f t="shared" si="91"/>
        <v>7.0789688356324868E-4</v>
      </c>
      <c r="AG55" s="135">
        <f t="shared" si="91"/>
        <v>2.7692479222649714E-2</v>
      </c>
      <c r="AH55" s="135">
        <f t="shared" si="91"/>
        <v>4.8361798426453586E-4</v>
      </c>
      <c r="AI55" s="136">
        <f>SUM(V55:AC55)</f>
        <v>1</v>
      </c>
      <c r="AJ55" s="20" t="str">
        <f t="shared" si="81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</row>
    <row r="57" spans="1:36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375" t="s">
        <v>51</v>
      </c>
      <c r="L57" s="86" t="s">
        <v>0</v>
      </c>
      <c r="M57" s="86" t="s">
        <v>1</v>
      </c>
      <c r="N57" s="86" t="s">
        <v>2</v>
      </c>
      <c r="O57" s="86" t="s">
        <v>3</v>
      </c>
      <c r="P57" s="86" t="s">
        <v>27</v>
      </c>
      <c r="Q57" s="86" t="s">
        <v>4</v>
      </c>
      <c r="R57" s="86" t="s">
        <v>5</v>
      </c>
      <c r="S57" s="87" t="s">
        <v>6</v>
      </c>
    </row>
    <row r="58" spans="1:36" ht="15">
      <c r="A58" s="407" t="s">
        <v>51</v>
      </c>
      <c r="B58" s="386" t="s">
        <v>119</v>
      </c>
      <c r="C58" s="387"/>
      <c r="D58" s="387"/>
      <c r="E58" s="387"/>
      <c r="F58" s="387"/>
      <c r="G58" s="387"/>
      <c r="H58" s="387"/>
      <c r="I58" s="388"/>
      <c r="K58" s="376" t="s">
        <v>51</v>
      </c>
      <c r="L58" s="389" t="s">
        <v>119</v>
      </c>
      <c r="M58" s="390"/>
      <c r="N58" s="390"/>
      <c r="O58" s="390"/>
      <c r="P58" s="390"/>
      <c r="Q58" s="390"/>
      <c r="R58" s="390"/>
      <c r="S58" s="391"/>
    </row>
    <row r="59" spans="1:36" ht="15">
      <c r="A59" s="26" t="s">
        <v>7</v>
      </c>
      <c r="B59" s="377"/>
      <c r="C59" s="378"/>
      <c r="D59" s="378"/>
      <c r="E59" s="379"/>
      <c r="F59" s="38">
        <f>F449+F475+F501+F527+F553</f>
        <v>0.19698053642003097</v>
      </c>
      <c r="G59" s="377"/>
      <c r="H59" s="379"/>
      <c r="I59" s="40">
        <f>SUM(B59:H59)</f>
        <v>0.19698053642003097</v>
      </c>
      <c r="K59" s="85" t="s">
        <v>7</v>
      </c>
      <c r="L59" s="377"/>
      <c r="M59" s="378"/>
      <c r="N59" s="378"/>
      <c r="O59" s="379"/>
      <c r="P59" s="38">
        <f>P449+P475+P501+P527+P553</f>
        <v>0</v>
      </c>
      <c r="Q59" s="377"/>
      <c r="R59" s="399"/>
      <c r="S59" s="105">
        <f>SUM(L59:R59)</f>
        <v>0</v>
      </c>
    </row>
    <row r="60" spans="1:36" ht="15">
      <c r="A60" s="27" t="s">
        <v>8</v>
      </c>
      <c r="B60" s="380"/>
      <c r="C60" s="381"/>
      <c r="D60" s="381"/>
      <c r="E60" s="382"/>
      <c r="F60" s="41">
        <f t="shared" ref="F60:F79" si="92">F450+F476+F502+F528+F554</f>
        <v>0</v>
      </c>
      <c r="G60" s="380"/>
      <c r="H60" s="382"/>
      <c r="I60" s="43">
        <f t="shared" ref="I60:I79" si="93">SUM(B60:H60)</f>
        <v>0</v>
      </c>
      <c r="K60" s="77" t="s">
        <v>8</v>
      </c>
      <c r="L60" s="380"/>
      <c r="M60" s="381"/>
      <c r="N60" s="381"/>
      <c r="O60" s="382"/>
      <c r="P60" s="90">
        <f t="shared" ref="P60:P79" si="94">P450+P476+P502+P528+P554</f>
        <v>0</v>
      </c>
      <c r="Q60" s="380"/>
      <c r="R60" s="400"/>
      <c r="S60" s="92">
        <f t="shared" ref="S60:S79" si="95">SUM(L60:R60)</f>
        <v>0</v>
      </c>
    </row>
    <row r="61" spans="1:36" ht="15">
      <c r="A61" s="28" t="s">
        <v>10</v>
      </c>
      <c r="B61" s="380"/>
      <c r="C61" s="381"/>
      <c r="D61" s="381"/>
      <c r="E61" s="382"/>
      <c r="F61" s="44">
        <f t="shared" si="92"/>
        <v>0</v>
      </c>
      <c r="G61" s="380"/>
      <c r="H61" s="382"/>
      <c r="I61" s="40">
        <f t="shared" si="93"/>
        <v>0</v>
      </c>
      <c r="K61" s="78" t="s">
        <v>10</v>
      </c>
      <c r="L61" s="380"/>
      <c r="M61" s="381"/>
      <c r="N61" s="381"/>
      <c r="O61" s="382"/>
      <c r="P61" s="44">
        <f t="shared" si="94"/>
        <v>0</v>
      </c>
      <c r="Q61" s="380"/>
      <c r="R61" s="400"/>
      <c r="S61" s="89">
        <f t="shared" si="95"/>
        <v>0</v>
      </c>
    </row>
    <row r="62" spans="1:36" ht="15">
      <c r="A62" s="27" t="s">
        <v>55</v>
      </c>
      <c r="B62" s="380"/>
      <c r="C62" s="381"/>
      <c r="D62" s="381"/>
      <c r="E62" s="382"/>
      <c r="F62" s="41">
        <f t="shared" si="92"/>
        <v>0</v>
      </c>
      <c r="G62" s="380"/>
      <c r="H62" s="382"/>
      <c r="I62" s="43">
        <f t="shared" si="93"/>
        <v>0</v>
      </c>
      <c r="K62" s="77" t="s">
        <v>55</v>
      </c>
      <c r="L62" s="380"/>
      <c r="M62" s="381"/>
      <c r="N62" s="381"/>
      <c r="O62" s="382"/>
      <c r="P62" s="90">
        <f t="shared" si="94"/>
        <v>0</v>
      </c>
      <c r="Q62" s="380"/>
      <c r="R62" s="400"/>
      <c r="S62" s="92">
        <f t="shared" si="95"/>
        <v>0</v>
      </c>
    </row>
    <row r="63" spans="1:36" ht="15">
      <c r="A63" s="28" t="s">
        <v>16</v>
      </c>
      <c r="B63" s="380"/>
      <c r="C63" s="381"/>
      <c r="D63" s="381"/>
      <c r="E63" s="382"/>
      <c r="F63" s="44">
        <f t="shared" si="92"/>
        <v>0</v>
      </c>
      <c r="G63" s="380"/>
      <c r="H63" s="382"/>
      <c r="I63" s="40">
        <f t="shared" si="93"/>
        <v>0</v>
      </c>
      <c r="K63" s="78" t="s">
        <v>16</v>
      </c>
      <c r="L63" s="380"/>
      <c r="M63" s="381"/>
      <c r="N63" s="381"/>
      <c r="O63" s="382"/>
      <c r="P63" s="44">
        <f t="shared" si="94"/>
        <v>0</v>
      </c>
      <c r="Q63" s="380"/>
      <c r="R63" s="400"/>
      <c r="S63" s="89">
        <f t="shared" si="95"/>
        <v>0</v>
      </c>
    </row>
    <row r="64" spans="1:36" ht="15">
      <c r="A64" s="27" t="s">
        <v>67</v>
      </c>
      <c r="B64" s="380"/>
      <c r="C64" s="381"/>
      <c r="D64" s="381"/>
      <c r="E64" s="382"/>
      <c r="F64" s="41">
        <f t="shared" si="92"/>
        <v>0</v>
      </c>
      <c r="G64" s="380"/>
      <c r="H64" s="382"/>
      <c r="I64" s="43">
        <f t="shared" si="93"/>
        <v>0</v>
      </c>
      <c r="K64" s="77" t="s">
        <v>67</v>
      </c>
      <c r="L64" s="380"/>
      <c r="M64" s="381"/>
      <c r="N64" s="381"/>
      <c r="O64" s="382"/>
      <c r="P64" s="90">
        <f t="shared" si="94"/>
        <v>0</v>
      </c>
      <c r="Q64" s="380"/>
      <c r="R64" s="400"/>
      <c r="S64" s="92">
        <f t="shared" si="95"/>
        <v>0</v>
      </c>
    </row>
    <row r="65" spans="1:19" ht="15">
      <c r="A65" s="28" t="s">
        <v>57</v>
      </c>
      <c r="B65" s="380"/>
      <c r="C65" s="381"/>
      <c r="D65" s="381"/>
      <c r="E65" s="382"/>
      <c r="F65" s="44">
        <f t="shared" si="92"/>
        <v>42323.597069735828</v>
      </c>
      <c r="G65" s="380"/>
      <c r="H65" s="382"/>
      <c r="I65" s="40">
        <f t="shared" si="93"/>
        <v>42323.597069735828</v>
      </c>
      <c r="K65" s="78" t="s">
        <v>57</v>
      </c>
      <c r="L65" s="380"/>
      <c r="M65" s="381"/>
      <c r="N65" s="381"/>
      <c r="O65" s="382"/>
      <c r="P65" s="44">
        <f t="shared" si="94"/>
        <v>10015.568936853626</v>
      </c>
      <c r="Q65" s="380"/>
      <c r="R65" s="400"/>
      <c r="S65" s="89">
        <f t="shared" si="95"/>
        <v>10015.568936853626</v>
      </c>
    </row>
    <row r="66" spans="1:19" ht="15">
      <c r="A66" s="27" t="s">
        <v>12</v>
      </c>
      <c r="B66" s="380"/>
      <c r="C66" s="381"/>
      <c r="D66" s="381"/>
      <c r="E66" s="382"/>
      <c r="F66" s="41">
        <f t="shared" si="92"/>
        <v>15349.305835597277</v>
      </c>
      <c r="G66" s="380"/>
      <c r="H66" s="382"/>
      <c r="I66" s="43">
        <f t="shared" si="93"/>
        <v>15349.305835597277</v>
      </c>
      <c r="K66" s="77" t="s">
        <v>12</v>
      </c>
      <c r="L66" s="380"/>
      <c r="M66" s="381"/>
      <c r="N66" s="381"/>
      <c r="O66" s="382"/>
      <c r="P66" s="90">
        <f t="shared" si="94"/>
        <v>7004.1245887542409</v>
      </c>
      <c r="Q66" s="380"/>
      <c r="R66" s="400"/>
      <c r="S66" s="92">
        <f t="shared" si="95"/>
        <v>7004.1245887542409</v>
      </c>
    </row>
    <row r="67" spans="1:19" ht="15">
      <c r="A67" s="28" t="s">
        <v>58</v>
      </c>
      <c r="B67" s="380"/>
      <c r="C67" s="381"/>
      <c r="D67" s="381"/>
      <c r="E67" s="382"/>
      <c r="F67" s="44">
        <f t="shared" si="92"/>
        <v>1266.9860569278012</v>
      </c>
      <c r="G67" s="380"/>
      <c r="H67" s="382"/>
      <c r="I67" s="40">
        <f t="shared" si="93"/>
        <v>1266.9860569278012</v>
      </c>
      <c r="K67" s="78" t="s">
        <v>58</v>
      </c>
      <c r="L67" s="380"/>
      <c r="M67" s="381"/>
      <c r="N67" s="381"/>
      <c r="O67" s="382"/>
      <c r="P67" s="44">
        <f t="shared" si="94"/>
        <v>5.1958437552457326E-14</v>
      </c>
      <c r="Q67" s="380"/>
      <c r="R67" s="400"/>
      <c r="S67" s="89">
        <f t="shared" si="95"/>
        <v>5.1958437552457326E-14</v>
      </c>
    </row>
    <row r="68" spans="1:19" ht="15">
      <c r="A68" s="27" t="s">
        <v>17</v>
      </c>
      <c r="B68" s="380"/>
      <c r="C68" s="381"/>
      <c r="D68" s="381"/>
      <c r="E68" s="382"/>
      <c r="F68" s="41">
        <f t="shared" si="92"/>
        <v>24.475327383807976</v>
      </c>
      <c r="G68" s="380"/>
      <c r="H68" s="382"/>
      <c r="I68" s="43">
        <f t="shared" si="93"/>
        <v>24.475327383807976</v>
      </c>
      <c r="K68" s="77" t="s">
        <v>17</v>
      </c>
      <c r="L68" s="380"/>
      <c r="M68" s="381"/>
      <c r="N68" s="381"/>
      <c r="O68" s="382"/>
      <c r="P68" s="90">
        <f t="shared" si="94"/>
        <v>2.1040343875464211</v>
      </c>
      <c r="Q68" s="380"/>
      <c r="R68" s="400"/>
      <c r="S68" s="92">
        <f t="shared" si="95"/>
        <v>2.1040343875464211</v>
      </c>
    </row>
    <row r="69" spans="1:19" ht="15">
      <c r="A69" s="28" t="s">
        <v>139</v>
      </c>
      <c r="B69" s="380"/>
      <c r="C69" s="381"/>
      <c r="D69" s="381"/>
      <c r="E69" s="382"/>
      <c r="F69" s="44">
        <f t="shared" si="92"/>
        <v>4.2913863358137103</v>
      </c>
      <c r="G69" s="380"/>
      <c r="H69" s="382"/>
      <c r="I69" s="40">
        <f t="shared" si="93"/>
        <v>4.2913863358137103</v>
      </c>
      <c r="K69" s="78" t="s">
        <v>139</v>
      </c>
      <c r="L69" s="380"/>
      <c r="M69" s="381"/>
      <c r="N69" s="381"/>
      <c r="O69" s="382"/>
      <c r="P69" s="44">
        <f t="shared" si="94"/>
        <v>0.22877962966322229</v>
      </c>
      <c r="Q69" s="380"/>
      <c r="R69" s="400"/>
      <c r="S69" s="89">
        <f t="shared" si="95"/>
        <v>0.22877962966322229</v>
      </c>
    </row>
    <row r="70" spans="1:19" ht="15">
      <c r="A70" s="27" t="s">
        <v>25</v>
      </c>
      <c r="B70" s="380"/>
      <c r="C70" s="381"/>
      <c r="D70" s="381"/>
      <c r="E70" s="382"/>
      <c r="F70" s="41">
        <f t="shared" si="92"/>
        <v>2087.7327675069323</v>
      </c>
      <c r="G70" s="380"/>
      <c r="H70" s="382"/>
      <c r="I70" s="43">
        <f t="shared" si="93"/>
        <v>2087.7327675069323</v>
      </c>
      <c r="K70" s="77" t="s">
        <v>25</v>
      </c>
      <c r="L70" s="380"/>
      <c r="M70" s="381"/>
      <c r="N70" s="381"/>
      <c r="O70" s="382"/>
      <c r="P70" s="90">
        <f t="shared" si="94"/>
        <v>1.2278178473934531E-11</v>
      </c>
      <c r="Q70" s="380"/>
      <c r="R70" s="400"/>
      <c r="S70" s="92">
        <f t="shared" si="95"/>
        <v>1.2278178473934531E-11</v>
      </c>
    </row>
    <row r="71" spans="1:19" ht="15">
      <c r="A71" s="28" t="s">
        <v>24</v>
      </c>
      <c r="B71" s="380"/>
      <c r="C71" s="381"/>
      <c r="D71" s="381"/>
      <c r="E71" s="382"/>
      <c r="F71" s="44">
        <f t="shared" si="92"/>
        <v>0</v>
      </c>
      <c r="G71" s="380"/>
      <c r="H71" s="382"/>
      <c r="I71" s="40">
        <f t="shared" si="93"/>
        <v>0</v>
      </c>
      <c r="K71" s="78" t="s">
        <v>24</v>
      </c>
      <c r="L71" s="380"/>
      <c r="M71" s="381"/>
      <c r="N71" s="381"/>
      <c r="O71" s="382"/>
      <c r="P71" s="44">
        <f t="shared" si="94"/>
        <v>6.8212102632969618E-13</v>
      </c>
      <c r="Q71" s="380"/>
      <c r="R71" s="400"/>
      <c r="S71" s="89">
        <f t="shared" si="95"/>
        <v>6.8212102632969618E-13</v>
      </c>
    </row>
    <row r="72" spans="1:19" ht="15">
      <c r="A72" s="27" t="s">
        <v>59</v>
      </c>
      <c r="B72" s="380"/>
      <c r="C72" s="381"/>
      <c r="D72" s="381"/>
      <c r="E72" s="382"/>
      <c r="F72" s="41">
        <f t="shared" si="92"/>
        <v>0</v>
      </c>
      <c r="G72" s="380"/>
      <c r="H72" s="382"/>
      <c r="I72" s="43">
        <f t="shared" si="93"/>
        <v>0</v>
      </c>
      <c r="K72" s="77" t="s">
        <v>59</v>
      </c>
      <c r="L72" s="380"/>
      <c r="M72" s="381"/>
      <c r="N72" s="381"/>
      <c r="O72" s="382"/>
      <c r="P72" s="90">
        <f t="shared" si="94"/>
        <v>1.983652825332527E-12</v>
      </c>
      <c r="Q72" s="380"/>
      <c r="R72" s="400"/>
      <c r="S72" s="92">
        <f t="shared" si="95"/>
        <v>1.983652825332527E-12</v>
      </c>
    </row>
    <row r="73" spans="1:19" ht="15">
      <c r="A73" s="28" t="s">
        <v>22</v>
      </c>
      <c r="B73" s="380"/>
      <c r="C73" s="381"/>
      <c r="D73" s="381"/>
      <c r="E73" s="382"/>
      <c r="F73" s="52">
        <f t="shared" si="92"/>
        <v>2012.4111037799446</v>
      </c>
      <c r="G73" s="380"/>
      <c r="H73" s="382"/>
      <c r="I73" s="40">
        <f t="shared" si="93"/>
        <v>2012.4111037799446</v>
      </c>
      <c r="K73" s="78" t="s">
        <v>22</v>
      </c>
      <c r="L73" s="380"/>
      <c r="M73" s="381"/>
      <c r="N73" s="381"/>
      <c r="O73" s="382"/>
      <c r="P73" s="44">
        <f t="shared" si="94"/>
        <v>629.87271876613204</v>
      </c>
      <c r="Q73" s="380"/>
      <c r="R73" s="400"/>
      <c r="S73" s="89">
        <f t="shared" si="95"/>
        <v>629.87271876613204</v>
      </c>
    </row>
    <row r="74" spans="1:19" ht="15">
      <c r="A74" s="27" t="s">
        <v>21</v>
      </c>
      <c r="B74" s="380"/>
      <c r="C74" s="381"/>
      <c r="D74" s="381"/>
      <c r="E74" s="382"/>
      <c r="F74" s="41">
        <f t="shared" si="92"/>
        <v>0</v>
      </c>
      <c r="G74" s="380"/>
      <c r="H74" s="382"/>
      <c r="I74" s="43">
        <f t="shared" si="93"/>
        <v>0</v>
      </c>
      <c r="K74" s="77" t="s">
        <v>21</v>
      </c>
      <c r="L74" s="380"/>
      <c r="M74" s="381"/>
      <c r="N74" s="381"/>
      <c r="O74" s="382"/>
      <c r="P74" s="90">
        <f t="shared" si="94"/>
        <v>0</v>
      </c>
      <c r="Q74" s="380"/>
      <c r="R74" s="400"/>
      <c r="S74" s="92">
        <f t="shared" si="95"/>
        <v>0</v>
      </c>
    </row>
    <row r="75" spans="1:19" ht="15">
      <c r="A75" s="29" t="s">
        <v>63</v>
      </c>
      <c r="B75" s="380"/>
      <c r="C75" s="381"/>
      <c r="D75" s="381"/>
      <c r="E75" s="382"/>
      <c r="F75" s="44">
        <f t="shared" si="92"/>
        <v>0</v>
      </c>
      <c r="G75" s="380"/>
      <c r="H75" s="382"/>
      <c r="I75" s="40">
        <f t="shared" si="93"/>
        <v>0</v>
      </c>
      <c r="K75" s="79" t="s">
        <v>63</v>
      </c>
      <c r="L75" s="380"/>
      <c r="M75" s="381"/>
      <c r="N75" s="381"/>
      <c r="O75" s="382"/>
      <c r="P75" s="44">
        <f t="shared" si="94"/>
        <v>0</v>
      </c>
      <c r="Q75" s="380"/>
      <c r="R75" s="400"/>
      <c r="S75" s="89">
        <f t="shared" si="95"/>
        <v>0</v>
      </c>
    </row>
    <row r="76" spans="1:19">
      <c r="A76" s="58" t="s">
        <v>23</v>
      </c>
      <c r="B76" s="380"/>
      <c r="C76" s="381"/>
      <c r="D76" s="381"/>
      <c r="E76" s="382"/>
      <c r="F76" s="62">
        <f t="shared" si="92"/>
        <v>0</v>
      </c>
      <c r="G76" s="380"/>
      <c r="H76" s="382"/>
      <c r="I76" s="64">
        <f t="shared" si="93"/>
        <v>0</v>
      </c>
      <c r="K76" s="80" t="s">
        <v>23</v>
      </c>
      <c r="L76" s="380"/>
      <c r="M76" s="381"/>
      <c r="N76" s="381"/>
      <c r="O76" s="382"/>
      <c r="P76" s="93">
        <f t="shared" si="94"/>
        <v>0</v>
      </c>
      <c r="Q76" s="380"/>
      <c r="R76" s="400"/>
      <c r="S76" s="95">
        <f t="shared" si="95"/>
        <v>0</v>
      </c>
    </row>
    <row r="77" spans="1:19">
      <c r="A77" s="59" t="s">
        <v>19</v>
      </c>
      <c r="B77" s="380"/>
      <c r="C77" s="381"/>
      <c r="D77" s="381"/>
      <c r="E77" s="382"/>
      <c r="F77" s="65">
        <f t="shared" si="92"/>
        <v>0</v>
      </c>
      <c r="G77" s="380"/>
      <c r="H77" s="382"/>
      <c r="I77" s="67">
        <f t="shared" si="93"/>
        <v>0</v>
      </c>
      <c r="K77" s="81" t="s">
        <v>19</v>
      </c>
      <c r="L77" s="380"/>
      <c r="M77" s="381"/>
      <c r="N77" s="381"/>
      <c r="O77" s="382"/>
      <c r="P77" s="65">
        <f t="shared" si="94"/>
        <v>0</v>
      </c>
      <c r="Q77" s="380"/>
      <c r="R77" s="400"/>
      <c r="S77" s="97">
        <f t="shared" si="95"/>
        <v>0</v>
      </c>
    </row>
    <row r="78" spans="1:19">
      <c r="A78" s="58" t="s">
        <v>20</v>
      </c>
      <c r="B78" s="380"/>
      <c r="C78" s="381"/>
      <c r="D78" s="381"/>
      <c r="E78" s="382"/>
      <c r="F78" s="62">
        <f t="shared" si="92"/>
        <v>0</v>
      </c>
      <c r="G78" s="380"/>
      <c r="H78" s="382"/>
      <c r="I78" s="64">
        <f t="shared" si="93"/>
        <v>0</v>
      </c>
      <c r="K78" s="80" t="s">
        <v>20</v>
      </c>
      <c r="L78" s="380"/>
      <c r="M78" s="381"/>
      <c r="N78" s="381"/>
      <c r="O78" s="382"/>
      <c r="P78" s="93">
        <f t="shared" si="94"/>
        <v>0</v>
      </c>
      <c r="Q78" s="380"/>
      <c r="R78" s="400"/>
      <c r="S78" s="95">
        <f t="shared" si="95"/>
        <v>0</v>
      </c>
    </row>
    <row r="79" spans="1:19" ht="15" thickBot="1">
      <c r="A79" s="60" t="s">
        <v>11</v>
      </c>
      <c r="B79" s="383"/>
      <c r="C79" s="384"/>
      <c r="D79" s="384"/>
      <c r="E79" s="385"/>
      <c r="F79" s="54">
        <f t="shared" si="92"/>
        <v>0</v>
      </c>
      <c r="G79" s="383"/>
      <c r="H79" s="385"/>
      <c r="I79" s="69">
        <f t="shared" si="93"/>
        <v>0</v>
      </c>
      <c r="K79" s="82" t="s">
        <v>11</v>
      </c>
      <c r="L79" s="383"/>
      <c r="M79" s="384"/>
      <c r="N79" s="384"/>
      <c r="O79" s="385"/>
      <c r="P79" s="54">
        <f t="shared" si="94"/>
        <v>0</v>
      </c>
      <c r="Q79" s="383"/>
      <c r="R79" s="401"/>
      <c r="S79" s="99">
        <f t="shared" si="95"/>
        <v>0</v>
      </c>
    </row>
    <row r="80" spans="1:19" ht="15">
      <c r="A80" s="34" t="s">
        <v>26</v>
      </c>
      <c r="B80" s="70">
        <f>SUM(B59:B75)</f>
        <v>0</v>
      </c>
      <c r="C80" s="70">
        <f t="shared" ref="C80:I80" si="96">SUM(C59:C75)</f>
        <v>0</v>
      </c>
      <c r="D80" s="70">
        <f t="shared" si="96"/>
        <v>0</v>
      </c>
      <c r="E80" s="70">
        <f t="shared" si="96"/>
        <v>0</v>
      </c>
      <c r="F80" s="70">
        <f t="shared" si="96"/>
        <v>63068.996527803822</v>
      </c>
      <c r="G80" s="70">
        <f t="shared" si="96"/>
        <v>0</v>
      </c>
      <c r="H80" s="71">
        <f t="shared" si="96"/>
        <v>0</v>
      </c>
      <c r="I80" s="40">
        <f t="shared" si="96"/>
        <v>63068.996527803822</v>
      </c>
      <c r="K80" s="83" t="s">
        <v>26</v>
      </c>
      <c r="L80" s="70">
        <f>SUM(L59:L75)</f>
        <v>0</v>
      </c>
      <c r="M80" s="70">
        <f t="shared" ref="M80:S80" si="97">SUM(M59:M75)</f>
        <v>0</v>
      </c>
      <c r="N80" s="70">
        <f t="shared" si="97"/>
        <v>0</v>
      </c>
      <c r="O80" s="70">
        <f t="shared" si="97"/>
        <v>0</v>
      </c>
      <c r="P80" s="70">
        <f t="shared" si="97"/>
        <v>17651.89905839122</v>
      </c>
      <c r="Q80" s="70">
        <f t="shared" si="97"/>
        <v>0</v>
      </c>
      <c r="R80" s="71">
        <f t="shared" si="97"/>
        <v>0</v>
      </c>
      <c r="S80" s="100">
        <f t="shared" si="97"/>
        <v>17651.89905839122</v>
      </c>
    </row>
    <row r="81" spans="1:36" s="14" customFormat="1" ht="15.75" thickBot="1">
      <c r="A81" s="31" t="s">
        <v>86</v>
      </c>
      <c r="B81" s="49">
        <f>IF($I80=0,"-",B80/$I80)</f>
        <v>0</v>
      </c>
      <c r="C81" s="49">
        <f t="shared" ref="C81:H81" si="98">IF($I80=0,"-",C80/$I80)</f>
        <v>0</v>
      </c>
      <c r="D81" s="49">
        <f t="shared" si="98"/>
        <v>0</v>
      </c>
      <c r="E81" s="49">
        <f t="shared" si="98"/>
        <v>0</v>
      </c>
      <c r="F81" s="49">
        <f t="shared" si="98"/>
        <v>1</v>
      </c>
      <c r="G81" s="49">
        <f t="shared" si="98"/>
        <v>0</v>
      </c>
      <c r="H81" s="49">
        <f t="shared" si="98"/>
        <v>0</v>
      </c>
      <c r="I81" s="50">
        <f>SUM(B81:H81)</f>
        <v>1</v>
      </c>
      <c r="K81" s="84" t="s">
        <v>86</v>
      </c>
      <c r="L81" s="101">
        <f>IF($S80=0,"-",L80/$S80)</f>
        <v>0</v>
      </c>
      <c r="M81" s="101">
        <f t="shared" ref="M81:R81" si="99">IF($S80=0,"-",M80/$S80)</f>
        <v>0</v>
      </c>
      <c r="N81" s="101">
        <f t="shared" si="99"/>
        <v>0</v>
      </c>
      <c r="O81" s="101">
        <f t="shared" si="99"/>
        <v>0</v>
      </c>
      <c r="P81" s="101">
        <f t="shared" si="99"/>
        <v>1</v>
      </c>
      <c r="Q81" s="101">
        <f t="shared" si="99"/>
        <v>0</v>
      </c>
      <c r="R81" s="102">
        <f t="shared" si="99"/>
        <v>0</v>
      </c>
      <c r="S81" s="103">
        <f>SUM(L81:R81)</f>
        <v>1</v>
      </c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J81" s="19"/>
    </row>
    <row r="82" spans="1:36" ht="15" thickBot="1">
      <c r="A82" s="32"/>
      <c r="B82" s="32"/>
      <c r="C82" s="32"/>
      <c r="D82" s="32"/>
      <c r="E82" s="32"/>
      <c r="F82" s="32"/>
      <c r="G82" s="32"/>
      <c r="H82" s="32"/>
      <c r="I82" s="32"/>
      <c r="K82" s="32"/>
      <c r="L82" s="51"/>
      <c r="M82" s="51"/>
      <c r="N82" s="51"/>
      <c r="O82" s="51"/>
      <c r="P82" s="51"/>
      <c r="Q82" s="51"/>
      <c r="R82" s="51"/>
      <c r="S82" s="51"/>
    </row>
    <row r="83" spans="1:36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392" t="s">
        <v>53</v>
      </c>
      <c r="L83" s="86" t="s">
        <v>0</v>
      </c>
      <c r="M83" s="86" t="s">
        <v>1</v>
      </c>
      <c r="N83" s="86" t="s">
        <v>2</v>
      </c>
      <c r="O83" s="86" t="s">
        <v>3</v>
      </c>
      <c r="P83" s="86" t="s">
        <v>27</v>
      </c>
      <c r="Q83" s="86" t="s">
        <v>4</v>
      </c>
      <c r="R83" s="86" t="s">
        <v>5</v>
      </c>
      <c r="S83" s="87" t="s">
        <v>6</v>
      </c>
    </row>
    <row r="84" spans="1:36" ht="15">
      <c r="A84" s="409" t="s">
        <v>53</v>
      </c>
      <c r="B84" s="386" t="s">
        <v>119</v>
      </c>
      <c r="C84" s="387"/>
      <c r="D84" s="387"/>
      <c r="E84" s="387"/>
      <c r="F84" s="387"/>
      <c r="G84" s="387"/>
      <c r="H84" s="387"/>
      <c r="I84" s="388"/>
      <c r="K84" s="393" t="s">
        <v>53</v>
      </c>
      <c r="L84" s="389" t="s">
        <v>119</v>
      </c>
      <c r="M84" s="390"/>
      <c r="N84" s="390"/>
      <c r="O84" s="390"/>
      <c r="P84" s="390"/>
      <c r="Q84" s="390"/>
      <c r="R84" s="390"/>
      <c r="S84" s="391"/>
    </row>
    <row r="85" spans="1:36" ht="15">
      <c r="A85" s="26" t="s">
        <v>7</v>
      </c>
      <c r="B85" s="38">
        <f t="shared" ref="B85:H105" si="100">B579+B605+B631</f>
        <v>21.803057908609105</v>
      </c>
      <c r="C85" s="38">
        <f t="shared" si="100"/>
        <v>0</v>
      </c>
      <c r="D85" s="38">
        <f t="shared" si="100"/>
        <v>3.5939301953935128</v>
      </c>
      <c r="E85" s="38">
        <f t="shared" si="100"/>
        <v>0</v>
      </c>
      <c r="F85" s="38">
        <f t="shared" si="100"/>
        <v>0</v>
      </c>
      <c r="G85" s="38">
        <f t="shared" si="100"/>
        <v>0</v>
      </c>
      <c r="H85" s="38">
        <f t="shared" si="100"/>
        <v>0</v>
      </c>
      <c r="I85" s="40">
        <f>SUM(B85:H85)</f>
        <v>25.396988104002617</v>
      </c>
      <c r="K85" s="85" t="s">
        <v>7</v>
      </c>
      <c r="L85" s="38">
        <f t="shared" ref="L85:R105" si="101">L579+L605+L631</f>
        <v>21.803057908609105</v>
      </c>
      <c r="M85" s="38">
        <f t="shared" si="101"/>
        <v>0</v>
      </c>
      <c r="N85" s="38">
        <f t="shared" si="101"/>
        <v>3.5939301953935128</v>
      </c>
      <c r="O85" s="38">
        <f t="shared" si="101"/>
        <v>0</v>
      </c>
      <c r="P85" s="38">
        <f t="shared" si="101"/>
        <v>0.19698053642003097</v>
      </c>
      <c r="Q85" s="38">
        <f t="shared" si="101"/>
        <v>0</v>
      </c>
      <c r="R85" s="38">
        <f t="shared" si="101"/>
        <v>0</v>
      </c>
      <c r="S85" s="105">
        <f>SUM(L85:R85)</f>
        <v>25.593968640422649</v>
      </c>
    </row>
    <row r="86" spans="1:36" ht="15">
      <c r="A86" s="27" t="s">
        <v>8</v>
      </c>
      <c r="B86" s="41">
        <f t="shared" si="100"/>
        <v>155.67118826684199</v>
      </c>
      <c r="C86" s="41">
        <f t="shared" si="100"/>
        <v>0</v>
      </c>
      <c r="D86" s="41">
        <f t="shared" si="100"/>
        <v>18.227155046844729</v>
      </c>
      <c r="E86" s="41">
        <f t="shared" si="100"/>
        <v>0</v>
      </c>
      <c r="F86" s="41">
        <f t="shared" si="100"/>
        <v>0</v>
      </c>
      <c r="G86" s="41">
        <f t="shared" si="100"/>
        <v>0</v>
      </c>
      <c r="H86" s="41">
        <f t="shared" si="100"/>
        <v>0</v>
      </c>
      <c r="I86" s="43">
        <f t="shared" ref="I86:I105" si="102">SUM(B86:H86)</f>
        <v>173.89834331368672</v>
      </c>
      <c r="K86" s="77" t="s">
        <v>8</v>
      </c>
      <c r="L86" s="90">
        <f t="shared" si="101"/>
        <v>155.67118826684199</v>
      </c>
      <c r="M86" s="90">
        <f t="shared" si="101"/>
        <v>0</v>
      </c>
      <c r="N86" s="90">
        <f t="shared" si="101"/>
        <v>18.227155046844729</v>
      </c>
      <c r="O86" s="90">
        <f t="shared" si="101"/>
        <v>0</v>
      </c>
      <c r="P86" s="90">
        <f t="shared" si="101"/>
        <v>0</v>
      </c>
      <c r="Q86" s="90">
        <f t="shared" si="101"/>
        <v>0</v>
      </c>
      <c r="R86" s="90">
        <f t="shared" si="101"/>
        <v>0</v>
      </c>
      <c r="S86" s="92">
        <f t="shared" ref="S86:S105" si="103">SUM(L86:R86)</f>
        <v>173.89834331368672</v>
      </c>
    </row>
    <row r="87" spans="1:36" ht="15">
      <c r="A87" s="28" t="s">
        <v>10</v>
      </c>
      <c r="B87" s="44">
        <f t="shared" si="100"/>
        <v>504.69245509437479</v>
      </c>
      <c r="C87" s="44">
        <f t="shared" si="100"/>
        <v>0</v>
      </c>
      <c r="D87" s="44">
        <f t="shared" si="100"/>
        <v>72.991277358283156</v>
      </c>
      <c r="E87" s="44">
        <f t="shared" si="100"/>
        <v>0</v>
      </c>
      <c r="F87" s="44">
        <f t="shared" si="100"/>
        <v>0</v>
      </c>
      <c r="G87" s="44">
        <f t="shared" si="100"/>
        <v>0</v>
      </c>
      <c r="H87" s="44">
        <f t="shared" si="100"/>
        <v>0</v>
      </c>
      <c r="I87" s="40">
        <f t="shared" si="102"/>
        <v>577.68373245265798</v>
      </c>
      <c r="K87" s="78" t="s">
        <v>10</v>
      </c>
      <c r="L87" s="44">
        <f t="shared" si="101"/>
        <v>504.69245509437479</v>
      </c>
      <c r="M87" s="44">
        <f t="shared" si="101"/>
        <v>0</v>
      </c>
      <c r="N87" s="44">
        <f t="shared" si="101"/>
        <v>72.991277358283156</v>
      </c>
      <c r="O87" s="44">
        <f t="shared" si="101"/>
        <v>0</v>
      </c>
      <c r="P87" s="44">
        <f t="shared" si="101"/>
        <v>0</v>
      </c>
      <c r="Q87" s="44">
        <f t="shared" si="101"/>
        <v>0</v>
      </c>
      <c r="R87" s="44">
        <f t="shared" si="101"/>
        <v>0</v>
      </c>
      <c r="S87" s="89">
        <f t="shared" si="103"/>
        <v>577.68373245265798</v>
      </c>
    </row>
    <row r="88" spans="1:36" ht="15">
      <c r="A88" s="27" t="s">
        <v>55</v>
      </c>
      <c r="B88" s="41">
        <f t="shared" si="100"/>
        <v>0</v>
      </c>
      <c r="C88" s="41">
        <f t="shared" si="100"/>
        <v>0</v>
      </c>
      <c r="D88" s="41">
        <f t="shared" si="100"/>
        <v>0</v>
      </c>
      <c r="E88" s="41">
        <f t="shared" si="100"/>
        <v>0</v>
      </c>
      <c r="F88" s="41">
        <f t="shared" si="100"/>
        <v>0</v>
      </c>
      <c r="G88" s="41">
        <f t="shared" si="100"/>
        <v>0</v>
      </c>
      <c r="H88" s="41">
        <f t="shared" si="100"/>
        <v>0</v>
      </c>
      <c r="I88" s="43">
        <f t="shared" si="102"/>
        <v>0</v>
      </c>
      <c r="K88" s="77" t="s">
        <v>55</v>
      </c>
      <c r="L88" s="90">
        <f t="shared" si="101"/>
        <v>0</v>
      </c>
      <c r="M88" s="90">
        <f t="shared" si="101"/>
        <v>0</v>
      </c>
      <c r="N88" s="90">
        <f t="shared" si="101"/>
        <v>0</v>
      </c>
      <c r="O88" s="90">
        <f t="shared" si="101"/>
        <v>0</v>
      </c>
      <c r="P88" s="90">
        <f t="shared" si="101"/>
        <v>0</v>
      </c>
      <c r="Q88" s="90">
        <f t="shared" si="101"/>
        <v>0</v>
      </c>
      <c r="R88" s="90">
        <f t="shared" si="101"/>
        <v>0</v>
      </c>
      <c r="S88" s="92">
        <f t="shared" si="103"/>
        <v>0</v>
      </c>
    </row>
    <row r="89" spans="1:36" ht="15">
      <c r="A89" s="28" t="s">
        <v>16</v>
      </c>
      <c r="B89" s="44">
        <f t="shared" si="100"/>
        <v>1503.3408547052475</v>
      </c>
      <c r="C89" s="44">
        <f t="shared" si="100"/>
        <v>85.368883939246828</v>
      </c>
      <c r="D89" s="44">
        <f t="shared" si="100"/>
        <v>131.95499510737631</v>
      </c>
      <c r="E89" s="44">
        <f t="shared" si="100"/>
        <v>40.687006051548686</v>
      </c>
      <c r="F89" s="44">
        <f t="shared" si="100"/>
        <v>0</v>
      </c>
      <c r="G89" s="44">
        <f t="shared" si="100"/>
        <v>0</v>
      </c>
      <c r="H89" s="44">
        <f t="shared" si="100"/>
        <v>0</v>
      </c>
      <c r="I89" s="40">
        <f t="shared" si="102"/>
        <v>1761.3517398034194</v>
      </c>
      <c r="K89" s="78" t="s">
        <v>16</v>
      </c>
      <c r="L89" s="44">
        <f t="shared" si="101"/>
        <v>1503.3408547052475</v>
      </c>
      <c r="M89" s="44">
        <f t="shared" si="101"/>
        <v>85.368883939246828</v>
      </c>
      <c r="N89" s="44">
        <f t="shared" si="101"/>
        <v>131.95499510737631</v>
      </c>
      <c r="O89" s="44">
        <f t="shared" si="101"/>
        <v>40.687006051548686</v>
      </c>
      <c r="P89" s="44">
        <f t="shared" si="101"/>
        <v>0</v>
      </c>
      <c r="Q89" s="44">
        <f t="shared" si="101"/>
        <v>0</v>
      </c>
      <c r="R89" s="44">
        <f t="shared" si="101"/>
        <v>0</v>
      </c>
      <c r="S89" s="89">
        <f t="shared" si="103"/>
        <v>1761.3517398034194</v>
      </c>
    </row>
    <row r="90" spans="1:36" ht="15">
      <c r="A90" s="27" t="s">
        <v>67</v>
      </c>
      <c r="B90" s="41">
        <f t="shared" si="100"/>
        <v>11606.760679243718</v>
      </c>
      <c r="C90" s="41">
        <f t="shared" si="100"/>
        <v>48.809219068805383</v>
      </c>
      <c r="D90" s="41">
        <f t="shared" si="100"/>
        <v>1386.6825883441491</v>
      </c>
      <c r="E90" s="41">
        <f t="shared" si="100"/>
        <v>0</v>
      </c>
      <c r="F90" s="41">
        <f t="shared" si="100"/>
        <v>0</v>
      </c>
      <c r="G90" s="41">
        <f t="shared" si="100"/>
        <v>0</v>
      </c>
      <c r="H90" s="41">
        <f t="shared" si="100"/>
        <v>0</v>
      </c>
      <c r="I90" s="43">
        <f t="shared" si="102"/>
        <v>13042.252486656673</v>
      </c>
      <c r="K90" s="77" t="s">
        <v>67</v>
      </c>
      <c r="L90" s="90">
        <f t="shared" si="101"/>
        <v>11606.760679243718</v>
      </c>
      <c r="M90" s="90">
        <f t="shared" si="101"/>
        <v>48.809219068805383</v>
      </c>
      <c r="N90" s="90">
        <f t="shared" si="101"/>
        <v>1386.6825883441491</v>
      </c>
      <c r="O90" s="90">
        <f t="shared" si="101"/>
        <v>0</v>
      </c>
      <c r="P90" s="90">
        <f t="shared" si="101"/>
        <v>0</v>
      </c>
      <c r="Q90" s="90">
        <f t="shared" si="101"/>
        <v>0</v>
      </c>
      <c r="R90" s="90">
        <f t="shared" si="101"/>
        <v>0</v>
      </c>
      <c r="S90" s="92">
        <f t="shared" si="103"/>
        <v>13042.252486656673</v>
      </c>
    </row>
    <row r="91" spans="1:36" ht="15">
      <c r="A91" s="28" t="s">
        <v>57</v>
      </c>
      <c r="B91" s="44">
        <f t="shared" si="100"/>
        <v>0</v>
      </c>
      <c r="C91" s="44">
        <f t="shared" si="100"/>
        <v>1.0203582971980285</v>
      </c>
      <c r="D91" s="44">
        <f t="shared" si="100"/>
        <v>0.35038851581373098</v>
      </c>
      <c r="E91" s="44">
        <f t="shared" si="100"/>
        <v>212.97462997894954</v>
      </c>
      <c r="F91" s="44">
        <f t="shared" si="100"/>
        <v>1955.8311041534459</v>
      </c>
      <c r="G91" s="44">
        <f t="shared" si="100"/>
        <v>0</v>
      </c>
      <c r="H91" s="44">
        <f t="shared" si="100"/>
        <v>0</v>
      </c>
      <c r="I91" s="40">
        <f t="shared" si="102"/>
        <v>2170.1764809454071</v>
      </c>
      <c r="K91" s="78" t="s">
        <v>57</v>
      </c>
      <c r="L91" s="44">
        <f t="shared" si="101"/>
        <v>0</v>
      </c>
      <c r="M91" s="44">
        <f t="shared" si="101"/>
        <v>1.0203582971980285</v>
      </c>
      <c r="N91" s="44">
        <f t="shared" si="101"/>
        <v>0.35038851581373098</v>
      </c>
      <c r="O91" s="44">
        <f t="shared" si="101"/>
        <v>212.97462997894954</v>
      </c>
      <c r="P91" s="44">
        <f t="shared" si="101"/>
        <v>28676.464213755738</v>
      </c>
      <c r="Q91" s="44">
        <f t="shared" si="101"/>
        <v>0</v>
      </c>
      <c r="R91" s="44">
        <f t="shared" si="101"/>
        <v>0</v>
      </c>
      <c r="S91" s="89">
        <f t="shared" si="103"/>
        <v>28890.809590547698</v>
      </c>
    </row>
    <row r="92" spans="1:36" ht="15">
      <c r="A92" s="27" t="s">
        <v>12</v>
      </c>
      <c r="B92" s="41">
        <f t="shared" si="100"/>
        <v>0</v>
      </c>
      <c r="C92" s="41">
        <f t="shared" si="100"/>
        <v>0</v>
      </c>
      <c r="D92" s="41">
        <f t="shared" si="100"/>
        <v>4.4722387499903246E-2</v>
      </c>
      <c r="E92" s="41">
        <f t="shared" si="100"/>
        <v>35.672110958317418</v>
      </c>
      <c r="F92" s="41">
        <f t="shared" si="100"/>
        <v>0</v>
      </c>
      <c r="G92" s="41">
        <f t="shared" si="100"/>
        <v>0</v>
      </c>
      <c r="H92" s="41">
        <f t="shared" si="100"/>
        <v>0</v>
      </c>
      <c r="I92" s="43">
        <f t="shared" si="102"/>
        <v>35.716833345817321</v>
      </c>
      <c r="K92" s="77" t="s">
        <v>12</v>
      </c>
      <c r="L92" s="90">
        <f t="shared" si="101"/>
        <v>0</v>
      </c>
      <c r="M92" s="90">
        <f t="shared" si="101"/>
        <v>0</v>
      </c>
      <c r="N92" s="90">
        <f t="shared" si="101"/>
        <v>4.4722387499903246E-2</v>
      </c>
      <c r="O92" s="90">
        <f t="shared" si="101"/>
        <v>35.672110958317418</v>
      </c>
      <c r="P92" s="90">
        <f t="shared" si="101"/>
        <v>8002.5025933374145</v>
      </c>
      <c r="Q92" s="90">
        <f t="shared" si="101"/>
        <v>0</v>
      </c>
      <c r="R92" s="90">
        <f t="shared" si="101"/>
        <v>0</v>
      </c>
      <c r="S92" s="92">
        <f t="shared" si="103"/>
        <v>8038.2194266832321</v>
      </c>
    </row>
    <row r="93" spans="1:36" ht="15">
      <c r="A93" s="28" t="s">
        <v>58</v>
      </c>
      <c r="B93" s="44">
        <f t="shared" si="100"/>
        <v>0</v>
      </c>
      <c r="C93" s="44">
        <f t="shared" si="100"/>
        <v>0</v>
      </c>
      <c r="D93" s="44">
        <f t="shared" si="100"/>
        <v>0</v>
      </c>
      <c r="E93" s="44">
        <f t="shared" si="100"/>
        <v>0</v>
      </c>
      <c r="F93" s="44">
        <f t="shared" si="100"/>
        <v>0</v>
      </c>
      <c r="G93" s="44">
        <f t="shared" si="100"/>
        <v>0</v>
      </c>
      <c r="H93" s="44">
        <f t="shared" si="100"/>
        <v>0</v>
      </c>
      <c r="I93" s="40">
        <f t="shared" si="102"/>
        <v>0</v>
      </c>
      <c r="K93" s="78" t="s">
        <v>58</v>
      </c>
      <c r="L93" s="44">
        <f t="shared" si="101"/>
        <v>0</v>
      </c>
      <c r="M93" s="44">
        <f t="shared" si="101"/>
        <v>0</v>
      </c>
      <c r="N93" s="44">
        <f t="shared" si="101"/>
        <v>0</v>
      </c>
      <c r="O93" s="44">
        <f t="shared" si="101"/>
        <v>0</v>
      </c>
      <c r="P93" s="44">
        <f t="shared" si="101"/>
        <v>1266.9860569278012</v>
      </c>
      <c r="Q93" s="44">
        <f t="shared" si="101"/>
        <v>0</v>
      </c>
      <c r="R93" s="44">
        <f t="shared" si="101"/>
        <v>0</v>
      </c>
      <c r="S93" s="89">
        <f t="shared" si="103"/>
        <v>1266.9860569278012</v>
      </c>
    </row>
    <row r="94" spans="1:36" ht="15">
      <c r="A94" s="27" t="s">
        <v>17</v>
      </c>
      <c r="B94" s="41">
        <f t="shared" si="100"/>
        <v>1052.2885849478048</v>
      </c>
      <c r="C94" s="41">
        <f t="shared" si="100"/>
        <v>3.0585742217857468</v>
      </c>
      <c r="D94" s="41">
        <f t="shared" si="100"/>
        <v>178.74357389635222</v>
      </c>
      <c r="E94" s="41">
        <f t="shared" si="100"/>
        <v>11.343038879630166</v>
      </c>
      <c r="F94" s="41">
        <f t="shared" si="100"/>
        <v>0</v>
      </c>
      <c r="G94" s="41">
        <f t="shared" si="100"/>
        <v>0</v>
      </c>
      <c r="H94" s="41">
        <f t="shared" si="100"/>
        <v>0</v>
      </c>
      <c r="I94" s="43">
        <f t="shared" si="102"/>
        <v>1245.4337719455727</v>
      </c>
      <c r="K94" s="77" t="s">
        <v>17</v>
      </c>
      <c r="L94" s="90">
        <f t="shared" si="101"/>
        <v>1052.2885849478048</v>
      </c>
      <c r="M94" s="90">
        <f t="shared" si="101"/>
        <v>3.0585742217857468</v>
      </c>
      <c r="N94" s="90">
        <f t="shared" si="101"/>
        <v>178.74357389635222</v>
      </c>
      <c r="O94" s="90">
        <f t="shared" si="101"/>
        <v>11.343038879630166</v>
      </c>
      <c r="P94" s="90">
        <f t="shared" si="101"/>
        <v>0</v>
      </c>
      <c r="Q94" s="90">
        <f t="shared" si="101"/>
        <v>0</v>
      </c>
      <c r="R94" s="90">
        <f t="shared" si="101"/>
        <v>0</v>
      </c>
      <c r="S94" s="92">
        <f t="shared" si="103"/>
        <v>1245.4337719455727</v>
      </c>
    </row>
    <row r="95" spans="1:36" ht="15">
      <c r="A95" s="28" t="s">
        <v>139</v>
      </c>
      <c r="B95" s="44">
        <f t="shared" si="100"/>
        <v>11147.591596426131</v>
      </c>
      <c r="C95" s="44">
        <f t="shared" si="100"/>
        <v>456.05243981457164</v>
      </c>
      <c r="D95" s="44">
        <f t="shared" si="100"/>
        <v>1444.5678929070812</v>
      </c>
      <c r="E95" s="44">
        <f t="shared" si="100"/>
        <v>70.036590524890215</v>
      </c>
      <c r="F95" s="44">
        <f t="shared" si="100"/>
        <v>0</v>
      </c>
      <c r="G95" s="44">
        <f t="shared" si="100"/>
        <v>0</v>
      </c>
      <c r="H95" s="44">
        <f t="shared" si="100"/>
        <v>0</v>
      </c>
      <c r="I95" s="40">
        <f t="shared" si="102"/>
        <v>13118.248519672676</v>
      </c>
      <c r="K95" s="78" t="s">
        <v>139</v>
      </c>
      <c r="L95" s="44">
        <f t="shared" si="101"/>
        <v>11147.591596426131</v>
      </c>
      <c r="M95" s="44">
        <f t="shared" si="101"/>
        <v>456.05243981457164</v>
      </c>
      <c r="N95" s="44">
        <f t="shared" si="101"/>
        <v>1444.5678929070812</v>
      </c>
      <c r="O95" s="44">
        <f t="shared" si="101"/>
        <v>70.036590524890215</v>
      </c>
      <c r="P95" s="44">
        <f t="shared" si="101"/>
        <v>0</v>
      </c>
      <c r="Q95" s="44">
        <f t="shared" si="101"/>
        <v>0</v>
      </c>
      <c r="R95" s="44">
        <f t="shared" si="101"/>
        <v>0</v>
      </c>
      <c r="S95" s="89">
        <f t="shared" si="103"/>
        <v>13118.248519672676</v>
      </c>
    </row>
    <row r="96" spans="1:36" ht="15">
      <c r="A96" s="27" t="s">
        <v>25</v>
      </c>
      <c r="B96" s="41">
        <f t="shared" si="100"/>
        <v>2482.6861124476532</v>
      </c>
      <c r="C96" s="41">
        <f t="shared" si="100"/>
        <v>0.31388337316708254</v>
      </c>
      <c r="D96" s="41">
        <f t="shared" si="100"/>
        <v>5519.9482504126909</v>
      </c>
      <c r="E96" s="41">
        <f t="shared" si="100"/>
        <v>4835.9260514005209</v>
      </c>
      <c r="F96" s="41">
        <f t="shared" si="100"/>
        <v>0</v>
      </c>
      <c r="G96" s="41">
        <f t="shared" si="100"/>
        <v>3862.4171009228166</v>
      </c>
      <c r="H96" s="41">
        <f t="shared" si="100"/>
        <v>2.3957386069059012</v>
      </c>
      <c r="I96" s="43">
        <f t="shared" si="102"/>
        <v>16703.687137163754</v>
      </c>
      <c r="K96" s="77" t="s">
        <v>25</v>
      </c>
      <c r="L96" s="90">
        <f t="shared" si="101"/>
        <v>2482.6861124476532</v>
      </c>
      <c r="M96" s="90">
        <f t="shared" si="101"/>
        <v>0.31388337316708254</v>
      </c>
      <c r="N96" s="90">
        <f t="shared" si="101"/>
        <v>5519.9482504126909</v>
      </c>
      <c r="O96" s="90">
        <f t="shared" si="101"/>
        <v>4835.9260514005209</v>
      </c>
      <c r="P96" s="90">
        <f t="shared" si="101"/>
        <v>1812.6883492071152</v>
      </c>
      <c r="Q96" s="90">
        <f t="shared" si="101"/>
        <v>3862.4171009228166</v>
      </c>
      <c r="R96" s="90">
        <f t="shared" si="101"/>
        <v>2.3957386069059012</v>
      </c>
      <c r="S96" s="92">
        <f t="shared" si="103"/>
        <v>18516.375486370871</v>
      </c>
    </row>
    <row r="97" spans="1:111" ht="15">
      <c r="A97" s="28" t="s">
        <v>24</v>
      </c>
      <c r="B97" s="44">
        <f t="shared" si="100"/>
        <v>5224.6672503409236</v>
      </c>
      <c r="C97" s="44">
        <f t="shared" si="100"/>
        <v>12.483665482360006</v>
      </c>
      <c r="D97" s="44">
        <f t="shared" si="100"/>
        <v>552.12671080212897</v>
      </c>
      <c r="E97" s="44">
        <f t="shared" si="100"/>
        <v>0</v>
      </c>
      <c r="F97" s="44">
        <f t="shared" si="100"/>
        <v>0</v>
      </c>
      <c r="G97" s="44">
        <f t="shared" si="100"/>
        <v>0</v>
      </c>
      <c r="H97" s="44">
        <f t="shared" si="100"/>
        <v>0</v>
      </c>
      <c r="I97" s="40">
        <f t="shared" si="102"/>
        <v>5789.2776266254132</v>
      </c>
      <c r="K97" s="78" t="s">
        <v>24</v>
      </c>
      <c r="L97" s="44">
        <f t="shared" si="101"/>
        <v>5224.6672503409236</v>
      </c>
      <c r="M97" s="44">
        <f t="shared" si="101"/>
        <v>12.483665482360006</v>
      </c>
      <c r="N97" s="44">
        <f t="shared" si="101"/>
        <v>552.12671080212897</v>
      </c>
      <c r="O97" s="44">
        <f t="shared" si="101"/>
        <v>0</v>
      </c>
      <c r="P97" s="44">
        <f t="shared" si="101"/>
        <v>0</v>
      </c>
      <c r="Q97" s="44">
        <f t="shared" si="101"/>
        <v>0</v>
      </c>
      <c r="R97" s="44">
        <f t="shared" si="101"/>
        <v>0</v>
      </c>
      <c r="S97" s="89">
        <f t="shared" si="103"/>
        <v>5789.2776266254132</v>
      </c>
    </row>
    <row r="98" spans="1:111" ht="15">
      <c r="A98" s="27" t="s">
        <v>59</v>
      </c>
      <c r="B98" s="41">
        <f t="shared" si="100"/>
        <v>10277.739242759375</v>
      </c>
      <c r="C98" s="41">
        <f t="shared" si="100"/>
        <v>21.376946288414473</v>
      </c>
      <c r="D98" s="41">
        <f t="shared" si="100"/>
        <v>1548.964985361047</v>
      </c>
      <c r="E98" s="41">
        <f t="shared" si="100"/>
        <v>0</v>
      </c>
      <c r="F98" s="41">
        <f t="shared" si="100"/>
        <v>0</v>
      </c>
      <c r="G98" s="41">
        <f t="shared" si="100"/>
        <v>0</v>
      </c>
      <c r="H98" s="41">
        <f t="shared" si="100"/>
        <v>0</v>
      </c>
      <c r="I98" s="43">
        <f t="shared" si="102"/>
        <v>11848.081174408835</v>
      </c>
      <c r="K98" s="77" t="s">
        <v>59</v>
      </c>
      <c r="L98" s="90">
        <f t="shared" si="101"/>
        <v>10277.739242759375</v>
      </c>
      <c r="M98" s="90">
        <f t="shared" si="101"/>
        <v>21.376946288414473</v>
      </c>
      <c r="N98" s="90">
        <f t="shared" si="101"/>
        <v>1548.964985361047</v>
      </c>
      <c r="O98" s="90">
        <f t="shared" si="101"/>
        <v>0</v>
      </c>
      <c r="P98" s="90">
        <f t="shared" si="101"/>
        <v>0</v>
      </c>
      <c r="Q98" s="90">
        <f t="shared" si="101"/>
        <v>0</v>
      </c>
      <c r="R98" s="90">
        <f t="shared" si="101"/>
        <v>0</v>
      </c>
      <c r="S98" s="92">
        <f t="shared" si="103"/>
        <v>11848.081174408835</v>
      </c>
    </row>
    <row r="99" spans="1:111" ht="15">
      <c r="A99" s="28" t="s">
        <v>22</v>
      </c>
      <c r="B99" s="44">
        <f t="shared" si="100"/>
        <v>2446.3275970023406</v>
      </c>
      <c r="C99" s="44">
        <f t="shared" si="100"/>
        <v>0</v>
      </c>
      <c r="D99" s="44">
        <f t="shared" si="100"/>
        <v>573.64395484377997</v>
      </c>
      <c r="E99" s="44">
        <f t="shared" si="100"/>
        <v>2.0144638401835175</v>
      </c>
      <c r="F99" s="44">
        <f t="shared" si="100"/>
        <v>108.77583312008524</v>
      </c>
      <c r="G99" s="44">
        <f t="shared" si="100"/>
        <v>0</v>
      </c>
      <c r="H99" s="44">
        <f t="shared" si="100"/>
        <v>0</v>
      </c>
      <c r="I99" s="40">
        <f t="shared" si="102"/>
        <v>3130.7618488063895</v>
      </c>
      <c r="K99" s="78" t="s">
        <v>22</v>
      </c>
      <c r="L99" s="44">
        <f t="shared" si="101"/>
        <v>2446.3275970023406</v>
      </c>
      <c r="M99" s="44">
        <f t="shared" si="101"/>
        <v>0</v>
      </c>
      <c r="N99" s="44">
        <f t="shared" si="101"/>
        <v>573.64395484377997</v>
      </c>
      <c r="O99" s="44">
        <f t="shared" si="101"/>
        <v>2.0144638401835175</v>
      </c>
      <c r="P99" s="44">
        <f t="shared" si="101"/>
        <v>1202.5821940838468</v>
      </c>
      <c r="Q99" s="44">
        <f t="shared" si="101"/>
        <v>0</v>
      </c>
      <c r="R99" s="44">
        <f t="shared" si="101"/>
        <v>0</v>
      </c>
      <c r="S99" s="89">
        <f t="shared" si="103"/>
        <v>4224.568209770151</v>
      </c>
    </row>
    <row r="100" spans="1:111" ht="15">
      <c r="A100" s="27" t="s">
        <v>21</v>
      </c>
      <c r="B100" s="41">
        <f t="shared" si="100"/>
        <v>86.051398245946189</v>
      </c>
      <c r="C100" s="41">
        <f t="shared" si="100"/>
        <v>0</v>
      </c>
      <c r="D100" s="41">
        <f t="shared" si="100"/>
        <v>1.589907795850023</v>
      </c>
      <c r="E100" s="41">
        <f t="shared" si="100"/>
        <v>0</v>
      </c>
      <c r="F100" s="41">
        <f t="shared" si="100"/>
        <v>0</v>
      </c>
      <c r="G100" s="41">
        <f t="shared" si="100"/>
        <v>0</v>
      </c>
      <c r="H100" s="41">
        <f t="shared" si="100"/>
        <v>0</v>
      </c>
      <c r="I100" s="43">
        <f t="shared" si="102"/>
        <v>87.641306041796213</v>
      </c>
      <c r="K100" s="77" t="s">
        <v>21</v>
      </c>
      <c r="L100" s="90">
        <f t="shared" si="101"/>
        <v>86.051398245946189</v>
      </c>
      <c r="M100" s="90">
        <f t="shared" si="101"/>
        <v>0</v>
      </c>
      <c r="N100" s="90">
        <f t="shared" si="101"/>
        <v>1.589907795850023</v>
      </c>
      <c r="O100" s="90">
        <f t="shared" si="101"/>
        <v>0</v>
      </c>
      <c r="P100" s="90">
        <f t="shared" si="101"/>
        <v>0</v>
      </c>
      <c r="Q100" s="90">
        <f t="shared" si="101"/>
        <v>0</v>
      </c>
      <c r="R100" s="90">
        <f t="shared" si="101"/>
        <v>0</v>
      </c>
      <c r="S100" s="92">
        <f t="shared" si="103"/>
        <v>87.641306041796213</v>
      </c>
    </row>
    <row r="101" spans="1:111" ht="15">
      <c r="A101" s="29" t="s">
        <v>63</v>
      </c>
      <c r="B101" s="44">
        <f t="shared" si="100"/>
        <v>1073.7350550846866</v>
      </c>
      <c r="C101" s="44">
        <f t="shared" si="100"/>
        <v>0</v>
      </c>
      <c r="D101" s="44">
        <f t="shared" si="100"/>
        <v>692.16692735063975</v>
      </c>
      <c r="E101" s="44">
        <f t="shared" si="100"/>
        <v>0</v>
      </c>
      <c r="F101" s="44">
        <f t="shared" si="100"/>
        <v>0</v>
      </c>
      <c r="G101" s="44">
        <f t="shared" si="100"/>
        <v>0</v>
      </c>
      <c r="H101" s="44">
        <f t="shared" si="100"/>
        <v>0</v>
      </c>
      <c r="I101" s="40">
        <f t="shared" si="102"/>
        <v>1765.9019824353263</v>
      </c>
      <c r="K101" s="79" t="s">
        <v>63</v>
      </c>
      <c r="L101" s="44">
        <f t="shared" si="101"/>
        <v>1073.7350550846866</v>
      </c>
      <c r="M101" s="44">
        <f t="shared" si="101"/>
        <v>0</v>
      </c>
      <c r="N101" s="44">
        <f t="shared" si="101"/>
        <v>692.16692735063975</v>
      </c>
      <c r="O101" s="44">
        <f t="shared" si="101"/>
        <v>0</v>
      </c>
      <c r="P101" s="44">
        <f t="shared" si="101"/>
        <v>0</v>
      </c>
      <c r="Q101" s="44">
        <f t="shared" si="101"/>
        <v>0</v>
      </c>
      <c r="R101" s="44">
        <f t="shared" si="101"/>
        <v>0</v>
      </c>
      <c r="S101" s="89">
        <f t="shared" si="103"/>
        <v>1765.9019824353263</v>
      </c>
    </row>
    <row r="102" spans="1:111">
      <c r="A102" s="58" t="s">
        <v>23</v>
      </c>
      <c r="B102" s="62">
        <f t="shared" si="100"/>
        <v>1069.3350550846865</v>
      </c>
      <c r="C102" s="62">
        <f t="shared" si="100"/>
        <v>0</v>
      </c>
      <c r="D102" s="62">
        <f t="shared" si="100"/>
        <v>692.16692735063975</v>
      </c>
      <c r="E102" s="62">
        <f t="shared" si="100"/>
        <v>0</v>
      </c>
      <c r="F102" s="62">
        <f t="shared" si="100"/>
        <v>0</v>
      </c>
      <c r="G102" s="62">
        <f t="shared" si="100"/>
        <v>0</v>
      </c>
      <c r="H102" s="62">
        <f t="shared" si="100"/>
        <v>0</v>
      </c>
      <c r="I102" s="64">
        <f t="shared" si="102"/>
        <v>1761.5019824353262</v>
      </c>
      <c r="K102" s="80" t="s">
        <v>23</v>
      </c>
      <c r="L102" s="93">
        <f t="shared" si="101"/>
        <v>1069.3350550846865</v>
      </c>
      <c r="M102" s="93">
        <f t="shared" si="101"/>
        <v>0</v>
      </c>
      <c r="N102" s="93">
        <f t="shared" si="101"/>
        <v>692.16692735063975</v>
      </c>
      <c r="O102" s="93">
        <f t="shared" si="101"/>
        <v>0</v>
      </c>
      <c r="P102" s="93">
        <f t="shared" si="101"/>
        <v>0</v>
      </c>
      <c r="Q102" s="93">
        <f t="shared" si="101"/>
        <v>0</v>
      </c>
      <c r="R102" s="93">
        <f t="shared" si="101"/>
        <v>0</v>
      </c>
      <c r="S102" s="95">
        <f t="shared" si="103"/>
        <v>1761.5019824353262</v>
      </c>
    </row>
    <row r="103" spans="1:111">
      <c r="A103" s="59" t="s">
        <v>19</v>
      </c>
      <c r="B103" s="65">
        <f t="shared" si="100"/>
        <v>0</v>
      </c>
      <c r="C103" s="65">
        <f t="shared" si="100"/>
        <v>0</v>
      </c>
      <c r="D103" s="65">
        <f t="shared" si="100"/>
        <v>0</v>
      </c>
      <c r="E103" s="65">
        <f t="shared" si="100"/>
        <v>0</v>
      </c>
      <c r="F103" s="65">
        <f t="shared" si="100"/>
        <v>0</v>
      </c>
      <c r="G103" s="65">
        <f t="shared" si="100"/>
        <v>0</v>
      </c>
      <c r="H103" s="65">
        <f t="shared" si="100"/>
        <v>0</v>
      </c>
      <c r="I103" s="67">
        <f t="shared" si="102"/>
        <v>0</v>
      </c>
      <c r="K103" s="81" t="s">
        <v>19</v>
      </c>
      <c r="L103" s="65">
        <f t="shared" si="101"/>
        <v>0</v>
      </c>
      <c r="M103" s="65">
        <f t="shared" si="101"/>
        <v>0</v>
      </c>
      <c r="N103" s="65">
        <f t="shared" si="101"/>
        <v>0</v>
      </c>
      <c r="O103" s="65">
        <f t="shared" si="101"/>
        <v>0</v>
      </c>
      <c r="P103" s="65">
        <f t="shared" si="101"/>
        <v>0</v>
      </c>
      <c r="Q103" s="65">
        <f t="shared" si="101"/>
        <v>0</v>
      </c>
      <c r="R103" s="65">
        <f t="shared" si="101"/>
        <v>0</v>
      </c>
      <c r="S103" s="97">
        <f t="shared" si="103"/>
        <v>0</v>
      </c>
    </row>
    <row r="104" spans="1:111">
      <c r="A104" s="58" t="s">
        <v>20</v>
      </c>
      <c r="B104" s="62">
        <f t="shared" si="100"/>
        <v>0</v>
      </c>
      <c r="C104" s="62">
        <f t="shared" si="100"/>
        <v>0</v>
      </c>
      <c r="D104" s="62">
        <f t="shared" si="100"/>
        <v>0</v>
      </c>
      <c r="E104" s="62">
        <f t="shared" si="100"/>
        <v>0</v>
      </c>
      <c r="F104" s="62">
        <f t="shared" si="100"/>
        <v>0</v>
      </c>
      <c r="G104" s="62">
        <f t="shared" si="100"/>
        <v>0</v>
      </c>
      <c r="H104" s="62">
        <f t="shared" si="100"/>
        <v>0</v>
      </c>
      <c r="I104" s="64">
        <f t="shared" si="102"/>
        <v>0</v>
      </c>
      <c r="K104" s="80" t="s">
        <v>20</v>
      </c>
      <c r="L104" s="93">
        <f t="shared" si="101"/>
        <v>0</v>
      </c>
      <c r="M104" s="93">
        <f t="shared" si="101"/>
        <v>0</v>
      </c>
      <c r="N104" s="93">
        <f t="shared" si="101"/>
        <v>0</v>
      </c>
      <c r="O104" s="93">
        <f t="shared" si="101"/>
        <v>0</v>
      </c>
      <c r="P104" s="93">
        <f t="shared" si="101"/>
        <v>0</v>
      </c>
      <c r="Q104" s="93">
        <f t="shared" si="101"/>
        <v>0</v>
      </c>
      <c r="R104" s="93">
        <f t="shared" si="101"/>
        <v>0</v>
      </c>
      <c r="S104" s="95">
        <f t="shared" si="103"/>
        <v>0</v>
      </c>
    </row>
    <row r="105" spans="1:111" ht="15" thickBot="1">
      <c r="A105" s="60" t="s">
        <v>11</v>
      </c>
      <c r="B105" s="54">
        <f t="shared" si="100"/>
        <v>4.4000000000000004</v>
      </c>
      <c r="C105" s="54">
        <f t="shared" si="100"/>
        <v>0</v>
      </c>
      <c r="D105" s="54">
        <f t="shared" si="100"/>
        <v>0</v>
      </c>
      <c r="E105" s="54">
        <f t="shared" si="100"/>
        <v>0</v>
      </c>
      <c r="F105" s="54">
        <f t="shared" si="100"/>
        <v>0</v>
      </c>
      <c r="G105" s="54">
        <f t="shared" si="100"/>
        <v>0</v>
      </c>
      <c r="H105" s="54">
        <f t="shared" si="100"/>
        <v>0</v>
      </c>
      <c r="I105" s="69">
        <f t="shared" si="102"/>
        <v>4.4000000000000004</v>
      </c>
      <c r="K105" s="82" t="s">
        <v>11</v>
      </c>
      <c r="L105" s="54">
        <f t="shared" si="101"/>
        <v>4.4000000000000004</v>
      </c>
      <c r="M105" s="54">
        <f t="shared" si="101"/>
        <v>0</v>
      </c>
      <c r="N105" s="54">
        <f t="shared" si="101"/>
        <v>0</v>
      </c>
      <c r="O105" s="54">
        <f t="shared" si="101"/>
        <v>0</v>
      </c>
      <c r="P105" s="54">
        <f t="shared" si="101"/>
        <v>0</v>
      </c>
      <c r="Q105" s="54">
        <f t="shared" si="101"/>
        <v>0</v>
      </c>
      <c r="R105" s="54">
        <f t="shared" si="101"/>
        <v>0</v>
      </c>
      <c r="S105" s="99">
        <f t="shared" si="103"/>
        <v>4.4000000000000004</v>
      </c>
    </row>
    <row r="106" spans="1:111" ht="15">
      <c r="A106" s="34" t="s">
        <v>26</v>
      </c>
      <c r="B106" s="70">
        <f>SUM(B85:B101)</f>
        <v>47583.355072473649</v>
      </c>
      <c r="C106" s="70">
        <f t="shared" ref="C106:I106" si="104">SUM(C85:C101)</f>
        <v>628.48397048554921</v>
      </c>
      <c r="D106" s="70">
        <f t="shared" si="104"/>
        <v>12125.597260324928</v>
      </c>
      <c r="E106" s="70">
        <f t="shared" si="104"/>
        <v>5208.6538916340405</v>
      </c>
      <c r="F106" s="70">
        <f t="shared" si="104"/>
        <v>2064.606937273531</v>
      </c>
      <c r="G106" s="70">
        <f t="shared" si="104"/>
        <v>3862.4171009228166</v>
      </c>
      <c r="H106" s="71">
        <f t="shared" si="104"/>
        <v>2.3957386069059012</v>
      </c>
      <c r="I106" s="40">
        <f t="shared" si="104"/>
        <v>71475.509971721433</v>
      </c>
      <c r="K106" s="83" t="s">
        <v>26</v>
      </c>
      <c r="L106" s="70">
        <f>SUM(L85:L101)</f>
        <v>47583.355072473649</v>
      </c>
      <c r="M106" s="70">
        <f t="shared" ref="M106:S106" si="105">SUM(M85:M101)</f>
        <v>628.48397048554921</v>
      </c>
      <c r="N106" s="70">
        <f t="shared" si="105"/>
        <v>12125.597260324928</v>
      </c>
      <c r="O106" s="70">
        <f t="shared" si="105"/>
        <v>5208.6538916340405</v>
      </c>
      <c r="P106" s="70">
        <f t="shared" si="105"/>
        <v>40961.420387848339</v>
      </c>
      <c r="Q106" s="70">
        <f t="shared" si="105"/>
        <v>3862.4171009228166</v>
      </c>
      <c r="R106" s="71">
        <f t="shared" si="105"/>
        <v>2.3957386069059012</v>
      </c>
      <c r="S106" s="100">
        <f t="shared" si="105"/>
        <v>110372.32342229623</v>
      </c>
      <c r="AJ106" s="11"/>
    </row>
    <row r="107" spans="1:111" s="14" customFormat="1" ht="15.75" thickBot="1">
      <c r="A107" s="61" t="s">
        <v>86</v>
      </c>
      <c r="B107" s="49">
        <f>IF($I106=0,"-",B106/$I106)</f>
        <v>0.66572949379863855</v>
      </c>
      <c r="C107" s="49">
        <f t="shared" ref="C107:H107" si="106">IF($I106=0,"-",C106/$I106)</f>
        <v>8.7929973599936897E-3</v>
      </c>
      <c r="D107" s="49">
        <f t="shared" si="106"/>
        <v>0.1696468799610146</v>
      </c>
      <c r="E107" s="49">
        <f t="shared" si="106"/>
        <v>7.2873266573331097E-2</v>
      </c>
      <c r="F107" s="49">
        <f t="shared" si="106"/>
        <v>2.8885515305737196E-2</v>
      </c>
      <c r="G107" s="49">
        <f t="shared" si="106"/>
        <v>5.4038328686999829E-2</v>
      </c>
      <c r="H107" s="72">
        <f t="shared" si="106"/>
        <v>3.3518314284903332E-5</v>
      </c>
      <c r="I107" s="50">
        <f>SUM(B107:H107)</f>
        <v>0.99999999999999989</v>
      </c>
      <c r="K107" s="84" t="s">
        <v>86</v>
      </c>
      <c r="L107" s="101">
        <f>IF($S106=0,"-",L106/$S106)</f>
        <v>0.4311167292403067</v>
      </c>
      <c r="M107" s="101">
        <f t="shared" ref="M107:R107" si="107">IF($S106=0,"-",M106/$S106)</f>
        <v>5.6942170917332492E-3</v>
      </c>
      <c r="N107" s="101">
        <f t="shared" si="107"/>
        <v>0.10986084993364781</v>
      </c>
      <c r="O107" s="101">
        <f t="shared" si="107"/>
        <v>4.7191666625564975E-2</v>
      </c>
      <c r="P107" s="101">
        <f t="shared" si="107"/>
        <v>0.37112039610804959</v>
      </c>
      <c r="Q107" s="101">
        <f t="shared" si="107"/>
        <v>3.4994435028288737E-2</v>
      </c>
      <c r="R107" s="102">
        <f t="shared" si="107"/>
        <v>2.1705972408857886E-5</v>
      </c>
      <c r="S107" s="103">
        <f>SUM(L107:R107)</f>
        <v>0.99999999999999978</v>
      </c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J107" s="19"/>
    </row>
    <row r="108" spans="1:111" ht="15" thickBot="1">
      <c r="A108" s="33"/>
      <c r="B108" s="53"/>
      <c r="C108" s="53"/>
      <c r="D108" s="53"/>
      <c r="E108" s="53"/>
      <c r="F108" s="53"/>
      <c r="G108" s="53"/>
      <c r="H108" s="53"/>
      <c r="I108" s="53"/>
      <c r="K108" s="33"/>
      <c r="L108" s="51"/>
      <c r="M108" s="51"/>
      <c r="N108" s="51"/>
      <c r="O108" s="51"/>
      <c r="P108" s="51"/>
      <c r="Q108" s="51"/>
      <c r="R108" s="51"/>
      <c r="S108" s="51"/>
    </row>
    <row r="109" spans="1:111" ht="30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4" t="s">
        <v>31</v>
      </c>
      <c r="L109" s="86" t="s">
        <v>0</v>
      </c>
      <c r="M109" s="86" t="s">
        <v>1</v>
      </c>
      <c r="N109" s="86" t="s">
        <v>2</v>
      </c>
      <c r="O109" s="86" t="s">
        <v>3</v>
      </c>
      <c r="P109" s="86" t="s">
        <v>27</v>
      </c>
      <c r="Q109" s="86" t="s">
        <v>4</v>
      </c>
      <c r="R109" s="86" t="s">
        <v>5</v>
      </c>
      <c r="S109" s="87" t="s">
        <v>6</v>
      </c>
      <c r="U109" s="445" t="s">
        <v>31</v>
      </c>
      <c r="V109" s="116" t="s">
        <v>77</v>
      </c>
      <c r="W109" s="116" t="s">
        <v>78</v>
      </c>
      <c r="X109" s="116" t="s">
        <v>4</v>
      </c>
      <c r="Y109" s="116" t="s">
        <v>1</v>
      </c>
      <c r="Z109" s="116" t="s">
        <v>2</v>
      </c>
      <c r="AA109" s="116" t="s">
        <v>3</v>
      </c>
      <c r="AB109" s="116" t="s">
        <v>54</v>
      </c>
      <c r="AC109" s="116" t="s">
        <v>66</v>
      </c>
      <c r="AD109" s="117" t="s">
        <v>79</v>
      </c>
      <c r="AE109" s="117" t="s">
        <v>80</v>
      </c>
      <c r="AF109" s="117" t="s">
        <v>81</v>
      </c>
      <c r="AG109" s="117" t="s">
        <v>82</v>
      </c>
      <c r="AH109" s="117" t="s">
        <v>83</v>
      </c>
      <c r="AI109" s="118" t="s">
        <v>62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</row>
    <row r="110" spans="1:111" ht="15">
      <c r="A110" s="411" t="s">
        <v>31</v>
      </c>
      <c r="B110" s="386" t="s">
        <v>119</v>
      </c>
      <c r="C110" s="387"/>
      <c r="D110" s="387"/>
      <c r="E110" s="387"/>
      <c r="F110" s="387"/>
      <c r="G110" s="387"/>
      <c r="H110" s="387"/>
      <c r="I110" s="388"/>
      <c r="K110" s="405" t="s">
        <v>31</v>
      </c>
      <c r="L110" s="389" t="s">
        <v>119</v>
      </c>
      <c r="M110" s="390"/>
      <c r="N110" s="390"/>
      <c r="O110" s="390"/>
      <c r="P110" s="390"/>
      <c r="Q110" s="390"/>
      <c r="R110" s="390"/>
      <c r="S110" s="391"/>
      <c r="U110" s="446" t="s">
        <v>31</v>
      </c>
      <c r="V110" s="402" t="s">
        <v>119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3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</row>
    <row r="111" spans="1:1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  <c r="K111" s="85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4">
        <v>0</v>
      </c>
      <c r="S111" s="105">
        <f>SUM(L111:R111)</f>
        <v>0</v>
      </c>
      <c r="U111" s="106" t="s">
        <v>7</v>
      </c>
      <c r="V111" s="119">
        <v>0</v>
      </c>
      <c r="W111" s="119">
        <v>0</v>
      </c>
      <c r="X111" s="119">
        <v>0</v>
      </c>
      <c r="Y111" s="119">
        <v>0</v>
      </c>
      <c r="Z111" s="119">
        <v>0</v>
      </c>
      <c r="AA111" s="119">
        <v>0</v>
      </c>
      <c r="AB111" s="119">
        <v>0</v>
      </c>
      <c r="AC111" s="120">
        <v>0</v>
      </c>
      <c r="AD111" s="121">
        <v>0</v>
      </c>
      <c r="AE111" s="121">
        <v>0</v>
      </c>
      <c r="AF111" s="121">
        <v>0</v>
      </c>
      <c r="AG111" s="121">
        <v>0</v>
      </c>
      <c r="AH111" s="121">
        <v>0</v>
      </c>
      <c r="AI111" s="122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</row>
    <row r="112" spans="1:1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108">SUM(B112:H112)</f>
        <v>0</v>
      </c>
      <c r="K112" s="77" t="s">
        <v>8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1">
        <v>0</v>
      </c>
      <c r="S112" s="92">
        <f t="shared" ref="S112:S131" si="109">SUM(L112:R112)</f>
        <v>0</v>
      </c>
      <c r="U112" s="107" t="s">
        <v>8</v>
      </c>
      <c r="V112" s="123">
        <v>0</v>
      </c>
      <c r="W112" s="123">
        <v>0</v>
      </c>
      <c r="X112" s="123">
        <v>0</v>
      </c>
      <c r="Y112" s="123">
        <v>0</v>
      </c>
      <c r="Z112" s="123">
        <v>0</v>
      </c>
      <c r="AA112" s="123">
        <v>0</v>
      </c>
      <c r="AB112" s="123">
        <v>0</v>
      </c>
      <c r="AC112" s="124">
        <v>0</v>
      </c>
      <c r="AD112" s="123">
        <v>0</v>
      </c>
      <c r="AE112" s="123">
        <v>0</v>
      </c>
      <c r="AF112" s="123">
        <v>0</v>
      </c>
      <c r="AG112" s="123">
        <v>0</v>
      </c>
      <c r="AH112" s="123">
        <v>0</v>
      </c>
      <c r="AI112" s="125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</row>
    <row r="113" spans="1:111" ht="15">
      <c r="A113" s="28" t="s">
        <v>10</v>
      </c>
      <c r="B113" s="44">
        <v>0</v>
      </c>
      <c r="C113" s="44">
        <v>0</v>
      </c>
      <c r="D113" s="44">
        <v>3760.3537631999998</v>
      </c>
      <c r="E113" s="44">
        <v>0</v>
      </c>
      <c r="F113" s="397"/>
      <c r="G113" s="44">
        <v>0</v>
      </c>
      <c r="H113" s="45">
        <v>0</v>
      </c>
      <c r="I113" s="40">
        <f t="shared" si="108"/>
        <v>3760.3537631999998</v>
      </c>
      <c r="K113" s="78" t="s">
        <v>10</v>
      </c>
      <c r="L113" s="44">
        <v>0</v>
      </c>
      <c r="M113" s="44">
        <v>0</v>
      </c>
      <c r="N113" s="44">
        <v>3760.3537631999998</v>
      </c>
      <c r="O113" s="44">
        <v>0</v>
      </c>
      <c r="P113" s="44">
        <v>0</v>
      </c>
      <c r="Q113" s="44">
        <v>0</v>
      </c>
      <c r="R113" s="88">
        <v>0</v>
      </c>
      <c r="S113" s="89">
        <f t="shared" si="109"/>
        <v>3760.3537631999998</v>
      </c>
      <c r="U113" s="108" t="s">
        <v>10</v>
      </c>
      <c r="V113" s="119">
        <v>0</v>
      </c>
      <c r="W113" s="119">
        <v>0</v>
      </c>
      <c r="X113" s="119">
        <v>0</v>
      </c>
      <c r="Y113" s="119">
        <v>0</v>
      </c>
      <c r="Z113" s="119">
        <v>3760.3537631999998</v>
      </c>
      <c r="AA113" s="119">
        <v>0</v>
      </c>
      <c r="AB113" s="119">
        <v>0</v>
      </c>
      <c r="AC113" s="120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2">
        <f t="shared" si="110"/>
        <v>3760.3537631999998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</row>
    <row r="114" spans="1:111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108"/>
        <v>0</v>
      </c>
      <c r="K114" s="77" t="s">
        <v>55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1">
        <v>0</v>
      </c>
      <c r="S114" s="92">
        <f t="shared" si="109"/>
        <v>0</v>
      </c>
      <c r="U114" s="107" t="s">
        <v>55</v>
      </c>
      <c r="V114" s="123">
        <v>0</v>
      </c>
      <c r="W114" s="123">
        <v>0</v>
      </c>
      <c r="X114" s="123">
        <v>0</v>
      </c>
      <c r="Y114" s="123">
        <v>0</v>
      </c>
      <c r="Z114" s="123">
        <v>0</v>
      </c>
      <c r="AA114" s="123">
        <v>0</v>
      </c>
      <c r="AB114" s="123">
        <v>0</v>
      </c>
      <c r="AC114" s="124">
        <v>0</v>
      </c>
      <c r="AD114" s="123">
        <v>0</v>
      </c>
      <c r="AE114" s="123">
        <v>0</v>
      </c>
      <c r="AF114" s="123">
        <v>0</v>
      </c>
      <c r="AG114" s="123">
        <v>0</v>
      </c>
      <c r="AH114" s="123">
        <v>0</v>
      </c>
      <c r="AI114" s="125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</row>
    <row r="115" spans="1:111" ht="15">
      <c r="A115" s="28" t="s">
        <v>16</v>
      </c>
      <c r="B115" s="44">
        <v>2.7691374044900594</v>
      </c>
      <c r="C115" s="44">
        <v>0</v>
      </c>
      <c r="D115" s="44">
        <v>415.37061067350896</v>
      </c>
      <c r="E115" s="44">
        <v>0</v>
      </c>
      <c r="F115" s="397"/>
      <c r="G115" s="44">
        <v>0</v>
      </c>
      <c r="H115" s="45">
        <v>0</v>
      </c>
      <c r="I115" s="40">
        <f t="shared" si="108"/>
        <v>418.139748077999</v>
      </c>
      <c r="K115" s="78" t="s">
        <v>16</v>
      </c>
      <c r="L115" s="44">
        <v>2.7691374044900594</v>
      </c>
      <c r="M115" s="44">
        <v>0</v>
      </c>
      <c r="N115" s="44">
        <v>415.37061067350896</v>
      </c>
      <c r="O115" s="44">
        <v>0</v>
      </c>
      <c r="P115" s="44">
        <v>0</v>
      </c>
      <c r="Q115" s="44">
        <v>0</v>
      </c>
      <c r="R115" s="88">
        <v>0</v>
      </c>
      <c r="S115" s="89">
        <f t="shared" si="109"/>
        <v>418.139748077999</v>
      </c>
      <c r="U115" s="108" t="s">
        <v>16</v>
      </c>
      <c r="V115" s="119">
        <v>2.7691374044900594</v>
      </c>
      <c r="W115" s="119">
        <v>0</v>
      </c>
      <c r="X115" s="119">
        <v>0</v>
      </c>
      <c r="Y115" s="119">
        <v>0</v>
      </c>
      <c r="Z115" s="119">
        <v>0</v>
      </c>
      <c r="AA115" s="119">
        <v>0</v>
      </c>
      <c r="AB115" s="119">
        <v>0</v>
      </c>
      <c r="AC115" s="120">
        <v>415.37061067350896</v>
      </c>
      <c r="AD115" s="121">
        <v>0</v>
      </c>
      <c r="AE115" s="121">
        <v>0</v>
      </c>
      <c r="AF115" s="121">
        <v>0</v>
      </c>
      <c r="AG115" s="121">
        <v>415.37061067350896</v>
      </c>
      <c r="AH115" s="121">
        <v>0</v>
      </c>
      <c r="AI115" s="122">
        <f t="shared" si="110"/>
        <v>418.139748077999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</row>
    <row r="116" spans="1:111" ht="15">
      <c r="A116" s="27" t="s">
        <v>67</v>
      </c>
      <c r="B116" s="41">
        <v>0</v>
      </c>
      <c r="C116" s="41">
        <v>0</v>
      </c>
      <c r="D116" s="41">
        <v>3.7260369620235038E-2</v>
      </c>
      <c r="E116" s="41">
        <v>0</v>
      </c>
      <c r="F116" s="397"/>
      <c r="G116" s="41">
        <v>0</v>
      </c>
      <c r="H116" s="42">
        <v>0</v>
      </c>
      <c r="I116" s="43">
        <f t="shared" si="108"/>
        <v>3.7260369620235038E-2</v>
      </c>
      <c r="K116" s="77" t="s">
        <v>67</v>
      </c>
      <c r="L116" s="90">
        <v>0</v>
      </c>
      <c r="M116" s="90">
        <v>0</v>
      </c>
      <c r="N116" s="90">
        <v>3.7260369620235038E-2</v>
      </c>
      <c r="O116" s="90">
        <v>0</v>
      </c>
      <c r="P116" s="90">
        <v>0</v>
      </c>
      <c r="Q116" s="90">
        <v>0</v>
      </c>
      <c r="R116" s="91">
        <v>0</v>
      </c>
      <c r="S116" s="92">
        <f t="shared" si="109"/>
        <v>3.7260369620235038E-2</v>
      </c>
      <c r="U116" s="107" t="s">
        <v>56</v>
      </c>
      <c r="V116" s="123">
        <v>0</v>
      </c>
      <c r="W116" s="123">
        <v>0</v>
      </c>
      <c r="X116" s="123">
        <v>0</v>
      </c>
      <c r="Y116" s="123">
        <v>0</v>
      </c>
      <c r="Z116" s="123">
        <v>3.7260369620235038E-2</v>
      </c>
      <c r="AA116" s="123">
        <v>0</v>
      </c>
      <c r="AB116" s="123">
        <v>0</v>
      </c>
      <c r="AC116" s="124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5">
        <f t="shared" si="110"/>
        <v>3.7260369620235038E-2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</row>
    <row r="117" spans="1:111" ht="15">
      <c r="A117" s="28" t="s">
        <v>57</v>
      </c>
      <c r="B117" s="44">
        <v>0</v>
      </c>
      <c r="C117" s="44">
        <v>0</v>
      </c>
      <c r="D117" s="44">
        <v>0</v>
      </c>
      <c r="E117" s="44">
        <v>0.57838402152638702</v>
      </c>
      <c r="F117" s="397"/>
      <c r="G117" s="44">
        <v>0</v>
      </c>
      <c r="H117" s="45">
        <v>0</v>
      </c>
      <c r="I117" s="40">
        <f t="shared" si="108"/>
        <v>0.57838402152638702</v>
      </c>
      <c r="K117" s="78" t="s">
        <v>57</v>
      </c>
      <c r="L117" s="44">
        <v>0</v>
      </c>
      <c r="M117" s="44">
        <v>0</v>
      </c>
      <c r="N117" s="44">
        <v>0</v>
      </c>
      <c r="O117" s="44">
        <v>0.57838402152638702</v>
      </c>
      <c r="P117" s="44">
        <v>46.868536374230658</v>
      </c>
      <c r="Q117" s="44">
        <v>0</v>
      </c>
      <c r="R117" s="88">
        <v>0</v>
      </c>
      <c r="S117" s="89">
        <f t="shared" si="109"/>
        <v>47.446920395757047</v>
      </c>
      <c r="U117" s="108" t="s">
        <v>57</v>
      </c>
      <c r="V117" s="119">
        <v>0</v>
      </c>
      <c r="W117" s="119">
        <v>0</v>
      </c>
      <c r="X117" s="119">
        <v>0</v>
      </c>
      <c r="Y117" s="119">
        <v>0</v>
      </c>
      <c r="Z117" s="119">
        <v>0</v>
      </c>
      <c r="AA117" s="119">
        <v>0.57838402152638702</v>
      </c>
      <c r="AB117" s="119">
        <v>46.868536374230658</v>
      </c>
      <c r="AC117" s="120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22">
        <f t="shared" si="110"/>
        <v>47.446920395757047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</row>
    <row r="118" spans="1:111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108"/>
        <v>0</v>
      </c>
      <c r="K118" s="77" t="s">
        <v>12</v>
      </c>
      <c r="L118" s="90">
        <v>0</v>
      </c>
      <c r="M118" s="90">
        <v>0</v>
      </c>
      <c r="N118" s="90">
        <v>0</v>
      </c>
      <c r="O118" s="90">
        <v>0</v>
      </c>
      <c r="P118" s="90">
        <v>0.90860418918886077</v>
      </c>
      <c r="Q118" s="90">
        <v>0</v>
      </c>
      <c r="R118" s="91">
        <v>0</v>
      </c>
      <c r="S118" s="92">
        <f t="shared" si="109"/>
        <v>0.90860418918886077</v>
      </c>
      <c r="U118" s="107" t="s">
        <v>12</v>
      </c>
      <c r="V118" s="123">
        <v>0</v>
      </c>
      <c r="W118" s="123">
        <v>0</v>
      </c>
      <c r="X118" s="123">
        <v>0</v>
      </c>
      <c r="Y118" s="123">
        <v>0</v>
      </c>
      <c r="Z118" s="123">
        <v>0</v>
      </c>
      <c r="AA118" s="123">
        <v>0</v>
      </c>
      <c r="AB118" s="123">
        <v>0.90860418918886077</v>
      </c>
      <c r="AC118" s="124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5">
        <f t="shared" si="110"/>
        <v>0.90860418918886077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</row>
    <row r="119" spans="1:111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108"/>
        <v>0</v>
      </c>
      <c r="K119" s="78" t="s">
        <v>58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8">
        <v>0</v>
      </c>
      <c r="S119" s="89">
        <f t="shared" si="109"/>
        <v>0</v>
      </c>
      <c r="U119" s="108" t="s">
        <v>58</v>
      </c>
      <c r="V119" s="119">
        <v>0</v>
      </c>
      <c r="W119" s="119">
        <v>0</v>
      </c>
      <c r="X119" s="119">
        <v>0</v>
      </c>
      <c r="Y119" s="119">
        <v>0</v>
      </c>
      <c r="Z119" s="119">
        <v>0</v>
      </c>
      <c r="AA119" s="119">
        <v>0</v>
      </c>
      <c r="AB119" s="119">
        <v>0</v>
      </c>
      <c r="AC119" s="120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22">
        <f t="shared" si="110"/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</row>
    <row r="120" spans="1:111" ht="15">
      <c r="A120" s="27" t="s">
        <v>17</v>
      </c>
      <c r="B120" s="41">
        <v>0.18739040271225518</v>
      </c>
      <c r="C120" s="41">
        <v>0</v>
      </c>
      <c r="D120" s="41">
        <v>5.9971314022384457</v>
      </c>
      <c r="E120" s="41">
        <v>0</v>
      </c>
      <c r="F120" s="397"/>
      <c r="G120" s="41">
        <v>0</v>
      </c>
      <c r="H120" s="42">
        <v>0</v>
      </c>
      <c r="I120" s="43">
        <f t="shared" si="108"/>
        <v>6.1845218049507009</v>
      </c>
      <c r="K120" s="77" t="s">
        <v>17</v>
      </c>
      <c r="L120" s="90">
        <v>0.18739040271225518</v>
      </c>
      <c r="M120" s="90">
        <v>0</v>
      </c>
      <c r="N120" s="90">
        <v>5.9971314022384457</v>
      </c>
      <c r="O120" s="90">
        <v>0</v>
      </c>
      <c r="P120" s="90">
        <v>0</v>
      </c>
      <c r="Q120" s="90">
        <v>0</v>
      </c>
      <c r="R120" s="91">
        <v>0</v>
      </c>
      <c r="S120" s="92">
        <f t="shared" si="109"/>
        <v>6.1845218049507009</v>
      </c>
      <c r="U120" s="107" t="s">
        <v>17</v>
      </c>
      <c r="V120" s="123">
        <v>0.18739040271225518</v>
      </c>
      <c r="W120" s="123">
        <v>0</v>
      </c>
      <c r="X120" s="123">
        <v>0</v>
      </c>
      <c r="Y120" s="123">
        <v>0</v>
      </c>
      <c r="Z120" s="123">
        <v>5.9971314022384457</v>
      </c>
      <c r="AA120" s="123">
        <v>0</v>
      </c>
      <c r="AB120" s="123">
        <v>0</v>
      </c>
      <c r="AC120" s="124">
        <v>0</v>
      </c>
      <c r="AD120" s="123">
        <v>0</v>
      </c>
      <c r="AE120" s="123">
        <v>0</v>
      </c>
      <c r="AF120" s="123">
        <v>0</v>
      </c>
      <c r="AG120" s="123">
        <v>0</v>
      </c>
      <c r="AH120" s="123">
        <v>0</v>
      </c>
      <c r="AI120" s="125">
        <f t="shared" si="110"/>
        <v>6.1845218049507009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</row>
    <row r="121" spans="1:111" ht="15">
      <c r="A121" s="28" t="s">
        <v>139</v>
      </c>
      <c r="B121" s="44">
        <v>296.81112767647369</v>
      </c>
      <c r="C121" s="44">
        <v>229.64953052506704</v>
      </c>
      <c r="D121" s="44">
        <v>5880.3401459846273</v>
      </c>
      <c r="E121" s="44">
        <v>0</v>
      </c>
      <c r="F121" s="397"/>
      <c r="G121" s="44">
        <v>0</v>
      </c>
      <c r="H121" s="45">
        <v>0</v>
      </c>
      <c r="I121" s="40">
        <f t="shared" si="108"/>
        <v>6406.8008041861676</v>
      </c>
      <c r="K121" s="78" t="s">
        <v>139</v>
      </c>
      <c r="L121" s="44">
        <v>296.81112767647369</v>
      </c>
      <c r="M121" s="44">
        <v>229.64953052506704</v>
      </c>
      <c r="N121" s="44">
        <v>5880.3401459846273</v>
      </c>
      <c r="O121" s="44">
        <v>0</v>
      </c>
      <c r="P121" s="44">
        <v>0</v>
      </c>
      <c r="Q121" s="44">
        <v>0</v>
      </c>
      <c r="R121" s="88">
        <v>0</v>
      </c>
      <c r="S121" s="89">
        <f t="shared" si="109"/>
        <v>6406.8008041861676</v>
      </c>
      <c r="U121" s="108" t="s">
        <v>139</v>
      </c>
      <c r="V121" s="119">
        <v>278.43560326806892</v>
      </c>
      <c r="W121" s="119">
        <v>0</v>
      </c>
      <c r="X121" s="119">
        <v>0</v>
      </c>
      <c r="Y121" s="119">
        <v>229.64953052506704</v>
      </c>
      <c r="Z121" s="119">
        <v>5740.1437225881082</v>
      </c>
      <c r="AA121" s="119">
        <v>0</v>
      </c>
      <c r="AB121" s="119">
        <v>0</v>
      </c>
      <c r="AC121" s="120">
        <v>158.57194780492358</v>
      </c>
      <c r="AD121" s="119">
        <v>18.375524408404747</v>
      </c>
      <c r="AE121" s="119">
        <v>0</v>
      </c>
      <c r="AF121" s="119">
        <v>0</v>
      </c>
      <c r="AG121" s="119">
        <v>140.19642339651884</v>
      </c>
      <c r="AH121" s="119">
        <v>0</v>
      </c>
      <c r="AI121" s="122">
        <f t="shared" si="110"/>
        <v>6406.8008041861676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</row>
    <row r="122" spans="1:111" ht="15">
      <c r="A122" s="27" t="s">
        <v>25</v>
      </c>
      <c r="B122" s="41">
        <v>97.931440856811548</v>
      </c>
      <c r="C122" s="41">
        <v>1.6575638042513396</v>
      </c>
      <c r="D122" s="41">
        <v>1209.1825626370276</v>
      </c>
      <c r="E122" s="41">
        <v>1735.9725947131626</v>
      </c>
      <c r="F122" s="397"/>
      <c r="G122" s="41">
        <v>140.11680434215435</v>
      </c>
      <c r="H122" s="42">
        <v>4.1648187476466587</v>
      </c>
      <c r="I122" s="43">
        <f t="shared" si="108"/>
        <v>3189.0257851010542</v>
      </c>
      <c r="K122" s="77" t="s">
        <v>25</v>
      </c>
      <c r="L122" s="90">
        <v>97.931440856811548</v>
      </c>
      <c r="M122" s="90">
        <v>1.6575638042513396</v>
      </c>
      <c r="N122" s="90">
        <v>1209.1825626370276</v>
      </c>
      <c r="O122" s="90">
        <v>1735.9725947131626</v>
      </c>
      <c r="P122" s="90">
        <v>31.644883734278579</v>
      </c>
      <c r="Q122" s="90">
        <v>140.11680434215435</v>
      </c>
      <c r="R122" s="91">
        <v>4.1648187476466587</v>
      </c>
      <c r="S122" s="92">
        <f t="shared" si="109"/>
        <v>3220.6706688353329</v>
      </c>
      <c r="U122" s="107" t="s">
        <v>25</v>
      </c>
      <c r="V122" s="123">
        <v>2.0433989934970493</v>
      </c>
      <c r="W122" s="123">
        <v>47.908382834192146</v>
      </c>
      <c r="X122" s="123">
        <v>140.11680434215435</v>
      </c>
      <c r="Y122" s="123">
        <v>1.6575638042513396</v>
      </c>
      <c r="Z122" s="123">
        <v>1209.1825626370276</v>
      </c>
      <c r="AA122" s="123">
        <v>1733.3095894614917</v>
      </c>
      <c r="AB122" s="123">
        <v>31.644883734278579</v>
      </c>
      <c r="AC122" s="124">
        <v>54.807483028439869</v>
      </c>
      <c r="AD122" s="123">
        <v>47.979659029122359</v>
      </c>
      <c r="AE122" s="123">
        <v>2.6630052516708513</v>
      </c>
      <c r="AF122" s="123">
        <v>4.1648187476466587</v>
      </c>
      <c r="AG122" s="123">
        <v>0</v>
      </c>
      <c r="AH122" s="123">
        <v>0</v>
      </c>
      <c r="AI122" s="125">
        <f t="shared" si="110"/>
        <v>3220.6706688353329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</row>
    <row r="123" spans="1:111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108"/>
        <v>0</v>
      </c>
      <c r="K123" s="78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8">
        <v>0</v>
      </c>
      <c r="S123" s="89">
        <f t="shared" si="109"/>
        <v>0</v>
      </c>
      <c r="U123" s="108" t="s">
        <v>24</v>
      </c>
      <c r="V123" s="119">
        <v>0</v>
      </c>
      <c r="W123" s="119">
        <v>0</v>
      </c>
      <c r="X123" s="119">
        <v>0</v>
      </c>
      <c r="Y123" s="119">
        <v>0</v>
      </c>
      <c r="Z123" s="119">
        <v>0</v>
      </c>
      <c r="AA123" s="119">
        <v>0</v>
      </c>
      <c r="AB123" s="119">
        <v>0</v>
      </c>
      <c r="AC123" s="120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22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</row>
    <row r="124" spans="1:111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108"/>
        <v>0</v>
      </c>
      <c r="K124" s="77" t="s">
        <v>59</v>
      </c>
      <c r="L124" s="90">
        <v>0</v>
      </c>
      <c r="M124" s="90">
        <v>0</v>
      </c>
      <c r="N124" s="90">
        <v>0</v>
      </c>
      <c r="O124" s="90">
        <v>0</v>
      </c>
      <c r="P124" s="90">
        <v>0</v>
      </c>
      <c r="Q124" s="90">
        <v>0</v>
      </c>
      <c r="R124" s="91">
        <v>0</v>
      </c>
      <c r="S124" s="92">
        <f t="shared" si="109"/>
        <v>0</v>
      </c>
      <c r="U124" s="107" t="s">
        <v>59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4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5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</row>
    <row r="125" spans="1:111" ht="15">
      <c r="A125" s="28" t="s">
        <v>22</v>
      </c>
      <c r="B125" s="44">
        <v>0</v>
      </c>
      <c r="C125" s="44">
        <v>2.370416091122917E-2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108"/>
        <v>2.370416091122917E-2</v>
      </c>
      <c r="K125" s="78" t="s">
        <v>22</v>
      </c>
      <c r="L125" s="44">
        <v>0</v>
      </c>
      <c r="M125" s="44">
        <v>2.370416091122917E-2</v>
      </c>
      <c r="N125" s="44">
        <v>0</v>
      </c>
      <c r="O125" s="44">
        <v>0</v>
      </c>
      <c r="P125" s="44">
        <v>1.7096100454281571</v>
      </c>
      <c r="Q125" s="44">
        <v>0</v>
      </c>
      <c r="R125" s="88">
        <v>0</v>
      </c>
      <c r="S125" s="89">
        <f t="shared" si="109"/>
        <v>1.7333142063393863</v>
      </c>
      <c r="U125" s="108" t="s">
        <v>22</v>
      </c>
      <c r="V125" s="119">
        <v>0</v>
      </c>
      <c r="W125" s="119">
        <v>0</v>
      </c>
      <c r="X125" s="119">
        <v>0</v>
      </c>
      <c r="Y125" s="119">
        <v>2.370416091122917E-2</v>
      </c>
      <c r="Z125" s="119">
        <v>0</v>
      </c>
      <c r="AA125" s="119">
        <v>0</v>
      </c>
      <c r="AB125" s="119">
        <v>1.7096100454281571</v>
      </c>
      <c r="AC125" s="120">
        <v>0</v>
      </c>
      <c r="AD125" s="119">
        <v>0</v>
      </c>
      <c r="AE125" s="119">
        <v>0</v>
      </c>
      <c r="AF125" s="119">
        <v>0</v>
      </c>
      <c r="AG125" s="119">
        <v>0</v>
      </c>
      <c r="AH125" s="119">
        <v>0</v>
      </c>
      <c r="AI125" s="122">
        <f t="shared" si="110"/>
        <v>1.7333142063393863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</row>
    <row r="126" spans="1:111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 t="shared" si="108"/>
        <v>0</v>
      </c>
      <c r="K126" s="77" t="s">
        <v>21</v>
      </c>
      <c r="L126" s="90">
        <v>0</v>
      </c>
      <c r="M126" s="90">
        <v>0</v>
      </c>
      <c r="N126" s="90">
        <v>0</v>
      </c>
      <c r="O126" s="90">
        <v>0</v>
      </c>
      <c r="P126" s="90">
        <v>0</v>
      </c>
      <c r="Q126" s="90">
        <v>0</v>
      </c>
      <c r="R126" s="91">
        <v>0</v>
      </c>
      <c r="S126" s="92">
        <f t="shared" si="109"/>
        <v>0</v>
      </c>
      <c r="U126" s="107" t="s">
        <v>60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4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5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</row>
    <row r="127" spans="1:111" ht="15">
      <c r="A127" s="29" t="s">
        <v>63</v>
      </c>
      <c r="B127" s="44">
        <v>0</v>
      </c>
      <c r="C127" s="44">
        <v>0</v>
      </c>
      <c r="D127" s="44">
        <v>4672.6926451357849</v>
      </c>
      <c r="E127" s="44">
        <v>0</v>
      </c>
      <c r="F127" s="397"/>
      <c r="G127" s="44">
        <v>0</v>
      </c>
      <c r="H127" s="45">
        <v>0</v>
      </c>
      <c r="I127" s="40">
        <f t="shared" si="108"/>
        <v>4672.6926451357849</v>
      </c>
      <c r="K127" s="79" t="s">
        <v>63</v>
      </c>
      <c r="L127" s="44">
        <v>0</v>
      </c>
      <c r="M127" s="44">
        <v>0</v>
      </c>
      <c r="N127" s="44">
        <v>4672.6926451357849</v>
      </c>
      <c r="O127" s="44">
        <v>0</v>
      </c>
      <c r="P127" s="44">
        <v>0</v>
      </c>
      <c r="Q127" s="44">
        <v>0</v>
      </c>
      <c r="R127" s="88">
        <v>0</v>
      </c>
      <c r="S127" s="89">
        <f t="shared" si="109"/>
        <v>4672.6926451357849</v>
      </c>
      <c r="U127" s="109" t="s">
        <v>61</v>
      </c>
      <c r="V127" s="119">
        <v>0</v>
      </c>
      <c r="W127" s="119">
        <v>0</v>
      </c>
      <c r="X127" s="119">
        <v>0</v>
      </c>
      <c r="Y127" s="119">
        <v>0</v>
      </c>
      <c r="Z127" s="119">
        <v>4672.6926451357849</v>
      </c>
      <c r="AA127" s="119">
        <v>0</v>
      </c>
      <c r="AB127" s="119">
        <v>0</v>
      </c>
      <c r="AC127" s="120">
        <v>0</v>
      </c>
      <c r="AD127" s="121">
        <v>0</v>
      </c>
      <c r="AE127" s="121">
        <v>0</v>
      </c>
      <c r="AF127" s="121">
        <v>0</v>
      </c>
      <c r="AG127" s="121">
        <v>0</v>
      </c>
      <c r="AH127" s="121">
        <v>0</v>
      </c>
      <c r="AI127" s="122">
        <f t="shared" si="110"/>
        <v>4672.6926451357849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</row>
    <row r="128" spans="1:111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108"/>
        <v>0</v>
      </c>
      <c r="K128" s="80" t="s">
        <v>23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4">
        <v>0</v>
      </c>
      <c r="S128" s="95">
        <f t="shared" si="109"/>
        <v>0</v>
      </c>
      <c r="U128" s="110" t="s">
        <v>64</v>
      </c>
      <c r="V128" s="126">
        <v>0</v>
      </c>
      <c r="W128" s="126">
        <v>0</v>
      </c>
      <c r="X128" s="126">
        <v>0</v>
      </c>
      <c r="Y128" s="126">
        <v>0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7">
        <v>0</v>
      </c>
      <c r="AI128" s="128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</row>
    <row r="129" spans="1:111">
      <c r="A129" s="59" t="s">
        <v>19</v>
      </c>
      <c r="B129" s="65">
        <v>0</v>
      </c>
      <c r="C129" s="65">
        <v>1.9942315041694476</v>
      </c>
      <c r="D129" s="65">
        <v>870.93406592869235</v>
      </c>
      <c r="E129" s="65">
        <v>0</v>
      </c>
      <c r="F129" s="397"/>
      <c r="G129" s="65">
        <v>0</v>
      </c>
      <c r="H129" s="66">
        <v>0</v>
      </c>
      <c r="I129" s="67">
        <f t="shared" si="108"/>
        <v>872.92829743286177</v>
      </c>
      <c r="K129" s="81" t="s">
        <v>19</v>
      </c>
      <c r="L129" s="65">
        <v>0</v>
      </c>
      <c r="M129" s="65">
        <v>1.9942315041694476</v>
      </c>
      <c r="N129" s="65">
        <v>870.93406592869235</v>
      </c>
      <c r="O129" s="65">
        <v>0</v>
      </c>
      <c r="P129" s="65">
        <v>0</v>
      </c>
      <c r="Q129" s="65">
        <v>0</v>
      </c>
      <c r="R129" s="96">
        <v>0</v>
      </c>
      <c r="S129" s="97">
        <f t="shared" si="109"/>
        <v>872.92829743286177</v>
      </c>
      <c r="U129" s="111" t="s">
        <v>19</v>
      </c>
      <c r="V129" s="129">
        <v>0</v>
      </c>
      <c r="W129" s="129">
        <v>0</v>
      </c>
      <c r="X129" s="129">
        <v>0</v>
      </c>
      <c r="Y129" s="129">
        <v>1.9942315041694476</v>
      </c>
      <c r="Z129" s="129">
        <v>870.93406592869235</v>
      </c>
      <c r="AA129" s="129">
        <v>0</v>
      </c>
      <c r="AB129" s="129">
        <v>0</v>
      </c>
      <c r="AC129" s="129">
        <v>0</v>
      </c>
      <c r="AD129" s="130">
        <v>0</v>
      </c>
      <c r="AE129" s="130">
        <v>0</v>
      </c>
      <c r="AF129" s="130">
        <v>0</v>
      </c>
      <c r="AG129" s="130">
        <v>0</v>
      </c>
      <c r="AH129" s="130">
        <v>0</v>
      </c>
      <c r="AI129" s="131">
        <f t="shared" si="110"/>
        <v>872.92829743286177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</row>
    <row r="130" spans="1:111">
      <c r="A130" s="58" t="s">
        <v>20</v>
      </c>
      <c r="B130" s="62">
        <v>0</v>
      </c>
      <c r="C130" s="62">
        <v>8.6806783476873655</v>
      </c>
      <c r="D130" s="62">
        <v>3791.0836693552355</v>
      </c>
      <c r="E130" s="62">
        <v>0</v>
      </c>
      <c r="F130" s="397"/>
      <c r="G130" s="62">
        <v>0</v>
      </c>
      <c r="H130" s="63">
        <v>0</v>
      </c>
      <c r="I130" s="64">
        <f t="shared" si="108"/>
        <v>3799.7643477029228</v>
      </c>
      <c r="K130" s="80" t="s">
        <v>20</v>
      </c>
      <c r="L130" s="93">
        <v>0</v>
      </c>
      <c r="M130" s="93">
        <v>8.6806783476873655</v>
      </c>
      <c r="N130" s="93">
        <v>3791.0836693552355</v>
      </c>
      <c r="O130" s="93">
        <v>0</v>
      </c>
      <c r="P130" s="93">
        <v>0</v>
      </c>
      <c r="Q130" s="93">
        <v>0</v>
      </c>
      <c r="R130" s="94">
        <v>0</v>
      </c>
      <c r="S130" s="95">
        <f t="shared" si="109"/>
        <v>3799.7643477029228</v>
      </c>
      <c r="U130" s="110" t="s">
        <v>20</v>
      </c>
      <c r="V130" s="126">
        <v>0</v>
      </c>
      <c r="W130" s="126">
        <v>0</v>
      </c>
      <c r="X130" s="126">
        <v>0</v>
      </c>
      <c r="Y130" s="126">
        <v>8.6806783476873655</v>
      </c>
      <c r="Z130" s="126">
        <v>3791.0836693552355</v>
      </c>
      <c r="AA130" s="126">
        <v>0</v>
      </c>
      <c r="AB130" s="126">
        <v>0</v>
      </c>
      <c r="AC130" s="126">
        <v>0</v>
      </c>
      <c r="AD130" s="126">
        <v>0</v>
      </c>
      <c r="AE130" s="126">
        <v>0</v>
      </c>
      <c r="AF130" s="126">
        <v>0</v>
      </c>
      <c r="AG130" s="126">
        <v>0</v>
      </c>
      <c r="AH130" s="127">
        <v>0</v>
      </c>
      <c r="AI130" s="128">
        <f t="shared" si="110"/>
        <v>3799.7643477029228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</row>
    <row r="131" spans="1:111" ht="15" thickBot="1">
      <c r="A131" s="60" t="s">
        <v>11</v>
      </c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108"/>
        <v>0</v>
      </c>
      <c r="K131" s="82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8">
        <v>0</v>
      </c>
      <c r="S131" s="99">
        <f t="shared" si="109"/>
        <v>0</v>
      </c>
      <c r="U131" s="111" t="s">
        <v>11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30">
        <v>0</v>
      </c>
      <c r="AE131" s="130">
        <v>0</v>
      </c>
      <c r="AF131" s="130">
        <v>0</v>
      </c>
      <c r="AG131" s="130">
        <v>0</v>
      </c>
      <c r="AH131" s="130">
        <v>0</v>
      </c>
      <c r="AI131" s="131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</row>
    <row r="132" spans="1:111" ht="15">
      <c r="A132" s="34" t="s">
        <v>26</v>
      </c>
      <c r="B132" s="70">
        <f>SUM(B111:B127)</f>
        <v>397.69909634048753</v>
      </c>
      <c r="C132" s="70">
        <f t="shared" ref="C132:I132" si="111">SUM(C111:C127)</f>
        <v>231.3307984902296</v>
      </c>
      <c r="D132" s="70">
        <f t="shared" si="111"/>
        <v>15943.974119402808</v>
      </c>
      <c r="E132" s="70">
        <f t="shared" si="111"/>
        <v>1736.5509787346889</v>
      </c>
      <c r="F132" s="70">
        <f t="shared" si="111"/>
        <v>0</v>
      </c>
      <c r="G132" s="70">
        <f t="shared" si="111"/>
        <v>140.11680434215435</v>
      </c>
      <c r="H132" s="71">
        <f t="shared" si="111"/>
        <v>4.1648187476466587</v>
      </c>
      <c r="I132" s="40">
        <f t="shared" si="111"/>
        <v>18453.836616058012</v>
      </c>
      <c r="K132" s="83" t="s">
        <v>26</v>
      </c>
      <c r="L132" s="70">
        <f>SUM(L111:L127)</f>
        <v>397.69909634048753</v>
      </c>
      <c r="M132" s="70">
        <f t="shared" ref="M132:S132" si="112">SUM(M111:M127)</f>
        <v>231.3307984902296</v>
      </c>
      <c r="N132" s="70">
        <f t="shared" si="112"/>
        <v>15943.974119402808</v>
      </c>
      <c r="O132" s="70">
        <f t="shared" si="112"/>
        <v>1736.5509787346889</v>
      </c>
      <c r="P132" s="70">
        <f t="shared" si="112"/>
        <v>81.131634343126265</v>
      </c>
      <c r="Q132" s="70">
        <f t="shared" si="112"/>
        <v>140.11680434215435</v>
      </c>
      <c r="R132" s="71">
        <f t="shared" si="112"/>
        <v>4.1648187476466587</v>
      </c>
      <c r="S132" s="100">
        <f t="shared" si="112"/>
        <v>18534.968250401143</v>
      </c>
      <c r="U132" s="112" t="s">
        <v>62</v>
      </c>
      <c r="V132" s="132">
        <f>SUM(V111:V127)</f>
        <v>283.43553006876823</v>
      </c>
      <c r="W132" s="132">
        <f t="shared" ref="W132:AH132" si="113">SUM(W111:W127)</f>
        <v>47.908382834192146</v>
      </c>
      <c r="X132" s="132">
        <f t="shared" si="113"/>
        <v>140.11680434215435</v>
      </c>
      <c r="Y132" s="132">
        <f t="shared" si="113"/>
        <v>231.3307984902296</v>
      </c>
      <c r="Z132" s="132">
        <f t="shared" si="113"/>
        <v>15388.407085332779</v>
      </c>
      <c r="AA132" s="132">
        <f t="shared" si="113"/>
        <v>1733.887973483018</v>
      </c>
      <c r="AB132" s="132">
        <f t="shared" si="113"/>
        <v>81.131634343126265</v>
      </c>
      <c r="AC132" s="132">
        <f t="shared" si="113"/>
        <v>628.75004150687244</v>
      </c>
      <c r="AD132" s="133">
        <f t="shared" si="113"/>
        <v>66.355183437527103</v>
      </c>
      <c r="AE132" s="133">
        <f t="shared" si="113"/>
        <v>2.6630052516708513</v>
      </c>
      <c r="AF132" s="133">
        <f t="shared" si="113"/>
        <v>4.1648187476466587</v>
      </c>
      <c r="AG132" s="133">
        <f t="shared" si="113"/>
        <v>555.56703407002783</v>
      </c>
      <c r="AH132" s="133">
        <f t="shared" si="113"/>
        <v>0</v>
      </c>
      <c r="AI132" s="134">
        <f>SUM(V132:AC132)</f>
        <v>18534.968250401136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</row>
    <row r="133" spans="1:111" s="14" customFormat="1" ht="15" thickBot="1">
      <c r="A133" s="31" t="s">
        <v>86</v>
      </c>
      <c r="B133" s="49">
        <f>IF($I132=0,"-",B132/$I132)</f>
        <v>2.1551025112816969E-2</v>
      </c>
      <c r="C133" s="49">
        <f t="shared" ref="C133:H133" si="114">IF($I132=0,"-",C132/$I132)</f>
        <v>1.2535647914479312E-2</v>
      </c>
      <c r="D133" s="49">
        <f t="shared" si="114"/>
        <v>0.86399237465497059</v>
      </c>
      <c r="E133" s="49">
        <f t="shared" si="114"/>
        <v>9.4102435979279822E-2</v>
      </c>
      <c r="F133" s="49">
        <f t="shared" si="114"/>
        <v>0</v>
      </c>
      <c r="G133" s="49">
        <f t="shared" si="114"/>
        <v>7.5928278361491854E-3</v>
      </c>
      <c r="H133" s="72">
        <f t="shared" si="114"/>
        <v>2.2568850230431488E-4</v>
      </c>
      <c r="I133" s="50">
        <f>SUM(B133:H133)</f>
        <v>1.0000000000000002</v>
      </c>
      <c r="K133" s="84" t="s">
        <v>86</v>
      </c>
      <c r="L133" s="101">
        <f>IF($S132=0,"-",L132/$S132)</f>
        <v>2.1456691533953954E-2</v>
      </c>
      <c r="M133" s="101">
        <f t="shared" ref="M133:R133" si="115">IF($S132=0,"-",M132/$S132)</f>
        <v>1.2480776625297053E-2</v>
      </c>
      <c r="N133" s="101">
        <f t="shared" si="115"/>
        <v>0.86021048992397064</v>
      </c>
      <c r="O133" s="101">
        <f t="shared" si="115"/>
        <v>9.3690528911324442E-2</v>
      </c>
      <c r="P133" s="101">
        <f t="shared" si="115"/>
        <v>4.3772200333480676E-3</v>
      </c>
      <c r="Q133" s="101">
        <f t="shared" si="115"/>
        <v>7.5595923580350274E-3</v>
      </c>
      <c r="R133" s="102">
        <f t="shared" si="115"/>
        <v>2.2470061407073205E-4</v>
      </c>
      <c r="S133" s="103">
        <f>SUM(L133:R133)</f>
        <v>1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111" ht="15" thickBot="1">
      <c r="A134" s="33"/>
      <c r="B134" s="32"/>
      <c r="C134" s="32"/>
      <c r="D134" s="32"/>
      <c r="E134" s="32"/>
      <c r="F134" s="32"/>
      <c r="G134" s="32"/>
      <c r="H134" s="32"/>
      <c r="I134" s="32"/>
      <c r="K134" s="33"/>
      <c r="L134" s="32"/>
      <c r="M134" s="32"/>
      <c r="N134" s="32"/>
      <c r="O134" s="32"/>
      <c r="P134" s="32"/>
      <c r="Q134" s="32"/>
      <c r="R134" s="32"/>
      <c r="S134" s="32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</row>
    <row r="135" spans="1:111" ht="30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4" t="s">
        <v>32</v>
      </c>
      <c r="L135" s="86" t="s">
        <v>0</v>
      </c>
      <c r="M135" s="86" t="s">
        <v>1</v>
      </c>
      <c r="N135" s="86" t="s">
        <v>2</v>
      </c>
      <c r="O135" s="86" t="s">
        <v>3</v>
      </c>
      <c r="P135" s="86" t="s">
        <v>27</v>
      </c>
      <c r="Q135" s="86" t="s">
        <v>4</v>
      </c>
      <c r="R135" s="86" t="s">
        <v>5</v>
      </c>
      <c r="S135" s="87" t="s">
        <v>6</v>
      </c>
      <c r="U135" s="445" t="s">
        <v>32</v>
      </c>
      <c r="V135" s="116" t="s">
        <v>77</v>
      </c>
      <c r="W135" s="116" t="s">
        <v>78</v>
      </c>
      <c r="X135" s="116" t="s">
        <v>4</v>
      </c>
      <c r="Y135" s="116" t="s">
        <v>1</v>
      </c>
      <c r="Z135" s="116" t="s">
        <v>2</v>
      </c>
      <c r="AA135" s="116" t="s">
        <v>3</v>
      </c>
      <c r="AB135" s="116" t="s">
        <v>54</v>
      </c>
      <c r="AC135" s="116" t="s">
        <v>66</v>
      </c>
      <c r="AD135" s="117" t="s">
        <v>79</v>
      </c>
      <c r="AE135" s="117" t="s">
        <v>80</v>
      </c>
      <c r="AF135" s="117" t="s">
        <v>81</v>
      </c>
      <c r="AG135" s="117" t="s">
        <v>82</v>
      </c>
      <c r="AH135" s="117" t="s">
        <v>83</v>
      </c>
      <c r="AI135" s="118" t="s">
        <v>62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</row>
    <row r="136" spans="1:111" ht="15">
      <c r="A136" s="411" t="s">
        <v>32</v>
      </c>
      <c r="B136" s="386" t="s">
        <v>119</v>
      </c>
      <c r="C136" s="387"/>
      <c r="D136" s="387"/>
      <c r="E136" s="387"/>
      <c r="F136" s="387"/>
      <c r="G136" s="387"/>
      <c r="H136" s="387"/>
      <c r="I136" s="388"/>
      <c r="K136" s="405" t="s">
        <v>32</v>
      </c>
      <c r="L136" s="389" t="s">
        <v>119</v>
      </c>
      <c r="M136" s="390"/>
      <c r="N136" s="390"/>
      <c r="O136" s="390"/>
      <c r="P136" s="390"/>
      <c r="Q136" s="390"/>
      <c r="R136" s="390"/>
      <c r="S136" s="391"/>
      <c r="U136" s="446" t="s">
        <v>32</v>
      </c>
      <c r="V136" s="402" t="s">
        <v>119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3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</row>
    <row r="137" spans="1:111" ht="15">
      <c r="A137" s="26" t="s">
        <v>7</v>
      </c>
      <c r="B137" s="38">
        <v>0</v>
      </c>
      <c r="C137" s="38">
        <v>845.57102998405458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845.57102998405458</v>
      </c>
      <c r="K137" s="85" t="s">
        <v>7</v>
      </c>
      <c r="L137" s="38">
        <v>0</v>
      </c>
      <c r="M137" s="38">
        <v>845.57102998405458</v>
      </c>
      <c r="N137" s="38">
        <v>0</v>
      </c>
      <c r="O137" s="38">
        <v>0</v>
      </c>
      <c r="P137" s="38">
        <v>0</v>
      </c>
      <c r="Q137" s="38">
        <v>0</v>
      </c>
      <c r="R137" s="104">
        <v>0</v>
      </c>
      <c r="S137" s="105">
        <f>SUM(L137:R137)</f>
        <v>845.57102998405458</v>
      </c>
      <c r="U137" s="106" t="s">
        <v>7</v>
      </c>
      <c r="V137" s="119">
        <v>0</v>
      </c>
      <c r="W137" s="119">
        <v>0</v>
      </c>
      <c r="X137" s="119">
        <v>0</v>
      </c>
      <c r="Y137" s="119">
        <v>845.57102998405458</v>
      </c>
      <c r="Z137" s="119">
        <v>0</v>
      </c>
      <c r="AA137" s="119">
        <v>0</v>
      </c>
      <c r="AB137" s="119">
        <v>0</v>
      </c>
      <c r="AC137" s="120">
        <v>0</v>
      </c>
      <c r="AD137" s="121">
        <v>0</v>
      </c>
      <c r="AE137" s="121">
        <v>0</v>
      </c>
      <c r="AF137" s="121">
        <v>0</v>
      </c>
      <c r="AG137" s="121">
        <v>0</v>
      </c>
      <c r="AH137" s="121">
        <v>0</v>
      </c>
      <c r="AI137" s="122">
        <f>SUM(V137:AC137)</f>
        <v>845.57102998405458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</row>
    <row r="138" spans="1:111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116">SUM(B138:H138)</f>
        <v>0</v>
      </c>
      <c r="K138" s="77" t="s">
        <v>8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1">
        <v>0</v>
      </c>
      <c r="S138" s="92">
        <f t="shared" ref="S138:S157" si="117">SUM(L138:R138)</f>
        <v>0</v>
      </c>
      <c r="U138" s="107" t="s">
        <v>8</v>
      </c>
      <c r="V138" s="123">
        <v>0</v>
      </c>
      <c r="W138" s="123">
        <v>0</v>
      </c>
      <c r="X138" s="123">
        <v>0</v>
      </c>
      <c r="Y138" s="123">
        <v>0</v>
      </c>
      <c r="Z138" s="123">
        <v>0</v>
      </c>
      <c r="AA138" s="123">
        <v>0</v>
      </c>
      <c r="AB138" s="123">
        <v>0</v>
      </c>
      <c r="AC138" s="124">
        <v>0</v>
      </c>
      <c r="AD138" s="123">
        <v>0</v>
      </c>
      <c r="AE138" s="123">
        <v>0</v>
      </c>
      <c r="AF138" s="123">
        <v>0</v>
      </c>
      <c r="AG138" s="123">
        <v>0</v>
      </c>
      <c r="AH138" s="123">
        <v>0</v>
      </c>
      <c r="AI138" s="125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</row>
    <row r="139" spans="1:111" ht="15">
      <c r="A139" s="28" t="s">
        <v>10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116"/>
        <v>0</v>
      </c>
      <c r="K139" s="78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8">
        <v>0</v>
      </c>
      <c r="S139" s="89">
        <f t="shared" si="117"/>
        <v>0</v>
      </c>
      <c r="U139" s="108" t="s">
        <v>10</v>
      </c>
      <c r="V139" s="119">
        <v>0</v>
      </c>
      <c r="W139" s="119">
        <v>0</v>
      </c>
      <c r="X139" s="119">
        <v>0</v>
      </c>
      <c r="Y139" s="119">
        <v>0</v>
      </c>
      <c r="Z139" s="119">
        <v>0</v>
      </c>
      <c r="AA139" s="119">
        <v>0</v>
      </c>
      <c r="AB139" s="119">
        <v>0</v>
      </c>
      <c r="AC139" s="120">
        <v>0</v>
      </c>
      <c r="AD139" s="121">
        <v>0</v>
      </c>
      <c r="AE139" s="121">
        <v>0</v>
      </c>
      <c r="AF139" s="121">
        <v>0</v>
      </c>
      <c r="AG139" s="121">
        <v>0</v>
      </c>
      <c r="AH139" s="121">
        <v>0</v>
      </c>
      <c r="AI139" s="122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</row>
    <row r="140" spans="1:111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116"/>
        <v>0</v>
      </c>
      <c r="K140" s="77" t="s">
        <v>55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1">
        <v>0</v>
      </c>
      <c r="S140" s="92">
        <f t="shared" si="117"/>
        <v>0</v>
      </c>
      <c r="U140" s="107" t="s">
        <v>55</v>
      </c>
      <c r="V140" s="123">
        <v>0</v>
      </c>
      <c r="W140" s="123">
        <v>0</v>
      </c>
      <c r="X140" s="123">
        <v>0</v>
      </c>
      <c r="Y140" s="123">
        <v>0</v>
      </c>
      <c r="Z140" s="123">
        <v>0</v>
      </c>
      <c r="AA140" s="123">
        <v>0</v>
      </c>
      <c r="AB140" s="123">
        <v>0</v>
      </c>
      <c r="AC140" s="124">
        <v>0</v>
      </c>
      <c r="AD140" s="123">
        <v>0</v>
      </c>
      <c r="AE140" s="123">
        <v>0</v>
      </c>
      <c r="AF140" s="123">
        <v>0</v>
      </c>
      <c r="AG140" s="123">
        <v>0</v>
      </c>
      <c r="AH140" s="123">
        <v>0</v>
      </c>
      <c r="AI140" s="125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</row>
    <row r="141" spans="1:111" ht="15">
      <c r="A141" s="28" t="s">
        <v>16</v>
      </c>
      <c r="B141" s="44">
        <v>1.6669993525942146</v>
      </c>
      <c r="C141" s="44">
        <v>20.735389772554448</v>
      </c>
      <c r="D141" s="44">
        <v>2.1142719031020771</v>
      </c>
      <c r="E141" s="44">
        <v>0</v>
      </c>
      <c r="F141" s="397"/>
      <c r="G141" s="44">
        <v>0</v>
      </c>
      <c r="H141" s="45">
        <v>0</v>
      </c>
      <c r="I141" s="40">
        <f t="shared" si="116"/>
        <v>24.516661028250738</v>
      </c>
      <c r="K141" s="78" t="s">
        <v>16</v>
      </c>
      <c r="L141" s="44">
        <v>1.6669993525942146</v>
      </c>
      <c r="M141" s="44">
        <v>20.735389772554448</v>
      </c>
      <c r="N141" s="44">
        <v>2.1142719031020771</v>
      </c>
      <c r="O141" s="44">
        <v>0</v>
      </c>
      <c r="P141" s="44">
        <v>0</v>
      </c>
      <c r="Q141" s="44">
        <v>0</v>
      </c>
      <c r="R141" s="88">
        <v>0</v>
      </c>
      <c r="S141" s="89">
        <f t="shared" si="117"/>
        <v>24.516661028250738</v>
      </c>
      <c r="U141" s="108" t="s">
        <v>16</v>
      </c>
      <c r="V141" s="119">
        <v>1.6669993525942146</v>
      </c>
      <c r="W141" s="119">
        <v>0</v>
      </c>
      <c r="X141" s="119">
        <v>0</v>
      </c>
      <c r="Y141" s="119">
        <v>20.735389772554448</v>
      </c>
      <c r="Z141" s="119">
        <v>0.12950336292429729</v>
      </c>
      <c r="AA141" s="119">
        <v>0</v>
      </c>
      <c r="AB141" s="119">
        <v>0</v>
      </c>
      <c r="AC141" s="120">
        <v>1.9847685401777799</v>
      </c>
      <c r="AD141" s="121">
        <v>0</v>
      </c>
      <c r="AE141" s="121">
        <v>0</v>
      </c>
      <c r="AF141" s="121">
        <v>0</v>
      </c>
      <c r="AG141" s="121">
        <v>1.9847685401777799</v>
      </c>
      <c r="AH141" s="121">
        <v>0</v>
      </c>
      <c r="AI141" s="122">
        <f t="shared" si="118"/>
        <v>24.516661028250738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</row>
    <row r="142" spans="1:111" ht="15">
      <c r="A142" s="27" t="s">
        <v>67</v>
      </c>
      <c r="B142" s="41">
        <v>3.1840735737172174</v>
      </c>
      <c r="C142" s="41">
        <v>0.46034798656152542</v>
      </c>
      <c r="D142" s="41">
        <v>1.6649252180641836</v>
      </c>
      <c r="E142" s="41">
        <v>0</v>
      </c>
      <c r="F142" s="397"/>
      <c r="G142" s="41">
        <v>0</v>
      </c>
      <c r="H142" s="42">
        <v>0</v>
      </c>
      <c r="I142" s="43">
        <f t="shared" si="116"/>
        <v>5.3093467783429267</v>
      </c>
      <c r="K142" s="77" t="s">
        <v>67</v>
      </c>
      <c r="L142" s="90">
        <v>3.1840735737172174</v>
      </c>
      <c r="M142" s="90">
        <v>0.46034798656152542</v>
      </c>
      <c r="N142" s="90">
        <v>1.6649252180641836</v>
      </c>
      <c r="O142" s="90">
        <v>0</v>
      </c>
      <c r="P142" s="90">
        <v>0</v>
      </c>
      <c r="Q142" s="90">
        <v>0</v>
      </c>
      <c r="R142" s="91">
        <v>0</v>
      </c>
      <c r="S142" s="92">
        <f t="shared" si="117"/>
        <v>5.3093467783429267</v>
      </c>
      <c r="U142" s="107" t="s">
        <v>56</v>
      </c>
      <c r="V142" s="123">
        <v>3.1840735737172174</v>
      </c>
      <c r="W142" s="123">
        <v>0</v>
      </c>
      <c r="X142" s="123">
        <v>0</v>
      </c>
      <c r="Y142" s="123">
        <v>0.46034798656152542</v>
      </c>
      <c r="Z142" s="123">
        <v>0.6393722035576741</v>
      </c>
      <c r="AA142" s="123">
        <v>0</v>
      </c>
      <c r="AB142" s="123">
        <v>0</v>
      </c>
      <c r="AC142" s="124">
        <v>1.0255530145065095</v>
      </c>
      <c r="AD142" s="123">
        <v>0</v>
      </c>
      <c r="AE142" s="123">
        <v>0</v>
      </c>
      <c r="AF142" s="123">
        <v>0</v>
      </c>
      <c r="AG142" s="123">
        <v>1.0255530145065095</v>
      </c>
      <c r="AH142" s="123">
        <v>0</v>
      </c>
      <c r="AI142" s="125">
        <f t="shared" si="118"/>
        <v>5.3093467783429267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</row>
    <row r="143" spans="1:111" ht="15">
      <c r="A143" s="28" t="s">
        <v>57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116"/>
        <v>0</v>
      </c>
      <c r="K143" s="78" t="s">
        <v>57</v>
      </c>
      <c r="L143" s="44">
        <v>0</v>
      </c>
      <c r="M143" s="44">
        <v>0</v>
      </c>
      <c r="N143" s="44">
        <v>0</v>
      </c>
      <c r="O143" s="44">
        <v>0</v>
      </c>
      <c r="P143" s="44">
        <v>71.187495938775214</v>
      </c>
      <c r="Q143" s="44">
        <v>0</v>
      </c>
      <c r="R143" s="88">
        <v>0</v>
      </c>
      <c r="S143" s="89">
        <f t="shared" si="117"/>
        <v>71.187495938775214</v>
      </c>
      <c r="U143" s="108" t="s">
        <v>57</v>
      </c>
      <c r="V143" s="119">
        <v>0</v>
      </c>
      <c r="W143" s="119">
        <v>0</v>
      </c>
      <c r="X143" s="119">
        <v>0</v>
      </c>
      <c r="Y143" s="119">
        <v>0</v>
      </c>
      <c r="Z143" s="119">
        <v>0</v>
      </c>
      <c r="AA143" s="119">
        <v>0</v>
      </c>
      <c r="AB143" s="119">
        <v>71.187495938775214</v>
      </c>
      <c r="AC143" s="120">
        <v>0</v>
      </c>
      <c r="AD143" s="119">
        <v>0</v>
      </c>
      <c r="AE143" s="119">
        <v>0</v>
      </c>
      <c r="AF143" s="119">
        <v>0</v>
      </c>
      <c r="AG143" s="119">
        <v>0</v>
      </c>
      <c r="AH143" s="119">
        <v>0</v>
      </c>
      <c r="AI143" s="122">
        <f t="shared" si="118"/>
        <v>71.187495938775214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</row>
    <row r="144" spans="1:111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116"/>
        <v>0</v>
      </c>
      <c r="K144" s="77" t="s">
        <v>12</v>
      </c>
      <c r="L144" s="90">
        <v>0</v>
      </c>
      <c r="M144" s="90">
        <v>0</v>
      </c>
      <c r="N144" s="90">
        <v>0</v>
      </c>
      <c r="O144" s="90">
        <v>0</v>
      </c>
      <c r="P144" s="90">
        <v>7.2194395506743225</v>
      </c>
      <c r="Q144" s="90">
        <v>0</v>
      </c>
      <c r="R144" s="91">
        <v>0</v>
      </c>
      <c r="S144" s="92">
        <f t="shared" si="117"/>
        <v>7.2194395506743225</v>
      </c>
      <c r="U144" s="107" t="s">
        <v>12</v>
      </c>
      <c r="V144" s="123">
        <v>0</v>
      </c>
      <c r="W144" s="123">
        <v>0</v>
      </c>
      <c r="X144" s="123">
        <v>0</v>
      </c>
      <c r="Y144" s="123">
        <v>0</v>
      </c>
      <c r="Z144" s="123">
        <v>0</v>
      </c>
      <c r="AA144" s="123">
        <v>0</v>
      </c>
      <c r="AB144" s="123">
        <v>7.2194395506743225</v>
      </c>
      <c r="AC144" s="124">
        <v>0</v>
      </c>
      <c r="AD144" s="123">
        <v>0</v>
      </c>
      <c r="AE144" s="123">
        <v>0</v>
      </c>
      <c r="AF144" s="123">
        <v>0</v>
      </c>
      <c r="AG144" s="123">
        <v>0</v>
      </c>
      <c r="AH144" s="123">
        <v>0</v>
      </c>
      <c r="AI144" s="125">
        <f t="shared" si="118"/>
        <v>7.2194395506743225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</row>
    <row r="145" spans="1:111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116"/>
        <v>0</v>
      </c>
      <c r="K145" s="78" t="s">
        <v>58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8">
        <v>0</v>
      </c>
      <c r="S145" s="89">
        <f t="shared" si="117"/>
        <v>0</v>
      </c>
      <c r="U145" s="108" t="s">
        <v>58</v>
      </c>
      <c r="V145" s="119">
        <v>0</v>
      </c>
      <c r="W145" s="119">
        <v>0</v>
      </c>
      <c r="X145" s="119">
        <v>0</v>
      </c>
      <c r="Y145" s="119">
        <v>0</v>
      </c>
      <c r="Z145" s="119">
        <v>0</v>
      </c>
      <c r="AA145" s="119">
        <v>0</v>
      </c>
      <c r="AB145" s="119">
        <v>0</v>
      </c>
      <c r="AC145" s="120">
        <v>0</v>
      </c>
      <c r="AD145" s="119">
        <v>0</v>
      </c>
      <c r="AE145" s="119">
        <v>0</v>
      </c>
      <c r="AF145" s="119">
        <v>0</v>
      </c>
      <c r="AG145" s="119">
        <v>0</v>
      </c>
      <c r="AH145" s="119">
        <v>0</v>
      </c>
      <c r="AI145" s="122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</row>
    <row r="146" spans="1:111" ht="15">
      <c r="A146" s="27" t="s">
        <v>17</v>
      </c>
      <c r="B146" s="41">
        <v>0</v>
      </c>
      <c r="C146" s="41">
        <v>0</v>
      </c>
      <c r="D146" s="41">
        <v>5.8724470972293723</v>
      </c>
      <c r="E146" s="41">
        <v>0</v>
      </c>
      <c r="F146" s="397"/>
      <c r="G146" s="41">
        <v>0</v>
      </c>
      <c r="H146" s="42">
        <v>0</v>
      </c>
      <c r="I146" s="43">
        <f t="shared" si="116"/>
        <v>5.8724470972293723</v>
      </c>
      <c r="K146" s="77" t="s">
        <v>17</v>
      </c>
      <c r="L146" s="90">
        <v>0</v>
      </c>
      <c r="M146" s="90">
        <v>0</v>
      </c>
      <c r="N146" s="90">
        <v>5.8724470972293723</v>
      </c>
      <c r="O146" s="90">
        <v>0</v>
      </c>
      <c r="P146" s="90">
        <v>0</v>
      </c>
      <c r="Q146" s="90">
        <v>0</v>
      </c>
      <c r="R146" s="91">
        <v>0</v>
      </c>
      <c r="S146" s="92">
        <f t="shared" si="117"/>
        <v>5.8724470972293723</v>
      </c>
      <c r="U146" s="107" t="s">
        <v>17</v>
      </c>
      <c r="V146" s="123">
        <v>0</v>
      </c>
      <c r="W146" s="123">
        <v>0</v>
      </c>
      <c r="X146" s="123">
        <v>0</v>
      </c>
      <c r="Y146" s="123">
        <v>0</v>
      </c>
      <c r="Z146" s="123">
        <v>5.8724470972293723</v>
      </c>
      <c r="AA146" s="123">
        <v>0</v>
      </c>
      <c r="AB146" s="123">
        <v>0</v>
      </c>
      <c r="AC146" s="124">
        <v>0</v>
      </c>
      <c r="AD146" s="123">
        <v>0</v>
      </c>
      <c r="AE146" s="123">
        <v>0</v>
      </c>
      <c r="AF146" s="123">
        <v>0</v>
      </c>
      <c r="AG146" s="123">
        <v>0</v>
      </c>
      <c r="AH146" s="123">
        <v>0</v>
      </c>
      <c r="AI146" s="125">
        <f t="shared" si="118"/>
        <v>5.8724470972293723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</row>
    <row r="147" spans="1:111" ht="15">
      <c r="A147" s="28" t="s">
        <v>139</v>
      </c>
      <c r="B147" s="44">
        <v>1201.4001737141218</v>
      </c>
      <c r="C147" s="44">
        <v>4872.3221169798944</v>
      </c>
      <c r="D147" s="44">
        <v>1093.5235476824375</v>
      </c>
      <c r="E147" s="44">
        <v>0</v>
      </c>
      <c r="F147" s="397"/>
      <c r="G147" s="44">
        <v>0</v>
      </c>
      <c r="H147" s="45">
        <v>0</v>
      </c>
      <c r="I147" s="40">
        <f t="shared" si="116"/>
        <v>7167.2458383764533</v>
      </c>
      <c r="K147" s="78" t="s">
        <v>139</v>
      </c>
      <c r="L147" s="44">
        <v>1201.4001737141218</v>
      </c>
      <c r="M147" s="44">
        <v>4872.3221169798944</v>
      </c>
      <c r="N147" s="44">
        <v>1093.5235476824375</v>
      </c>
      <c r="O147" s="44">
        <v>0</v>
      </c>
      <c r="P147" s="44">
        <v>1.0340057416686315</v>
      </c>
      <c r="Q147" s="44">
        <v>0</v>
      </c>
      <c r="R147" s="88">
        <v>0</v>
      </c>
      <c r="S147" s="89">
        <f t="shared" si="117"/>
        <v>7168.2798441181221</v>
      </c>
      <c r="U147" s="108" t="s">
        <v>139</v>
      </c>
      <c r="V147" s="119">
        <v>1180.2978281393932</v>
      </c>
      <c r="W147" s="119">
        <v>0</v>
      </c>
      <c r="X147" s="119">
        <v>0</v>
      </c>
      <c r="Y147" s="119">
        <v>4872.3221169798944</v>
      </c>
      <c r="Z147" s="119">
        <v>1093.5235476824375</v>
      </c>
      <c r="AA147" s="119">
        <v>0</v>
      </c>
      <c r="AB147" s="119">
        <v>1.0340057416686315</v>
      </c>
      <c r="AC147" s="120">
        <v>21.102345574728631</v>
      </c>
      <c r="AD147" s="119">
        <v>21.102345574728631</v>
      </c>
      <c r="AE147" s="119">
        <v>0</v>
      </c>
      <c r="AF147" s="119">
        <v>0</v>
      </c>
      <c r="AG147" s="119">
        <v>0</v>
      </c>
      <c r="AH147" s="119">
        <v>0</v>
      </c>
      <c r="AI147" s="122">
        <f t="shared" si="118"/>
        <v>7168.279844118123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</row>
    <row r="148" spans="1:111" ht="15">
      <c r="A148" s="27" t="s">
        <v>25</v>
      </c>
      <c r="B148" s="41">
        <v>1617.5519864294804</v>
      </c>
      <c r="C148" s="41">
        <v>68.37944315044065</v>
      </c>
      <c r="D148" s="41">
        <v>21.924223866012106</v>
      </c>
      <c r="E148" s="41">
        <v>3229.0656190753548</v>
      </c>
      <c r="F148" s="397"/>
      <c r="G148" s="41">
        <v>606.89489311588511</v>
      </c>
      <c r="H148" s="42">
        <v>0</v>
      </c>
      <c r="I148" s="43">
        <f t="shared" si="116"/>
        <v>5543.8161656371731</v>
      </c>
      <c r="K148" s="77" t="s">
        <v>25</v>
      </c>
      <c r="L148" s="90">
        <v>1617.5519864294804</v>
      </c>
      <c r="M148" s="90">
        <v>68.37944315044065</v>
      </c>
      <c r="N148" s="90">
        <v>21.924223866012106</v>
      </c>
      <c r="O148" s="90">
        <v>3229.0656190753548</v>
      </c>
      <c r="P148" s="90">
        <v>65.453407958618996</v>
      </c>
      <c r="Q148" s="90">
        <v>606.89489311588511</v>
      </c>
      <c r="R148" s="91">
        <v>0</v>
      </c>
      <c r="S148" s="92">
        <f t="shared" si="117"/>
        <v>5609.2695735957923</v>
      </c>
      <c r="U148" s="107" t="s">
        <v>25</v>
      </c>
      <c r="V148" s="123">
        <v>45.239422456344023</v>
      </c>
      <c r="W148" s="123">
        <v>1119.6223506566382</v>
      </c>
      <c r="X148" s="123">
        <v>606.89489311588511</v>
      </c>
      <c r="Y148" s="123">
        <v>68.37944315044065</v>
      </c>
      <c r="Z148" s="123">
        <v>21.687868728670697</v>
      </c>
      <c r="AA148" s="123">
        <v>1843.3890877752617</v>
      </c>
      <c r="AB148" s="123">
        <v>65.453407958618996</v>
      </c>
      <c r="AC148" s="124">
        <v>1838.6030997539328</v>
      </c>
      <c r="AD148" s="123">
        <v>452.69021331649805</v>
      </c>
      <c r="AE148" s="123">
        <v>1385.6765313000931</v>
      </c>
      <c r="AF148" s="123">
        <v>0</v>
      </c>
      <c r="AG148" s="123">
        <v>0.23635513734141064</v>
      </c>
      <c r="AH148" s="123">
        <v>0</v>
      </c>
      <c r="AI148" s="125">
        <f t="shared" si="118"/>
        <v>5609.2695735957923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</row>
    <row r="149" spans="1:111" ht="15">
      <c r="A149" s="28" t="s">
        <v>24</v>
      </c>
      <c r="B149" s="44">
        <v>1059.7626042767067</v>
      </c>
      <c r="C149" s="44">
        <v>0</v>
      </c>
      <c r="D149" s="44">
        <v>0</v>
      </c>
      <c r="E149" s="44">
        <v>0</v>
      </c>
      <c r="F149" s="397"/>
      <c r="G149" s="44">
        <v>0</v>
      </c>
      <c r="H149" s="45">
        <v>0</v>
      </c>
      <c r="I149" s="40">
        <f t="shared" si="116"/>
        <v>1059.7626042767067</v>
      </c>
      <c r="K149" s="78" t="s">
        <v>24</v>
      </c>
      <c r="L149" s="44">
        <v>1059.7626042767067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8">
        <v>0</v>
      </c>
      <c r="S149" s="89">
        <f t="shared" si="117"/>
        <v>1059.7626042767067</v>
      </c>
      <c r="U149" s="108" t="s">
        <v>24</v>
      </c>
      <c r="V149" s="119">
        <v>211.95252085534136</v>
      </c>
      <c r="W149" s="119">
        <v>0</v>
      </c>
      <c r="X149" s="119">
        <v>0</v>
      </c>
      <c r="Y149" s="119">
        <v>0</v>
      </c>
      <c r="Z149" s="119">
        <v>0</v>
      </c>
      <c r="AA149" s="119">
        <v>0</v>
      </c>
      <c r="AB149" s="119">
        <v>0</v>
      </c>
      <c r="AC149" s="120">
        <v>847.81008342136545</v>
      </c>
      <c r="AD149" s="119">
        <v>847.81008342136545</v>
      </c>
      <c r="AE149" s="119">
        <v>0</v>
      </c>
      <c r="AF149" s="119">
        <v>0</v>
      </c>
      <c r="AG149" s="119">
        <v>0</v>
      </c>
      <c r="AH149" s="119">
        <v>0</v>
      </c>
      <c r="AI149" s="122">
        <f t="shared" si="118"/>
        <v>1059.7626042767067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</row>
    <row r="150" spans="1:111" ht="15">
      <c r="A150" s="27" t="s">
        <v>59</v>
      </c>
      <c r="B150" s="41">
        <v>1.9387187971539804E-2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116"/>
        <v>1.9387187971539804E-2</v>
      </c>
      <c r="K150" s="77" t="s">
        <v>59</v>
      </c>
      <c r="L150" s="90">
        <v>1.9387187971539804E-2</v>
      </c>
      <c r="M150" s="90">
        <v>0</v>
      </c>
      <c r="N150" s="90">
        <v>0</v>
      </c>
      <c r="O150" s="90">
        <v>0</v>
      </c>
      <c r="P150" s="90">
        <v>0</v>
      </c>
      <c r="Q150" s="90">
        <v>0</v>
      </c>
      <c r="R150" s="91">
        <v>0</v>
      </c>
      <c r="S150" s="92">
        <f t="shared" si="117"/>
        <v>1.9387187971539804E-2</v>
      </c>
      <c r="U150" s="107" t="s">
        <v>59</v>
      </c>
      <c r="V150" s="123">
        <v>1.9387187971539804E-2</v>
      </c>
      <c r="W150" s="123">
        <v>0</v>
      </c>
      <c r="X150" s="123">
        <v>0</v>
      </c>
      <c r="Y150" s="123">
        <v>0</v>
      </c>
      <c r="Z150" s="123">
        <v>0</v>
      </c>
      <c r="AA150" s="123">
        <v>0</v>
      </c>
      <c r="AB150" s="123">
        <v>0</v>
      </c>
      <c r="AC150" s="124">
        <v>0</v>
      </c>
      <c r="AD150" s="123">
        <v>0</v>
      </c>
      <c r="AE150" s="123">
        <v>0</v>
      </c>
      <c r="AF150" s="123">
        <v>0</v>
      </c>
      <c r="AG150" s="123">
        <v>0</v>
      </c>
      <c r="AH150" s="123">
        <v>0</v>
      </c>
      <c r="AI150" s="125">
        <f t="shared" si="118"/>
        <v>1.9387187971539804E-2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</row>
    <row r="151" spans="1:111" ht="15">
      <c r="A151" s="28" t="s">
        <v>22</v>
      </c>
      <c r="B151" s="44">
        <v>0</v>
      </c>
      <c r="C151" s="44">
        <v>1484.5293998748937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116"/>
        <v>1484.5293998748937</v>
      </c>
      <c r="K151" s="78" t="s">
        <v>22</v>
      </c>
      <c r="L151" s="44">
        <v>0</v>
      </c>
      <c r="M151" s="44">
        <v>1484.5293998748937</v>
      </c>
      <c r="N151" s="44">
        <v>0</v>
      </c>
      <c r="O151" s="44">
        <v>0</v>
      </c>
      <c r="P151" s="44">
        <v>2.5980245046978307</v>
      </c>
      <c r="Q151" s="44">
        <v>0</v>
      </c>
      <c r="R151" s="88">
        <v>0</v>
      </c>
      <c r="S151" s="89">
        <f t="shared" si="117"/>
        <v>1487.1274243795915</v>
      </c>
      <c r="U151" s="108" t="s">
        <v>22</v>
      </c>
      <c r="V151" s="119">
        <v>0</v>
      </c>
      <c r="W151" s="119">
        <v>0</v>
      </c>
      <c r="X151" s="119">
        <v>0</v>
      </c>
      <c r="Y151" s="119">
        <v>1484.5293998748937</v>
      </c>
      <c r="Z151" s="119">
        <v>0</v>
      </c>
      <c r="AA151" s="119">
        <v>0</v>
      </c>
      <c r="AB151" s="119">
        <v>2.5980245046978307</v>
      </c>
      <c r="AC151" s="120">
        <v>0</v>
      </c>
      <c r="AD151" s="119">
        <v>0</v>
      </c>
      <c r="AE151" s="119">
        <v>0</v>
      </c>
      <c r="AF151" s="119">
        <v>0</v>
      </c>
      <c r="AG151" s="119">
        <v>0</v>
      </c>
      <c r="AH151" s="119">
        <v>0</v>
      </c>
      <c r="AI151" s="122">
        <f t="shared" si="118"/>
        <v>1487.1274243795915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</row>
    <row r="152" spans="1:111" ht="15">
      <c r="A152" s="27" t="s">
        <v>21</v>
      </c>
      <c r="B152" s="41">
        <v>0</v>
      </c>
      <c r="C152" s="41">
        <v>1947.8150397369448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 t="shared" si="116"/>
        <v>1947.8150397369448</v>
      </c>
      <c r="K152" s="77" t="s">
        <v>21</v>
      </c>
      <c r="L152" s="90">
        <v>0</v>
      </c>
      <c r="M152" s="90">
        <v>1947.8150397369448</v>
      </c>
      <c r="N152" s="90">
        <v>0</v>
      </c>
      <c r="O152" s="90">
        <v>0</v>
      </c>
      <c r="P152" s="90">
        <v>0</v>
      </c>
      <c r="Q152" s="90">
        <v>0</v>
      </c>
      <c r="R152" s="91">
        <v>0</v>
      </c>
      <c r="S152" s="92">
        <f t="shared" si="117"/>
        <v>1947.8150397369448</v>
      </c>
      <c r="U152" s="107" t="s">
        <v>60</v>
      </c>
      <c r="V152" s="123">
        <v>0</v>
      </c>
      <c r="W152" s="123">
        <v>0</v>
      </c>
      <c r="X152" s="123">
        <v>0</v>
      </c>
      <c r="Y152" s="123">
        <v>1947.8150397369448</v>
      </c>
      <c r="Z152" s="123">
        <v>0</v>
      </c>
      <c r="AA152" s="123">
        <v>0</v>
      </c>
      <c r="AB152" s="123">
        <v>0</v>
      </c>
      <c r="AC152" s="124">
        <v>0</v>
      </c>
      <c r="AD152" s="123">
        <v>0</v>
      </c>
      <c r="AE152" s="123">
        <v>0</v>
      </c>
      <c r="AF152" s="123">
        <v>0</v>
      </c>
      <c r="AG152" s="123">
        <v>0</v>
      </c>
      <c r="AH152" s="123">
        <v>0</v>
      </c>
      <c r="AI152" s="125">
        <f t="shared" si="118"/>
        <v>1947.8150397369448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</row>
    <row r="153" spans="1:111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116"/>
        <v>0</v>
      </c>
      <c r="K153" s="79" t="s">
        <v>63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8">
        <v>0</v>
      </c>
      <c r="S153" s="89">
        <f t="shared" si="117"/>
        <v>0</v>
      </c>
      <c r="U153" s="109" t="s">
        <v>61</v>
      </c>
      <c r="V153" s="119">
        <v>0</v>
      </c>
      <c r="W153" s="119">
        <v>0</v>
      </c>
      <c r="X153" s="119">
        <v>0</v>
      </c>
      <c r="Y153" s="119">
        <v>0</v>
      </c>
      <c r="Z153" s="119">
        <v>0</v>
      </c>
      <c r="AA153" s="119">
        <v>0</v>
      </c>
      <c r="AB153" s="119">
        <v>0</v>
      </c>
      <c r="AC153" s="120">
        <v>0</v>
      </c>
      <c r="AD153" s="121">
        <v>0</v>
      </c>
      <c r="AE153" s="121">
        <v>0</v>
      </c>
      <c r="AF153" s="121">
        <v>0</v>
      </c>
      <c r="AG153" s="121">
        <v>0</v>
      </c>
      <c r="AH153" s="121">
        <v>0</v>
      </c>
      <c r="AI153" s="122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</row>
    <row r="154" spans="1:111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116"/>
        <v>0</v>
      </c>
      <c r="K154" s="80" t="s">
        <v>23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4">
        <v>0</v>
      </c>
      <c r="S154" s="95">
        <f t="shared" si="117"/>
        <v>0</v>
      </c>
      <c r="U154" s="110" t="s">
        <v>64</v>
      </c>
      <c r="V154" s="126">
        <v>0</v>
      </c>
      <c r="W154" s="126">
        <v>0</v>
      </c>
      <c r="X154" s="126">
        <v>0</v>
      </c>
      <c r="Y154" s="126">
        <v>0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0</v>
      </c>
      <c r="AH154" s="127">
        <v>0</v>
      </c>
      <c r="AI154" s="128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</row>
    <row r="155" spans="1:111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116"/>
        <v>0</v>
      </c>
      <c r="K155" s="81" t="s">
        <v>19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96">
        <v>0</v>
      </c>
      <c r="S155" s="97">
        <f t="shared" si="117"/>
        <v>0</v>
      </c>
      <c r="U155" s="111" t="s">
        <v>19</v>
      </c>
      <c r="V155" s="129">
        <v>0</v>
      </c>
      <c r="W155" s="129">
        <v>0</v>
      </c>
      <c r="X155" s="129">
        <v>0</v>
      </c>
      <c r="Y155" s="129">
        <v>0</v>
      </c>
      <c r="Z155" s="129">
        <v>0</v>
      </c>
      <c r="AA155" s="129">
        <v>0</v>
      </c>
      <c r="AB155" s="129">
        <v>0</v>
      </c>
      <c r="AC155" s="129">
        <v>0</v>
      </c>
      <c r="AD155" s="130">
        <v>0</v>
      </c>
      <c r="AE155" s="130">
        <v>0</v>
      </c>
      <c r="AF155" s="130">
        <v>0</v>
      </c>
      <c r="AG155" s="130">
        <v>0</v>
      </c>
      <c r="AH155" s="130">
        <v>0</v>
      </c>
      <c r="AI155" s="131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</row>
    <row r="156" spans="1:111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116"/>
        <v>0</v>
      </c>
      <c r="K156" s="80" t="s">
        <v>20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4">
        <v>0</v>
      </c>
      <c r="S156" s="95">
        <f t="shared" si="117"/>
        <v>0</v>
      </c>
      <c r="U156" s="110" t="s">
        <v>20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7">
        <v>0</v>
      </c>
      <c r="AI156" s="128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</row>
    <row r="157" spans="1:111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116"/>
        <v>0</v>
      </c>
      <c r="K157" s="82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8">
        <v>0</v>
      </c>
      <c r="S157" s="99">
        <f t="shared" si="117"/>
        <v>0</v>
      </c>
      <c r="U157" s="111" t="s">
        <v>11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1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</row>
    <row r="158" spans="1:111" ht="15">
      <c r="A158" s="34" t="s">
        <v>26</v>
      </c>
      <c r="B158" s="70">
        <f>SUM(B137:B153)</f>
        <v>3883.5852245345918</v>
      </c>
      <c r="C158" s="70">
        <f t="shared" ref="C158:I158" si="119">SUM(C137:C153)</f>
        <v>9239.812767485344</v>
      </c>
      <c r="D158" s="70">
        <f t="shared" si="119"/>
        <v>1125.0994157668454</v>
      </c>
      <c r="E158" s="70">
        <f t="shared" si="119"/>
        <v>3229.0656190753548</v>
      </c>
      <c r="F158" s="70">
        <f t="shared" si="119"/>
        <v>0</v>
      </c>
      <c r="G158" s="70">
        <f t="shared" si="119"/>
        <v>606.89489311588511</v>
      </c>
      <c r="H158" s="71">
        <f t="shared" si="119"/>
        <v>0</v>
      </c>
      <c r="I158" s="40">
        <f t="shared" si="119"/>
        <v>18084.45791997802</v>
      </c>
      <c r="K158" s="83" t="s">
        <v>26</v>
      </c>
      <c r="L158" s="70">
        <f>SUM(L137:L153)</f>
        <v>3883.5852245345918</v>
      </c>
      <c r="M158" s="70">
        <f t="shared" ref="M158:S158" si="120">SUM(M137:M153)</f>
        <v>9239.812767485344</v>
      </c>
      <c r="N158" s="70">
        <f t="shared" si="120"/>
        <v>1125.0994157668454</v>
      </c>
      <c r="O158" s="70">
        <f t="shared" si="120"/>
        <v>3229.0656190753548</v>
      </c>
      <c r="P158" s="70">
        <f t="shared" si="120"/>
        <v>147.492373694435</v>
      </c>
      <c r="Q158" s="70">
        <f t="shared" si="120"/>
        <v>606.89489311588511</v>
      </c>
      <c r="R158" s="71">
        <f t="shared" si="120"/>
        <v>0</v>
      </c>
      <c r="S158" s="100">
        <f t="shared" si="120"/>
        <v>18231.950293672457</v>
      </c>
      <c r="U158" s="112" t="s">
        <v>62</v>
      </c>
      <c r="V158" s="132">
        <f>SUM(V137:V153)</f>
        <v>1442.3602315653616</v>
      </c>
      <c r="W158" s="132">
        <f t="shared" ref="W158:AH158" si="121">SUM(W137:W153)</f>
        <v>1119.6223506566382</v>
      </c>
      <c r="X158" s="132">
        <f t="shared" si="121"/>
        <v>606.89489311588511</v>
      </c>
      <c r="Y158" s="132">
        <f t="shared" si="121"/>
        <v>9239.812767485344</v>
      </c>
      <c r="Z158" s="132">
        <f t="shared" si="121"/>
        <v>1121.8527390748197</v>
      </c>
      <c r="AA158" s="132">
        <f t="shared" si="121"/>
        <v>1843.3890877752617</v>
      </c>
      <c r="AB158" s="132">
        <f t="shared" si="121"/>
        <v>147.492373694435</v>
      </c>
      <c r="AC158" s="132">
        <f t="shared" si="121"/>
        <v>2710.5258503047112</v>
      </c>
      <c r="AD158" s="133">
        <f t="shared" si="121"/>
        <v>1321.6026423125923</v>
      </c>
      <c r="AE158" s="133">
        <f t="shared" si="121"/>
        <v>1385.6765313000931</v>
      </c>
      <c r="AF158" s="133">
        <f t="shared" si="121"/>
        <v>0</v>
      </c>
      <c r="AG158" s="133">
        <f t="shared" si="121"/>
        <v>3.2466766920257002</v>
      </c>
      <c r="AH158" s="133">
        <f t="shared" si="121"/>
        <v>0</v>
      </c>
      <c r="AI158" s="134">
        <f>SUM(V158:AC158)</f>
        <v>18231.950293672457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</row>
    <row r="159" spans="1:111" s="14" customFormat="1" ht="15" thickBot="1">
      <c r="A159" s="31" t="s">
        <v>86</v>
      </c>
      <c r="B159" s="49">
        <f>IF($I158=0,"-",B158/$I158)</f>
        <v>0.21474711831115323</v>
      </c>
      <c r="C159" s="49">
        <f t="shared" ref="C159:H159" si="122">IF($I158=0,"-",C158/$I158)</f>
        <v>0.51092561404774328</v>
      </c>
      <c r="D159" s="49">
        <f t="shared" si="122"/>
        <v>6.2213610203042946E-2</v>
      </c>
      <c r="E159" s="49">
        <f t="shared" si="122"/>
        <v>0.17855473652368561</v>
      </c>
      <c r="F159" s="49">
        <f t="shared" si="122"/>
        <v>0</v>
      </c>
      <c r="G159" s="49">
        <f t="shared" si="122"/>
        <v>3.3558920914375005E-2</v>
      </c>
      <c r="H159" s="72">
        <f t="shared" si="122"/>
        <v>0</v>
      </c>
      <c r="I159" s="50">
        <f>SUM(B159:H159)</f>
        <v>1</v>
      </c>
      <c r="K159" s="84" t="s">
        <v>86</v>
      </c>
      <c r="L159" s="101">
        <f>IF($S158=0,"-",L158/$S158)</f>
        <v>0.21300986246558717</v>
      </c>
      <c r="M159" s="101">
        <f t="shared" ref="M159:R159" si="123">IF($S158=0,"-",M158/$S158)</f>
        <v>0.50679234084419889</v>
      </c>
      <c r="N159" s="101">
        <f t="shared" si="123"/>
        <v>6.1710316101361906E-2</v>
      </c>
      <c r="O159" s="101">
        <f t="shared" si="123"/>
        <v>0.17711026889953882</v>
      </c>
      <c r="P159" s="101">
        <f t="shared" si="123"/>
        <v>8.0897748907105896E-3</v>
      </c>
      <c r="Q159" s="101">
        <f t="shared" si="123"/>
        <v>3.3287436798602549E-2</v>
      </c>
      <c r="R159" s="102">
        <f t="shared" si="123"/>
        <v>0</v>
      </c>
      <c r="S159" s="103">
        <f>SUM(L159:R159)</f>
        <v>1</v>
      </c>
      <c r="U159" s="113" t="s">
        <v>86</v>
      </c>
      <c r="V159" s="135">
        <f>+V158/$AI158</f>
        <v>7.9111680776463286E-2</v>
      </c>
      <c r="W159" s="135">
        <f t="shared" ref="W159:AH159" si="124">+W158/$AI158</f>
        <v>6.1409905831369675E-2</v>
      </c>
      <c r="X159" s="135">
        <f t="shared" si="124"/>
        <v>3.3287436798602549E-2</v>
      </c>
      <c r="Y159" s="135">
        <f t="shared" si="124"/>
        <v>0.50679234084419889</v>
      </c>
      <c r="Z159" s="135">
        <f t="shared" si="124"/>
        <v>6.1532239886819329E-2</v>
      </c>
      <c r="AA159" s="135">
        <f t="shared" si="124"/>
        <v>0.10110761921147979</v>
      </c>
      <c r="AB159" s="135">
        <f t="shared" si="124"/>
        <v>8.0897748907105896E-3</v>
      </c>
      <c r="AC159" s="135">
        <f t="shared" si="124"/>
        <v>0.14866900176035588</v>
      </c>
      <c r="AD159" s="135">
        <f t="shared" si="124"/>
        <v>7.2488275857754234E-2</v>
      </c>
      <c r="AE159" s="135">
        <f t="shared" si="124"/>
        <v>7.6002649688059046E-2</v>
      </c>
      <c r="AF159" s="135">
        <f t="shared" si="124"/>
        <v>0</v>
      </c>
      <c r="AG159" s="135">
        <f t="shared" si="124"/>
        <v>1.7807621454258161E-4</v>
      </c>
      <c r="AH159" s="135">
        <f t="shared" si="124"/>
        <v>0</v>
      </c>
      <c r="AI159" s="136">
        <f>SUM(V159:AC159)</f>
        <v>1</v>
      </c>
    </row>
    <row r="160" spans="1:111" ht="15" thickBot="1">
      <c r="A160" s="32"/>
      <c r="B160" s="32"/>
      <c r="C160" s="32"/>
      <c r="D160" s="32"/>
      <c r="E160" s="32"/>
      <c r="F160" s="32"/>
      <c r="G160" s="32"/>
      <c r="H160" s="32"/>
      <c r="I160" s="32"/>
      <c r="K160" s="32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</row>
    <row r="161" spans="1:111" ht="30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4" t="s">
        <v>33</v>
      </c>
      <c r="L161" s="86" t="s">
        <v>0</v>
      </c>
      <c r="M161" s="86" t="s">
        <v>1</v>
      </c>
      <c r="N161" s="86" t="s">
        <v>2</v>
      </c>
      <c r="O161" s="86" t="s">
        <v>3</v>
      </c>
      <c r="P161" s="86" t="s">
        <v>27</v>
      </c>
      <c r="Q161" s="86" t="s">
        <v>4</v>
      </c>
      <c r="R161" s="86" t="s">
        <v>5</v>
      </c>
      <c r="S161" s="87" t="s">
        <v>6</v>
      </c>
      <c r="U161" s="445" t="s">
        <v>33</v>
      </c>
      <c r="V161" s="116" t="s">
        <v>77</v>
      </c>
      <c r="W161" s="116" t="s">
        <v>78</v>
      </c>
      <c r="X161" s="116" t="s">
        <v>4</v>
      </c>
      <c r="Y161" s="116" t="s">
        <v>1</v>
      </c>
      <c r="Z161" s="116" t="s">
        <v>2</v>
      </c>
      <c r="AA161" s="116" t="s">
        <v>3</v>
      </c>
      <c r="AB161" s="116" t="s">
        <v>54</v>
      </c>
      <c r="AC161" s="116" t="s">
        <v>66</v>
      </c>
      <c r="AD161" s="117" t="s">
        <v>79</v>
      </c>
      <c r="AE161" s="117" t="s">
        <v>80</v>
      </c>
      <c r="AF161" s="117" t="s">
        <v>81</v>
      </c>
      <c r="AG161" s="117" t="s">
        <v>82</v>
      </c>
      <c r="AH161" s="117" t="s">
        <v>83</v>
      </c>
      <c r="AI161" s="118" t="s">
        <v>62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</row>
    <row r="162" spans="1:111" ht="15">
      <c r="A162" s="411" t="s">
        <v>33</v>
      </c>
      <c r="B162" s="386" t="s">
        <v>119</v>
      </c>
      <c r="C162" s="387"/>
      <c r="D162" s="387"/>
      <c r="E162" s="387"/>
      <c r="F162" s="387"/>
      <c r="G162" s="387"/>
      <c r="H162" s="387"/>
      <c r="I162" s="388"/>
      <c r="K162" s="405" t="s">
        <v>33</v>
      </c>
      <c r="L162" s="389" t="s">
        <v>119</v>
      </c>
      <c r="M162" s="390"/>
      <c r="N162" s="390"/>
      <c r="O162" s="390"/>
      <c r="P162" s="390"/>
      <c r="Q162" s="390"/>
      <c r="R162" s="390"/>
      <c r="S162" s="391"/>
      <c r="U162" s="446" t="s">
        <v>33</v>
      </c>
      <c r="V162" s="402" t="s">
        <v>119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3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</row>
    <row r="163" spans="1:111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  <c r="K163" s="85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4">
        <v>0</v>
      </c>
      <c r="S163" s="105">
        <f>SUM(L163:R163)</f>
        <v>0</v>
      </c>
      <c r="U163" s="106" t="s">
        <v>7</v>
      </c>
      <c r="V163" s="119">
        <v>0</v>
      </c>
      <c r="W163" s="119">
        <v>0</v>
      </c>
      <c r="X163" s="119">
        <v>0</v>
      </c>
      <c r="Y163" s="119">
        <v>0</v>
      </c>
      <c r="Z163" s="119">
        <v>0</v>
      </c>
      <c r="AA163" s="119">
        <v>0</v>
      </c>
      <c r="AB163" s="119">
        <v>0</v>
      </c>
      <c r="AC163" s="120">
        <v>0</v>
      </c>
      <c r="AD163" s="121">
        <v>0</v>
      </c>
      <c r="AE163" s="121">
        <v>0</v>
      </c>
      <c r="AF163" s="121">
        <v>0</v>
      </c>
      <c r="AG163" s="121">
        <v>0</v>
      </c>
      <c r="AH163" s="121">
        <v>0</v>
      </c>
      <c r="AI163" s="122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</row>
    <row r="164" spans="1:111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125">SUM(B164:H164)</f>
        <v>0</v>
      </c>
      <c r="K164" s="77" t="s">
        <v>8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1">
        <v>0</v>
      </c>
      <c r="S164" s="92">
        <f t="shared" ref="S164:S183" si="126">SUM(L164:R164)</f>
        <v>0</v>
      </c>
      <c r="U164" s="107" t="s">
        <v>8</v>
      </c>
      <c r="V164" s="123">
        <v>0</v>
      </c>
      <c r="W164" s="123">
        <v>0</v>
      </c>
      <c r="X164" s="123">
        <v>0</v>
      </c>
      <c r="Y164" s="123">
        <v>0</v>
      </c>
      <c r="Z164" s="123">
        <v>0</v>
      </c>
      <c r="AA164" s="123">
        <v>0</v>
      </c>
      <c r="AB164" s="123">
        <v>0</v>
      </c>
      <c r="AC164" s="124">
        <v>0</v>
      </c>
      <c r="AD164" s="123">
        <v>0</v>
      </c>
      <c r="AE164" s="123">
        <v>0</v>
      </c>
      <c r="AF164" s="123">
        <v>0</v>
      </c>
      <c r="AG164" s="123">
        <v>0</v>
      </c>
      <c r="AH164" s="123">
        <v>0</v>
      </c>
      <c r="AI164" s="125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</row>
    <row r="165" spans="1:111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125"/>
        <v>0</v>
      </c>
      <c r="K165" s="78" t="s">
        <v>10</v>
      </c>
      <c r="L165" s="44">
        <v>0</v>
      </c>
      <c r="M165" s="44">
        <v>0</v>
      </c>
      <c r="N165" s="44">
        <v>0</v>
      </c>
      <c r="O165" s="44">
        <v>0</v>
      </c>
      <c r="P165" s="44">
        <v>0</v>
      </c>
      <c r="Q165" s="44">
        <v>0</v>
      </c>
      <c r="R165" s="88">
        <v>0</v>
      </c>
      <c r="S165" s="89">
        <f t="shared" si="126"/>
        <v>0</v>
      </c>
      <c r="U165" s="108" t="s">
        <v>10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20">
        <v>0</v>
      </c>
      <c r="AD165" s="121">
        <v>0</v>
      </c>
      <c r="AE165" s="121">
        <v>0</v>
      </c>
      <c r="AF165" s="121">
        <v>0</v>
      </c>
      <c r="AG165" s="121">
        <v>0</v>
      </c>
      <c r="AH165" s="121">
        <v>0</v>
      </c>
      <c r="AI165" s="122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</row>
    <row r="166" spans="1:111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125"/>
        <v>0</v>
      </c>
      <c r="K166" s="77" t="s">
        <v>55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1">
        <v>0</v>
      </c>
      <c r="S166" s="92">
        <f t="shared" si="126"/>
        <v>0</v>
      </c>
      <c r="U166" s="107" t="s">
        <v>55</v>
      </c>
      <c r="V166" s="123">
        <v>0</v>
      </c>
      <c r="W166" s="123">
        <v>0</v>
      </c>
      <c r="X166" s="123">
        <v>0</v>
      </c>
      <c r="Y166" s="123">
        <v>0</v>
      </c>
      <c r="Z166" s="123">
        <v>0</v>
      </c>
      <c r="AA166" s="123">
        <v>0</v>
      </c>
      <c r="AB166" s="123">
        <v>0</v>
      </c>
      <c r="AC166" s="124">
        <v>0</v>
      </c>
      <c r="AD166" s="123">
        <v>0</v>
      </c>
      <c r="AE166" s="123">
        <v>0</v>
      </c>
      <c r="AF166" s="123">
        <v>0</v>
      </c>
      <c r="AG166" s="123">
        <v>0</v>
      </c>
      <c r="AH166" s="123">
        <v>0</v>
      </c>
      <c r="AI166" s="125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</row>
    <row r="167" spans="1:111" ht="15">
      <c r="A167" s="28" t="s">
        <v>16</v>
      </c>
      <c r="B167" s="44">
        <v>1.3010538666732978</v>
      </c>
      <c r="C167" s="44">
        <v>0</v>
      </c>
      <c r="D167" s="44">
        <v>8.0361579494588771</v>
      </c>
      <c r="E167" s="44">
        <v>0</v>
      </c>
      <c r="F167" s="397"/>
      <c r="G167" s="44">
        <v>0</v>
      </c>
      <c r="H167" s="45">
        <v>0</v>
      </c>
      <c r="I167" s="40">
        <f t="shared" si="125"/>
        <v>9.3372118161321751</v>
      </c>
      <c r="K167" s="78" t="s">
        <v>16</v>
      </c>
      <c r="L167" s="44">
        <v>1.3010538666732978</v>
      </c>
      <c r="M167" s="44">
        <v>0</v>
      </c>
      <c r="N167" s="44">
        <v>8.0361579494588771</v>
      </c>
      <c r="O167" s="44">
        <v>0</v>
      </c>
      <c r="P167" s="44">
        <v>0</v>
      </c>
      <c r="Q167" s="44">
        <v>0</v>
      </c>
      <c r="R167" s="88">
        <v>0</v>
      </c>
      <c r="S167" s="89">
        <f t="shared" si="126"/>
        <v>9.3372118161321751</v>
      </c>
      <c r="U167" s="108" t="s">
        <v>16</v>
      </c>
      <c r="V167" s="119">
        <v>1.3010538666732978</v>
      </c>
      <c r="W167" s="119">
        <v>0</v>
      </c>
      <c r="X167" s="119">
        <v>0</v>
      </c>
      <c r="Y167" s="119">
        <v>0</v>
      </c>
      <c r="Z167" s="119">
        <v>8.0361579494588771</v>
      </c>
      <c r="AA167" s="119">
        <v>0</v>
      </c>
      <c r="AB167" s="119">
        <v>0</v>
      </c>
      <c r="AC167" s="120">
        <v>0</v>
      </c>
      <c r="AD167" s="121">
        <v>0</v>
      </c>
      <c r="AE167" s="121">
        <v>0</v>
      </c>
      <c r="AF167" s="121">
        <v>0</v>
      </c>
      <c r="AG167" s="121">
        <v>0</v>
      </c>
      <c r="AH167" s="121">
        <v>0</v>
      </c>
      <c r="AI167" s="122">
        <f t="shared" si="127"/>
        <v>9.3372118161321751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</row>
    <row r="168" spans="1:111" ht="15">
      <c r="A168" s="27" t="s">
        <v>67</v>
      </c>
      <c r="B168" s="41">
        <v>5.0999581425328042</v>
      </c>
      <c r="C168" s="41">
        <v>0</v>
      </c>
      <c r="D168" s="41">
        <v>0.21632035102096353</v>
      </c>
      <c r="E168" s="41">
        <v>0</v>
      </c>
      <c r="F168" s="397"/>
      <c r="G168" s="41">
        <v>0</v>
      </c>
      <c r="H168" s="42">
        <v>0</v>
      </c>
      <c r="I168" s="43">
        <f t="shared" si="125"/>
        <v>5.3162784935537681</v>
      </c>
      <c r="K168" s="77" t="s">
        <v>67</v>
      </c>
      <c r="L168" s="90">
        <v>5.0999581425328042</v>
      </c>
      <c r="M168" s="90">
        <v>0</v>
      </c>
      <c r="N168" s="90">
        <v>0.21632035102096353</v>
      </c>
      <c r="O168" s="90">
        <v>0</v>
      </c>
      <c r="P168" s="90">
        <v>0</v>
      </c>
      <c r="Q168" s="90">
        <v>0</v>
      </c>
      <c r="R168" s="91">
        <v>0</v>
      </c>
      <c r="S168" s="92">
        <f t="shared" si="126"/>
        <v>5.3162784935537681</v>
      </c>
      <c r="U168" s="107" t="s">
        <v>56</v>
      </c>
      <c r="V168" s="123">
        <v>5.0999581425328042</v>
      </c>
      <c r="W168" s="123">
        <v>0</v>
      </c>
      <c r="X168" s="123">
        <v>0</v>
      </c>
      <c r="Y168" s="123">
        <v>0</v>
      </c>
      <c r="Z168" s="123">
        <v>0.21632035102096353</v>
      </c>
      <c r="AA168" s="123">
        <v>0</v>
      </c>
      <c r="AB168" s="123">
        <v>0</v>
      </c>
      <c r="AC168" s="124">
        <v>0</v>
      </c>
      <c r="AD168" s="123">
        <v>0</v>
      </c>
      <c r="AE168" s="123">
        <v>0</v>
      </c>
      <c r="AF168" s="123">
        <v>0</v>
      </c>
      <c r="AG168" s="123">
        <v>0</v>
      </c>
      <c r="AH168" s="123">
        <v>0</v>
      </c>
      <c r="AI168" s="125">
        <f t="shared" si="127"/>
        <v>5.3162784935537681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</row>
    <row r="169" spans="1:111" ht="15">
      <c r="A169" s="28" t="s">
        <v>57</v>
      </c>
      <c r="B169" s="44">
        <v>0</v>
      </c>
      <c r="C169" s="44">
        <v>0</v>
      </c>
      <c r="D169" s="44">
        <v>0</v>
      </c>
      <c r="E169" s="44">
        <v>2.0406635556624262</v>
      </c>
      <c r="F169" s="397"/>
      <c r="G169" s="44">
        <v>0</v>
      </c>
      <c r="H169" s="45">
        <v>0</v>
      </c>
      <c r="I169" s="40">
        <f t="shared" si="125"/>
        <v>2.0406635556624262</v>
      </c>
      <c r="K169" s="78" t="s">
        <v>57</v>
      </c>
      <c r="L169" s="44">
        <v>0</v>
      </c>
      <c r="M169" s="44">
        <v>0</v>
      </c>
      <c r="N169" s="44">
        <v>0</v>
      </c>
      <c r="O169" s="44">
        <v>2.0406635556624262</v>
      </c>
      <c r="P169" s="44">
        <v>29.949647978481387</v>
      </c>
      <c r="Q169" s="44">
        <v>0</v>
      </c>
      <c r="R169" s="88">
        <v>0</v>
      </c>
      <c r="S169" s="89">
        <f t="shared" si="126"/>
        <v>31.990311534143814</v>
      </c>
      <c r="U169" s="108" t="s">
        <v>57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2.0406635556624262</v>
      </c>
      <c r="AB169" s="119">
        <v>29.949647978481387</v>
      </c>
      <c r="AC169" s="120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22">
        <f t="shared" si="127"/>
        <v>31.990311534143814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</row>
    <row r="170" spans="1:111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125"/>
        <v>0</v>
      </c>
      <c r="K170" s="77" t="s">
        <v>12</v>
      </c>
      <c r="L170" s="90">
        <v>0</v>
      </c>
      <c r="M170" s="90">
        <v>0</v>
      </c>
      <c r="N170" s="90">
        <v>0</v>
      </c>
      <c r="O170" s="90">
        <v>0</v>
      </c>
      <c r="P170" s="90">
        <v>1.1370935599880485</v>
      </c>
      <c r="Q170" s="90">
        <v>0</v>
      </c>
      <c r="R170" s="91">
        <v>0</v>
      </c>
      <c r="S170" s="92">
        <f t="shared" si="126"/>
        <v>1.1370935599880485</v>
      </c>
      <c r="U170" s="107" t="s">
        <v>12</v>
      </c>
      <c r="V170" s="123">
        <v>0</v>
      </c>
      <c r="W170" s="123">
        <v>0</v>
      </c>
      <c r="X170" s="123">
        <v>0</v>
      </c>
      <c r="Y170" s="123">
        <v>0</v>
      </c>
      <c r="Z170" s="123">
        <v>0</v>
      </c>
      <c r="AA170" s="123">
        <v>0</v>
      </c>
      <c r="AB170" s="123">
        <v>1.1370935599880485</v>
      </c>
      <c r="AC170" s="124">
        <v>0</v>
      </c>
      <c r="AD170" s="123">
        <v>0</v>
      </c>
      <c r="AE170" s="123">
        <v>0</v>
      </c>
      <c r="AF170" s="123">
        <v>0</v>
      </c>
      <c r="AG170" s="123">
        <v>0</v>
      </c>
      <c r="AH170" s="123">
        <v>0</v>
      </c>
      <c r="AI170" s="125">
        <f t="shared" si="127"/>
        <v>1.1370935599880485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</row>
    <row r="171" spans="1:111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125"/>
        <v>0</v>
      </c>
      <c r="K171" s="78" t="s">
        <v>58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8">
        <v>0</v>
      </c>
      <c r="S171" s="89">
        <f t="shared" si="126"/>
        <v>0</v>
      </c>
      <c r="U171" s="108" t="s">
        <v>58</v>
      </c>
      <c r="V171" s="119">
        <v>0</v>
      </c>
      <c r="W171" s="119">
        <v>0</v>
      </c>
      <c r="X171" s="119">
        <v>0</v>
      </c>
      <c r="Y171" s="119">
        <v>0</v>
      </c>
      <c r="Z171" s="119">
        <v>0</v>
      </c>
      <c r="AA171" s="119">
        <v>0</v>
      </c>
      <c r="AB171" s="119">
        <v>0</v>
      </c>
      <c r="AC171" s="120">
        <v>0</v>
      </c>
      <c r="AD171" s="119">
        <v>0</v>
      </c>
      <c r="AE171" s="119">
        <v>0</v>
      </c>
      <c r="AF171" s="119">
        <v>0</v>
      </c>
      <c r="AG171" s="119">
        <v>0</v>
      </c>
      <c r="AH171" s="119">
        <v>0</v>
      </c>
      <c r="AI171" s="122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</row>
    <row r="172" spans="1:111" ht="15">
      <c r="A172" s="27" t="s">
        <v>17</v>
      </c>
      <c r="B172" s="41">
        <v>1.1883907117843486</v>
      </c>
      <c r="C172" s="41">
        <v>0</v>
      </c>
      <c r="D172" s="41">
        <v>66.644951116866267</v>
      </c>
      <c r="E172" s="41">
        <v>0.45491596447104865</v>
      </c>
      <c r="F172" s="397"/>
      <c r="G172" s="41">
        <v>0</v>
      </c>
      <c r="H172" s="42">
        <v>0</v>
      </c>
      <c r="I172" s="43">
        <f t="shared" si="125"/>
        <v>68.288257793121673</v>
      </c>
      <c r="K172" s="77" t="s">
        <v>17</v>
      </c>
      <c r="L172" s="90">
        <v>1.1883907117843486</v>
      </c>
      <c r="M172" s="90">
        <v>0</v>
      </c>
      <c r="N172" s="90">
        <v>66.644951116866267</v>
      </c>
      <c r="O172" s="90">
        <v>0.45491596447104865</v>
      </c>
      <c r="P172" s="90">
        <v>1.1883907117843484</v>
      </c>
      <c r="Q172" s="90">
        <v>0</v>
      </c>
      <c r="R172" s="91">
        <v>0</v>
      </c>
      <c r="S172" s="92">
        <f t="shared" si="126"/>
        <v>69.476648504906024</v>
      </c>
      <c r="U172" s="107" t="s">
        <v>17</v>
      </c>
      <c r="V172" s="123">
        <v>1.1883907117843486</v>
      </c>
      <c r="W172" s="123">
        <v>0</v>
      </c>
      <c r="X172" s="123">
        <v>0</v>
      </c>
      <c r="Y172" s="123">
        <v>0</v>
      </c>
      <c r="Z172" s="123">
        <v>66.644951116866267</v>
      </c>
      <c r="AA172" s="123">
        <v>0</v>
      </c>
      <c r="AB172" s="123">
        <v>1.1883907117843484</v>
      </c>
      <c r="AC172" s="124">
        <v>0.45491596447104865</v>
      </c>
      <c r="AD172" s="123">
        <v>0</v>
      </c>
      <c r="AE172" s="123">
        <v>0</v>
      </c>
      <c r="AF172" s="123">
        <v>0</v>
      </c>
      <c r="AG172" s="123">
        <v>0</v>
      </c>
      <c r="AH172" s="123">
        <v>0.45491596447104865</v>
      </c>
      <c r="AI172" s="125">
        <f t="shared" si="127"/>
        <v>69.476648504906024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</row>
    <row r="173" spans="1:111" ht="15">
      <c r="A173" s="28" t="s">
        <v>139</v>
      </c>
      <c r="B173" s="44">
        <v>39.005833678761228</v>
      </c>
      <c r="C173" s="44">
        <v>99.405227301202245</v>
      </c>
      <c r="D173" s="44">
        <v>1232.6746789178226</v>
      </c>
      <c r="E173" s="44">
        <v>0</v>
      </c>
      <c r="F173" s="397"/>
      <c r="G173" s="44">
        <v>0</v>
      </c>
      <c r="H173" s="45">
        <v>0</v>
      </c>
      <c r="I173" s="40">
        <f t="shared" si="125"/>
        <v>1371.085739897786</v>
      </c>
      <c r="K173" s="78" t="s">
        <v>139</v>
      </c>
      <c r="L173" s="44">
        <v>39.005833678761228</v>
      </c>
      <c r="M173" s="44">
        <v>99.405227301202245</v>
      </c>
      <c r="N173" s="44">
        <v>1232.6746789178226</v>
      </c>
      <c r="O173" s="44">
        <v>0</v>
      </c>
      <c r="P173" s="44">
        <v>0</v>
      </c>
      <c r="Q173" s="44">
        <v>0</v>
      </c>
      <c r="R173" s="88">
        <v>0</v>
      </c>
      <c r="S173" s="89">
        <f t="shared" si="126"/>
        <v>1371.085739897786</v>
      </c>
      <c r="U173" s="108" t="s">
        <v>139</v>
      </c>
      <c r="V173" s="119">
        <v>39.005833678761228</v>
      </c>
      <c r="W173" s="119">
        <v>0</v>
      </c>
      <c r="X173" s="119">
        <v>0</v>
      </c>
      <c r="Y173" s="119">
        <v>99.405227301202245</v>
      </c>
      <c r="Z173" s="119">
        <v>1232.6746789178226</v>
      </c>
      <c r="AA173" s="119">
        <v>0</v>
      </c>
      <c r="AB173" s="119">
        <v>0</v>
      </c>
      <c r="AC173" s="120">
        <v>0</v>
      </c>
      <c r="AD173" s="119">
        <v>0</v>
      </c>
      <c r="AE173" s="119">
        <v>0</v>
      </c>
      <c r="AF173" s="119">
        <v>0</v>
      </c>
      <c r="AG173" s="119">
        <v>0</v>
      </c>
      <c r="AH173" s="119">
        <v>0</v>
      </c>
      <c r="AI173" s="122">
        <f t="shared" si="127"/>
        <v>1371.085739897786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</row>
    <row r="174" spans="1:111" ht="15">
      <c r="A174" s="27" t="s">
        <v>25</v>
      </c>
      <c r="B174" s="41">
        <v>8.5846792293686924</v>
      </c>
      <c r="C174" s="41">
        <v>3.9629383620374821</v>
      </c>
      <c r="D174" s="41">
        <v>748.7804311828329</v>
      </c>
      <c r="E174" s="41">
        <v>73.75052847027581</v>
      </c>
      <c r="F174" s="397"/>
      <c r="G174" s="41">
        <v>12.266350921995405</v>
      </c>
      <c r="H174" s="42">
        <v>8.0401599752656914</v>
      </c>
      <c r="I174" s="43">
        <f t="shared" si="125"/>
        <v>855.38508814177601</v>
      </c>
      <c r="K174" s="77" t="s">
        <v>25</v>
      </c>
      <c r="L174" s="90">
        <v>8.5846792293686924</v>
      </c>
      <c r="M174" s="90">
        <v>3.9629383620374821</v>
      </c>
      <c r="N174" s="90">
        <v>748.7804311828329</v>
      </c>
      <c r="O174" s="90">
        <v>73.75052847027581</v>
      </c>
      <c r="P174" s="90">
        <v>0.44584101684448207</v>
      </c>
      <c r="Q174" s="90">
        <v>12.266350921995405</v>
      </c>
      <c r="R174" s="91">
        <v>8.0401599752656914</v>
      </c>
      <c r="S174" s="92">
        <f t="shared" si="126"/>
        <v>855.83092915862051</v>
      </c>
      <c r="U174" s="107" t="s">
        <v>25</v>
      </c>
      <c r="V174" s="123">
        <v>2.1308608718113704</v>
      </c>
      <c r="W174" s="123">
        <v>3.2100611513280568</v>
      </c>
      <c r="X174" s="123">
        <v>12.266350921995405</v>
      </c>
      <c r="Y174" s="123">
        <v>3.9629383620374821</v>
      </c>
      <c r="Z174" s="123">
        <v>745.32561132634441</v>
      </c>
      <c r="AA174" s="123">
        <v>73.735644313075653</v>
      </c>
      <c r="AB174" s="123">
        <v>0.44584101684448207</v>
      </c>
      <c r="AC174" s="124">
        <v>14.75362119518355</v>
      </c>
      <c r="AD174" s="123">
        <v>3.2437572062292652</v>
      </c>
      <c r="AE174" s="123">
        <v>1.4884157200150214E-2</v>
      </c>
      <c r="AF174" s="123">
        <v>8.0401599752656914</v>
      </c>
      <c r="AG174" s="123">
        <v>3.4548198564884443</v>
      </c>
      <c r="AH174" s="123">
        <v>0</v>
      </c>
      <c r="AI174" s="125">
        <f t="shared" si="127"/>
        <v>855.83092915862039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</row>
    <row r="175" spans="1:111" ht="15">
      <c r="A175" s="28" t="s">
        <v>24</v>
      </c>
      <c r="B175" s="44">
        <v>11.730474044724108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 t="shared" si="125"/>
        <v>11.730474044724108</v>
      </c>
      <c r="K175" s="78" t="s">
        <v>24</v>
      </c>
      <c r="L175" s="44">
        <v>11.730474044724108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8">
        <v>0</v>
      </c>
      <c r="S175" s="89">
        <f t="shared" si="126"/>
        <v>11.730474044724108</v>
      </c>
      <c r="U175" s="108" t="s">
        <v>24</v>
      </c>
      <c r="V175" s="119">
        <v>11.730474044724108</v>
      </c>
      <c r="W175" s="119">
        <v>0</v>
      </c>
      <c r="X175" s="119">
        <v>0</v>
      </c>
      <c r="Y175" s="119">
        <v>0</v>
      </c>
      <c r="Z175" s="119">
        <v>0</v>
      </c>
      <c r="AA175" s="119">
        <v>0</v>
      </c>
      <c r="AB175" s="119">
        <v>0</v>
      </c>
      <c r="AC175" s="120">
        <v>0</v>
      </c>
      <c r="AD175" s="119">
        <v>0</v>
      </c>
      <c r="AE175" s="119">
        <v>0</v>
      </c>
      <c r="AF175" s="119">
        <v>0</v>
      </c>
      <c r="AG175" s="119">
        <v>0</v>
      </c>
      <c r="AH175" s="119">
        <v>0</v>
      </c>
      <c r="AI175" s="122">
        <f t="shared" si="127"/>
        <v>11.730474044724108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</row>
    <row r="176" spans="1:111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125"/>
        <v>0</v>
      </c>
      <c r="K176" s="77" t="s">
        <v>59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1">
        <v>0</v>
      </c>
      <c r="S176" s="92">
        <f t="shared" si="126"/>
        <v>0</v>
      </c>
      <c r="U176" s="107" t="s">
        <v>59</v>
      </c>
      <c r="V176" s="123">
        <v>0</v>
      </c>
      <c r="W176" s="123">
        <v>0</v>
      </c>
      <c r="X176" s="123">
        <v>0</v>
      </c>
      <c r="Y176" s="123">
        <v>0</v>
      </c>
      <c r="Z176" s="123">
        <v>0</v>
      </c>
      <c r="AA176" s="123">
        <v>0</v>
      </c>
      <c r="AB176" s="123">
        <v>0</v>
      </c>
      <c r="AC176" s="124">
        <v>0</v>
      </c>
      <c r="AD176" s="123">
        <v>0</v>
      </c>
      <c r="AE176" s="123">
        <v>0</v>
      </c>
      <c r="AF176" s="123">
        <v>0</v>
      </c>
      <c r="AG176" s="123">
        <v>0</v>
      </c>
      <c r="AH176" s="123">
        <v>0</v>
      </c>
      <c r="AI176" s="125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</row>
    <row r="177" spans="1:111" ht="15">
      <c r="A177" s="28" t="s">
        <v>22</v>
      </c>
      <c r="B177" s="44">
        <v>8.3633391464456946E-2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125"/>
        <v>8.3633391464456946E-2</v>
      </c>
      <c r="K177" s="78" t="s">
        <v>22</v>
      </c>
      <c r="L177" s="44">
        <v>8.3633391464456946E-2</v>
      </c>
      <c r="M177" s="44">
        <v>0</v>
      </c>
      <c r="N177" s="44">
        <v>0</v>
      </c>
      <c r="O177" s="44">
        <v>0</v>
      </c>
      <c r="P177" s="44">
        <v>1.0899179756636745</v>
      </c>
      <c r="Q177" s="44">
        <v>0</v>
      </c>
      <c r="R177" s="88">
        <v>0</v>
      </c>
      <c r="S177" s="89">
        <f t="shared" si="126"/>
        <v>1.1735513671281315</v>
      </c>
      <c r="U177" s="108" t="s">
        <v>22</v>
      </c>
      <c r="V177" s="119">
        <v>8.3633391464456946E-2</v>
      </c>
      <c r="W177" s="119">
        <v>0</v>
      </c>
      <c r="X177" s="119">
        <v>0</v>
      </c>
      <c r="Y177" s="119">
        <v>0</v>
      </c>
      <c r="Z177" s="119">
        <v>0</v>
      </c>
      <c r="AA177" s="119">
        <v>0</v>
      </c>
      <c r="AB177" s="119">
        <v>1.0899179756636745</v>
      </c>
      <c r="AC177" s="120">
        <v>0</v>
      </c>
      <c r="AD177" s="119">
        <v>0</v>
      </c>
      <c r="AE177" s="119">
        <v>0</v>
      </c>
      <c r="AF177" s="119">
        <v>0</v>
      </c>
      <c r="AG177" s="119">
        <v>0</v>
      </c>
      <c r="AH177" s="119">
        <v>0</v>
      </c>
      <c r="AI177" s="122">
        <f t="shared" si="127"/>
        <v>1.1735513671281315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</row>
    <row r="178" spans="1:111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 t="shared" si="125"/>
        <v>0</v>
      </c>
      <c r="K178" s="77" t="s">
        <v>21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1">
        <v>0</v>
      </c>
      <c r="S178" s="92">
        <f t="shared" si="126"/>
        <v>0</v>
      </c>
      <c r="U178" s="107" t="s">
        <v>60</v>
      </c>
      <c r="V178" s="123">
        <v>0</v>
      </c>
      <c r="W178" s="123">
        <v>0</v>
      </c>
      <c r="X178" s="123">
        <v>0</v>
      </c>
      <c r="Y178" s="123">
        <v>0</v>
      </c>
      <c r="Z178" s="123">
        <v>0</v>
      </c>
      <c r="AA178" s="123">
        <v>0</v>
      </c>
      <c r="AB178" s="123">
        <v>0</v>
      </c>
      <c r="AC178" s="124">
        <v>0</v>
      </c>
      <c r="AD178" s="123">
        <v>0</v>
      </c>
      <c r="AE178" s="123">
        <v>0</v>
      </c>
      <c r="AF178" s="123">
        <v>0</v>
      </c>
      <c r="AG178" s="123">
        <v>0</v>
      </c>
      <c r="AH178" s="123">
        <v>0</v>
      </c>
      <c r="AI178" s="125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</row>
    <row r="179" spans="1:111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125"/>
        <v>0</v>
      </c>
      <c r="K179" s="79" t="s">
        <v>63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8">
        <v>0</v>
      </c>
      <c r="S179" s="89">
        <f t="shared" si="126"/>
        <v>0</v>
      </c>
      <c r="U179" s="109" t="s">
        <v>61</v>
      </c>
      <c r="V179" s="119">
        <v>0</v>
      </c>
      <c r="W179" s="119">
        <v>0</v>
      </c>
      <c r="X179" s="119">
        <v>0</v>
      </c>
      <c r="Y179" s="119">
        <v>0</v>
      </c>
      <c r="Z179" s="119">
        <v>0</v>
      </c>
      <c r="AA179" s="119">
        <v>0</v>
      </c>
      <c r="AB179" s="119">
        <v>0</v>
      </c>
      <c r="AC179" s="120">
        <v>0</v>
      </c>
      <c r="AD179" s="121">
        <v>0</v>
      </c>
      <c r="AE179" s="121">
        <v>0</v>
      </c>
      <c r="AF179" s="121">
        <v>0</v>
      </c>
      <c r="AG179" s="121">
        <v>0</v>
      </c>
      <c r="AH179" s="121">
        <v>0</v>
      </c>
      <c r="AI179" s="122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</row>
    <row r="180" spans="1:111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125"/>
        <v>0</v>
      </c>
      <c r="K180" s="80" t="s">
        <v>23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4">
        <v>0</v>
      </c>
      <c r="S180" s="95">
        <f t="shared" si="126"/>
        <v>0</v>
      </c>
      <c r="U180" s="110" t="s">
        <v>64</v>
      </c>
      <c r="V180" s="126">
        <v>0</v>
      </c>
      <c r="W180" s="126">
        <v>0</v>
      </c>
      <c r="X180" s="126">
        <v>0</v>
      </c>
      <c r="Y180" s="126">
        <v>0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7">
        <v>0</v>
      </c>
      <c r="AI180" s="128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</row>
    <row r="181" spans="1:111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125"/>
        <v>0</v>
      </c>
      <c r="K181" s="81" t="s">
        <v>19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96">
        <v>0</v>
      </c>
      <c r="S181" s="97">
        <f t="shared" si="126"/>
        <v>0</v>
      </c>
      <c r="U181" s="111" t="s">
        <v>19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30">
        <v>0</v>
      </c>
      <c r="AE181" s="130">
        <v>0</v>
      </c>
      <c r="AF181" s="130">
        <v>0</v>
      </c>
      <c r="AG181" s="130">
        <v>0</v>
      </c>
      <c r="AH181" s="130">
        <v>0</v>
      </c>
      <c r="AI181" s="131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</row>
    <row r="182" spans="1:111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125"/>
        <v>0</v>
      </c>
      <c r="K182" s="80" t="s">
        <v>20</v>
      </c>
      <c r="L182" s="93">
        <v>0</v>
      </c>
      <c r="M182" s="93">
        <v>0</v>
      </c>
      <c r="N182" s="93">
        <v>0</v>
      </c>
      <c r="O182" s="93">
        <v>0</v>
      </c>
      <c r="P182" s="93">
        <v>0</v>
      </c>
      <c r="Q182" s="93">
        <v>0</v>
      </c>
      <c r="R182" s="94">
        <v>0</v>
      </c>
      <c r="S182" s="95">
        <f t="shared" si="126"/>
        <v>0</v>
      </c>
      <c r="U182" s="110" t="s">
        <v>20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7">
        <v>0</v>
      </c>
      <c r="AI182" s="128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</row>
    <row r="183" spans="1:111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125"/>
        <v>0</v>
      </c>
      <c r="K183" s="82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8">
        <v>0</v>
      </c>
      <c r="S183" s="99">
        <f t="shared" si="126"/>
        <v>0</v>
      </c>
      <c r="U183" s="111" t="s">
        <v>11</v>
      </c>
      <c r="V183" s="129">
        <v>0</v>
      </c>
      <c r="W183" s="129">
        <v>0</v>
      </c>
      <c r="X183" s="129">
        <v>0</v>
      </c>
      <c r="Y183" s="129">
        <v>0</v>
      </c>
      <c r="Z183" s="129">
        <v>0</v>
      </c>
      <c r="AA183" s="129">
        <v>0</v>
      </c>
      <c r="AB183" s="129">
        <v>0</v>
      </c>
      <c r="AC183" s="129">
        <v>0</v>
      </c>
      <c r="AD183" s="130">
        <v>0</v>
      </c>
      <c r="AE183" s="130">
        <v>0</v>
      </c>
      <c r="AF183" s="130">
        <v>0</v>
      </c>
      <c r="AG183" s="130">
        <v>0</v>
      </c>
      <c r="AH183" s="130">
        <v>0</v>
      </c>
      <c r="AI183" s="131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</row>
    <row r="184" spans="1:111" ht="15">
      <c r="A184" s="34" t="s">
        <v>26</v>
      </c>
      <c r="B184" s="70">
        <f>SUM(B163:B179)</f>
        <v>66.994023065308937</v>
      </c>
      <c r="C184" s="70">
        <f t="shared" ref="C184:I184" si="128">SUM(C163:C179)</f>
        <v>103.36816566323972</v>
      </c>
      <c r="D184" s="70">
        <f t="shared" si="128"/>
        <v>2056.3525395180013</v>
      </c>
      <c r="E184" s="70">
        <f t="shared" si="128"/>
        <v>76.246107990409286</v>
      </c>
      <c r="F184" s="70">
        <f t="shared" si="128"/>
        <v>0</v>
      </c>
      <c r="G184" s="70">
        <f t="shared" si="128"/>
        <v>12.266350921995405</v>
      </c>
      <c r="H184" s="71">
        <f t="shared" si="128"/>
        <v>8.0401599752656914</v>
      </c>
      <c r="I184" s="40">
        <f t="shared" si="128"/>
        <v>2323.2673471342205</v>
      </c>
      <c r="K184" s="83" t="s">
        <v>26</v>
      </c>
      <c r="L184" s="70">
        <f>SUM(L163:L179)</f>
        <v>66.994023065308937</v>
      </c>
      <c r="M184" s="70">
        <f t="shared" ref="M184:S184" si="129">SUM(M163:M179)</f>
        <v>103.36816566323972</v>
      </c>
      <c r="N184" s="70">
        <f t="shared" si="129"/>
        <v>2056.3525395180013</v>
      </c>
      <c r="O184" s="70">
        <f t="shared" si="129"/>
        <v>76.246107990409286</v>
      </c>
      <c r="P184" s="70">
        <f t="shared" si="129"/>
        <v>33.81089124276194</v>
      </c>
      <c r="Q184" s="70">
        <f t="shared" si="129"/>
        <v>12.266350921995405</v>
      </c>
      <c r="R184" s="71">
        <f t="shared" si="129"/>
        <v>8.0401599752656914</v>
      </c>
      <c r="S184" s="100">
        <f t="shared" si="129"/>
        <v>2357.0782383769824</v>
      </c>
      <c r="U184" s="112" t="s">
        <v>62</v>
      </c>
      <c r="V184" s="132">
        <f>SUM(V163:V179)</f>
        <v>60.540204707751613</v>
      </c>
      <c r="W184" s="132">
        <f t="shared" ref="W184:AH184" si="130">SUM(W163:W179)</f>
        <v>3.2100611513280568</v>
      </c>
      <c r="X184" s="132">
        <f t="shared" si="130"/>
        <v>12.266350921995405</v>
      </c>
      <c r="Y184" s="132">
        <f t="shared" si="130"/>
        <v>103.36816566323972</v>
      </c>
      <c r="Z184" s="132">
        <f t="shared" si="130"/>
        <v>2052.8977196615133</v>
      </c>
      <c r="AA184" s="132">
        <f t="shared" si="130"/>
        <v>75.776307868738073</v>
      </c>
      <c r="AB184" s="132">
        <f t="shared" si="130"/>
        <v>33.81089124276194</v>
      </c>
      <c r="AC184" s="132">
        <f t="shared" si="130"/>
        <v>15.208537159654599</v>
      </c>
      <c r="AD184" s="133">
        <f t="shared" si="130"/>
        <v>3.2437572062292652</v>
      </c>
      <c r="AE184" s="133">
        <f t="shared" si="130"/>
        <v>1.4884157200150214E-2</v>
      </c>
      <c r="AF184" s="133">
        <f t="shared" si="130"/>
        <v>8.0401599752656914</v>
      </c>
      <c r="AG184" s="133">
        <f t="shared" si="130"/>
        <v>3.4548198564884443</v>
      </c>
      <c r="AH184" s="133">
        <f t="shared" si="130"/>
        <v>0.45491596447104865</v>
      </c>
      <c r="AI184" s="134">
        <f>SUM(V184:AC184)</f>
        <v>2357.0782383769824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</row>
    <row r="185" spans="1:111" s="14" customFormat="1" ht="15" thickBot="1">
      <c r="A185" s="31" t="s">
        <v>86</v>
      </c>
      <c r="B185" s="49">
        <f>IF($I184=0,"-",B184/$I184)</f>
        <v>2.8836123035063919E-2</v>
      </c>
      <c r="C185" s="49">
        <f t="shared" ref="C185:H185" si="131">IF($I184=0,"-",C184/$I184)</f>
        <v>4.4492583167729562E-2</v>
      </c>
      <c r="D185" s="49">
        <f t="shared" si="131"/>
        <v>0.88511231479861241</v>
      </c>
      <c r="E185" s="49">
        <f t="shared" si="131"/>
        <v>3.2818482162399354E-2</v>
      </c>
      <c r="F185" s="49">
        <f t="shared" si="131"/>
        <v>0</v>
      </c>
      <c r="G185" s="49">
        <f t="shared" si="131"/>
        <v>5.2797844970903169E-3</v>
      </c>
      <c r="H185" s="72">
        <f t="shared" si="131"/>
        <v>3.4607123391043782E-3</v>
      </c>
      <c r="I185" s="50">
        <f>SUM(B185:H185)</f>
        <v>1</v>
      </c>
      <c r="K185" s="84" t="s">
        <v>86</v>
      </c>
      <c r="L185" s="101">
        <f>IF($S184=0,"-",L184/$S184)</f>
        <v>2.8422485929630887E-2</v>
      </c>
      <c r="M185" s="101">
        <f t="shared" ref="M185:R185" si="132">IF($S184=0,"-",M184/$S184)</f>
        <v>4.3854363414943802E-2</v>
      </c>
      <c r="N185" s="101">
        <f t="shared" si="132"/>
        <v>0.87241590289083815</v>
      </c>
      <c r="O185" s="101">
        <f t="shared" si="132"/>
        <v>3.2347720474017953E-2</v>
      </c>
      <c r="P185" s="101">
        <f t="shared" si="132"/>
        <v>1.4344407704533034E-2</v>
      </c>
      <c r="Q185" s="101">
        <f t="shared" si="132"/>
        <v>5.2040491156719803E-3</v>
      </c>
      <c r="R185" s="102">
        <f t="shared" si="132"/>
        <v>3.4110704703641569E-3</v>
      </c>
      <c r="S185" s="103">
        <f>SUM(L185:R185)</f>
        <v>0.99999999999999989</v>
      </c>
      <c r="U185" s="113" t="s">
        <v>86</v>
      </c>
      <c r="V185" s="135">
        <f>+V184/$AI184</f>
        <v>2.5684427322801934E-2</v>
      </c>
      <c r="W185" s="135">
        <f t="shared" ref="W185:AH185" si="133">+W184/$AI184</f>
        <v>1.3618814594539782E-3</v>
      </c>
      <c r="X185" s="135">
        <f t="shared" si="133"/>
        <v>5.2040491156719803E-3</v>
      </c>
      <c r="Y185" s="135">
        <f t="shared" si="133"/>
        <v>4.3854363414943802E-2</v>
      </c>
      <c r="Z185" s="135">
        <f t="shared" si="133"/>
        <v>0.87095018155828408</v>
      </c>
      <c r="AA185" s="135">
        <f t="shared" si="133"/>
        <v>3.2148405867475784E-2</v>
      </c>
      <c r="AB185" s="135">
        <f t="shared" si="133"/>
        <v>1.4344407704533034E-2</v>
      </c>
      <c r="AC185" s="135">
        <f t="shared" si="133"/>
        <v>6.4522835568355036E-3</v>
      </c>
      <c r="AD185" s="135">
        <f t="shared" si="133"/>
        <v>1.3761771473749743E-3</v>
      </c>
      <c r="AE185" s="135">
        <f t="shared" si="133"/>
        <v>6.3146640437353601E-6</v>
      </c>
      <c r="AF185" s="135">
        <f t="shared" si="133"/>
        <v>3.4110704703641569E-3</v>
      </c>
      <c r="AG185" s="135">
        <f t="shared" si="133"/>
        <v>1.4657213325542115E-3</v>
      </c>
      <c r="AH185" s="135">
        <f t="shared" si="133"/>
        <v>1.9299994249842592E-4</v>
      </c>
      <c r="AI185" s="136">
        <f>SUM(V185:AC185)</f>
        <v>1.0000000000000002</v>
      </c>
    </row>
    <row r="186" spans="1:111" ht="15" thickBot="1">
      <c r="A186" s="32"/>
      <c r="B186" s="32"/>
      <c r="C186" s="32"/>
      <c r="D186" s="32"/>
      <c r="E186" s="32"/>
      <c r="F186" s="32"/>
      <c r="G186" s="32"/>
      <c r="H186" s="32"/>
      <c r="I186" s="32"/>
      <c r="K186" s="32"/>
      <c r="L186" s="32"/>
      <c r="M186" s="32"/>
      <c r="N186" s="32"/>
      <c r="O186" s="32"/>
      <c r="P186" s="32"/>
      <c r="Q186" s="32"/>
      <c r="R186" s="32"/>
      <c r="S186" s="32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</row>
    <row r="187" spans="1:111" ht="30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4" t="s">
        <v>34</v>
      </c>
      <c r="L187" s="86" t="s">
        <v>0</v>
      </c>
      <c r="M187" s="86" t="s">
        <v>1</v>
      </c>
      <c r="N187" s="86" t="s">
        <v>2</v>
      </c>
      <c r="O187" s="86" t="s">
        <v>3</v>
      </c>
      <c r="P187" s="86" t="s">
        <v>27</v>
      </c>
      <c r="Q187" s="86" t="s">
        <v>4</v>
      </c>
      <c r="R187" s="86" t="s">
        <v>5</v>
      </c>
      <c r="S187" s="87" t="s">
        <v>6</v>
      </c>
      <c r="U187" s="445" t="s">
        <v>34</v>
      </c>
      <c r="V187" s="116" t="s">
        <v>77</v>
      </c>
      <c r="W187" s="116" t="s">
        <v>78</v>
      </c>
      <c r="X187" s="116" t="s">
        <v>4</v>
      </c>
      <c r="Y187" s="116" t="s">
        <v>1</v>
      </c>
      <c r="Z187" s="116" t="s">
        <v>2</v>
      </c>
      <c r="AA187" s="116" t="s">
        <v>3</v>
      </c>
      <c r="AB187" s="116" t="s">
        <v>54</v>
      </c>
      <c r="AC187" s="116" t="s">
        <v>66</v>
      </c>
      <c r="AD187" s="117" t="s">
        <v>79</v>
      </c>
      <c r="AE187" s="117" t="s">
        <v>80</v>
      </c>
      <c r="AF187" s="117" t="s">
        <v>81</v>
      </c>
      <c r="AG187" s="117" t="s">
        <v>82</v>
      </c>
      <c r="AH187" s="117" t="s">
        <v>83</v>
      </c>
      <c r="AI187" s="118" t="s">
        <v>62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</row>
    <row r="188" spans="1:111" ht="15">
      <c r="A188" s="411" t="s">
        <v>34</v>
      </c>
      <c r="B188" s="386" t="s">
        <v>119</v>
      </c>
      <c r="C188" s="387"/>
      <c r="D188" s="387"/>
      <c r="E188" s="387"/>
      <c r="F188" s="387"/>
      <c r="G188" s="387"/>
      <c r="H188" s="387"/>
      <c r="I188" s="388"/>
      <c r="K188" s="405" t="s">
        <v>34</v>
      </c>
      <c r="L188" s="389" t="s">
        <v>119</v>
      </c>
      <c r="M188" s="390"/>
      <c r="N188" s="390"/>
      <c r="O188" s="390"/>
      <c r="P188" s="390"/>
      <c r="Q188" s="390"/>
      <c r="R188" s="390"/>
      <c r="S188" s="391"/>
      <c r="U188" s="446" t="s">
        <v>34</v>
      </c>
      <c r="V188" s="402" t="s">
        <v>119</v>
      </c>
      <c r="W188" s="402"/>
      <c r="X188" s="402"/>
      <c r="Y188" s="402"/>
      <c r="Z188" s="402"/>
      <c r="AA188" s="402"/>
      <c r="AB188" s="402"/>
      <c r="AC188" s="402"/>
      <c r="AD188" s="402"/>
      <c r="AE188" s="402"/>
      <c r="AF188" s="402"/>
      <c r="AG188" s="402"/>
      <c r="AH188" s="402"/>
      <c r="AI188" s="403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</row>
    <row r="189" spans="1:111" ht="15">
      <c r="A189" s="26" t="s">
        <v>7</v>
      </c>
      <c r="B189" s="38">
        <v>0</v>
      </c>
      <c r="C189" s="38">
        <v>0</v>
      </c>
      <c r="D189" s="38">
        <v>1043.6430833528093</v>
      </c>
      <c r="E189" s="38">
        <v>0</v>
      </c>
      <c r="F189" s="396"/>
      <c r="G189" s="38">
        <v>0</v>
      </c>
      <c r="H189" s="39">
        <v>0</v>
      </c>
      <c r="I189" s="40">
        <f>SUM(B189:H189)</f>
        <v>1043.6430833528093</v>
      </c>
      <c r="K189" s="85" t="s">
        <v>7</v>
      </c>
      <c r="L189" s="38">
        <v>0</v>
      </c>
      <c r="M189" s="38">
        <v>0</v>
      </c>
      <c r="N189" s="38">
        <v>1043.6430833528093</v>
      </c>
      <c r="O189" s="38">
        <v>0</v>
      </c>
      <c r="P189" s="38">
        <v>0</v>
      </c>
      <c r="Q189" s="38">
        <v>0</v>
      </c>
      <c r="R189" s="104">
        <v>0</v>
      </c>
      <c r="S189" s="105">
        <f>SUM(L189:R189)</f>
        <v>1043.6430833528093</v>
      </c>
      <c r="U189" s="106" t="s">
        <v>7</v>
      </c>
      <c r="V189" s="119">
        <v>0</v>
      </c>
      <c r="W189" s="119">
        <v>0</v>
      </c>
      <c r="X189" s="119">
        <v>0</v>
      </c>
      <c r="Y189" s="119">
        <v>0</v>
      </c>
      <c r="Z189" s="119">
        <v>1043.6430833528093</v>
      </c>
      <c r="AA189" s="119">
        <v>0</v>
      </c>
      <c r="AB189" s="119">
        <v>0</v>
      </c>
      <c r="AC189" s="120">
        <v>0</v>
      </c>
      <c r="AD189" s="121">
        <v>0</v>
      </c>
      <c r="AE189" s="121">
        <v>0</v>
      </c>
      <c r="AF189" s="121">
        <v>0</v>
      </c>
      <c r="AG189" s="121">
        <v>0</v>
      </c>
      <c r="AH189" s="121">
        <v>0</v>
      </c>
      <c r="AI189" s="122">
        <f>SUM(V189:AC189)</f>
        <v>1043.6430833528093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</row>
    <row r="190" spans="1:111" ht="15">
      <c r="A190" s="27" t="s">
        <v>8</v>
      </c>
      <c r="B190" s="41">
        <v>0</v>
      </c>
      <c r="C190" s="41">
        <v>0</v>
      </c>
      <c r="D190" s="41">
        <v>4.4883999999999995</v>
      </c>
      <c r="E190" s="41">
        <v>0</v>
      </c>
      <c r="F190" s="397"/>
      <c r="G190" s="41">
        <v>0</v>
      </c>
      <c r="H190" s="42">
        <v>0</v>
      </c>
      <c r="I190" s="43">
        <f t="shared" ref="I190:I209" si="134">SUM(B190:H190)</f>
        <v>4.4883999999999995</v>
      </c>
      <c r="K190" s="77" t="s">
        <v>8</v>
      </c>
      <c r="L190" s="90">
        <v>0</v>
      </c>
      <c r="M190" s="90">
        <v>0</v>
      </c>
      <c r="N190" s="90">
        <v>4.4883999999999995</v>
      </c>
      <c r="O190" s="90">
        <v>0</v>
      </c>
      <c r="P190" s="90">
        <v>0</v>
      </c>
      <c r="Q190" s="90">
        <v>0</v>
      </c>
      <c r="R190" s="91">
        <v>0</v>
      </c>
      <c r="S190" s="92">
        <f t="shared" ref="S190:S209" si="135">SUM(L190:R190)</f>
        <v>4.4883999999999995</v>
      </c>
      <c r="U190" s="107" t="s">
        <v>8</v>
      </c>
      <c r="V190" s="123">
        <v>0</v>
      </c>
      <c r="W190" s="123">
        <v>0</v>
      </c>
      <c r="X190" s="123">
        <v>0</v>
      </c>
      <c r="Y190" s="123">
        <v>0</v>
      </c>
      <c r="Z190" s="123">
        <v>4.4883999999999995</v>
      </c>
      <c r="AA190" s="123">
        <v>0</v>
      </c>
      <c r="AB190" s="123">
        <v>0</v>
      </c>
      <c r="AC190" s="124">
        <v>0</v>
      </c>
      <c r="AD190" s="123">
        <v>0</v>
      </c>
      <c r="AE190" s="123">
        <v>0</v>
      </c>
      <c r="AF190" s="123">
        <v>0</v>
      </c>
      <c r="AG190" s="123">
        <v>0</v>
      </c>
      <c r="AH190" s="123">
        <v>0</v>
      </c>
      <c r="AI190" s="125">
        <f t="shared" ref="AI190:AI209" si="136">SUM(V190:AC190)</f>
        <v>4.4883999999999995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</row>
    <row r="191" spans="1:111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134"/>
        <v>0</v>
      </c>
      <c r="K191" s="78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8">
        <v>0</v>
      </c>
      <c r="S191" s="89">
        <f t="shared" si="135"/>
        <v>0</v>
      </c>
      <c r="U191" s="108" t="s">
        <v>10</v>
      </c>
      <c r="V191" s="119">
        <v>0</v>
      </c>
      <c r="W191" s="119">
        <v>0</v>
      </c>
      <c r="X191" s="119">
        <v>0</v>
      </c>
      <c r="Y191" s="119">
        <v>0</v>
      </c>
      <c r="Z191" s="119">
        <v>0</v>
      </c>
      <c r="AA191" s="119">
        <v>0</v>
      </c>
      <c r="AB191" s="119">
        <v>0</v>
      </c>
      <c r="AC191" s="120">
        <v>0</v>
      </c>
      <c r="AD191" s="121">
        <v>0</v>
      </c>
      <c r="AE191" s="121">
        <v>0</v>
      </c>
      <c r="AF191" s="121">
        <v>0</v>
      </c>
      <c r="AG191" s="121">
        <v>0</v>
      </c>
      <c r="AH191" s="121">
        <v>0</v>
      </c>
      <c r="AI191" s="122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</row>
    <row r="192" spans="1:111" ht="15">
      <c r="A192" s="27" t="s">
        <v>55</v>
      </c>
      <c r="B192" s="41">
        <v>0</v>
      </c>
      <c r="C192" s="41">
        <v>0</v>
      </c>
      <c r="D192" s="41">
        <v>4.5419765999999999</v>
      </c>
      <c r="E192" s="41">
        <v>0</v>
      </c>
      <c r="F192" s="397"/>
      <c r="G192" s="41">
        <v>0</v>
      </c>
      <c r="H192" s="42">
        <v>0</v>
      </c>
      <c r="I192" s="43">
        <f t="shared" si="134"/>
        <v>4.5419765999999999</v>
      </c>
      <c r="K192" s="77" t="s">
        <v>55</v>
      </c>
      <c r="L192" s="90">
        <v>0</v>
      </c>
      <c r="M192" s="90">
        <v>0</v>
      </c>
      <c r="N192" s="90">
        <v>4.5419765999999999</v>
      </c>
      <c r="O192" s="90">
        <v>0</v>
      </c>
      <c r="P192" s="90">
        <v>0</v>
      </c>
      <c r="Q192" s="90">
        <v>0</v>
      </c>
      <c r="R192" s="91">
        <v>0</v>
      </c>
      <c r="S192" s="92">
        <f t="shared" si="135"/>
        <v>4.5419765999999999</v>
      </c>
      <c r="U192" s="107" t="s">
        <v>55</v>
      </c>
      <c r="V192" s="123">
        <v>0</v>
      </c>
      <c r="W192" s="123">
        <v>0</v>
      </c>
      <c r="X192" s="123">
        <v>0</v>
      </c>
      <c r="Y192" s="123">
        <v>0</v>
      </c>
      <c r="Z192" s="123">
        <v>4.5394973551310045</v>
      </c>
      <c r="AA192" s="123">
        <v>0</v>
      </c>
      <c r="AB192" s="123">
        <v>0</v>
      </c>
      <c r="AC192" s="124">
        <v>2.4792448689956335E-3</v>
      </c>
      <c r="AD192" s="123">
        <v>0</v>
      </c>
      <c r="AE192" s="123">
        <v>0</v>
      </c>
      <c r="AF192" s="123">
        <v>0</v>
      </c>
      <c r="AG192" s="123">
        <v>2.4792448689956335E-3</v>
      </c>
      <c r="AH192" s="123">
        <v>0</v>
      </c>
      <c r="AI192" s="125">
        <f t="shared" si="136"/>
        <v>4.5419765999999999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</row>
    <row r="193" spans="1:111" ht="15">
      <c r="A193" s="28" t="s">
        <v>16</v>
      </c>
      <c r="B193" s="44">
        <v>126.72091788759904</v>
      </c>
      <c r="C193" s="44">
        <v>0</v>
      </c>
      <c r="D193" s="44">
        <v>156.92504678771357</v>
      </c>
      <c r="E193" s="44">
        <v>0</v>
      </c>
      <c r="F193" s="397"/>
      <c r="G193" s="44">
        <v>0</v>
      </c>
      <c r="H193" s="45">
        <v>0</v>
      </c>
      <c r="I193" s="40">
        <f t="shared" si="134"/>
        <v>283.6459646753126</v>
      </c>
      <c r="K193" s="78" t="s">
        <v>16</v>
      </c>
      <c r="L193" s="44">
        <v>126.72091788759904</v>
      </c>
      <c r="M193" s="44">
        <v>0</v>
      </c>
      <c r="N193" s="44">
        <v>156.92504678771357</v>
      </c>
      <c r="O193" s="44">
        <v>0</v>
      </c>
      <c r="P193" s="44">
        <v>0</v>
      </c>
      <c r="Q193" s="44">
        <v>0</v>
      </c>
      <c r="R193" s="88">
        <v>0</v>
      </c>
      <c r="S193" s="89">
        <f t="shared" si="135"/>
        <v>283.6459646753126</v>
      </c>
      <c r="U193" s="108" t="s">
        <v>16</v>
      </c>
      <c r="V193" s="119">
        <v>126.72091788759904</v>
      </c>
      <c r="W193" s="119">
        <v>0</v>
      </c>
      <c r="X193" s="119">
        <v>0</v>
      </c>
      <c r="Y193" s="119">
        <v>0</v>
      </c>
      <c r="Z193" s="119">
        <v>156.92504678771357</v>
      </c>
      <c r="AA193" s="119">
        <v>0</v>
      </c>
      <c r="AB193" s="119">
        <v>0</v>
      </c>
      <c r="AC193" s="120">
        <v>0</v>
      </c>
      <c r="AD193" s="121">
        <v>0</v>
      </c>
      <c r="AE193" s="121">
        <v>0</v>
      </c>
      <c r="AF193" s="121">
        <v>0</v>
      </c>
      <c r="AG193" s="121">
        <v>0</v>
      </c>
      <c r="AH193" s="121">
        <v>0</v>
      </c>
      <c r="AI193" s="122">
        <f t="shared" si="136"/>
        <v>283.6459646753126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</row>
    <row r="194" spans="1:111" ht="15">
      <c r="A194" s="27" t="s">
        <v>67</v>
      </c>
      <c r="B194" s="41">
        <v>7.406487358227186</v>
      </c>
      <c r="C194" s="41">
        <v>4.6786611163480876</v>
      </c>
      <c r="D194" s="41">
        <v>21.366195504943413</v>
      </c>
      <c r="E194" s="41">
        <v>0</v>
      </c>
      <c r="F194" s="397"/>
      <c r="G194" s="41">
        <v>0</v>
      </c>
      <c r="H194" s="42">
        <v>0</v>
      </c>
      <c r="I194" s="43">
        <f t="shared" si="134"/>
        <v>33.451343979518683</v>
      </c>
      <c r="K194" s="77" t="s">
        <v>67</v>
      </c>
      <c r="L194" s="90">
        <v>7.406487358227186</v>
      </c>
      <c r="M194" s="90">
        <v>4.6786611163480876</v>
      </c>
      <c r="N194" s="90">
        <v>21.366195504943413</v>
      </c>
      <c r="O194" s="90">
        <v>0</v>
      </c>
      <c r="P194" s="90">
        <v>0</v>
      </c>
      <c r="Q194" s="90">
        <v>0</v>
      </c>
      <c r="R194" s="91">
        <v>0</v>
      </c>
      <c r="S194" s="92">
        <f t="shared" si="135"/>
        <v>33.451343979518683</v>
      </c>
      <c r="U194" s="107" t="s">
        <v>56</v>
      </c>
      <c r="V194" s="123">
        <v>7.2188466544084555</v>
      </c>
      <c r="W194" s="123">
        <v>0</v>
      </c>
      <c r="X194" s="123">
        <v>0</v>
      </c>
      <c r="Y194" s="123">
        <v>4.6786611163480876</v>
      </c>
      <c r="Z194" s="123">
        <v>14.621392491750585</v>
      </c>
      <c r="AA194" s="123">
        <v>0</v>
      </c>
      <c r="AB194" s="123">
        <v>0</v>
      </c>
      <c r="AC194" s="124">
        <v>6.9324437170115578</v>
      </c>
      <c r="AD194" s="123">
        <v>0.1876407038187303</v>
      </c>
      <c r="AE194" s="123">
        <v>0</v>
      </c>
      <c r="AF194" s="123">
        <v>0</v>
      </c>
      <c r="AG194" s="123">
        <v>6.7448030131928265</v>
      </c>
      <c r="AH194" s="123">
        <v>0</v>
      </c>
      <c r="AI194" s="125">
        <f t="shared" si="136"/>
        <v>33.45134397951869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</row>
    <row r="195" spans="1:111" ht="15">
      <c r="A195" s="28" t="s">
        <v>57</v>
      </c>
      <c r="B195" s="44">
        <v>0</v>
      </c>
      <c r="C195" s="44">
        <v>0</v>
      </c>
      <c r="D195" s="44">
        <v>0.33516386710147622</v>
      </c>
      <c r="E195" s="44">
        <v>4.6981859533049928</v>
      </c>
      <c r="F195" s="397"/>
      <c r="G195" s="44">
        <v>0</v>
      </c>
      <c r="H195" s="45">
        <v>0</v>
      </c>
      <c r="I195" s="40">
        <f t="shared" si="134"/>
        <v>5.0333498204064693</v>
      </c>
      <c r="K195" s="78" t="s">
        <v>57</v>
      </c>
      <c r="L195" s="44">
        <v>0</v>
      </c>
      <c r="M195" s="44">
        <v>0</v>
      </c>
      <c r="N195" s="44">
        <v>0.33516386710147622</v>
      </c>
      <c r="O195" s="44">
        <v>4.6981859533049928</v>
      </c>
      <c r="P195" s="44">
        <v>765.59152168780179</v>
      </c>
      <c r="Q195" s="44">
        <v>0</v>
      </c>
      <c r="R195" s="88">
        <v>0</v>
      </c>
      <c r="S195" s="89">
        <f t="shared" si="135"/>
        <v>770.62487150820823</v>
      </c>
      <c r="U195" s="108" t="s">
        <v>57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0.60257187453321726</v>
      </c>
      <c r="AB195" s="119">
        <v>765.59152168780179</v>
      </c>
      <c r="AC195" s="120">
        <v>4.4307779458732517</v>
      </c>
      <c r="AD195" s="119">
        <v>0</v>
      </c>
      <c r="AE195" s="119">
        <v>4.0956140787717752</v>
      </c>
      <c r="AF195" s="119">
        <v>0</v>
      </c>
      <c r="AG195" s="119">
        <v>0.33516386710147622</v>
      </c>
      <c r="AH195" s="119">
        <v>0</v>
      </c>
      <c r="AI195" s="122">
        <f t="shared" si="136"/>
        <v>770.62487150820823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</row>
    <row r="196" spans="1:111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134"/>
        <v>0</v>
      </c>
      <c r="K196" s="77" t="s">
        <v>12</v>
      </c>
      <c r="L196" s="90">
        <v>0</v>
      </c>
      <c r="M196" s="90">
        <v>0</v>
      </c>
      <c r="N196" s="90">
        <v>0</v>
      </c>
      <c r="O196" s="90">
        <v>0</v>
      </c>
      <c r="P196" s="90">
        <v>4.63551243025604</v>
      </c>
      <c r="Q196" s="90">
        <v>0</v>
      </c>
      <c r="R196" s="91">
        <v>0</v>
      </c>
      <c r="S196" s="92">
        <f t="shared" si="135"/>
        <v>4.63551243025604</v>
      </c>
      <c r="U196" s="107" t="s">
        <v>12</v>
      </c>
      <c r="V196" s="123">
        <v>0</v>
      </c>
      <c r="W196" s="123">
        <v>0</v>
      </c>
      <c r="X196" s="123">
        <v>0</v>
      </c>
      <c r="Y196" s="123">
        <v>0</v>
      </c>
      <c r="Z196" s="123">
        <v>0</v>
      </c>
      <c r="AA196" s="123">
        <v>0</v>
      </c>
      <c r="AB196" s="123">
        <v>4.63551243025604</v>
      </c>
      <c r="AC196" s="124">
        <v>0</v>
      </c>
      <c r="AD196" s="123">
        <v>0</v>
      </c>
      <c r="AE196" s="123">
        <v>0</v>
      </c>
      <c r="AF196" s="123">
        <v>0</v>
      </c>
      <c r="AG196" s="123">
        <v>0</v>
      </c>
      <c r="AH196" s="123">
        <v>0</v>
      </c>
      <c r="AI196" s="125">
        <f t="shared" si="136"/>
        <v>4.63551243025604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</row>
    <row r="197" spans="1:111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134"/>
        <v>0</v>
      </c>
      <c r="K197" s="78" t="s">
        <v>58</v>
      </c>
      <c r="L197" s="44">
        <v>0</v>
      </c>
      <c r="M197" s="44">
        <v>0</v>
      </c>
      <c r="N197" s="44">
        <v>0</v>
      </c>
      <c r="O197" s="44">
        <v>0</v>
      </c>
      <c r="P197" s="44">
        <v>0</v>
      </c>
      <c r="Q197" s="44">
        <v>0</v>
      </c>
      <c r="R197" s="88">
        <v>0</v>
      </c>
      <c r="S197" s="89">
        <f t="shared" si="135"/>
        <v>0</v>
      </c>
      <c r="U197" s="108" t="s">
        <v>58</v>
      </c>
      <c r="V197" s="119">
        <v>0</v>
      </c>
      <c r="W197" s="119">
        <v>0</v>
      </c>
      <c r="X197" s="119">
        <v>0</v>
      </c>
      <c r="Y197" s="119">
        <v>0</v>
      </c>
      <c r="Z197" s="119">
        <v>0</v>
      </c>
      <c r="AA197" s="119">
        <v>0</v>
      </c>
      <c r="AB197" s="119">
        <v>0</v>
      </c>
      <c r="AC197" s="120">
        <v>0</v>
      </c>
      <c r="AD197" s="119">
        <v>0</v>
      </c>
      <c r="AE197" s="119">
        <v>0</v>
      </c>
      <c r="AF197" s="119">
        <v>0</v>
      </c>
      <c r="AG197" s="119">
        <v>0</v>
      </c>
      <c r="AH197" s="119">
        <v>0</v>
      </c>
      <c r="AI197" s="122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</row>
    <row r="198" spans="1:111" ht="15">
      <c r="A198" s="27" t="s">
        <v>17</v>
      </c>
      <c r="B198" s="41">
        <v>38.041758848132886</v>
      </c>
      <c r="C198" s="41">
        <v>0</v>
      </c>
      <c r="D198" s="41">
        <v>22.651052645090068</v>
      </c>
      <c r="E198" s="41">
        <v>0</v>
      </c>
      <c r="F198" s="397"/>
      <c r="G198" s="41">
        <v>0</v>
      </c>
      <c r="H198" s="42">
        <v>0</v>
      </c>
      <c r="I198" s="43">
        <f t="shared" si="134"/>
        <v>60.692811493222955</v>
      </c>
      <c r="K198" s="77" t="s">
        <v>17</v>
      </c>
      <c r="L198" s="90">
        <v>38.041758848132886</v>
      </c>
      <c r="M198" s="90">
        <v>0</v>
      </c>
      <c r="N198" s="90">
        <v>22.651052645090068</v>
      </c>
      <c r="O198" s="90">
        <v>0</v>
      </c>
      <c r="P198" s="90">
        <v>11.685473009404049</v>
      </c>
      <c r="Q198" s="90">
        <v>0</v>
      </c>
      <c r="R198" s="91">
        <v>0</v>
      </c>
      <c r="S198" s="92">
        <f t="shared" si="135"/>
        <v>72.378284502626997</v>
      </c>
      <c r="U198" s="107" t="s">
        <v>17</v>
      </c>
      <c r="V198" s="123">
        <v>38.041758848132886</v>
      </c>
      <c r="W198" s="123">
        <v>0</v>
      </c>
      <c r="X198" s="123">
        <v>0</v>
      </c>
      <c r="Y198" s="123">
        <v>0</v>
      </c>
      <c r="Z198" s="123">
        <v>8.4596000954211217</v>
      </c>
      <c r="AA198" s="123">
        <v>0</v>
      </c>
      <c r="AB198" s="123">
        <v>11.685473009404049</v>
      </c>
      <c r="AC198" s="124">
        <v>14.191452549668945</v>
      </c>
      <c r="AD198" s="123">
        <v>0</v>
      </c>
      <c r="AE198" s="123">
        <v>0</v>
      </c>
      <c r="AF198" s="123">
        <v>0</v>
      </c>
      <c r="AG198" s="123">
        <v>14.191452549668945</v>
      </c>
      <c r="AH198" s="123">
        <v>0</v>
      </c>
      <c r="AI198" s="125">
        <f t="shared" si="136"/>
        <v>72.378284502626997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</row>
    <row r="199" spans="1:111" ht="15">
      <c r="A199" s="28" t="s">
        <v>139</v>
      </c>
      <c r="B199" s="44">
        <v>190.07124599208524</v>
      </c>
      <c r="C199" s="44">
        <v>269.04372824808769</v>
      </c>
      <c r="D199" s="44">
        <v>2105.2200952506701</v>
      </c>
      <c r="E199" s="44">
        <v>0</v>
      </c>
      <c r="F199" s="397"/>
      <c r="G199" s="44">
        <v>0</v>
      </c>
      <c r="H199" s="45">
        <v>0</v>
      </c>
      <c r="I199" s="40">
        <f t="shared" si="134"/>
        <v>2564.3350694908431</v>
      </c>
      <c r="K199" s="78" t="s">
        <v>139</v>
      </c>
      <c r="L199" s="44">
        <v>190.07124599208524</v>
      </c>
      <c r="M199" s="44">
        <v>269.04372824808769</v>
      </c>
      <c r="N199" s="44">
        <v>2105.2200952506701</v>
      </c>
      <c r="O199" s="44">
        <v>0</v>
      </c>
      <c r="P199" s="44">
        <v>0</v>
      </c>
      <c r="Q199" s="44">
        <v>0</v>
      </c>
      <c r="R199" s="88">
        <v>0</v>
      </c>
      <c r="S199" s="89">
        <f t="shared" si="135"/>
        <v>2564.3350694908431</v>
      </c>
      <c r="U199" s="108" t="s">
        <v>139</v>
      </c>
      <c r="V199" s="119">
        <v>141.73933058939349</v>
      </c>
      <c r="W199" s="119">
        <v>0</v>
      </c>
      <c r="X199" s="119">
        <v>0</v>
      </c>
      <c r="Y199" s="119">
        <v>269.04372824808769</v>
      </c>
      <c r="Z199" s="119">
        <v>2049.5541782263244</v>
      </c>
      <c r="AA199" s="119">
        <v>0</v>
      </c>
      <c r="AB199" s="119">
        <v>0</v>
      </c>
      <c r="AC199" s="120">
        <v>103.99783242703744</v>
      </c>
      <c r="AD199" s="119">
        <v>48.331915402691756</v>
      </c>
      <c r="AE199" s="119">
        <v>0</v>
      </c>
      <c r="AF199" s="119">
        <v>0</v>
      </c>
      <c r="AG199" s="119">
        <v>55.665917024345681</v>
      </c>
      <c r="AH199" s="119">
        <v>0</v>
      </c>
      <c r="AI199" s="122">
        <f t="shared" si="136"/>
        <v>2564.3350694908431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</row>
    <row r="200" spans="1:111" ht="15">
      <c r="A200" s="27" t="s">
        <v>25</v>
      </c>
      <c r="B200" s="41">
        <v>59.279491173773764</v>
      </c>
      <c r="C200" s="41">
        <v>0.58943274046698968</v>
      </c>
      <c r="D200" s="41">
        <v>615.31250978257901</v>
      </c>
      <c r="E200" s="41">
        <v>454.81178827959207</v>
      </c>
      <c r="F200" s="397"/>
      <c r="G200" s="41">
        <v>51.315784773245859</v>
      </c>
      <c r="H200" s="42">
        <v>0</v>
      </c>
      <c r="I200" s="43">
        <f t="shared" si="134"/>
        <v>1181.3090067496578</v>
      </c>
      <c r="K200" s="77" t="s">
        <v>25</v>
      </c>
      <c r="L200" s="90">
        <v>59.279491173773764</v>
      </c>
      <c r="M200" s="90">
        <v>0.58943274046698968</v>
      </c>
      <c r="N200" s="90">
        <v>615.31250978257901</v>
      </c>
      <c r="O200" s="90">
        <v>454.81178827959207</v>
      </c>
      <c r="P200" s="90">
        <v>15.79953878593418</v>
      </c>
      <c r="Q200" s="90">
        <v>51.315784773245859</v>
      </c>
      <c r="R200" s="91">
        <v>0</v>
      </c>
      <c r="S200" s="92">
        <f t="shared" si="135"/>
        <v>1197.1085455355919</v>
      </c>
      <c r="U200" s="107" t="s">
        <v>25</v>
      </c>
      <c r="V200" s="123">
        <v>5.6082490686564714</v>
      </c>
      <c r="W200" s="123">
        <v>10.393957801134219</v>
      </c>
      <c r="X200" s="123">
        <v>51.315784773245859</v>
      </c>
      <c r="Y200" s="123">
        <v>0.58943274046698968</v>
      </c>
      <c r="Z200" s="123">
        <v>605.49976128867979</v>
      </c>
      <c r="AA200" s="123">
        <v>454.20101660177772</v>
      </c>
      <c r="AB200" s="123">
        <v>15.79953878593418</v>
      </c>
      <c r="AC200" s="124">
        <v>53.700804475696557</v>
      </c>
      <c r="AD200" s="123">
        <v>43.277284303983073</v>
      </c>
      <c r="AE200" s="123">
        <v>0.47379687354769939</v>
      </c>
      <c r="AF200" s="123">
        <v>0</v>
      </c>
      <c r="AG200" s="123">
        <v>9.8127484938991714</v>
      </c>
      <c r="AH200" s="123">
        <v>0.13697480426660716</v>
      </c>
      <c r="AI200" s="125">
        <f t="shared" si="136"/>
        <v>1197.1085455355917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</row>
    <row r="201" spans="1:111" ht="15">
      <c r="A201" s="28" t="s">
        <v>24</v>
      </c>
      <c r="B201" s="44">
        <v>1.321615866994075</v>
      </c>
      <c r="C201" s="44">
        <v>0.21661723877112826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 t="shared" si="134"/>
        <v>1.5382331057652032</v>
      </c>
      <c r="K201" s="78" t="s">
        <v>24</v>
      </c>
      <c r="L201" s="44">
        <v>1.321615866994075</v>
      </c>
      <c r="M201" s="44">
        <v>0.21661723877112826</v>
      </c>
      <c r="N201" s="44">
        <v>0</v>
      </c>
      <c r="O201" s="44">
        <v>0</v>
      </c>
      <c r="P201" s="44">
        <v>0</v>
      </c>
      <c r="Q201" s="44">
        <v>0</v>
      </c>
      <c r="R201" s="88">
        <v>0</v>
      </c>
      <c r="S201" s="89">
        <f t="shared" si="135"/>
        <v>1.5382331057652032</v>
      </c>
      <c r="U201" s="108" t="s">
        <v>24</v>
      </c>
      <c r="V201" s="119">
        <v>1.3214917774176931</v>
      </c>
      <c r="W201" s="119">
        <v>0</v>
      </c>
      <c r="X201" s="119">
        <v>0</v>
      </c>
      <c r="Y201" s="119">
        <v>0.21661723877112826</v>
      </c>
      <c r="Z201" s="119">
        <v>0</v>
      </c>
      <c r="AA201" s="119">
        <v>0</v>
      </c>
      <c r="AB201" s="119">
        <v>0</v>
      </c>
      <c r="AC201" s="120">
        <v>1.2408957638196638E-4</v>
      </c>
      <c r="AD201" s="119">
        <v>1.2408957638196638E-4</v>
      </c>
      <c r="AE201" s="119">
        <v>0</v>
      </c>
      <c r="AF201" s="119">
        <v>0</v>
      </c>
      <c r="AG201" s="119">
        <v>0</v>
      </c>
      <c r="AH201" s="119">
        <v>0</v>
      </c>
      <c r="AI201" s="122">
        <f t="shared" si="136"/>
        <v>1.5382331057652032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</row>
    <row r="202" spans="1:111" ht="15">
      <c r="A202" s="27" t="s">
        <v>59</v>
      </c>
      <c r="B202" s="41">
        <v>0.49640533443282647</v>
      </c>
      <c r="C202" s="41">
        <v>0.84184203622886555</v>
      </c>
      <c r="D202" s="41">
        <v>1.5352742302046178</v>
      </c>
      <c r="E202" s="41">
        <v>0</v>
      </c>
      <c r="F202" s="397"/>
      <c r="G202" s="41">
        <v>0</v>
      </c>
      <c r="H202" s="42">
        <v>0</v>
      </c>
      <c r="I202" s="43">
        <f t="shared" si="134"/>
        <v>2.8735216008663098</v>
      </c>
      <c r="K202" s="77" t="s">
        <v>59</v>
      </c>
      <c r="L202" s="90">
        <v>0.49640533443282647</v>
      </c>
      <c r="M202" s="90">
        <v>0.84184203622886555</v>
      </c>
      <c r="N202" s="90">
        <v>1.5352742302046178</v>
      </c>
      <c r="O202" s="90">
        <v>0</v>
      </c>
      <c r="P202" s="90">
        <v>0</v>
      </c>
      <c r="Q202" s="90">
        <v>0</v>
      </c>
      <c r="R202" s="91">
        <v>0</v>
      </c>
      <c r="S202" s="92">
        <f t="shared" si="135"/>
        <v>2.8735216008663098</v>
      </c>
      <c r="U202" s="107" t="s">
        <v>59</v>
      </c>
      <c r="V202" s="123">
        <v>0.49640533443282647</v>
      </c>
      <c r="W202" s="123">
        <v>0</v>
      </c>
      <c r="X202" s="123">
        <v>0</v>
      </c>
      <c r="Y202" s="123">
        <v>0.84184203622886555</v>
      </c>
      <c r="Z202" s="123">
        <v>1.5352742302046178</v>
      </c>
      <c r="AA202" s="123">
        <v>0</v>
      </c>
      <c r="AB202" s="123">
        <v>0</v>
      </c>
      <c r="AC202" s="124">
        <v>0</v>
      </c>
      <c r="AD202" s="123">
        <v>0</v>
      </c>
      <c r="AE202" s="123">
        <v>0</v>
      </c>
      <c r="AF202" s="123">
        <v>0</v>
      </c>
      <c r="AG202" s="123">
        <v>0</v>
      </c>
      <c r="AH202" s="123">
        <v>0</v>
      </c>
      <c r="AI202" s="125">
        <f t="shared" si="136"/>
        <v>2.8735216008663098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</row>
    <row r="203" spans="1:111" ht="15">
      <c r="A203" s="28" t="s">
        <v>22</v>
      </c>
      <c r="B203" s="44">
        <v>0</v>
      </c>
      <c r="C203" s="44">
        <v>0</v>
      </c>
      <c r="D203" s="44">
        <v>746.6697568823455</v>
      </c>
      <c r="E203" s="44">
        <v>0</v>
      </c>
      <c r="F203" s="397"/>
      <c r="G203" s="44">
        <v>0</v>
      </c>
      <c r="H203" s="45">
        <v>0</v>
      </c>
      <c r="I203" s="40">
        <f t="shared" si="134"/>
        <v>746.6697568823455</v>
      </c>
      <c r="K203" s="78" t="s">
        <v>22</v>
      </c>
      <c r="L203" s="44">
        <v>0</v>
      </c>
      <c r="M203" s="44">
        <v>0</v>
      </c>
      <c r="N203" s="44">
        <v>746.6697568823455</v>
      </c>
      <c r="O203" s="44">
        <v>0</v>
      </c>
      <c r="P203" s="44">
        <v>27.932988072069282</v>
      </c>
      <c r="Q203" s="44">
        <v>0</v>
      </c>
      <c r="R203" s="88">
        <v>0</v>
      </c>
      <c r="S203" s="89">
        <f t="shared" si="135"/>
        <v>774.60274495441479</v>
      </c>
      <c r="U203" s="108" t="s">
        <v>22</v>
      </c>
      <c r="V203" s="119">
        <v>0</v>
      </c>
      <c r="W203" s="119">
        <v>0</v>
      </c>
      <c r="X203" s="119">
        <v>0</v>
      </c>
      <c r="Y203" s="119">
        <v>0</v>
      </c>
      <c r="Z203" s="119">
        <v>746.6697568823455</v>
      </c>
      <c r="AA203" s="119">
        <v>0</v>
      </c>
      <c r="AB203" s="119">
        <v>27.932988072069282</v>
      </c>
      <c r="AC203" s="120">
        <v>0</v>
      </c>
      <c r="AD203" s="119">
        <v>0</v>
      </c>
      <c r="AE203" s="119">
        <v>0</v>
      </c>
      <c r="AF203" s="119">
        <v>0</v>
      </c>
      <c r="AG203" s="119">
        <v>0</v>
      </c>
      <c r="AH203" s="119">
        <v>0</v>
      </c>
      <c r="AI203" s="122">
        <f t="shared" si="136"/>
        <v>774.60274495441479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</row>
    <row r="204" spans="1:111" ht="15">
      <c r="A204" s="27" t="s">
        <v>21</v>
      </c>
      <c r="B204" s="41">
        <v>0</v>
      </c>
      <c r="C204" s="41">
        <v>0</v>
      </c>
      <c r="D204" s="41">
        <v>1433.2828209664081</v>
      </c>
      <c r="E204" s="41">
        <v>0</v>
      </c>
      <c r="F204" s="397"/>
      <c r="G204" s="41">
        <v>0</v>
      </c>
      <c r="H204" s="42">
        <v>0</v>
      </c>
      <c r="I204" s="43">
        <f t="shared" si="134"/>
        <v>1433.2828209664081</v>
      </c>
      <c r="K204" s="77" t="s">
        <v>21</v>
      </c>
      <c r="L204" s="90">
        <v>0</v>
      </c>
      <c r="M204" s="90">
        <v>0</v>
      </c>
      <c r="N204" s="90">
        <v>1433.2828209664081</v>
      </c>
      <c r="O204" s="90">
        <v>0</v>
      </c>
      <c r="P204" s="90">
        <v>0</v>
      </c>
      <c r="Q204" s="90">
        <v>0</v>
      </c>
      <c r="R204" s="91">
        <v>0</v>
      </c>
      <c r="S204" s="92">
        <f t="shared" si="135"/>
        <v>1433.2828209664081</v>
      </c>
      <c r="U204" s="107" t="s">
        <v>60</v>
      </c>
      <c r="V204" s="123">
        <v>0</v>
      </c>
      <c r="W204" s="123">
        <v>0</v>
      </c>
      <c r="X204" s="123">
        <v>0</v>
      </c>
      <c r="Y204" s="123">
        <v>0</v>
      </c>
      <c r="Z204" s="123">
        <v>1433.2828209664081</v>
      </c>
      <c r="AA204" s="123">
        <v>0</v>
      </c>
      <c r="AB204" s="123">
        <v>0</v>
      </c>
      <c r="AC204" s="124">
        <v>0</v>
      </c>
      <c r="AD204" s="123">
        <v>0</v>
      </c>
      <c r="AE204" s="123">
        <v>0</v>
      </c>
      <c r="AF204" s="123">
        <v>0</v>
      </c>
      <c r="AG204" s="123">
        <v>0</v>
      </c>
      <c r="AH204" s="123">
        <v>0</v>
      </c>
      <c r="AI204" s="125">
        <f t="shared" si="136"/>
        <v>1433.2828209664081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</row>
    <row r="205" spans="1:111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134"/>
        <v>0</v>
      </c>
      <c r="K205" s="79" t="s">
        <v>63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8">
        <v>0</v>
      </c>
      <c r="S205" s="89">
        <f t="shared" si="135"/>
        <v>0</v>
      </c>
      <c r="U205" s="109" t="s">
        <v>61</v>
      </c>
      <c r="V205" s="119">
        <v>0</v>
      </c>
      <c r="W205" s="119">
        <v>0</v>
      </c>
      <c r="X205" s="119">
        <v>0</v>
      </c>
      <c r="Y205" s="119">
        <v>0</v>
      </c>
      <c r="Z205" s="119">
        <v>0</v>
      </c>
      <c r="AA205" s="119">
        <v>0</v>
      </c>
      <c r="AB205" s="119">
        <v>0</v>
      </c>
      <c r="AC205" s="120">
        <v>0</v>
      </c>
      <c r="AD205" s="121">
        <v>0</v>
      </c>
      <c r="AE205" s="121">
        <v>0</v>
      </c>
      <c r="AF205" s="121">
        <v>0</v>
      </c>
      <c r="AG205" s="121">
        <v>0</v>
      </c>
      <c r="AH205" s="121">
        <v>0</v>
      </c>
      <c r="AI205" s="122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</row>
    <row r="206" spans="1:111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134"/>
        <v>0</v>
      </c>
      <c r="K206" s="80" t="s">
        <v>23</v>
      </c>
      <c r="L206" s="93">
        <v>0</v>
      </c>
      <c r="M206" s="93">
        <v>0</v>
      </c>
      <c r="N206" s="93">
        <v>0</v>
      </c>
      <c r="O206" s="93">
        <v>0</v>
      </c>
      <c r="P206" s="93">
        <v>0</v>
      </c>
      <c r="Q206" s="93">
        <v>0</v>
      </c>
      <c r="R206" s="94">
        <v>0</v>
      </c>
      <c r="S206" s="95">
        <f t="shared" si="135"/>
        <v>0</v>
      </c>
      <c r="U206" s="110" t="s">
        <v>64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7">
        <v>0</v>
      </c>
      <c r="AI206" s="128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</row>
    <row r="207" spans="1:111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134"/>
        <v>0</v>
      </c>
      <c r="K207" s="81" t="s">
        <v>19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96">
        <v>0</v>
      </c>
      <c r="S207" s="97">
        <f t="shared" si="135"/>
        <v>0</v>
      </c>
      <c r="U207" s="111" t="s">
        <v>19</v>
      </c>
      <c r="V207" s="129">
        <v>0</v>
      </c>
      <c r="W207" s="129">
        <v>0</v>
      </c>
      <c r="X207" s="129">
        <v>0</v>
      </c>
      <c r="Y207" s="129">
        <v>0</v>
      </c>
      <c r="Z207" s="129">
        <v>0</v>
      </c>
      <c r="AA207" s="129">
        <v>0</v>
      </c>
      <c r="AB207" s="129">
        <v>0</v>
      </c>
      <c r="AC207" s="129">
        <v>0</v>
      </c>
      <c r="AD207" s="130">
        <v>0</v>
      </c>
      <c r="AE207" s="130">
        <v>0</v>
      </c>
      <c r="AF207" s="130">
        <v>0</v>
      </c>
      <c r="AG207" s="130">
        <v>0</v>
      </c>
      <c r="AH207" s="130">
        <v>0</v>
      </c>
      <c r="AI207" s="131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</row>
    <row r="208" spans="1:111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134"/>
        <v>0</v>
      </c>
      <c r="K208" s="80" t="s">
        <v>20</v>
      </c>
      <c r="L208" s="93">
        <v>0</v>
      </c>
      <c r="M208" s="93">
        <v>0</v>
      </c>
      <c r="N208" s="93">
        <v>0</v>
      </c>
      <c r="O208" s="93">
        <v>0</v>
      </c>
      <c r="P208" s="93">
        <v>0</v>
      </c>
      <c r="Q208" s="93">
        <v>0</v>
      </c>
      <c r="R208" s="94">
        <v>0</v>
      </c>
      <c r="S208" s="95">
        <f t="shared" si="135"/>
        <v>0</v>
      </c>
      <c r="U208" s="110" t="s">
        <v>20</v>
      </c>
      <c r="V208" s="126">
        <v>0</v>
      </c>
      <c r="W208" s="126">
        <v>0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7">
        <v>0</v>
      </c>
      <c r="AI208" s="128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</row>
    <row r="209" spans="1:111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134"/>
        <v>0</v>
      </c>
      <c r="K209" s="82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8">
        <v>0</v>
      </c>
      <c r="S209" s="99">
        <f t="shared" si="135"/>
        <v>0</v>
      </c>
      <c r="U209" s="111" t="s">
        <v>11</v>
      </c>
      <c r="V209" s="129">
        <v>0</v>
      </c>
      <c r="W209" s="129">
        <v>0</v>
      </c>
      <c r="X209" s="129">
        <v>0</v>
      </c>
      <c r="Y209" s="129">
        <v>0</v>
      </c>
      <c r="Z209" s="129">
        <v>0</v>
      </c>
      <c r="AA209" s="129">
        <v>0</v>
      </c>
      <c r="AB209" s="129">
        <v>0</v>
      </c>
      <c r="AC209" s="129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1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</row>
    <row r="210" spans="1:111" ht="15">
      <c r="A210" s="34" t="s">
        <v>26</v>
      </c>
      <c r="B210" s="70">
        <f>SUM(B189:B205)</f>
        <v>423.337922461245</v>
      </c>
      <c r="C210" s="70">
        <f t="shared" ref="C210:I210" si="137">SUM(C189:C205)</f>
        <v>275.37028137990274</v>
      </c>
      <c r="D210" s="70">
        <f t="shared" si="137"/>
        <v>6155.9713758698654</v>
      </c>
      <c r="E210" s="70">
        <f t="shared" si="137"/>
        <v>459.50997423289704</v>
      </c>
      <c r="F210" s="70">
        <f t="shared" si="137"/>
        <v>0</v>
      </c>
      <c r="G210" s="70">
        <f t="shared" si="137"/>
        <v>51.315784773245859</v>
      </c>
      <c r="H210" s="71">
        <f t="shared" si="137"/>
        <v>0</v>
      </c>
      <c r="I210" s="40">
        <f t="shared" si="137"/>
        <v>7365.5053387171556</v>
      </c>
      <c r="K210" s="83" t="s">
        <v>26</v>
      </c>
      <c r="L210" s="70">
        <f>SUM(L189:L205)</f>
        <v>423.337922461245</v>
      </c>
      <c r="M210" s="70">
        <f t="shared" ref="M210:S210" si="138">SUM(M189:M205)</f>
        <v>275.37028137990274</v>
      </c>
      <c r="N210" s="70">
        <f t="shared" si="138"/>
        <v>6155.9713758698654</v>
      </c>
      <c r="O210" s="70">
        <f t="shared" si="138"/>
        <v>459.50997423289704</v>
      </c>
      <c r="P210" s="70">
        <f t="shared" si="138"/>
        <v>825.64503398546537</v>
      </c>
      <c r="Q210" s="70">
        <f t="shared" si="138"/>
        <v>51.315784773245859</v>
      </c>
      <c r="R210" s="71">
        <f t="shared" si="138"/>
        <v>0</v>
      </c>
      <c r="S210" s="100">
        <f t="shared" si="138"/>
        <v>8191.1503727026211</v>
      </c>
      <c r="U210" s="112" t="s">
        <v>62</v>
      </c>
      <c r="V210" s="132">
        <f>SUM(V189:V205)</f>
        <v>321.14700016004088</v>
      </c>
      <c r="W210" s="132">
        <f t="shared" ref="W210:AH210" si="139">SUM(W189:W205)</f>
        <v>10.393957801134219</v>
      </c>
      <c r="X210" s="132">
        <f t="shared" si="139"/>
        <v>51.315784773245859</v>
      </c>
      <c r="Y210" s="132">
        <f t="shared" si="139"/>
        <v>275.37028137990274</v>
      </c>
      <c r="Z210" s="132">
        <f t="shared" si="139"/>
        <v>6069.2188116767884</v>
      </c>
      <c r="AA210" s="132">
        <f t="shared" si="139"/>
        <v>454.80358847631095</v>
      </c>
      <c r="AB210" s="132">
        <f t="shared" si="139"/>
        <v>825.64503398546537</v>
      </c>
      <c r="AC210" s="132">
        <f t="shared" si="139"/>
        <v>183.25591444973315</v>
      </c>
      <c r="AD210" s="133">
        <f t="shared" si="139"/>
        <v>91.796964500069947</v>
      </c>
      <c r="AE210" s="133">
        <f t="shared" si="139"/>
        <v>4.5694109523194744</v>
      </c>
      <c r="AF210" s="133">
        <f t="shared" si="139"/>
        <v>0</v>
      </c>
      <c r="AG210" s="133">
        <f t="shared" si="139"/>
        <v>86.752564193077092</v>
      </c>
      <c r="AH210" s="133">
        <f t="shared" si="139"/>
        <v>0.13697480426660716</v>
      </c>
      <c r="AI210" s="134">
        <f>SUM(V210:AC210)</f>
        <v>8191.1503727026211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</row>
    <row r="211" spans="1:111" s="14" customFormat="1" ht="15" thickBot="1">
      <c r="A211" s="31" t="s">
        <v>86</v>
      </c>
      <c r="B211" s="49">
        <f>IF($I210=0,"-",B210/$I210)</f>
        <v>5.7475747147442489E-2</v>
      </c>
      <c r="C211" s="49">
        <f t="shared" ref="C211:H211" si="140">IF($I210=0,"-",C210/$I210)</f>
        <v>3.7386475023296062E-2</v>
      </c>
      <c r="D211" s="49">
        <f t="shared" si="140"/>
        <v>0.83578398124439435</v>
      </c>
      <c r="E211" s="49">
        <f t="shared" si="140"/>
        <v>6.2386754621907521E-2</v>
      </c>
      <c r="F211" s="49">
        <f t="shared" si="140"/>
        <v>0</v>
      </c>
      <c r="G211" s="49">
        <f t="shared" si="140"/>
        <v>6.9670419629596645E-3</v>
      </c>
      <c r="H211" s="72">
        <f t="shared" si="140"/>
        <v>0</v>
      </c>
      <c r="I211" s="50">
        <f>SUM(B211:H211)</f>
        <v>1.0000000000000002</v>
      </c>
      <c r="K211" s="84" t="s">
        <v>86</v>
      </c>
      <c r="L211" s="101">
        <f>IF($S210=0,"-",L210/$S210)</f>
        <v>5.168235268541007E-2</v>
      </c>
      <c r="M211" s="101">
        <f t="shared" ref="M211:R211" si="141">IF($S210=0,"-",M210/$S210)</f>
        <v>3.3618022969958729E-2</v>
      </c>
      <c r="N211" s="101">
        <f t="shared" si="141"/>
        <v>0.75153929494261495</v>
      </c>
      <c r="O211" s="101">
        <f t="shared" si="141"/>
        <v>5.6098344350292338E-2</v>
      </c>
      <c r="P211" s="101">
        <f t="shared" si="141"/>
        <v>0.100797201420812</v>
      </c>
      <c r="Q211" s="101">
        <f t="shared" si="141"/>
        <v>6.2647836309119697E-3</v>
      </c>
      <c r="R211" s="102">
        <f t="shared" si="141"/>
        <v>0</v>
      </c>
      <c r="S211" s="103">
        <f>SUM(L211:R211)</f>
        <v>1</v>
      </c>
      <c r="U211" s="113" t="s">
        <v>86</v>
      </c>
      <c r="V211" s="135">
        <f>+V210/$AI210</f>
        <v>3.9206580949884377E-2</v>
      </c>
      <c r="W211" s="135">
        <f t="shared" ref="W211:AH211" si="142">+W210/$AI210</f>
        <v>1.2689252825552504E-3</v>
      </c>
      <c r="X211" s="135">
        <f t="shared" si="142"/>
        <v>6.2647836309119697E-3</v>
      </c>
      <c r="Y211" s="135">
        <f t="shared" si="142"/>
        <v>3.3618022969958729E-2</v>
      </c>
      <c r="Z211" s="135">
        <f t="shared" si="142"/>
        <v>0.74094828388241218</v>
      </c>
      <c r="AA211" s="135">
        <f t="shared" si="142"/>
        <v>5.552377477917686E-2</v>
      </c>
      <c r="AB211" s="135">
        <f t="shared" si="142"/>
        <v>0.100797201420812</v>
      </c>
      <c r="AC211" s="135">
        <f t="shared" si="142"/>
        <v>2.2372427084288646E-2</v>
      </c>
      <c r="AD211" s="135">
        <f t="shared" si="142"/>
        <v>1.1206846452970451E-2</v>
      </c>
      <c r="AE211" s="135">
        <f t="shared" si="142"/>
        <v>5.5784727961376984E-4</v>
      </c>
      <c r="AF211" s="135">
        <f t="shared" si="142"/>
        <v>0</v>
      </c>
      <c r="AG211" s="135">
        <f t="shared" si="142"/>
        <v>1.059101106020272E-2</v>
      </c>
      <c r="AH211" s="135">
        <f t="shared" si="142"/>
        <v>1.6722291501701873E-5</v>
      </c>
      <c r="AI211" s="136">
        <f>SUM(V211:AC211)</f>
        <v>1</v>
      </c>
    </row>
    <row r="212" spans="1:111" ht="15" thickBot="1">
      <c r="A212" s="32"/>
      <c r="B212" s="32"/>
      <c r="C212" s="32"/>
      <c r="D212" s="32"/>
      <c r="E212" s="32"/>
      <c r="F212" s="32"/>
      <c r="G212" s="32"/>
      <c r="H212" s="32"/>
      <c r="I212" s="32"/>
      <c r="K212" s="32"/>
      <c r="L212" s="32"/>
      <c r="M212" s="32"/>
      <c r="N212" s="32"/>
      <c r="O212" s="32"/>
      <c r="P212" s="32"/>
      <c r="Q212" s="32"/>
      <c r="R212" s="32"/>
      <c r="S212" s="32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</row>
    <row r="213" spans="1:111" ht="30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4" t="s">
        <v>35</v>
      </c>
      <c r="L213" s="86" t="s">
        <v>0</v>
      </c>
      <c r="M213" s="86" t="s">
        <v>1</v>
      </c>
      <c r="N213" s="86" t="s">
        <v>2</v>
      </c>
      <c r="O213" s="86" t="s">
        <v>3</v>
      </c>
      <c r="P213" s="86" t="s">
        <v>27</v>
      </c>
      <c r="Q213" s="86" t="s">
        <v>4</v>
      </c>
      <c r="R213" s="86" t="s">
        <v>5</v>
      </c>
      <c r="S213" s="87" t="s">
        <v>6</v>
      </c>
      <c r="U213" s="445" t="s">
        <v>35</v>
      </c>
      <c r="V213" s="116" t="s">
        <v>77</v>
      </c>
      <c r="W213" s="116" t="s">
        <v>78</v>
      </c>
      <c r="X213" s="116" t="s">
        <v>4</v>
      </c>
      <c r="Y213" s="116" t="s">
        <v>1</v>
      </c>
      <c r="Z213" s="116" t="s">
        <v>2</v>
      </c>
      <c r="AA213" s="116" t="s">
        <v>3</v>
      </c>
      <c r="AB213" s="116" t="s">
        <v>54</v>
      </c>
      <c r="AC213" s="116" t="s">
        <v>66</v>
      </c>
      <c r="AD213" s="117" t="s">
        <v>79</v>
      </c>
      <c r="AE213" s="117" t="s">
        <v>80</v>
      </c>
      <c r="AF213" s="117" t="s">
        <v>81</v>
      </c>
      <c r="AG213" s="117" t="s">
        <v>82</v>
      </c>
      <c r="AH213" s="117" t="s">
        <v>83</v>
      </c>
      <c r="AI213" s="118" t="s">
        <v>62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</row>
    <row r="214" spans="1:111" ht="15">
      <c r="A214" s="411" t="s">
        <v>35</v>
      </c>
      <c r="B214" s="386" t="s">
        <v>119</v>
      </c>
      <c r="C214" s="387"/>
      <c r="D214" s="387"/>
      <c r="E214" s="387"/>
      <c r="F214" s="387"/>
      <c r="G214" s="387"/>
      <c r="H214" s="387"/>
      <c r="I214" s="388"/>
      <c r="K214" s="405" t="s">
        <v>35</v>
      </c>
      <c r="L214" s="389" t="s">
        <v>119</v>
      </c>
      <c r="M214" s="390"/>
      <c r="N214" s="390"/>
      <c r="O214" s="390"/>
      <c r="P214" s="390"/>
      <c r="Q214" s="390"/>
      <c r="R214" s="390"/>
      <c r="S214" s="391"/>
      <c r="U214" s="446" t="s">
        <v>35</v>
      </c>
      <c r="V214" s="402" t="s">
        <v>119</v>
      </c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3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</row>
    <row r="215" spans="1:111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  <c r="K215" s="85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4">
        <v>0</v>
      </c>
      <c r="S215" s="105">
        <f>SUM(L215:R215)</f>
        <v>0</v>
      </c>
      <c r="U215" s="106" t="s">
        <v>7</v>
      </c>
      <c r="V215" s="119">
        <v>0</v>
      </c>
      <c r="W215" s="119">
        <v>0</v>
      </c>
      <c r="X215" s="119">
        <v>0</v>
      </c>
      <c r="Y215" s="119">
        <v>0</v>
      </c>
      <c r="Z215" s="119">
        <v>0</v>
      </c>
      <c r="AA215" s="119">
        <v>0</v>
      </c>
      <c r="AB215" s="119">
        <v>0</v>
      </c>
      <c r="AC215" s="120">
        <v>0</v>
      </c>
      <c r="AD215" s="121">
        <v>0</v>
      </c>
      <c r="AE215" s="121">
        <v>0</v>
      </c>
      <c r="AF215" s="121">
        <v>0</v>
      </c>
      <c r="AG215" s="121">
        <v>0</v>
      </c>
      <c r="AH215" s="121">
        <v>0</v>
      </c>
      <c r="AI215" s="122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</row>
    <row r="216" spans="1:111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143">SUM(B216:H216)</f>
        <v>0</v>
      </c>
      <c r="K216" s="77" t="s">
        <v>8</v>
      </c>
      <c r="L216" s="90">
        <v>0</v>
      </c>
      <c r="M216" s="90">
        <v>0</v>
      </c>
      <c r="N216" s="90">
        <v>0</v>
      </c>
      <c r="O216" s="90">
        <v>0</v>
      </c>
      <c r="P216" s="90">
        <v>0</v>
      </c>
      <c r="Q216" s="90">
        <v>0</v>
      </c>
      <c r="R216" s="91">
        <v>0</v>
      </c>
      <c r="S216" s="92">
        <f t="shared" ref="S216:S235" si="144">SUM(L216:R216)</f>
        <v>0</v>
      </c>
      <c r="U216" s="107" t="s">
        <v>8</v>
      </c>
      <c r="V216" s="123">
        <v>0</v>
      </c>
      <c r="W216" s="123">
        <v>0</v>
      </c>
      <c r="X216" s="123">
        <v>0</v>
      </c>
      <c r="Y216" s="123">
        <v>0</v>
      </c>
      <c r="Z216" s="123">
        <v>0</v>
      </c>
      <c r="AA216" s="123">
        <v>0</v>
      </c>
      <c r="AB216" s="123">
        <v>0</v>
      </c>
      <c r="AC216" s="124">
        <v>0</v>
      </c>
      <c r="AD216" s="123">
        <v>0</v>
      </c>
      <c r="AE216" s="123">
        <v>0</v>
      </c>
      <c r="AF216" s="123">
        <v>0</v>
      </c>
      <c r="AG216" s="123">
        <v>0</v>
      </c>
      <c r="AH216" s="123">
        <v>0</v>
      </c>
      <c r="AI216" s="125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</row>
    <row r="217" spans="1:111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143"/>
        <v>0</v>
      </c>
      <c r="K217" s="78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8">
        <v>0</v>
      </c>
      <c r="S217" s="89">
        <f t="shared" si="144"/>
        <v>0</v>
      </c>
      <c r="U217" s="108" t="s">
        <v>10</v>
      </c>
      <c r="V217" s="119">
        <v>0</v>
      </c>
      <c r="W217" s="119">
        <v>0</v>
      </c>
      <c r="X217" s="119">
        <v>0</v>
      </c>
      <c r="Y217" s="119">
        <v>0</v>
      </c>
      <c r="Z217" s="119">
        <v>0</v>
      </c>
      <c r="AA217" s="119">
        <v>0</v>
      </c>
      <c r="AB217" s="119">
        <v>0</v>
      </c>
      <c r="AC217" s="120">
        <v>0</v>
      </c>
      <c r="AD217" s="121">
        <v>0</v>
      </c>
      <c r="AE217" s="121">
        <v>0</v>
      </c>
      <c r="AF217" s="121">
        <v>0</v>
      </c>
      <c r="AG217" s="121">
        <v>0</v>
      </c>
      <c r="AH217" s="121">
        <v>0</v>
      </c>
      <c r="AI217" s="122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</row>
    <row r="218" spans="1:111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143"/>
        <v>0</v>
      </c>
      <c r="K218" s="77" t="s">
        <v>55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1">
        <v>0</v>
      </c>
      <c r="S218" s="92">
        <f t="shared" si="144"/>
        <v>0</v>
      </c>
      <c r="U218" s="107" t="s">
        <v>55</v>
      </c>
      <c r="V218" s="123">
        <v>0</v>
      </c>
      <c r="W218" s="123">
        <v>0</v>
      </c>
      <c r="X218" s="123">
        <v>0</v>
      </c>
      <c r="Y218" s="123">
        <v>0</v>
      </c>
      <c r="Z218" s="123">
        <v>0</v>
      </c>
      <c r="AA218" s="123">
        <v>0</v>
      </c>
      <c r="AB218" s="123">
        <v>0</v>
      </c>
      <c r="AC218" s="124">
        <v>0</v>
      </c>
      <c r="AD218" s="123">
        <v>0</v>
      </c>
      <c r="AE218" s="123">
        <v>0</v>
      </c>
      <c r="AF218" s="123">
        <v>0</v>
      </c>
      <c r="AG218" s="123">
        <v>0</v>
      </c>
      <c r="AH218" s="123">
        <v>0</v>
      </c>
      <c r="AI218" s="125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</row>
    <row r="219" spans="1:111" ht="15">
      <c r="A219" s="28" t="s">
        <v>16</v>
      </c>
      <c r="B219" s="44">
        <v>27.712384071509597</v>
      </c>
      <c r="C219" s="44">
        <v>14.200572378561112</v>
      </c>
      <c r="D219" s="44">
        <v>3.751699031709089</v>
      </c>
      <c r="E219" s="44">
        <v>0</v>
      </c>
      <c r="F219" s="397"/>
      <c r="G219" s="44">
        <v>0</v>
      </c>
      <c r="H219" s="45">
        <v>0</v>
      </c>
      <c r="I219" s="40">
        <f t="shared" si="143"/>
        <v>45.664655481779796</v>
      </c>
      <c r="K219" s="78" t="s">
        <v>16</v>
      </c>
      <c r="L219" s="44">
        <v>27.712384071509597</v>
      </c>
      <c r="M219" s="44">
        <v>14.200572378561112</v>
      </c>
      <c r="N219" s="44">
        <v>3.751699031709089</v>
      </c>
      <c r="O219" s="44">
        <v>0</v>
      </c>
      <c r="P219" s="44">
        <v>0</v>
      </c>
      <c r="Q219" s="44">
        <v>0</v>
      </c>
      <c r="R219" s="88">
        <v>0</v>
      </c>
      <c r="S219" s="89">
        <f t="shared" si="144"/>
        <v>45.664655481779796</v>
      </c>
      <c r="U219" s="108" t="s">
        <v>16</v>
      </c>
      <c r="V219" s="119">
        <v>27.712384071509597</v>
      </c>
      <c r="W219" s="119">
        <v>0</v>
      </c>
      <c r="X219" s="119">
        <v>0</v>
      </c>
      <c r="Y219" s="119">
        <v>14.200572378561112</v>
      </c>
      <c r="Z219" s="119">
        <v>2.6482581400299452</v>
      </c>
      <c r="AA219" s="119">
        <v>0</v>
      </c>
      <c r="AB219" s="119">
        <v>0</v>
      </c>
      <c r="AC219" s="120">
        <v>1.1034408916791441</v>
      </c>
      <c r="AD219" s="121">
        <v>0</v>
      </c>
      <c r="AE219" s="121">
        <v>0</v>
      </c>
      <c r="AF219" s="121">
        <v>0</v>
      </c>
      <c r="AG219" s="121">
        <v>1.1034408916791441</v>
      </c>
      <c r="AH219" s="121">
        <v>0</v>
      </c>
      <c r="AI219" s="122">
        <f t="shared" si="145"/>
        <v>45.664655481779796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</row>
    <row r="220" spans="1:111" ht="15">
      <c r="A220" s="27" t="s">
        <v>67</v>
      </c>
      <c r="B220" s="41">
        <v>6.5683813259085131</v>
      </c>
      <c r="C220" s="41">
        <v>0</v>
      </c>
      <c r="D220" s="41">
        <v>6.4666148618610837</v>
      </c>
      <c r="E220" s="41">
        <v>0</v>
      </c>
      <c r="F220" s="397"/>
      <c r="G220" s="41">
        <v>0</v>
      </c>
      <c r="H220" s="42">
        <v>0</v>
      </c>
      <c r="I220" s="43">
        <f t="shared" si="143"/>
        <v>13.034996187769597</v>
      </c>
      <c r="K220" s="77" t="s">
        <v>67</v>
      </c>
      <c r="L220" s="90">
        <v>6.5683813259085131</v>
      </c>
      <c r="M220" s="90">
        <v>0</v>
      </c>
      <c r="N220" s="90">
        <v>6.4666148618610837</v>
      </c>
      <c r="O220" s="90">
        <v>0</v>
      </c>
      <c r="P220" s="90">
        <v>0</v>
      </c>
      <c r="Q220" s="90">
        <v>0</v>
      </c>
      <c r="R220" s="91">
        <v>0</v>
      </c>
      <c r="S220" s="92">
        <f t="shared" si="144"/>
        <v>13.034996187769597</v>
      </c>
      <c r="U220" s="107" t="s">
        <v>56</v>
      </c>
      <c r="V220" s="123">
        <v>6.5683813259085131</v>
      </c>
      <c r="W220" s="123">
        <v>0</v>
      </c>
      <c r="X220" s="123">
        <v>0</v>
      </c>
      <c r="Y220" s="123">
        <v>0</v>
      </c>
      <c r="Z220" s="123">
        <v>6.4666148618610837</v>
      </c>
      <c r="AA220" s="123">
        <v>0</v>
      </c>
      <c r="AB220" s="123">
        <v>0</v>
      </c>
      <c r="AC220" s="124">
        <v>0</v>
      </c>
      <c r="AD220" s="123">
        <v>0</v>
      </c>
      <c r="AE220" s="123">
        <v>0</v>
      </c>
      <c r="AF220" s="123">
        <v>0</v>
      </c>
      <c r="AG220" s="123">
        <v>0</v>
      </c>
      <c r="AH220" s="123">
        <v>0</v>
      </c>
      <c r="AI220" s="125">
        <f t="shared" si="145"/>
        <v>13.034996187769597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</row>
    <row r="221" spans="1:111" ht="15">
      <c r="A221" s="28" t="s">
        <v>57</v>
      </c>
      <c r="B221" s="44">
        <v>0</v>
      </c>
      <c r="C221" s="44">
        <v>0</v>
      </c>
      <c r="D221" s="44">
        <v>0</v>
      </c>
      <c r="E221" s="44">
        <v>0.14188836505978297</v>
      </c>
      <c r="F221" s="397"/>
      <c r="G221" s="44">
        <v>0</v>
      </c>
      <c r="H221" s="45">
        <v>0</v>
      </c>
      <c r="I221" s="40">
        <f t="shared" si="143"/>
        <v>0.14188836505978297</v>
      </c>
      <c r="K221" s="78" t="s">
        <v>57</v>
      </c>
      <c r="L221" s="44">
        <v>0</v>
      </c>
      <c r="M221" s="44">
        <v>0</v>
      </c>
      <c r="N221" s="44">
        <v>0</v>
      </c>
      <c r="O221" s="44">
        <v>0.14188836505978297</v>
      </c>
      <c r="P221" s="44">
        <v>211.8645606476706</v>
      </c>
      <c r="Q221" s="44">
        <v>0</v>
      </c>
      <c r="R221" s="88">
        <v>0</v>
      </c>
      <c r="S221" s="89">
        <f t="shared" si="144"/>
        <v>212.00644901273037</v>
      </c>
      <c r="U221" s="108" t="s">
        <v>57</v>
      </c>
      <c r="V221" s="119">
        <v>0</v>
      </c>
      <c r="W221" s="119">
        <v>0</v>
      </c>
      <c r="X221" s="119">
        <v>0</v>
      </c>
      <c r="Y221" s="119">
        <v>0</v>
      </c>
      <c r="Z221" s="119">
        <v>0</v>
      </c>
      <c r="AA221" s="119">
        <v>0.14188836505978297</v>
      </c>
      <c r="AB221" s="119">
        <v>211.8645606476706</v>
      </c>
      <c r="AC221" s="120">
        <v>0</v>
      </c>
      <c r="AD221" s="119">
        <v>0</v>
      </c>
      <c r="AE221" s="119">
        <v>0</v>
      </c>
      <c r="AF221" s="119">
        <v>0</v>
      </c>
      <c r="AG221" s="119">
        <v>0</v>
      </c>
      <c r="AH221" s="119">
        <v>0</v>
      </c>
      <c r="AI221" s="122">
        <f t="shared" si="145"/>
        <v>212.00644901273037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</row>
    <row r="222" spans="1:111" ht="15">
      <c r="A222" s="27" t="s">
        <v>12</v>
      </c>
      <c r="B222" s="41">
        <v>0</v>
      </c>
      <c r="C222" s="41">
        <v>0</v>
      </c>
      <c r="D222" s="41">
        <v>0</v>
      </c>
      <c r="E222" s="41">
        <v>3.189148978170535E-14</v>
      </c>
      <c r="F222" s="397"/>
      <c r="G222" s="41">
        <v>0</v>
      </c>
      <c r="H222" s="42">
        <v>0</v>
      </c>
      <c r="I222" s="43">
        <f t="shared" si="143"/>
        <v>3.189148978170535E-14</v>
      </c>
      <c r="K222" s="77" t="s">
        <v>12</v>
      </c>
      <c r="L222" s="90">
        <v>0</v>
      </c>
      <c r="M222" s="90">
        <v>0</v>
      </c>
      <c r="N222" s="90">
        <v>0</v>
      </c>
      <c r="O222" s="90">
        <v>3.189148978170535E-14</v>
      </c>
      <c r="P222" s="90">
        <v>54.724658883163379</v>
      </c>
      <c r="Q222" s="90">
        <v>0</v>
      </c>
      <c r="R222" s="91">
        <v>0</v>
      </c>
      <c r="S222" s="92">
        <f t="shared" si="144"/>
        <v>54.724658883163407</v>
      </c>
      <c r="U222" s="107" t="s">
        <v>12</v>
      </c>
      <c r="V222" s="123">
        <v>0</v>
      </c>
      <c r="W222" s="123">
        <v>0</v>
      </c>
      <c r="X222" s="123">
        <v>0</v>
      </c>
      <c r="Y222" s="123">
        <v>0</v>
      </c>
      <c r="Z222" s="123">
        <v>0</v>
      </c>
      <c r="AA222" s="123">
        <v>3.189148978170535E-14</v>
      </c>
      <c r="AB222" s="123">
        <v>54.724658883163379</v>
      </c>
      <c r="AC222" s="124">
        <v>0</v>
      </c>
      <c r="AD222" s="123">
        <v>0</v>
      </c>
      <c r="AE222" s="123">
        <v>0</v>
      </c>
      <c r="AF222" s="123">
        <v>0</v>
      </c>
      <c r="AG222" s="123">
        <v>0</v>
      </c>
      <c r="AH222" s="123">
        <v>0</v>
      </c>
      <c r="AI222" s="125">
        <f t="shared" si="145"/>
        <v>54.724658883163407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</row>
    <row r="223" spans="1:111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143"/>
        <v>0</v>
      </c>
      <c r="K223" s="78" t="s">
        <v>58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8">
        <v>0</v>
      </c>
      <c r="S223" s="89">
        <f t="shared" si="144"/>
        <v>0</v>
      </c>
      <c r="U223" s="108" t="s">
        <v>58</v>
      </c>
      <c r="V223" s="119">
        <v>0</v>
      </c>
      <c r="W223" s="119">
        <v>0</v>
      </c>
      <c r="X223" s="119">
        <v>0</v>
      </c>
      <c r="Y223" s="119">
        <v>0</v>
      </c>
      <c r="Z223" s="119">
        <v>0</v>
      </c>
      <c r="AA223" s="119">
        <v>0</v>
      </c>
      <c r="AB223" s="119">
        <v>0</v>
      </c>
      <c r="AC223" s="120">
        <v>0</v>
      </c>
      <c r="AD223" s="119">
        <v>0</v>
      </c>
      <c r="AE223" s="119">
        <v>0</v>
      </c>
      <c r="AF223" s="119">
        <v>0</v>
      </c>
      <c r="AG223" s="119">
        <v>0</v>
      </c>
      <c r="AH223" s="119">
        <v>0</v>
      </c>
      <c r="AI223" s="122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</row>
    <row r="224" spans="1:111" ht="15">
      <c r="A224" s="27" t="s">
        <v>17</v>
      </c>
      <c r="B224" s="41">
        <v>4.6435946063794757</v>
      </c>
      <c r="C224" s="41">
        <v>0</v>
      </c>
      <c r="D224" s="41">
        <v>18.393115165822191</v>
      </c>
      <c r="E224" s="41">
        <v>0.97208832997947481</v>
      </c>
      <c r="F224" s="397"/>
      <c r="G224" s="41">
        <v>0</v>
      </c>
      <c r="H224" s="42">
        <v>0</v>
      </c>
      <c r="I224" s="43">
        <f t="shared" si="143"/>
        <v>24.008798102181142</v>
      </c>
      <c r="K224" s="77" t="s">
        <v>17</v>
      </c>
      <c r="L224" s="90">
        <v>4.6435946063794757</v>
      </c>
      <c r="M224" s="90">
        <v>0</v>
      </c>
      <c r="N224" s="90">
        <v>18.393115165822191</v>
      </c>
      <c r="O224" s="90">
        <v>0.97208832997947481</v>
      </c>
      <c r="P224" s="90">
        <v>0</v>
      </c>
      <c r="Q224" s="90">
        <v>0</v>
      </c>
      <c r="R224" s="91">
        <v>0</v>
      </c>
      <c r="S224" s="92">
        <f t="shared" si="144"/>
        <v>24.008798102181142</v>
      </c>
      <c r="U224" s="107" t="s">
        <v>17</v>
      </c>
      <c r="V224" s="123">
        <v>4.6435946063794757</v>
      </c>
      <c r="W224" s="123">
        <v>0</v>
      </c>
      <c r="X224" s="123">
        <v>0</v>
      </c>
      <c r="Y224" s="123">
        <v>0</v>
      </c>
      <c r="Z224" s="123">
        <v>18.393115165822191</v>
      </c>
      <c r="AA224" s="123">
        <v>0.97208832997947481</v>
      </c>
      <c r="AB224" s="123">
        <v>0</v>
      </c>
      <c r="AC224" s="124">
        <v>0</v>
      </c>
      <c r="AD224" s="123">
        <v>0</v>
      </c>
      <c r="AE224" s="123">
        <v>0</v>
      </c>
      <c r="AF224" s="123">
        <v>0</v>
      </c>
      <c r="AG224" s="123">
        <v>0</v>
      </c>
      <c r="AH224" s="123">
        <v>0</v>
      </c>
      <c r="AI224" s="125">
        <f t="shared" si="145"/>
        <v>24.008798102181142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</row>
    <row r="225" spans="1:111" ht="15">
      <c r="A225" s="28" t="s">
        <v>139</v>
      </c>
      <c r="B225" s="44">
        <v>97.665176556888554</v>
      </c>
      <c r="C225" s="44">
        <v>3.8540026320766381</v>
      </c>
      <c r="D225" s="44">
        <v>838.48045318701134</v>
      </c>
      <c r="E225" s="44">
        <v>1.0672622673442997</v>
      </c>
      <c r="F225" s="397"/>
      <c r="G225" s="44">
        <v>0</v>
      </c>
      <c r="H225" s="45">
        <v>0</v>
      </c>
      <c r="I225" s="40">
        <f t="shared" si="143"/>
        <v>941.06689464332078</v>
      </c>
      <c r="K225" s="78" t="s">
        <v>139</v>
      </c>
      <c r="L225" s="44">
        <v>97.665176556888554</v>
      </c>
      <c r="M225" s="44">
        <v>3.8540026320766381</v>
      </c>
      <c r="N225" s="44">
        <v>838.48045318701134</v>
      </c>
      <c r="O225" s="44">
        <v>1.0672622673442997</v>
      </c>
      <c r="P225" s="44">
        <v>0</v>
      </c>
      <c r="Q225" s="44">
        <v>0</v>
      </c>
      <c r="R225" s="88">
        <v>0</v>
      </c>
      <c r="S225" s="89">
        <f t="shared" si="144"/>
        <v>941.06689464332078</v>
      </c>
      <c r="U225" s="108" t="s">
        <v>139</v>
      </c>
      <c r="V225" s="119">
        <v>89.71807641861669</v>
      </c>
      <c r="W225" s="119">
        <v>0</v>
      </c>
      <c r="X225" s="119">
        <v>0</v>
      </c>
      <c r="Y225" s="119">
        <v>3.8540026320766381</v>
      </c>
      <c r="Z225" s="119">
        <v>280.46170077103551</v>
      </c>
      <c r="AA225" s="119">
        <v>1.0672622673442997</v>
      </c>
      <c r="AB225" s="119">
        <v>0</v>
      </c>
      <c r="AC225" s="120">
        <v>565.96585255424782</v>
      </c>
      <c r="AD225" s="119">
        <v>7.9471001382718587</v>
      </c>
      <c r="AE225" s="119">
        <v>0</v>
      </c>
      <c r="AF225" s="119">
        <v>0</v>
      </c>
      <c r="AG225" s="119">
        <v>558.01875241597588</v>
      </c>
      <c r="AH225" s="119">
        <v>0</v>
      </c>
      <c r="AI225" s="122">
        <f t="shared" si="145"/>
        <v>941.06689464332089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</row>
    <row r="226" spans="1:111" ht="15">
      <c r="A226" s="27" t="s">
        <v>25</v>
      </c>
      <c r="B226" s="41">
        <v>80.79411967667285</v>
      </c>
      <c r="C226" s="41">
        <v>3.3989272463783844</v>
      </c>
      <c r="D226" s="41">
        <v>103.01079876016722</v>
      </c>
      <c r="E226" s="41">
        <v>995.19851135275451</v>
      </c>
      <c r="F226" s="397"/>
      <c r="G226" s="41">
        <v>190.49294523437371</v>
      </c>
      <c r="H226" s="42">
        <v>20.981032385051751</v>
      </c>
      <c r="I226" s="43">
        <f t="shared" si="143"/>
        <v>1393.8763346553985</v>
      </c>
      <c r="K226" s="77" t="s">
        <v>25</v>
      </c>
      <c r="L226" s="90">
        <v>80.79411967667285</v>
      </c>
      <c r="M226" s="90">
        <v>3.3989272463783844</v>
      </c>
      <c r="N226" s="90">
        <v>103.01079876016722</v>
      </c>
      <c r="O226" s="90">
        <v>995.19851135275451</v>
      </c>
      <c r="P226" s="90">
        <v>31.466439796947746</v>
      </c>
      <c r="Q226" s="90">
        <v>190.49294523437371</v>
      </c>
      <c r="R226" s="91">
        <v>20.981032385051751</v>
      </c>
      <c r="S226" s="92">
        <f t="shared" si="144"/>
        <v>1425.3427744523462</v>
      </c>
      <c r="U226" s="107" t="s">
        <v>25</v>
      </c>
      <c r="V226" s="123">
        <v>0</v>
      </c>
      <c r="W226" s="123">
        <v>72.474731684180696</v>
      </c>
      <c r="X226" s="123">
        <v>190.49294523437371</v>
      </c>
      <c r="Y226" s="123">
        <v>3.3989272463783844</v>
      </c>
      <c r="Z226" s="123">
        <v>101.71986685338214</v>
      </c>
      <c r="AA226" s="123">
        <v>985.45175533569045</v>
      </c>
      <c r="AB226" s="123">
        <v>31.466439796947746</v>
      </c>
      <c r="AC226" s="124">
        <v>40.338108301392971</v>
      </c>
      <c r="AD226" s="123">
        <v>8.3193879924921568</v>
      </c>
      <c r="AE226" s="123">
        <v>5.4078785198352977</v>
      </c>
      <c r="AF226" s="123">
        <v>20.981032385051751</v>
      </c>
      <c r="AG226" s="123">
        <v>1.2909319067850697</v>
      </c>
      <c r="AH226" s="123">
        <v>4.3388774972287028</v>
      </c>
      <c r="AI226" s="125">
        <f t="shared" si="145"/>
        <v>1425.3427744523462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</row>
    <row r="227" spans="1:111" ht="15">
      <c r="A227" s="28" t="s">
        <v>24</v>
      </c>
      <c r="B227" s="44">
        <v>242.37088963923378</v>
      </c>
      <c r="C227" s="44">
        <v>0</v>
      </c>
      <c r="D227" s="44">
        <v>66.728421723768335</v>
      </c>
      <c r="E227" s="44">
        <v>0</v>
      </c>
      <c r="F227" s="397"/>
      <c r="G227" s="44">
        <v>0</v>
      </c>
      <c r="H227" s="45">
        <v>0</v>
      </c>
      <c r="I227" s="40">
        <f t="shared" si="143"/>
        <v>309.09931136300213</v>
      </c>
      <c r="K227" s="78" t="s">
        <v>24</v>
      </c>
      <c r="L227" s="44">
        <v>242.37088963923378</v>
      </c>
      <c r="M227" s="44">
        <v>0</v>
      </c>
      <c r="N227" s="44">
        <v>66.728421723768335</v>
      </c>
      <c r="O227" s="44">
        <v>0</v>
      </c>
      <c r="P227" s="44">
        <v>0</v>
      </c>
      <c r="Q227" s="44">
        <v>0</v>
      </c>
      <c r="R227" s="88">
        <v>0</v>
      </c>
      <c r="S227" s="89">
        <f t="shared" si="144"/>
        <v>309.09931136300213</v>
      </c>
      <c r="U227" s="108" t="s">
        <v>24</v>
      </c>
      <c r="V227" s="119">
        <v>242.37088963923378</v>
      </c>
      <c r="W227" s="119">
        <v>0</v>
      </c>
      <c r="X227" s="119">
        <v>0</v>
      </c>
      <c r="Y227" s="119">
        <v>0</v>
      </c>
      <c r="Z227" s="119">
        <v>0</v>
      </c>
      <c r="AA227" s="119">
        <v>0</v>
      </c>
      <c r="AB227" s="119">
        <v>0</v>
      </c>
      <c r="AC227" s="120">
        <v>66.728421723768335</v>
      </c>
      <c r="AD227" s="119">
        <v>0</v>
      </c>
      <c r="AE227" s="119">
        <v>0</v>
      </c>
      <c r="AF227" s="119">
        <v>0</v>
      </c>
      <c r="AG227" s="119">
        <v>66.728421723768335</v>
      </c>
      <c r="AH227" s="119">
        <v>0</v>
      </c>
      <c r="AI227" s="122">
        <f t="shared" si="145"/>
        <v>309.09931136300213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</row>
    <row r="228" spans="1:111" ht="15">
      <c r="A228" s="27" t="s">
        <v>59</v>
      </c>
      <c r="B228" s="41">
        <v>0.16060440335180787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143"/>
        <v>0.16060440335180787</v>
      </c>
      <c r="K228" s="77" t="s">
        <v>59</v>
      </c>
      <c r="L228" s="90">
        <v>0.16060440335180787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1">
        <v>0</v>
      </c>
      <c r="S228" s="92">
        <f t="shared" si="144"/>
        <v>0.16060440335180787</v>
      </c>
      <c r="U228" s="107" t="s">
        <v>59</v>
      </c>
      <c r="V228" s="123">
        <v>0.16060440335180787</v>
      </c>
      <c r="W228" s="123">
        <v>0</v>
      </c>
      <c r="X228" s="123">
        <v>0</v>
      </c>
      <c r="Y228" s="123">
        <v>0</v>
      </c>
      <c r="Z228" s="123">
        <v>0</v>
      </c>
      <c r="AA228" s="123">
        <v>0</v>
      </c>
      <c r="AB228" s="123">
        <v>0</v>
      </c>
      <c r="AC228" s="124">
        <v>0</v>
      </c>
      <c r="AD228" s="123">
        <v>0</v>
      </c>
      <c r="AE228" s="123">
        <v>0</v>
      </c>
      <c r="AF228" s="123">
        <v>0</v>
      </c>
      <c r="AG228" s="123">
        <v>0</v>
      </c>
      <c r="AH228" s="123">
        <v>0</v>
      </c>
      <c r="AI228" s="125">
        <f t="shared" si="145"/>
        <v>0.16060440335180787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</row>
    <row r="229" spans="1:111" ht="15">
      <c r="A229" s="28" t="s">
        <v>22</v>
      </c>
      <c r="B229" s="44">
        <v>31.813798395278706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143"/>
        <v>31.813798395278706</v>
      </c>
      <c r="K229" s="78" t="s">
        <v>22</v>
      </c>
      <c r="L229" s="44">
        <v>31.813798395278706</v>
      </c>
      <c r="M229" s="44">
        <v>0</v>
      </c>
      <c r="N229" s="44">
        <v>0</v>
      </c>
      <c r="O229" s="44">
        <v>0</v>
      </c>
      <c r="P229" s="44">
        <v>7.7318905486100915</v>
      </c>
      <c r="Q229" s="44">
        <v>0</v>
      </c>
      <c r="R229" s="88">
        <v>0</v>
      </c>
      <c r="S229" s="89">
        <f t="shared" si="144"/>
        <v>39.545688943888798</v>
      </c>
      <c r="U229" s="108" t="s">
        <v>22</v>
      </c>
      <c r="V229" s="119">
        <v>31.813798395278706</v>
      </c>
      <c r="W229" s="119">
        <v>0</v>
      </c>
      <c r="X229" s="119">
        <v>0</v>
      </c>
      <c r="Y229" s="119">
        <v>0</v>
      </c>
      <c r="Z229" s="119">
        <v>0</v>
      </c>
      <c r="AA229" s="119">
        <v>0</v>
      </c>
      <c r="AB229" s="119">
        <v>7.7318905486100915</v>
      </c>
      <c r="AC229" s="120">
        <v>0</v>
      </c>
      <c r="AD229" s="119">
        <v>0</v>
      </c>
      <c r="AE229" s="119">
        <v>0</v>
      </c>
      <c r="AF229" s="119">
        <v>0</v>
      </c>
      <c r="AG229" s="119">
        <v>0</v>
      </c>
      <c r="AH229" s="119">
        <v>0</v>
      </c>
      <c r="AI229" s="122">
        <f t="shared" si="145"/>
        <v>39.545688943888798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</row>
    <row r="230" spans="1:111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 t="shared" si="143"/>
        <v>0</v>
      </c>
      <c r="K230" s="77" t="s">
        <v>21</v>
      </c>
      <c r="L230" s="90">
        <v>0</v>
      </c>
      <c r="M230" s="90">
        <v>0</v>
      </c>
      <c r="N230" s="90">
        <v>0</v>
      </c>
      <c r="O230" s="90">
        <v>0</v>
      </c>
      <c r="P230" s="90">
        <v>0</v>
      </c>
      <c r="Q230" s="90">
        <v>0</v>
      </c>
      <c r="R230" s="91">
        <v>0</v>
      </c>
      <c r="S230" s="92">
        <f t="shared" si="144"/>
        <v>0</v>
      </c>
      <c r="U230" s="107" t="s">
        <v>60</v>
      </c>
      <c r="V230" s="123">
        <v>0</v>
      </c>
      <c r="W230" s="123">
        <v>0</v>
      </c>
      <c r="X230" s="123">
        <v>0</v>
      </c>
      <c r="Y230" s="123">
        <v>0</v>
      </c>
      <c r="Z230" s="123">
        <v>0</v>
      </c>
      <c r="AA230" s="123">
        <v>0</v>
      </c>
      <c r="AB230" s="123">
        <v>0</v>
      </c>
      <c r="AC230" s="124">
        <v>0</v>
      </c>
      <c r="AD230" s="123">
        <v>0</v>
      </c>
      <c r="AE230" s="123">
        <v>0</v>
      </c>
      <c r="AF230" s="123">
        <v>0</v>
      </c>
      <c r="AG230" s="123">
        <v>0</v>
      </c>
      <c r="AH230" s="123">
        <v>0</v>
      </c>
      <c r="AI230" s="125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</row>
    <row r="231" spans="1:111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143"/>
        <v>0</v>
      </c>
      <c r="K231" s="79" t="s">
        <v>63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8">
        <v>0</v>
      </c>
      <c r="S231" s="89">
        <f t="shared" si="144"/>
        <v>0</v>
      </c>
      <c r="U231" s="109" t="s">
        <v>61</v>
      </c>
      <c r="V231" s="119">
        <v>0</v>
      </c>
      <c r="W231" s="119">
        <v>0</v>
      </c>
      <c r="X231" s="119">
        <v>0</v>
      </c>
      <c r="Y231" s="119">
        <v>0</v>
      </c>
      <c r="Z231" s="119">
        <v>0</v>
      </c>
      <c r="AA231" s="119">
        <v>0</v>
      </c>
      <c r="AB231" s="119">
        <v>0</v>
      </c>
      <c r="AC231" s="120">
        <v>0</v>
      </c>
      <c r="AD231" s="121">
        <v>0</v>
      </c>
      <c r="AE231" s="121">
        <v>0</v>
      </c>
      <c r="AF231" s="121">
        <v>0</v>
      </c>
      <c r="AG231" s="121">
        <v>0</v>
      </c>
      <c r="AH231" s="121">
        <v>0</v>
      </c>
      <c r="AI231" s="122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</row>
    <row r="232" spans="1:111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143"/>
        <v>0</v>
      </c>
      <c r="K232" s="80" t="s">
        <v>23</v>
      </c>
      <c r="L232" s="93">
        <v>0</v>
      </c>
      <c r="M232" s="93">
        <v>0</v>
      </c>
      <c r="N232" s="93">
        <v>0</v>
      </c>
      <c r="O232" s="93">
        <v>0</v>
      </c>
      <c r="P232" s="93">
        <v>0</v>
      </c>
      <c r="Q232" s="93">
        <v>0</v>
      </c>
      <c r="R232" s="94">
        <v>0</v>
      </c>
      <c r="S232" s="95">
        <f t="shared" si="144"/>
        <v>0</v>
      </c>
      <c r="U232" s="110" t="s">
        <v>64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7">
        <v>0</v>
      </c>
      <c r="AI232" s="128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</row>
    <row r="233" spans="1:111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143"/>
        <v>0</v>
      </c>
      <c r="K233" s="81" t="s">
        <v>19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96">
        <v>0</v>
      </c>
      <c r="S233" s="97">
        <f t="shared" si="144"/>
        <v>0</v>
      </c>
      <c r="U233" s="111" t="s">
        <v>19</v>
      </c>
      <c r="V233" s="129">
        <v>0</v>
      </c>
      <c r="W233" s="129">
        <v>0</v>
      </c>
      <c r="X233" s="129">
        <v>0</v>
      </c>
      <c r="Y233" s="129">
        <v>0</v>
      </c>
      <c r="Z233" s="129">
        <v>0</v>
      </c>
      <c r="AA233" s="129">
        <v>0</v>
      </c>
      <c r="AB233" s="129">
        <v>0</v>
      </c>
      <c r="AC233" s="129">
        <v>0</v>
      </c>
      <c r="AD233" s="130">
        <v>0</v>
      </c>
      <c r="AE233" s="130">
        <v>0</v>
      </c>
      <c r="AF233" s="130">
        <v>0</v>
      </c>
      <c r="AG233" s="130">
        <v>0</v>
      </c>
      <c r="AH233" s="130">
        <v>0</v>
      </c>
      <c r="AI233" s="131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</row>
    <row r="234" spans="1:111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143"/>
        <v>0</v>
      </c>
      <c r="K234" s="80" t="s">
        <v>20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4">
        <v>0</v>
      </c>
      <c r="S234" s="95">
        <f t="shared" si="144"/>
        <v>0</v>
      </c>
      <c r="U234" s="110" t="s">
        <v>20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7">
        <v>0</v>
      </c>
      <c r="AI234" s="128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</row>
    <row r="235" spans="1:111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143"/>
        <v>0</v>
      </c>
      <c r="K235" s="82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8">
        <v>0</v>
      </c>
      <c r="S235" s="99">
        <f t="shared" si="144"/>
        <v>0</v>
      </c>
      <c r="U235" s="111" t="s">
        <v>11</v>
      </c>
      <c r="V235" s="129">
        <v>0</v>
      </c>
      <c r="W235" s="129">
        <v>0</v>
      </c>
      <c r="X235" s="129">
        <v>0</v>
      </c>
      <c r="Y235" s="129">
        <v>0</v>
      </c>
      <c r="Z235" s="129">
        <v>0</v>
      </c>
      <c r="AA235" s="129">
        <v>0</v>
      </c>
      <c r="AB235" s="129">
        <v>0</v>
      </c>
      <c r="AC235" s="129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1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</row>
    <row r="236" spans="1:111" ht="15">
      <c r="A236" s="34" t="s">
        <v>26</v>
      </c>
      <c r="B236" s="70">
        <f>SUM(B215:B231)</f>
        <v>491.72894867522325</v>
      </c>
      <c r="C236" s="70">
        <f t="shared" ref="C236:I236" si="146">SUM(C215:C231)</f>
        <v>21.453502257016137</v>
      </c>
      <c r="D236" s="70">
        <f t="shared" si="146"/>
        <v>1036.8311027303391</v>
      </c>
      <c r="E236" s="70">
        <f t="shared" si="146"/>
        <v>997.37975031513815</v>
      </c>
      <c r="F236" s="70">
        <f t="shared" si="146"/>
        <v>0</v>
      </c>
      <c r="G236" s="70">
        <f t="shared" si="146"/>
        <v>190.49294523437371</v>
      </c>
      <c r="H236" s="71">
        <f t="shared" si="146"/>
        <v>20.981032385051751</v>
      </c>
      <c r="I236" s="40">
        <f t="shared" si="146"/>
        <v>2758.8672815971422</v>
      </c>
      <c r="K236" s="83" t="s">
        <v>26</v>
      </c>
      <c r="L236" s="70">
        <f>SUM(L215:L231)</f>
        <v>491.72894867522325</v>
      </c>
      <c r="M236" s="70">
        <f t="shared" ref="M236:S236" si="147">SUM(M215:M231)</f>
        <v>21.453502257016137</v>
      </c>
      <c r="N236" s="70">
        <f t="shared" si="147"/>
        <v>1036.8311027303391</v>
      </c>
      <c r="O236" s="70">
        <f t="shared" si="147"/>
        <v>997.37975031513815</v>
      </c>
      <c r="P236" s="70">
        <f t="shared" si="147"/>
        <v>305.78754987639178</v>
      </c>
      <c r="Q236" s="70">
        <f t="shared" si="147"/>
        <v>190.49294523437371</v>
      </c>
      <c r="R236" s="71">
        <f t="shared" si="147"/>
        <v>20.981032385051751</v>
      </c>
      <c r="S236" s="100">
        <f t="shared" si="147"/>
        <v>3064.6548314735337</v>
      </c>
      <c r="U236" s="112" t="s">
        <v>62</v>
      </c>
      <c r="V236" s="132">
        <f>SUM(V215:V231)</f>
        <v>402.98772886027854</v>
      </c>
      <c r="W236" s="132">
        <f t="shared" ref="W236:AH236" si="148">SUM(W215:W231)</f>
        <v>72.474731684180696</v>
      </c>
      <c r="X236" s="132">
        <f t="shared" si="148"/>
        <v>190.49294523437371</v>
      </c>
      <c r="Y236" s="132">
        <f t="shared" si="148"/>
        <v>21.453502257016137</v>
      </c>
      <c r="Z236" s="132">
        <f t="shared" si="148"/>
        <v>409.68955579213088</v>
      </c>
      <c r="AA236" s="132">
        <f t="shared" si="148"/>
        <v>987.6329942980741</v>
      </c>
      <c r="AB236" s="132">
        <f t="shared" si="148"/>
        <v>305.78754987639178</v>
      </c>
      <c r="AC236" s="132">
        <f t="shared" si="148"/>
        <v>674.1358234710882</v>
      </c>
      <c r="AD236" s="133">
        <f t="shared" si="148"/>
        <v>16.266488130764017</v>
      </c>
      <c r="AE236" s="133">
        <f t="shared" si="148"/>
        <v>5.4078785198352977</v>
      </c>
      <c r="AF236" s="133">
        <f t="shared" si="148"/>
        <v>20.981032385051751</v>
      </c>
      <c r="AG236" s="133">
        <f t="shared" si="148"/>
        <v>627.14154693820842</v>
      </c>
      <c r="AH236" s="133">
        <f t="shared" si="148"/>
        <v>4.3388774972287028</v>
      </c>
      <c r="AI236" s="134">
        <f>SUM(V236:AC236)</f>
        <v>3064.6548314735342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</row>
    <row r="237" spans="1:111" s="14" customFormat="1" ht="15" thickBot="1">
      <c r="A237" s="31" t="s">
        <v>86</v>
      </c>
      <c r="B237" s="49">
        <f>IF($I236=0,"-",B236/$I236)</f>
        <v>0.17823581147062476</v>
      </c>
      <c r="C237" s="49">
        <f t="shared" ref="C237:H237" si="149">IF($I236=0,"-",C236/$I236)</f>
        <v>7.7761994569729501E-3</v>
      </c>
      <c r="D237" s="49">
        <f t="shared" si="149"/>
        <v>0.37581768055551584</v>
      </c>
      <c r="E237" s="49">
        <f t="shared" si="149"/>
        <v>0.36151784356141364</v>
      </c>
      <c r="F237" s="49">
        <f t="shared" si="149"/>
        <v>0</v>
      </c>
      <c r="G237" s="49">
        <f t="shared" si="149"/>
        <v>6.9047520518672786E-2</v>
      </c>
      <c r="H237" s="72">
        <f t="shared" si="149"/>
        <v>7.6049444368000091E-3</v>
      </c>
      <c r="I237" s="50">
        <f>SUM(B237:H237)</f>
        <v>1</v>
      </c>
      <c r="K237" s="84" t="s">
        <v>86</v>
      </c>
      <c r="L237" s="101">
        <f>IF($S236=0,"-",L236/$S236)</f>
        <v>0.16045165792416249</v>
      </c>
      <c r="M237" s="101">
        <f t="shared" ref="M237:R237" si="150">IF($S236=0,"-",M236/$S236)</f>
        <v>7.0002996868332341E-3</v>
      </c>
      <c r="N237" s="101">
        <f t="shared" si="150"/>
        <v>0.33831904724872869</v>
      </c>
      <c r="O237" s="101">
        <f t="shared" si="150"/>
        <v>0.32544603068254263</v>
      </c>
      <c r="P237" s="101">
        <f t="shared" si="150"/>
        <v>9.9778789681630925E-2</v>
      </c>
      <c r="Q237" s="101">
        <f t="shared" si="150"/>
        <v>6.2158042490802048E-2</v>
      </c>
      <c r="R237" s="102">
        <f t="shared" si="150"/>
        <v>6.8461322853000531E-3</v>
      </c>
      <c r="S237" s="103">
        <f>SUM(L237:R237)</f>
        <v>1</v>
      </c>
      <c r="U237" s="113" t="s">
        <v>86</v>
      </c>
      <c r="V237" s="135">
        <f>+V236/$AI236</f>
        <v>0.13149530730888728</v>
      </c>
      <c r="W237" s="135">
        <f t="shared" ref="W237:AH237" si="151">+W236/$AI236</f>
        <v>2.3648578932895261E-2</v>
      </c>
      <c r="X237" s="135">
        <f t="shared" si="151"/>
        <v>6.2158042490802042E-2</v>
      </c>
      <c r="Y237" s="135">
        <f t="shared" si="151"/>
        <v>7.0002996868332333E-3</v>
      </c>
      <c r="Z237" s="135">
        <f t="shared" si="151"/>
        <v>0.13368212027817361</v>
      </c>
      <c r="AA237" s="135">
        <f t="shared" si="151"/>
        <v>0.32226565424439813</v>
      </c>
      <c r="AB237" s="135">
        <f t="shared" si="151"/>
        <v>9.9778789681630911E-2</v>
      </c>
      <c r="AC237" s="135">
        <f t="shared" si="151"/>
        <v>0.21997120737637951</v>
      </c>
      <c r="AD237" s="135">
        <f t="shared" si="151"/>
        <v>5.3077716823799158E-3</v>
      </c>
      <c r="AE237" s="135">
        <f t="shared" si="151"/>
        <v>1.7645962815444063E-3</v>
      </c>
      <c r="AF237" s="135">
        <f t="shared" si="151"/>
        <v>6.8461322853000514E-3</v>
      </c>
      <c r="AG237" s="135">
        <f t="shared" si="151"/>
        <v>0.20463692697055508</v>
      </c>
      <c r="AH237" s="135">
        <f t="shared" si="151"/>
        <v>1.4157801566000508E-3</v>
      </c>
      <c r="AI237" s="136">
        <f>SUM(V237:AC237)</f>
        <v>1</v>
      </c>
    </row>
    <row r="238" spans="1:111" ht="15" thickBot="1">
      <c r="A238" s="32"/>
      <c r="B238" s="32"/>
      <c r="C238" s="32"/>
      <c r="D238" s="32"/>
      <c r="E238" s="32"/>
      <c r="F238" s="32"/>
      <c r="G238" s="32"/>
      <c r="H238" s="32"/>
      <c r="I238" s="32"/>
      <c r="K238" s="32"/>
      <c r="L238" s="32"/>
      <c r="M238" s="32"/>
      <c r="N238" s="32"/>
      <c r="O238" s="32"/>
      <c r="P238" s="32"/>
      <c r="Q238" s="32"/>
      <c r="R238" s="32"/>
      <c r="S238" s="32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</row>
    <row r="239" spans="1:111" ht="30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4" t="s">
        <v>68</v>
      </c>
      <c r="L239" s="86" t="s">
        <v>0</v>
      </c>
      <c r="M239" s="86" t="s">
        <v>1</v>
      </c>
      <c r="N239" s="86" t="s">
        <v>2</v>
      </c>
      <c r="O239" s="86" t="s">
        <v>3</v>
      </c>
      <c r="P239" s="86" t="s">
        <v>27</v>
      </c>
      <c r="Q239" s="86" t="s">
        <v>4</v>
      </c>
      <c r="R239" s="86" t="s">
        <v>5</v>
      </c>
      <c r="S239" s="87" t="s">
        <v>6</v>
      </c>
      <c r="U239" s="445" t="s">
        <v>68</v>
      </c>
      <c r="V239" s="116" t="s">
        <v>77</v>
      </c>
      <c r="W239" s="116" t="s">
        <v>78</v>
      </c>
      <c r="X239" s="116" t="s">
        <v>4</v>
      </c>
      <c r="Y239" s="116" t="s">
        <v>1</v>
      </c>
      <c r="Z239" s="116" t="s">
        <v>2</v>
      </c>
      <c r="AA239" s="116" t="s">
        <v>3</v>
      </c>
      <c r="AB239" s="116" t="s">
        <v>54</v>
      </c>
      <c r="AC239" s="116" t="s">
        <v>66</v>
      </c>
      <c r="AD239" s="117" t="s">
        <v>79</v>
      </c>
      <c r="AE239" s="117" t="s">
        <v>80</v>
      </c>
      <c r="AF239" s="117" t="s">
        <v>81</v>
      </c>
      <c r="AG239" s="117" t="s">
        <v>82</v>
      </c>
      <c r="AH239" s="117" t="s">
        <v>83</v>
      </c>
      <c r="AI239" s="118" t="s">
        <v>62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</row>
    <row r="240" spans="1:111" ht="15">
      <c r="A240" s="411" t="s">
        <v>68</v>
      </c>
      <c r="B240" s="386" t="s">
        <v>119</v>
      </c>
      <c r="C240" s="387"/>
      <c r="D240" s="387"/>
      <c r="E240" s="387"/>
      <c r="F240" s="387"/>
      <c r="G240" s="387"/>
      <c r="H240" s="387"/>
      <c r="I240" s="388"/>
      <c r="K240" s="405" t="s">
        <v>68</v>
      </c>
      <c r="L240" s="389" t="s">
        <v>119</v>
      </c>
      <c r="M240" s="390"/>
      <c r="N240" s="390"/>
      <c r="O240" s="390"/>
      <c r="P240" s="390"/>
      <c r="Q240" s="390"/>
      <c r="R240" s="390"/>
      <c r="S240" s="391"/>
      <c r="U240" s="446" t="s">
        <v>68</v>
      </c>
      <c r="V240" s="402" t="s">
        <v>119</v>
      </c>
      <c r="W240" s="402"/>
      <c r="X240" s="402"/>
      <c r="Y240" s="402"/>
      <c r="Z240" s="402"/>
      <c r="AA240" s="402"/>
      <c r="AB240" s="402"/>
      <c r="AC240" s="402"/>
      <c r="AD240" s="402"/>
      <c r="AE240" s="402"/>
      <c r="AF240" s="402"/>
      <c r="AG240" s="402"/>
      <c r="AH240" s="402"/>
      <c r="AI240" s="403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</row>
    <row r="241" spans="1:111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  <c r="K241" s="85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4">
        <v>0</v>
      </c>
      <c r="S241" s="105">
        <f>SUM(L241:R241)</f>
        <v>0</v>
      </c>
      <c r="U241" s="106" t="s">
        <v>7</v>
      </c>
      <c r="V241" s="119">
        <v>0</v>
      </c>
      <c r="W241" s="119">
        <v>0</v>
      </c>
      <c r="X241" s="119">
        <v>0</v>
      </c>
      <c r="Y241" s="119">
        <v>0</v>
      </c>
      <c r="Z241" s="119">
        <v>0</v>
      </c>
      <c r="AA241" s="119">
        <v>0</v>
      </c>
      <c r="AB241" s="119">
        <v>0</v>
      </c>
      <c r="AC241" s="120">
        <v>0</v>
      </c>
      <c r="AD241" s="121">
        <v>0</v>
      </c>
      <c r="AE241" s="121">
        <v>0</v>
      </c>
      <c r="AF241" s="121">
        <v>0</v>
      </c>
      <c r="AG241" s="121">
        <v>0</v>
      </c>
      <c r="AH241" s="121">
        <v>0</v>
      </c>
      <c r="AI241" s="122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</row>
    <row r="242" spans="1:111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152">SUM(B242:H242)</f>
        <v>0</v>
      </c>
      <c r="K242" s="77" t="s">
        <v>8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1">
        <v>0</v>
      </c>
      <c r="S242" s="92">
        <f t="shared" ref="S242:S261" si="153">SUM(L242:R242)</f>
        <v>0</v>
      </c>
      <c r="U242" s="107" t="s">
        <v>8</v>
      </c>
      <c r="V242" s="123">
        <v>0</v>
      </c>
      <c r="W242" s="123">
        <v>0</v>
      </c>
      <c r="X242" s="123">
        <v>0</v>
      </c>
      <c r="Y242" s="123">
        <v>0</v>
      </c>
      <c r="Z242" s="123">
        <v>0</v>
      </c>
      <c r="AA242" s="123">
        <v>0</v>
      </c>
      <c r="AB242" s="123">
        <v>0</v>
      </c>
      <c r="AC242" s="124">
        <v>0</v>
      </c>
      <c r="AD242" s="123">
        <v>0</v>
      </c>
      <c r="AE242" s="123">
        <v>0</v>
      </c>
      <c r="AF242" s="123">
        <v>0</v>
      </c>
      <c r="AG242" s="123">
        <v>0</v>
      </c>
      <c r="AH242" s="123">
        <v>0</v>
      </c>
      <c r="AI242" s="125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</row>
    <row r="243" spans="1:111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152"/>
        <v>0</v>
      </c>
      <c r="K243" s="78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8">
        <v>0</v>
      </c>
      <c r="S243" s="89">
        <f t="shared" si="153"/>
        <v>0</v>
      </c>
      <c r="U243" s="108" t="s">
        <v>10</v>
      </c>
      <c r="V243" s="119">
        <v>0</v>
      </c>
      <c r="W243" s="119">
        <v>0</v>
      </c>
      <c r="X243" s="119">
        <v>0</v>
      </c>
      <c r="Y243" s="119">
        <v>0</v>
      </c>
      <c r="Z243" s="119">
        <v>0</v>
      </c>
      <c r="AA243" s="119">
        <v>0</v>
      </c>
      <c r="AB243" s="119">
        <v>0</v>
      </c>
      <c r="AC243" s="120">
        <v>0</v>
      </c>
      <c r="AD243" s="121">
        <v>0</v>
      </c>
      <c r="AE243" s="121">
        <v>0</v>
      </c>
      <c r="AF243" s="121">
        <v>0</v>
      </c>
      <c r="AG243" s="121">
        <v>0</v>
      </c>
      <c r="AH243" s="121">
        <v>0</v>
      </c>
      <c r="AI243" s="122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</row>
    <row r="244" spans="1:111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152"/>
        <v>0</v>
      </c>
      <c r="K244" s="77" t="s">
        <v>55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1">
        <v>0</v>
      </c>
      <c r="S244" s="92">
        <f t="shared" si="153"/>
        <v>0</v>
      </c>
      <c r="U244" s="107" t="s">
        <v>55</v>
      </c>
      <c r="V244" s="123">
        <v>0</v>
      </c>
      <c r="W244" s="123">
        <v>0</v>
      </c>
      <c r="X244" s="123">
        <v>0</v>
      </c>
      <c r="Y244" s="123">
        <v>0</v>
      </c>
      <c r="Z244" s="123">
        <v>0</v>
      </c>
      <c r="AA244" s="123">
        <v>0</v>
      </c>
      <c r="AB244" s="123">
        <v>0</v>
      </c>
      <c r="AC244" s="124">
        <v>0</v>
      </c>
      <c r="AD244" s="123">
        <v>0</v>
      </c>
      <c r="AE244" s="123">
        <v>0</v>
      </c>
      <c r="AF244" s="123">
        <v>0</v>
      </c>
      <c r="AG244" s="123">
        <v>0</v>
      </c>
      <c r="AH244" s="123">
        <v>0</v>
      </c>
      <c r="AI244" s="125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</row>
    <row r="245" spans="1:111" ht="15">
      <c r="A245" s="28" t="s">
        <v>16</v>
      </c>
      <c r="B245" s="44">
        <v>318.75160877818229</v>
      </c>
      <c r="C245" s="44">
        <v>1.8808753628674677</v>
      </c>
      <c r="D245" s="44">
        <v>6.8078580514256135</v>
      </c>
      <c r="E245" s="44">
        <v>0</v>
      </c>
      <c r="F245" s="397"/>
      <c r="G245" s="44">
        <v>0</v>
      </c>
      <c r="H245" s="45">
        <v>0</v>
      </c>
      <c r="I245" s="40">
        <f t="shared" si="152"/>
        <v>327.44034219247538</v>
      </c>
      <c r="K245" s="78" t="s">
        <v>16</v>
      </c>
      <c r="L245" s="44">
        <v>318.75160877818229</v>
      </c>
      <c r="M245" s="44">
        <v>1.8808753628674677</v>
      </c>
      <c r="N245" s="44">
        <v>6.8078580514256135</v>
      </c>
      <c r="O245" s="44">
        <v>0</v>
      </c>
      <c r="P245" s="44">
        <v>0</v>
      </c>
      <c r="Q245" s="44">
        <v>0</v>
      </c>
      <c r="R245" s="88">
        <v>0</v>
      </c>
      <c r="S245" s="89">
        <f t="shared" si="153"/>
        <v>327.44034219247538</v>
      </c>
      <c r="U245" s="108" t="s">
        <v>16</v>
      </c>
      <c r="V245" s="119">
        <v>318.21592560446788</v>
      </c>
      <c r="W245" s="119">
        <v>0</v>
      </c>
      <c r="X245" s="119">
        <v>0</v>
      </c>
      <c r="Y245" s="119">
        <v>1.8808753628674677</v>
      </c>
      <c r="Z245" s="119">
        <v>6.5337549071096639</v>
      </c>
      <c r="AA245" s="119">
        <v>0</v>
      </c>
      <c r="AB245" s="119">
        <v>0</v>
      </c>
      <c r="AC245" s="120">
        <v>0.80978631803037993</v>
      </c>
      <c r="AD245" s="121">
        <v>0.53568317371443019</v>
      </c>
      <c r="AE245" s="121">
        <v>0</v>
      </c>
      <c r="AF245" s="121">
        <v>0</v>
      </c>
      <c r="AG245" s="121">
        <v>0.27410314431594984</v>
      </c>
      <c r="AH245" s="121">
        <v>0</v>
      </c>
      <c r="AI245" s="122">
        <f t="shared" si="154"/>
        <v>327.44034219247538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</row>
    <row r="246" spans="1:111" ht="15">
      <c r="A246" s="27" t="s">
        <v>67</v>
      </c>
      <c r="B246" s="41">
        <v>130.19767919120281</v>
      </c>
      <c r="C246" s="41">
        <v>0.63389471937525066</v>
      </c>
      <c r="D246" s="41">
        <v>2.1831876865301538</v>
      </c>
      <c r="E246" s="41">
        <v>0</v>
      </c>
      <c r="F246" s="397"/>
      <c r="G246" s="41">
        <v>0</v>
      </c>
      <c r="H246" s="42">
        <v>0</v>
      </c>
      <c r="I246" s="43">
        <f t="shared" si="152"/>
        <v>133.01476159710822</v>
      </c>
      <c r="K246" s="77" t="s">
        <v>67</v>
      </c>
      <c r="L246" s="90">
        <v>130.19767919120281</v>
      </c>
      <c r="M246" s="90">
        <v>0.63389471937525066</v>
      </c>
      <c r="N246" s="90">
        <v>2.1831876865301538</v>
      </c>
      <c r="O246" s="90">
        <v>0</v>
      </c>
      <c r="P246" s="90">
        <v>0</v>
      </c>
      <c r="Q246" s="90">
        <v>0</v>
      </c>
      <c r="R246" s="91">
        <v>0</v>
      </c>
      <c r="S246" s="92">
        <f t="shared" si="153"/>
        <v>133.01476159710822</v>
      </c>
      <c r="U246" s="107" t="s">
        <v>56</v>
      </c>
      <c r="V246" s="123">
        <v>130.1839558738655</v>
      </c>
      <c r="W246" s="123">
        <v>0</v>
      </c>
      <c r="X246" s="123">
        <v>0</v>
      </c>
      <c r="Y246" s="123">
        <v>0.63389471937525066</v>
      </c>
      <c r="Z246" s="123">
        <v>2.1720957140173707</v>
      </c>
      <c r="AA246" s="123">
        <v>0</v>
      </c>
      <c r="AB246" s="123">
        <v>0</v>
      </c>
      <c r="AC246" s="124">
        <v>2.4815289850101462E-2</v>
      </c>
      <c r="AD246" s="123">
        <v>1.3723317337318229E-2</v>
      </c>
      <c r="AE246" s="123">
        <v>0</v>
      </c>
      <c r="AF246" s="123">
        <v>0</v>
      </c>
      <c r="AG246" s="123">
        <v>1.1091972512783235E-2</v>
      </c>
      <c r="AH246" s="123">
        <v>0</v>
      </c>
      <c r="AI246" s="125">
        <f t="shared" si="154"/>
        <v>133.01476159710822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</row>
    <row r="247" spans="1:111" ht="15">
      <c r="A247" s="28" t="s">
        <v>57</v>
      </c>
      <c r="B247" s="44">
        <v>0</v>
      </c>
      <c r="C247" s="44">
        <v>0</v>
      </c>
      <c r="D247" s="44">
        <v>0</v>
      </c>
      <c r="E247" s="44">
        <v>3.7328535518214019</v>
      </c>
      <c r="F247" s="397"/>
      <c r="G247" s="44">
        <v>0</v>
      </c>
      <c r="H247" s="45">
        <v>0</v>
      </c>
      <c r="I247" s="40">
        <f t="shared" si="152"/>
        <v>3.7328535518214019</v>
      </c>
      <c r="K247" s="78" t="s">
        <v>57</v>
      </c>
      <c r="L247" s="44">
        <v>0</v>
      </c>
      <c r="M247" s="44">
        <v>0</v>
      </c>
      <c r="N247" s="44">
        <v>0</v>
      </c>
      <c r="O247" s="44">
        <v>3.7328535518214019</v>
      </c>
      <c r="P247" s="44">
        <v>694.83095504891708</v>
      </c>
      <c r="Q247" s="44">
        <v>0</v>
      </c>
      <c r="R247" s="88">
        <v>0</v>
      </c>
      <c r="S247" s="89">
        <f t="shared" si="153"/>
        <v>698.56380860073853</v>
      </c>
      <c r="U247" s="108" t="s">
        <v>57</v>
      </c>
      <c r="V247" s="119">
        <v>0</v>
      </c>
      <c r="W247" s="119">
        <v>0</v>
      </c>
      <c r="X247" s="119">
        <v>0</v>
      </c>
      <c r="Y247" s="119">
        <v>0</v>
      </c>
      <c r="Z247" s="119">
        <v>0</v>
      </c>
      <c r="AA247" s="119">
        <v>3.7328535518214019</v>
      </c>
      <c r="AB247" s="119">
        <v>694.83095504891708</v>
      </c>
      <c r="AC247" s="120">
        <v>0</v>
      </c>
      <c r="AD247" s="119">
        <v>0</v>
      </c>
      <c r="AE247" s="119">
        <v>0</v>
      </c>
      <c r="AF247" s="119">
        <v>0</v>
      </c>
      <c r="AG247" s="119">
        <v>0</v>
      </c>
      <c r="AH247" s="119">
        <v>0</v>
      </c>
      <c r="AI247" s="122">
        <f t="shared" si="154"/>
        <v>698.56380860073853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</row>
    <row r="248" spans="1:111" ht="15">
      <c r="A248" s="27" t="s">
        <v>12</v>
      </c>
      <c r="B248" s="41">
        <v>0</v>
      </c>
      <c r="C248" s="41">
        <v>0</v>
      </c>
      <c r="D248" s="41">
        <v>0</v>
      </c>
      <c r="E248" s="41">
        <v>0.50801869665725763</v>
      </c>
      <c r="F248" s="397"/>
      <c r="G248" s="41">
        <v>0</v>
      </c>
      <c r="H248" s="42">
        <v>0</v>
      </c>
      <c r="I248" s="43">
        <f t="shared" si="152"/>
        <v>0.50801869665725763</v>
      </c>
      <c r="K248" s="77" t="s">
        <v>12</v>
      </c>
      <c r="L248" s="90">
        <v>0</v>
      </c>
      <c r="M248" s="90">
        <v>0</v>
      </c>
      <c r="N248" s="90">
        <v>0</v>
      </c>
      <c r="O248" s="90">
        <v>0.50801869665725763</v>
      </c>
      <c r="P248" s="90">
        <v>68.697234768193169</v>
      </c>
      <c r="Q248" s="90">
        <v>0</v>
      </c>
      <c r="R248" s="91">
        <v>0</v>
      </c>
      <c r="S248" s="92">
        <f t="shared" si="153"/>
        <v>69.205253464850429</v>
      </c>
      <c r="U248" s="107" t="s">
        <v>12</v>
      </c>
      <c r="V248" s="123">
        <v>0</v>
      </c>
      <c r="W248" s="123">
        <v>0</v>
      </c>
      <c r="X248" s="123">
        <v>0</v>
      </c>
      <c r="Y248" s="123">
        <v>0</v>
      </c>
      <c r="Z248" s="123">
        <v>0</v>
      </c>
      <c r="AA248" s="123">
        <v>0.50801869665725763</v>
      </c>
      <c r="AB248" s="123">
        <v>68.697234768193169</v>
      </c>
      <c r="AC248" s="124">
        <v>0</v>
      </c>
      <c r="AD248" s="123">
        <v>0</v>
      </c>
      <c r="AE248" s="123">
        <v>0</v>
      </c>
      <c r="AF248" s="123">
        <v>0</v>
      </c>
      <c r="AG248" s="123">
        <v>0</v>
      </c>
      <c r="AH248" s="123">
        <v>0</v>
      </c>
      <c r="AI248" s="125">
        <f t="shared" si="154"/>
        <v>69.205253464850429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</row>
    <row r="249" spans="1:111" ht="15">
      <c r="A249" s="28" t="s">
        <v>58</v>
      </c>
      <c r="B249" s="44">
        <v>0</v>
      </c>
      <c r="C249" s="44">
        <v>0</v>
      </c>
      <c r="D249" s="44">
        <v>0.70133765036749918</v>
      </c>
      <c r="E249" s="44">
        <v>0</v>
      </c>
      <c r="F249" s="397"/>
      <c r="G249" s="44">
        <v>0</v>
      </c>
      <c r="H249" s="45">
        <v>0</v>
      </c>
      <c r="I249" s="40">
        <f t="shared" si="152"/>
        <v>0.70133765036749918</v>
      </c>
      <c r="K249" s="78" t="s">
        <v>58</v>
      </c>
      <c r="L249" s="44">
        <v>0</v>
      </c>
      <c r="M249" s="44">
        <v>0</v>
      </c>
      <c r="N249" s="44">
        <v>0.70133765036749918</v>
      </c>
      <c r="O249" s="44">
        <v>0</v>
      </c>
      <c r="P249" s="44">
        <v>0</v>
      </c>
      <c r="Q249" s="44">
        <v>0</v>
      </c>
      <c r="R249" s="88">
        <v>0</v>
      </c>
      <c r="S249" s="89">
        <f t="shared" si="153"/>
        <v>0.70133765036749918</v>
      </c>
      <c r="U249" s="108" t="s">
        <v>58</v>
      </c>
      <c r="V249" s="119">
        <v>0</v>
      </c>
      <c r="W249" s="119">
        <v>0</v>
      </c>
      <c r="X249" s="119">
        <v>0</v>
      </c>
      <c r="Y249" s="119">
        <v>0</v>
      </c>
      <c r="Z249" s="119">
        <v>0.70133765036749918</v>
      </c>
      <c r="AA249" s="119">
        <v>0</v>
      </c>
      <c r="AB249" s="119">
        <v>0</v>
      </c>
      <c r="AC249" s="120">
        <v>0</v>
      </c>
      <c r="AD249" s="119">
        <v>0</v>
      </c>
      <c r="AE249" s="119">
        <v>0</v>
      </c>
      <c r="AF249" s="119">
        <v>0</v>
      </c>
      <c r="AG249" s="119">
        <v>0</v>
      </c>
      <c r="AH249" s="119">
        <v>0</v>
      </c>
      <c r="AI249" s="122">
        <f t="shared" si="154"/>
        <v>0.70133765036749918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</row>
    <row r="250" spans="1:111" ht="15">
      <c r="A250" s="27" t="s">
        <v>17</v>
      </c>
      <c r="B250" s="41">
        <v>57.269081894423095</v>
      </c>
      <c r="C250" s="41">
        <v>2.7430810750145427</v>
      </c>
      <c r="D250" s="41">
        <v>28.115427925251584</v>
      </c>
      <c r="E250" s="41">
        <v>0.10672707004758521</v>
      </c>
      <c r="F250" s="397"/>
      <c r="G250" s="41">
        <v>0</v>
      </c>
      <c r="H250" s="42">
        <v>0</v>
      </c>
      <c r="I250" s="43">
        <f t="shared" si="152"/>
        <v>88.234317964736803</v>
      </c>
      <c r="K250" s="77" t="s">
        <v>17</v>
      </c>
      <c r="L250" s="90">
        <v>57.269081894423095</v>
      </c>
      <c r="M250" s="90">
        <v>2.7430810750145427</v>
      </c>
      <c r="N250" s="90">
        <v>28.115427925251584</v>
      </c>
      <c r="O250" s="90">
        <v>0.10672707004758521</v>
      </c>
      <c r="P250" s="90">
        <v>3.155212546887589E-2</v>
      </c>
      <c r="Q250" s="90">
        <v>0</v>
      </c>
      <c r="R250" s="91">
        <v>0</v>
      </c>
      <c r="S250" s="92">
        <f t="shared" si="153"/>
        <v>88.265870090205681</v>
      </c>
      <c r="U250" s="107" t="s">
        <v>17</v>
      </c>
      <c r="V250" s="123">
        <v>57.21946861105959</v>
      </c>
      <c r="W250" s="123">
        <v>0</v>
      </c>
      <c r="X250" s="123">
        <v>0</v>
      </c>
      <c r="Y250" s="123">
        <v>2.7430810750145427</v>
      </c>
      <c r="Z250" s="123">
        <v>28.115427925251584</v>
      </c>
      <c r="AA250" s="123">
        <v>0</v>
      </c>
      <c r="AB250" s="123">
        <v>3.155212546887589E-2</v>
      </c>
      <c r="AC250" s="124">
        <v>0.1563403534110919</v>
      </c>
      <c r="AD250" s="123">
        <v>4.9613283363506691E-2</v>
      </c>
      <c r="AE250" s="123">
        <v>0</v>
      </c>
      <c r="AF250" s="123">
        <v>0</v>
      </c>
      <c r="AG250" s="123">
        <v>0</v>
      </c>
      <c r="AH250" s="123">
        <v>0.10672707004758521</v>
      </c>
      <c r="AI250" s="125">
        <f t="shared" si="154"/>
        <v>88.265870090205695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</row>
    <row r="251" spans="1:111" ht="15">
      <c r="A251" s="28" t="s">
        <v>139</v>
      </c>
      <c r="B251" s="44">
        <v>784.53310395973767</v>
      </c>
      <c r="C251" s="44">
        <v>23.008938138818152</v>
      </c>
      <c r="D251" s="44">
        <v>540.91397766073669</v>
      </c>
      <c r="E251" s="44">
        <v>3.1717999542135726</v>
      </c>
      <c r="F251" s="397"/>
      <c r="G251" s="44">
        <v>0</v>
      </c>
      <c r="H251" s="45">
        <v>0</v>
      </c>
      <c r="I251" s="40">
        <f t="shared" si="152"/>
        <v>1351.6278197135061</v>
      </c>
      <c r="K251" s="78" t="s">
        <v>139</v>
      </c>
      <c r="L251" s="44">
        <v>784.53310395973767</v>
      </c>
      <c r="M251" s="44">
        <v>23.008938138818152</v>
      </c>
      <c r="N251" s="44">
        <v>540.91397766073669</v>
      </c>
      <c r="O251" s="44">
        <v>3.1717999542135726</v>
      </c>
      <c r="P251" s="44">
        <v>0.53013675847919017</v>
      </c>
      <c r="Q251" s="44">
        <v>0</v>
      </c>
      <c r="R251" s="88">
        <v>0</v>
      </c>
      <c r="S251" s="89">
        <f t="shared" si="153"/>
        <v>1352.1579564719852</v>
      </c>
      <c r="U251" s="108" t="s">
        <v>139</v>
      </c>
      <c r="V251" s="119">
        <v>762.67368694645472</v>
      </c>
      <c r="W251" s="119">
        <v>0</v>
      </c>
      <c r="X251" s="119">
        <v>0</v>
      </c>
      <c r="Y251" s="119">
        <v>23.008938138818152</v>
      </c>
      <c r="Z251" s="119">
        <v>540.3565933755948</v>
      </c>
      <c r="AA251" s="119">
        <v>3.1717999542135726</v>
      </c>
      <c r="AB251" s="119">
        <v>0.53013675847919017</v>
      </c>
      <c r="AC251" s="120">
        <v>22.416801298424861</v>
      </c>
      <c r="AD251" s="119">
        <v>21.859417013282975</v>
      </c>
      <c r="AE251" s="119">
        <v>0</v>
      </c>
      <c r="AF251" s="119">
        <v>0</v>
      </c>
      <c r="AG251" s="119">
        <v>0.55738428514188565</v>
      </c>
      <c r="AH251" s="119">
        <v>0</v>
      </c>
      <c r="AI251" s="122">
        <f t="shared" si="154"/>
        <v>1352.1579564719852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</row>
    <row r="252" spans="1:111" ht="15">
      <c r="A252" s="27" t="s">
        <v>25</v>
      </c>
      <c r="B252" s="41">
        <v>332.30238245996554</v>
      </c>
      <c r="C252" s="41">
        <v>14.614272509668741</v>
      </c>
      <c r="D252" s="41">
        <v>238.70441263377236</v>
      </c>
      <c r="E252" s="41">
        <v>1590.23334363152</v>
      </c>
      <c r="F252" s="397"/>
      <c r="G252" s="41">
        <v>248.59659389145753</v>
      </c>
      <c r="H252" s="42">
        <v>37.272464243944476</v>
      </c>
      <c r="I252" s="43">
        <f t="shared" si="152"/>
        <v>2461.7234693703285</v>
      </c>
      <c r="K252" s="77" t="s">
        <v>25</v>
      </c>
      <c r="L252" s="90">
        <v>332.30238245996554</v>
      </c>
      <c r="M252" s="90">
        <v>14.614272509668741</v>
      </c>
      <c r="N252" s="90">
        <v>238.70441263377236</v>
      </c>
      <c r="O252" s="90">
        <v>1590.23334363152</v>
      </c>
      <c r="P252" s="90">
        <v>45.052708938677917</v>
      </c>
      <c r="Q252" s="90">
        <v>248.59659389145753</v>
      </c>
      <c r="R252" s="91">
        <v>37.272464243944476</v>
      </c>
      <c r="S252" s="92">
        <f t="shared" si="153"/>
        <v>2506.7761783090064</v>
      </c>
      <c r="U252" s="107" t="s">
        <v>25</v>
      </c>
      <c r="V252" s="123">
        <v>12.304460707279107</v>
      </c>
      <c r="W252" s="123">
        <v>123.62035819951558</v>
      </c>
      <c r="X252" s="123">
        <v>248.59659389145753</v>
      </c>
      <c r="Y252" s="123">
        <v>14.614272509668741</v>
      </c>
      <c r="Z252" s="123">
        <v>235.98457511202776</v>
      </c>
      <c r="AA252" s="123">
        <v>1474.9421172261048</v>
      </c>
      <c r="AB252" s="123">
        <v>45.052708938677917</v>
      </c>
      <c r="AC252" s="124">
        <v>351.66109172427525</v>
      </c>
      <c r="AD252" s="123">
        <v>196.37756355317086</v>
      </c>
      <c r="AE252" s="123">
        <v>110.07396612435437</v>
      </c>
      <c r="AF252" s="123">
        <v>37.272464243944476</v>
      </c>
      <c r="AG252" s="123">
        <v>2.7198375217446111</v>
      </c>
      <c r="AH252" s="123">
        <v>5.2172602810607902</v>
      </c>
      <c r="AI252" s="125">
        <f t="shared" si="154"/>
        <v>2506.7761783090064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</row>
    <row r="253" spans="1:111" ht="15">
      <c r="A253" s="28" t="s">
        <v>24</v>
      </c>
      <c r="B253" s="44">
        <v>247.45616629725293</v>
      </c>
      <c r="C253" s="44">
        <v>0</v>
      </c>
      <c r="D253" s="44">
        <v>4.5472420332689403</v>
      </c>
      <c r="E253" s="44">
        <v>0</v>
      </c>
      <c r="F253" s="397"/>
      <c r="G253" s="44">
        <v>0</v>
      </c>
      <c r="H253" s="45">
        <v>0</v>
      </c>
      <c r="I253" s="40">
        <f t="shared" si="152"/>
        <v>252.00340833052186</v>
      </c>
      <c r="K253" s="78" t="s">
        <v>24</v>
      </c>
      <c r="L253" s="44">
        <v>247.45616629725293</v>
      </c>
      <c r="M253" s="44">
        <v>0</v>
      </c>
      <c r="N253" s="44">
        <v>4.5472420332689403</v>
      </c>
      <c r="O253" s="44">
        <v>0</v>
      </c>
      <c r="P253" s="44">
        <v>0</v>
      </c>
      <c r="Q253" s="44">
        <v>0</v>
      </c>
      <c r="R253" s="88">
        <v>0</v>
      </c>
      <c r="S253" s="89">
        <f t="shared" si="153"/>
        <v>252.00340833052186</v>
      </c>
      <c r="U253" s="108" t="s">
        <v>24</v>
      </c>
      <c r="V253" s="119">
        <v>245.47109675036992</v>
      </c>
      <c r="W253" s="119">
        <v>0</v>
      </c>
      <c r="X253" s="119">
        <v>0</v>
      </c>
      <c r="Y253" s="119">
        <v>0</v>
      </c>
      <c r="Z253" s="119">
        <v>4.5472420332689403</v>
      </c>
      <c r="AA253" s="119">
        <v>0</v>
      </c>
      <c r="AB253" s="119">
        <v>0</v>
      </c>
      <c r="AC253" s="120">
        <v>1.9850695468830153</v>
      </c>
      <c r="AD253" s="119">
        <v>1.9850695468830153</v>
      </c>
      <c r="AE253" s="119">
        <v>0</v>
      </c>
      <c r="AF253" s="119">
        <v>0</v>
      </c>
      <c r="AG253" s="119">
        <v>0</v>
      </c>
      <c r="AH253" s="119">
        <v>0</v>
      </c>
      <c r="AI253" s="122">
        <f t="shared" si="154"/>
        <v>252.00340833052186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</row>
    <row r="254" spans="1:111" ht="15">
      <c r="A254" s="27" t="s">
        <v>59</v>
      </c>
      <c r="B254" s="41">
        <v>2.817393015273514</v>
      </c>
      <c r="C254" s="41">
        <v>4.7779500104380723</v>
      </c>
      <c r="D254" s="41">
        <v>8.7135866451758162</v>
      </c>
      <c r="E254" s="41">
        <v>0</v>
      </c>
      <c r="F254" s="397"/>
      <c r="G254" s="41">
        <v>0</v>
      </c>
      <c r="H254" s="42">
        <v>0</v>
      </c>
      <c r="I254" s="43">
        <f t="shared" si="152"/>
        <v>16.308929670887402</v>
      </c>
      <c r="K254" s="77" t="s">
        <v>59</v>
      </c>
      <c r="L254" s="90">
        <v>2.817393015273514</v>
      </c>
      <c r="M254" s="90">
        <v>4.7779500104380723</v>
      </c>
      <c r="N254" s="90">
        <v>8.7135866451758162</v>
      </c>
      <c r="O254" s="90">
        <v>0</v>
      </c>
      <c r="P254" s="90">
        <v>0</v>
      </c>
      <c r="Q254" s="90">
        <v>0</v>
      </c>
      <c r="R254" s="91">
        <v>0</v>
      </c>
      <c r="S254" s="92">
        <f t="shared" si="153"/>
        <v>16.308929670887402</v>
      </c>
      <c r="U254" s="107" t="s">
        <v>59</v>
      </c>
      <c r="V254" s="123">
        <v>2.817393015273514</v>
      </c>
      <c r="W254" s="123">
        <v>0</v>
      </c>
      <c r="X254" s="123">
        <v>0</v>
      </c>
      <c r="Y254" s="123">
        <v>4.7779500104380723</v>
      </c>
      <c r="Z254" s="123">
        <v>8.7135866451758162</v>
      </c>
      <c r="AA254" s="123">
        <v>0</v>
      </c>
      <c r="AB254" s="123">
        <v>0</v>
      </c>
      <c r="AC254" s="124">
        <v>0</v>
      </c>
      <c r="AD254" s="123">
        <v>0</v>
      </c>
      <c r="AE254" s="123">
        <v>0</v>
      </c>
      <c r="AF254" s="123">
        <v>0</v>
      </c>
      <c r="AG254" s="123">
        <v>0</v>
      </c>
      <c r="AH254" s="123">
        <v>0</v>
      </c>
      <c r="AI254" s="125">
        <f t="shared" si="154"/>
        <v>16.308929670887402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</row>
    <row r="255" spans="1:111" ht="15">
      <c r="A255" s="28" t="s">
        <v>22</v>
      </c>
      <c r="B255" s="44">
        <v>3.6136749404899411</v>
      </c>
      <c r="C255" s="44">
        <v>0</v>
      </c>
      <c r="D255" s="44">
        <v>136.01534110099266</v>
      </c>
      <c r="E255" s="44">
        <v>0</v>
      </c>
      <c r="F255" s="397"/>
      <c r="G255" s="44">
        <v>0</v>
      </c>
      <c r="H255" s="45">
        <v>0</v>
      </c>
      <c r="I255" s="40">
        <f t="shared" si="152"/>
        <v>139.6290160414826</v>
      </c>
      <c r="K255" s="78" t="s">
        <v>22</v>
      </c>
      <c r="L255" s="44">
        <v>3.6136749404899411</v>
      </c>
      <c r="M255" s="44">
        <v>0</v>
      </c>
      <c r="N255" s="44">
        <v>136.01534110099266</v>
      </c>
      <c r="O255" s="44">
        <v>0</v>
      </c>
      <c r="P255" s="44">
        <v>25.352526500980989</v>
      </c>
      <c r="Q255" s="44">
        <v>0</v>
      </c>
      <c r="R255" s="88">
        <v>0</v>
      </c>
      <c r="S255" s="89">
        <f t="shared" si="153"/>
        <v>164.98154254246359</v>
      </c>
      <c r="U255" s="108" t="s">
        <v>22</v>
      </c>
      <c r="V255" s="119">
        <v>3.6136749404899411</v>
      </c>
      <c r="W255" s="119">
        <v>0</v>
      </c>
      <c r="X255" s="119">
        <v>0</v>
      </c>
      <c r="Y255" s="119">
        <v>0</v>
      </c>
      <c r="Z255" s="119">
        <v>135.9688867585557</v>
      </c>
      <c r="AA255" s="119">
        <v>0</v>
      </c>
      <c r="AB255" s="119">
        <v>25.352526500980989</v>
      </c>
      <c r="AC255" s="120">
        <v>4.6454342436968277E-2</v>
      </c>
      <c r="AD255" s="119">
        <v>0</v>
      </c>
      <c r="AE255" s="119">
        <v>0</v>
      </c>
      <c r="AF255" s="119">
        <v>0</v>
      </c>
      <c r="AG255" s="119">
        <v>4.6454342436968277E-2</v>
      </c>
      <c r="AH255" s="119">
        <v>0</v>
      </c>
      <c r="AI255" s="122">
        <f t="shared" si="154"/>
        <v>164.98154254246359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</row>
    <row r="256" spans="1:111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 t="shared" si="152"/>
        <v>0</v>
      </c>
      <c r="K256" s="77" t="s">
        <v>21</v>
      </c>
      <c r="L256" s="90">
        <v>0</v>
      </c>
      <c r="M256" s="90">
        <v>0</v>
      </c>
      <c r="N256" s="90">
        <v>0</v>
      </c>
      <c r="O256" s="90">
        <v>0</v>
      </c>
      <c r="P256" s="90">
        <v>0</v>
      </c>
      <c r="Q256" s="90">
        <v>0</v>
      </c>
      <c r="R256" s="91">
        <v>0</v>
      </c>
      <c r="S256" s="92">
        <f t="shared" si="153"/>
        <v>0</v>
      </c>
      <c r="U256" s="107" t="s">
        <v>60</v>
      </c>
      <c r="V256" s="123">
        <v>0</v>
      </c>
      <c r="W256" s="123">
        <v>0</v>
      </c>
      <c r="X256" s="123">
        <v>0</v>
      </c>
      <c r="Y256" s="123">
        <v>0</v>
      </c>
      <c r="Z256" s="123">
        <v>0</v>
      </c>
      <c r="AA256" s="123">
        <v>0</v>
      </c>
      <c r="AB256" s="123">
        <v>0</v>
      </c>
      <c r="AC256" s="124">
        <v>0</v>
      </c>
      <c r="AD256" s="123">
        <v>0</v>
      </c>
      <c r="AE256" s="123">
        <v>0</v>
      </c>
      <c r="AF256" s="123">
        <v>0</v>
      </c>
      <c r="AG256" s="123">
        <v>0</v>
      </c>
      <c r="AH256" s="123">
        <v>0</v>
      </c>
      <c r="AI256" s="125">
        <f t="shared" si="154"/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</row>
    <row r="257" spans="1:111" ht="15">
      <c r="A257" s="29" t="s">
        <v>63</v>
      </c>
      <c r="B257" s="44">
        <v>1.2924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152"/>
        <v>1.2924</v>
      </c>
      <c r="K257" s="79" t="s">
        <v>63</v>
      </c>
      <c r="L257" s="44">
        <v>1.2924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8">
        <v>0</v>
      </c>
      <c r="S257" s="89">
        <f t="shared" si="153"/>
        <v>1.2924</v>
      </c>
      <c r="U257" s="109" t="s">
        <v>61</v>
      </c>
      <c r="V257" s="119">
        <v>1.2924</v>
      </c>
      <c r="W257" s="119">
        <v>0</v>
      </c>
      <c r="X257" s="119">
        <v>0</v>
      </c>
      <c r="Y257" s="119">
        <v>0</v>
      </c>
      <c r="Z257" s="119">
        <v>0</v>
      </c>
      <c r="AA257" s="119">
        <v>0</v>
      </c>
      <c r="AB257" s="119">
        <v>0</v>
      </c>
      <c r="AC257" s="120">
        <v>0</v>
      </c>
      <c r="AD257" s="121">
        <v>0</v>
      </c>
      <c r="AE257" s="121">
        <v>0</v>
      </c>
      <c r="AF257" s="121">
        <v>0</v>
      </c>
      <c r="AG257" s="121">
        <v>0</v>
      </c>
      <c r="AH257" s="121">
        <v>0</v>
      </c>
      <c r="AI257" s="122">
        <f t="shared" si="154"/>
        <v>1.2924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</row>
    <row r="258" spans="1:111">
      <c r="A258" s="58" t="s">
        <v>23</v>
      </c>
      <c r="B258" s="62">
        <v>1.2924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152"/>
        <v>1.2924</v>
      </c>
      <c r="K258" s="80" t="s">
        <v>23</v>
      </c>
      <c r="L258" s="93">
        <v>1.2924</v>
      </c>
      <c r="M258" s="93">
        <v>0</v>
      </c>
      <c r="N258" s="93">
        <v>0</v>
      </c>
      <c r="O258" s="93">
        <v>0</v>
      </c>
      <c r="P258" s="93">
        <v>0</v>
      </c>
      <c r="Q258" s="93">
        <v>0</v>
      </c>
      <c r="R258" s="94">
        <v>0</v>
      </c>
      <c r="S258" s="95">
        <f t="shared" si="153"/>
        <v>1.2924</v>
      </c>
      <c r="U258" s="110" t="s">
        <v>64</v>
      </c>
      <c r="V258" s="126">
        <v>1.2924</v>
      </c>
      <c r="W258" s="126">
        <v>0</v>
      </c>
      <c r="X258" s="126">
        <v>0</v>
      </c>
      <c r="Y258" s="126">
        <v>0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7">
        <v>0</v>
      </c>
      <c r="AI258" s="128">
        <f t="shared" si="154"/>
        <v>1.2924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</row>
    <row r="259" spans="1:111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152"/>
        <v>0</v>
      </c>
      <c r="K259" s="81" t="s">
        <v>19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96">
        <v>0</v>
      </c>
      <c r="S259" s="97">
        <f t="shared" si="153"/>
        <v>0</v>
      </c>
      <c r="U259" s="111" t="s">
        <v>19</v>
      </c>
      <c r="V259" s="129">
        <v>0</v>
      </c>
      <c r="W259" s="129">
        <v>0</v>
      </c>
      <c r="X259" s="129">
        <v>0</v>
      </c>
      <c r="Y259" s="129">
        <v>0</v>
      </c>
      <c r="Z259" s="129">
        <v>0</v>
      </c>
      <c r="AA259" s="129">
        <v>0</v>
      </c>
      <c r="AB259" s="129">
        <v>0</v>
      </c>
      <c r="AC259" s="129">
        <v>0</v>
      </c>
      <c r="AD259" s="130">
        <v>0</v>
      </c>
      <c r="AE259" s="130">
        <v>0</v>
      </c>
      <c r="AF259" s="130">
        <v>0</v>
      </c>
      <c r="AG259" s="130">
        <v>0</v>
      </c>
      <c r="AH259" s="130">
        <v>0</v>
      </c>
      <c r="AI259" s="131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</row>
    <row r="260" spans="1:111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152"/>
        <v>0</v>
      </c>
      <c r="K260" s="80" t="s">
        <v>20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4">
        <v>0</v>
      </c>
      <c r="S260" s="95">
        <f t="shared" si="153"/>
        <v>0</v>
      </c>
      <c r="U260" s="110" t="s">
        <v>20</v>
      </c>
      <c r="V260" s="126">
        <v>0</v>
      </c>
      <c r="W260" s="126">
        <v>0</v>
      </c>
      <c r="X260" s="126">
        <v>0</v>
      </c>
      <c r="Y260" s="126">
        <v>0</v>
      </c>
      <c r="Z260" s="126">
        <v>0</v>
      </c>
      <c r="AA260" s="126">
        <v>0</v>
      </c>
      <c r="AB260" s="126">
        <v>0</v>
      </c>
      <c r="AC260" s="126">
        <v>0</v>
      </c>
      <c r="AD260" s="126">
        <v>0</v>
      </c>
      <c r="AE260" s="126">
        <v>0</v>
      </c>
      <c r="AF260" s="126">
        <v>0</v>
      </c>
      <c r="AG260" s="126">
        <v>0</v>
      </c>
      <c r="AH260" s="127">
        <v>0</v>
      </c>
      <c r="AI260" s="128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</row>
    <row r="261" spans="1:111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152"/>
        <v>0</v>
      </c>
      <c r="K261" s="82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8">
        <v>0</v>
      </c>
      <c r="S261" s="99">
        <f t="shared" si="153"/>
        <v>0</v>
      </c>
      <c r="U261" s="111" t="s">
        <v>11</v>
      </c>
      <c r="V261" s="129">
        <v>0</v>
      </c>
      <c r="W261" s="129">
        <v>0</v>
      </c>
      <c r="X261" s="129">
        <v>0</v>
      </c>
      <c r="Y261" s="129">
        <v>0</v>
      </c>
      <c r="Z261" s="129">
        <v>0</v>
      </c>
      <c r="AA261" s="129">
        <v>0</v>
      </c>
      <c r="AB261" s="129">
        <v>0</v>
      </c>
      <c r="AC261" s="129">
        <v>0</v>
      </c>
      <c r="AD261" s="130">
        <v>0</v>
      </c>
      <c r="AE261" s="130">
        <v>0</v>
      </c>
      <c r="AF261" s="130">
        <v>0</v>
      </c>
      <c r="AG261" s="130">
        <v>0</v>
      </c>
      <c r="AH261" s="130">
        <v>0</v>
      </c>
      <c r="AI261" s="131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</row>
    <row r="262" spans="1:111" ht="15">
      <c r="A262" s="34" t="s">
        <v>26</v>
      </c>
      <c r="B262" s="70">
        <f>SUM(B241:B257)</f>
        <v>1878.2334905365276</v>
      </c>
      <c r="C262" s="70">
        <f t="shared" ref="C262:I262" si="155">SUM(C241:C257)</f>
        <v>47.659011816182229</v>
      </c>
      <c r="D262" s="70">
        <f t="shared" si="155"/>
        <v>966.70237138752123</v>
      </c>
      <c r="E262" s="70">
        <f t="shared" si="155"/>
        <v>1597.7527429042598</v>
      </c>
      <c r="F262" s="70">
        <f t="shared" si="155"/>
        <v>0</v>
      </c>
      <c r="G262" s="70">
        <f t="shared" si="155"/>
        <v>248.59659389145753</v>
      </c>
      <c r="H262" s="71">
        <f t="shared" si="155"/>
        <v>37.272464243944476</v>
      </c>
      <c r="I262" s="40">
        <f t="shared" si="155"/>
        <v>4776.2166747798938</v>
      </c>
      <c r="K262" s="83" t="s">
        <v>26</v>
      </c>
      <c r="L262" s="70">
        <f>SUM(L241:L257)</f>
        <v>1878.2334905365276</v>
      </c>
      <c r="M262" s="70">
        <f t="shared" ref="M262:S262" si="156">SUM(M241:M257)</f>
        <v>47.659011816182229</v>
      </c>
      <c r="N262" s="70">
        <f t="shared" si="156"/>
        <v>966.70237138752123</v>
      </c>
      <c r="O262" s="70">
        <f t="shared" si="156"/>
        <v>1597.7527429042598</v>
      </c>
      <c r="P262" s="70">
        <f t="shared" si="156"/>
        <v>834.49511414071731</v>
      </c>
      <c r="Q262" s="70">
        <f t="shared" si="156"/>
        <v>248.59659389145753</v>
      </c>
      <c r="R262" s="71">
        <f t="shared" si="156"/>
        <v>37.272464243944476</v>
      </c>
      <c r="S262" s="100">
        <f t="shared" si="156"/>
        <v>5610.7117889206111</v>
      </c>
      <c r="U262" s="112" t="s">
        <v>62</v>
      </c>
      <c r="V262" s="132">
        <f>SUM(V241:V257)</f>
        <v>1533.7920624492601</v>
      </c>
      <c r="W262" s="132">
        <f t="shared" ref="W262:AH262" si="157">SUM(W241:W257)</f>
        <v>123.62035819951558</v>
      </c>
      <c r="X262" s="132">
        <f t="shared" si="157"/>
        <v>248.59659389145753</v>
      </c>
      <c r="Y262" s="132">
        <f t="shared" si="157"/>
        <v>47.659011816182229</v>
      </c>
      <c r="Z262" s="132">
        <f t="shared" si="157"/>
        <v>963.09350012136906</v>
      </c>
      <c r="AA262" s="132">
        <f t="shared" si="157"/>
        <v>1482.3547894287969</v>
      </c>
      <c r="AB262" s="132">
        <f t="shared" si="157"/>
        <v>834.49511414071731</v>
      </c>
      <c r="AC262" s="132">
        <f t="shared" si="157"/>
        <v>377.10035887331168</v>
      </c>
      <c r="AD262" s="133">
        <f t="shared" si="157"/>
        <v>220.82106988775209</v>
      </c>
      <c r="AE262" s="133">
        <f t="shared" si="157"/>
        <v>110.07396612435437</v>
      </c>
      <c r="AF262" s="133">
        <f t="shared" si="157"/>
        <v>37.272464243944476</v>
      </c>
      <c r="AG262" s="133">
        <f t="shared" si="157"/>
        <v>3.6088712661521982</v>
      </c>
      <c r="AH262" s="133">
        <f t="shared" si="157"/>
        <v>5.3239873511083751</v>
      </c>
      <c r="AI262" s="134">
        <f>SUM(V262:AC262)</f>
        <v>5610.7117889206111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</row>
    <row r="263" spans="1:111" s="14" customFormat="1" ht="15" thickBot="1">
      <c r="A263" s="31" t="s">
        <v>86</v>
      </c>
      <c r="B263" s="49">
        <f>IF($I262=0,"-",B262/$I262)</f>
        <v>0.39324712809916307</v>
      </c>
      <c r="C263" s="49">
        <f t="shared" ref="C263:H263" si="158">IF($I262=0,"-",C262/$I262)</f>
        <v>9.9784023760560517E-3</v>
      </c>
      <c r="D263" s="49">
        <f t="shared" si="158"/>
        <v>0.20239918689033734</v>
      </c>
      <c r="E263" s="49">
        <f t="shared" si="158"/>
        <v>0.33452266756258298</v>
      </c>
      <c r="F263" s="49">
        <f t="shared" si="158"/>
        <v>0</v>
      </c>
      <c r="G263" s="49">
        <f t="shared" si="158"/>
        <v>5.2048851804428198E-2</v>
      </c>
      <c r="H263" s="72">
        <f t="shared" si="158"/>
        <v>7.8037632674321945E-3</v>
      </c>
      <c r="I263" s="50">
        <f>SUM(B263:H263)</f>
        <v>0.99999999999999978</v>
      </c>
      <c r="K263" s="84" t="s">
        <v>86</v>
      </c>
      <c r="L263" s="101">
        <f>IF($S262=0,"-",L262/$S262)</f>
        <v>0.33475850501632382</v>
      </c>
      <c r="M263" s="101">
        <f t="shared" ref="M263:R263" si="159">IF($S262=0,"-",M262/$S262)</f>
        <v>8.4942897816091302E-3</v>
      </c>
      <c r="N263" s="101">
        <f t="shared" si="159"/>
        <v>0.17229585260402325</v>
      </c>
      <c r="O263" s="101">
        <f t="shared" si="159"/>
        <v>0.28476827950052935</v>
      </c>
      <c r="P263" s="101">
        <f t="shared" si="159"/>
        <v>0.14873248627537461</v>
      </c>
      <c r="Q263" s="101">
        <f t="shared" si="159"/>
        <v>4.4307496667777078E-2</v>
      </c>
      <c r="R263" s="102">
        <f t="shared" si="159"/>
        <v>6.6430901543625635E-3</v>
      </c>
      <c r="S263" s="103">
        <f>SUM(L263:R263)</f>
        <v>0.99999999999999978</v>
      </c>
      <c r="U263" s="113" t="s">
        <v>86</v>
      </c>
      <c r="V263" s="135">
        <f>+V262/$AI262</f>
        <v>0.27336853507214831</v>
      </c>
      <c r="W263" s="135">
        <f t="shared" ref="W263:AH263" si="160">+W262/$AI262</f>
        <v>2.2032918968254055E-2</v>
      </c>
      <c r="X263" s="135">
        <f t="shared" si="160"/>
        <v>4.4307496667777078E-2</v>
      </c>
      <c r="Y263" s="135">
        <f t="shared" si="160"/>
        <v>8.4942897816091302E-3</v>
      </c>
      <c r="Z263" s="135">
        <f t="shared" si="160"/>
        <v>0.17165264165291388</v>
      </c>
      <c r="AA263" s="135">
        <f t="shared" si="160"/>
        <v>0.2642008438850808</v>
      </c>
      <c r="AB263" s="135">
        <f t="shared" si="160"/>
        <v>0.14873248627537461</v>
      </c>
      <c r="AC263" s="135">
        <f t="shared" si="160"/>
        <v>6.7210787696841981E-2</v>
      </c>
      <c r="AD263" s="135">
        <f t="shared" si="160"/>
        <v>3.935705097592148E-2</v>
      </c>
      <c r="AE263" s="135">
        <f t="shared" si="160"/>
        <v>1.9618538657023125E-2</v>
      </c>
      <c r="AF263" s="135">
        <f t="shared" si="160"/>
        <v>6.6430901543625635E-3</v>
      </c>
      <c r="AG263" s="135">
        <f t="shared" si="160"/>
        <v>6.4321095110937308E-4</v>
      </c>
      <c r="AH263" s="135">
        <f t="shared" si="160"/>
        <v>9.4889695842541289E-4</v>
      </c>
      <c r="AI263" s="136">
        <f>SUM(V263:AC263)</f>
        <v>0.99999999999999978</v>
      </c>
    </row>
    <row r="264" spans="1:111" ht="15" thickBot="1">
      <c r="A264" s="32"/>
      <c r="B264" s="32"/>
      <c r="C264" s="32"/>
      <c r="D264" s="32"/>
      <c r="E264" s="32"/>
      <c r="F264" s="32"/>
      <c r="G264" s="32"/>
      <c r="H264" s="32"/>
      <c r="I264" s="32"/>
      <c r="K264" s="32"/>
      <c r="L264" s="32"/>
      <c r="M264" s="32"/>
      <c r="N264" s="32"/>
      <c r="O264" s="32"/>
      <c r="P264" s="32"/>
      <c r="Q264" s="32"/>
      <c r="R264" s="32"/>
      <c r="S264" s="32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</row>
    <row r="265" spans="1:111" ht="30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4" t="s">
        <v>36</v>
      </c>
      <c r="L265" s="86" t="s">
        <v>0</v>
      </c>
      <c r="M265" s="86" t="s">
        <v>1</v>
      </c>
      <c r="N265" s="86" t="s">
        <v>2</v>
      </c>
      <c r="O265" s="86" t="s">
        <v>3</v>
      </c>
      <c r="P265" s="86" t="s">
        <v>27</v>
      </c>
      <c r="Q265" s="86" t="s">
        <v>4</v>
      </c>
      <c r="R265" s="86" t="s">
        <v>5</v>
      </c>
      <c r="S265" s="87" t="s">
        <v>6</v>
      </c>
      <c r="U265" s="445" t="s">
        <v>36</v>
      </c>
      <c r="V265" s="116" t="s">
        <v>77</v>
      </c>
      <c r="W265" s="116" t="s">
        <v>78</v>
      </c>
      <c r="X265" s="116" t="s">
        <v>4</v>
      </c>
      <c r="Y265" s="116" t="s">
        <v>1</v>
      </c>
      <c r="Z265" s="116" t="s">
        <v>2</v>
      </c>
      <c r="AA265" s="116" t="s">
        <v>3</v>
      </c>
      <c r="AB265" s="116" t="s">
        <v>54</v>
      </c>
      <c r="AC265" s="116" t="s">
        <v>66</v>
      </c>
      <c r="AD265" s="117" t="s">
        <v>79</v>
      </c>
      <c r="AE265" s="117" t="s">
        <v>80</v>
      </c>
      <c r="AF265" s="117" t="s">
        <v>81</v>
      </c>
      <c r="AG265" s="117" t="s">
        <v>82</v>
      </c>
      <c r="AH265" s="117" t="s">
        <v>83</v>
      </c>
      <c r="AI265" s="118" t="s">
        <v>62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</row>
    <row r="266" spans="1:111" ht="15">
      <c r="A266" s="411" t="s">
        <v>36</v>
      </c>
      <c r="B266" s="386" t="s">
        <v>119</v>
      </c>
      <c r="C266" s="387"/>
      <c r="D266" s="387"/>
      <c r="E266" s="387"/>
      <c r="F266" s="387"/>
      <c r="G266" s="387"/>
      <c r="H266" s="387"/>
      <c r="I266" s="388"/>
      <c r="K266" s="405" t="s">
        <v>36</v>
      </c>
      <c r="L266" s="389" t="s">
        <v>119</v>
      </c>
      <c r="M266" s="390"/>
      <c r="N266" s="390"/>
      <c r="O266" s="390"/>
      <c r="P266" s="390"/>
      <c r="Q266" s="390"/>
      <c r="R266" s="390"/>
      <c r="S266" s="391"/>
      <c r="U266" s="446" t="s">
        <v>36</v>
      </c>
      <c r="V266" s="402" t="s">
        <v>119</v>
      </c>
      <c r="W266" s="402"/>
      <c r="X266" s="402"/>
      <c r="Y266" s="402"/>
      <c r="Z266" s="402"/>
      <c r="AA266" s="402"/>
      <c r="AB266" s="402"/>
      <c r="AC266" s="402"/>
      <c r="AD266" s="402"/>
      <c r="AE266" s="402"/>
      <c r="AF266" s="402"/>
      <c r="AG266" s="402"/>
      <c r="AH266" s="402"/>
      <c r="AI266" s="403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</row>
    <row r="267" spans="1:111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  <c r="K267" s="85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4">
        <v>0</v>
      </c>
      <c r="S267" s="105">
        <f>SUM(L267:R267)</f>
        <v>0</v>
      </c>
      <c r="U267" s="106" t="s">
        <v>7</v>
      </c>
      <c r="V267" s="119">
        <v>0</v>
      </c>
      <c r="W267" s="119">
        <v>0</v>
      </c>
      <c r="X267" s="119">
        <v>0</v>
      </c>
      <c r="Y267" s="119">
        <v>0</v>
      </c>
      <c r="Z267" s="119">
        <v>0</v>
      </c>
      <c r="AA267" s="119">
        <v>0</v>
      </c>
      <c r="AB267" s="119">
        <v>0</v>
      </c>
      <c r="AC267" s="120">
        <v>0</v>
      </c>
      <c r="AD267" s="121">
        <v>0</v>
      </c>
      <c r="AE267" s="121">
        <v>0</v>
      </c>
      <c r="AF267" s="121">
        <v>0</v>
      </c>
      <c r="AG267" s="121">
        <v>0</v>
      </c>
      <c r="AH267" s="121">
        <v>0</v>
      </c>
      <c r="AI267" s="122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</row>
    <row r="268" spans="1:111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161">SUM(B268:H268)</f>
        <v>0</v>
      </c>
      <c r="K268" s="77" t="s">
        <v>8</v>
      </c>
      <c r="L268" s="90">
        <v>0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S268" s="92">
        <f t="shared" ref="S268:S287" si="162">SUM(L268:R268)</f>
        <v>0</v>
      </c>
      <c r="U268" s="107" t="s">
        <v>8</v>
      </c>
      <c r="V268" s="123">
        <v>0</v>
      </c>
      <c r="W268" s="123">
        <v>0</v>
      </c>
      <c r="X268" s="123">
        <v>0</v>
      </c>
      <c r="Y268" s="123">
        <v>0</v>
      </c>
      <c r="Z268" s="123">
        <v>0</v>
      </c>
      <c r="AA268" s="123">
        <v>0</v>
      </c>
      <c r="AB268" s="123">
        <v>0</v>
      </c>
      <c r="AC268" s="124">
        <v>0</v>
      </c>
      <c r="AD268" s="123">
        <v>0</v>
      </c>
      <c r="AE268" s="123">
        <v>0</v>
      </c>
      <c r="AF268" s="123">
        <v>0</v>
      </c>
      <c r="AG268" s="123">
        <v>0</v>
      </c>
      <c r="AH268" s="123">
        <v>0</v>
      </c>
      <c r="AI268" s="125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</row>
    <row r="269" spans="1:111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161"/>
        <v>0</v>
      </c>
      <c r="K269" s="78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8">
        <v>0</v>
      </c>
      <c r="S269" s="89">
        <f t="shared" si="162"/>
        <v>0</v>
      </c>
      <c r="U269" s="108" t="s">
        <v>10</v>
      </c>
      <c r="V269" s="119">
        <v>0</v>
      </c>
      <c r="W269" s="119">
        <v>0</v>
      </c>
      <c r="X269" s="119">
        <v>0</v>
      </c>
      <c r="Y269" s="119">
        <v>0</v>
      </c>
      <c r="Z269" s="119">
        <v>0</v>
      </c>
      <c r="AA269" s="119">
        <v>0</v>
      </c>
      <c r="AB269" s="119">
        <v>0</v>
      </c>
      <c r="AC269" s="120">
        <v>0</v>
      </c>
      <c r="AD269" s="121">
        <v>0</v>
      </c>
      <c r="AE269" s="121">
        <v>0</v>
      </c>
      <c r="AF269" s="121">
        <v>0</v>
      </c>
      <c r="AG269" s="121">
        <v>0</v>
      </c>
      <c r="AH269" s="121">
        <v>0</v>
      </c>
      <c r="AI269" s="122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</row>
    <row r="270" spans="1:111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161"/>
        <v>0</v>
      </c>
      <c r="K270" s="77" t="s">
        <v>55</v>
      </c>
      <c r="L270" s="90">
        <v>0</v>
      </c>
      <c r="M270" s="90">
        <v>0</v>
      </c>
      <c r="N270" s="90">
        <v>0</v>
      </c>
      <c r="O270" s="90">
        <v>0</v>
      </c>
      <c r="P270" s="90">
        <v>0</v>
      </c>
      <c r="Q270" s="90">
        <v>0</v>
      </c>
      <c r="R270" s="91">
        <v>0</v>
      </c>
      <c r="S270" s="92">
        <f t="shared" si="162"/>
        <v>0</v>
      </c>
      <c r="U270" s="107" t="s">
        <v>55</v>
      </c>
      <c r="V270" s="123">
        <v>0</v>
      </c>
      <c r="W270" s="123">
        <v>0</v>
      </c>
      <c r="X270" s="123">
        <v>0</v>
      </c>
      <c r="Y270" s="123">
        <v>0</v>
      </c>
      <c r="Z270" s="123">
        <v>0</v>
      </c>
      <c r="AA270" s="123">
        <v>0</v>
      </c>
      <c r="AB270" s="123">
        <v>0</v>
      </c>
      <c r="AC270" s="124">
        <v>0</v>
      </c>
      <c r="AD270" s="123">
        <v>0</v>
      </c>
      <c r="AE270" s="123">
        <v>0</v>
      </c>
      <c r="AF270" s="123">
        <v>0</v>
      </c>
      <c r="AG270" s="123">
        <v>0</v>
      </c>
      <c r="AH270" s="123">
        <v>0</v>
      </c>
      <c r="AI270" s="125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</row>
    <row r="271" spans="1:111" ht="15">
      <c r="A271" s="28" t="s">
        <v>16</v>
      </c>
      <c r="B271" s="44">
        <v>25.918341952068467</v>
      </c>
      <c r="C271" s="44">
        <v>140.41914255611229</v>
      </c>
      <c r="D271" s="44">
        <v>50.434897426842582</v>
      </c>
      <c r="E271" s="44">
        <v>0</v>
      </c>
      <c r="F271" s="397"/>
      <c r="G271" s="44">
        <v>0</v>
      </c>
      <c r="H271" s="45">
        <v>0</v>
      </c>
      <c r="I271" s="40">
        <f t="shared" si="161"/>
        <v>216.77238193502333</v>
      </c>
      <c r="K271" s="78" t="s">
        <v>16</v>
      </c>
      <c r="L271" s="44">
        <v>25.918341952068467</v>
      </c>
      <c r="M271" s="44">
        <v>140.41914255611229</v>
      </c>
      <c r="N271" s="44">
        <v>50.434897426842582</v>
      </c>
      <c r="O271" s="44">
        <v>0</v>
      </c>
      <c r="P271" s="44">
        <v>0</v>
      </c>
      <c r="Q271" s="44">
        <v>0</v>
      </c>
      <c r="R271" s="88">
        <v>0</v>
      </c>
      <c r="S271" s="89">
        <f t="shared" si="162"/>
        <v>216.77238193502333</v>
      </c>
      <c r="U271" s="108" t="s">
        <v>16</v>
      </c>
      <c r="V271" s="119">
        <v>25.918341952068467</v>
      </c>
      <c r="W271" s="119">
        <v>0</v>
      </c>
      <c r="X271" s="119">
        <v>0</v>
      </c>
      <c r="Y271" s="119">
        <v>140.41914255611229</v>
      </c>
      <c r="Z271" s="119">
        <v>50.434897426842582</v>
      </c>
      <c r="AA271" s="119">
        <v>0</v>
      </c>
      <c r="AB271" s="119">
        <v>0</v>
      </c>
      <c r="AC271" s="120">
        <v>0</v>
      </c>
      <c r="AD271" s="121">
        <v>0</v>
      </c>
      <c r="AE271" s="121">
        <v>0</v>
      </c>
      <c r="AF271" s="121">
        <v>0</v>
      </c>
      <c r="AG271" s="121">
        <v>0</v>
      </c>
      <c r="AH271" s="121">
        <v>0</v>
      </c>
      <c r="AI271" s="122">
        <f t="shared" si="163"/>
        <v>216.77238193502333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</row>
    <row r="272" spans="1:111" ht="15">
      <c r="A272" s="27" t="s">
        <v>67</v>
      </c>
      <c r="B272" s="41">
        <v>3.9423341946877226</v>
      </c>
      <c r="C272" s="41">
        <v>0.62337086609432835</v>
      </c>
      <c r="D272" s="41">
        <v>11.023021412643606</v>
      </c>
      <c r="E272" s="41">
        <v>0.56407461297803851</v>
      </c>
      <c r="F272" s="397"/>
      <c r="G272" s="41">
        <v>0</v>
      </c>
      <c r="H272" s="42">
        <v>0</v>
      </c>
      <c r="I272" s="43">
        <f t="shared" si="161"/>
        <v>16.152801086403695</v>
      </c>
      <c r="K272" s="77" t="s">
        <v>67</v>
      </c>
      <c r="L272" s="90">
        <v>3.9423341946877226</v>
      </c>
      <c r="M272" s="90">
        <v>0.62337086609432835</v>
      </c>
      <c r="N272" s="90">
        <v>11.023021412643606</v>
      </c>
      <c r="O272" s="90">
        <v>0.56407461297803851</v>
      </c>
      <c r="P272" s="90">
        <v>0</v>
      </c>
      <c r="Q272" s="90">
        <v>0</v>
      </c>
      <c r="R272" s="91">
        <v>0</v>
      </c>
      <c r="S272" s="92">
        <f t="shared" si="162"/>
        <v>16.152801086403695</v>
      </c>
      <c r="U272" s="107" t="s">
        <v>56</v>
      </c>
      <c r="V272" s="123">
        <v>3.9423341946877226</v>
      </c>
      <c r="W272" s="123">
        <v>0</v>
      </c>
      <c r="X272" s="123">
        <v>0</v>
      </c>
      <c r="Y272" s="123">
        <v>0.62337086609432835</v>
      </c>
      <c r="Z272" s="123">
        <v>11.023021412643606</v>
      </c>
      <c r="AA272" s="123">
        <v>0.56407461297803851</v>
      </c>
      <c r="AB272" s="123">
        <v>0</v>
      </c>
      <c r="AC272" s="124">
        <v>0</v>
      </c>
      <c r="AD272" s="123">
        <v>0</v>
      </c>
      <c r="AE272" s="123">
        <v>0</v>
      </c>
      <c r="AF272" s="123">
        <v>0</v>
      </c>
      <c r="AG272" s="123">
        <v>0</v>
      </c>
      <c r="AH272" s="123">
        <v>0</v>
      </c>
      <c r="AI272" s="125">
        <f t="shared" si="163"/>
        <v>16.152801086403695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</row>
    <row r="273" spans="1:111" ht="15">
      <c r="A273" s="28" t="s">
        <v>57</v>
      </c>
      <c r="B273" s="44">
        <v>0</v>
      </c>
      <c r="C273" s="44">
        <v>0</v>
      </c>
      <c r="D273" s="44">
        <v>0</v>
      </c>
      <c r="E273" s="44">
        <v>28.418441464778049</v>
      </c>
      <c r="F273" s="397"/>
      <c r="G273" s="44">
        <v>0</v>
      </c>
      <c r="H273" s="45">
        <v>0</v>
      </c>
      <c r="I273" s="40">
        <f t="shared" si="161"/>
        <v>28.418441464778049</v>
      </c>
      <c r="K273" s="78" t="s">
        <v>57</v>
      </c>
      <c r="L273" s="44">
        <v>0</v>
      </c>
      <c r="M273" s="44">
        <v>0</v>
      </c>
      <c r="N273" s="44">
        <v>0</v>
      </c>
      <c r="O273" s="44">
        <v>28.418441464778049</v>
      </c>
      <c r="P273" s="44">
        <v>388.29794972797441</v>
      </c>
      <c r="Q273" s="44">
        <v>0</v>
      </c>
      <c r="R273" s="88">
        <v>0</v>
      </c>
      <c r="S273" s="89">
        <f t="shared" si="162"/>
        <v>416.71639119275244</v>
      </c>
      <c r="U273" s="108" t="s">
        <v>57</v>
      </c>
      <c r="V273" s="119">
        <v>0</v>
      </c>
      <c r="W273" s="119">
        <v>0</v>
      </c>
      <c r="X273" s="119">
        <v>0</v>
      </c>
      <c r="Y273" s="119">
        <v>0</v>
      </c>
      <c r="Z273" s="119">
        <v>0</v>
      </c>
      <c r="AA273" s="119">
        <v>28.418441464778049</v>
      </c>
      <c r="AB273" s="119">
        <v>388.29794972797441</v>
      </c>
      <c r="AC273" s="120">
        <v>0</v>
      </c>
      <c r="AD273" s="119">
        <v>0</v>
      </c>
      <c r="AE273" s="119">
        <v>0</v>
      </c>
      <c r="AF273" s="119">
        <v>0</v>
      </c>
      <c r="AG273" s="119">
        <v>0</v>
      </c>
      <c r="AH273" s="119">
        <v>0</v>
      </c>
      <c r="AI273" s="122">
        <f t="shared" si="163"/>
        <v>416.71639119275244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</row>
    <row r="274" spans="1:111" ht="15">
      <c r="A274" s="27" t="s">
        <v>12</v>
      </c>
      <c r="B274" s="41">
        <v>0</v>
      </c>
      <c r="C274" s="41">
        <v>0</v>
      </c>
      <c r="D274" s="41">
        <v>0</v>
      </c>
      <c r="E274" s="41">
        <v>1.7772326947092097E-2</v>
      </c>
      <c r="F274" s="397"/>
      <c r="G274" s="41">
        <v>0</v>
      </c>
      <c r="H274" s="42">
        <v>0</v>
      </c>
      <c r="I274" s="43">
        <f t="shared" si="161"/>
        <v>1.7772326947092097E-2</v>
      </c>
      <c r="K274" s="77" t="s">
        <v>12</v>
      </c>
      <c r="L274" s="90">
        <v>0</v>
      </c>
      <c r="M274" s="90">
        <v>0</v>
      </c>
      <c r="N274" s="90">
        <v>0</v>
      </c>
      <c r="O274" s="90">
        <v>1.7772326947092097E-2</v>
      </c>
      <c r="P274" s="90">
        <v>1.3225086049404446</v>
      </c>
      <c r="Q274" s="90">
        <v>0</v>
      </c>
      <c r="R274" s="91">
        <v>0</v>
      </c>
      <c r="S274" s="92">
        <f t="shared" si="162"/>
        <v>1.3402809318875368</v>
      </c>
      <c r="U274" s="107" t="s">
        <v>12</v>
      </c>
      <c r="V274" s="123">
        <v>0</v>
      </c>
      <c r="W274" s="123">
        <v>0</v>
      </c>
      <c r="X274" s="123">
        <v>0</v>
      </c>
      <c r="Y274" s="123">
        <v>0</v>
      </c>
      <c r="Z274" s="123">
        <v>0</v>
      </c>
      <c r="AA274" s="123">
        <v>1.7772326947092097E-2</v>
      </c>
      <c r="AB274" s="123">
        <v>1.3225086049404446</v>
      </c>
      <c r="AC274" s="124">
        <v>0</v>
      </c>
      <c r="AD274" s="123">
        <v>0</v>
      </c>
      <c r="AE274" s="123">
        <v>0</v>
      </c>
      <c r="AF274" s="123">
        <v>0</v>
      </c>
      <c r="AG274" s="123">
        <v>0</v>
      </c>
      <c r="AH274" s="123">
        <v>0</v>
      </c>
      <c r="AI274" s="125">
        <f t="shared" si="163"/>
        <v>1.3402809318875368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</row>
    <row r="275" spans="1:111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161"/>
        <v>0</v>
      </c>
      <c r="K275" s="78" t="s">
        <v>58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8">
        <v>0</v>
      </c>
      <c r="S275" s="89">
        <f t="shared" si="162"/>
        <v>0</v>
      </c>
      <c r="U275" s="108" t="s">
        <v>58</v>
      </c>
      <c r="V275" s="119">
        <v>0</v>
      </c>
      <c r="W275" s="119">
        <v>0</v>
      </c>
      <c r="X275" s="119">
        <v>0</v>
      </c>
      <c r="Y275" s="119">
        <v>0</v>
      </c>
      <c r="Z275" s="119">
        <v>0</v>
      </c>
      <c r="AA275" s="119">
        <v>0</v>
      </c>
      <c r="AB275" s="119">
        <v>0</v>
      </c>
      <c r="AC275" s="120">
        <v>0</v>
      </c>
      <c r="AD275" s="119">
        <v>0</v>
      </c>
      <c r="AE275" s="119">
        <v>0</v>
      </c>
      <c r="AF275" s="119">
        <v>0</v>
      </c>
      <c r="AG275" s="119">
        <v>0</v>
      </c>
      <c r="AH275" s="119">
        <v>0</v>
      </c>
      <c r="AI275" s="122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</row>
    <row r="276" spans="1:111" ht="15">
      <c r="A276" s="27" t="s">
        <v>17</v>
      </c>
      <c r="B276" s="41">
        <v>0.2570573397785208</v>
      </c>
      <c r="C276" s="41">
        <v>0</v>
      </c>
      <c r="D276" s="41">
        <v>3.4737478348448758</v>
      </c>
      <c r="E276" s="41">
        <v>0</v>
      </c>
      <c r="F276" s="397"/>
      <c r="G276" s="41">
        <v>0</v>
      </c>
      <c r="H276" s="42">
        <v>0</v>
      </c>
      <c r="I276" s="43">
        <f t="shared" si="161"/>
        <v>3.7308051746233968</v>
      </c>
      <c r="K276" s="77" t="s">
        <v>17</v>
      </c>
      <c r="L276" s="90">
        <v>0.2570573397785208</v>
      </c>
      <c r="M276" s="90">
        <v>0</v>
      </c>
      <c r="N276" s="90">
        <v>3.4737478348448758</v>
      </c>
      <c r="O276" s="90">
        <v>0</v>
      </c>
      <c r="P276" s="90">
        <v>1.3269716729107421</v>
      </c>
      <c r="Q276" s="90">
        <v>0</v>
      </c>
      <c r="R276" s="91">
        <v>0</v>
      </c>
      <c r="S276" s="92">
        <f t="shared" si="162"/>
        <v>5.0577768475341394</v>
      </c>
      <c r="U276" s="107" t="s">
        <v>17</v>
      </c>
      <c r="V276" s="123">
        <v>0.2570573397785208</v>
      </c>
      <c r="W276" s="123">
        <v>0</v>
      </c>
      <c r="X276" s="123">
        <v>0</v>
      </c>
      <c r="Y276" s="123">
        <v>0</v>
      </c>
      <c r="Z276" s="123">
        <v>3.4737478348448758</v>
      </c>
      <c r="AA276" s="123">
        <v>0</v>
      </c>
      <c r="AB276" s="123">
        <v>1.3269716729107421</v>
      </c>
      <c r="AC276" s="124">
        <v>0</v>
      </c>
      <c r="AD276" s="123">
        <v>0</v>
      </c>
      <c r="AE276" s="123">
        <v>0</v>
      </c>
      <c r="AF276" s="123">
        <v>0</v>
      </c>
      <c r="AG276" s="123">
        <v>0</v>
      </c>
      <c r="AH276" s="123">
        <v>0</v>
      </c>
      <c r="AI276" s="125">
        <f t="shared" si="163"/>
        <v>5.0577768475341394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</row>
    <row r="277" spans="1:111" ht="15">
      <c r="A277" s="28" t="s">
        <v>139</v>
      </c>
      <c r="B277" s="44">
        <v>22.411159363415692</v>
      </c>
      <c r="C277" s="44">
        <v>260.27933919067465</v>
      </c>
      <c r="D277" s="44">
        <v>977.03189321447212</v>
      </c>
      <c r="E277" s="44">
        <v>0</v>
      </c>
      <c r="F277" s="397"/>
      <c r="G277" s="44">
        <v>0</v>
      </c>
      <c r="H277" s="45">
        <v>0</v>
      </c>
      <c r="I277" s="40">
        <f t="shared" si="161"/>
        <v>1259.7223917685624</v>
      </c>
      <c r="K277" s="78" t="s">
        <v>139</v>
      </c>
      <c r="L277" s="44">
        <v>22.411159363415692</v>
      </c>
      <c r="M277" s="44">
        <v>260.27933919067465</v>
      </c>
      <c r="N277" s="44">
        <v>977.03189321447212</v>
      </c>
      <c r="O277" s="44">
        <v>0</v>
      </c>
      <c r="P277" s="44">
        <v>0</v>
      </c>
      <c r="Q277" s="44">
        <v>0</v>
      </c>
      <c r="R277" s="88">
        <v>0</v>
      </c>
      <c r="S277" s="89">
        <f t="shared" si="162"/>
        <v>1259.7223917685624</v>
      </c>
      <c r="U277" s="108" t="s">
        <v>139</v>
      </c>
      <c r="V277" s="119">
        <v>22.121638407697478</v>
      </c>
      <c r="W277" s="119">
        <v>0</v>
      </c>
      <c r="X277" s="119">
        <v>0</v>
      </c>
      <c r="Y277" s="119">
        <v>260.27933919067465</v>
      </c>
      <c r="Z277" s="119">
        <v>773.81713439585747</v>
      </c>
      <c r="AA277" s="119">
        <v>0</v>
      </c>
      <c r="AB277" s="119">
        <v>0</v>
      </c>
      <c r="AC277" s="120">
        <v>203.50427977433282</v>
      </c>
      <c r="AD277" s="119">
        <v>0.28952095571821435</v>
      </c>
      <c r="AE277" s="119">
        <v>0</v>
      </c>
      <c r="AF277" s="119">
        <v>0</v>
      </c>
      <c r="AG277" s="119">
        <v>203.21475881861463</v>
      </c>
      <c r="AH277" s="119">
        <v>0</v>
      </c>
      <c r="AI277" s="122">
        <f t="shared" si="163"/>
        <v>1259.7223917685626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</row>
    <row r="278" spans="1:111" ht="15">
      <c r="A278" s="27" t="s">
        <v>25</v>
      </c>
      <c r="B278" s="41">
        <v>7.7164499165403493</v>
      </c>
      <c r="C278" s="41">
        <v>0</v>
      </c>
      <c r="D278" s="41">
        <v>1.1578824482150865</v>
      </c>
      <c r="E278" s="41">
        <v>671.47844754084895</v>
      </c>
      <c r="F278" s="397"/>
      <c r="G278" s="41">
        <v>6.7052193327927236</v>
      </c>
      <c r="H278" s="42">
        <v>0</v>
      </c>
      <c r="I278" s="43">
        <f t="shared" si="161"/>
        <v>687.05799923839709</v>
      </c>
      <c r="K278" s="77" t="s">
        <v>25</v>
      </c>
      <c r="L278" s="90">
        <v>7.7164499165403493</v>
      </c>
      <c r="M278" s="90">
        <v>0</v>
      </c>
      <c r="N278" s="90">
        <v>1.1578824482150865</v>
      </c>
      <c r="O278" s="90">
        <v>671.47844754084895</v>
      </c>
      <c r="P278" s="90">
        <v>0.67475898690934211</v>
      </c>
      <c r="Q278" s="90">
        <v>6.7052193327927236</v>
      </c>
      <c r="R278" s="91">
        <v>0</v>
      </c>
      <c r="S278" s="92">
        <f t="shared" si="162"/>
        <v>687.73275822530638</v>
      </c>
      <c r="U278" s="107" t="s">
        <v>25</v>
      </c>
      <c r="V278" s="123">
        <v>4.0025138574923265</v>
      </c>
      <c r="W278" s="123">
        <v>2.075124892034129</v>
      </c>
      <c r="X278" s="123">
        <v>6.7052193327927236</v>
      </c>
      <c r="Y278" s="123">
        <v>0</v>
      </c>
      <c r="Z278" s="123">
        <v>0</v>
      </c>
      <c r="AA278" s="123">
        <v>670.32056509263384</v>
      </c>
      <c r="AB278" s="123">
        <v>0.67475898690934211</v>
      </c>
      <c r="AC278" s="124">
        <v>3.9545760634440663</v>
      </c>
      <c r="AD278" s="123">
        <v>1.6388111670138938</v>
      </c>
      <c r="AE278" s="123">
        <v>1.1578824482150865</v>
      </c>
      <c r="AF278" s="123">
        <v>0</v>
      </c>
      <c r="AG278" s="123">
        <v>1.1578824482150865</v>
      </c>
      <c r="AH278" s="123">
        <v>0</v>
      </c>
      <c r="AI278" s="125">
        <f t="shared" si="163"/>
        <v>687.73275822530638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</row>
    <row r="279" spans="1:111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 t="shared" si="161"/>
        <v>0</v>
      </c>
      <c r="K279" s="78" t="s">
        <v>24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8">
        <v>0</v>
      </c>
      <c r="S279" s="89">
        <f t="shared" si="162"/>
        <v>0</v>
      </c>
      <c r="U279" s="108" t="s">
        <v>24</v>
      </c>
      <c r="V279" s="119">
        <v>0</v>
      </c>
      <c r="W279" s="119">
        <v>0</v>
      </c>
      <c r="X279" s="119">
        <v>0</v>
      </c>
      <c r="Y279" s="119">
        <v>0</v>
      </c>
      <c r="Z279" s="119">
        <v>0</v>
      </c>
      <c r="AA279" s="119">
        <v>0</v>
      </c>
      <c r="AB279" s="119">
        <v>0</v>
      </c>
      <c r="AC279" s="120">
        <v>0</v>
      </c>
      <c r="AD279" s="119">
        <v>0</v>
      </c>
      <c r="AE279" s="119">
        <v>0</v>
      </c>
      <c r="AF279" s="119">
        <v>0</v>
      </c>
      <c r="AG279" s="119">
        <v>0</v>
      </c>
      <c r="AH279" s="119">
        <v>0</v>
      </c>
      <c r="AI279" s="122">
        <f t="shared" si="163"/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</row>
    <row r="280" spans="1:111" ht="15">
      <c r="A280" s="27" t="s">
        <v>59</v>
      </c>
      <c r="B280" s="41">
        <v>0.36951820858099238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161"/>
        <v>0.36951820858099238</v>
      </c>
      <c r="K280" s="77" t="s">
        <v>59</v>
      </c>
      <c r="L280" s="90">
        <v>0.36951820858099238</v>
      </c>
      <c r="M280" s="90">
        <v>0</v>
      </c>
      <c r="N280" s="90">
        <v>0</v>
      </c>
      <c r="O280" s="90">
        <v>0</v>
      </c>
      <c r="P280" s="90">
        <v>0</v>
      </c>
      <c r="Q280" s="90">
        <v>0</v>
      </c>
      <c r="R280" s="91">
        <v>0</v>
      </c>
      <c r="S280" s="92">
        <f t="shared" si="162"/>
        <v>0.36951820858099238</v>
      </c>
      <c r="U280" s="107" t="s">
        <v>59</v>
      </c>
      <c r="V280" s="123">
        <v>0.36951820858099238</v>
      </c>
      <c r="W280" s="123">
        <v>0</v>
      </c>
      <c r="X280" s="123">
        <v>0</v>
      </c>
      <c r="Y280" s="123">
        <v>0</v>
      </c>
      <c r="Z280" s="123">
        <v>0</v>
      </c>
      <c r="AA280" s="123">
        <v>0</v>
      </c>
      <c r="AB280" s="123">
        <v>0</v>
      </c>
      <c r="AC280" s="124">
        <v>0</v>
      </c>
      <c r="AD280" s="123">
        <v>0</v>
      </c>
      <c r="AE280" s="123">
        <v>0</v>
      </c>
      <c r="AF280" s="123">
        <v>0</v>
      </c>
      <c r="AG280" s="123">
        <v>0</v>
      </c>
      <c r="AH280" s="123">
        <v>0</v>
      </c>
      <c r="AI280" s="125">
        <f t="shared" si="163"/>
        <v>0.36951820858099238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</row>
    <row r="281" spans="1:111" ht="15">
      <c r="A281" s="28" t="s">
        <v>22</v>
      </c>
      <c r="B281" s="44">
        <v>2.4916822281824933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161"/>
        <v>2.4916822281824933</v>
      </c>
      <c r="K281" s="78" t="s">
        <v>22</v>
      </c>
      <c r="L281" s="44">
        <v>2.4916822281824933</v>
      </c>
      <c r="M281" s="44">
        <v>0</v>
      </c>
      <c r="N281" s="44">
        <v>0</v>
      </c>
      <c r="O281" s="44">
        <v>0</v>
      </c>
      <c r="P281" s="44">
        <v>14.127825541105164</v>
      </c>
      <c r="Q281" s="44">
        <v>0</v>
      </c>
      <c r="R281" s="88">
        <v>0</v>
      </c>
      <c r="S281" s="89">
        <f t="shared" si="162"/>
        <v>16.619507769287658</v>
      </c>
      <c r="U281" s="108" t="s">
        <v>22</v>
      </c>
      <c r="V281" s="119">
        <v>0</v>
      </c>
      <c r="W281" s="119">
        <v>0</v>
      </c>
      <c r="X281" s="119">
        <v>0</v>
      </c>
      <c r="Y281" s="119">
        <v>0</v>
      </c>
      <c r="Z281" s="119">
        <v>0</v>
      </c>
      <c r="AA281" s="119">
        <v>0</v>
      </c>
      <c r="AB281" s="119">
        <v>14.127825541105164</v>
      </c>
      <c r="AC281" s="120">
        <v>2.4916822281824933</v>
      </c>
      <c r="AD281" s="119">
        <v>2.4916822281824933</v>
      </c>
      <c r="AE281" s="119">
        <v>0</v>
      </c>
      <c r="AF281" s="119">
        <v>0</v>
      </c>
      <c r="AG281" s="119">
        <v>0</v>
      </c>
      <c r="AH281" s="119">
        <v>0</v>
      </c>
      <c r="AI281" s="122">
        <f t="shared" si="163"/>
        <v>16.619507769287658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</row>
    <row r="282" spans="1:111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 t="shared" si="161"/>
        <v>0</v>
      </c>
      <c r="K282" s="77" t="s">
        <v>21</v>
      </c>
      <c r="L282" s="90">
        <v>0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S282" s="92">
        <f t="shared" si="162"/>
        <v>0</v>
      </c>
      <c r="U282" s="107" t="s">
        <v>60</v>
      </c>
      <c r="V282" s="123">
        <v>0</v>
      </c>
      <c r="W282" s="123">
        <v>0</v>
      </c>
      <c r="X282" s="123">
        <v>0</v>
      </c>
      <c r="Y282" s="123">
        <v>0</v>
      </c>
      <c r="Z282" s="123">
        <v>0</v>
      </c>
      <c r="AA282" s="123">
        <v>0</v>
      </c>
      <c r="AB282" s="123">
        <v>0</v>
      </c>
      <c r="AC282" s="124">
        <v>0</v>
      </c>
      <c r="AD282" s="123">
        <v>0</v>
      </c>
      <c r="AE282" s="123">
        <v>0</v>
      </c>
      <c r="AF282" s="123">
        <v>0</v>
      </c>
      <c r="AG282" s="123">
        <v>0</v>
      </c>
      <c r="AH282" s="123">
        <v>0</v>
      </c>
      <c r="AI282" s="125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</row>
    <row r="283" spans="1:111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161"/>
        <v>0</v>
      </c>
      <c r="K283" s="79" t="s">
        <v>63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8">
        <v>0</v>
      </c>
      <c r="S283" s="89">
        <f t="shared" si="162"/>
        <v>0</v>
      </c>
      <c r="U283" s="109" t="s">
        <v>61</v>
      </c>
      <c r="V283" s="119">
        <v>0</v>
      </c>
      <c r="W283" s="119">
        <v>0</v>
      </c>
      <c r="X283" s="119">
        <v>0</v>
      </c>
      <c r="Y283" s="119">
        <v>0</v>
      </c>
      <c r="Z283" s="119">
        <v>0</v>
      </c>
      <c r="AA283" s="119">
        <v>0</v>
      </c>
      <c r="AB283" s="119">
        <v>0</v>
      </c>
      <c r="AC283" s="120">
        <v>0</v>
      </c>
      <c r="AD283" s="121">
        <v>0</v>
      </c>
      <c r="AE283" s="121">
        <v>0</v>
      </c>
      <c r="AF283" s="121">
        <v>0</v>
      </c>
      <c r="AG283" s="121">
        <v>0</v>
      </c>
      <c r="AH283" s="121">
        <v>0</v>
      </c>
      <c r="AI283" s="122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</row>
    <row r="284" spans="1:111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161"/>
        <v>0</v>
      </c>
      <c r="K284" s="80" t="s">
        <v>23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4">
        <v>0</v>
      </c>
      <c r="S284" s="95">
        <f t="shared" si="162"/>
        <v>0</v>
      </c>
      <c r="U284" s="110" t="s">
        <v>64</v>
      </c>
      <c r="V284" s="126">
        <v>0</v>
      </c>
      <c r="W284" s="126">
        <v>0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7">
        <v>0</v>
      </c>
      <c r="AI284" s="128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</row>
    <row r="285" spans="1:111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161"/>
        <v>0</v>
      </c>
      <c r="K285" s="81" t="s">
        <v>19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96">
        <v>0</v>
      </c>
      <c r="S285" s="97">
        <f t="shared" si="162"/>
        <v>0</v>
      </c>
      <c r="U285" s="111" t="s">
        <v>19</v>
      </c>
      <c r="V285" s="129">
        <v>0</v>
      </c>
      <c r="W285" s="129">
        <v>0</v>
      </c>
      <c r="X285" s="129">
        <v>0</v>
      </c>
      <c r="Y285" s="129">
        <v>0</v>
      </c>
      <c r="Z285" s="129">
        <v>0</v>
      </c>
      <c r="AA285" s="129">
        <v>0</v>
      </c>
      <c r="AB285" s="129">
        <v>0</v>
      </c>
      <c r="AC285" s="129">
        <v>0</v>
      </c>
      <c r="AD285" s="130">
        <v>0</v>
      </c>
      <c r="AE285" s="130">
        <v>0</v>
      </c>
      <c r="AF285" s="130">
        <v>0</v>
      </c>
      <c r="AG285" s="130">
        <v>0</v>
      </c>
      <c r="AH285" s="130">
        <v>0</v>
      </c>
      <c r="AI285" s="131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</row>
    <row r="286" spans="1:111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161"/>
        <v>0</v>
      </c>
      <c r="K286" s="80" t="s">
        <v>20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4">
        <v>0</v>
      </c>
      <c r="S286" s="95">
        <f t="shared" si="162"/>
        <v>0</v>
      </c>
      <c r="U286" s="110" t="s">
        <v>20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7">
        <v>0</v>
      </c>
      <c r="AI286" s="128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</row>
    <row r="287" spans="1:111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161"/>
        <v>0</v>
      </c>
      <c r="K287" s="82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8">
        <v>0</v>
      </c>
      <c r="S287" s="99">
        <f t="shared" si="162"/>
        <v>0</v>
      </c>
      <c r="U287" s="111" t="s">
        <v>11</v>
      </c>
      <c r="V287" s="129">
        <v>0</v>
      </c>
      <c r="W287" s="129">
        <v>0</v>
      </c>
      <c r="X287" s="129">
        <v>0</v>
      </c>
      <c r="Y287" s="129">
        <v>0</v>
      </c>
      <c r="Z287" s="129">
        <v>0</v>
      </c>
      <c r="AA287" s="129">
        <v>0</v>
      </c>
      <c r="AB287" s="129">
        <v>0</v>
      </c>
      <c r="AC287" s="129">
        <v>0</v>
      </c>
      <c r="AD287" s="130">
        <v>0</v>
      </c>
      <c r="AE287" s="130">
        <v>0</v>
      </c>
      <c r="AF287" s="130">
        <v>0</v>
      </c>
      <c r="AG287" s="130">
        <v>0</v>
      </c>
      <c r="AH287" s="130">
        <v>0</v>
      </c>
      <c r="AI287" s="131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</row>
    <row r="288" spans="1:111" ht="15">
      <c r="A288" s="34" t="s">
        <v>26</v>
      </c>
      <c r="B288" s="70">
        <f>SUM(B267:B283)</f>
        <v>63.106543203254233</v>
      </c>
      <c r="C288" s="70">
        <f t="shared" ref="C288:I288" si="164">SUM(C267:C283)</f>
        <v>401.32185261288123</v>
      </c>
      <c r="D288" s="70">
        <f t="shared" si="164"/>
        <v>1043.1214423370184</v>
      </c>
      <c r="E288" s="70">
        <f t="shared" si="164"/>
        <v>700.4787359455521</v>
      </c>
      <c r="F288" s="70">
        <f t="shared" si="164"/>
        <v>0</v>
      </c>
      <c r="G288" s="70">
        <f t="shared" si="164"/>
        <v>6.7052193327927236</v>
      </c>
      <c r="H288" s="71">
        <f t="shared" si="164"/>
        <v>0</v>
      </c>
      <c r="I288" s="40">
        <f t="shared" si="164"/>
        <v>2214.7337934314987</v>
      </c>
      <c r="K288" s="83" t="s">
        <v>26</v>
      </c>
      <c r="L288" s="70">
        <f>SUM(L267:L283)</f>
        <v>63.106543203254233</v>
      </c>
      <c r="M288" s="70">
        <f t="shared" ref="M288:S288" si="165">SUM(M267:M283)</f>
        <v>401.32185261288123</v>
      </c>
      <c r="N288" s="70">
        <f t="shared" si="165"/>
        <v>1043.1214423370184</v>
      </c>
      <c r="O288" s="70">
        <f t="shared" si="165"/>
        <v>700.4787359455521</v>
      </c>
      <c r="P288" s="70">
        <f t="shared" si="165"/>
        <v>405.7500145338401</v>
      </c>
      <c r="Q288" s="70">
        <f t="shared" si="165"/>
        <v>6.7052193327927236</v>
      </c>
      <c r="R288" s="71">
        <f t="shared" si="165"/>
        <v>0</v>
      </c>
      <c r="S288" s="100">
        <f t="shared" si="165"/>
        <v>2620.4838079653387</v>
      </c>
      <c r="U288" s="114" t="s">
        <v>86</v>
      </c>
      <c r="V288" s="132">
        <f>SUM(V267:V283)</f>
        <v>56.611403960305509</v>
      </c>
      <c r="W288" s="132">
        <f t="shared" ref="W288:AH288" si="166">SUM(W267:W283)</f>
        <v>2.075124892034129</v>
      </c>
      <c r="X288" s="132">
        <f t="shared" si="166"/>
        <v>6.7052193327927236</v>
      </c>
      <c r="Y288" s="132">
        <f t="shared" si="166"/>
        <v>401.32185261288123</v>
      </c>
      <c r="Z288" s="132">
        <f t="shared" si="166"/>
        <v>838.74880107018851</v>
      </c>
      <c r="AA288" s="132">
        <f t="shared" si="166"/>
        <v>699.320853497337</v>
      </c>
      <c r="AB288" s="132">
        <f t="shared" si="166"/>
        <v>405.7500145338401</v>
      </c>
      <c r="AC288" s="132">
        <f t="shared" si="166"/>
        <v>209.95053806595939</v>
      </c>
      <c r="AD288" s="133">
        <f t="shared" si="166"/>
        <v>4.4200143509146015</v>
      </c>
      <c r="AE288" s="133">
        <f t="shared" si="166"/>
        <v>1.1578824482150865</v>
      </c>
      <c r="AF288" s="133">
        <f t="shared" si="166"/>
        <v>0</v>
      </c>
      <c r="AG288" s="133">
        <f t="shared" si="166"/>
        <v>204.3726412668297</v>
      </c>
      <c r="AH288" s="133">
        <f t="shared" si="166"/>
        <v>0</v>
      </c>
      <c r="AI288" s="134">
        <f>SUM(V288:AC288)</f>
        <v>2620.4838079653382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</row>
    <row r="289" spans="1:111" s="14" customFormat="1" ht="15" thickBot="1">
      <c r="A289" s="31" t="s">
        <v>86</v>
      </c>
      <c r="B289" s="49">
        <f>IF($I288=0,"-",B288/$I288)</f>
        <v>2.8493963197932352E-2</v>
      </c>
      <c r="C289" s="49">
        <f t="shared" ref="C289:H289" si="167">IF($I288=0,"-",C288/$I288)</f>
        <v>0.18120545855358758</v>
      </c>
      <c r="D289" s="49">
        <f t="shared" si="167"/>
        <v>0.47099179388092988</v>
      </c>
      <c r="E289" s="49">
        <f t="shared" si="167"/>
        <v>0.31628123344803144</v>
      </c>
      <c r="F289" s="49">
        <f t="shared" si="167"/>
        <v>0</v>
      </c>
      <c r="G289" s="49">
        <f t="shared" si="167"/>
        <v>3.0275509195187233E-3</v>
      </c>
      <c r="H289" s="72">
        <f t="shared" si="167"/>
        <v>0</v>
      </c>
      <c r="I289" s="50">
        <f>SUM(B289:H289)</f>
        <v>0.99999999999999989</v>
      </c>
      <c r="K289" s="84" t="s">
        <v>86</v>
      </c>
      <c r="L289" s="101">
        <f>IF($S288=0,"-",L288/$S288)</f>
        <v>2.4082019897025422E-2</v>
      </c>
      <c r="M289" s="101">
        <f t="shared" ref="M289:R289" si="168">IF($S288=0,"-",M288/$S288)</f>
        <v>0.15314799938584073</v>
      </c>
      <c r="N289" s="101">
        <f t="shared" si="168"/>
        <v>0.39806444869695445</v>
      </c>
      <c r="O289" s="101">
        <f t="shared" si="168"/>
        <v>0.26730893502045155</v>
      </c>
      <c r="P289" s="101">
        <f t="shared" si="168"/>
        <v>0.15483782548112085</v>
      </c>
      <c r="Q289" s="101">
        <f t="shared" si="168"/>
        <v>2.5587715186070762E-3</v>
      </c>
      <c r="R289" s="102">
        <f t="shared" si="168"/>
        <v>0</v>
      </c>
      <c r="S289" s="103">
        <f>SUM(L289:R289)</f>
        <v>1.0000000000000002</v>
      </c>
      <c r="U289" s="115"/>
      <c r="V289" s="135">
        <f>+V288/$AI288</f>
        <v>2.1603416814951114E-2</v>
      </c>
      <c r="W289" s="135">
        <f t="shared" ref="W289:AH289" si="169">+W288/$AI288</f>
        <v>7.9188617221235549E-4</v>
      </c>
      <c r="X289" s="135">
        <f t="shared" si="169"/>
        <v>2.5587715186070766E-3</v>
      </c>
      <c r="Y289" s="135">
        <f t="shared" si="169"/>
        <v>0.15314799938584076</v>
      </c>
      <c r="Z289" s="135">
        <f t="shared" si="169"/>
        <v>0.32007402546075298</v>
      </c>
      <c r="AA289" s="135">
        <f t="shared" si="169"/>
        <v>0.26686707674806098</v>
      </c>
      <c r="AB289" s="135">
        <f t="shared" si="169"/>
        <v>0.15483782548112088</v>
      </c>
      <c r="AC289" s="135">
        <f t="shared" si="169"/>
        <v>8.011899841845406E-2</v>
      </c>
      <c r="AD289" s="135">
        <f t="shared" si="169"/>
        <v>1.6867169098619616E-3</v>
      </c>
      <c r="AE289" s="135">
        <f t="shared" si="169"/>
        <v>4.4185827239059288E-4</v>
      </c>
      <c r="AF289" s="135">
        <f t="shared" si="169"/>
        <v>0</v>
      </c>
      <c r="AG289" s="135">
        <f t="shared" si="169"/>
        <v>7.7990423236201506E-2</v>
      </c>
      <c r="AH289" s="135">
        <f t="shared" si="169"/>
        <v>0</v>
      </c>
      <c r="AI289" s="136">
        <f>SUM(V289:AC289)</f>
        <v>1.0000000000000002</v>
      </c>
    </row>
    <row r="290" spans="1:111" ht="15" thickBot="1">
      <c r="A290" s="32"/>
      <c r="B290" s="32"/>
      <c r="C290" s="32"/>
      <c r="D290" s="32"/>
      <c r="E290" s="32"/>
      <c r="F290" s="32"/>
      <c r="G290" s="32"/>
      <c r="H290" s="32"/>
      <c r="I290" s="32"/>
      <c r="K290" s="32"/>
      <c r="L290" s="32"/>
      <c r="M290" s="32"/>
      <c r="N290" s="32"/>
      <c r="O290" s="32"/>
      <c r="P290" s="32"/>
      <c r="Q290" s="32"/>
      <c r="R290" s="32"/>
      <c r="S290" s="32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spans="1:111" ht="30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4" t="s">
        <v>37</v>
      </c>
      <c r="L291" s="86" t="s">
        <v>0</v>
      </c>
      <c r="M291" s="86" t="s">
        <v>1</v>
      </c>
      <c r="N291" s="86" t="s">
        <v>2</v>
      </c>
      <c r="O291" s="86" t="s">
        <v>3</v>
      </c>
      <c r="P291" s="86" t="s">
        <v>27</v>
      </c>
      <c r="Q291" s="86" t="s">
        <v>4</v>
      </c>
      <c r="R291" s="86" t="s">
        <v>5</v>
      </c>
      <c r="S291" s="87" t="s">
        <v>6</v>
      </c>
      <c r="U291" s="445" t="s">
        <v>37</v>
      </c>
      <c r="V291" s="116" t="s">
        <v>77</v>
      </c>
      <c r="W291" s="116" t="s">
        <v>78</v>
      </c>
      <c r="X291" s="116" t="s">
        <v>4</v>
      </c>
      <c r="Y291" s="116" t="s">
        <v>1</v>
      </c>
      <c r="Z291" s="116" t="s">
        <v>2</v>
      </c>
      <c r="AA291" s="116" t="s">
        <v>3</v>
      </c>
      <c r="AB291" s="116" t="s">
        <v>54</v>
      </c>
      <c r="AC291" s="116" t="s">
        <v>66</v>
      </c>
      <c r="AD291" s="117" t="s">
        <v>79</v>
      </c>
      <c r="AE291" s="117" t="s">
        <v>80</v>
      </c>
      <c r="AF291" s="117" t="s">
        <v>81</v>
      </c>
      <c r="AG291" s="117" t="s">
        <v>82</v>
      </c>
      <c r="AH291" s="117" t="s">
        <v>83</v>
      </c>
      <c r="AI291" s="118" t="s">
        <v>62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spans="1:111" ht="15">
      <c r="A292" s="411" t="s">
        <v>37</v>
      </c>
      <c r="B292" s="386" t="s">
        <v>119</v>
      </c>
      <c r="C292" s="387"/>
      <c r="D292" s="387"/>
      <c r="E292" s="387"/>
      <c r="F292" s="387"/>
      <c r="G292" s="387"/>
      <c r="H292" s="387"/>
      <c r="I292" s="388"/>
      <c r="K292" s="405" t="s">
        <v>37</v>
      </c>
      <c r="L292" s="389" t="s">
        <v>119</v>
      </c>
      <c r="M292" s="390"/>
      <c r="N292" s="390"/>
      <c r="O292" s="390"/>
      <c r="P292" s="390"/>
      <c r="Q292" s="390"/>
      <c r="R292" s="390"/>
      <c r="S292" s="391"/>
      <c r="U292" s="446" t="s">
        <v>37</v>
      </c>
      <c r="V292" s="402" t="s">
        <v>119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3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spans="1:111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  <c r="K293" s="85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4">
        <v>0</v>
      </c>
      <c r="S293" s="105">
        <f>SUM(L293:R293)</f>
        <v>0</v>
      </c>
      <c r="U293" s="106" t="s">
        <v>7</v>
      </c>
      <c r="V293" s="119">
        <v>0</v>
      </c>
      <c r="W293" s="119">
        <v>0</v>
      </c>
      <c r="X293" s="119">
        <v>0</v>
      </c>
      <c r="Y293" s="119">
        <v>0</v>
      </c>
      <c r="Z293" s="119">
        <v>0</v>
      </c>
      <c r="AA293" s="119">
        <v>0</v>
      </c>
      <c r="AB293" s="119">
        <v>0</v>
      </c>
      <c r="AC293" s="120">
        <v>0</v>
      </c>
      <c r="AD293" s="121">
        <v>0</v>
      </c>
      <c r="AE293" s="121">
        <v>0</v>
      </c>
      <c r="AF293" s="121">
        <v>0</v>
      </c>
      <c r="AG293" s="121">
        <v>0</v>
      </c>
      <c r="AH293" s="121">
        <v>0</v>
      </c>
      <c r="AI293" s="122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spans="1:111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170">SUM(B294:H294)</f>
        <v>0</v>
      </c>
      <c r="K294" s="77" t="s">
        <v>8</v>
      </c>
      <c r="L294" s="90">
        <v>0</v>
      </c>
      <c r="M294" s="90">
        <v>0</v>
      </c>
      <c r="N294" s="90">
        <v>0</v>
      </c>
      <c r="O294" s="90">
        <v>0</v>
      </c>
      <c r="P294" s="90">
        <v>0</v>
      </c>
      <c r="Q294" s="90">
        <v>0</v>
      </c>
      <c r="R294" s="91">
        <v>0</v>
      </c>
      <c r="S294" s="92">
        <f t="shared" ref="S294:S313" si="171">SUM(L294:R294)</f>
        <v>0</v>
      </c>
      <c r="U294" s="107" t="s">
        <v>8</v>
      </c>
      <c r="V294" s="123">
        <v>0</v>
      </c>
      <c r="W294" s="123">
        <v>0</v>
      </c>
      <c r="X294" s="123">
        <v>0</v>
      </c>
      <c r="Y294" s="123">
        <v>0</v>
      </c>
      <c r="Z294" s="123">
        <v>0</v>
      </c>
      <c r="AA294" s="123">
        <v>0</v>
      </c>
      <c r="AB294" s="123">
        <v>0</v>
      </c>
      <c r="AC294" s="124">
        <v>0</v>
      </c>
      <c r="AD294" s="123">
        <v>0</v>
      </c>
      <c r="AE294" s="123">
        <v>0</v>
      </c>
      <c r="AF294" s="123">
        <v>0</v>
      </c>
      <c r="AG294" s="123">
        <v>0</v>
      </c>
      <c r="AH294" s="123">
        <v>0</v>
      </c>
      <c r="AI294" s="125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spans="1:111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170"/>
        <v>0</v>
      </c>
      <c r="K295" s="78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8">
        <v>0</v>
      </c>
      <c r="S295" s="89">
        <f t="shared" si="171"/>
        <v>0</v>
      </c>
      <c r="U295" s="108" t="s">
        <v>10</v>
      </c>
      <c r="V295" s="119">
        <v>0</v>
      </c>
      <c r="W295" s="119">
        <v>0</v>
      </c>
      <c r="X295" s="119">
        <v>0</v>
      </c>
      <c r="Y295" s="119">
        <v>0</v>
      </c>
      <c r="Z295" s="119">
        <v>0</v>
      </c>
      <c r="AA295" s="119">
        <v>0</v>
      </c>
      <c r="AB295" s="119">
        <v>0</v>
      </c>
      <c r="AC295" s="120">
        <v>0</v>
      </c>
      <c r="AD295" s="121">
        <v>0</v>
      </c>
      <c r="AE295" s="121">
        <v>0</v>
      </c>
      <c r="AF295" s="121">
        <v>0</v>
      </c>
      <c r="AG295" s="121">
        <v>0</v>
      </c>
      <c r="AH295" s="121">
        <v>0</v>
      </c>
      <c r="AI295" s="122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spans="1:111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170"/>
        <v>0</v>
      </c>
      <c r="K296" s="77" t="s">
        <v>55</v>
      </c>
      <c r="L296" s="90">
        <v>0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S296" s="92">
        <f t="shared" si="171"/>
        <v>0</v>
      </c>
      <c r="U296" s="107" t="s">
        <v>55</v>
      </c>
      <c r="V296" s="123">
        <v>0</v>
      </c>
      <c r="W296" s="123">
        <v>0</v>
      </c>
      <c r="X296" s="123">
        <v>0</v>
      </c>
      <c r="Y296" s="123">
        <v>0</v>
      </c>
      <c r="Z296" s="123">
        <v>0</v>
      </c>
      <c r="AA296" s="123">
        <v>0</v>
      </c>
      <c r="AB296" s="123">
        <v>0</v>
      </c>
      <c r="AC296" s="124">
        <v>0</v>
      </c>
      <c r="AD296" s="123">
        <v>0</v>
      </c>
      <c r="AE296" s="123">
        <v>0</v>
      </c>
      <c r="AF296" s="123">
        <v>0</v>
      </c>
      <c r="AG296" s="123">
        <v>0</v>
      </c>
      <c r="AH296" s="123">
        <v>0</v>
      </c>
      <c r="AI296" s="125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spans="1:111" ht="15">
      <c r="A297" s="28" t="s">
        <v>16</v>
      </c>
      <c r="B297" s="44">
        <v>149.75479009075306</v>
      </c>
      <c r="C297" s="44">
        <v>361.12553376300042</v>
      </c>
      <c r="D297" s="44">
        <v>47.640269229283732</v>
      </c>
      <c r="E297" s="44">
        <v>0</v>
      </c>
      <c r="F297" s="397"/>
      <c r="G297" s="44">
        <v>0</v>
      </c>
      <c r="H297" s="45">
        <v>0</v>
      </c>
      <c r="I297" s="40">
        <f t="shared" si="170"/>
        <v>558.52059308303717</v>
      </c>
      <c r="K297" s="78" t="s">
        <v>16</v>
      </c>
      <c r="L297" s="44">
        <v>149.75479009075306</v>
      </c>
      <c r="M297" s="44">
        <v>361.12553376300042</v>
      </c>
      <c r="N297" s="44">
        <v>47.640269229283732</v>
      </c>
      <c r="O297" s="44">
        <v>0</v>
      </c>
      <c r="P297" s="44">
        <v>0</v>
      </c>
      <c r="Q297" s="44">
        <v>0</v>
      </c>
      <c r="R297" s="88">
        <v>0</v>
      </c>
      <c r="S297" s="89">
        <f t="shared" si="171"/>
        <v>558.52059308303717</v>
      </c>
      <c r="U297" s="108" t="s">
        <v>16</v>
      </c>
      <c r="V297" s="119">
        <v>148.96609947325504</v>
      </c>
      <c r="W297" s="119">
        <v>0</v>
      </c>
      <c r="X297" s="119">
        <v>0</v>
      </c>
      <c r="Y297" s="119">
        <v>361.12553376300042</v>
      </c>
      <c r="Z297" s="119">
        <v>41.203153075628926</v>
      </c>
      <c r="AA297" s="119">
        <v>0</v>
      </c>
      <c r="AB297" s="119">
        <v>0</v>
      </c>
      <c r="AC297" s="120">
        <v>7.225806771152838</v>
      </c>
      <c r="AD297" s="121">
        <v>0.78869061749803082</v>
      </c>
      <c r="AE297" s="121">
        <v>0</v>
      </c>
      <c r="AF297" s="121">
        <v>0</v>
      </c>
      <c r="AG297" s="121">
        <v>6.4371161536548067</v>
      </c>
      <c r="AH297" s="121">
        <v>0</v>
      </c>
      <c r="AI297" s="122">
        <f t="shared" si="172"/>
        <v>558.52059308303728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spans="1:111" ht="15">
      <c r="A298" s="27" t="s">
        <v>67</v>
      </c>
      <c r="B298" s="41">
        <v>77.025704136389024</v>
      </c>
      <c r="C298" s="41">
        <v>139.12765036523078</v>
      </c>
      <c r="D298" s="41">
        <v>40.143050019763685</v>
      </c>
      <c r="E298" s="41">
        <v>0.60341842910633936</v>
      </c>
      <c r="F298" s="397"/>
      <c r="G298" s="41">
        <v>0</v>
      </c>
      <c r="H298" s="42">
        <v>0</v>
      </c>
      <c r="I298" s="43">
        <f t="shared" si="170"/>
        <v>256.89982295048981</v>
      </c>
      <c r="K298" s="77" t="s">
        <v>67</v>
      </c>
      <c r="L298" s="90">
        <v>77.025704136389024</v>
      </c>
      <c r="M298" s="90">
        <v>139.12765036523078</v>
      </c>
      <c r="N298" s="90">
        <v>40.143050019763685</v>
      </c>
      <c r="O298" s="90">
        <v>0.60341842910633936</v>
      </c>
      <c r="P298" s="90">
        <v>0</v>
      </c>
      <c r="Q298" s="90">
        <v>0</v>
      </c>
      <c r="R298" s="91">
        <v>0</v>
      </c>
      <c r="S298" s="92">
        <f t="shared" si="171"/>
        <v>256.89982295048981</v>
      </c>
      <c r="U298" s="107" t="s">
        <v>56</v>
      </c>
      <c r="V298" s="123">
        <v>73.160809097962925</v>
      </c>
      <c r="W298" s="123">
        <v>0</v>
      </c>
      <c r="X298" s="123">
        <v>0</v>
      </c>
      <c r="Y298" s="123">
        <v>139.12765036523078</v>
      </c>
      <c r="Z298" s="123">
        <v>37.406716133084004</v>
      </c>
      <c r="AA298" s="123">
        <v>0.60341842910633936</v>
      </c>
      <c r="AB298" s="123">
        <v>0</v>
      </c>
      <c r="AC298" s="124">
        <v>6.6012289251057839</v>
      </c>
      <c r="AD298" s="123">
        <v>3.8648950384261038</v>
      </c>
      <c r="AE298" s="123">
        <v>0</v>
      </c>
      <c r="AF298" s="123">
        <v>0</v>
      </c>
      <c r="AG298" s="123">
        <v>2.7363338866796796</v>
      </c>
      <c r="AH298" s="123">
        <v>0</v>
      </c>
      <c r="AI298" s="125">
        <f t="shared" si="172"/>
        <v>256.89982295048981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spans="1:111" ht="15">
      <c r="A299" s="28" t="s">
        <v>57</v>
      </c>
      <c r="B299" s="44">
        <v>0</v>
      </c>
      <c r="C299" s="44">
        <v>0</v>
      </c>
      <c r="D299" s="44">
        <v>0</v>
      </c>
      <c r="E299" s="44">
        <v>1.9086695726116383</v>
      </c>
      <c r="F299" s="397"/>
      <c r="G299" s="44">
        <v>0</v>
      </c>
      <c r="H299" s="45">
        <v>0</v>
      </c>
      <c r="I299" s="40">
        <f t="shared" si="170"/>
        <v>1.9086695726116383</v>
      </c>
      <c r="K299" s="78" t="s">
        <v>57</v>
      </c>
      <c r="L299" s="44">
        <v>0</v>
      </c>
      <c r="M299" s="44">
        <v>0</v>
      </c>
      <c r="N299" s="44">
        <v>0</v>
      </c>
      <c r="O299" s="44">
        <v>1.9086695726116383</v>
      </c>
      <c r="P299" s="44">
        <v>712.64121779448442</v>
      </c>
      <c r="Q299" s="44">
        <v>0</v>
      </c>
      <c r="R299" s="88">
        <v>0</v>
      </c>
      <c r="S299" s="89">
        <f t="shared" si="171"/>
        <v>714.54988736709606</v>
      </c>
      <c r="U299" s="108" t="s">
        <v>57</v>
      </c>
      <c r="V299" s="119">
        <v>0</v>
      </c>
      <c r="W299" s="119">
        <v>0</v>
      </c>
      <c r="X299" s="119">
        <v>0</v>
      </c>
      <c r="Y299" s="119">
        <v>0</v>
      </c>
      <c r="Z299" s="119">
        <v>0</v>
      </c>
      <c r="AA299" s="119">
        <v>1.9086695726116383</v>
      </c>
      <c r="AB299" s="119">
        <v>712.64121779448442</v>
      </c>
      <c r="AC299" s="120">
        <v>0</v>
      </c>
      <c r="AD299" s="119">
        <v>0</v>
      </c>
      <c r="AE299" s="119">
        <v>0</v>
      </c>
      <c r="AF299" s="119">
        <v>0</v>
      </c>
      <c r="AG299" s="119">
        <v>0</v>
      </c>
      <c r="AH299" s="119">
        <v>0</v>
      </c>
      <c r="AI299" s="122">
        <f t="shared" si="172"/>
        <v>714.54988736709606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spans="1:111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170"/>
        <v>0</v>
      </c>
      <c r="K300" s="77" t="s">
        <v>12</v>
      </c>
      <c r="L300" s="90">
        <v>0</v>
      </c>
      <c r="M300" s="90">
        <v>0</v>
      </c>
      <c r="N300" s="90">
        <v>0</v>
      </c>
      <c r="O300" s="90">
        <v>0</v>
      </c>
      <c r="P300" s="90">
        <v>26.568380684732052</v>
      </c>
      <c r="Q300" s="90">
        <v>0</v>
      </c>
      <c r="R300" s="91">
        <v>0</v>
      </c>
      <c r="S300" s="92">
        <f t="shared" si="171"/>
        <v>26.568380684732052</v>
      </c>
      <c r="U300" s="107" t="s">
        <v>12</v>
      </c>
      <c r="V300" s="123">
        <v>0</v>
      </c>
      <c r="W300" s="123">
        <v>0</v>
      </c>
      <c r="X300" s="123">
        <v>0</v>
      </c>
      <c r="Y300" s="123">
        <v>0</v>
      </c>
      <c r="Z300" s="123">
        <v>0</v>
      </c>
      <c r="AA300" s="123">
        <v>0</v>
      </c>
      <c r="AB300" s="123">
        <v>26.568380684732052</v>
      </c>
      <c r="AC300" s="124">
        <v>0</v>
      </c>
      <c r="AD300" s="123">
        <v>0</v>
      </c>
      <c r="AE300" s="123">
        <v>0</v>
      </c>
      <c r="AF300" s="123">
        <v>0</v>
      </c>
      <c r="AG300" s="123">
        <v>0</v>
      </c>
      <c r="AH300" s="123">
        <v>0</v>
      </c>
      <c r="AI300" s="125">
        <f t="shared" si="172"/>
        <v>26.568380684732052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spans="1:111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170"/>
        <v>0</v>
      </c>
      <c r="K301" s="78" t="s">
        <v>58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8">
        <v>0</v>
      </c>
      <c r="S301" s="89">
        <f t="shared" si="171"/>
        <v>0</v>
      </c>
      <c r="U301" s="108" t="s">
        <v>58</v>
      </c>
      <c r="V301" s="119">
        <v>0</v>
      </c>
      <c r="W301" s="119">
        <v>0</v>
      </c>
      <c r="X301" s="119">
        <v>0</v>
      </c>
      <c r="Y301" s="119">
        <v>0</v>
      </c>
      <c r="Z301" s="119">
        <v>0</v>
      </c>
      <c r="AA301" s="119">
        <v>0</v>
      </c>
      <c r="AB301" s="119">
        <v>0</v>
      </c>
      <c r="AC301" s="120">
        <v>0</v>
      </c>
      <c r="AD301" s="119">
        <v>0</v>
      </c>
      <c r="AE301" s="119">
        <v>0</v>
      </c>
      <c r="AF301" s="119">
        <v>0</v>
      </c>
      <c r="AG301" s="119">
        <v>0</v>
      </c>
      <c r="AH301" s="119">
        <v>0</v>
      </c>
      <c r="AI301" s="122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spans="1:111" ht="15">
      <c r="A302" s="27" t="s">
        <v>17</v>
      </c>
      <c r="B302" s="41">
        <v>9.7141764414986618</v>
      </c>
      <c r="C302" s="41">
        <v>1.6920354196190093</v>
      </c>
      <c r="D302" s="41">
        <v>42.304238711679389</v>
      </c>
      <c r="E302" s="41">
        <v>83.351498503399469</v>
      </c>
      <c r="F302" s="397"/>
      <c r="G302" s="41">
        <v>0</v>
      </c>
      <c r="H302" s="42">
        <v>0</v>
      </c>
      <c r="I302" s="43">
        <f t="shared" si="170"/>
        <v>137.06194907619653</v>
      </c>
      <c r="K302" s="77" t="s">
        <v>17</v>
      </c>
      <c r="L302" s="90">
        <v>9.7141764414986618</v>
      </c>
      <c r="M302" s="90">
        <v>1.6920354196190093</v>
      </c>
      <c r="N302" s="90">
        <v>42.304238711679389</v>
      </c>
      <c r="O302" s="90">
        <v>83.351498503399469</v>
      </c>
      <c r="P302" s="90">
        <v>1.4198496641613561</v>
      </c>
      <c r="Q302" s="90">
        <v>0</v>
      </c>
      <c r="R302" s="91">
        <v>0</v>
      </c>
      <c r="S302" s="92">
        <f t="shared" si="171"/>
        <v>138.48179874035787</v>
      </c>
      <c r="U302" s="107" t="s">
        <v>17</v>
      </c>
      <c r="V302" s="123">
        <v>7.6599069061422931</v>
      </c>
      <c r="W302" s="123">
        <v>0</v>
      </c>
      <c r="X302" s="123">
        <v>0</v>
      </c>
      <c r="Y302" s="123">
        <v>1.6920354196190093</v>
      </c>
      <c r="Z302" s="123">
        <v>37.178600585320915</v>
      </c>
      <c r="AA302" s="123">
        <v>83.351498503399469</v>
      </c>
      <c r="AB302" s="123">
        <v>1.4198496641613561</v>
      </c>
      <c r="AC302" s="124">
        <v>7.179907661714843</v>
      </c>
      <c r="AD302" s="123">
        <v>2.0542695353563691</v>
      </c>
      <c r="AE302" s="123">
        <v>0</v>
      </c>
      <c r="AF302" s="123">
        <v>0</v>
      </c>
      <c r="AG302" s="123">
        <v>5.1256381263584734</v>
      </c>
      <c r="AH302" s="123">
        <v>0</v>
      </c>
      <c r="AI302" s="125">
        <f t="shared" si="172"/>
        <v>138.48179874035787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spans="1:111" ht="15">
      <c r="A303" s="28" t="s">
        <v>139</v>
      </c>
      <c r="B303" s="44">
        <v>167.93678713388465</v>
      </c>
      <c r="C303" s="44">
        <v>1834.7693253434004</v>
      </c>
      <c r="D303" s="44">
        <v>381.07452439700137</v>
      </c>
      <c r="E303" s="44">
        <v>0</v>
      </c>
      <c r="F303" s="397"/>
      <c r="G303" s="44">
        <v>0</v>
      </c>
      <c r="H303" s="45">
        <v>0</v>
      </c>
      <c r="I303" s="40">
        <f t="shared" si="170"/>
        <v>2383.7806368742863</v>
      </c>
      <c r="K303" s="78" t="s">
        <v>139</v>
      </c>
      <c r="L303" s="44">
        <v>167.93678713388465</v>
      </c>
      <c r="M303" s="44">
        <v>1834.7693253434004</v>
      </c>
      <c r="N303" s="44">
        <v>381.07452439700137</v>
      </c>
      <c r="O303" s="44">
        <v>0</v>
      </c>
      <c r="P303" s="44">
        <v>0.79087870077400946</v>
      </c>
      <c r="Q303" s="44">
        <v>0</v>
      </c>
      <c r="R303" s="88">
        <v>0</v>
      </c>
      <c r="S303" s="89">
        <f t="shared" si="171"/>
        <v>2384.5715155750604</v>
      </c>
      <c r="U303" s="108" t="s">
        <v>139</v>
      </c>
      <c r="V303" s="119">
        <v>150.77922313407922</v>
      </c>
      <c r="W303" s="119">
        <v>0</v>
      </c>
      <c r="X303" s="119">
        <v>0</v>
      </c>
      <c r="Y303" s="119">
        <v>1834.7693253434004</v>
      </c>
      <c r="Z303" s="119">
        <v>339.17977807448335</v>
      </c>
      <c r="AA303" s="119">
        <v>0</v>
      </c>
      <c r="AB303" s="119">
        <v>0.79087870077400946</v>
      </c>
      <c r="AC303" s="120">
        <v>59.052310322323486</v>
      </c>
      <c r="AD303" s="119">
        <v>17.157563999805447</v>
      </c>
      <c r="AE303" s="119">
        <v>0</v>
      </c>
      <c r="AF303" s="119">
        <v>0</v>
      </c>
      <c r="AG303" s="119">
        <v>41.894746322518031</v>
      </c>
      <c r="AH303" s="119">
        <v>0</v>
      </c>
      <c r="AI303" s="122">
        <f t="shared" si="172"/>
        <v>2384.5715155750609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spans="1:111" ht="15">
      <c r="A304" s="27" t="s">
        <v>25</v>
      </c>
      <c r="B304" s="41">
        <v>198.83621834930256</v>
      </c>
      <c r="C304" s="41">
        <v>7.2140516125366974</v>
      </c>
      <c r="D304" s="41">
        <v>25.003781908925255</v>
      </c>
      <c r="E304" s="41">
        <v>1233.1543589007413</v>
      </c>
      <c r="F304" s="397"/>
      <c r="G304" s="41">
        <v>82.980893373431144</v>
      </c>
      <c r="H304" s="42">
        <v>0</v>
      </c>
      <c r="I304" s="43">
        <f t="shared" si="170"/>
        <v>1547.1893041449371</v>
      </c>
      <c r="K304" s="77" t="s">
        <v>25</v>
      </c>
      <c r="L304" s="90">
        <v>198.83621834930256</v>
      </c>
      <c r="M304" s="90">
        <v>7.2140516125366974</v>
      </c>
      <c r="N304" s="90">
        <v>25.003781908925255</v>
      </c>
      <c r="O304" s="90">
        <v>1233.1543589007413</v>
      </c>
      <c r="P304" s="90">
        <v>19.0742895959593</v>
      </c>
      <c r="Q304" s="90">
        <v>82.980893373431144</v>
      </c>
      <c r="R304" s="91">
        <v>0</v>
      </c>
      <c r="S304" s="92">
        <f t="shared" si="171"/>
        <v>1566.2635937408963</v>
      </c>
      <c r="U304" s="107" t="s">
        <v>25</v>
      </c>
      <c r="V304" s="123">
        <v>3.9879719579271939</v>
      </c>
      <c r="W304" s="123">
        <v>112.92411189399665</v>
      </c>
      <c r="X304" s="123">
        <v>82.980893373431144</v>
      </c>
      <c r="Y304" s="123">
        <v>7.2140516125366974</v>
      </c>
      <c r="Z304" s="123">
        <v>10.730800801365127</v>
      </c>
      <c r="AA304" s="123">
        <v>1089.1750276447631</v>
      </c>
      <c r="AB304" s="123">
        <v>19.0742895959593</v>
      </c>
      <c r="AC304" s="124">
        <v>240.17644686091708</v>
      </c>
      <c r="AD304" s="123">
        <v>81.924134497378716</v>
      </c>
      <c r="AE304" s="123">
        <v>143.9793312559782</v>
      </c>
      <c r="AF304" s="123">
        <v>0</v>
      </c>
      <c r="AG304" s="123">
        <v>14.272981107560129</v>
      </c>
      <c r="AH304" s="123">
        <v>0</v>
      </c>
      <c r="AI304" s="125">
        <f t="shared" si="172"/>
        <v>1566.2635937408963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spans="1:111" ht="15">
      <c r="A305" s="28" t="s">
        <v>24</v>
      </c>
      <c r="B305" s="44">
        <v>13.046959045775607</v>
      </c>
      <c r="C305" s="44">
        <v>0</v>
      </c>
      <c r="D305" s="44">
        <v>83.172814832537014</v>
      </c>
      <c r="E305" s="44">
        <v>0</v>
      </c>
      <c r="F305" s="397"/>
      <c r="G305" s="44">
        <v>0</v>
      </c>
      <c r="H305" s="45">
        <v>0</v>
      </c>
      <c r="I305" s="40">
        <f t="shared" si="170"/>
        <v>96.219773878312623</v>
      </c>
      <c r="K305" s="78" t="s">
        <v>24</v>
      </c>
      <c r="L305" s="44">
        <v>13.046959045775607</v>
      </c>
      <c r="M305" s="44">
        <v>0</v>
      </c>
      <c r="N305" s="44">
        <v>83.172814832537014</v>
      </c>
      <c r="O305" s="44">
        <v>0</v>
      </c>
      <c r="P305" s="44">
        <v>0</v>
      </c>
      <c r="Q305" s="44">
        <v>0</v>
      </c>
      <c r="R305" s="88">
        <v>0</v>
      </c>
      <c r="S305" s="89">
        <f t="shared" si="171"/>
        <v>96.219773878312623</v>
      </c>
      <c r="U305" s="108" t="s">
        <v>24</v>
      </c>
      <c r="V305" s="119">
        <v>10.288541490026308</v>
      </c>
      <c r="W305" s="119">
        <v>0</v>
      </c>
      <c r="X305" s="119">
        <v>0</v>
      </c>
      <c r="Y305" s="119">
        <v>0</v>
      </c>
      <c r="Z305" s="119">
        <v>3.53926871627817</v>
      </c>
      <c r="AA305" s="119">
        <v>0</v>
      </c>
      <c r="AB305" s="119">
        <v>0</v>
      </c>
      <c r="AC305" s="120">
        <v>82.391963672008117</v>
      </c>
      <c r="AD305" s="119">
        <v>2.7584175557492987</v>
      </c>
      <c r="AE305" s="119">
        <v>0</v>
      </c>
      <c r="AF305" s="119">
        <v>0</v>
      </c>
      <c r="AG305" s="119">
        <v>79.633546116258842</v>
      </c>
      <c r="AH305" s="119">
        <v>0</v>
      </c>
      <c r="AI305" s="122">
        <f t="shared" si="172"/>
        <v>96.219773878312594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spans="1:111" ht="15">
      <c r="A306" s="27" t="s">
        <v>59</v>
      </c>
      <c r="B306" s="41">
        <v>5.5076019110141408</v>
      </c>
      <c r="C306" s="41">
        <v>0</v>
      </c>
      <c r="D306" s="41">
        <v>4.4300276240765921</v>
      </c>
      <c r="E306" s="41">
        <v>0</v>
      </c>
      <c r="F306" s="397"/>
      <c r="G306" s="41">
        <v>0</v>
      </c>
      <c r="H306" s="42">
        <v>0</v>
      </c>
      <c r="I306" s="43">
        <f t="shared" si="170"/>
        <v>9.937629535090732</v>
      </c>
      <c r="K306" s="77" t="s">
        <v>59</v>
      </c>
      <c r="L306" s="90">
        <v>5.5076019110141408</v>
      </c>
      <c r="M306" s="90">
        <v>0</v>
      </c>
      <c r="N306" s="90">
        <v>4.4300276240765921</v>
      </c>
      <c r="O306" s="90">
        <v>0</v>
      </c>
      <c r="P306" s="90">
        <v>0</v>
      </c>
      <c r="Q306" s="90">
        <v>0</v>
      </c>
      <c r="R306" s="91">
        <v>0</v>
      </c>
      <c r="S306" s="92">
        <f t="shared" si="171"/>
        <v>9.937629535090732</v>
      </c>
      <c r="U306" s="107" t="s">
        <v>59</v>
      </c>
      <c r="V306" s="123">
        <v>1.9156876212223095</v>
      </c>
      <c r="W306" s="123">
        <v>0</v>
      </c>
      <c r="X306" s="123">
        <v>0</v>
      </c>
      <c r="Y306" s="123">
        <v>0</v>
      </c>
      <c r="Z306" s="123">
        <v>4.4300276240765921</v>
      </c>
      <c r="AA306" s="123">
        <v>0</v>
      </c>
      <c r="AB306" s="123">
        <v>0</v>
      </c>
      <c r="AC306" s="124">
        <v>3.591914289791831</v>
      </c>
      <c r="AD306" s="123">
        <v>3.591914289791831</v>
      </c>
      <c r="AE306" s="123">
        <v>0</v>
      </c>
      <c r="AF306" s="123">
        <v>0</v>
      </c>
      <c r="AG306" s="123">
        <v>0</v>
      </c>
      <c r="AH306" s="123">
        <v>0</v>
      </c>
      <c r="AI306" s="125">
        <f t="shared" si="172"/>
        <v>9.937629535090732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spans="1:111" ht="15">
      <c r="A307" s="28" t="s">
        <v>22</v>
      </c>
      <c r="B307" s="44">
        <v>318.14209613159898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170"/>
        <v>318.14209613159898</v>
      </c>
      <c r="K307" s="78" t="s">
        <v>22</v>
      </c>
      <c r="L307" s="44">
        <v>318.14209613159898</v>
      </c>
      <c r="M307" s="44">
        <v>0</v>
      </c>
      <c r="N307" s="44">
        <v>0</v>
      </c>
      <c r="O307" s="44">
        <v>0</v>
      </c>
      <c r="P307" s="44">
        <v>26.005301273398068</v>
      </c>
      <c r="Q307" s="44">
        <v>0</v>
      </c>
      <c r="R307" s="88">
        <v>0</v>
      </c>
      <c r="S307" s="89">
        <f t="shared" si="171"/>
        <v>344.14739740499704</v>
      </c>
      <c r="U307" s="108" t="s">
        <v>22</v>
      </c>
      <c r="V307" s="119">
        <v>318.14209613159898</v>
      </c>
      <c r="W307" s="119">
        <v>0</v>
      </c>
      <c r="X307" s="119">
        <v>0</v>
      </c>
      <c r="Y307" s="119">
        <v>0</v>
      </c>
      <c r="Z307" s="119">
        <v>0</v>
      </c>
      <c r="AA307" s="119">
        <v>0</v>
      </c>
      <c r="AB307" s="119">
        <v>26.005301273398068</v>
      </c>
      <c r="AC307" s="120">
        <v>0</v>
      </c>
      <c r="AD307" s="119">
        <v>0</v>
      </c>
      <c r="AE307" s="119">
        <v>0</v>
      </c>
      <c r="AF307" s="119">
        <v>0</v>
      </c>
      <c r="AG307" s="119">
        <v>0</v>
      </c>
      <c r="AH307" s="119">
        <v>0</v>
      </c>
      <c r="AI307" s="122">
        <f t="shared" si="172"/>
        <v>344.14739740499704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spans="1:111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 t="shared" si="170"/>
        <v>0</v>
      </c>
      <c r="K308" s="77" t="s">
        <v>21</v>
      </c>
      <c r="L308" s="90">
        <v>0</v>
      </c>
      <c r="M308" s="90">
        <v>0</v>
      </c>
      <c r="N308" s="90">
        <v>0</v>
      </c>
      <c r="O308" s="90">
        <v>0</v>
      </c>
      <c r="P308" s="90">
        <v>0</v>
      </c>
      <c r="Q308" s="90">
        <v>0</v>
      </c>
      <c r="R308" s="91">
        <v>0</v>
      </c>
      <c r="S308" s="92">
        <f t="shared" si="171"/>
        <v>0</v>
      </c>
      <c r="U308" s="107" t="s">
        <v>60</v>
      </c>
      <c r="V308" s="123">
        <v>0</v>
      </c>
      <c r="W308" s="123">
        <v>0</v>
      </c>
      <c r="X308" s="123">
        <v>0</v>
      </c>
      <c r="Y308" s="123">
        <v>0</v>
      </c>
      <c r="Z308" s="123">
        <v>0</v>
      </c>
      <c r="AA308" s="123">
        <v>0</v>
      </c>
      <c r="AB308" s="123">
        <v>0</v>
      </c>
      <c r="AC308" s="124">
        <v>0</v>
      </c>
      <c r="AD308" s="123">
        <v>0</v>
      </c>
      <c r="AE308" s="123">
        <v>0</v>
      </c>
      <c r="AF308" s="123">
        <v>0</v>
      </c>
      <c r="AG308" s="123">
        <v>0</v>
      </c>
      <c r="AH308" s="123">
        <v>0</v>
      </c>
      <c r="AI308" s="125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spans="1:111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170"/>
        <v>0</v>
      </c>
      <c r="K309" s="79" t="s">
        <v>63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8">
        <v>0</v>
      </c>
      <c r="S309" s="89">
        <f t="shared" si="171"/>
        <v>0</v>
      </c>
      <c r="U309" s="109" t="s">
        <v>61</v>
      </c>
      <c r="V309" s="119">
        <v>0</v>
      </c>
      <c r="W309" s="119">
        <v>0</v>
      </c>
      <c r="X309" s="119">
        <v>0</v>
      </c>
      <c r="Y309" s="119">
        <v>0</v>
      </c>
      <c r="Z309" s="119">
        <v>0</v>
      </c>
      <c r="AA309" s="119">
        <v>0</v>
      </c>
      <c r="AB309" s="119">
        <v>0</v>
      </c>
      <c r="AC309" s="120">
        <v>0</v>
      </c>
      <c r="AD309" s="121">
        <v>0</v>
      </c>
      <c r="AE309" s="121">
        <v>0</v>
      </c>
      <c r="AF309" s="121">
        <v>0</v>
      </c>
      <c r="AG309" s="121">
        <v>0</v>
      </c>
      <c r="AH309" s="121">
        <v>0</v>
      </c>
      <c r="AI309" s="122">
        <f t="shared" si="172"/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spans="1:111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170"/>
        <v>0</v>
      </c>
      <c r="K310" s="80" t="s">
        <v>23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4">
        <v>0</v>
      </c>
      <c r="S310" s="95">
        <f t="shared" si="171"/>
        <v>0</v>
      </c>
      <c r="U310" s="110" t="s">
        <v>64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7">
        <v>0</v>
      </c>
      <c r="AI310" s="128">
        <f t="shared" si="172"/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spans="1:111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170"/>
        <v>0</v>
      </c>
      <c r="K311" s="81" t="s">
        <v>19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96">
        <v>0</v>
      </c>
      <c r="S311" s="97">
        <f t="shared" si="171"/>
        <v>0</v>
      </c>
      <c r="U311" s="111" t="s">
        <v>19</v>
      </c>
      <c r="V311" s="129">
        <v>0</v>
      </c>
      <c r="W311" s="129">
        <v>0</v>
      </c>
      <c r="X311" s="129">
        <v>0</v>
      </c>
      <c r="Y311" s="129">
        <v>0</v>
      </c>
      <c r="Z311" s="129">
        <v>0</v>
      </c>
      <c r="AA311" s="129">
        <v>0</v>
      </c>
      <c r="AB311" s="129">
        <v>0</v>
      </c>
      <c r="AC311" s="129">
        <v>0</v>
      </c>
      <c r="AD311" s="130">
        <v>0</v>
      </c>
      <c r="AE311" s="130">
        <v>0</v>
      </c>
      <c r="AF311" s="130">
        <v>0</v>
      </c>
      <c r="AG311" s="130">
        <v>0</v>
      </c>
      <c r="AH311" s="130">
        <v>0</v>
      </c>
      <c r="AI311" s="131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spans="1:111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170"/>
        <v>0</v>
      </c>
      <c r="K312" s="80" t="s">
        <v>20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4">
        <v>0</v>
      </c>
      <c r="S312" s="95">
        <f t="shared" si="171"/>
        <v>0</v>
      </c>
      <c r="U312" s="110" t="s">
        <v>20</v>
      </c>
      <c r="V312" s="126">
        <v>0</v>
      </c>
      <c r="W312" s="126">
        <v>0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0</v>
      </c>
      <c r="AH312" s="127">
        <v>0</v>
      </c>
      <c r="AI312" s="128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spans="1:111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170"/>
        <v>0</v>
      </c>
      <c r="K313" s="82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8">
        <v>0</v>
      </c>
      <c r="S313" s="99">
        <f t="shared" si="171"/>
        <v>0</v>
      </c>
      <c r="U313" s="111" t="s">
        <v>11</v>
      </c>
      <c r="V313" s="129">
        <v>0</v>
      </c>
      <c r="W313" s="129">
        <v>0</v>
      </c>
      <c r="X313" s="129">
        <v>0</v>
      </c>
      <c r="Y313" s="129">
        <v>0</v>
      </c>
      <c r="Z313" s="129">
        <v>0</v>
      </c>
      <c r="AA313" s="129">
        <v>0</v>
      </c>
      <c r="AB313" s="129">
        <v>0</v>
      </c>
      <c r="AC313" s="129">
        <v>0</v>
      </c>
      <c r="AD313" s="130">
        <v>0</v>
      </c>
      <c r="AE313" s="130">
        <v>0</v>
      </c>
      <c r="AF313" s="130">
        <v>0</v>
      </c>
      <c r="AG313" s="130">
        <v>0</v>
      </c>
      <c r="AH313" s="130">
        <v>0</v>
      </c>
      <c r="AI313" s="131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spans="1:111" ht="15">
      <c r="A314" s="34" t="s">
        <v>26</v>
      </c>
      <c r="B314" s="70">
        <f>SUM(B293:B309)</f>
        <v>939.96433324021677</v>
      </c>
      <c r="C314" s="70">
        <f t="shared" ref="C314:I314" si="173">SUM(C293:C309)</f>
        <v>2343.9285965037875</v>
      </c>
      <c r="D314" s="70">
        <f t="shared" si="173"/>
        <v>623.76870672326709</v>
      </c>
      <c r="E314" s="70">
        <f t="shared" si="173"/>
        <v>1319.0179454058587</v>
      </c>
      <c r="F314" s="70">
        <f t="shared" si="173"/>
        <v>0</v>
      </c>
      <c r="G314" s="70">
        <f t="shared" si="173"/>
        <v>82.980893373431144</v>
      </c>
      <c r="H314" s="71">
        <f t="shared" si="173"/>
        <v>0</v>
      </c>
      <c r="I314" s="40">
        <f t="shared" si="173"/>
        <v>5309.6604752465601</v>
      </c>
      <c r="K314" s="83" t="s">
        <v>26</v>
      </c>
      <c r="L314" s="70">
        <f>SUM(L293:L309)</f>
        <v>939.96433324021677</v>
      </c>
      <c r="M314" s="70">
        <f t="shared" ref="M314:S314" si="174">SUM(M293:M309)</f>
        <v>2343.9285965037875</v>
      </c>
      <c r="N314" s="70">
        <f t="shared" si="174"/>
        <v>623.76870672326709</v>
      </c>
      <c r="O314" s="70">
        <f t="shared" si="174"/>
        <v>1319.0179454058587</v>
      </c>
      <c r="P314" s="70">
        <f t="shared" si="174"/>
        <v>786.49991771350915</v>
      </c>
      <c r="Q314" s="70">
        <f t="shared" si="174"/>
        <v>82.980893373431144</v>
      </c>
      <c r="R314" s="71">
        <f t="shared" si="174"/>
        <v>0</v>
      </c>
      <c r="S314" s="100">
        <f t="shared" si="174"/>
        <v>6096.1603929600697</v>
      </c>
      <c r="U314" s="112" t="s">
        <v>62</v>
      </c>
      <c r="V314" s="132">
        <f>SUM(V293:V309)</f>
        <v>714.90033581221428</v>
      </c>
      <c r="W314" s="132">
        <f t="shared" ref="W314:AH314" si="175">SUM(W293:W309)</f>
        <v>112.92411189399665</v>
      </c>
      <c r="X314" s="132">
        <f t="shared" si="175"/>
        <v>82.980893373431144</v>
      </c>
      <c r="Y314" s="132">
        <f t="shared" si="175"/>
        <v>2343.9285965037875</v>
      </c>
      <c r="Z314" s="132">
        <f t="shared" si="175"/>
        <v>473.66834501023715</v>
      </c>
      <c r="AA314" s="132">
        <f t="shared" si="175"/>
        <v>1175.0386141498805</v>
      </c>
      <c r="AB314" s="132">
        <f t="shared" si="175"/>
        <v>786.49991771350915</v>
      </c>
      <c r="AC314" s="132">
        <f t="shared" si="175"/>
        <v>406.21957850301396</v>
      </c>
      <c r="AD314" s="133">
        <f t="shared" si="175"/>
        <v>112.1398855340058</v>
      </c>
      <c r="AE314" s="133">
        <f t="shared" si="175"/>
        <v>143.9793312559782</v>
      </c>
      <c r="AF314" s="133">
        <f t="shared" si="175"/>
        <v>0</v>
      </c>
      <c r="AG314" s="133">
        <f t="shared" si="175"/>
        <v>150.10036171302997</v>
      </c>
      <c r="AH314" s="133">
        <f t="shared" si="175"/>
        <v>0</v>
      </c>
      <c r="AI314" s="134">
        <f>SUM(V314:AC314)</f>
        <v>6096.1603929600715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spans="1:111" s="14" customFormat="1" ht="15" thickBot="1">
      <c r="A315" s="31" t="s">
        <v>86</v>
      </c>
      <c r="B315" s="49">
        <f>IF($I314=0,"-",B314/$I314)</f>
        <v>0.17702908455678015</v>
      </c>
      <c r="C315" s="49">
        <f t="shared" ref="C315:H315" si="176">IF($I314=0,"-",C314/$I314)</f>
        <v>0.44144604112279789</v>
      </c>
      <c r="D315" s="49">
        <f t="shared" si="176"/>
        <v>0.11747807786039308</v>
      </c>
      <c r="E315" s="49">
        <f t="shared" si="176"/>
        <v>0.24841851028988979</v>
      </c>
      <c r="F315" s="49">
        <f t="shared" si="176"/>
        <v>0</v>
      </c>
      <c r="G315" s="49">
        <f t="shared" si="176"/>
        <v>1.5628286170139314E-2</v>
      </c>
      <c r="H315" s="72">
        <f t="shared" si="176"/>
        <v>0</v>
      </c>
      <c r="I315" s="50">
        <f>SUM(B315:H315)</f>
        <v>1.0000000000000002</v>
      </c>
      <c r="K315" s="84" t="s">
        <v>86</v>
      </c>
      <c r="L315" s="101">
        <f>IF($S314=0,"-",L314/$S314)</f>
        <v>0.15418956730956432</v>
      </c>
      <c r="M315" s="101">
        <f t="shared" ref="M315:R315" si="177">IF($S314=0,"-",M314/$S314)</f>
        <v>0.38449260606899199</v>
      </c>
      <c r="N315" s="101">
        <f t="shared" si="177"/>
        <v>0.1023215707125429</v>
      </c>
      <c r="O315" s="101">
        <f t="shared" si="177"/>
        <v>0.21636864196176314</v>
      </c>
      <c r="P315" s="101">
        <f t="shared" si="177"/>
        <v>0.12901562081958509</v>
      </c>
      <c r="Q315" s="101">
        <f t="shared" si="177"/>
        <v>1.3611993127552652E-2</v>
      </c>
      <c r="R315" s="102">
        <f t="shared" si="177"/>
        <v>0</v>
      </c>
      <c r="S315" s="103">
        <f>SUM(L315:R315)</f>
        <v>1</v>
      </c>
      <c r="U315" s="113" t="s">
        <v>86</v>
      </c>
      <c r="V315" s="135">
        <f>+V314/$AI314</f>
        <v>0.11727059160677447</v>
      </c>
      <c r="W315" s="135">
        <f t="shared" ref="W315:AH315" si="178">+W314/$AI314</f>
        <v>1.852380918723906E-2</v>
      </c>
      <c r="X315" s="135">
        <f t="shared" si="178"/>
        <v>1.3611993127552648E-2</v>
      </c>
      <c r="Y315" s="135">
        <f t="shared" si="178"/>
        <v>0.38449260606899188</v>
      </c>
      <c r="Z315" s="135">
        <f t="shared" si="178"/>
        <v>7.7699455801267261E-2</v>
      </c>
      <c r="AA315" s="135">
        <f t="shared" si="178"/>
        <v>0.19275060667807084</v>
      </c>
      <c r="AB315" s="135">
        <f t="shared" si="178"/>
        <v>0.12901562081958504</v>
      </c>
      <c r="AC315" s="135">
        <f t="shared" si="178"/>
        <v>6.6635316710518616E-2</v>
      </c>
      <c r="AD315" s="135">
        <f t="shared" si="178"/>
        <v>1.8395166515550749E-2</v>
      </c>
      <c r="AE315" s="135">
        <f t="shared" si="178"/>
        <v>2.3618035283692253E-2</v>
      </c>
      <c r="AF315" s="135">
        <f t="shared" si="178"/>
        <v>0</v>
      </c>
      <c r="AG315" s="135">
        <f t="shared" si="178"/>
        <v>2.4622114911275611E-2</v>
      </c>
      <c r="AH315" s="135">
        <f t="shared" si="178"/>
        <v>0</v>
      </c>
      <c r="AI315" s="136">
        <f>SUM(V315:AC315)</f>
        <v>0.99999999999999989</v>
      </c>
    </row>
    <row r="316" spans="1:111" ht="15" thickBot="1">
      <c r="A316" s="32"/>
      <c r="B316" s="32"/>
      <c r="C316" s="32"/>
      <c r="D316" s="32"/>
      <c r="E316" s="32"/>
      <c r="F316" s="32"/>
      <c r="G316" s="32"/>
      <c r="H316" s="32"/>
      <c r="I316" s="32"/>
      <c r="K316" s="32"/>
      <c r="L316" s="32"/>
      <c r="M316" s="32"/>
      <c r="N316" s="32"/>
      <c r="O316" s="32"/>
      <c r="P316" s="32"/>
      <c r="Q316" s="32"/>
      <c r="R316" s="32"/>
      <c r="S316" s="32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spans="1:111" ht="30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4" t="s">
        <v>38</v>
      </c>
      <c r="L317" s="86" t="s">
        <v>0</v>
      </c>
      <c r="M317" s="86" t="s">
        <v>1</v>
      </c>
      <c r="N317" s="86" t="s">
        <v>2</v>
      </c>
      <c r="O317" s="86" t="s">
        <v>3</v>
      </c>
      <c r="P317" s="86" t="s">
        <v>27</v>
      </c>
      <c r="Q317" s="86" t="s">
        <v>4</v>
      </c>
      <c r="R317" s="86" t="s">
        <v>5</v>
      </c>
      <c r="S317" s="87" t="s">
        <v>6</v>
      </c>
      <c r="U317" s="445" t="s">
        <v>38</v>
      </c>
      <c r="V317" s="116" t="s">
        <v>77</v>
      </c>
      <c r="W317" s="116" t="s">
        <v>78</v>
      </c>
      <c r="X317" s="116" t="s">
        <v>4</v>
      </c>
      <c r="Y317" s="116" t="s">
        <v>1</v>
      </c>
      <c r="Z317" s="116" t="s">
        <v>2</v>
      </c>
      <c r="AA317" s="116" t="s">
        <v>3</v>
      </c>
      <c r="AB317" s="116" t="s">
        <v>54</v>
      </c>
      <c r="AC317" s="116" t="s">
        <v>66</v>
      </c>
      <c r="AD317" s="117" t="s">
        <v>79</v>
      </c>
      <c r="AE317" s="117" t="s">
        <v>80</v>
      </c>
      <c r="AF317" s="117" t="s">
        <v>81</v>
      </c>
      <c r="AG317" s="117" t="s">
        <v>82</v>
      </c>
      <c r="AH317" s="117" t="s">
        <v>83</v>
      </c>
      <c r="AI317" s="118" t="s">
        <v>62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spans="1:111" ht="15">
      <c r="A318" s="411" t="s">
        <v>38</v>
      </c>
      <c r="B318" s="386" t="s">
        <v>119</v>
      </c>
      <c r="C318" s="387"/>
      <c r="D318" s="387"/>
      <c r="E318" s="387"/>
      <c r="F318" s="387"/>
      <c r="G318" s="387"/>
      <c r="H318" s="387"/>
      <c r="I318" s="388"/>
      <c r="K318" s="405" t="s">
        <v>38</v>
      </c>
      <c r="L318" s="389" t="s">
        <v>119</v>
      </c>
      <c r="M318" s="390"/>
      <c r="N318" s="390"/>
      <c r="O318" s="390"/>
      <c r="P318" s="390"/>
      <c r="Q318" s="390"/>
      <c r="R318" s="390"/>
      <c r="S318" s="391"/>
      <c r="U318" s="446" t="s">
        <v>38</v>
      </c>
      <c r="V318" s="402" t="s">
        <v>119</v>
      </c>
      <c r="W318" s="402"/>
      <c r="X318" s="402"/>
      <c r="Y318" s="402"/>
      <c r="Z318" s="402"/>
      <c r="AA318" s="402"/>
      <c r="AB318" s="402"/>
      <c r="AC318" s="402"/>
      <c r="AD318" s="402"/>
      <c r="AE318" s="402"/>
      <c r="AF318" s="402"/>
      <c r="AG318" s="402"/>
      <c r="AH318" s="402"/>
      <c r="AI318" s="403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spans="1:111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  <c r="K319" s="85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4">
        <v>0</v>
      </c>
      <c r="S319" s="105">
        <f>SUM(L319:R319)</f>
        <v>0</v>
      </c>
      <c r="U319" s="106" t="s">
        <v>7</v>
      </c>
      <c r="V319" s="119">
        <v>0</v>
      </c>
      <c r="W319" s="119">
        <v>0</v>
      </c>
      <c r="X319" s="119">
        <v>0</v>
      </c>
      <c r="Y319" s="119">
        <v>0</v>
      </c>
      <c r="Z319" s="119">
        <v>0</v>
      </c>
      <c r="AA319" s="119">
        <v>0</v>
      </c>
      <c r="AB319" s="119">
        <v>0</v>
      </c>
      <c r="AC319" s="120">
        <v>0</v>
      </c>
      <c r="AD319" s="121">
        <v>0</v>
      </c>
      <c r="AE319" s="121">
        <v>0</v>
      </c>
      <c r="AF319" s="121">
        <v>0</v>
      </c>
      <c r="AG319" s="121">
        <v>0</v>
      </c>
      <c r="AH319" s="121">
        <v>0</v>
      </c>
      <c r="AI319" s="122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spans="1:111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179">SUM(B320:H320)</f>
        <v>0</v>
      </c>
      <c r="K320" s="77" t="s">
        <v>8</v>
      </c>
      <c r="L320" s="90">
        <v>0</v>
      </c>
      <c r="M320" s="90">
        <v>0</v>
      </c>
      <c r="N320" s="90">
        <v>0</v>
      </c>
      <c r="O320" s="90">
        <v>0</v>
      </c>
      <c r="P320" s="90">
        <v>0</v>
      </c>
      <c r="Q320" s="90">
        <v>0</v>
      </c>
      <c r="R320" s="91">
        <v>0</v>
      </c>
      <c r="S320" s="92">
        <f t="shared" ref="S320:S339" si="180">SUM(L320:R320)</f>
        <v>0</v>
      </c>
      <c r="U320" s="107" t="s">
        <v>8</v>
      </c>
      <c r="V320" s="123">
        <v>0</v>
      </c>
      <c r="W320" s="123">
        <v>0</v>
      </c>
      <c r="X320" s="123">
        <v>0</v>
      </c>
      <c r="Y320" s="123">
        <v>0</v>
      </c>
      <c r="Z320" s="123">
        <v>0</v>
      </c>
      <c r="AA320" s="123">
        <v>0</v>
      </c>
      <c r="AB320" s="123">
        <v>0</v>
      </c>
      <c r="AC320" s="124">
        <v>0</v>
      </c>
      <c r="AD320" s="123">
        <v>0</v>
      </c>
      <c r="AE320" s="123">
        <v>0</v>
      </c>
      <c r="AF320" s="123">
        <v>0</v>
      </c>
      <c r="AG320" s="123">
        <v>0</v>
      </c>
      <c r="AH320" s="123">
        <v>0</v>
      </c>
      <c r="AI320" s="125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spans="1:111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179"/>
        <v>0</v>
      </c>
      <c r="K321" s="78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8">
        <v>0</v>
      </c>
      <c r="S321" s="89">
        <f t="shared" si="180"/>
        <v>0</v>
      </c>
      <c r="U321" s="108" t="s">
        <v>10</v>
      </c>
      <c r="V321" s="119">
        <v>0</v>
      </c>
      <c r="W321" s="119">
        <v>0</v>
      </c>
      <c r="X321" s="119">
        <v>0</v>
      </c>
      <c r="Y321" s="119">
        <v>0</v>
      </c>
      <c r="Z321" s="119">
        <v>0</v>
      </c>
      <c r="AA321" s="119">
        <v>0</v>
      </c>
      <c r="AB321" s="119">
        <v>0</v>
      </c>
      <c r="AC321" s="120">
        <v>0</v>
      </c>
      <c r="AD321" s="121">
        <v>0</v>
      </c>
      <c r="AE321" s="121">
        <v>0</v>
      </c>
      <c r="AF321" s="121">
        <v>0</v>
      </c>
      <c r="AG321" s="121">
        <v>0</v>
      </c>
      <c r="AH321" s="121">
        <v>0</v>
      </c>
      <c r="AI321" s="122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spans="1:111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179"/>
        <v>0</v>
      </c>
      <c r="K322" s="77" t="s">
        <v>55</v>
      </c>
      <c r="L322" s="90">
        <v>0</v>
      </c>
      <c r="M322" s="90">
        <v>0</v>
      </c>
      <c r="N322" s="90">
        <v>0</v>
      </c>
      <c r="O322" s="90">
        <v>0</v>
      </c>
      <c r="P322" s="90">
        <v>0</v>
      </c>
      <c r="Q322" s="90">
        <v>0</v>
      </c>
      <c r="R322" s="91">
        <v>0</v>
      </c>
      <c r="S322" s="92">
        <f t="shared" si="180"/>
        <v>0</v>
      </c>
      <c r="U322" s="107" t="s">
        <v>55</v>
      </c>
      <c r="V322" s="123">
        <v>0</v>
      </c>
      <c r="W322" s="123">
        <v>0</v>
      </c>
      <c r="X322" s="123">
        <v>0</v>
      </c>
      <c r="Y322" s="123">
        <v>0</v>
      </c>
      <c r="Z322" s="123">
        <v>0</v>
      </c>
      <c r="AA322" s="123">
        <v>0</v>
      </c>
      <c r="AB322" s="123">
        <v>0</v>
      </c>
      <c r="AC322" s="124">
        <v>0</v>
      </c>
      <c r="AD322" s="123">
        <v>0</v>
      </c>
      <c r="AE322" s="123">
        <v>0</v>
      </c>
      <c r="AF322" s="123">
        <v>0</v>
      </c>
      <c r="AG322" s="123">
        <v>0</v>
      </c>
      <c r="AH322" s="123">
        <v>0</v>
      </c>
      <c r="AI322" s="125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spans="1:111" ht="15">
      <c r="A323" s="28" t="s">
        <v>16</v>
      </c>
      <c r="B323" s="44">
        <v>98.804203912486528</v>
      </c>
      <c r="C323" s="44">
        <v>267.5843582026834</v>
      </c>
      <c r="D323" s="44">
        <v>149.73883238905813</v>
      </c>
      <c r="E323" s="44">
        <v>0</v>
      </c>
      <c r="F323" s="397"/>
      <c r="G323" s="44">
        <v>0</v>
      </c>
      <c r="H323" s="45">
        <v>0</v>
      </c>
      <c r="I323" s="40">
        <f t="shared" si="179"/>
        <v>516.12739450422805</v>
      </c>
      <c r="K323" s="78" t="s">
        <v>16</v>
      </c>
      <c r="L323" s="44">
        <v>98.804203912486528</v>
      </c>
      <c r="M323" s="44">
        <v>267.5843582026834</v>
      </c>
      <c r="N323" s="44">
        <v>149.73883238905813</v>
      </c>
      <c r="O323" s="44">
        <v>0</v>
      </c>
      <c r="P323" s="44">
        <v>0</v>
      </c>
      <c r="Q323" s="44">
        <v>0</v>
      </c>
      <c r="R323" s="88">
        <v>0</v>
      </c>
      <c r="S323" s="89">
        <f t="shared" si="180"/>
        <v>516.12739450422805</v>
      </c>
      <c r="U323" s="108" t="s">
        <v>16</v>
      </c>
      <c r="V323" s="119">
        <v>98.804203912486528</v>
      </c>
      <c r="W323" s="119">
        <v>0</v>
      </c>
      <c r="X323" s="119">
        <v>0</v>
      </c>
      <c r="Y323" s="119">
        <v>267.5843582026834</v>
      </c>
      <c r="Z323" s="119">
        <v>149.73883238905813</v>
      </c>
      <c r="AA323" s="119">
        <v>0</v>
      </c>
      <c r="AB323" s="119">
        <v>0</v>
      </c>
      <c r="AC323" s="120">
        <v>0</v>
      </c>
      <c r="AD323" s="121">
        <v>0</v>
      </c>
      <c r="AE323" s="121">
        <v>0</v>
      </c>
      <c r="AF323" s="121">
        <v>0</v>
      </c>
      <c r="AG323" s="121">
        <v>0</v>
      </c>
      <c r="AH323" s="121">
        <v>0</v>
      </c>
      <c r="AI323" s="122">
        <f t="shared" si="181"/>
        <v>516.12739450422805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spans="1:111" ht="15">
      <c r="A324" s="27" t="s">
        <v>67</v>
      </c>
      <c r="B324" s="41">
        <v>9.9011051415279887</v>
      </c>
      <c r="C324" s="41">
        <v>4.3956891072519794E-4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179"/>
        <v>9.9015447104387135</v>
      </c>
      <c r="K324" s="77" t="s">
        <v>67</v>
      </c>
      <c r="L324" s="90">
        <v>9.9011051415279887</v>
      </c>
      <c r="M324" s="90">
        <v>4.3956891072519794E-4</v>
      </c>
      <c r="N324" s="90">
        <v>0</v>
      </c>
      <c r="O324" s="90">
        <v>0</v>
      </c>
      <c r="P324" s="90">
        <v>0</v>
      </c>
      <c r="Q324" s="90">
        <v>0</v>
      </c>
      <c r="R324" s="91">
        <v>0</v>
      </c>
      <c r="S324" s="92">
        <f t="shared" si="180"/>
        <v>9.9015447104387135</v>
      </c>
      <c r="U324" s="107" t="s">
        <v>56</v>
      </c>
      <c r="V324" s="123">
        <v>9.8962714307925772</v>
      </c>
      <c r="W324" s="123">
        <v>0</v>
      </c>
      <c r="X324" s="123">
        <v>0</v>
      </c>
      <c r="Y324" s="123">
        <v>4.3956891072519794E-4</v>
      </c>
      <c r="Z324" s="123">
        <v>0</v>
      </c>
      <c r="AA324" s="123">
        <v>0</v>
      </c>
      <c r="AB324" s="123">
        <v>0</v>
      </c>
      <c r="AC324" s="124">
        <v>4.8337107354114251E-3</v>
      </c>
      <c r="AD324" s="123">
        <v>4.8337107354114251E-3</v>
      </c>
      <c r="AE324" s="123">
        <v>0</v>
      </c>
      <c r="AF324" s="123">
        <v>0</v>
      </c>
      <c r="AG324" s="123">
        <v>0</v>
      </c>
      <c r="AH324" s="123">
        <v>0</v>
      </c>
      <c r="AI324" s="125">
        <f t="shared" si="181"/>
        <v>9.9015447104387135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spans="1:111" ht="15">
      <c r="A325" s="28" t="s">
        <v>57</v>
      </c>
      <c r="B325" s="44">
        <v>0</v>
      </c>
      <c r="C325" s="44">
        <v>0</v>
      </c>
      <c r="D325" s="44">
        <v>0</v>
      </c>
      <c r="E325" s="44">
        <v>3.7352340496391028</v>
      </c>
      <c r="F325" s="397"/>
      <c r="G325" s="44">
        <v>0</v>
      </c>
      <c r="H325" s="45">
        <v>0</v>
      </c>
      <c r="I325" s="40">
        <f t="shared" si="179"/>
        <v>3.7352340496391028</v>
      </c>
      <c r="K325" s="78" t="s">
        <v>57</v>
      </c>
      <c r="L325" s="44">
        <v>0</v>
      </c>
      <c r="M325" s="44">
        <v>0</v>
      </c>
      <c r="N325" s="44">
        <v>0</v>
      </c>
      <c r="O325" s="44">
        <v>3.7352340496391028</v>
      </c>
      <c r="P325" s="44">
        <v>58.169170944116082</v>
      </c>
      <c r="Q325" s="44">
        <v>0</v>
      </c>
      <c r="R325" s="88">
        <v>0</v>
      </c>
      <c r="S325" s="89">
        <f t="shared" si="180"/>
        <v>61.904404993755186</v>
      </c>
      <c r="U325" s="108" t="s">
        <v>57</v>
      </c>
      <c r="V325" s="119">
        <v>0</v>
      </c>
      <c r="W325" s="119">
        <v>0</v>
      </c>
      <c r="X325" s="119">
        <v>0</v>
      </c>
      <c r="Y325" s="119">
        <v>0</v>
      </c>
      <c r="Z325" s="119">
        <v>0</v>
      </c>
      <c r="AA325" s="119">
        <v>3.7352340496391028</v>
      </c>
      <c r="AB325" s="119">
        <v>58.169170944116082</v>
      </c>
      <c r="AC325" s="120">
        <v>0</v>
      </c>
      <c r="AD325" s="119">
        <v>0</v>
      </c>
      <c r="AE325" s="119">
        <v>0</v>
      </c>
      <c r="AF325" s="119">
        <v>0</v>
      </c>
      <c r="AG325" s="119">
        <v>0</v>
      </c>
      <c r="AH325" s="119">
        <v>0</v>
      </c>
      <c r="AI325" s="122">
        <f t="shared" si="181"/>
        <v>61.904404993755186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spans="1:111" ht="15">
      <c r="A326" s="27" t="s">
        <v>12</v>
      </c>
      <c r="B326" s="41">
        <v>0</v>
      </c>
      <c r="C326" s="41">
        <v>0</v>
      </c>
      <c r="D326" s="41">
        <v>0</v>
      </c>
      <c r="E326" s="41">
        <v>0</v>
      </c>
      <c r="F326" s="397"/>
      <c r="G326" s="41">
        <v>0</v>
      </c>
      <c r="H326" s="42">
        <v>0</v>
      </c>
      <c r="I326" s="43">
        <f t="shared" si="179"/>
        <v>0</v>
      </c>
      <c r="K326" s="77" t="s">
        <v>12</v>
      </c>
      <c r="L326" s="90">
        <v>0</v>
      </c>
      <c r="M326" s="90">
        <v>0</v>
      </c>
      <c r="N326" s="90">
        <v>0</v>
      </c>
      <c r="O326" s="90">
        <v>0</v>
      </c>
      <c r="P326" s="90">
        <v>11.045442886256643</v>
      </c>
      <c r="Q326" s="90">
        <v>0</v>
      </c>
      <c r="R326" s="91">
        <v>0</v>
      </c>
      <c r="S326" s="92">
        <f t="shared" si="180"/>
        <v>11.045442886256643</v>
      </c>
      <c r="U326" s="107" t="s">
        <v>12</v>
      </c>
      <c r="V326" s="123">
        <v>0</v>
      </c>
      <c r="W326" s="123">
        <v>0</v>
      </c>
      <c r="X326" s="123">
        <v>0</v>
      </c>
      <c r="Y326" s="123">
        <v>0</v>
      </c>
      <c r="Z326" s="123">
        <v>0</v>
      </c>
      <c r="AA326" s="123">
        <v>0</v>
      </c>
      <c r="AB326" s="123">
        <v>11.045442886256643</v>
      </c>
      <c r="AC326" s="124">
        <v>0</v>
      </c>
      <c r="AD326" s="123">
        <v>0</v>
      </c>
      <c r="AE326" s="123">
        <v>0</v>
      </c>
      <c r="AF326" s="123">
        <v>0</v>
      </c>
      <c r="AG326" s="123">
        <v>0</v>
      </c>
      <c r="AH326" s="123">
        <v>0</v>
      </c>
      <c r="AI326" s="125">
        <f t="shared" si="181"/>
        <v>11.045442886256643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spans="1:111" ht="15">
      <c r="A327" s="28" t="s">
        <v>58</v>
      </c>
      <c r="B327" s="44">
        <v>0.80110497237569056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179"/>
        <v>0.80110497237569056</v>
      </c>
      <c r="K327" s="78" t="s">
        <v>58</v>
      </c>
      <c r="L327" s="44">
        <v>0.80110497237569056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8">
        <v>0</v>
      </c>
      <c r="S327" s="89">
        <f t="shared" si="180"/>
        <v>0.80110497237569056</v>
      </c>
      <c r="U327" s="108" t="s">
        <v>58</v>
      </c>
      <c r="V327" s="119">
        <v>0.80110497237569056</v>
      </c>
      <c r="W327" s="119">
        <v>0</v>
      </c>
      <c r="X327" s="119">
        <v>0</v>
      </c>
      <c r="Y327" s="119">
        <v>0</v>
      </c>
      <c r="Z327" s="119">
        <v>0</v>
      </c>
      <c r="AA327" s="119">
        <v>0</v>
      </c>
      <c r="AB327" s="119">
        <v>0</v>
      </c>
      <c r="AC327" s="120">
        <v>0</v>
      </c>
      <c r="AD327" s="119">
        <v>0</v>
      </c>
      <c r="AE327" s="119">
        <v>0</v>
      </c>
      <c r="AF327" s="119">
        <v>0</v>
      </c>
      <c r="AG327" s="119">
        <v>0</v>
      </c>
      <c r="AH327" s="119">
        <v>0</v>
      </c>
      <c r="AI327" s="122">
        <f t="shared" si="181"/>
        <v>0.80110497237569056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spans="1:111" ht="15">
      <c r="A328" s="27" t="s">
        <v>17</v>
      </c>
      <c r="B328" s="41">
        <v>0.21058072094640759</v>
      </c>
      <c r="C328" s="41">
        <v>0</v>
      </c>
      <c r="D328" s="41">
        <v>2.6817938641314934E-3</v>
      </c>
      <c r="E328" s="41">
        <v>0</v>
      </c>
      <c r="F328" s="397"/>
      <c r="G328" s="41">
        <v>0</v>
      </c>
      <c r="H328" s="42">
        <v>0</v>
      </c>
      <c r="I328" s="43">
        <f t="shared" si="179"/>
        <v>0.21326251481053909</v>
      </c>
      <c r="K328" s="77" t="s">
        <v>17</v>
      </c>
      <c r="L328" s="90">
        <v>0.21058072094640759</v>
      </c>
      <c r="M328" s="90">
        <v>0</v>
      </c>
      <c r="N328" s="90">
        <v>2.6817938641314934E-3</v>
      </c>
      <c r="O328" s="90">
        <v>0</v>
      </c>
      <c r="P328" s="90">
        <v>6.2565052797945997E-2</v>
      </c>
      <c r="Q328" s="90">
        <v>0</v>
      </c>
      <c r="R328" s="91">
        <v>0</v>
      </c>
      <c r="S328" s="92">
        <f t="shared" si="180"/>
        <v>0.27582756760848509</v>
      </c>
      <c r="U328" s="107" t="s">
        <v>17</v>
      </c>
      <c r="V328" s="123">
        <v>0</v>
      </c>
      <c r="W328" s="123">
        <v>0.21058072094640759</v>
      </c>
      <c r="X328" s="123">
        <v>0</v>
      </c>
      <c r="Y328" s="123">
        <v>0</v>
      </c>
      <c r="Z328" s="123">
        <v>0</v>
      </c>
      <c r="AA328" s="123">
        <v>0</v>
      </c>
      <c r="AB328" s="123">
        <v>6.2565052797945997E-2</v>
      </c>
      <c r="AC328" s="124">
        <v>2.6817938641314934E-3</v>
      </c>
      <c r="AD328" s="123">
        <v>0</v>
      </c>
      <c r="AE328" s="123">
        <v>0</v>
      </c>
      <c r="AF328" s="123">
        <v>0</v>
      </c>
      <c r="AG328" s="123">
        <v>2.6817938641314934E-3</v>
      </c>
      <c r="AH328" s="123">
        <v>0</v>
      </c>
      <c r="AI328" s="125">
        <f t="shared" si="181"/>
        <v>0.27582756760848504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spans="1:111" ht="15">
      <c r="A329" s="28" t="s">
        <v>139</v>
      </c>
      <c r="B329" s="44">
        <v>406.54966897057113</v>
      </c>
      <c r="C329" s="44">
        <v>4401.5364280185322</v>
      </c>
      <c r="D329" s="44">
        <v>909.56916058013599</v>
      </c>
      <c r="E329" s="44">
        <v>0</v>
      </c>
      <c r="F329" s="397"/>
      <c r="G329" s="44">
        <v>0</v>
      </c>
      <c r="H329" s="45">
        <v>0</v>
      </c>
      <c r="I329" s="40">
        <f t="shared" si="179"/>
        <v>5717.6552575692394</v>
      </c>
      <c r="K329" s="78" t="s">
        <v>139</v>
      </c>
      <c r="L329" s="44">
        <v>406.54966897057113</v>
      </c>
      <c r="M329" s="44">
        <v>4401.5364280185322</v>
      </c>
      <c r="N329" s="44">
        <v>909.56916058013599</v>
      </c>
      <c r="O329" s="44">
        <v>0</v>
      </c>
      <c r="P329" s="44">
        <v>1.6254536938546438</v>
      </c>
      <c r="Q329" s="44">
        <v>0</v>
      </c>
      <c r="R329" s="88">
        <v>0</v>
      </c>
      <c r="S329" s="89">
        <f t="shared" si="180"/>
        <v>5719.2807112630944</v>
      </c>
      <c r="U329" s="108" t="s">
        <v>139</v>
      </c>
      <c r="V329" s="119">
        <v>398.61466311901461</v>
      </c>
      <c r="W329" s="119">
        <v>0</v>
      </c>
      <c r="X329" s="119">
        <v>0</v>
      </c>
      <c r="Y329" s="119">
        <v>4401.5364280185322</v>
      </c>
      <c r="Z329" s="119">
        <v>261.88312878843516</v>
      </c>
      <c r="AA329" s="119">
        <v>0</v>
      </c>
      <c r="AB329" s="119">
        <v>1.6254536938546438</v>
      </c>
      <c r="AC329" s="120">
        <v>655.6210376432573</v>
      </c>
      <c r="AD329" s="119">
        <v>7.9350058515565252</v>
      </c>
      <c r="AE329" s="119">
        <v>0</v>
      </c>
      <c r="AF329" s="119">
        <v>0</v>
      </c>
      <c r="AG329" s="119">
        <v>647.68603179170077</v>
      </c>
      <c r="AH329" s="119">
        <v>0</v>
      </c>
      <c r="AI329" s="122">
        <f t="shared" si="181"/>
        <v>5719.2807112630944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spans="1:111" ht="15">
      <c r="A330" s="27" t="s">
        <v>25</v>
      </c>
      <c r="B330" s="41">
        <v>431.28775769354002</v>
      </c>
      <c r="C330" s="41">
        <v>25.002615871918845</v>
      </c>
      <c r="D330" s="41">
        <v>52.345265521918449</v>
      </c>
      <c r="E330" s="41">
        <v>6289.0055874438222</v>
      </c>
      <c r="F330" s="397"/>
      <c r="G330" s="41">
        <v>307.18393729041298</v>
      </c>
      <c r="H330" s="42">
        <v>0</v>
      </c>
      <c r="I330" s="43">
        <f t="shared" si="179"/>
        <v>7104.8251638216125</v>
      </c>
      <c r="K330" s="77" t="s">
        <v>25</v>
      </c>
      <c r="L330" s="90">
        <v>431.28775769354002</v>
      </c>
      <c r="M330" s="90">
        <v>25.002615871918845</v>
      </c>
      <c r="N330" s="90">
        <v>52.345265521918449</v>
      </c>
      <c r="O330" s="90">
        <v>6289.0055874438222</v>
      </c>
      <c r="P330" s="90">
        <v>52.265450590299245</v>
      </c>
      <c r="Q330" s="90">
        <v>307.18393729041298</v>
      </c>
      <c r="R330" s="91">
        <v>0</v>
      </c>
      <c r="S330" s="92">
        <f t="shared" si="180"/>
        <v>7157.0906144119117</v>
      </c>
      <c r="U330" s="107" t="s">
        <v>25</v>
      </c>
      <c r="V330" s="123">
        <v>12.491682114255806</v>
      </c>
      <c r="W330" s="123">
        <v>129.2115042529127</v>
      </c>
      <c r="X330" s="123">
        <v>307.18393729041298</v>
      </c>
      <c r="Y330" s="123">
        <v>25.002615871918845</v>
      </c>
      <c r="Z330" s="123">
        <v>0.43276564593900863</v>
      </c>
      <c r="AA330" s="123">
        <v>6198.1931827908174</v>
      </c>
      <c r="AB330" s="123">
        <v>52.265450590299245</v>
      </c>
      <c r="AC330" s="124">
        <v>432.30947585535574</v>
      </c>
      <c r="AD330" s="123">
        <v>289.58457132637153</v>
      </c>
      <c r="AE330" s="123">
        <v>90.812404653004819</v>
      </c>
      <c r="AF330" s="123">
        <v>0</v>
      </c>
      <c r="AG330" s="123">
        <v>51.912499875979442</v>
      </c>
      <c r="AH330" s="123">
        <v>0</v>
      </c>
      <c r="AI330" s="125">
        <f t="shared" si="181"/>
        <v>7157.0906144119126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spans="1:111" ht="15">
      <c r="A331" s="28" t="s">
        <v>24</v>
      </c>
      <c r="B331" s="44">
        <v>64.077922089135143</v>
      </c>
      <c r="C331" s="44">
        <v>0</v>
      </c>
      <c r="D331" s="44">
        <v>0</v>
      </c>
      <c r="E331" s="44">
        <v>0</v>
      </c>
      <c r="F331" s="397"/>
      <c r="G331" s="44">
        <v>0</v>
      </c>
      <c r="H331" s="45">
        <v>0</v>
      </c>
      <c r="I331" s="40">
        <f t="shared" si="179"/>
        <v>64.077922089135143</v>
      </c>
      <c r="K331" s="78" t="s">
        <v>24</v>
      </c>
      <c r="L331" s="44">
        <v>64.077922089135143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8">
        <v>0</v>
      </c>
      <c r="S331" s="89">
        <f t="shared" si="180"/>
        <v>64.077922089135143</v>
      </c>
      <c r="U331" s="108" t="s">
        <v>24</v>
      </c>
      <c r="V331" s="119">
        <v>59.447955937069551</v>
      </c>
      <c r="W331" s="119">
        <v>0</v>
      </c>
      <c r="X331" s="119">
        <v>0</v>
      </c>
      <c r="Y331" s="119">
        <v>0</v>
      </c>
      <c r="Z331" s="119">
        <v>0</v>
      </c>
      <c r="AA331" s="119">
        <v>0</v>
      </c>
      <c r="AB331" s="119">
        <v>0</v>
      </c>
      <c r="AC331" s="120">
        <v>4.6299661520655979</v>
      </c>
      <c r="AD331" s="119">
        <v>4.6299661520655979</v>
      </c>
      <c r="AE331" s="119">
        <v>0</v>
      </c>
      <c r="AF331" s="119">
        <v>0</v>
      </c>
      <c r="AG331" s="119">
        <v>0</v>
      </c>
      <c r="AH331" s="119">
        <v>0</v>
      </c>
      <c r="AI331" s="122">
        <f t="shared" si="181"/>
        <v>64.077922089135143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spans="1:111" ht="15">
      <c r="A332" s="27" t="s">
        <v>59</v>
      </c>
      <c r="B332" s="41">
        <v>0</v>
      </c>
      <c r="C332" s="41">
        <v>0.1258380510693386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 t="shared" si="179"/>
        <v>0.1258380510693386</v>
      </c>
      <c r="K332" s="77" t="s">
        <v>59</v>
      </c>
      <c r="L332" s="90">
        <v>0</v>
      </c>
      <c r="M332" s="90">
        <v>0.1258380510693386</v>
      </c>
      <c r="N332" s="90">
        <v>0</v>
      </c>
      <c r="O332" s="90">
        <v>0</v>
      </c>
      <c r="P332" s="90">
        <v>0</v>
      </c>
      <c r="Q332" s="90">
        <v>0</v>
      </c>
      <c r="R332" s="91">
        <v>0</v>
      </c>
      <c r="S332" s="92">
        <f t="shared" si="180"/>
        <v>0.1258380510693386</v>
      </c>
      <c r="U332" s="107" t="s">
        <v>59</v>
      </c>
      <c r="V332" s="123">
        <v>0</v>
      </c>
      <c r="W332" s="123">
        <v>0</v>
      </c>
      <c r="X332" s="123">
        <v>0</v>
      </c>
      <c r="Y332" s="123">
        <v>0.1258380510693386</v>
      </c>
      <c r="Z332" s="123">
        <v>0</v>
      </c>
      <c r="AA332" s="123">
        <v>0</v>
      </c>
      <c r="AB332" s="123">
        <v>0</v>
      </c>
      <c r="AC332" s="124">
        <v>0</v>
      </c>
      <c r="AD332" s="123">
        <v>0</v>
      </c>
      <c r="AE332" s="123">
        <v>0</v>
      </c>
      <c r="AF332" s="123">
        <v>0</v>
      </c>
      <c r="AG332" s="123">
        <v>0</v>
      </c>
      <c r="AH332" s="123">
        <v>0</v>
      </c>
      <c r="AI332" s="125">
        <f t="shared" si="181"/>
        <v>0.1258380510693386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spans="1:111" ht="15">
      <c r="A333" s="28" t="s">
        <v>22</v>
      </c>
      <c r="B333" s="44">
        <v>0</v>
      </c>
      <c r="C333" s="44">
        <v>8147.3776724730933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179"/>
        <v>8147.3776724730933</v>
      </c>
      <c r="K333" s="78" t="s">
        <v>22</v>
      </c>
      <c r="L333" s="44">
        <v>0</v>
      </c>
      <c r="M333" s="44">
        <v>8147.3776724730933</v>
      </c>
      <c r="N333" s="44">
        <v>0</v>
      </c>
      <c r="O333" s="44">
        <v>0</v>
      </c>
      <c r="P333" s="44">
        <v>2.1172215818786007</v>
      </c>
      <c r="Q333" s="44">
        <v>0</v>
      </c>
      <c r="R333" s="88">
        <v>0</v>
      </c>
      <c r="S333" s="89">
        <f t="shared" si="180"/>
        <v>8149.4948940549721</v>
      </c>
      <c r="U333" s="108" t="s">
        <v>22</v>
      </c>
      <c r="V333" s="119">
        <v>0</v>
      </c>
      <c r="W333" s="119">
        <v>0</v>
      </c>
      <c r="X333" s="119">
        <v>0</v>
      </c>
      <c r="Y333" s="119">
        <v>8147.3776724730933</v>
      </c>
      <c r="Z333" s="119">
        <v>0</v>
      </c>
      <c r="AA333" s="119">
        <v>0</v>
      </c>
      <c r="AB333" s="119">
        <v>2.1172215818786007</v>
      </c>
      <c r="AC333" s="120">
        <v>0</v>
      </c>
      <c r="AD333" s="119">
        <v>0</v>
      </c>
      <c r="AE333" s="119">
        <v>0</v>
      </c>
      <c r="AF333" s="119">
        <v>0</v>
      </c>
      <c r="AG333" s="119">
        <v>0</v>
      </c>
      <c r="AH333" s="119">
        <v>0</v>
      </c>
      <c r="AI333" s="122">
        <f t="shared" si="181"/>
        <v>8149.4948940549721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spans="1:111" ht="15">
      <c r="A334" s="27" t="s">
        <v>21</v>
      </c>
      <c r="B334" s="41">
        <v>0.25385117811379843</v>
      </c>
      <c r="C334" s="41">
        <v>13.66602950022661</v>
      </c>
      <c r="D334" s="41">
        <v>4.2548153216595939</v>
      </c>
      <c r="E334" s="41">
        <v>0</v>
      </c>
      <c r="F334" s="397"/>
      <c r="G334" s="41">
        <v>0</v>
      </c>
      <c r="H334" s="42">
        <v>0</v>
      </c>
      <c r="I334" s="43">
        <f t="shared" si="179"/>
        <v>18.174696000000004</v>
      </c>
      <c r="K334" s="77" t="s">
        <v>21</v>
      </c>
      <c r="L334" s="90">
        <v>0.25385117811379843</v>
      </c>
      <c r="M334" s="90">
        <v>13.66602950022661</v>
      </c>
      <c r="N334" s="90">
        <v>4.2548153216595939</v>
      </c>
      <c r="O334" s="90">
        <v>0</v>
      </c>
      <c r="P334" s="90">
        <v>0</v>
      </c>
      <c r="Q334" s="90">
        <v>0</v>
      </c>
      <c r="R334" s="91">
        <v>0</v>
      </c>
      <c r="S334" s="92">
        <f t="shared" si="180"/>
        <v>18.174696000000004</v>
      </c>
      <c r="U334" s="107" t="s">
        <v>60</v>
      </c>
      <c r="V334" s="123">
        <v>0.25385117811379843</v>
      </c>
      <c r="W334" s="123">
        <v>0</v>
      </c>
      <c r="X334" s="123">
        <v>0</v>
      </c>
      <c r="Y334" s="123">
        <v>13.66602950022661</v>
      </c>
      <c r="Z334" s="123">
        <v>4.2548153216595939</v>
      </c>
      <c r="AA334" s="123">
        <v>0</v>
      </c>
      <c r="AB334" s="123">
        <v>0</v>
      </c>
      <c r="AC334" s="124">
        <v>0</v>
      </c>
      <c r="AD334" s="123">
        <v>0</v>
      </c>
      <c r="AE334" s="123">
        <v>0</v>
      </c>
      <c r="AF334" s="123">
        <v>0</v>
      </c>
      <c r="AG334" s="123">
        <v>0</v>
      </c>
      <c r="AH334" s="123">
        <v>0</v>
      </c>
      <c r="AI334" s="125">
        <f t="shared" si="181"/>
        <v>18.174696000000004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spans="1:111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179"/>
        <v>0</v>
      </c>
      <c r="K335" s="79" t="s">
        <v>63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8">
        <v>0</v>
      </c>
      <c r="S335" s="89">
        <f t="shared" si="180"/>
        <v>0</v>
      </c>
      <c r="U335" s="109" t="s">
        <v>61</v>
      </c>
      <c r="V335" s="119">
        <v>0</v>
      </c>
      <c r="W335" s="119">
        <v>0</v>
      </c>
      <c r="X335" s="119">
        <v>0</v>
      </c>
      <c r="Y335" s="119">
        <v>0</v>
      </c>
      <c r="Z335" s="119">
        <v>0</v>
      </c>
      <c r="AA335" s="119">
        <v>0</v>
      </c>
      <c r="AB335" s="119">
        <v>0</v>
      </c>
      <c r="AC335" s="120">
        <v>0</v>
      </c>
      <c r="AD335" s="121">
        <v>0</v>
      </c>
      <c r="AE335" s="121">
        <v>0</v>
      </c>
      <c r="AF335" s="121">
        <v>0</v>
      </c>
      <c r="AG335" s="121">
        <v>0</v>
      </c>
      <c r="AH335" s="121">
        <v>0</v>
      </c>
      <c r="AI335" s="122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spans="1:111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179"/>
        <v>0</v>
      </c>
      <c r="K336" s="80" t="s">
        <v>23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4">
        <v>0</v>
      </c>
      <c r="S336" s="95">
        <f t="shared" si="180"/>
        <v>0</v>
      </c>
      <c r="U336" s="110" t="s">
        <v>64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7">
        <v>0</v>
      </c>
      <c r="AI336" s="128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spans="1:111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179"/>
        <v>0</v>
      </c>
      <c r="K337" s="81" t="s">
        <v>19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96">
        <v>0</v>
      </c>
      <c r="S337" s="97">
        <f t="shared" si="180"/>
        <v>0</v>
      </c>
      <c r="U337" s="111" t="s">
        <v>19</v>
      </c>
      <c r="V337" s="129">
        <v>0</v>
      </c>
      <c r="W337" s="129">
        <v>0</v>
      </c>
      <c r="X337" s="129">
        <v>0</v>
      </c>
      <c r="Y337" s="129">
        <v>0</v>
      </c>
      <c r="Z337" s="129">
        <v>0</v>
      </c>
      <c r="AA337" s="129">
        <v>0</v>
      </c>
      <c r="AB337" s="129">
        <v>0</v>
      </c>
      <c r="AC337" s="129">
        <v>0</v>
      </c>
      <c r="AD337" s="130">
        <v>0</v>
      </c>
      <c r="AE337" s="130">
        <v>0</v>
      </c>
      <c r="AF337" s="130">
        <v>0</v>
      </c>
      <c r="AG337" s="130">
        <v>0</v>
      </c>
      <c r="AH337" s="130">
        <v>0</v>
      </c>
      <c r="AI337" s="131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spans="1:111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179"/>
        <v>0</v>
      </c>
      <c r="K338" s="80" t="s">
        <v>20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4">
        <v>0</v>
      </c>
      <c r="S338" s="95">
        <f t="shared" si="180"/>
        <v>0</v>
      </c>
      <c r="U338" s="110" t="s">
        <v>20</v>
      </c>
      <c r="V338" s="126">
        <v>0</v>
      </c>
      <c r="W338" s="126">
        <v>0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7">
        <v>0</v>
      </c>
      <c r="AI338" s="128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spans="1:111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179"/>
        <v>0</v>
      </c>
      <c r="K339" s="82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8">
        <v>0</v>
      </c>
      <c r="S339" s="99">
        <f t="shared" si="180"/>
        <v>0</v>
      </c>
      <c r="U339" s="111" t="s">
        <v>11</v>
      </c>
      <c r="V339" s="129">
        <v>0</v>
      </c>
      <c r="W339" s="129">
        <v>0</v>
      </c>
      <c r="X339" s="129">
        <v>0</v>
      </c>
      <c r="Y339" s="129">
        <v>0</v>
      </c>
      <c r="Z339" s="129">
        <v>0</v>
      </c>
      <c r="AA339" s="129">
        <v>0</v>
      </c>
      <c r="AB339" s="129">
        <v>0</v>
      </c>
      <c r="AC339" s="129">
        <v>0</v>
      </c>
      <c r="AD339" s="130">
        <v>0</v>
      </c>
      <c r="AE339" s="130">
        <v>0</v>
      </c>
      <c r="AF339" s="130">
        <v>0</v>
      </c>
      <c r="AG339" s="130">
        <v>0</v>
      </c>
      <c r="AH339" s="130">
        <v>0</v>
      </c>
      <c r="AI339" s="131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spans="1:111" ht="15">
      <c r="A340" s="34" t="s">
        <v>26</v>
      </c>
      <c r="B340" s="70">
        <f>SUM(B319:B335)</f>
        <v>1011.8861946786967</v>
      </c>
      <c r="C340" s="70">
        <f t="shared" ref="C340:I340" si="182">SUM(C319:C335)</f>
        <v>12855.293381686433</v>
      </c>
      <c r="D340" s="70">
        <f t="shared" si="182"/>
        <v>1115.9107556066363</v>
      </c>
      <c r="E340" s="70">
        <f t="shared" si="182"/>
        <v>6292.7408214934612</v>
      </c>
      <c r="F340" s="70">
        <f t="shared" si="182"/>
        <v>0</v>
      </c>
      <c r="G340" s="70">
        <f t="shared" si="182"/>
        <v>307.18393729041298</v>
      </c>
      <c r="H340" s="71">
        <f t="shared" si="182"/>
        <v>0</v>
      </c>
      <c r="I340" s="40">
        <f t="shared" si="182"/>
        <v>21583.015090755638</v>
      </c>
      <c r="K340" s="83" t="s">
        <v>26</v>
      </c>
      <c r="L340" s="70">
        <f>SUM(L319:L335)</f>
        <v>1011.8861946786967</v>
      </c>
      <c r="M340" s="70">
        <f t="shared" ref="M340:S340" si="183">SUM(M319:M335)</f>
        <v>12855.293381686433</v>
      </c>
      <c r="N340" s="70">
        <f t="shared" si="183"/>
        <v>1115.9107556066363</v>
      </c>
      <c r="O340" s="70">
        <f t="shared" si="183"/>
        <v>6292.7408214934612</v>
      </c>
      <c r="P340" s="70">
        <f t="shared" si="183"/>
        <v>125.28530474920316</v>
      </c>
      <c r="Q340" s="70">
        <f t="shared" si="183"/>
        <v>307.18393729041298</v>
      </c>
      <c r="R340" s="71">
        <f t="shared" si="183"/>
        <v>0</v>
      </c>
      <c r="S340" s="100">
        <f t="shared" si="183"/>
        <v>21708.300395504844</v>
      </c>
      <c r="U340" s="112" t="s">
        <v>62</v>
      </c>
      <c r="V340" s="132">
        <f>SUM(V319:V335)</f>
        <v>580.30973266410854</v>
      </c>
      <c r="W340" s="132">
        <f t="shared" ref="W340:AH340" si="184">SUM(W319:W335)</f>
        <v>129.42208497385911</v>
      </c>
      <c r="X340" s="132">
        <f t="shared" si="184"/>
        <v>307.18393729041298</v>
      </c>
      <c r="Y340" s="132">
        <f t="shared" si="184"/>
        <v>12855.293381686433</v>
      </c>
      <c r="Z340" s="132">
        <f t="shared" si="184"/>
        <v>416.30954214509188</v>
      </c>
      <c r="AA340" s="132">
        <f t="shared" si="184"/>
        <v>6201.9284168404565</v>
      </c>
      <c r="AB340" s="132">
        <f t="shared" si="184"/>
        <v>125.28530474920316</v>
      </c>
      <c r="AC340" s="132">
        <f t="shared" si="184"/>
        <v>1092.5679951552781</v>
      </c>
      <c r="AD340" s="133">
        <f t="shared" si="184"/>
        <v>302.15437704072906</v>
      </c>
      <c r="AE340" s="133">
        <f t="shared" si="184"/>
        <v>90.812404653004819</v>
      </c>
      <c r="AF340" s="133">
        <f t="shared" si="184"/>
        <v>0</v>
      </c>
      <c r="AG340" s="133">
        <f t="shared" si="184"/>
        <v>699.60121346154426</v>
      </c>
      <c r="AH340" s="133">
        <f t="shared" si="184"/>
        <v>0</v>
      </c>
      <c r="AI340" s="134">
        <f>SUM(V340:AC340)</f>
        <v>21708.300395504844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spans="1:111" s="14" customFormat="1" ht="15" thickBot="1">
      <c r="A341" s="31" t="s">
        <v>86</v>
      </c>
      <c r="B341" s="49">
        <f>IF($I340=0,"-",B340/$I340)</f>
        <v>4.6883449343094991E-2</v>
      </c>
      <c r="C341" s="49">
        <f t="shared" ref="C341:H341" si="185">IF($I340=0,"-",C340/$I340)</f>
        <v>0.59562083090015383</v>
      </c>
      <c r="D341" s="49">
        <f t="shared" si="185"/>
        <v>5.1703191185952478E-2</v>
      </c>
      <c r="E341" s="49">
        <f t="shared" si="185"/>
        <v>0.29155985829749737</v>
      </c>
      <c r="F341" s="49">
        <f t="shared" si="185"/>
        <v>0</v>
      </c>
      <c r="G341" s="49">
        <f t="shared" si="185"/>
        <v>1.4232670273301386E-2</v>
      </c>
      <c r="H341" s="72">
        <f t="shared" si="185"/>
        <v>0</v>
      </c>
      <c r="I341" s="50">
        <f>SUM(B341:H341)</f>
        <v>1</v>
      </c>
      <c r="K341" s="84" t="s">
        <v>86</v>
      </c>
      <c r="L341" s="101">
        <f>IF($S340=0,"-",L340/$S340)</f>
        <v>4.6612870480096581E-2</v>
      </c>
      <c r="M341" s="101">
        <f t="shared" ref="M341:R341" si="186">IF($S340=0,"-",M340/$S340)</f>
        <v>0.59218331916709566</v>
      </c>
      <c r="N341" s="101">
        <f t="shared" si="186"/>
        <v>5.140479610452179E-2</v>
      </c>
      <c r="O341" s="101">
        <f t="shared" si="186"/>
        <v>0.28987717632636523</v>
      </c>
      <c r="P341" s="101">
        <f t="shared" si="186"/>
        <v>5.7713087835815141E-3</v>
      </c>
      <c r="Q341" s="101">
        <f t="shared" si="186"/>
        <v>1.415052913833926E-2</v>
      </c>
      <c r="R341" s="102">
        <f t="shared" si="186"/>
        <v>0</v>
      </c>
      <c r="S341" s="103">
        <f>SUM(L341:R341)</f>
        <v>1</v>
      </c>
      <c r="U341" s="113" t="s">
        <v>86</v>
      </c>
      <c r="V341" s="135">
        <f>+V340/$AI340</f>
        <v>2.6732158763763642E-2</v>
      </c>
      <c r="W341" s="135">
        <f t="shared" ref="W341:AH341" si="187">+W340/$AI340</f>
        <v>5.9618709256786702E-3</v>
      </c>
      <c r="X341" s="135">
        <f t="shared" si="187"/>
        <v>1.415052913833926E-2</v>
      </c>
      <c r="Y341" s="135">
        <f t="shared" si="187"/>
        <v>0.59218331916709566</v>
      </c>
      <c r="Z341" s="135">
        <f t="shared" si="187"/>
        <v>1.9177436029551971E-2</v>
      </c>
      <c r="AA341" s="135">
        <f t="shared" si="187"/>
        <v>0.28569387302769661</v>
      </c>
      <c r="AB341" s="135">
        <f t="shared" si="187"/>
        <v>5.7713087835815141E-3</v>
      </c>
      <c r="AC341" s="135">
        <f t="shared" si="187"/>
        <v>5.0329504164292709E-2</v>
      </c>
      <c r="AD341" s="135">
        <f t="shared" si="187"/>
        <v>1.3918840790654271E-2</v>
      </c>
      <c r="AE341" s="135">
        <f t="shared" si="187"/>
        <v>4.1833032986686247E-3</v>
      </c>
      <c r="AF341" s="135">
        <f t="shared" si="187"/>
        <v>0</v>
      </c>
      <c r="AG341" s="135">
        <f t="shared" si="187"/>
        <v>3.2227360074969812E-2</v>
      </c>
      <c r="AH341" s="135">
        <f t="shared" si="187"/>
        <v>0</v>
      </c>
      <c r="AI341" s="136">
        <f>SUM(V341:AC341)</f>
        <v>1</v>
      </c>
    </row>
    <row r="342" spans="1:111" ht="15" thickBot="1">
      <c r="A342" s="32"/>
      <c r="B342" s="32"/>
      <c r="C342" s="32"/>
      <c r="D342" s="32"/>
      <c r="E342" s="32"/>
      <c r="F342" s="32"/>
      <c r="G342" s="32"/>
      <c r="H342" s="32"/>
      <c r="I342" s="32"/>
      <c r="K342" s="32"/>
      <c r="L342" s="32"/>
      <c r="M342" s="32"/>
      <c r="N342" s="32"/>
      <c r="O342" s="32"/>
      <c r="P342" s="32"/>
      <c r="Q342" s="32"/>
      <c r="R342" s="32"/>
      <c r="S342" s="32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spans="1:111" ht="30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4" t="s">
        <v>39</v>
      </c>
      <c r="L343" s="86" t="s">
        <v>0</v>
      </c>
      <c r="M343" s="86" t="s">
        <v>1</v>
      </c>
      <c r="N343" s="86" t="s">
        <v>2</v>
      </c>
      <c r="O343" s="86" t="s">
        <v>3</v>
      </c>
      <c r="P343" s="86" t="s">
        <v>27</v>
      </c>
      <c r="Q343" s="86" t="s">
        <v>4</v>
      </c>
      <c r="R343" s="86" t="s">
        <v>5</v>
      </c>
      <c r="S343" s="87" t="s">
        <v>6</v>
      </c>
      <c r="U343" s="445" t="s">
        <v>39</v>
      </c>
      <c r="V343" s="116" t="s">
        <v>77</v>
      </c>
      <c r="W343" s="116" t="s">
        <v>78</v>
      </c>
      <c r="X343" s="116" t="s">
        <v>4</v>
      </c>
      <c r="Y343" s="116" t="s">
        <v>1</v>
      </c>
      <c r="Z343" s="116" t="s">
        <v>2</v>
      </c>
      <c r="AA343" s="116" t="s">
        <v>3</v>
      </c>
      <c r="AB343" s="116" t="s">
        <v>54</v>
      </c>
      <c r="AC343" s="116" t="s">
        <v>66</v>
      </c>
      <c r="AD343" s="117" t="s">
        <v>79</v>
      </c>
      <c r="AE343" s="117" t="s">
        <v>80</v>
      </c>
      <c r="AF343" s="117" t="s">
        <v>81</v>
      </c>
      <c r="AG343" s="117" t="s">
        <v>82</v>
      </c>
      <c r="AH343" s="117" t="s">
        <v>83</v>
      </c>
      <c r="AI343" s="118" t="s">
        <v>62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spans="1:111" ht="15">
      <c r="A344" s="411" t="s">
        <v>39</v>
      </c>
      <c r="B344" s="386" t="s">
        <v>119</v>
      </c>
      <c r="C344" s="387"/>
      <c r="D344" s="387"/>
      <c r="E344" s="387"/>
      <c r="F344" s="387"/>
      <c r="G344" s="387"/>
      <c r="H344" s="387"/>
      <c r="I344" s="388"/>
      <c r="K344" s="405" t="s">
        <v>39</v>
      </c>
      <c r="L344" s="389" t="s">
        <v>119</v>
      </c>
      <c r="M344" s="390"/>
      <c r="N344" s="390"/>
      <c r="O344" s="390"/>
      <c r="P344" s="390"/>
      <c r="Q344" s="390"/>
      <c r="R344" s="390"/>
      <c r="S344" s="391"/>
      <c r="U344" s="446" t="s">
        <v>39</v>
      </c>
      <c r="V344" s="402" t="s">
        <v>119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3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spans="1:111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  <c r="K345" s="85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4">
        <v>0</v>
      </c>
      <c r="S345" s="105">
        <f>SUM(L345:R345)</f>
        <v>0</v>
      </c>
      <c r="U345" s="106" t="s">
        <v>7</v>
      </c>
      <c r="V345" s="119">
        <v>0</v>
      </c>
      <c r="W345" s="119">
        <v>0</v>
      </c>
      <c r="X345" s="119">
        <v>0</v>
      </c>
      <c r="Y345" s="119">
        <v>0</v>
      </c>
      <c r="Z345" s="119">
        <v>0</v>
      </c>
      <c r="AA345" s="119">
        <v>0</v>
      </c>
      <c r="AB345" s="119">
        <v>0</v>
      </c>
      <c r="AC345" s="120">
        <v>0</v>
      </c>
      <c r="AD345" s="121">
        <v>0</v>
      </c>
      <c r="AE345" s="121">
        <v>0</v>
      </c>
      <c r="AF345" s="121">
        <v>0</v>
      </c>
      <c r="AG345" s="121">
        <v>0</v>
      </c>
      <c r="AH345" s="121">
        <v>0</v>
      </c>
      <c r="AI345" s="122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spans="1:111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188">SUM(B346:H346)</f>
        <v>0</v>
      </c>
      <c r="K346" s="77" t="s">
        <v>8</v>
      </c>
      <c r="L346" s="90">
        <v>0</v>
      </c>
      <c r="M346" s="90">
        <v>0</v>
      </c>
      <c r="N346" s="90">
        <v>0</v>
      </c>
      <c r="O346" s="90">
        <v>0</v>
      </c>
      <c r="P346" s="90">
        <v>0</v>
      </c>
      <c r="Q346" s="90">
        <v>0</v>
      </c>
      <c r="R346" s="91">
        <v>0</v>
      </c>
      <c r="S346" s="92">
        <f t="shared" ref="S346:S365" si="189">SUM(L346:R346)</f>
        <v>0</v>
      </c>
      <c r="U346" s="107" t="s">
        <v>8</v>
      </c>
      <c r="V346" s="123">
        <v>0</v>
      </c>
      <c r="W346" s="123">
        <v>0</v>
      </c>
      <c r="X346" s="123">
        <v>0</v>
      </c>
      <c r="Y346" s="123">
        <v>0</v>
      </c>
      <c r="Z346" s="123">
        <v>0</v>
      </c>
      <c r="AA346" s="123">
        <v>0</v>
      </c>
      <c r="AB346" s="123">
        <v>0</v>
      </c>
      <c r="AC346" s="124">
        <v>0</v>
      </c>
      <c r="AD346" s="123">
        <v>0</v>
      </c>
      <c r="AE346" s="123">
        <v>0</v>
      </c>
      <c r="AF346" s="123">
        <v>0</v>
      </c>
      <c r="AG346" s="123">
        <v>0</v>
      </c>
      <c r="AH346" s="123">
        <v>0</v>
      </c>
      <c r="AI346" s="125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spans="1:111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188"/>
        <v>0</v>
      </c>
      <c r="K347" s="78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8">
        <v>0</v>
      </c>
      <c r="S347" s="89">
        <f t="shared" si="189"/>
        <v>0</v>
      </c>
      <c r="U347" s="108" t="s">
        <v>10</v>
      </c>
      <c r="V347" s="119">
        <v>0</v>
      </c>
      <c r="W347" s="119">
        <v>0</v>
      </c>
      <c r="X347" s="119">
        <v>0</v>
      </c>
      <c r="Y347" s="119">
        <v>0</v>
      </c>
      <c r="Z347" s="119">
        <v>0</v>
      </c>
      <c r="AA347" s="119">
        <v>0</v>
      </c>
      <c r="AB347" s="119">
        <v>0</v>
      </c>
      <c r="AC347" s="120">
        <v>0</v>
      </c>
      <c r="AD347" s="121">
        <v>0</v>
      </c>
      <c r="AE347" s="121">
        <v>0</v>
      </c>
      <c r="AF347" s="121">
        <v>0</v>
      </c>
      <c r="AG347" s="121">
        <v>0</v>
      </c>
      <c r="AH347" s="121">
        <v>0</v>
      </c>
      <c r="AI347" s="122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spans="1:111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188"/>
        <v>0</v>
      </c>
      <c r="K348" s="77" t="s">
        <v>55</v>
      </c>
      <c r="L348" s="90">
        <v>0</v>
      </c>
      <c r="M348" s="90">
        <v>0</v>
      </c>
      <c r="N348" s="90">
        <v>0</v>
      </c>
      <c r="O348" s="90">
        <v>0</v>
      </c>
      <c r="P348" s="90">
        <v>0</v>
      </c>
      <c r="Q348" s="90">
        <v>0</v>
      </c>
      <c r="R348" s="91">
        <v>0</v>
      </c>
      <c r="S348" s="92">
        <f t="shared" si="189"/>
        <v>0</v>
      </c>
      <c r="U348" s="107" t="s">
        <v>55</v>
      </c>
      <c r="V348" s="123">
        <v>0</v>
      </c>
      <c r="W348" s="123">
        <v>0</v>
      </c>
      <c r="X348" s="123">
        <v>0</v>
      </c>
      <c r="Y348" s="123">
        <v>0</v>
      </c>
      <c r="Z348" s="123">
        <v>0</v>
      </c>
      <c r="AA348" s="123">
        <v>0</v>
      </c>
      <c r="AB348" s="123">
        <v>0</v>
      </c>
      <c r="AC348" s="124">
        <v>0</v>
      </c>
      <c r="AD348" s="123">
        <v>0</v>
      </c>
      <c r="AE348" s="123">
        <v>0</v>
      </c>
      <c r="AF348" s="123">
        <v>0</v>
      </c>
      <c r="AG348" s="123">
        <v>0</v>
      </c>
      <c r="AH348" s="123">
        <v>0</v>
      </c>
      <c r="AI348" s="125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spans="1:111" ht="15">
      <c r="A349" s="28" t="s">
        <v>16</v>
      </c>
      <c r="B349" s="44">
        <v>8.6032479792131422</v>
      </c>
      <c r="C349" s="44">
        <v>0</v>
      </c>
      <c r="D349" s="44">
        <v>7.8531881428920762</v>
      </c>
      <c r="E349" s="44">
        <v>0</v>
      </c>
      <c r="F349" s="397"/>
      <c r="G349" s="44">
        <v>0</v>
      </c>
      <c r="H349" s="45">
        <v>0</v>
      </c>
      <c r="I349" s="40">
        <f t="shared" si="188"/>
        <v>16.456436122105217</v>
      </c>
      <c r="K349" s="78" t="s">
        <v>16</v>
      </c>
      <c r="L349" s="44">
        <v>8.6032479792131422</v>
      </c>
      <c r="M349" s="44">
        <v>0</v>
      </c>
      <c r="N349" s="44">
        <v>7.8531881428920762</v>
      </c>
      <c r="O349" s="44">
        <v>0</v>
      </c>
      <c r="P349" s="44">
        <v>0</v>
      </c>
      <c r="Q349" s="44">
        <v>0</v>
      </c>
      <c r="R349" s="88">
        <v>0</v>
      </c>
      <c r="S349" s="89">
        <f t="shared" si="189"/>
        <v>16.456436122105217</v>
      </c>
      <c r="U349" s="108" t="s">
        <v>16</v>
      </c>
      <c r="V349" s="119">
        <v>8.6032479792131422</v>
      </c>
      <c r="W349" s="119">
        <v>0</v>
      </c>
      <c r="X349" s="119">
        <v>0</v>
      </c>
      <c r="Y349" s="119">
        <v>0</v>
      </c>
      <c r="Z349" s="119">
        <v>6.901286549814249</v>
      </c>
      <c r="AA349" s="119">
        <v>0</v>
      </c>
      <c r="AB349" s="119">
        <v>0</v>
      </c>
      <c r="AC349" s="120">
        <v>0.9519015930778274</v>
      </c>
      <c r="AD349" s="121">
        <v>0</v>
      </c>
      <c r="AE349" s="121">
        <v>0</v>
      </c>
      <c r="AF349" s="121">
        <v>0</v>
      </c>
      <c r="AG349" s="121">
        <v>0.9519015930778274</v>
      </c>
      <c r="AH349" s="121">
        <v>0</v>
      </c>
      <c r="AI349" s="122">
        <f t="shared" si="190"/>
        <v>16.45643612210522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spans="1:111" ht="15">
      <c r="A350" s="27" t="s">
        <v>67</v>
      </c>
      <c r="B350" s="41">
        <v>49.731273703396894</v>
      </c>
      <c r="C350" s="41">
        <v>0</v>
      </c>
      <c r="D350" s="41">
        <v>9.7033472503210733E-2</v>
      </c>
      <c r="E350" s="41">
        <v>0</v>
      </c>
      <c r="F350" s="397"/>
      <c r="G350" s="41">
        <v>0</v>
      </c>
      <c r="H350" s="42">
        <v>0</v>
      </c>
      <c r="I350" s="43">
        <f t="shared" si="188"/>
        <v>49.828307175900107</v>
      </c>
      <c r="K350" s="77" t="s">
        <v>67</v>
      </c>
      <c r="L350" s="90">
        <v>49.731273703396894</v>
      </c>
      <c r="M350" s="90">
        <v>0</v>
      </c>
      <c r="N350" s="90">
        <v>9.7033472503210733E-2</v>
      </c>
      <c r="O350" s="90">
        <v>0</v>
      </c>
      <c r="P350" s="90">
        <v>0</v>
      </c>
      <c r="Q350" s="90">
        <v>0</v>
      </c>
      <c r="R350" s="91">
        <v>0</v>
      </c>
      <c r="S350" s="92">
        <f t="shared" si="189"/>
        <v>49.828307175900107</v>
      </c>
      <c r="U350" s="107" t="s">
        <v>56</v>
      </c>
      <c r="V350" s="123">
        <v>49.731273703396894</v>
      </c>
      <c r="W350" s="123">
        <v>0</v>
      </c>
      <c r="X350" s="123">
        <v>0</v>
      </c>
      <c r="Y350" s="123">
        <v>0</v>
      </c>
      <c r="Z350" s="123">
        <v>0</v>
      </c>
      <c r="AA350" s="123">
        <v>0</v>
      </c>
      <c r="AB350" s="123">
        <v>0</v>
      </c>
      <c r="AC350" s="124">
        <v>9.7033472503210733E-2</v>
      </c>
      <c r="AD350" s="123">
        <v>0</v>
      </c>
      <c r="AE350" s="123">
        <v>0</v>
      </c>
      <c r="AF350" s="123">
        <v>0</v>
      </c>
      <c r="AG350" s="123">
        <v>9.7033472503210733E-2</v>
      </c>
      <c r="AH350" s="123">
        <v>0</v>
      </c>
      <c r="AI350" s="125">
        <f t="shared" si="190"/>
        <v>49.828307175900107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spans="1:111" ht="15">
      <c r="A351" s="28" t="s">
        <v>57</v>
      </c>
      <c r="B351" s="44">
        <v>0</v>
      </c>
      <c r="C351" s="44">
        <v>0</v>
      </c>
      <c r="D351" s="44">
        <v>8.7538526359620903</v>
      </c>
      <c r="E351" s="44">
        <v>0</v>
      </c>
      <c r="F351" s="397"/>
      <c r="G351" s="44">
        <v>0</v>
      </c>
      <c r="H351" s="45">
        <v>0</v>
      </c>
      <c r="I351" s="40">
        <f t="shared" si="188"/>
        <v>8.7538526359620903</v>
      </c>
      <c r="K351" s="78" t="s">
        <v>57</v>
      </c>
      <c r="L351" s="44">
        <v>0</v>
      </c>
      <c r="M351" s="44">
        <v>0</v>
      </c>
      <c r="N351" s="44">
        <v>8.7538526359620903</v>
      </c>
      <c r="O351" s="44">
        <v>0</v>
      </c>
      <c r="P351" s="44">
        <v>508.00993077447583</v>
      </c>
      <c r="Q351" s="44">
        <v>0</v>
      </c>
      <c r="R351" s="88">
        <v>0</v>
      </c>
      <c r="S351" s="89">
        <f t="shared" si="189"/>
        <v>516.7637834104379</v>
      </c>
      <c r="U351" s="108" t="s">
        <v>57</v>
      </c>
      <c r="V351" s="119">
        <v>0</v>
      </c>
      <c r="W351" s="119">
        <v>0</v>
      </c>
      <c r="X351" s="119">
        <v>0</v>
      </c>
      <c r="Y351" s="119">
        <v>0</v>
      </c>
      <c r="Z351" s="119">
        <v>0</v>
      </c>
      <c r="AA351" s="119">
        <v>0</v>
      </c>
      <c r="AB351" s="119">
        <v>508.00993077447583</v>
      </c>
      <c r="AC351" s="120">
        <v>8.7538526359620903</v>
      </c>
      <c r="AD351" s="119">
        <v>0</v>
      </c>
      <c r="AE351" s="119">
        <v>0</v>
      </c>
      <c r="AF351" s="119">
        <v>0</v>
      </c>
      <c r="AG351" s="119">
        <v>8.7538526359620903</v>
      </c>
      <c r="AH351" s="119">
        <v>0</v>
      </c>
      <c r="AI351" s="122">
        <f t="shared" si="190"/>
        <v>516.7637834104379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spans="1:111" ht="15">
      <c r="A352" s="27" t="s">
        <v>12</v>
      </c>
      <c r="B352" s="41">
        <v>0</v>
      </c>
      <c r="C352" s="41">
        <v>0</v>
      </c>
      <c r="D352" s="41">
        <v>0</v>
      </c>
      <c r="E352" s="41">
        <v>0</v>
      </c>
      <c r="F352" s="397"/>
      <c r="G352" s="41">
        <v>0</v>
      </c>
      <c r="H352" s="42">
        <v>0</v>
      </c>
      <c r="I352" s="43">
        <f t="shared" si="188"/>
        <v>0</v>
      </c>
      <c r="K352" s="77" t="s">
        <v>12</v>
      </c>
      <c r="L352" s="90">
        <v>0</v>
      </c>
      <c r="M352" s="90">
        <v>0</v>
      </c>
      <c r="N352" s="90">
        <v>0</v>
      </c>
      <c r="O352" s="90">
        <v>0</v>
      </c>
      <c r="P352" s="90">
        <v>22.037863174779847</v>
      </c>
      <c r="Q352" s="90">
        <v>0</v>
      </c>
      <c r="R352" s="91">
        <v>0</v>
      </c>
      <c r="S352" s="92">
        <f t="shared" si="189"/>
        <v>22.037863174779847</v>
      </c>
      <c r="U352" s="107" t="s">
        <v>12</v>
      </c>
      <c r="V352" s="123">
        <v>0</v>
      </c>
      <c r="W352" s="123">
        <v>0</v>
      </c>
      <c r="X352" s="123">
        <v>0</v>
      </c>
      <c r="Y352" s="123">
        <v>0</v>
      </c>
      <c r="Z352" s="123">
        <v>0</v>
      </c>
      <c r="AA352" s="123">
        <v>0</v>
      </c>
      <c r="AB352" s="123">
        <v>22.037863174779847</v>
      </c>
      <c r="AC352" s="124">
        <v>0</v>
      </c>
      <c r="AD352" s="123">
        <v>0</v>
      </c>
      <c r="AE352" s="123">
        <v>0</v>
      </c>
      <c r="AF352" s="123">
        <v>0</v>
      </c>
      <c r="AG352" s="123">
        <v>0</v>
      </c>
      <c r="AH352" s="123">
        <v>0</v>
      </c>
      <c r="AI352" s="125">
        <f t="shared" si="190"/>
        <v>22.037863174779847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spans="1:111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188"/>
        <v>0</v>
      </c>
      <c r="K353" s="78" t="s">
        <v>58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8">
        <v>0</v>
      </c>
      <c r="S353" s="89">
        <f t="shared" si="189"/>
        <v>0</v>
      </c>
      <c r="U353" s="108" t="s">
        <v>58</v>
      </c>
      <c r="V353" s="119">
        <v>0</v>
      </c>
      <c r="W353" s="119">
        <v>0</v>
      </c>
      <c r="X353" s="119">
        <v>0</v>
      </c>
      <c r="Y353" s="119">
        <v>0</v>
      </c>
      <c r="Z353" s="119">
        <v>0</v>
      </c>
      <c r="AA353" s="119">
        <v>0</v>
      </c>
      <c r="AB353" s="119">
        <v>0</v>
      </c>
      <c r="AC353" s="120">
        <v>0</v>
      </c>
      <c r="AD353" s="119">
        <v>0</v>
      </c>
      <c r="AE353" s="119">
        <v>0</v>
      </c>
      <c r="AF353" s="119">
        <v>0</v>
      </c>
      <c r="AG353" s="119">
        <v>0</v>
      </c>
      <c r="AH353" s="119">
        <v>0</v>
      </c>
      <c r="AI353" s="122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spans="1:111" ht="15">
      <c r="A354" s="27" t="s">
        <v>17</v>
      </c>
      <c r="B354" s="41">
        <v>0</v>
      </c>
      <c r="C354" s="41">
        <v>2.3462851628816175</v>
      </c>
      <c r="D354" s="41">
        <v>0</v>
      </c>
      <c r="E354" s="41">
        <v>0</v>
      </c>
      <c r="F354" s="397"/>
      <c r="G354" s="41">
        <v>0</v>
      </c>
      <c r="H354" s="42">
        <v>0</v>
      </c>
      <c r="I354" s="43">
        <f t="shared" si="188"/>
        <v>2.3462851628816175</v>
      </c>
      <c r="K354" s="77" t="s">
        <v>17</v>
      </c>
      <c r="L354" s="90">
        <v>0</v>
      </c>
      <c r="M354" s="90">
        <v>2.3462851628816175</v>
      </c>
      <c r="N354" s="90">
        <v>0</v>
      </c>
      <c r="O354" s="90">
        <v>0</v>
      </c>
      <c r="P354" s="90">
        <v>3.7320509207930722E-3</v>
      </c>
      <c r="Q354" s="90">
        <v>0</v>
      </c>
      <c r="R354" s="91">
        <v>0</v>
      </c>
      <c r="S354" s="92">
        <f t="shared" si="189"/>
        <v>2.3500172138024107</v>
      </c>
      <c r="U354" s="107" t="s">
        <v>17</v>
      </c>
      <c r="V354" s="123">
        <v>0</v>
      </c>
      <c r="W354" s="123">
        <v>0</v>
      </c>
      <c r="X354" s="123">
        <v>0</v>
      </c>
      <c r="Y354" s="123">
        <v>2.3462851628816175</v>
      </c>
      <c r="Z354" s="123">
        <v>0</v>
      </c>
      <c r="AA354" s="123">
        <v>0</v>
      </c>
      <c r="AB354" s="123">
        <v>3.7320509207930722E-3</v>
      </c>
      <c r="AC354" s="124">
        <v>0</v>
      </c>
      <c r="AD354" s="123">
        <v>0</v>
      </c>
      <c r="AE354" s="123">
        <v>0</v>
      </c>
      <c r="AF354" s="123">
        <v>0</v>
      </c>
      <c r="AG354" s="123">
        <v>0</v>
      </c>
      <c r="AH354" s="123">
        <v>0</v>
      </c>
      <c r="AI354" s="125">
        <f t="shared" si="190"/>
        <v>2.3500172138024107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spans="1:111" ht="15">
      <c r="A355" s="28" t="s">
        <v>139</v>
      </c>
      <c r="B355" s="44">
        <v>1.2116083199596315</v>
      </c>
      <c r="C355" s="44">
        <v>42.041640673730313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 t="shared" si="188"/>
        <v>43.253248993689944</v>
      </c>
      <c r="K355" s="78" t="s">
        <v>139</v>
      </c>
      <c r="L355" s="44">
        <v>1.2116083199596315</v>
      </c>
      <c r="M355" s="44">
        <v>42.041640673730313</v>
      </c>
      <c r="N355" s="44">
        <v>0</v>
      </c>
      <c r="O355" s="44">
        <v>0</v>
      </c>
      <c r="P355" s="44">
        <v>0</v>
      </c>
      <c r="Q355" s="44">
        <v>0</v>
      </c>
      <c r="R355" s="88">
        <v>0</v>
      </c>
      <c r="S355" s="89">
        <f t="shared" si="189"/>
        <v>43.253248993689944</v>
      </c>
      <c r="U355" s="108" t="s">
        <v>139</v>
      </c>
      <c r="V355" s="119">
        <v>1.2116083199596315</v>
      </c>
      <c r="W355" s="119">
        <v>0</v>
      </c>
      <c r="X355" s="119">
        <v>0</v>
      </c>
      <c r="Y355" s="119">
        <v>42.041640673730313</v>
      </c>
      <c r="Z355" s="119">
        <v>0</v>
      </c>
      <c r="AA355" s="119">
        <v>0</v>
      </c>
      <c r="AB355" s="119">
        <v>0</v>
      </c>
      <c r="AC355" s="120">
        <v>0</v>
      </c>
      <c r="AD355" s="119">
        <v>0</v>
      </c>
      <c r="AE355" s="119">
        <v>0</v>
      </c>
      <c r="AF355" s="119">
        <v>0</v>
      </c>
      <c r="AG355" s="119">
        <v>0</v>
      </c>
      <c r="AH355" s="119">
        <v>0</v>
      </c>
      <c r="AI355" s="122">
        <f t="shared" si="190"/>
        <v>43.253248993689944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spans="1:111" ht="15">
      <c r="A356" s="27" t="s">
        <v>25</v>
      </c>
      <c r="B356" s="41">
        <v>5.9995615189865248</v>
      </c>
      <c r="C356" s="41">
        <v>0</v>
      </c>
      <c r="D356" s="41">
        <v>45.288829279631692</v>
      </c>
      <c r="E356" s="41">
        <v>689.24134392461315</v>
      </c>
      <c r="F356" s="397"/>
      <c r="G356" s="41">
        <v>19.638344352040175</v>
      </c>
      <c r="H356" s="42">
        <v>0</v>
      </c>
      <c r="I356" s="43">
        <f t="shared" si="188"/>
        <v>760.16807907527152</v>
      </c>
      <c r="K356" s="77" t="s">
        <v>25</v>
      </c>
      <c r="L356" s="90">
        <v>5.9995615189865248</v>
      </c>
      <c r="M356" s="90">
        <v>0</v>
      </c>
      <c r="N356" s="90">
        <v>45.288829279631692</v>
      </c>
      <c r="O356" s="90">
        <v>689.24134392461315</v>
      </c>
      <c r="P356" s="90">
        <v>0.79440727725799087</v>
      </c>
      <c r="Q356" s="90">
        <v>19.638344352040175</v>
      </c>
      <c r="R356" s="91">
        <v>0</v>
      </c>
      <c r="S356" s="92">
        <f t="shared" si="189"/>
        <v>760.96248635252948</v>
      </c>
      <c r="U356" s="107" t="s">
        <v>25</v>
      </c>
      <c r="V356" s="123">
        <v>0.4240683470095466</v>
      </c>
      <c r="W356" s="123">
        <v>0.94968783146986024</v>
      </c>
      <c r="X356" s="123">
        <v>19.638344352040175</v>
      </c>
      <c r="Y356" s="123">
        <v>0</v>
      </c>
      <c r="Z356" s="123">
        <v>44.476806266869922</v>
      </c>
      <c r="AA356" s="123">
        <v>688.99741884273271</v>
      </c>
      <c r="AB356" s="123">
        <v>0.79440727725799087</v>
      </c>
      <c r="AC356" s="124">
        <v>5.6817534351492842</v>
      </c>
      <c r="AD356" s="123">
        <v>4.6258053405071182</v>
      </c>
      <c r="AE356" s="123">
        <v>0.24392508188039638</v>
      </c>
      <c r="AF356" s="123">
        <v>0</v>
      </c>
      <c r="AG356" s="123">
        <v>0.81202301276176991</v>
      </c>
      <c r="AH356" s="123">
        <v>0</v>
      </c>
      <c r="AI356" s="125">
        <f t="shared" si="190"/>
        <v>760.96248635252948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spans="1:111" ht="15">
      <c r="A357" s="28" t="s">
        <v>24</v>
      </c>
      <c r="B357" s="44">
        <v>41.71635185644454</v>
      </c>
      <c r="C357" s="44">
        <v>0</v>
      </c>
      <c r="D357" s="44">
        <v>157.07303567800017</v>
      </c>
      <c r="E357" s="44">
        <v>0</v>
      </c>
      <c r="F357" s="397"/>
      <c r="G357" s="44">
        <v>0</v>
      </c>
      <c r="H357" s="45">
        <v>0</v>
      </c>
      <c r="I357" s="40">
        <f t="shared" si="188"/>
        <v>198.7893875344447</v>
      </c>
      <c r="K357" s="78" t="s">
        <v>24</v>
      </c>
      <c r="L357" s="44">
        <v>41.71635185644454</v>
      </c>
      <c r="M357" s="44">
        <v>0</v>
      </c>
      <c r="N357" s="44">
        <v>157.07303567800017</v>
      </c>
      <c r="O357" s="44">
        <v>0</v>
      </c>
      <c r="P357" s="44">
        <v>0</v>
      </c>
      <c r="Q357" s="44">
        <v>0</v>
      </c>
      <c r="R357" s="88">
        <v>0</v>
      </c>
      <c r="S357" s="89">
        <f t="shared" si="189"/>
        <v>198.7893875344447</v>
      </c>
      <c r="U357" s="108" t="s">
        <v>24</v>
      </c>
      <c r="V357" s="119">
        <v>41.71635185644454</v>
      </c>
      <c r="W357" s="119">
        <v>0</v>
      </c>
      <c r="X357" s="119">
        <v>0</v>
      </c>
      <c r="Y357" s="119">
        <v>0</v>
      </c>
      <c r="Z357" s="119">
        <v>0</v>
      </c>
      <c r="AA357" s="119">
        <v>0</v>
      </c>
      <c r="AB357" s="119">
        <v>0</v>
      </c>
      <c r="AC357" s="120">
        <v>157.07303567800017</v>
      </c>
      <c r="AD357" s="119">
        <v>0</v>
      </c>
      <c r="AE357" s="119">
        <v>0</v>
      </c>
      <c r="AF357" s="119">
        <v>0</v>
      </c>
      <c r="AG357" s="119">
        <v>157.07303567800017</v>
      </c>
      <c r="AH357" s="119">
        <v>0</v>
      </c>
      <c r="AI357" s="122">
        <f t="shared" si="190"/>
        <v>198.7893875344447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spans="1:111" ht="15">
      <c r="A358" s="27" t="s">
        <v>59</v>
      </c>
      <c r="B358" s="41">
        <v>10.94413634898253</v>
      </c>
      <c r="C358" s="41">
        <v>18.559901334099241</v>
      </c>
      <c r="D358" s="41">
        <v>33.847844378296486</v>
      </c>
      <c r="E358" s="41">
        <v>0</v>
      </c>
      <c r="F358" s="397"/>
      <c r="G358" s="41">
        <v>0</v>
      </c>
      <c r="H358" s="42">
        <v>0</v>
      </c>
      <c r="I358" s="43">
        <f t="shared" si="188"/>
        <v>63.351882061378255</v>
      </c>
      <c r="K358" s="77" t="s">
        <v>59</v>
      </c>
      <c r="L358" s="90">
        <v>10.94413634898253</v>
      </c>
      <c r="M358" s="90">
        <v>18.559901334099241</v>
      </c>
      <c r="N358" s="90">
        <v>33.847844378296486</v>
      </c>
      <c r="O358" s="90">
        <v>0</v>
      </c>
      <c r="P358" s="90">
        <v>0</v>
      </c>
      <c r="Q358" s="90">
        <v>0</v>
      </c>
      <c r="R358" s="91">
        <v>0</v>
      </c>
      <c r="S358" s="92">
        <f t="shared" si="189"/>
        <v>63.351882061378255</v>
      </c>
      <c r="U358" s="107" t="s">
        <v>59</v>
      </c>
      <c r="V358" s="123">
        <v>10.94413634898253</v>
      </c>
      <c r="W358" s="123">
        <v>0</v>
      </c>
      <c r="X358" s="123">
        <v>0</v>
      </c>
      <c r="Y358" s="123">
        <v>18.559901334099241</v>
      </c>
      <c r="Z358" s="123">
        <v>33.847844378296486</v>
      </c>
      <c r="AA358" s="123">
        <v>0</v>
      </c>
      <c r="AB358" s="123">
        <v>0</v>
      </c>
      <c r="AC358" s="124">
        <v>0</v>
      </c>
      <c r="AD358" s="123">
        <v>0</v>
      </c>
      <c r="AE358" s="123">
        <v>0</v>
      </c>
      <c r="AF358" s="123">
        <v>0</v>
      </c>
      <c r="AG358" s="123">
        <v>0</v>
      </c>
      <c r="AH358" s="123">
        <v>0</v>
      </c>
      <c r="AI358" s="125">
        <f t="shared" si="190"/>
        <v>63.351882061378255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spans="1:111" ht="15">
      <c r="A359" s="28" t="s">
        <v>22</v>
      </c>
      <c r="B359" s="44">
        <v>14.920308369929584</v>
      </c>
      <c r="C359" s="44">
        <v>698.19917536455637</v>
      </c>
      <c r="D359" s="44">
        <v>308.61015505759923</v>
      </c>
      <c r="E359" s="44">
        <v>0</v>
      </c>
      <c r="F359" s="397"/>
      <c r="G359" s="44">
        <v>0</v>
      </c>
      <c r="H359" s="45">
        <v>0</v>
      </c>
      <c r="I359" s="40">
        <f t="shared" si="188"/>
        <v>1021.7296387920851</v>
      </c>
      <c r="K359" s="78" t="s">
        <v>22</v>
      </c>
      <c r="L359" s="44">
        <v>14.920308369929584</v>
      </c>
      <c r="M359" s="44">
        <v>698.19917536455637</v>
      </c>
      <c r="N359" s="44">
        <v>308.61015505759923</v>
      </c>
      <c r="O359" s="44">
        <v>0</v>
      </c>
      <c r="P359" s="44">
        <v>18.52674464510293</v>
      </c>
      <c r="Q359" s="44">
        <v>0</v>
      </c>
      <c r="R359" s="88">
        <v>0</v>
      </c>
      <c r="S359" s="89">
        <f t="shared" si="189"/>
        <v>1040.2563834371881</v>
      </c>
      <c r="U359" s="108" t="s">
        <v>22</v>
      </c>
      <c r="V359" s="119">
        <v>14.920308369929584</v>
      </c>
      <c r="W359" s="119">
        <v>0</v>
      </c>
      <c r="X359" s="119">
        <v>0</v>
      </c>
      <c r="Y359" s="119">
        <v>698.19917536455637</v>
      </c>
      <c r="Z359" s="119">
        <v>94.130961544697172</v>
      </c>
      <c r="AA359" s="119">
        <v>0</v>
      </c>
      <c r="AB359" s="119">
        <v>18.52674464510293</v>
      </c>
      <c r="AC359" s="120">
        <v>214.47919351290207</v>
      </c>
      <c r="AD359" s="119">
        <v>0</v>
      </c>
      <c r="AE359" s="119">
        <v>0</v>
      </c>
      <c r="AF359" s="119">
        <v>0</v>
      </c>
      <c r="AG359" s="119">
        <v>214.47919351290207</v>
      </c>
      <c r="AH359" s="119">
        <v>0</v>
      </c>
      <c r="AI359" s="122">
        <f t="shared" si="190"/>
        <v>1040.2563834371881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spans="1:111" ht="15">
      <c r="A360" s="27" t="s">
        <v>21</v>
      </c>
      <c r="B360" s="41">
        <v>2.240864282697097</v>
      </c>
      <c r="C360" s="41">
        <v>120.63649899475521</v>
      </c>
      <c r="D360" s="41">
        <v>37.559265056887611</v>
      </c>
      <c r="E360" s="41">
        <v>0</v>
      </c>
      <c r="F360" s="397"/>
      <c r="G360" s="41">
        <v>0</v>
      </c>
      <c r="H360" s="42">
        <v>0</v>
      </c>
      <c r="I360" s="43">
        <f t="shared" si="188"/>
        <v>160.43662833433993</v>
      </c>
      <c r="K360" s="77" t="s">
        <v>21</v>
      </c>
      <c r="L360" s="90">
        <v>2.240864282697097</v>
      </c>
      <c r="M360" s="90">
        <v>120.63649899475521</v>
      </c>
      <c r="N360" s="90">
        <v>37.559265056887611</v>
      </c>
      <c r="O360" s="90">
        <v>0</v>
      </c>
      <c r="P360" s="90">
        <v>0</v>
      </c>
      <c r="Q360" s="90">
        <v>0</v>
      </c>
      <c r="R360" s="91">
        <v>0</v>
      </c>
      <c r="S360" s="92">
        <f t="shared" si="189"/>
        <v>160.43662833433993</v>
      </c>
      <c r="U360" s="107" t="s">
        <v>60</v>
      </c>
      <c r="V360" s="123">
        <v>2.240864282697097</v>
      </c>
      <c r="W360" s="123">
        <v>0</v>
      </c>
      <c r="X360" s="123">
        <v>0</v>
      </c>
      <c r="Y360" s="123">
        <v>120.63649899475521</v>
      </c>
      <c r="Z360" s="123">
        <v>37.559265056887611</v>
      </c>
      <c r="AA360" s="123">
        <v>0</v>
      </c>
      <c r="AB360" s="123">
        <v>0</v>
      </c>
      <c r="AC360" s="124">
        <v>0</v>
      </c>
      <c r="AD360" s="123">
        <v>0</v>
      </c>
      <c r="AE360" s="123">
        <v>0</v>
      </c>
      <c r="AF360" s="123">
        <v>0</v>
      </c>
      <c r="AG360" s="123">
        <v>0</v>
      </c>
      <c r="AH360" s="123">
        <v>0</v>
      </c>
      <c r="AI360" s="125">
        <f t="shared" si="190"/>
        <v>160.43662833433993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spans="1:111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188"/>
        <v>0</v>
      </c>
      <c r="K361" s="79" t="s">
        <v>63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8">
        <v>0</v>
      </c>
      <c r="S361" s="89">
        <f t="shared" si="189"/>
        <v>0</v>
      </c>
      <c r="U361" s="109" t="s">
        <v>61</v>
      </c>
      <c r="V361" s="119">
        <v>0</v>
      </c>
      <c r="W361" s="119">
        <v>0</v>
      </c>
      <c r="X361" s="119">
        <v>0</v>
      </c>
      <c r="Y361" s="119">
        <v>0</v>
      </c>
      <c r="Z361" s="119">
        <v>0</v>
      </c>
      <c r="AA361" s="119">
        <v>0</v>
      </c>
      <c r="AB361" s="119">
        <v>0</v>
      </c>
      <c r="AC361" s="120">
        <v>0</v>
      </c>
      <c r="AD361" s="121">
        <v>0</v>
      </c>
      <c r="AE361" s="121">
        <v>0</v>
      </c>
      <c r="AF361" s="121">
        <v>0</v>
      </c>
      <c r="AG361" s="121">
        <v>0</v>
      </c>
      <c r="AH361" s="121">
        <v>0</v>
      </c>
      <c r="AI361" s="122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spans="1:111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188"/>
        <v>0</v>
      </c>
      <c r="K362" s="80" t="s">
        <v>23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4">
        <v>0</v>
      </c>
      <c r="S362" s="95">
        <f t="shared" si="189"/>
        <v>0</v>
      </c>
      <c r="U362" s="110" t="s">
        <v>64</v>
      </c>
      <c r="V362" s="126">
        <v>0</v>
      </c>
      <c r="W362" s="126">
        <v>0</v>
      </c>
      <c r="X362" s="126">
        <v>0</v>
      </c>
      <c r="Y362" s="126">
        <v>0</v>
      </c>
      <c r="Z362" s="126">
        <v>0</v>
      </c>
      <c r="AA362" s="126">
        <v>0</v>
      </c>
      <c r="AB362" s="126">
        <v>0</v>
      </c>
      <c r="AC362" s="126">
        <v>0</v>
      </c>
      <c r="AD362" s="126">
        <v>0</v>
      </c>
      <c r="AE362" s="126">
        <v>0</v>
      </c>
      <c r="AF362" s="126">
        <v>0</v>
      </c>
      <c r="AG362" s="126">
        <v>0</v>
      </c>
      <c r="AH362" s="127">
        <v>0</v>
      </c>
      <c r="AI362" s="128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spans="1:111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188"/>
        <v>0</v>
      </c>
      <c r="K363" s="81" t="s">
        <v>19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96">
        <v>0</v>
      </c>
      <c r="S363" s="97">
        <f t="shared" si="189"/>
        <v>0</v>
      </c>
      <c r="U363" s="111" t="s">
        <v>19</v>
      </c>
      <c r="V363" s="129">
        <v>0</v>
      </c>
      <c r="W363" s="129">
        <v>0</v>
      </c>
      <c r="X363" s="129">
        <v>0</v>
      </c>
      <c r="Y363" s="129">
        <v>0</v>
      </c>
      <c r="Z363" s="129">
        <v>0</v>
      </c>
      <c r="AA363" s="129">
        <v>0</v>
      </c>
      <c r="AB363" s="129">
        <v>0</v>
      </c>
      <c r="AC363" s="129">
        <v>0</v>
      </c>
      <c r="AD363" s="130">
        <v>0</v>
      </c>
      <c r="AE363" s="130">
        <v>0</v>
      </c>
      <c r="AF363" s="130">
        <v>0</v>
      </c>
      <c r="AG363" s="130">
        <v>0</v>
      </c>
      <c r="AH363" s="130">
        <v>0</v>
      </c>
      <c r="AI363" s="131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spans="1:111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188"/>
        <v>0</v>
      </c>
      <c r="K364" s="80" t="s">
        <v>20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4">
        <v>0</v>
      </c>
      <c r="S364" s="95">
        <f t="shared" si="189"/>
        <v>0</v>
      </c>
      <c r="U364" s="110" t="s">
        <v>20</v>
      </c>
      <c r="V364" s="126">
        <v>0</v>
      </c>
      <c r="W364" s="126">
        <v>0</v>
      </c>
      <c r="X364" s="126">
        <v>0</v>
      </c>
      <c r="Y364" s="126">
        <v>0</v>
      </c>
      <c r="Z364" s="126">
        <v>0</v>
      </c>
      <c r="AA364" s="126">
        <v>0</v>
      </c>
      <c r="AB364" s="126">
        <v>0</v>
      </c>
      <c r="AC364" s="126">
        <v>0</v>
      </c>
      <c r="AD364" s="126">
        <v>0</v>
      </c>
      <c r="AE364" s="126">
        <v>0</v>
      </c>
      <c r="AF364" s="126">
        <v>0</v>
      </c>
      <c r="AG364" s="126">
        <v>0</v>
      </c>
      <c r="AH364" s="127">
        <v>0</v>
      </c>
      <c r="AI364" s="128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spans="1:111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188"/>
        <v>0</v>
      </c>
      <c r="K365" s="82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8">
        <v>0</v>
      </c>
      <c r="S365" s="99">
        <f t="shared" si="189"/>
        <v>0</v>
      </c>
      <c r="U365" s="111" t="s">
        <v>11</v>
      </c>
      <c r="V365" s="129">
        <v>0</v>
      </c>
      <c r="W365" s="129">
        <v>0</v>
      </c>
      <c r="X365" s="129">
        <v>0</v>
      </c>
      <c r="Y365" s="129">
        <v>0</v>
      </c>
      <c r="Z365" s="129">
        <v>0</v>
      </c>
      <c r="AA365" s="129">
        <v>0</v>
      </c>
      <c r="AB365" s="129">
        <v>0</v>
      </c>
      <c r="AC365" s="129">
        <v>0</v>
      </c>
      <c r="AD365" s="130">
        <v>0</v>
      </c>
      <c r="AE365" s="130">
        <v>0</v>
      </c>
      <c r="AF365" s="130">
        <v>0</v>
      </c>
      <c r="AG365" s="130">
        <v>0</v>
      </c>
      <c r="AH365" s="130">
        <v>0</v>
      </c>
      <c r="AI365" s="131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spans="1:111" ht="15">
      <c r="A366" s="34" t="s">
        <v>26</v>
      </c>
      <c r="B366" s="70">
        <f>SUM(B345:B361)</f>
        <v>135.36735237960991</v>
      </c>
      <c r="C366" s="70">
        <f t="shared" ref="C366:I366" si="191">SUM(C345:C361)</f>
        <v>881.78350153002282</v>
      </c>
      <c r="D366" s="70">
        <f t="shared" si="191"/>
        <v>599.08320370177262</v>
      </c>
      <c r="E366" s="70">
        <f t="shared" si="191"/>
        <v>689.24134392461315</v>
      </c>
      <c r="F366" s="70">
        <f t="shared" si="191"/>
        <v>0</v>
      </c>
      <c r="G366" s="70">
        <f t="shared" si="191"/>
        <v>19.638344352040175</v>
      </c>
      <c r="H366" s="71">
        <f t="shared" si="191"/>
        <v>0</v>
      </c>
      <c r="I366" s="40">
        <f t="shared" si="191"/>
        <v>2325.1137458880585</v>
      </c>
      <c r="K366" s="83" t="s">
        <v>26</v>
      </c>
      <c r="L366" s="70">
        <f>SUM(L345:L361)</f>
        <v>135.36735237960991</v>
      </c>
      <c r="M366" s="70">
        <f t="shared" ref="M366:S366" si="192">SUM(M345:M361)</f>
        <v>881.78350153002282</v>
      </c>
      <c r="N366" s="70">
        <f t="shared" si="192"/>
        <v>599.08320370177262</v>
      </c>
      <c r="O366" s="70">
        <f t="shared" si="192"/>
        <v>689.24134392461315</v>
      </c>
      <c r="P366" s="70">
        <f t="shared" si="192"/>
        <v>549.37267792253738</v>
      </c>
      <c r="Q366" s="70">
        <f t="shared" si="192"/>
        <v>19.638344352040175</v>
      </c>
      <c r="R366" s="71">
        <f t="shared" si="192"/>
        <v>0</v>
      </c>
      <c r="S366" s="100">
        <f t="shared" si="192"/>
        <v>2874.4864238105956</v>
      </c>
      <c r="U366" s="112" t="s">
        <v>62</v>
      </c>
      <c r="V366" s="132">
        <f>SUM(V345:V361)</f>
        <v>129.79185920763297</v>
      </c>
      <c r="W366" s="132">
        <f t="shared" ref="W366:AH366" si="193">SUM(W345:W361)</f>
        <v>0.94968783146986024</v>
      </c>
      <c r="X366" s="132">
        <f t="shared" si="193"/>
        <v>19.638344352040175</v>
      </c>
      <c r="Y366" s="132">
        <f t="shared" si="193"/>
        <v>881.78350153002282</v>
      </c>
      <c r="Z366" s="132">
        <f t="shared" si="193"/>
        <v>216.91616379656546</v>
      </c>
      <c r="AA366" s="132">
        <f t="shared" si="193"/>
        <v>688.99741884273271</v>
      </c>
      <c r="AB366" s="132">
        <f t="shared" si="193"/>
        <v>549.37267792253738</v>
      </c>
      <c r="AC366" s="132">
        <f t="shared" si="193"/>
        <v>387.03677032759464</v>
      </c>
      <c r="AD366" s="133">
        <f t="shared" si="193"/>
        <v>4.6258053405071182</v>
      </c>
      <c r="AE366" s="133">
        <f t="shared" si="193"/>
        <v>0.24392508188039638</v>
      </c>
      <c r="AF366" s="133">
        <f t="shared" si="193"/>
        <v>0</v>
      </c>
      <c r="AG366" s="133">
        <f t="shared" si="193"/>
        <v>382.16703990520716</v>
      </c>
      <c r="AH366" s="133">
        <f t="shared" si="193"/>
        <v>0</v>
      </c>
      <c r="AI366" s="134">
        <f>SUM(V366:AC366)</f>
        <v>2874.4864238105961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spans="1:111" s="14" customFormat="1" ht="15" thickBot="1">
      <c r="A367" s="31" t="s">
        <v>86</v>
      </c>
      <c r="B367" s="49">
        <f>IF($I366=0,"-",B366/$I366)</f>
        <v>5.8219668873837158E-2</v>
      </c>
      <c r="C367" s="49">
        <f t="shared" ref="C367:H367" si="194">IF($I366=0,"-",C366/$I366)</f>
        <v>0.37924316738888519</v>
      </c>
      <c r="D367" s="49">
        <f t="shared" si="194"/>
        <v>0.25765758976791803</v>
      </c>
      <c r="E367" s="49">
        <f t="shared" si="194"/>
        <v>0.29643338746051884</v>
      </c>
      <c r="F367" s="49">
        <f t="shared" si="194"/>
        <v>0</v>
      </c>
      <c r="G367" s="49">
        <f t="shared" si="194"/>
        <v>8.4461865088408684E-3</v>
      </c>
      <c r="H367" s="72">
        <f t="shared" si="194"/>
        <v>0</v>
      </c>
      <c r="I367" s="50">
        <f>SUM(B367:H367)</f>
        <v>1</v>
      </c>
      <c r="K367" s="84" t="s">
        <v>86</v>
      </c>
      <c r="L367" s="101">
        <f>IF($S366=0,"-",L366/$S366)</f>
        <v>4.7092708895162788E-2</v>
      </c>
      <c r="M367" s="101">
        <f t="shared" ref="M367:R367" si="195">IF($S366=0,"-",M366/$S366)</f>
        <v>0.30676210338856863</v>
      </c>
      <c r="N367" s="101">
        <f t="shared" si="195"/>
        <v>0.20841399658015819</v>
      </c>
      <c r="O367" s="101">
        <f t="shared" si="195"/>
        <v>0.23977895258621973</v>
      </c>
      <c r="P367" s="101">
        <f t="shared" si="195"/>
        <v>0.19112028965308356</v>
      </c>
      <c r="Q367" s="101">
        <f t="shared" si="195"/>
        <v>6.8319488968072353E-3</v>
      </c>
      <c r="R367" s="102">
        <f t="shared" si="195"/>
        <v>0</v>
      </c>
      <c r="S367" s="103">
        <f>SUM(L367:R367)</f>
        <v>1.0000000000000002</v>
      </c>
      <c r="U367" s="113" t="s">
        <v>86</v>
      </c>
      <c r="V367" s="135">
        <f>+V366/$AI366</f>
        <v>4.5153060432817381E-2</v>
      </c>
      <c r="W367" s="135">
        <f t="shared" ref="W367:AH367" si="196">+W366/$AI366</f>
        <v>3.3038522067914156E-4</v>
      </c>
      <c r="X367" s="135">
        <f t="shared" si="196"/>
        <v>6.8319488968072344E-3</v>
      </c>
      <c r="Y367" s="135">
        <f t="shared" si="196"/>
        <v>0.30676210338856857</v>
      </c>
      <c r="Z367" s="135">
        <f t="shared" si="196"/>
        <v>7.5462580723901301E-2</v>
      </c>
      <c r="AA367" s="135">
        <f t="shared" si="196"/>
        <v>0.23969409392073432</v>
      </c>
      <c r="AB367" s="135">
        <f t="shared" si="196"/>
        <v>0.19112028965308353</v>
      </c>
      <c r="AC367" s="135">
        <f t="shared" si="196"/>
        <v>0.13464553776340848</v>
      </c>
      <c r="AD367" s="135">
        <f t="shared" si="196"/>
        <v>1.6092632416662683E-3</v>
      </c>
      <c r="AE367" s="135">
        <f t="shared" si="196"/>
        <v>8.485866548537539E-5</v>
      </c>
      <c r="AF367" s="135">
        <f t="shared" si="196"/>
        <v>0</v>
      </c>
      <c r="AG367" s="135">
        <f t="shared" si="196"/>
        <v>0.13295141585625686</v>
      </c>
      <c r="AH367" s="135">
        <f t="shared" si="196"/>
        <v>0</v>
      </c>
      <c r="AI367" s="136">
        <f>SUM(V367:AC367)</f>
        <v>0.99999999999999989</v>
      </c>
    </row>
    <row r="368" spans="1:111" ht="15" thickBot="1">
      <c r="A368" s="32"/>
      <c r="B368" s="32"/>
      <c r="C368" s="32"/>
      <c r="D368" s="32"/>
      <c r="E368" s="32"/>
      <c r="F368" s="32"/>
      <c r="G368" s="32"/>
      <c r="H368" s="32"/>
      <c r="I368" s="32"/>
      <c r="K368" s="32"/>
      <c r="L368" s="32"/>
      <c r="M368" s="32"/>
      <c r="N368" s="32"/>
      <c r="O368" s="32"/>
      <c r="P368" s="32"/>
      <c r="Q368" s="32"/>
      <c r="R368" s="32"/>
      <c r="S368" s="32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spans="1:111" ht="30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4" t="s">
        <v>40</v>
      </c>
      <c r="L369" s="86" t="s">
        <v>0</v>
      </c>
      <c r="M369" s="86" t="s">
        <v>1</v>
      </c>
      <c r="N369" s="86" t="s">
        <v>2</v>
      </c>
      <c r="O369" s="86" t="s">
        <v>3</v>
      </c>
      <c r="P369" s="86" t="s">
        <v>27</v>
      </c>
      <c r="Q369" s="86" t="s">
        <v>4</v>
      </c>
      <c r="R369" s="86" t="s">
        <v>5</v>
      </c>
      <c r="S369" s="87" t="s">
        <v>6</v>
      </c>
      <c r="U369" s="445" t="s">
        <v>40</v>
      </c>
      <c r="V369" s="116" t="s">
        <v>77</v>
      </c>
      <c r="W369" s="116" t="s">
        <v>78</v>
      </c>
      <c r="X369" s="116" t="s">
        <v>4</v>
      </c>
      <c r="Y369" s="116" t="s">
        <v>1</v>
      </c>
      <c r="Z369" s="116" t="s">
        <v>2</v>
      </c>
      <c r="AA369" s="116" t="s">
        <v>3</v>
      </c>
      <c r="AB369" s="116" t="s">
        <v>54</v>
      </c>
      <c r="AC369" s="116" t="s">
        <v>66</v>
      </c>
      <c r="AD369" s="117" t="s">
        <v>79</v>
      </c>
      <c r="AE369" s="117" t="s">
        <v>80</v>
      </c>
      <c r="AF369" s="117" t="s">
        <v>81</v>
      </c>
      <c r="AG369" s="117" t="s">
        <v>82</v>
      </c>
      <c r="AH369" s="117" t="s">
        <v>83</v>
      </c>
      <c r="AI369" s="118" t="s">
        <v>62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spans="1:111" ht="15">
      <c r="A370" s="411" t="s">
        <v>40</v>
      </c>
      <c r="B370" s="386" t="s">
        <v>119</v>
      </c>
      <c r="C370" s="387"/>
      <c r="D370" s="387"/>
      <c r="E370" s="387"/>
      <c r="F370" s="387"/>
      <c r="G370" s="387"/>
      <c r="H370" s="387"/>
      <c r="I370" s="388"/>
      <c r="K370" s="405" t="s">
        <v>40</v>
      </c>
      <c r="L370" s="389" t="s">
        <v>119</v>
      </c>
      <c r="M370" s="390"/>
      <c r="N370" s="390"/>
      <c r="O370" s="390"/>
      <c r="P370" s="390"/>
      <c r="Q370" s="390"/>
      <c r="R370" s="390"/>
      <c r="S370" s="391"/>
      <c r="U370" s="446" t="s">
        <v>40</v>
      </c>
      <c r="V370" s="402" t="s">
        <v>119</v>
      </c>
      <c r="W370" s="402"/>
      <c r="X370" s="402"/>
      <c r="Y370" s="402"/>
      <c r="Z370" s="402"/>
      <c r="AA370" s="402"/>
      <c r="AB370" s="402"/>
      <c r="AC370" s="402"/>
      <c r="AD370" s="402"/>
      <c r="AE370" s="402"/>
      <c r="AF370" s="402"/>
      <c r="AG370" s="402"/>
      <c r="AH370" s="402"/>
      <c r="AI370" s="403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spans="1:111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  <c r="K371" s="85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4">
        <v>0</v>
      </c>
      <c r="S371" s="105">
        <f>SUM(L371:R371)</f>
        <v>0</v>
      </c>
      <c r="U371" s="106" t="s">
        <v>7</v>
      </c>
      <c r="V371" s="119">
        <v>0</v>
      </c>
      <c r="W371" s="119">
        <v>0</v>
      </c>
      <c r="X371" s="119">
        <v>0</v>
      </c>
      <c r="Y371" s="119">
        <v>0</v>
      </c>
      <c r="Z371" s="119">
        <v>0</v>
      </c>
      <c r="AA371" s="119">
        <v>0</v>
      </c>
      <c r="AB371" s="119">
        <v>0</v>
      </c>
      <c r="AC371" s="120">
        <v>0</v>
      </c>
      <c r="AD371" s="121">
        <v>0</v>
      </c>
      <c r="AE371" s="121">
        <v>0</v>
      </c>
      <c r="AF371" s="121">
        <v>0</v>
      </c>
      <c r="AG371" s="121">
        <v>0</v>
      </c>
      <c r="AH371" s="121">
        <v>0</v>
      </c>
      <c r="AI371" s="122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spans="1:111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197">SUM(B372:H372)</f>
        <v>0</v>
      </c>
      <c r="K372" s="77" t="s">
        <v>8</v>
      </c>
      <c r="L372" s="90">
        <v>0</v>
      </c>
      <c r="M372" s="90">
        <v>0</v>
      </c>
      <c r="N372" s="90">
        <v>0</v>
      </c>
      <c r="O372" s="90">
        <v>0</v>
      </c>
      <c r="P372" s="90">
        <v>0</v>
      </c>
      <c r="Q372" s="90">
        <v>0</v>
      </c>
      <c r="R372" s="91">
        <v>0</v>
      </c>
      <c r="S372" s="92">
        <f t="shared" ref="S372:S391" si="198">SUM(L372:R372)</f>
        <v>0</v>
      </c>
      <c r="U372" s="107" t="s">
        <v>8</v>
      </c>
      <c r="V372" s="123">
        <v>0</v>
      </c>
      <c r="W372" s="123">
        <v>0</v>
      </c>
      <c r="X372" s="123">
        <v>0</v>
      </c>
      <c r="Y372" s="123">
        <v>0</v>
      </c>
      <c r="Z372" s="123">
        <v>0</v>
      </c>
      <c r="AA372" s="123">
        <v>0</v>
      </c>
      <c r="AB372" s="123">
        <v>0</v>
      </c>
      <c r="AC372" s="124">
        <v>0</v>
      </c>
      <c r="AD372" s="123">
        <v>0</v>
      </c>
      <c r="AE372" s="123">
        <v>0</v>
      </c>
      <c r="AF372" s="123">
        <v>0</v>
      </c>
      <c r="AG372" s="123">
        <v>0</v>
      </c>
      <c r="AH372" s="123">
        <v>0</v>
      </c>
      <c r="AI372" s="125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spans="1:111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197"/>
        <v>0</v>
      </c>
      <c r="K373" s="78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8">
        <v>0</v>
      </c>
      <c r="S373" s="89">
        <f t="shared" si="198"/>
        <v>0</v>
      </c>
      <c r="U373" s="108" t="s">
        <v>10</v>
      </c>
      <c r="V373" s="119">
        <v>0</v>
      </c>
      <c r="W373" s="119">
        <v>0</v>
      </c>
      <c r="X373" s="119">
        <v>0</v>
      </c>
      <c r="Y373" s="119">
        <v>0</v>
      </c>
      <c r="Z373" s="119">
        <v>0</v>
      </c>
      <c r="AA373" s="119">
        <v>0</v>
      </c>
      <c r="AB373" s="119">
        <v>0</v>
      </c>
      <c r="AC373" s="120">
        <v>0</v>
      </c>
      <c r="AD373" s="121">
        <v>0</v>
      </c>
      <c r="AE373" s="121">
        <v>0</v>
      </c>
      <c r="AF373" s="121">
        <v>0</v>
      </c>
      <c r="AG373" s="121">
        <v>0</v>
      </c>
      <c r="AH373" s="121">
        <v>0</v>
      </c>
      <c r="AI373" s="122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spans="1:111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197"/>
        <v>0</v>
      </c>
      <c r="K374" s="77" t="s">
        <v>55</v>
      </c>
      <c r="L374" s="90">
        <v>0</v>
      </c>
      <c r="M374" s="90">
        <v>0</v>
      </c>
      <c r="N374" s="90">
        <v>0</v>
      </c>
      <c r="O374" s="90">
        <v>0</v>
      </c>
      <c r="P374" s="90">
        <v>0</v>
      </c>
      <c r="Q374" s="90">
        <v>0</v>
      </c>
      <c r="R374" s="91">
        <v>0</v>
      </c>
      <c r="S374" s="92">
        <f t="shared" si="198"/>
        <v>0</v>
      </c>
      <c r="U374" s="107" t="s">
        <v>55</v>
      </c>
      <c r="V374" s="123">
        <v>0</v>
      </c>
      <c r="W374" s="123">
        <v>0</v>
      </c>
      <c r="X374" s="123">
        <v>0</v>
      </c>
      <c r="Y374" s="123">
        <v>0</v>
      </c>
      <c r="Z374" s="123">
        <v>0</v>
      </c>
      <c r="AA374" s="123">
        <v>0</v>
      </c>
      <c r="AB374" s="123">
        <v>0</v>
      </c>
      <c r="AC374" s="124">
        <v>0</v>
      </c>
      <c r="AD374" s="123">
        <v>0</v>
      </c>
      <c r="AE374" s="123">
        <v>0</v>
      </c>
      <c r="AF374" s="123">
        <v>0</v>
      </c>
      <c r="AG374" s="123">
        <v>0</v>
      </c>
      <c r="AH374" s="123">
        <v>0</v>
      </c>
      <c r="AI374" s="125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spans="1:111" ht="15">
      <c r="A375" s="28" t="s">
        <v>16</v>
      </c>
      <c r="B375" s="44">
        <v>142.99201560166236</v>
      </c>
      <c r="C375" s="44">
        <v>2.9420579483573817</v>
      </c>
      <c r="D375" s="44">
        <v>2.9420579483573817</v>
      </c>
      <c r="E375" s="44">
        <v>0</v>
      </c>
      <c r="F375" s="397"/>
      <c r="G375" s="44">
        <v>0</v>
      </c>
      <c r="H375" s="45">
        <v>0</v>
      </c>
      <c r="I375" s="40">
        <f t="shared" si="197"/>
        <v>148.87613149837713</v>
      </c>
      <c r="K375" s="78" t="s">
        <v>16</v>
      </c>
      <c r="L375" s="44">
        <v>142.99201560166236</v>
      </c>
      <c r="M375" s="44">
        <v>2.9420579483573817</v>
      </c>
      <c r="N375" s="44">
        <v>2.9420579483573817</v>
      </c>
      <c r="O375" s="44">
        <v>0</v>
      </c>
      <c r="P375" s="44">
        <v>0</v>
      </c>
      <c r="Q375" s="44">
        <v>0</v>
      </c>
      <c r="R375" s="88">
        <v>0</v>
      </c>
      <c r="S375" s="89">
        <f t="shared" si="198"/>
        <v>148.87613149837713</v>
      </c>
      <c r="U375" s="108" t="s">
        <v>16</v>
      </c>
      <c r="V375" s="119">
        <v>142.99201560166236</v>
      </c>
      <c r="W375" s="119">
        <v>0</v>
      </c>
      <c r="X375" s="119">
        <v>0</v>
      </c>
      <c r="Y375" s="119">
        <v>2.9420579483573817</v>
      </c>
      <c r="Z375" s="119">
        <v>2.9420579483573817</v>
      </c>
      <c r="AA375" s="119">
        <v>0</v>
      </c>
      <c r="AB375" s="119">
        <v>0</v>
      </c>
      <c r="AC375" s="120">
        <v>0</v>
      </c>
      <c r="AD375" s="121">
        <v>0</v>
      </c>
      <c r="AE375" s="121">
        <v>0</v>
      </c>
      <c r="AF375" s="121">
        <v>0</v>
      </c>
      <c r="AG375" s="121">
        <v>0</v>
      </c>
      <c r="AH375" s="121">
        <v>0</v>
      </c>
      <c r="AI375" s="122">
        <f t="shared" si="199"/>
        <v>148.87613149837713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spans="1:111" ht="15">
      <c r="A376" s="27" t="s">
        <v>67</v>
      </c>
      <c r="B376" s="41">
        <v>222.89059298855511</v>
      </c>
      <c r="C376" s="41">
        <v>1.1001982516603075</v>
      </c>
      <c r="D376" s="41">
        <v>0</v>
      </c>
      <c r="E376" s="41">
        <v>2.3147338477255435</v>
      </c>
      <c r="F376" s="397"/>
      <c r="G376" s="41">
        <v>0</v>
      </c>
      <c r="H376" s="42">
        <v>0</v>
      </c>
      <c r="I376" s="43">
        <f t="shared" si="197"/>
        <v>226.30552508794096</v>
      </c>
      <c r="K376" s="77" t="s">
        <v>67</v>
      </c>
      <c r="L376" s="90">
        <v>222.89059298855511</v>
      </c>
      <c r="M376" s="90">
        <v>1.1001982516603075</v>
      </c>
      <c r="N376" s="90">
        <v>0</v>
      </c>
      <c r="O376" s="90">
        <v>2.3147338477255435</v>
      </c>
      <c r="P376" s="90">
        <v>0</v>
      </c>
      <c r="Q376" s="90">
        <v>0</v>
      </c>
      <c r="R376" s="91">
        <v>0</v>
      </c>
      <c r="S376" s="92">
        <f t="shared" si="198"/>
        <v>226.30552508794096</v>
      </c>
      <c r="U376" s="107" t="s">
        <v>56</v>
      </c>
      <c r="V376" s="123">
        <v>220.0300775342383</v>
      </c>
      <c r="W376" s="123">
        <v>2.8605154543167992</v>
      </c>
      <c r="X376" s="123">
        <v>0</v>
      </c>
      <c r="Y376" s="123">
        <v>1.1001982516603075</v>
      </c>
      <c r="Z376" s="123">
        <v>0</v>
      </c>
      <c r="AA376" s="123">
        <v>0</v>
      </c>
      <c r="AB376" s="123">
        <v>0</v>
      </c>
      <c r="AC376" s="124">
        <v>2.3147338477255435</v>
      </c>
      <c r="AD376" s="123">
        <v>0</v>
      </c>
      <c r="AE376" s="123">
        <v>0</v>
      </c>
      <c r="AF376" s="123">
        <v>0</v>
      </c>
      <c r="AG376" s="123">
        <v>0</v>
      </c>
      <c r="AH376" s="123">
        <v>2.3147338477255435</v>
      </c>
      <c r="AI376" s="125">
        <f t="shared" si="199"/>
        <v>226.30552508794096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spans="1:111" ht="15">
      <c r="A377" s="28" t="s">
        <v>57</v>
      </c>
      <c r="B377" s="44">
        <v>0</v>
      </c>
      <c r="C377" s="44">
        <v>0</v>
      </c>
      <c r="D377" s="44">
        <v>0</v>
      </c>
      <c r="E377" s="44">
        <v>2621.8803501032303</v>
      </c>
      <c r="F377" s="397"/>
      <c r="G377" s="44">
        <v>0</v>
      </c>
      <c r="H377" s="45">
        <v>0</v>
      </c>
      <c r="I377" s="40">
        <f t="shared" si="197"/>
        <v>2621.8803501032303</v>
      </c>
      <c r="K377" s="78" t="s">
        <v>57</v>
      </c>
      <c r="L377" s="44">
        <v>0</v>
      </c>
      <c r="M377" s="44">
        <v>0</v>
      </c>
      <c r="N377" s="44">
        <v>0</v>
      </c>
      <c r="O377" s="44">
        <v>2621.8803501032303</v>
      </c>
      <c r="P377" s="44">
        <v>1645.9048187878202</v>
      </c>
      <c r="Q377" s="44">
        <v>0</v>
      </c>
      <c r="R377" s="88">
        <v>0</v>
      </c>
      <c r="S377" s="89">
        <f t="shared" si="198"/>
        <v>4267.7851688910505</v>
      </c>
      <c r="U377" s="108" t="s">
        <v>57</v>
      </c>
      <c r="V377" s="119">
        <v>0</v>
      </c>
      <c r="W377" s="119">
        <v>0</v>
      </c>
      <c r="X377" s="119">
        <v>0</v>
      </c>
      <c r="Y377" s="119">
        <v>0</v>
      </c>
      <c r="Z377" s="119">
        <v>0</v>
      </c>
      <c r="AA377" s="119">
        <v>2621.8803501032303</v>
      </c>
      <c r="AB377" s="119">
        <v>1645.9048187878202</v>
      </c>
      <c r="AC377" s="120">
        <v>0</v>
      </c>
      <c r="AD377" s="119">
        <v>0</v>
      </c>
      <c r="AE377" s="119">
        <v>0</v>
      </c>
      <c r="AF377" s="119">
        <v>0</v>
      </c>
      <c r="AG377" s="119">
        <v>0</v>
      </c>
      <c r="AH377" s="119">
        <v>0</v>
      </c>
      <c r="AI377" s="122">
        <f t="shared" si="199"/>
        <v>4267.7851688910505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spans="1:111" ht="15">
      <c r="A378" s="27" t="s">
        <v>12</v>
      </c>
      <c r="B378" s="41">
        <v>0</v>
      </c>
      <c r="C378" s="41">
        <v>0</v>
      </c>
      <c r="D378" s="41">
        <v>0</v>
      </c>
      <c r="E378" s="41">
        <v>27.34918192043137</v>
      </c>
      <c r="F378" s="397"/>
      <c r="G378" s="41">
        <v>0</v>
      </c>
      <c r="H378" s="42">
        <v>0</v>
      </c>
      <c r="I378" s="43">
        <f t="shared" si="197"/>
        <v>27.34918192043137</v>
      </c>
      <c r="K378" s="77" t="s">
        <v>12</v>
      </c>
      <c r="L378" s="90">
        <v>0</v>
      </c>
      <c r="M378" s="90">
        <v>0</v>
      </c>
      <c r="N378" s="90">
        <v>0</v>
      </c>
      <c r="O378" s="90">
        <v>27.34918192043137</v>
      </c>
      <c r="P378" s="90">
        <v>102.8739923406294</v>
      </c>
      <c r="Q378" s="90">
        <v>0</v>
      </c>
      <c r="R378" s="91">
        <v>0</v>
      </c>
      <c r="S378" s="92">
        <f t="shared" si="198"/>
        <v>130.22317426106076</v>
      </c>
      <c r="U378" s="107" t="s">
        <v>12</v>
      </c>
      <c r="V378" s="123">
        <v>0</v>
      </c>
      <c r="W378" s="123">
        <v>0</v>
      </c>
      <c r="X378" s="123">
        <v>0</v>
      </c>
      <c r="Y378" s="123">
        <v>0</v>
      </c>
      <c r="Z378" s="123">
        <v>0</v>
      </c>
      <c r="AA378" s="123">
        <v>27.34918192043137</v>
      </c>
      <c r="AB378" s="123">
        <v>102.8739923406294</v>
      </c>
      <c r="AC378" s="124">
        <v>0</v>
      </c>
      <c r="AD378" s="123">
        <v>0</v>
      </c>
      <c r="AE378" s="123">
        <v>0</v>
      </c>
      <c r="AF378" s="123">
        <v>0</v>
      </c>
      <c r="AG378" s="123">
        <v>0</v>
      </c>
      <c r="AH378" s="123">
        <v>0</v>
      </c>
      <c r="AI378" s="125">
        <f t="shared" si="199"/>
        <v>130.22317426106076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spans="1:111" ht="15">
      <c r="A379" s="28" t="s">
        <v>58</v>
      </c>
      <c r="B379" s="44">
        <v>0</v>
      </c>
      <c r="C379" s="44">
        <v>0</v>
      </c>
      <c r="D379" s="44">
        <v>0</v>
      </c>
      <c r="E379" s="44">
        <v>0.29246107217276002</v>
      </c>
      <c r="F379" s="397"/>
      <c r="G379" s="44">
        <v>0</v>
      </c>
      <c r="H379" s="45">
        <v>0</v>
      </c>
      <c r="I379" s="40">
        <f t="shared" si="197"/>
        <v>0.29246107217276002</v>
      </c>
      <c r="K379" s="78" t="s">
        <v>58</v>
      </c>
      <c r="L379" s="44">
        <v>0</v>
      </c>
      <c r="M379" s="44">
        <v>0</v>
      </c>
      <c r="N379" s="44">
        <v>0</v>
      </c>
      <c r="O379" s="44">
        <v>0.29246107217276002</v>
      </c>
      <c r="P379" s="44">
        <v>0</v>
      </c>
      <c r="Q379" s="44">
        <v>0</v>
      </c>
      <c r="R379" s="88">
        <v>0</v>
      </c>
      <c r="S379" s="89">
        <f t="shared" si="198"/>
        <v>0.29246107217276002</v>
      </c>
      <c r="U379" s="108" t="s">
        <v>58</v>
      </c>
      <c r="V379" s="119">
        <v>0</v>
      </c>
      <c r="W379" s="119">
        <v>0</v>
      </c>
      <c r="X379" s="119">
        <v>0</v>
      </c>
      <c r="Y379" s="119">
        <v>0</v>
      </c>
      <c r="Z379" s="119">
        <v>0</v>
      </c>
      <c r="AA379" s="119">
        <v>0</v>
      </c>
      <c r="AB379" s="119">
        <v>0</v>
      </c>
      <c r="AC379" s="120">
        <v>0.29246107217276002</v>
      </c>
      <c r="AD379" s="119">
        <v>0</v>
      </c>
      <c r="AE379" s="119">
        <v>0</v>
      </c>
      <c r="AF379" s="119">
        <v>0</v>
      </c>
      <c r="AG379" s="119">
        <v>0</v>
      </c>
      <c r="AH379" s="119">
        <v>0.29246107217276002</v>
      </c>
      <c r="AI379" s="122">
        <f t="shared" si="199"/>
        <v>0.29246107217276002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spans="1:111" ht="15">
      <c r="A380" s="27" t="s">
        <v>17</v>
      </c>
      <c r="B380" s="41">
        <v>45.986810019773841</v>
      </c>
      <c r="C380" s="41">
        <v>0</v>
      </c>
      <c r="D380" s="41">
        <v>0</v>
      </c>
      <c r="E380" s="41">
        <v>23.988289579793484</v>
      </c>
      <c r="F380" s="397"/>
      <c r="G380" s="41">
        <v>0</v>
      </c>
      <c r="H380" s="42">
        <v>0</v>
      </c>
      <c r="I380" s="43">
        <f t="shared" si="197"/>
        <v>69.975099599567329</v>
      </c>
      <c r="K380" s="77" t="s">
        <v>17</v>
      </c>
      <c r="L380" s="90">
        <v>45.986810019773841</v>
      </c>
      <c r="M380" s="90">
        <v>0</v>
      </c>
      <c r="N380" s="90">
        <v>0</v>
      </c>
      <c r="O380" s="90">
        <v>23.988289579793484</v>
      </c>
      <c r="P380" s="90">
        <v>0.12568961072027299</v>
      </c>
      <c r="Q380" s="90">
        <v>0</v>
      </c>
      <c r="R380" s="91">
        <v>0</v>
      </c>
      <c r="S380" s="92">
        <f t="shared" si="198"/>
        <v>70.100789210287601</v>
      </c>
      <c r="U380" s="107" t="s">
        <v>17</v>
      </c>
      <c r="V380" s="123">
        <v>42.231092941501721</v>
      </c>
      <c r="W380" s="123">
        <v>0</v>
      </c>
      <c r="X380" s="123">
        <v>0</v>
      </c>
      <c r="Y380" s="123">
        <v>0</v>
      </c>
      <c r="Z380" s="123">
        <v>0</v>
      </c>
      <c r="AA380" s="123">
        <v>0</v>
      </c>
      <c r="AB380" s="123">
        <v>0.12568961072027299</v>
      </c>
      <c r="AC380" s="124">
        <v>27.744006658065608</v>
      </c>
      <c r="AD380" s="123">
        <v>3.7557170782721236</v>
      </c>
      <c r="AE380" s="123">
        <v>0</v>
      </c>
      <c r="AF380" s="123">
        <v>0</v>
      </c>
      <c r="AG380" s="123">
        <v>0</v>
      </c>
      <c r="AH380" s="123">
        <v>23.988289579793484</v>
      </c>
      <c r="AI380" s="125">
        <f t="shared" si="199"/>
        <v>70.100789210287601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spans="1:111" ht="15">
      <c r="A381" s="28" t="s">
        <v>139</v>
      </c>
      <c r="B381" s="44">
        <v>142.18741910847785</v>
      </c>
      <c r="C381" s="44">
        <v>0</v>
      </c>
      <c r="D381" s="44">
        <v>108.34269155356867</v>
      </c>
      <c r="E381" s="44">
        <v>6.0924111343110758E-2</v>
      </c>
      <c r="F381" s="397"/>
      <c r="G381" s="44">
        <v>0</v>
      </c>
      <c r="H381" s="45">
        <v>0</v>
      </c>
      <c r="I381" s="40">
        <f t="shared" si="197"/>
        <v>250.59103477338962</v>
      </c>
      <c r="K381" s="78" t="s">
        <v>139</v>
      </c>
      <c r="L381" s="44">
        <v>142.18741910847785</v>
      </c>
      <c r="M381" s="44">
        <v>0</v>
      </c>
      <c r="N381" s="44">
        <v>108.34269155356867</v>
      </c>
      <c r="O381" s="44">
        <v>6.0924111343110758E-2</v>
      </c>
      <c r="P381" s="44">
        <v>0</v>
      </c>
      <c r="Q381" s="44">
        <v>0</v>
      </c>
      <c r="R381" s="88">
        <v>0</v>
      </c>
      <c r="S381" s="89">
        <f t="shared" si="198"/>
        <v>250.59103477338962</v>
      </c>
      <c r="U381" s="108" t="s">
        <v>139</v>
      </c>
      <c r="V381" s="119">
        <v>141.50833957160049</v>
      </c>
      <c r="W381" s="119">
        <v>0</v>
      </c>
      <c r="X381" s="119">
        <v>0</v>
      </c>
      <c r="Y381" s="119">
        <v>0</v>
      </c>
      <c r="Z381" s="119">
        <v>108.34269155356867</v>
      </c>
      <c r="AA381" s="119">
        <v>6.0924111343110758E-2</v>
      </c>
      <c r="AB381" s="119">
        <v>0</v>
      </c>
      <c r="AC381" s="120">
        <v>0.67907953687737455</v>
      </c>
      <c r="AD381" s="119">
        <v>0.67907953687737455</v>
      </c>
      <c r="AE381" s="119">
        <v>0</v>
      </c>
      <c r="AF381" s="119">
        <v>0</v>
      </c>
      <c r="AG381" s="119">
        <v>0</v>
      </c>
      <c r="AH381" s="119">
        <v>0</v>
      </c>
      <c r="AI381" s="122">
        <f t="shared" si="199"/>
        <v>250.59103477338962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spans="1:111" ht="15">
      <c r="A382" s="27" t="s">
        <v>25</v>
      </c>
      <c r="B382" s="41">
        <v>52.831788266980546</v>
      </c>
      <c r="C382" s="41">
        <v>9.0305859491203733E-3</v>
      </c>
      <c r="D382" s="41">
        <v>16.068947483551849</v>
      </c>
      <c r="E382" s="41">
        <v>190.19933530759539</v>
      </c>
      <c r="F382" s="397"/>
      <c r="G382" s="41">
        <v>208.52614534533436</v>
      </c>
      <c r="H382" s="42">
        <v>0</v>
      </c>
      <c r="I382" s="43">
        <f t="shared" si="197"/>
        <v>467.63524698941126</v>
      </c>
      <c r="K382" s="77" t="s">
        <v>25</v>
      </c>
      <c r="L382" s="90">
        <v>52.831788266980546</v>
      </c>
      <c r="M382" s="90">
        <v>9.0305859491203733E-3</v>
      </c>
      <c r="N382" s="90">
        <v>16.068947483551849</v>
      </c>
      <c r="O382" s="90">
        <v>190.19933530759539</v>
      </c>
      <c r="P382" s="90">
        <v>5.045792610029971</v>
      </c>
      <c r="Q382" s="90">
        <v>208.52614534533436</v>
      </c>
      <c r="R382" s="91">
        <v>0</v>
      </c>
      <c r="S382" s="92">
        <f t="shared" si="198"/>
        <v>472.68103959944119</v>
      </c>
      <c r="U382" s="107" t="s">
        <v>25</v>
      </c>
      <c r="V382" s="123">
        <v>14.200477481892406</v>
      </c>
      <c r="W382" s="123">
        <v>25.054891208623211</v>
      </c>
      <c r="X382" s="123">
        <v>208.52614534533436</v>
      </c>
      <c r="Y382" s="123">
        <v>9.0305859491203733E-3</v>
      </c>
      <c r="Z382" s="123">
        <v>16.068947483551849</v>
      </c>
      <c r="AA382" s="123">
        <v>178.91405369056972</v>
      </c>
      <c r="AB382" s="123">
        <v>5.045792610029971</v>
      </c>
      <c r="AC382" s="124">
        <v>24.861701193490596</v>
      </c>
      <c r="AD382" s="123">
        <v>13.576419576464927</v>
      </c>
      <c r="AE382" s="123">
        <v>0</v>
      </c>
      <c r="AF382" s="123">
        <v>0</v>
      </c>
      <c r="AG382" s="123">
        <v>0</v>
      </c>
      <c r="AH382" s="123">
        <v>11.285281617025667</v>
      </c>
      <c r="AI382" s="125">
        <f t="shared" si="199"/>
        <v>472.68103959944125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spans="1:111" ht="15">
      <c r="A383" s="28" t="s">
        <v>24</v>
      </c>
      <c r="B383" s="44">
        <v>64.815928323064412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 t="shared" si="197"/>
        <v>64.815928323064412</v>
      </c>
      <c r="K383" s="78" t="s">
        <v>24</v>
      </c>
      <c r="L383" s="44">
        <v>64.815928323064412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8">
        <v>0</v>
      </c>
      <c r="S383" s="89">
        <f t="shared" si="198"/>
        <v>64.815928323064412</v>
      </c>
      <c r="U383" s="108" t="s">
        <v>24</v>
      </c>
      <c r="V383" s="119">
        <v>64.815928323064412</v>
      </c>
      <c r="W383" s="119">
        <v>0</v>
      </c>
      <c r="X383" s="119">
        <v>0</v>
      </c>
      <c r="Y383" s="119">
        <v>0</v>
      </c>
      <c r="Z383" s="119">
        <v>0</v>
      </c>
      <c r="AA383" s="119">
        <v>0</v>
      </c>
      <c r="AB383" s="119">
        <v>0</v>
      </c>
      <c r="AC383" s="120">
        <v>0</v>
      </c>
      <c r="AD383" s="119">
        <v>0</v>
      </c>
      <c r="AE383" s="119">
        <v>0</v>
      </c>
      <c r="AF383" s="119">
        <v>0</v>
      </c>
      <c r="AG383" s="119">
        <v>0</v>
      </c>
      <c r="AH383" s="119">
        <v>0</v>
      </c>
      <c r="AI383" s="122">
        <f t="shared" si="199"/>
        <v>64.815928323064412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spans="1:111" ht="15">
      <c r="A384" s="27" t="s">
        <v>59</v>
      </c>
      <c r="B384" s="41">
        <v>46.945902992951986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 t="shared" si="197"/>
        <v>46.945902992951986</v>
      </c>
      <c r="K384" s="77" t="s">
        <v>59</v>
      </c>
      <c r="L384" s="90">
        <v>46.945902992951986</v>
      </c>
      <c r="M384" s="90">
        <v>0</v>
      </c>
      <c r="N384" s="90">
        <v>0</v>
      </c>
      <c r="O384" s="90">
        <v>0</v>
      </c>
      <c r="P384" s="90">
        <v>0</v>
      </c>
      <c r="Q384" s="90">
        <v>0</v>
      </c>
      <c r="R384" s="91">
        <v>0</v>
      </c>
      <c r="S384" s="92">
        <f t="shared" si="198"/>
        <v>46.945902992951986</v>
      </c>
      <c r="U384" s="107" t="s">
        <v>59</v>
      </c>
      <c r="V384" s="123">
        <v>46.945902992951986</v>
      </c>
      <c r="W384" s="123">
        <v>0</v>
      </c>
      <c r="X384" s="123">
        <v>0</v>
      </c>
      <c r="Y384" s="123">
        <v>0</v>
      </c>
      <c r="Z384" s="123">
        <v>0</v>
      </c>
      <c r="AA384" s="123">
        <v>0</v>
      </c>
      <c r="AB384" s="123">
        <v>0</v>
      </c>
      <c r="AC384" s="124">
        <v>0</v>
      </c>
      <c r="AD384" s="123">
        <v>0</v>
      </c>
      <c r="AE384" s="123">
        <v>0</v>
      </c>
      <c r="AF384" s="123">
        <v>0</v>
      </c>
      <c r="AG384" s="123">
        <v>0</v>
      </c>
      <c r="AH384" s="123">
        <v>0</v>
      </c>
      <c r="AI384" s="125">
        <f t="shared" si="199"/>
        <v>46.945902992951986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spans="1:111" ht="15">
      <c r="A385" s="28" t="s">
        <v>22</v>
      </c>
      <c r="B385" s="44">
        <v>191.39643252358763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197"/>
        <v>191.39643252358763</v>
      </c>
      <c r="K385" s="78" t="s">
        <v>22</v>
      </c>
      <c r="L385" s="44">
        <v>191.39643252358763</v>
      </c>
      <c r="M385" s="44">
        <v>0</v>
      </c>
      <c r="N385" s="44">
        <v>0</v>
      </c>
      <c r="O385" s="44">
        <v>0</v>
      </c>
      <c r="P385" s="44">
        <v>144.96817371932241</v>
      </c>
      <c r="Q385" s="44">
        <v>0</v>
      </c>
      <c r="R385" s="88">
        <v>0</v>
      </c>
      <c r="S385" s="89">
        <f t="shared" si="198"/>
        <v>336.36460624291004</v>
      </c>
      <c r="U385" s="108" t="s">
        <v>22</v>
      </c>
      <c r="V385" s="119">
        <v>189.59896064778937</v>
      </c>
      <c r="W385" s="119">
        <v>0</v>
      </c>
      <c r="X385" s="119">
        <v>0</v>
      </c>
      <c r="Y385" s="119">
        <v>0</v>
      </c>
      <c r="Z385" s="119">
        <v>0</v>
      </c>
      <c r="AA385" s="119">
        <v>0</v>
      </c>
      <c r="AB385" s="119">
        <v>144.96817371932241</v>
      </c>
      <c r="AC385" s="120">
        <v>1.7974718757982757</v>
      </c>
      <c r="AD385" s="119">
        <v>1.7974718757982757</v>
      </c>
      <c r="AE385" s="119">
        <v>0</v>
      </c>
      <c r="AF385" s="119">
        <v>0</v>
      </c>
      <c r="AG385" s="119">
        <v>0</v>
      </c>
      <c r="AH385" s="119">
        <v>0</v>
      </c>
      <c r="AI385" s="122">
        <f t="shared" si="199"/>
        <v>336.36460624291004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spans="1:111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 t="shared" si="197"/>
        <v>0</v>
      </c>
      <c r="K386" s="77" t="s">
        <v>21</v>
      </c>
      <c r="L386" s="90">
        <v>0</v>
      </c>
      <c r="M386" s="90">
        <v>0</v>
      </c>
      <c r="N386" s="90">
        <v>0</v>
      </c>
      <c r="O386" s="90">
        <v>0</v>
      </c>
      <c r="P386" s="90">
        <v>0</v>
      </c>
      <c r="Q386" s="90">
        <v>0</v>
      </c>
      <c r="R386" s="91">
        <v>0</v>
      </c>
      <c r="S386" s="92">
        <f t="shared" si="198"/>
        <v>0</v>
      </c>
      <c r="U386" s="107" t="s">
        <v>60</v>
      </c>
      <c r="V386" s="123">
        <v>0</v>
      </c>
      <c r="W386" s="123">
        <v>0</v>
      </c>
      <c r="X386" s="123">
        <v>0</v>
      </c>
      <c r="Y386" s="123">
        <v>0</v>
      </c>
      <c r="Z386" s="123">
        <v>0</v>
      </c>
      <c r="AA386" s="123">
        <v>0</v>
      </c>
      <c r="AB386" s="123">
        <v>0</v>
      </c>
      <c r="AC386" s="124">
        <v>0</v>
      </c>
      <c r="AD386" s="123">
        <v>0</v>
      </c>
      <c r="AE386" s="123">
        <v>0</v>
      </c>
      <c r="AF386" s="123">
        <v>0</v>
      </c>
      <c r="AG386" s="123">
        <v>0</v>
      </c>
      <c r="AH386" s="123">
        <v>0</v>
      </c>
      <c r="AI386" s="125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spans="1:111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197"/>
        <v>0</v>
      </c>
      <c r="K387" s="79" t="s">
        <v>63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8">
        <v>0</v>
      </c>
      <c r="S387" s="89">
        <f t="shared" si="198"/>
        <v>0</v>
      </c>
      <c r="U387" s="109" t="s">
        <v>61</v>
      </c>
      <c r="V387" s="119">
        <v>0</v>
      </c>
      <c r="W387" s="119">
        <v>0</v>
      </c>
      <c r="X387" s="119">
        <v>0</v>
      </c>
      <c r="Y387" s="119">
        <v>0</v>
      </c>
      <c r="Z387" s="119">
        <v>0</v>
      </c>
      <c r="AA387" s="119">
        <v>0</v>
      </c>
      <c r="AB387" s="119">
        <v>0</v>
      </c>
      <c r="AC387" s="120">
        <v>0</v>
      </c>
      <c r="AD387" s="121">
        <v>0</v>
      </c>
      <c r="AE387" s="121">
        <v>0</v>
      </c>
      <c r="AF387" s="121">
        <v>0</v>
      </c>
      <c r="AG387" s="121">
        <v>0</v>
      </c>
      <c r="AH387" s="121">
        <v>0</v>
      </c>
      <c r="AI387" s="122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spans="1:111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197"/>
        <v>0</v>
      </c>
      <c r="K388" s="80" t="s">
        <v>23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4">
        <v>0</v>
      </c>
      <c r="S388" s="95">
        <f t="shared" si="198"/>
        <v>0</v>
      </c>
      <c r="U388" s="110" t="s">
        <v>64</v>
      </c>
      <c r="V388" s="126">
        <v>0</v>
      </c>
      <c r="W388" s="126">
        <v>0</v>
      </c>
      <c r="X388" s="126">
        <v>0</v>
      </c>
      <c r="Y388" s="126">
        <v>0</v>
      </c>
      <c r="Z388" s="126">
        <v>0</v>
      </c>
      <c r="AA388" s="126">
        <v>0</v>
      </c>
      <c r="AB388" s="126">
        <v>0</v>
      </c>
      <c r="AC388" s="126">
        <v>0</v>
      </c>
      <c r="AD388" s="126">
        <v>0</v>
      </c>
      <c r="AE388" s="126">
        <v>0</v>
      </c>
      <c r="AF388" s="126">
        <v>0</v>
      </c>
      <c r="AG388" s="126">
        <v>0</v>
      </c>
      <c r="AH388" s="127">
        <v>0</v>
      </c>
      <c r="AI388" s="128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spans="1:111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197"/>
        <v>0</v>
      </c>
      <c r="K389" s="81" t="s">
        <v>19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96">
        <v>0</v>
      </c>
      <c r="S389" s="97">
        <f t="shared" si="198"/>
        <v>0</v>
      </c>
      <c r="U389" s="111" t="s">
        <v>19</v>
      </c>
      <c r="V389" s="129">
        <v>0</v>
      </c>
      <c r="W389" s="129">
        <v>0</v>
      </c>
      <c r="X389" s="129">
        <v>0</v>
      </c>
      <c r="Y389" s="129">
        <v>0</v>
      </c>
      <c r="Z389" s="129">
        <v>0</v>
      </c>
      <c r="AA389" s="129">
        <v>0</v>
      </c>
      <c r="AB389" s="129">
        <v>0</v>
      </c>
      <c r="AC389" s="129">
        <v>0</v>
      </c>
      <c r="AD389" s="130">
        <v>0</v>
      </c>
      <c r="AE389" s="130">
        <v>0</v>
      </c>
      <c r="AF389" s="130">
        <v>0</v>
      </c>
      <c r="AG389" s="130">
        <v>0</v>
      </c>
      <c r="AH389" s="130">
        <v>0</v>
      </c>
      <c r="AI389" s="131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spans="1:111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197"/>
        <v>0</v>
      </c>
      <c r="K390" s="80" t="s">
        <v>20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4">
        <v>0</v>
      </c>
      <c r="S390" s="95">
        <f t="shared" si="198"/>
        <v>0</v>
      </c>
      <c r="U390" s="110" t="s">
        <v>20</v>
      </c>
      <c r="V390" s="126">
        <v>0</v>
      </c>
      <c r="W390" s="126">
        <v>0</v>
      </c>
      <c r="X390" s="126">
        <v>0</v>
      </c>
      <c r="Y390" s="126">
        <v>0</v>
      </c>
      <c r="Z390" s="126">
        <v>0</v>
      </c>
      <c r="AA390" s="126">
        <v>0</v>
      </c>
      <c r="AB390" s="126">
        <v>0</v>
      </c>
      <c r="AC390" s="126">
        <v>0</v>
      </c>
      <c r="AD390" s="126">
        <v>0</v>
      </c>
      <c r="AE390" s="126">
        <v>0</v>
      </c>
      <c r="AF390" s="126">
        <v>0</v>
      </c>
      <c r="AG390" s="126">
        <v>0</v>
      </c>
      <c r="AH390" s="127">
        <v>0</v>
      </c>
      <c r="AI390" s="128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spans="1:111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197"/>
        <v>0</v>
      </c>
      <c r="K391" s="82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8">
        <v>0</v>
      </c>
      <c r="S391" s="99">
        <f t="shared" si="198"/>
        <v>0</v>
      </c>
      <c r="U391" s="111" t="s">
        <v>11</v>
      </c>
      <c r="V391" s="129">
        <v>0</v>
      </c>
      <c r="W391" s="129">
        <v>0</v>
      </c>
      <c r="X391" s="129">
        <v>0</v>
      </c>
      <c r="Y391" s="129">
        <v>0</v>
      </c>
      <c r="Z391" s="129">
        <v>0</v>
      </c>
      <c r="AA391" s="129">
        <v>0</v>
      </c>
      <c r="AB391" s="129">
        <v>0</v>
      </c>
      <c r="AC391" s="129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1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spans="1:111" ht="15">
      <c r="A392" s="34" t="s">
        <v>26</v>
      </c>
      <c r="B392" s="70">
        <f>SUM(B371:B387)</f>
        <v>910.04688982505377</v>
      </c>
      <c r="C392" s="70">
        <f t="shared" ref="C392:I392" si="200">SUM(C371:C387)</f>
        <v>4.05128678596681</v>
      </c>
      <c r="D392" s="70">
        <f t="shared" si="200"/>
        <v>127.35369698547791</v>
      </c>
      <c r="E392" s="70">
        <f t="shared" si="200"/>
        <v>2866.0852759422924</v>
      </c>
      <c r="F392" s="70">
        <f t="shared" si="200"/>
        <v>0</v>
      </c>
      <c r="G392" s="70">
        <f t="shared" si="200"/>
        <v>208.52614534533436</v>
      </c>
      <c r="H392" s="71">
        <f t="shared" si="200"/>
        <v>0</v>
      </c>
      <c r="I392" s="40">
        <f t="shared" si="200"/>
        <v>4116.0632948841258</v>
      </c>
      <c r="K392" s="83" t="s">
        <v>26</v>
      </c>
      <c r="L392" s="70">
        <f>SUM(L371:L387)</f>
        <v>910.04688982505377</v>
      </c>
      <c r="M392" s="70">
        <f t="shared" ref="M392:S392" si="201">SUM(M371:M387)</f>
        <v>4.05128678596681</v>
      </c>
      <c r="N392" s="70">
        <f t="shared" si="201"/>
        <v>127.35369698547791</v>
      </c>
      <c r="O392" s="70">
        <f t="shared" si="201"/>
        <v>2866.0852759422924</v>
      </c>
      <c r="P392" s="70">
        <f t="shared" si="201"/>
        <v>1898.9184670685222</v>
      </c>
      <c r="Q392" s="70">
        <f t="shared" si="201"/>
        <v>208.52614534533436</v>
      </c>
      <c r="R392" s="71">
        <f t="shared" si="201"/>
        <v>0</v>
      </c>
      <c r="S392" s="100">
        <f t="shared" si="201"/>
        <v>6014.9817619526484</v>
      </c>
      <c r="U392" s="112" t="s">
        <v>62</v>
      </c>
      <c r="V392" s="132">
        <f>SUM(V371:V387)</f>
        <v>862.32279509470118</v>
      </c>
      <c r="W392" s="132">
        <f t="shared" ref="W392:AH392" si="202">SUM(W371:W387)</f>
        <v>27.915406662940011</v>
      </c>
      <c r="X392" s="132">
        <f t="shared" si="202"/>
        <v>208.52614534533436</v>
      </c>
      <c r="Y392" s="132">
        <f t="shared" si="202"/>
        <v>4.05128678596681</v>
      </c>
      <c r="Z392" s="132">
        <f t="shared" si="202"/>
        <v>127.35369698547791</v>
      </c>
      <c r="AA392" s="132">
        <f t="shared" si="202"/>
        <v>2828.2045098255744</v>
      </c>
      <c r="AB392" s="132">
        <f t="shared" si="202"/>
        <v>1898.9184670685222</v>
      </c>
      <c r="AC392" s="132">
        <f t="shared" si="202"/>
        <v>57.689454184130156</v>
      </c>
      <c r="AD392" s="133">
        <f t="shared" si="202"/>
        <v>19.808688067412699</v>
      </c>
      <c r="AE392" s="133">
        <f t="shared" si="202"/>
        <v>0</v>
      </c>
      <c r="AF392" s="133">
        <f t="shared" si="202"/>
        <v>0</v>
      </c>
      <c r="AG392" s="133">
        <f t="shared" si="202"/>
        <v>0</v>
      </c>
      <c r="AH392" s="133">
        <f t="shared" si="202"/>
        <v>37.880766116717453</v>
      </c>
      <c r="AI392" s="134">
        <f>SUM(V392:AC392)</f>
        <v>6014.9817619526475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spans="1:111" s="14" customFormat="1" ht="15" thickBot="1">
      <c r="A393" s="31" t="s">
        <v>86</v>
      </c>
      <c r="B393" s="49">
        <f>IF($I392=0,"-",B392/$I392)</f>
        <v>0.22109642749083944</v>
      </c>
      <c r="C393" s="49">
        <f t="shared" ref="C393:H393" si="203">IF($I392=0,"-",C392/$I392)</f>
        <v>9.8426250903434188E-4</v>
      </c>
      <c r="D393" s="49">
        <f t="shared" si="203"/>
        <v>3.0940655636604621E-2</v>
      </c>
      <c r="E393" s="49">
        <f t="shared" si="203"/>
        <v>0.69631710462386798</v>
      </c>
      <c r="F393" s="49">
        <f t="shared" si="203"/>
        <v>0</v>
      </c>
      <c r="G393" s="49">
        <f t="shared" si="203"/>
        <v>5.0661549739653533E-2</v>
      </c>
      <c r="H393" s="72">
        <f t="shared" si="203"/>
        <v>0</v>
      </c>
      <c r="I393" s="50">
        <f>SUM(B393:H393)</f>
        <v>0.99999999999999989</v>
      </c>
      <c r="K393" s="84" t="s">
        <v>86</v>
      </c>
      <c r="L393" s="101">
        <f>IF($S392=0,"-",L392/$S392)</f>
        <v>0.15129669978078611</v>
      </c>
      <c r="M393" s="101">
        <f t="shared" ref="M393:R393" si="204">IF($S392=0,"-",M392/$S392)</f>
        <v>6.735326799480831E-4</v>
      </c>
      <c r="N393" s="101">
        <f t="shared" si="204"/>
        <v>2.1172748650884518E-2</v>
      </c>
      <c r="O393" s="101">
        <f t="shared" si="204"/>
        <v>0.47649109995171002</v>
      </c>
      <c r="P393" s="101">
        <f t="shared" si="204"/>
        <v>0.31569812548393744</v>
      </c>
      <c r="Q393" s="101">
        <f t="shared" si="204"/>
        <v>3.4667793452733651E-2</v>
      </c>
      <c r="R393" s="102">
        <f t="shared" si="204"/>
        <v>0</v>
      </c>
      <c r="S393" s="103">
        <f>SUM(L393:R393)</f>
        <v>0.99999999999999989</v>
      </c>
      <c r="U393" s="113" t="s">
        <v>86</v>
      </c>
      <c r="V393" s="135">
        <f>+V392/$AI392</f>
        <v>0.14336249538598181</v>
      </c>
      <c r="W393" s="135">
        <f t="shared" ref="W393:AH393" si="205">+W392/$AI392</f>
        <v>4.6409794356347001E-3</v>
      </c>
      <c r="X393" s="135">
        <f t="shared" si="205"/>
        <v>3.4667793452733658E-2</v>
      </c>
      <c r="Y393" s="135">
        <f t="shared" si="205"/>
        <v>6.735326799480832E-4</v>
      </c>
      <c r="Z393" s="135">
        <f t="shared" si="205"/>
        <v>2.1172748650884522E-2</v>
      </c>
      <c r="AA393" s="135">
        <f t="shared" si="205"/>
        <v>0.47019336412874718</v>
      </c>
      <c r="AB393" s="135">
        <f t="shared" si="205"/>
        <v>0.31569812548393744</v>
      </c>
      <c r="AC393" s="135">
        <f t="shared" si="205"/>
        <v>9.5909607821325106E-3</v>
      </c>
      <c r="AD393" s="135">
        <f t="shared" si="205"/>
        <v>3.2932249591696504E-3</v>
      </c>
      <c r="AE393" s="135">
        <f t="shared" si="205"/>
        <v>0</v>
      </c>
      <c r="AF393" s="135">
        <f t="shared" si="205"/>
        <v>0</v>
      </c>
      <c r="AG393" s="135">
        <f t="shared" si="205"/>
        <v>0</v>
      </c>
      <c r="AH393" s="135">
        <f t="shared" si="205"/>
        <v>6.2977358229628607E-3</v>
      </c>
      <c r="AI393" s="136">
        <f>SUM(V393:AC393)</f>
        <v>1</v>
      </c>
    </row>
    <row r="394" spans="1:111" ht="15" thickBot="1">
      <c r="A394" s="32"/>
      <c r="B394" s="32"/>
      <c r="C394" s="32"/>
      <c r="D394" s="32"/>
      <c r="E394" s="32"/>
      <c r="F394" s="32"/>
      <c r="G394" s="32"/>
      <c r="H394" s="32"/>
      <c r="I394" s="32"/>
      <c r="K394" s="32"/>
      <c r="L394" s="32"/>
      <c r="M394" s="32"/>
      <c r="N394" s="32"/>
      <c r="O394" s="32"/>
      <c r="P394" s="32"/>
      <c r="Q394" s="32"/>
      <c r="R394" s="32"/>
      <c r="S394" s="32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spans="1:111" ht="30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4" t="s">
        <v>41</v>
      </c>
      <c r="L395" s="86" t="s">
        <v>0</v>
      </c>
      <c r="M395" s="86" t="s">
        <v>1</v>
      </c>
      <c r="N395" s="86" t="s">
        <v>2</v>
      </c>
      <c r="O395" s="86" t="s">
        <v>3</v>
      </c>
      <c r="P395" s="86" t="s">
        <v>27</v>
      </c>
      <c r="Q395" s="86" t="s">
        <v>4</v>
      </c>
      <c r="R395" s="86" t="s">
        <v>5</v>
      </c>
      <c r="S395" s="87" t="s">
        <v>6</v>
      </c>
      <c r="U395" s="445" t="s">
        <v>41</v>
      </c>
      <c r="V395" s="116" t="s">
        <v>77</v>
      </c>
      <c r="W395" s="116" t="s">
        <v>78</v>
      </c>
      <c r="X395" s="116" t="s">
        <v>4</v>
      </c>
      <c r="Y395" s="116" t="s">
        <v>1</v>
      </c>
      <c r="Z395" s="116" t="s">
        <v>2</v>
      </c>
      <c r="AA395" s="116" t="s">
        <v>3</v>
      </c>
      <c r="AB395" s="116" t="s">
        <v>54</v>
      </c>
      <c r="AC395" s="116" t="s">
        <v>66</v>
      </c>
      <c r="AD395" s="117" t="s">
        <v>79</v>
      </c>
      <c r="AE395" s="117" t="s">
        <v>80</v>
      </c>
      <c r="AF395" s="117" t="s">
        <v>81</v>
      </c>
      <c r="AG395" s="117" t="s">
        <v>82</v>
      </c>
      <c r="AH395" s="117" t="s">
        <v>83</v>
      </c>
      <c r="AI395" s="118" t="s">
        <v>62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spans="1:111" ht="15">
      <c r="A396" s="411" t="s">
        <v>41</v>
      </c>
      <c r="B396" s="386" t="s">
        <v>119</v>
      </c>
      <c r="C396" s="387"/>
      <c r="D396" s="387"/>
      <c r="E396" s="387"/>
      <c r="F396" s="387"/>
      <c r="G396" s="387"/>
      <c r="H396" s="387"/>
      <c r="I396" s="388"/>
      <c r="K396" s="405" t="s">
        <v>41</v>
      </c>
      <c r="L396" s="389" t="s">
        <v>119</v>
      </c>
      <c r="M396" s="390"/>
      <c r="N396" s="390"/>
      <c r="O396" s="390"/>
      <c r="P396" s="390"/>
      <c r="Q396" s="390"/>
      <c r="R396" s="390"/>
      <c r="S396" s="391"/>
      <c r="U396" s="446" t="s">
        <v>41</v>
      </c>
      <c r="V396" s="402" t="s">
        <v>119</v>
      </c>
      <c r="W396" s="402"/>
      <c r="X396" s="402"/>
      <c r="Y396" s="402"/>
      <c r="Z396" s="402"/>
      <c r="AA396" s="402"/>
      <c r="AB396" s="402"/>
      <c r="AC396" s="402"/>
      <c r="AD396" s="402"/>
      <c r="AE396" s="402"/>
      <c r="AF396" s="402"/>
      <c r="AG396" s="402"/>
      <c r="AH396" s="402"/>
      <c r="AI396" s="403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spans="1:111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  <c r="K397" s="85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4">
        <v>0</v>
      </c>
      <c r="S397" s="105">
        <f>SUM(L397:R397)</f>
        <v>0</v>
      </c>
      <c r="U397" s="106" t="s">
        <v>7</v>
      </c>
      <c r="V397" s="119">
        <v>0</v>
      </c>
      <c r="W397" s="119">
        <v>0</v>
      </c>
      <c r="X397" s="119">
        <v>0</v>
      </c>
      <c r="Y397" s="119">
        <v>0</v>
      </c>
      <c r="Z397" s="119">
        <v>0</v>
      </c>
      <c r="AA397" s="119">
        <v>0</v>
      </c>
      <c r="AB397" s="119">
        <v>0</v>
      </c>
      <c r="AC397" s="120">
        <v>0</v>
      </c>
      <c r="AD397" s="121">
        <v>0</v>
      </c>
      <c r="AE397" s="121">
        <v>0</v>
      </c>
      <c r="AF397" s="121">
        <v>0</v>
      </c>
      <c r="AG397" s="121">
        <v>0</v>
      </c>
      <c r="AH397" s="121">
        <v>0</v>
      </c>
      <c r="AI397" s="122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spans="1:111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206">SUM(B398:H398)</f>
        <v>0</v>
      </c>
      <c r="K398" s="77" t="s">
        <v>8</v>
      </c>
      <c r="L398" s="90">
        <v>0</v>
      </c>
      <c r="M398" s="90">
        <v>0</v>
      </c>
      <c r="N398" s="90">
        <v>0</v>
      </c>
      <c r="O398" s="90">
        <v>0</v>
      </c>
      <c r="P398" s="90">
        <v>0</v>
      </c>
      <c r="Q398" s="90">
        <v>0</v>
      </c>
      <c r="R398" s="91">
        <v>0</v>
      </c>
      <c r="S398" s="92">
        <f t="shared" ref="S398:S417" si="207">SUM(L398:R398)</f>
        <v>0</v>
      </c>
      <c r="U398" s="107" t="s">
        <v>8</v>
      </c>
      <c r="V398" s="123">
        <v>0</v>
      </c>
      <c r="W398" s="123">
        <v>0</v>
      </c>
      <c r="X398" s="123">
        <v>0</v>
      </c>
      <c r="Y398" s="123">
        <v>0</v>
      </c>
      <c r="Z398" s="123">
        <v>0</v>
      </c>
      <c r="AA398" s="123">
        <v>0</v>
      </c>
      <c r="AB398" s="123">
        <v>0</v>
      </c>
      <c r="AC398" s="124">
        <v>0</v>
      </c>
      <c r="AD398" s="123">
        <v>0</v>
      </c>
      <c r="AE398" s="123">
        <v>0</v>
      </c>
      <c r="AF398" s="123">
        <v>0</v>
      </c>
      <c r="AG398" s="123">
        <v>0</v>
      </c>
      <c r="AH398" s="123">
        <v>0</v>
      </c>
      <c r="AI398" s="125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spans="1:111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206"/>
        <v>0</v>
      </c>
      <c r="K399" s="78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8">
        <v>0</v>
      </c>
      <c r="S399" s="89">
        <f t="shared" si="207"/>
        <v>0</v>
      </c>
      <c r="U399" s="108" t="s">
        <v>10</v>
      </c>
      <c r="V399" s="119">
        <v>0</v>
      </c>
      <c r="W399" s="119">
        <v>0</v>
      </c>
      <c r="X399" s="119">
        <v>0</v>
      </c>
      <c r="Y399" s="119">
        <v>0</v>
      </c>
      <c r="Z399" s="119">
        <v>0</v>
      </c>
      <c r="AA399" s="119">
        <v>0</v>
      </c>
      <c r="AB399" s="119">
        <v>0</v>
      </c>
      <c r="AC399" s="120">
        <v>0</v>
      </c>
      <c r="AD399" s="121">
        <v>0</v>
      </c>
      <c r="AE399" s="121">
        <v>0</v>
      </c>
      <c r="AF399" s="121">
        <v>0</v>
      </c>
      <c r="AG399" s="121">
        <v>0</v>
      </c>
      <c r="AH399" s="121">
        <v>0</v>
      </c>
      <c r="AI399" s="122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spans="1:111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206"/>
        <v>0</v>
      </c>
      <c r="K400" s="77" t="s">
        <v>55</v>
      </c>
      <c r="L400" s="90">
        <v>0</v>
      </c>
      <c r="M400" s="90">
        <v>0</v>
      </c>
      <c r="N400" s="90">
        <v>0</v>
      </c>
      <c r="O400" s="90">
        <v>0</v>
      </c>
      <c r="P400" s="90">
        <v>0</v>
      </c>
      <c r="Q400" s="90">
        <v>0</v>
      </c>
      <c r="R400" s="91">
        <v>0</v>
      </c>
      <c r="S400" s="92">
        <f t="shared" si="207"/>
        <v>0</v>
      </c>
      <c r="U400" s="107" t="s">
        <v>55</v>
      </c>
      <c r="V400" s="123">
        <v>0</v>
      </c>
      <c r="W400" s="123">
        <v>0</v>
      </c>
      <c r="X400" s="123">
        <v>0</v>
      </c>
      <c r="Y400" s="123">
        <v>0</v>
      </c>
      <c r="Z400" s="123">
        <v>0</v>
      </c>
      <c r="AA400" s="123">
        <v>0</v>
      </c>
      <c r="AB400" s="123">
        <v>0</v>
      </c>
      <c r="AC400" s="124">
        <v>0</v>
      </c>
      <c r="AD400" s="123">
        <v>0</v>
      </c>
      <c r="AE400" s="123">
        <v>0</v>
      </c>
      <c r="AF400" s="123">
        <v>0</v>
      </c>
      <c r="AG400" s="123">
        <v>0</v>
      </c>
      <c r="AH400" s="123">
        <v>0</v>
      </c>
      <c r="AI400" s="125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spans="1:111" ht="15">
      <c r="A401" s="28" t="s">
        <v>16</v>
      </c>
      <c r="B401" s="44">
        <v>39.366005805588721</v>
      </c>
      <c r="C401" s="44">
        <v>17.163903451711342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206"/>
        <v>56.529909257300062</v>
      </c>
      <c r="K401" s="78" t="s">
        <v>16</v>
      </c>
      <c r="L401" s="44">
        <v>39.366005805588721</v>
      </c>
      <c r="M401" s="44">
        <v>17.163903451711342</v>
      </c>
      <c r="N401" s="44">
        <v>0</v>
      </c>
      <c r="O401" s="44">
        <v>0</v>
      </c>
      <c r="P401" s="44">
        <v>0</v>
      </c>
      <c r="Q401" s="44">
        <v>0</v>
      </c>
      <c r="R401" s="88">
        <v>0</v>
      </c>
      <c r="S401" s="89">
        <f t="shared" si="207"/>
        <v>56.529909257300062</v>
      </c>
      <c r="U401" s="108" t="s">
        <v>16</v>
      </c>
      <c r="V401" s="119">
        <v>39.366005805588721</v>
      </c>
      <c r="W401" s="119">
        <v>0</v>
      </c>
      <c r="X401" s="119">
        <v>0</v>
      </c>
      <c r="Y401" s="119">
        <v>17.163903451711342</v>
      </c>
      <c r="Z401" s="119">
        <v>0</v>
      </c>
      <c r="AA401" s="119">
        <v>0</v>
      </c>
      <c r="AB401" s="119">
        <v>0</v>
      </c>
      <c r="AC401" s="120">
        <v>0</v>
      </c>
      <c r="AD401" s="121">
        <v>0</v>
      </c>
      <c r="AE401" s="121">
        <v>0</v>
      </c>
      <c r="AF401" s="121">
        <v>0</v>
      </c>
      <c r="AG401" s="121">
        <v>0</v>
      </c>
      <c r="AH401" s="121">
        <v>0</v>
      </c>
      <c r="AI401" s="122">
        <f t="shared" si="208"/>
        <v>56.529909257300062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spans="1:111" ht="15">
      <c r="A402" s="27" t="s">
        <v>67</v>
      </c>
      <c r="B402" s="41">
        <v>16.185238073829378</v>
      </c>
      <c r="C402" s="41">
        <v>10.217229581021636</v>
      </c>
      <c r="D402" s="41">
        <v>2.4624236694073871</v>
      </c>
      <c r="E402" s="41">
        <v>0</v>
      </c>
      <c r="F402" s="397"/>
      <c r="G402" s="41">
        <v>0</v>
      </c>
      <c r="H402" s="42">
        <v>0</v>
      </c>
      <c r="I402" s="43">
        <f t="shared" si="206"/>
        <v>28.864891324258402</v>
      </c>
      <c r="K402" s="77" t="s">
        <v>67</v>
      </c>
      <c r="L402" s="90">
        <v>16.185238073829378</v>
      </c>
      <c r="M402" s="90">
        <v>10.217229581021636</v>
      </c>
      <c r="N402" s="90">
        <v>2.4624236694073871</v>
      </c>
      <c r="O402" s="90">
        <v>0</v>
      </c>
      <c r="P402" s="90">
        <v>0</v>
      </c>
      <c r="Q402" s="90">
        <v>0</v>
      </c>
      <c r="R402" s="91">
        <v>0</v>
      </c>
      <c r="S402" s="92">
        <f t="shared" si="207"/>
        <v>28.864891324258402</v>
      </c>
      <c r="U402" s="107" t="s">
        <v>56</v>
      </c>
      <c r="V402" s="123">
        <v>16.185238073829378</v>
      </c>
      <c r="W402" s="123">
        <v>0</v>
      </c>
      <c r="X402" s="123">
        <v>0</v>
      </c>
      <c r="Y402" s="123">
        <v>10.217229581021636</v>
      </c>
      <c r="Z402" s="123">
        <v>2.4624236694073871</v>
      </c>
      <c r="AA402" s="123">
        <v>0</v>
      </c>
      <c r="AB402" s="123">
        <v>0</v>
      </c>
      <c r="AC402" s="124">
        <v>0</v>
      </c>
      <c r="AD402" s="123">
        <v>0</v>
      </c>
      <c r="AE402" s="123">
        <v>0</v>
      </c>
      <c r="AF402" s="123">
        <v>0</v>
      </c>
      <c r="AG402" s="123">
        <v>0</v>
      </c>
      <c r="AH402" s="123">
        <v>0</v>
      </c>
      <c r="AI402" s="125">
        <f t="shared" si="208"/>
        <v>28.864891324258402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spans="1:111" ht="15">
      <c r="A403" s="28" t="s">
        <v>57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206"/>
        <v>0</v>
      </c>
      <c r="K403" s="78" t="s">
        <v>57</v>
      </c>
      <c r="L403" s="44">
        <v>0</v>
      </c>
      <c r="M403" s="44">
        <v>0</v>
      </c>
      <c r="N403" s="44">
        <v>0</v>
      </c>
      <c r="O403" s="44">
        <v>0</v>
      </c>
      <c r="P403" s="44">
        <v>26.556708889276216</v>
      </c>
      <c r="Q403" s="44">
        <v>0</v>
      </c>
      <c r="R403" s="88">
        <v>0</v>
      </c>
      <c r="S403" s="89">
        <f t="shared" si="207"/>
        <v>26.556708889276216</v>
      </c>
      <c r="U403" s="108" t="s">
        <v>57</v>
      </c>
      <c r="V403" s="119">
        <v>0</v>
      </c>
      <c r="W403" s="119">
        <v>0</v>
      </c>
      <c r="X403" s="119">
        <v>0</v>
      </c>
      <c r="Y403" s="119">
        <v>0</v>
      </c>
      <c r="Z403" s="119">
        <v>0</v>
      </c>
      <c r="AA403" s="119">
        <v>0</v>
      </c>
      <c r="AB403" s="119">
        <v>26.556708889276216</v>
      </c>
      <c r="AC403" s="120">
        <v>0</v>
      </c>
      <c r="AD403" s="119">
        <v>0</v>
      </c>
      <c r="AE403" s="119">
        <v>0</v>
      </c>
      <c r="AF403" s="119">
        <v>0</v>
      </c>
      <c r="AG403" s="119">
        <v>0</v>
      </c>
      <c r="AH403" s="119">
        <v>0</v>
      </c>
      <c r="AI403" s="122">
        <f t="shared" si="208"/>
        <v>26.556708889276216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spans="1:111" ht="15">
      <c r="A404" s="27" t="s">
        <v>12</v>
      </c>
      <c r="B404" s="41">
        <v>0</v>
      </c>
      <c r="C404" s="41">
        <v>0.26687701423805887</v>
      </c>
      <c r="D404" s="41">
        <v>0</v>
      </c>
      <c r="E404" s="41">
        <v>0</v>
      </c>
      <c r="F404" s="397"/>
      <c r="G404" s="41">
        <v>0</v>
      </c>
      <c r="H404" s="42">
        <v>0</v>
      </c>
      <c r="I404" s="43">
        <f t="shared" si="206"/>
        <v>0.26687701423805887</v>
      </c>
      <c r="K404" s="77" t="s">
        <v>12</v>
      </c>
      <c r="L404" s="90">
        <v>0</v>
      </c>
      <c r="M404" s="90">
        <v>0.26687701423805887</v>
      </c>
      <c r="N404" s="90">
        <v>0</v>
      </c>
      <c r="O404" s="90">
        <v>0</v>
      </c>
      <c r="P404" s="90">
        <v>5.9781063456848766</v>
      </c>
      <c r="Q404" s="90">
        <v>0</v>
      </c>
      <c r="R404" s="91">
        <v>0</v>
      </c>
      <c r="S404" s="92">
        <f t="shared" si="207"/>
        <v>6.2449833599229354</v>
      </c>
      <c r="U404" s="107" t="s">
        <v>12</v>
      </c>
      <c r="V404" s="123">
        <v>0</v>
      </c>
      <c r="W404" s="123">
        <v>0</v>
      </c>
      <c r="X404" s="123">
        <v>0</v>
      </c>
      <c r="Y404" s="123">
        <v>0.26687701423805887</v>
      </c>
      <c r="Z404" s="123">
        <v>0</v>
      </c>
      <c r="AA404" s="123">
        <v>0</v>
      </c>
      <c r="AB404" s="123">
        <v>5.9781063456848766</v>
      </c>
      <c r="AC404" s="124">
        <v>0</v>
      </c>
      <c r="AD404" s="123">
        <v>0</v>
      </c>
      <c r="AE404" s="123">
        <v>0</v>
      </c>
      <c r="AF404" s="123">
        <v>0</v>
      </c>
      <c r="AG404" s="123">
        <v>0</v>
      </c>
      <c r="AH404" s="123">
        <v>0</v>
      </c>
      <c r="AI404" s="125">
        <f t="shared" si="208"/>
        <v>6.2449833599229354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spans="1:111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206"/>
        <v>0</v>
      </c>
      <c r="K405" s="78" t="s">
        <v>58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8">
        <v>0</v>
      </c>
      <c r="S405" s="89">
        <f t="shared" si="207"/>
        <v>0</v>
      </c>
      <c r="U405" s="108" t="s">
        <v>58</v>
      </c>
      <c r="V405" s="119">
        <v>0</v>
      </c>
      <c r="W405" s="119">
        <v>0</v>
      </c>
      <c r="X405" s="119">
        <v>0</v>
      </c>
      <c r="Y405" s="119">
        <v>0</v>
      </c>
      <c r="Z405" s="119">
        <v>0</v>
      </c>
      <c r="AA405" s="119">
        <v>0</v>
      </c>
      <c r="AB405" s="119">
        <v>0</v>
      </c>
      <c r="AC405" s="120">
        <v>0</v>
      </c>
      <c r="AD405" s="119">
        <v>0</v>
      </c>
      <c r="AE405" s="119">
        <v>0</v>
      </c>
      <c r="AF405" s="119">
        <v>0</v>
      </c>
      <c r="AG405" s="119">
        <v>0</v>
      </c>
      <c r="AH405" s="119">
        <v>0</v>
      </c>
      <c r="AI405" s="122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spans="1:111" ht="15">
      <c r="A406" s="27" t="s">
        <v>17</v>
      </c>
      <c r="B406" s="41">
        <v>0</v>
      </c>
      <c r="C406" s="41">
        <v>0</v>
      </c>
      <c r="D406" s="41">
        <v>3.1027701225661635</v>
      </c>
      <c r="E406" s="41">
        <v>0</v>
      </c>
      <c r="F406" s="397"/>
      <c r="G406" s="41">
        <v>0</v>
      </c>
      <c r="H406" s="42">
        <v>0</v>
      </c>
      <c r="I406" s="43">
        <f t="shared" si="206"/>
        <v>3.1027701225661635</v>
      </c>
      <c r="K406" s="77" t="s">
        <v>17</v>
      </c>
      <c r="L406" s="90">
        <v>0</v>
      </c>
      <c r="M406" s="90">
        <v>0</v>
      </c>
      <c r="N406" s="90">
        <v>3.1027701225661635</v>
      </c>
      <c r="O406" s="90">
        <v>0</v>
      </c>
      <c r="P406" s="90">
        <v>0</v>
      </c>
      <c r="Q406" s="90">
        <v>0</v>
      </c>
      <c r="R406" s="91">
        <v>0</v>
      </c>
      <c r="S406" s="92">
        <f t="shared" si="207"/>
        <v>3.1027701225661635</v>
      </c>
      <c r="U406" s="107" t="s">
        <v>17</v>
      </c>
      <c r="V406" s="123">
        <v>0</v>
      </c>
      <c r="W406" s="123">
        <v>0</v>
      </c>
      <c r="X406" s="123">
        <v>0</v>
      </c>
      <c r="Y406" s="123">
        <v>0</v>
      </c>
      <c r="Z406" s="123">
        <v>3.1027701225661635</v>
      </c>
      <c r="AA406" s="123">
        <v>0</v>
      </c>
      <c r="AB406" s="123">
        <v>0</v>
      </c>
      <c r="AC406" s="124">
        <v>0</v>
      </c>
      <c r="AD406" s="123">
        <v>0</v>
      </c>
      <c r="AE406" s="123">
        <v>0</v>
      </c>
      <c r="AF406" s="123">
        <v>0</v>
      </c>
      <c r="AG406" s="123">
        <v>0</v>
      </c>
      <c r="AH406" s="123">
        <v>0</v>
      </c>
      <c r="AI406" s="125">
        <f t="shared" si="208"/>
        <v>3.1027701225661635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spans="1:111" ht="15">
      <c r="A407" s="28" t="s">
        <v>139</v>
      </c>
      <c r="B407" s="44">
        <v>6.9012444286734809</v>
      </c>
      <c r="C407" s="44">
        <v>50.974146614545788</v>
      </c>
      <c r="D407" s="44">
        <v>20.141594635333199</v>
      </c>
      <c r="E407" s="44">
        <v>0</v>
      </c>
      <c r="F407" s="397"/>
      <c r="G407" s="44">
        <v>0</v>
      </c>
      <c r="H407" s="45">
        <v>0</v>
      </c>
      <c r="I407" s="40">
        <f t="shared" si="206"/>
        <v>78.016985678552459</v>
      </c>
      <c r="K407" s="78" t="s">
        <v>139</v>
      </c>
      <c r="L407" s="44">
        <v>6.9012444286734809</v>
      </c>
      <c r="M407" s="44">
        <v>50.974146614545788</v>
      </c>
      <c r="N407" s="44">
        <v>20.141594635333199</v>
      </c>
      <c r="O407" s="44">
        <v>0</v>
      </c>
      <c r="P407" s="44">
        <v>0</v>
      </c>
      <c r="Q407" s="44">
        <v>0</v>
      </c>
      <c r="R407" s="88">
        <v>0</v>
      </c>
      <c r="S407" s="89">
        <f t="shared" si="207"/>
        <v>78.016985678552459</v>
      </c>
      <c r="U407" s="108" t="s">
        <v>139</v>
      </c>
      <c r="V407" s="119">
        <v>6.9012444286734809</v>
      </c>
      <c r="W407" s="119">
        <v>0</v>
      </c>
      <c r="X407" s="119">
        <v>0</v>
      </c>
      <c r="Y407" s="119">
        <v>50.974146614545788</v>
      </c>
      <c r="Z407" s="119">
        <v>8.7313187602073405</v>
      </c>
      <c r="AA407" s="119">
        <v>0</v>
      </c>
      <c r="AB407" s="119">
        <v>0</v>
      </c>
      <c r="AC407" s="120">
        <v>11.41027587512586</v>
      </c>
      <c r="AD407" s="119">
        <v>0</v>
      </c>
      <c r="AE407" s="119">
        <v>0</v>
      </c>
      <c r="AF407" s="119">
        <v>0</v>
      </c>
      <c r="AG407" s="119">
        <v>11.41027587512586</v>
      </c>
      <c r="AH407" s="119">
        <v>0</v>
      </c>
      <c r="AI407" s="122">
        <f t="shared" si="208"/>
        <v>78.016985678552473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spans="1:111" ht="15">
      <c r="A408" s="27" t="s">
        <v>25</v>
      </c>
      <c r="B408" s="41">
        <v>52.313961166726727</v>
      </c>
      <c r="C408" s="41">
        <v>1.2786133209680004</v>
      </c>
      <c r="D408" s="41">
        <v>10.305014503515906</v>
      </c>
      <c r="E408" s="41">
        <v>382.63576879920981</v>
      </c>
      <c r="F408" s="397"/>
      <c r="G408" s="41">
        <v>53.26246448477751</v>
      </c>
      <c r="H408" s="42">
        <v>0</v>
      </c>
      <c r="I408" s="43">
        <f t="shared" si="206"/>
        <v>499.79582227519796</v>
      </c>
      <c r="K408" s="77" t="s">
        <v>25</v>
      </c>
      <c r="L408" s="90">
        <v>52.313961166726727</v>
      </c>
      <c r="M408" s="90">
        <v>1.2786133209680004</v>
      </c>
      <c r="N408" s="90">
        <v>10.305014503515906</v>
      </c>
      <c r="O408" s="90">
        <v>382.63576879920981</v>
      </c>
      <c r="P408" s="90">
        <v>5.3065032165420476</v>
      </c>
      <c r="Q408" s="90">
        <v>53.26246448477751</v>
      </c>
      <c r="R408" s="91">
        <v>0</v>
      </c>
      <c r="S408" s="92">
        <f t="shared" si="207"/>
        <v>505.10232549174003</v>
      </c>
      <c r="U408" s="107" t="s">
        <v>25</v>
      </c>
      <c r="V408" s="123">
        <v>0</v>
      </c>
      <c r="W408" s="123">
        <v>40.379666841098469</v>
      </c>
      <c r="X408" s="123">
        <v>53.26246448477751</v>
      </c>
      <c r="Y408" s="123">
        <v>1.2786133209680004</v>
      </c>
      <c r="Z408" s="123">
        <v>10.305014503515906</v>
      </c>
      <c r="AA408" s="123">
        <v>367.03596891091797</v>
      </c>
      <c r="AB408" s="123">
        <v>5.3065032165420476</v>
      </c>
      <c r="AC408" s="124">
        <v>27.534094213920117</v>
      </c>
      <c r="AD408" s="123">
        <v>11.934294325628256</v>
      </c>
      <c r="AE408" s="123">
        <v>15.59979988829185</v>
      </c>
      <c r="AF408" s="123">
        <v>0</v>
      </c>
      <c r="AG408" s="123">
        <v>0</v>
      </c>
      <c r="AH408" s="123">
        <v>0</v>
      </c>
      <c r="AI408" s="125">
        <f t="shared" si="208"/>
        <v>505.10232549174003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spans="1:111" ht="15">
      <c r="A409" s="28" t="s">
        <v>24</v>
      </c>
      <c r="B409" s="44">
        <v>5.7404383153459797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 t="shared" si="206"/>
        <v>5.7404383153459797</v>
      </c>
      <c r="K409" s="78" t="s">
        <v>24</v>
      </c>
      <c r="L409" s="44">
        <v>5.7404383153459797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8">
        <v>0</v>
      </c>
      <c r="S409" s="89">
        <f t="shared" si="207"/>
        <v>5.7404383153459797</v>
      </c>
      <c r="U409" s="108" t="s">
        <v>24</v>
      </c>
      <c r="V409" s="119">
        <v>5.7404383153459797</v>
      </c>
      <c r="W409" s="119">
        <v>0</v>
      </c>
      <c r="X409" s="119">
        <v>0</v>
      </c>
      <c r="Y409" s="119">
        <v>0</v>
      </c>
      <c r="Z409" s="119">
        <v>0</v>
      </c>
      <c r="AA409" s="119">
        <v>0</v>
      </c>
      <c r="AB409" s="119">
        <v>0</v>
      </c>
      <c r="AC409" s="120">
        <v>0</v>
      </c>
      <c r="AD409" s="119">
        <v>0</v>
      </c>
      <c r="AE409" s="119">
        <v>0</v>
      </c>
      <c r="AF409" s="119">
        <v>0</v>
      </c>
      <c r="AG409" s="119">
        <v>0</v>
      </c>
      <c r="AH409" s="119">
        <v>0</v>
      </c>
      <c r="AI409" s="122">
        <f t="shared" si="208"/>
        <v>5.7404383153459797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spans="1:111" ht="15">
      <c r="A410" s="27" t="s">
        <v>59</v>
      </c>
      <c r="B410" s="41">
        <v>0.28471508456456834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 t="shared" si="206"/>
        <v>0.28471508456456834</v>
      </c>
      <c r="K410" s="77" t="s">
        <v>59</v>
      </c>
      <c r="L410" s="90">
        <v>0.28471508456456834</v>
      </c>
      <c r="M410" s="90">
        <v>0</v>
      </c>
      <c r="N410" s="90">
        <v>0</v>
      </c>
      <c r="O410" s="90">
        <v>0</v>
      </c>
      <c r="P410" s="90">
        <v>0</v>
      </c>
      <c r="Q410" s="90">
        <v>0</v>
      </c>
      <c r="R410" s="91">
        <v>0</v>
      </c>
      <c r="S410" s="92">
        <f t="shared" si="207"/>
        <v>0.28471508456456834</v>
      </c>
      <c r="U410" s="107" t="s">
        <v>59</v>
      </c>
      <c r="V410" s="123">
        <v>0.28471508456456834</v>
      </c>
      <c r="W410" s="123">
        <v>0</v>
      </c>
      <c r="X410" s="123">
        <v>0</v>
      </c>
      <c r="Y410" s="123">
        <v>0</v>
      </c>
      <c r="Z410" s="123">
        <v>0</v>
      </c>
      <c r="AA410" s="123">
        <v>0</v>
      </c>
      <c r="AB410" s="123">
        <v>0</v>
      </c>
      <c r="AC410" s="124">
        <v>0</v>
      </c>
      <c r="AD410" s="123">
        <v>0</v>
      </c>
      <c r="AE410" s="123">
        <v>0</v>
      </c>
      <c r="AF410" s="123">
        <v>0</v>
      </c>
      <c r="AG410" s="123">
        <v>0</v>
      </c>
      <c r="AH410" s="123">
        <v>0</v>
      </c>
      <c r="AI410" s="125">
        <f t="shared" si="208"/>
        <v>0.28471508456456834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spans="1:111" ht="15">
      <c r="A411" s="28" t="s">
        <v>22</v>
      </c>
      <c r="B411" s="44">
        <v>2.5358416892732851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206"/>
        <v>2.5358416892732851</v>
      </c>
      <c r="K411" s="78" t="s">
        <v>22</v>
      </c>
      <c r="L411" s="44">
        <v>2.5358416892732851</v>
      </c>
      <c r="M411" s="44">
        <v>0</v>
      </c>
      <c r="N411" s="44">
        <v>0</v>
      </c>
      <c r="O411" s="44">
        <v>0</v>
      </c>
      <c r="P411" s="44">
        <v>0.9692008343404217</v>
      </c>
      <c r="Q411" s="44">
        <v>0</v>
      </c>
      <c r="R411" s="88">
        <v>0</v>
      </c>
      <c r="S411" s="89">
        <f t="shared" si="207"/>
        <v>3.5050425236137066</v>
      </c>
      <c r="U411" s="108" t="s">
        <v>22</v>
      </c>
      <c r="V411" s="119">
        <v>0</v>
      </c>
      <c r="W411" s="119">
        <v>0</v>
      </c>
      <c r="X411" s="119">
        <v>0</v>
      </c>
      <c r="Y411" s="119">
        <v>0</v>
      </c>
      <c r="Z411" s="119">
        <v>0</v>
      </c>
      <c r="AA411" s="119">
        <v>0</v>
      </c>
      <c r="AB411" s="119">
        <v>0.9692008343404217</v>
      </c>
      <c r="AC411" s="120">
        <v>2.5358416892732851</v>
      </c>
      <c r="AD411" s="119">
        <v>2.5358416892732851</v>
      </c>
      <c r="AE411" s="119">
        <v>0</v>
      </c>
      <c r="AF411" s="119">
        <v>0</v>
      </c>
      <c r="AG411" s="119">
        <v>0</v>
      </c>
      <c r="AH411" s="119">
        <v>0</v>
      </c>
      <c r="AI411" s="122">
        <f t="shared" si="208"/>
        <v>3.5050425236137066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spans="1:111" ht="15">
      <c r="A412" s="27" t="s">
        <v>21</v>
      </c>
      <c r="B412" s="41">
        <v>0.84989889385528949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 t="shared" si="206"/>
        <v>0.84989889385528949</v>
      </c>
      <c r="K412" s="77" t="s">
        <v>21</v>
      </c>
      <c r="L412" s="90">
        <v>0.84989889385528949</v>
      </c>
      <c r="M412" s="90">
        <v>0</v>
      </c>
      <c r="N412" s="90">
        <v>0</v>
      </c>
      <c r="O412" s="90">
        <v>0</v>
      </c>
      <c r="P412" s="90">
        <v>0</v>
      </c>
      <c r="Q412" s="90">
        <v>0</v>
      </c>
      <c r="R412" s="91">
        <v>0</v>
      </c>
      <c r="S412" s="92">
        <f t="shared" si="207"/>
        <v>0.84989889385528949</v>
      </c>
      <c r="U412" s="107" t="s">
        <v>60</v>
      </c>
      <c r="V412" s="123">
        <v>0.84989889385528949</v>
      </c>
      <c r="W412" s="123">
        <v>0</v>
      </c>
      <c r="X412" s="123">
        <v>0</v>
      </c>
      <c r="Y412" s="123">
        <v>0</v>
      </c>
      <c r="Z412" s="123">
        <v>0</v>
      </c>
      <c r="AA412" s="123">
        <v>0</v>
      </c>
      <c r="AB412" s="123">
        <v>0</v>
      </c>
      <c r="AC412" s="124">
        <v>0</v>
      </c>
      <c r="AD412" s="123">
        <v>0</v>
      </c>
      <c r="AE412" s="123">
        <v>0</v>
      </c>
      <c r="AF412" s="123">
        <v>0</v>
      </c>
      <c r="AG412" s="123">
        <v>0</v>
      </c>
      <c r="AH412" s="123">
        <v>0</v>
      </c>
      <c r="AI412" s="125">
        <f t="shared" si="208"/>
        <v>0.84989889385528949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spans="1:111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206"/>
        <v>0</v>
      </c>
      <c r="K413" s="79" t="s">
        <v>63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8">
        <v>0</v>
      </c>
      <c r="S413" s="89">
        <f t="shared" si="207"/>
        <v>0</v>
      </c>
      <c r="U413" s="109" t="s">
        <v>61</v>
      </c>
      <c r="V413" s="119">
        <v>0</v>
      </c>
      <c r="W413" s="119">
        <v>0</v>
      </c>
      <c r="X413" s="119">
        <v>0</v>
      </c>
      <c r="Y413" s="119">
        <v>0</v>
      </c>
      <c r="Z413" s="119">
        <v>0</v>
      </c>
      <c r="AA413" s="119">
        <v>0</v>
      </c>
      <c r="AB413" s="119">
        <v>0</v>
      </c>
      <c r="AC413" s="120">
        <v>0</v>
      </c>
      <c r="AD413" s="121">
        <v>0</v>
      </c>
      <c r="AE413" s="121">
        <v>0</v>
      </c>
      <c r="AF413" s="121">
        <v>0</v>
      </c>
      <c r="AG413" s="121">
        <v>0</v>
      </c>
      <c r="AH413" s="121">
        <v>0</v>
      </c>
      <c r="AI413" s="122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spans="1:111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206"/>
        <v>0</v>
      </c>
      <c r="K414" s="80" t="s">
        <v>23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4">
        <v>0</v>
      </c>
      <c r="S414" s="95">
        <f t="shared" si="207"/>
        <v>0</v>
      </c>
      <c r="U414" s="110" t="s">
        <v>64</v>
      </c>
      <c r="V414" s="126">
        <v>0</v>
      </c>
      <c r="W414" s="126">
        <v>0</v>
      </c>
      <c r="X414" s="126">
        <v>0</v>
      </c>
      <c r="Y414" s="126">
        <v>0</v>
      </c>
      <c r="Z414" s="126">
        <v>0</v>
      </c>
      <c r="AA414" s="126">
        <v>0</v>
      </c>
      <c r="AB414" s="126">
        <v>0</v>
      </c>
      <c r="AC414" s="126">
        <v>0</v>
      </c>
      <c r="AD414" s="126">
        <v>0</v>
      </c>
      <c r="AE414" s="126">
        <v>0</v>
      </c>
      <c r="AF414" s="126">
        <v>0</v>
      </c>
      <c r="AG414" s="126">
        <v>0</v>
      </c>
      <c r="AH414" s="127">
        <v>0</v>
      </c>
      <c r="AI414" s="128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spans="1:111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206"/>
        <v>0</v>
      </c>
      <c r="K415" s="81" t="s">
        <v>19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96">
        <v>0</v>
      </c>
      <c r="S415" s="97">
        <f t="shared" si="207"/>
        <v>0</v>
      </c>
      <c r="U415" s="111" t="s">
        <v>19</v>
      </c>
      <c r="V415" s="129">
        <v>0</v>
      </c>
      <c r="W415" s="129">
        <v>0</v>
      </c>
      <c r="X415" s="129">
        <v>0</v>
      </c>
      <c r="Y415" s="129">
        <v>0</v>
      </c>
      <c r="Z415" s="129">
        <v>0</v>
      </c>
      <c r="AA415" s="129">
        <v>0</v>
      </c>
      <c r="AB415" s="129">
        <v>0</v>
      </c>
      <c r="AC415" s="129">
        <v>0</v>
      </c>
      <c r="AD415" s="130">
        <v>0</v>
      </c>
      <c r="AE415" s="130">
        <v>0</v>
      </c>
      <c r="AF415" s="130">
        <v>0</v>
      </c>
      <c r="AG415" s="130">
        <v>0</v>
      </c>
      <c r="AH415" s="130">
        <v>0</v>
      </c>
      <c r="AI415" s="131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spans="1:111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206"/>
        <v>0</v>
      </c>
      <c r="K416" s="80" t="s">
        <v>20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4">
        <v>0</v>
      </c>
      <c r="S416" s="95">
        <f t="shared" si="207"/>
        <v>0</v>
      </c>
      <c r="U416" s="110" t="s">
        <v>20</v>
      </c>
      <c r="V416" s="126">
        <v>0</v>
      </c>
      <c r="W416" s="126">
        <v>0</v>
      </c>
      <c r="X416" s="126">
        <v>0</v>
      </c>
      <c r="Y416" s="126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26">
        <v>0</v>
      </c>
      <c r="AF416" s="126">
        <v>0</v>
      </c>
      <c r="AG416" s="126">
        <v>0</v>
      </c>
      <c r="AH416" s="127">
        <v>0</v>
      </c>
      <c r="AI416" s="128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spans="1:111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206"/>
        <v>0</v>
      </c>
      <c r="K417" s="82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8">
        <v>0</v>
      </c>
      <c r="S417" s="99">
        <f t="shared" si="207"/>
        <v>0</v>
      </c>
      <c r="U417" s="111" t="s">
        <v>11</v>
      </c>
      <c r="V417" s="129">
        <v>0</v>
      </c>
      <c r="W417" s="129">
        <v>0</v>
      </c>
      <c r="X417" s="129">
        <v>0</v>
      </c>
      <c r="Y417" s="129">
        <v>0</v>
      </c>
      <c r="Z417" s="129">
        <v>0</v>
      </c>
      <c r="AA417" s="129">
        <v>0</v>
      </c>
      <c r="AB417" s="129">
        <v>0</v>
      </c>
      <c r="AC417" s="129">
        <v>0</v>
      </c>
      <c r="AD417" s="130">
        <v>0</v>
      </c>
      <c r="AE417" s="130">
        <v>0</v>
      </c>
      <c r="AF417" s="130">
        <v>0</v>
      </c>
      <c r="AG417" s="130">
        <v>0</v>
      </c>
      <c r="AH417" s="130">
        <v>0</v>
      </c>
      <c r="AI417" s="131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spans="1:111" ht="15">
      <c r="A418" s="34" t="s">
        <v>26</v>
      </c>
      <c r="B418" s="70">
        <f>SUM(B397:B413)</f>
        <v>124.17734345785742</v>
      </c>
      <c r="C418" s="70">
        <f t="shared" ref="C418:I418" si="209">SUM(C397:C413)</f>
        <v>79.900769982484832</v>
      </c>
      <c r="D418" s="70">
        <f t="shared" si="209"/>
        <v>36.011802930822654</v>
      </c>
      <c r="E418" s="70">
        <f t="shared" si="209"/>
        <v>382.63576879920981</v>
      </c>
      <c r="F418" s="70">
        <f t="shared" si="209"/>
        <v>0</v>
      </c>
      <c r="G418" s="70">
        <f t="shared" si="209"/>
        <v>53.26246448477751</v>
      </c>
      <c r="H418" s="71">
        <f t="shared" si="209"/>
        <v>0</v>
      </c>
      <c r="I418" s="40">
        <f t="shared" si="209"/>
        <v>675.98814965515226</v>
      </c>
      <c r="K418" s="83" t="s">
        <v>26</v>
      </c>
      <c r="L418" s="70">
        <f>SUM(L397:L413)</f>
        <v>124.17734345785742</v>
      </c>
      <c r="M418" s="70">
        <f t="shared" ref="M418:S418" si="210">SUM(M397:M413)</f>
        <v>79.900769982484832</v>
      </c>
      <c r="N418" s="70">
        <f t="shared" si="210"/>
        <v>36.011802930822654</v>
      </c>
      <c r="O418" s="70">
        <f t="shared" si="210"/>
        <v>382.63576879920981</v>
      </c>
      <c r="P418" s="70">
        <f t="shared" si="210"/>
        <v>38.810519285843561</v>
      </c>
      <c r="Q418" s="70">
        <f t="shared" si="210"/>
        <v>53.26246448477751</v>
      </c>
      <c r="R418" s="71">
        <f t="shared" si="210"/>
        <v>0</v>
      </c>
      <c r="S418" s="100">
        <f t="shared" si="210"/>
        <v>714.79866894099587</v>
      </c>
      <c r="U418" s="112" t="s">
        <v>62</v>
      </c>
      <c r="V418" s="132">
        <f>SUM(V397:V413)</f>
        <v>69.327540601857407</v>
      </c>
      <c r="W418" s="132">
        <f t="shared" ref="W418:AH418" si="211">SUM(W397:W413)</f>
        <v>40.379666841098469</v>
      </c>
      <c r="X418" s="132">
        <f t="shared" si="211"/>
        <v>53.26246448477751</v>
      </c>
      <c r="Y418" s="132">
        <f t="shared" si="211"/>
        <v>79.900769982484832</v>
      </c>
      <c r="Z418" s="132">
        <f t="shared" si="211"/>
        <v>24.601527055696799</v>
      </c>
      <c r="AA418" s="132">
        <f t="shared" si="211"/>
        <v>367.03596891091797</v>
      </c>
      <c r="AB418" s="132">
        <f t="shared" si="211"/>
        <v>38.810519285843561</v>
      </c>
      <c r="AC418" s="132">
        <f t="shared" si="211"/>
        <v>41.480211778319259</v>
      </c>
      <c r="AD418" s="133">
        <f t="shared" si="211"/>
        <v>14.470136014901541</v>
      </c>
      <c r="AE418" s="133">
        <f t="shared" si="211"/>
        <v>15.59979988829185</v>
      </c>
      <c r="AF418" s="133">
        <f t="shared" si="211"/>
        <v>0</v>
      </c>
      <c r="AG418" s="133">
        <f t="shared" si="211"/>
        <v>11.41027587512586</v>
      </c>
      <c r="AH418" s="133">
        <f t="shared" si="211"/>
        <v>0</v>
      </c>
      <c r="AI418" s="134">
        <f>SUM(V418:AC418)</f>
        <v>714.79866894099587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spans="1:111" s="14" customFormat="1" ht="15" thickBot="1">
      <c r="A419" s="31" t="s">
        <v>86</v>
      </c>
      <c r="B419" s="49">
        <f>IF($I418=0,"-",B418/$I418)</f>
        <v>0.18369751529106701</v>
      </c>
      <c r="C419" s="49">
        <f t="shared" ref="C419:H419" si="212">IF($I418=0,"-",C418/$I418)</f>
        <v>0.11819847733017999</v>
      </c>
      <c r="D419" s="49">
        <f t="shared" si="212"/>
        <v>5.3272831704510901E-2</v>
      </c>
      <c r="E419" s="49">
        <f t="shared" si="212"/>
        <v>0.5660391665067015</v>
      </c>
      <c r="F419" s="49">
        <f t="shared" si="212"/>
        <v>0</v>
      </c>
      <c r="G419" s="49">
        <f t="shared" si="212"/>
        <v>7.8792009167540519E-2</v>
      </c>
      <c r="H419" s="72">
        <f t="shared" si="212"/>
        <v>0</v>
      </c>
      <c r="I419" s="50">
        <f>SUM(B419:H419)</f>
        <v>0.99999999999999989</v>
      </c>
      <c r="K419" s="84" t="s">
        <v>86</v>
      </c>
      <c r="L419" s="101">
        <f>IF($S418=0,"-",L418/$S418)</f>
        <v>0.17372352363474788</v>
      </c>
      <c r="M419" s="101">
        <f t="shared" ref="M419:R419" si="213">IF($S418=0,"-",M418/$S418)</f>
        <v>0.11178080409811222</v>
      </c>
      <c r="N419" s="101">
        <f t="shared" si="213"/>
        <v>5.0380344138267141E-2</v>
      </c>
      <c r="O419" s="101">
        <f t="shared" si="213"/>
        <v>0.53530565378094608</v>
      </c>
      <c r="P419" s="101">
        <f t="shared" si="213"/>
        <v>5.4295735249959225E-2</v>
      </c>
      <c r="Q419" s="101">
        <f t="shared" si="213"/>
        <v>7.4513939097967372E-2</v>
      </c>
      <c r="R419" s="102">
        <f t="shared" si="213"/>
        <v>0</v>
      </c>
      <c r="S419" s="103">
        <f>SUM(L419:R419)</f>
        <v>0.99999999999999989</v>
      </c>
      <c r="U419" s="113" t="s">
        <v>86</v>
      </c>
      <c r="V419" s="135">
        <f>+V418/$AI418</f>
        <v>9.6988905567730085E-2</v>
      </c>
      <c r="W419" s="135">
        <f t="shared" ref="W419:AH419" si="214">+W418/$AI418</f>
        <v>5.6490965352415434E-2</v>
      </c>
      <c r="X419" s="135">
        <f t="shared" si="214"/>
        <v>7.4513939097967372E-2</v>
      </c>
      <c r="Y419" s="135">
        <f t="shared" si="214"/>
        <v>0.11178080409811222</v>
      </c>
      <c r="Z419" s="135">
        <f t="shared" si="214"/>
        <v>3.4417421470782805E-2</v>
      </c>
      <c r="AA419" s="135">
        <f t="shared" si="214"/>
        <v>0.5134816065825879</v>
      </c>
      <c r="AB419" s="135">
        <f t="shared" si="214"/>
        <v>5.4295735249959225E-2</v>
      </c>
      <c r="AC419" s="135">
        <f t="shared" si="214"/>
        <v>5.8030622580444821E-2</v>
      </c>
      <c r="AD419" s="135">
        <f t="shared" si="214"/>
        <v>2.0243652714602354E-2</v>
      </c>
      <c r="AE419" s="135">
        <f t="shared" si="214"/>
        <v>2.1824047198358114E-2</v>
      </c>
      <c r="AF419" s="135">
        <f t="shared" si="214"/>
        <v>0</v>
      </c>
      <c r="AG419" s="135">
        <f t="shared" si="214"/>
        <v>1.5962922667484343E-2</v>
      </c>
      <c r="AH419" s="135">
        <f t="shared" si="214"/>
        <v>0</v>
      </c>
      <c r="AI419" s="136">
        <f>SUM(V419:AC419)</f>
        <v>0.99999999999999989</v>
      </c>
    </row>
    <row r="420" spans="1:111" ht="15" thickBot="1">
      <c r="A420" s="32"/>
      <c r="B420" s="32"/>
      <c r="C420" s="32"/>
      <c r="D420" s="32"/>
      <c r="E420" s="32"/>
      <c r="F420" s="32"/>
      <c r="G420" s="32"/>
      <c r="H420" s="32"/>
      <c r="I420" s="32"/>
      <c r="K420" s="32"/>
      <c r="L420" s="32"/>
      <c r="M420" s="32"/>
      <c r="N420" s="32"/>
      <c r="O420" s="32"/>
      <c r="P420" s="32"/>
      <c r="Q420" s="32"/>
      <c r="R420" s="32"/>
      <c r="S420" s="32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spans="1:111" ht="30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4" t="s">
        <v>42</v>
      </c>
      <c r="L421" s="86" t="s">
        <v>0</v>
      </c>
      <c r="M421" s="86" t="s">
        <v>1</v>
      </c>
      <c r="N421" s="86" t="s">
        <v>2</v>
      </c>
      <c r="O421" s="86" t="s">
        <v>3</v>
      </c>
      <c r="P421" s="86" t="s">
        <v>27</v>
      </c>
      <c r="Q421" s="86" t="s">
        <v>4</v>
      </c>
      <c r="R421" s="86" t="s">
        <v>5</v>
      </c>
      <c r="S421" s="87" t="s">
        <v>6</v>
      </c>
      <c r="U421" s="445" t="s">
        <v>42</v>
      </c>
      <c r="V421" s="116" t="s">
        <v>77</v>
      </c>
      <c r="W421" s="116" t="s">
        <v>78</v>
      </c>
      <c r="X421" s="116" t="s">
        <v>4</v>
      </c>
      <c r="Y421" s="116" t="s">
        <v>1</v>
      </c>
      <c r="Z421" s="116" t="s">
        <v>2</v>
      </c>
      <c r="AA421" s="116" t="s">
        <v>3</v>
      </c>
      <c r="AB421" s="116" t="s">
        <v>54</v>
      </c>
      <c r="AC421" s="116" t="s">
        <v>66</v>
      </c>
      <c r="AD421" s="117" t="s">
        <v>79</v>
      </c>
      <c r="AE421" s="117" t="s">
        <v>80</v>
      </c>
      <c r="AF421" s="117" t="s">
        <v>81</v>
      </c>
      <c r="AG421" s="117" t="s">
        <v>82</v>
      </c>
      <c r="AH421" s="117" t="s">
        <v>83</v>
      </c>
      <c r="AI421" s="118" t="s">
        <v>62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spans="1:111" ht="15">
      <c r="A422" s="411" t="s">
        <v>42</v>
      </c>
      <c r="B422" s="386" t="s">
        <v>119</v>
      </c>
      <c r="C422" s="387"/>
      <c r="D422" s="387"/>
      <c r="E422" s="387"/>
      <c r="F422" s="387"/>
      <c r="G422" s="387"/>
      <c r="H422" s="387"/>
      <c r="I422" s="388"/>
      <c r="K422" s="405" t="s">
        <v>42</v>
      </c>
      <c r="L422" s="389" t="s">
        <v>119</v>
      </c>
      <c r="M422" s="390"/>
      <c r="N422" s="390"/>
      <c r="O422" s="390"/>
      <c r="P422" s="390"/>
      <c r="Q422" s="390"/>
      <c r="R422" s="390"/>
      <c r="S422" s="391"/>
      <c r="U422" s="446" t="s">
        <v>42</v>
      </c>
      <c r="V422" s="402" t="s">
        <v>119</v>
      </c>
      <c r="W422" s="402"/>
      <c r="X422" s="402"/>
      <c r="Y422" s="402"/>
      <c r="Z422" s="402"/>
      <c r="AA422" s="402"/>
      <c r="AB422" s="402"/>
      <c r="AC422" s="402"/>
      <c r="AD422" s="402"/>
      <c r="AE422" s="402"/>
      <c r="AF422" s="402"/>
      <c r="AG422" s="402"/>
      <c r="AH422" s="402"/>
      <c r="AI422" s="403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spans="1:111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  <c r="K423" s="85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4">
        <v>0</v>
      </c>
      <c r="S423" s="105">
        <f>SUM(L423:R423)</f>
        <v>0</v>
      </c>
      <c r="U423" s="106" t="s">
        <v>7</v>
      </c>
      <c r="V423" s="119">
        <v>0</v>
      </c>
      <c r="W423" s="119">
        <v>0</v>
      </c>
      <c r="X423" s="119">
        <v>0</v>
      </c>
      <c r="Y423" s="119">
        <v>0</v>
      </c>
      <c r="Z423" s="119">
        <v>0</v>
      </c>
      <c r="AA423" s="119">
        <v>0</v>
      </c>
      <c r="AB423" s="119">
        <v>0</v>
      </c>
      <c r="AC423" s="120">
        <v>0</v>
      </c>
      <c r="AD423" s="121">
        <v>0</v>
      </c>
      <c r="AE423" s="121">
        <v>0</v>
      </c>
      <c r="AF423" s="121">
        <v>0</v>
      </c>
      <c r="AG423" s="121">
        <v>0</v>
      </c>
      <c r="AH423" s="121">
        <v>0</v>
      </c>
      <c r="AI423" s="122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spans="1:111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215">SUM(B424:H424)</f>
        <v>0</v>
      </c>
      <c r="K424" s="77" t="s">
        <v>8</v>
      </c>
      <c r="L424" s="90">
        <v>0</v>
      </c>
      <c r="M424" s="90">
        <v>0</v>
      </c>
      <c r="N424" s="90">
        <v>0</v>
      </c>
      <c r="O424" s="90">
        <v>0</v>
      </c>
      <c r="P424" s="90">
        <v>0</v>
      </c>
      <c r="Q424" s="90">
        <v>0</v>
      </c>
      <c r="R424" s="91">
        <v>0</v>
      </c>
      <c r="S424" s="92">
        <f t="shared" ref="S424:S443" si="216">SUM(L424:R424)</f>
        <v>0</v>
      </c>
      <c r="U424" s="107" t="s">
        <v>8</v>
      </c>
      <c r="V424" s="123">
        <v>0</v>
      </c>
      <c r="W424" s="123">
        <v>0</v>
      </c>
      <c r="X424" s="123">
        <v>0</v>
      </c>
      <c r="Y424" s="123">
        <v>0</v>
      </c>
      <c r="Z424" s="123">
        <v>0</v>
      </c>
      <c r="AA424" s="123">
        <v>0</v>
      </c>
      <c r="AB424" s="123">
        <v>0</v>
      </c>
      <c r="AC424" s="124">
        <v>0</v>
      </c>
      <c r="AD424" s="123">
        <v>0</v>
      </c>
      <c r="AE424" s="123">
        <v>0</v>
      </c>
      <c r="AF424" s="123">
        <v>0</v>
      </c>
      <c r="AG424" s="123">
        <v>0</v>
      </c>
      <c r="AH424" s="123">
        <v>0</v>
      </c>
      <c r="AI424" s="125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spans="1:111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215"/>
        <v>0</v>
      </c>
      <c r="K425" s="78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8">
        <v>0</v>
      </c>
      <c r="S425" s="89">
        <f t="shared" si="216"/>
        <v>0</v>
      </c>
      <c r="U425" s="108" t="s">
        <v>10</v>
      </c>
      <c r="V425" s="119">
        <v>0</v>
      </c>
      <c r="W425" s="119">
        <v>0</v>
      </c>
      <c r="X425" s="119">
        <v>0</v>
      </c>
      <c r="Y425" s="119">
        <v>0</v>
      </c>
      <c r="Z425" s="119">
        <v>0</v>
      </c>
      <c r="AA425" s="119">
        <v>0</v>
      </c>
      <c r="AB425" s="119">
        <v>0</v>
      </c>
      <c r="AC425" s="120">
        <v>0</v>
      </c>
      <c r="AD425" s="121">
        <v>0</v>
      </c>
      <c r="AE425" s="121">
        <v>0</v>
      </c>
      <c r="AF425" s="121">
        <v>0</v>
      </c>
      <c r="AG425" s="121">
        <v>0</v>
      </c>
      <c r="AH425" s="121">
        <v>0</v>
      </c>
      <c r="AI425" s="122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spans="1:111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215"/>
        <v>0</v>
      </c>
      <c r="K426" s="77" t="s">
        <v>55</v>
      </c>
      <c r="L426" s="90">
        <v>0</v>
      </c>
      <c r="M426" s="90">
        <v>0</v>
      </c>
      <c r="N426" s="90">
        <v>0</v>
      </c>
      <c r="O426" s="90">
        <v>0</v>
      </c>
      <c r="P426" s="90">
        <v>0</v>
      </c>
      <c r="Q426" s="90">
        <v>0</v>
      </c>
      <c r="R426" s="91">
        <v>0</v>
      </c>
      <c r="S426" s="92">
        <f t="shared" si="216"/>
        <v>0</v>
      </c>
      <c r="U426" s="107" t="s">
        <v>55</v>
      </c>
      <c r="V426" s="123">
        <v>0</v>
      </c>
      <c r="W426" s="123">
        <v>0</v>
      </c>
      <c r="X426" s="123">
        <v>0</v>
      </c>
      <c r="Y426" s="123">
        <v>0</v>
      </c>
      <c r="Z426" s="123">
        <v>0</v>
      </c>
      <c r="AA426" s="123">
        <v>0</v>
      </c>
      <c r="AB426" s="123">
        <v>0</v>
      </c>
      <c r="AC426" s="124">
        <v>0</v>
      </c>
      <c r="AD426" s="123">
        <v>0</v>
      </c>
      <c r="AE426" s="123">
        <v>0</v>
      </c>
      <c r="AF426" s="123">
        <v>0</v>
      </c>
      <c r="AG426" s="123">
        <v>0</v>
      </c>
      <c r="AH426" s="123">
        <v>0</v>
      </c>
      <c r="AI426" s="125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spans="1:111" ht="15">
      <c r="A427" s="28" t="s">
        <v>16</v>
      </c>
      <c r="B427" s="44">
        <v>137.33751059444819</v>
      </c>
      <c r="C427" s="44">
        <v>0</v>
      </c>
      <c r="D427" s="44">
        <v>4.9098638505130783</v>
      </c>
      <c r="E427" s="44">
        <v>0</v>
      </c>
      <c r="F427" s="397"/>
      <c r="G427" s="44">
        <v>0</v>
      </c>
      <c r="H427" s="45">
        <v>0</v>
      </c>
      <c r="I427" s="40">
        <f t="shared" si="215"/>
        <v>142.24737444496128</v>
      </c>
      <c r="K427" s="78" t="s">
        <v>16</v>
      </c>
      <c r="L427" s="44">
        <v>137.33751059444819</v>
      </c>
      <c r="M427" s="44">
        <v>0</v>
      </c>
      <c r="N427" s="44">
        <v>4.9098638505130783</v>
      </c>
      <c r="O427" s="44">
        <v>0</v>
      </c>
      <c r="P427" s="44">
        <v>0</v>
      </c>
      <c r="Q427" s="44">
        <v>0</v>
      </c>
      <c r="R427" s="88">
        <v>0</v>
      </c>
      <c r="S427" s="89">
        <f t="shared" si="216"/>
        <v>142.24737444496128</v>
      </c>
      <c r="U427" s="108" t="s">
        <v>16</v>
      </c>
      <c r="V427" s="119">
        <v>92.752412231682669</v>
      </c>
      <c r="W427" s="119">
        <v>0</v>
      </c>
      <c r="X427" s="119">
        <v>0</v>
      </c>
      <c r="Y427" s="119">
        <v>0</v>
      </c>
      <c r="Z427" s="119">
        <v>4.6012654512471025</v>
      </c>
      <c r="AA427" s="119">
        <v>0</v>
      </c>
      <c r="AB427" s="119">
        <v>0</v>
      </c>
      <c r="AC427" s="120">
        <v>44.893696762031482</v>
      </c>
      <c r="AD427" s="121">
        <v>44.585098362765507</v>
      </c>
      <c r="AE427" s="121">
        <v>0</v>
      </c>
      <c r="AF427" s="121">
        <v>0</v>
      </c>
      <c r="AG427" s="121">
        <v>0.30859839926597565</v>
      </c>
      <c r="AH427" s="121">
        <v>0</v>
      </c>
      <c r="AI427" s="122">
        <f t="shared" si="217"/>
        <v>142.24737444496125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spans="1:111" ht="15">
      <c r="A428" s="27" t="s">
        <v>67</v>
      </c>
      <c r="B428" s="41">
        <v>45.688965788625929</v>
      </c>
      <c r="C428" s="41">
        <v>21.438052123732863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215"/>
        <v>67.127017912358795</v>
      </c>
      <c r="K428" s="77" t="s">
        <v>67</v>
      </c>
      <c r="L428" s="90">
        <v>45.688965788625929</v>
      </c>
      <c r="M428" s="90">
        <v>21.438052123732863</v>
      </c>
      <c r="N428" s="90">
        <v>0</v>
      </c>
      <c r="O428" s="90">
        <v>0</v>
      </c>
      <c r="P428" s="90">
        <v>0</v>
      </c>
      <c r="Q428" s="90">
        <v>0</v>
      </c>
      <c r="R428" s="91">
        <v>0</v>
      </c>
      <c r="S428" s="92">
        <f t="shared" si="216"/>
        <v>67.127017912358795</v>
      </c>
      <c r="U428" s="107" t="s">
        <v>56</v>
      </c>
      <c r="V428" s="123">
        <v>45.375032312839018</v>
      </c>
      <c r="W428" s="123">
        <v>0</v>
      </c>
      <c r="X428" s="123">
        <v>0</v>
      </c>
      <c r="Y428" s="123">
        <v>21.438052123732863</v>
      </c>
      <c r="Z428" s="123">
        <v>0</v>
      </c>
      <c r="AA428" s="123">
        <v>0</v>
      </c>
      <c r="AB428" s="123">
        <v>0</v>
      </c>
      <c r="AC428" s="124">
        <v>0.313933475786913</v>
      </c>
      <c r="AD428" s="123">
        <v>0.313933475786913</v>
      </c>
      <c r="AE428" s="123">
        <v>0</v>
      </c>
      <c r="AF428" s="123">
        <v>0</v>
      </c>
      <c r="AG428" s="123">
        <v>0</v>
      </c>
      <c r="AH428" s="123">
        <v>0</v>
      </c>
      <c r="AI428" s="125">
        <f t="shared" si="217"/>
        <v>67.127017912358795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spans="1:111" ht="15">
      <c r="A429" s="28" t="s">
        <v>57</v>
      </c>
      <c r="B429" s="44">
        <v>0</v>
      </c>
      <c r="C429" s="44">
        <v>0</v>
      </c>
      <c r="D429" s="44">
        <v>0</v>
      </c>
      <c r="E429" s="44">
        <v>3.7005283510348271E-2</v>
      </c>
      <c r="F429" s="397"/>
      <c r="G429" s="44">
        <v>0</v>
      </c>
      <c r="H429" s="45">
        <v>0</v>
      </c>
      <c r="I429" s="40">
        <f t="shared" si="215"/>
        <v>3.7005283510348271E-2</v>
      </c>
      <c r="K429" s="78" t="s">
        <v>57</v>
      </c>
      <c r="L429" s="44">
        <v>0</v>
      </c>
      <c r="M429" s="44">
        <v>0</v>
      </c>
      <c r="N429" s="44">
        <v>0</v>
      </c>
      <c r="O429" s="44">
        <v>3.7005283510348271E-2</v>
      </c>
      <c r="P429" s="44">
        <v>427.52250868589283</v>
      </c>
      <c r="Q429" s="44">
        <v>0</v>
      </c>
      <c r="R429" s="88">
        <v>0</v>
      </c>
      <c r="S429" s="89">
        <f t="shared" si="216"/>
        <v>427.55951396940316</v>
      </c>
      <c r="U429" s="108" t="s">
        <v>57</v>
      </c>
      <c r="V429" s="119">
        <v>0</v>
      </c>
      <c r="W429" s="119">
        <v>0</v>
      </c>
      <c r="X429" s="119">
        <v>0</v>
      </c>
      <c r="Y429" s="119">
        <v>0</v>
      </c>
      <c r="Z429" s="119">
        <v>0</v>
      </c>
      <c r="AA429" s="119">
        <v>3.7005283510348271E-2</v>
      </c>
      <c r="AB429" s="119">
        <v>427.52250868589283</v>
      </c>
      <c r="AC429" s="120">
        <v>0</v>
      </c>
      <c r="AD429" s="119">
        <v>0</v>
      </c>
      <c r="AE429" s="119">
        <v>0</v>
      </c>
      <c r="AF429" s="119">
        <v>0</v>
      </c>
      <c r="AG429" s="119">
        <v>0</v>
      </c>
      <c r="AH429" s="119">
        <v>0</v>
      </c>
      <c r="AI429" s="122">
        <f t="shared" si="217"/>
        <v>427.55951396940316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spans="1:111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215"/>
        <v>0</v>
      </c>
      <c r="K430" s="77" t="s">
        <v>12</v>
      </c>
      <c r="L430" s="90">
        <v>0</v>
      </c>
      <c r="M430" s="90">
        <v>0</v>
      </c>
      <c r="N430" s="90">
        <v>0</v>
      </c>
      <c r="O430" s="90">
        <v>0</v>
      </c>
      <c r="P430" s="90">
        <v>35.529816087135991</v>
      </c>
      <c r="Q430" s="90">
        <v>0</v>
      </c>
      <c r="R430" s="91">
        <v>0</v>
      </c>
      <c r="S430" s="92">
        <f t="shared" si="216"/>
        <v>35.529816087135991</v>
      </c>
      <c r="U430" s="107" t="s">
        <v>12</v>
      </c>
      <c r="V430" s="123">
        <v>0</v>
      </c>
      <c r="W430" s="123">
        <v>0</v>
      </c>
      <c r="X430" s="123">
        <v>0</v>
      </c>
      <c r="Y430" s="123">
        <v>0</v>
      </c>
      <c r="Z430" s="123">
        <v>0</v>
      </c>
      <c r="AA430" s="123">
        <v>0</v>
      </c>
      <c r="AB430" s="123">
        <v>35.529816087135991</v>
      </c>
      <c r="AC430" s="124">
        <v>0</v>
      </c>
      <c r="AD430" s="123">
        <v>0</v>
      </c>
      <c r="AE430" s="123">
        <v>0</v>
      </c>
      <c r="AF430" s="123">
        <v>0</v>
      </c>
      <c r="AG430" s="123">
        <v>0</v>
      </c>
      <c r="AH430" s="123">
        <v>0</v>
      </c>
      <c r="AI430" s="125">
        <f t="shared" si="217"/>
        <v>35.529816087135991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spans="1:111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215"/>
        <v>0</v>
      </c>
      <c r="K431" s="78" t="s">
        <v>58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8">
        <v>0</v>
      </c>
      <c r="S431" s="89">
        <f t="shared" si="216"/>
        <v>0</v>
      </c>
      <c r="U431" s="108" t="s">
        <v>58</v>
      </c>
      <c r="V431" s="119">
        <v>0</v>
      </c>
      <c r="W431" s="119">
        <v>0</v>
      </c>
      <c r="X431" s="119">
        <v>0</v>
      </c>
      <c r="Y431" s="119">
        <v>0</v>
      </c>
      <c r="Z431" s="119">
        <v>0</v>
      </c>
      <c r="AA431" s="119">
        <v>0</v>
      </c>
      <c r="AB431" s="119">
        <v>0</v>
      </c>
      <c r="AC431" s="120">
        <v>0</v>
      </c>
      <c r="AD431" s="119">
        <v>0</v>
      </c>
      <c r="AE431" s="119">
        <v>0</v>
      </c>
      <c r="AF431" s="119">
        <v>0</v>
      </c>
      <c r="AG431" s="119">
        <v>0</v>
      </c>
      <c r="AH431" s="119">
        <v>0</v>
      </c>
      <c r="AI431" s="122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spans="1:111" ht="15">
      <c r="A432" s="27" t="s">
        <v>17</v>
      </c>
      <c r="B432" s="41">
        <v>0</v>
      </c>
      <c r="C432" s="41">
        <v>0</v>
      </c>
      <c r="D432" s="41">
        <v>0</v>
      </c>
      <c r="E432" s="41">
        <v>0</v>
      </c>
      <c r="F432" s="397"/>
      <c r="G432" s="41">
        <v>0</v>
      </c>
      <c r="H432" s="42">
        <v>0</v>
      </c>
      <c r="I432" s="43">
        <f t="shared" si="215"/>
        <v>0</v>
      </c>
      <c r="K432" s="77" t="s">
        <v>17</v>
      </c>
      <c r="L432" s="90">
        <v>0</v>
      </c>
      <c r="M432" s="90">
        <v>0</v>
      </c>
      <c r="N432" s="90">
        <v>0</v>
      </c>
      <c r="O432" s="90">
        <v>0</v>
      </c>
      <c r="P432" s="90">
        <v>6.5270690980934507</v>
      </c>
      <c r="Q432" s="90">
        <v>0</v>
      </c>
      <c r="R432" s="91">
        <v>0</v>
      </c>
      <c r="S432" s="92">
        <f t="shared" si="216"/>
        <v>6.5270690980934507</v>
      </c>
      <c r="U432" s="107" t="s">
        <v>17</v>
      </c>
      <c r="V432" s="123">
        <v>0</v>
      </c>
      <c r="W432" s="123">
        <v>0</v>
      </c>
      <c r="X432" s="123">
        <v>0</v>
      </c>
      <c r="Y432" s="123">
        <v>0</v>
      </c>
      <c r="Z432" s="123">
        <v>0</v>
      </c>
      <c r="AA432" s="123">
        <v>0</v>
      </c>
      <c r="AB432" s="123">
        <v>6.5270690980934507</v>
      </c>
      <c r="AC432" s="124">
        <v>0</v>
      </c>
      <c r="AD432" s="123">
        <v>0</v>
      </c>
      <c r="AE432" s="123">
        <v>0</v>
      </c>
      <c r="AF432" s="123">
        <v>0</v>
      </c>
      <c r="AG432" s="123">
        <v>0</v>
      </c>
      <c r="AH432" s="123">
        <v>0</v>
      </c>
      <c r="AI432" s="125">
        <f t="shared" si="217"/>
        <v>6.5270690980934507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spans="1:111" ht="15">
      <c r="A433" s="28" t="s">
        <v>139</v>
      </c>
      <c r="B433" s="44">
        <v>83.396727881557752</v>
      </c>
      <c r="C433" s="44">
        <v>165.62868264416767</v>
      </c>
      <c r="D433" s="44">
        <v>67.887316708538194</v>
      </c>
      <c r="E433" s="44">
        <v>0</v>
      </c>
      <c r="F433" s="397"/>
      <c r="G433" s="44">
        <v>0</v>
      </c>
      <c r="H433" s="45">
        <v>0</v>
      </c>
      <c r="I433" s="40">
        <f t="shared" si="215"/>
        <v>316.91272723426363</v>
      </c>
      <c r="K433" s="78" t="s">
        <v>139</v>
      </c>
      <c r="L433" s="44">
        <v>83.396727881557752</v>
      </c>
      <c r="M433" s="44">
        <v>165.62868264416767</v>
      </c>
      <c r="N433" s="44">
        <v>67.887316708538194</v>
      </c>
      <c r="O433" s="44">
        <v>0</v>
      </c>
      <c r="P433" s="44">
        <v>8.2131811376593589E-2</v>
      </c>
      <c r="Q433" s="44">
        <v>0</v>
      </c>
      <c r="R433" s="88">
        <v>0</v>
      </c>
      <c r="S433" s="89">
        <f t="shared" si="216"/>
        <v>316.99485904564023</v>
      </c>
      <c r="U433" s="108" t="s">
        <v>139</v>
      </c>
      <c r="V433" s="119">
        <v>80.00281752871004</v>
      </c>
      <c r="W433" s="119">
        <v>0</v>
      </c>
      <c r="X433" s="119">
        <v>0</v>
      </c>
      <c r="Y433" s="119">
        <v>165.62868264416767</v>
      </c>
      <c r="Z433" s="119">
        <v>67.887316708538194</v>
      </c>
      <c r="AA433" s="119">
        <v>0</v>
      </c>
      <c r="AB433" s="119">
        <v>8.2131811376593589E-2</v>
      </c>
      <c r="AC433" s="120">
        <v>3.3939103528477048</v>
      </c>
      <c r="AD433" s="119">
        <v>3.3939103528477048</v>
      </c>
      <c r="AE433" s="119">
        <v>0</v>
      </c>
      <c r="AF433" s="119">
        <v>0</v>
      </c>
      <c r="AG433" s="119">
        <v>0</v>
      </c>
      <c r="AH433" s="119">
        <v>0</v>
      </c>
      <c r="AI433" s="122">
        <f t="shared" si="217"/>
        <v>316.99485904564017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spans="1:111" ht="15">
      <c r="A434" s="27" t="s">
        <v>25</v>
      </c>
      <c r="B434" s="41">
        <v>510.25245392487858</v>
      </c>
      <c r="C434" s="41">
        <v>1.0282503917269715E-3</v>
      </c>
      <c r="D434" s="41">
        <v>14.579627471673835</v>
      </c>
      <c r="E434" s="41">
        <v>969.35510438166079</v>
      </c>
      <c r="F434" s="397"/>
      <c r="G434" s="41">
        <v>271.37531613057894</v>
      </c>
      <c r="H434" s="42">
        <v>0</v>
      </c>
      <c r="I434" s="43">
        <f t="shared" si="215"/>
        <v>1765.563530159184</v>
      </c>
      <c r="K434" s="77" t="s">
        <v>25</v>
      </c>
      <c r="L434" s="90">
        <v>510.25245392487858</v>
      </c>
      <c r="M434" s="90">
        <v>1.0282503917269715E-3</v>
      </c>
      <c r="N434" s="90">
        <v>14.579627471673835</v>
      </c>
      <c r="O434" s="90">
        <v>969.35510438166079</v>
      </c>
      <c r="P434" s="90">
        <v>2.0203957915168345</v>
      </c>
      <c r="Q434" s="90">
        <v>271.37531613057894</v>
      </c>
      <c r="R434" s="91">
        <v>0</v>
      </c>
      <c r="S434" s="92">
        <f t="shared" si="216"/>
        <v>1767.5839259507009</v>
      </c>
      <c r="U434" s="107" t="s">
        <v>25</v>
      </c>
      <c r="V434" s="123">
        <v>0.69522818461960723</v>
      </c>
      <c r="W434" s="123">
        <v>484.66011542851902</v>
      </c>
      <c r="X434" s="123">
        <v>271.37531613057894</v>
      </c>
      <c r="Y434" s="123">
        <v>1.0282503917269715E-3</v>
      </c>
      <c r="Z434" s="123">
        <v>7.8158675153942188</v>
      </c>
      <c r="AA434" s="123">
        <v>964.19259619460456</v>
      </c>
      <c r="AB434" s="123">
        <v>2.0203957915168345</v>
      </c>
      <c r="AC434" s="124">
        <v>36.823378455075819</v>
      </c>
      <c r="AD434" s="123">
        <v>24.89711031173993</v>
      </c>
      <c r="AE434" s="123">
        <v>5.1625081870562797</v>
      </c>
      <c r="AF434" s="123">
        <v>0</v>
      </c>
      <c r="AG434" s="123">
        <v>6.7637599562796149</v>
      </c>
      <c r="AH434" s="123">
        <v>0</v>
      </c>
      <c r="AI434" s="125">
        <f t="shared" si="217"/>
        <v>1767.5839259507006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spans="1:111" ht="15">
      <c r="A435" s="28" t="s">
        <v>24</v>
      </c>
      <c r="B435" s="44">
        <v>220.04155919063308</v>
      </c>
      <c r="C435" s="44">
        <v>0</v>
      </c>
      <c r="D435" s="44">
        <v>0</v>
      </c>
      <c r="E435" s="44">
        <v>0</v>
      </c>
      <c r="F435" s="397"/>
      <c r="G435" s="44">
        <v>0</v>
      </c>
      <c r="H435" s="45">
        <v>0</v>
      </c>
      <c r="I435" s="40">
        <f t="shared" si="215"/>
        <v>220.04155919063308</v>
      </c>
      <c r="K435" s="78" t="s">
        <v>24</v>
      </c>
      <c r="L435" s="44">
        <v>220.04155919063308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8">
        <v>0</v>
      </c>
      <c r="S435" s="89">
        <f t="shared" si="216"/>
        <v>220.04155919063308</v>
      </c>
      <c r="U435" s="108" t="s">
        <v>24</v>
      </c>
      <c r="V435" s="119">
        <v>185.57509646214066</v>
      </c>
      <c r="W435" s="119">
        <v>0</v>
      </c>
      <c r="X435" s="119">
        <v>0</v>
      </c>
      <c r="Y435" s="119">
        <v>0</v>
      </c>
      <c r="Z435" s="119">
        <v>0</v>
      </c>
      <c r="AA435" s="119">
        <v>0</v>
      </c>
      <c r="AB435" s="119">
        <v>0</v>
      </c>
      <c r="AC435" s="120">
        <v>34.466462728492409</v>
      </c>
      <c r="AD435" s="119">
        <v>34.466462728492409</v>
      </c>
      <c r="AE435" s="119">
        <v>0</v>
      </c>
      <c r="AF435" s="119">
        <v>0</v>
      </c>
      <c r="AG435" s="119">
        <v>0</v>
      </c>
      <c r="AH435" s="119">
        <v>0</v>
      </c>
      <c r="AI435" s="122">
        <f t="shared" si="217"/>
        <v>220.04155919063308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spans="1:111" ht="15">
      <c r="A436" s="27" t="s">
        <v>59</v>
      </c>
      <c r="B436" s="41">
        <v>42.159451543803783</v>
      </c>
      <c r="C436" s="41">
        <v>2.7950265088171107</v>
      </c>
      <c r="D436" s="41">
        <v>31.985338763420621</v>
      </c>
      <c r="E436" s="41">
        <v>0</v>
      </c>
      <c r="F436" s="397"/>
      <c r="G436" s="41">
        <v>0</v>
      </c>
      <c r="H436" s="42">
        <v>0</v>
      </c>
      <c r="I436" s="43">
        <f t="shared" si="215"/>
        <v>76.939816816041514</v>
      </c>
      <c r="K436" s="77" t="s">
        <v>59</v>
      </c>
      <c r="L436" s="90">
        <v>42.159451543803783</v>
      </c>
      <c r="M436" s="90">
        <v>2.7950265088171107</v>
      </c>
      <c r="N436" s="90">
        <v>31.985338763420621</v>
      </c>
      <c r="O436" s="90">
        <v>0</v>
      </c>
      <c r="P436" s="90">
        <v>0</v>
      </c>
      <c r="Q436" s="90">
        <v>0</v>
      </c>
      <c r="R436" s="91">
        <v>0</v>
      </c>
      <c r="S436" s="92">
        <f t="shared" si="216"/>
        <v>76.939816816041514</v>
      </c>
      <c r="U436" s="107" t="s">
        <v>59</v>
      </c>
      <c r="V436" s="123">
        <v>42.159451543803783</v>
      </c>
      <c r="W436" s="123">
        <v>0</v>
      </c>
      <c r="X436" s="123">
        <v>0</v>
      </c>
      <c r="Y436" s="123">
        <v>2.7950265088171107</v>
      </c>
      <c r="Z436" s="123">
        <v>31.985338763420621</v>
      </c>
      <c r="AA436" s="123">
        <v>0</v>
      </c>
      <c r="AB436" s="123">
        <v>0</v>
      </c>
      <c r="AC436" s="124">
        <v>0</v>
      </c>
      <c r="AD436" s="123">
        <v>0</v>
      </c>
      <c r="AE436" s="123">
        <v>0</v>
      </c>
      <c r="AF436" s="123">
        <v>0</v>
      </c>
      <c r="AG436" s="123">
        <v>0</v>
      </c>
      <c r="AH436" s="123">
        <v>0</v>
      </c>
      <c r="AI436" s="125">
        <f t="shared" si="217"/>
        <v>76.939816816041514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spans="1:111" ht="15">
      <c r="A437" s="28" t="s">
        <v>22</v>
      </c>
      <c r="B437" s="44">
        <v>58.360470833592437</v>
      </c>
      <c r="C437" s="44">
        <v>0</v>
      </c>
      <c r="D437" s="44">
        <v>310.73554717077945</v>
      </c>
      <c r="E437" s="44">
        <v>0</v>
      </c>
      <c r="F437" s="397"/>
      <c r="G437" s="44">
        <v>0</v>
      </c>
      <c r="H437" s="45">
        <v>0</v>
      </c>
      <c r="I437" s="40">
        <f t="shared" si="215"/>
        <v>369.0960180043719</v>
      </c>
      <c r="K437" s="78" t="s">
        <v>22</v>
      </c>
      <c r="L437" s="44">
        <v>58.360470833592437</v>
      </c>
      <c r="M437" s="44">
        <v>0</v>
      </c>
      <c r="N437" s="44">
        <v>310.73554717077945</v>
      </c>
      <c r="O437" s="44">
        <v>0</v>
      </c>
      <c r="P437" s="44">
        <v>15.602598807450631</v>
      </c>
      <c r="Q437" s="44">
        <v>0</v>
      </c>
      <c r="R437" s="88">
        <v>0</v>
      </c>
      <c r="S437" s="89">
        <f t="shared" si="216"/>
        <v>384.69861681182255</v>
      </c>
      <c r="U437" s="108" t="s">
        <v>22</v>
      </c>
      <c r="V437" s="119">
        <v>58.182896966033795</v>
      </c>
      <c r="W437" s="119">
        <v>0</v>
      </c>
      <c r="X437" s="119">
        <v>0</v>
      </c>
      <c r="Y437" s="119">
        <v>0</v>
      </c>
      <c r="Z437" s="119">
        <v>288.93987215248563</v>
      </c>
      <c r="AA437" s="119">
        <v>0</v>
      </c>
      <c r="AB437" s="119">
        <v>15.602598807450631</v>
      </c>
      <c r="AC437" s="120">
        <v>21.973248885852467</v>
      </c>
      <c r="AD437" s="119">
        <v>0.17757386755864416</v>
      </c>
      <c r="AE437" s="119">
        <v>0</v>
      </c>
      <c r="AF437" s="119">
        <v>0</v>
      </c>
      <c r="AG437" s="119">
        <v>21.795675018293817</v>
      </c>
      <c r="AH437" s="119">
        <v>0</v>
      </c>
      <c r="AI437" s="122">
        <f t="shared" si="217"/>
        <v>384.69861681182255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spans="1:111" ht="15">
      <c r="A438" s="27" t="s">
        <v>21</v>
      </c>
      <c r="B438" s="41">
        <v>41.637000699066924</v>
      </c>
      <c r="C438" s="41">
        <v>0.48662412966580293</v>
      </c>
      <c r="D438" s="41">
        <v>24.921256483680263</v>
      </c>
      <c r="E438" s="41">
        <v>0</v>
      </c>
      <c r="F438" s="397"/>
      <c r="G438" s="41">
        <v>0</v>
      </c>
      <c r="H438" s="42">
        <v>0</v>
      </c>
      <c r="I438" s="43">
        <f t="shared" si="215"/>
        <v>67.044881312412997</v>
      </c>
      <c r="K438" s="77" t="s">
        <v>21</v>
      </c>
      <c r="L438" s="90">
        <v>41.637000699066924</v>
      </c>
      <c r="M438" s="90">
        <v>0.48662412966580293</v>
      </c>
      <c r="N438" s="90">
        <v>24.921256483680263</v>
      </c>
      <c r="O438" s="90">
        <v>0</v>
      </c>
      <c r="P438" s="90">
        <v>0</v>
      </c>
      <c r="Q438" s="90">
        <v>0</v>
      </c>
      <c r="R438" s="91">
        <v>0</v>
      </c>
      <c r="S438" s="92">
        <f t="shared" si="216"/>
        <v>67.044881312412997</v>
      </c>
      <c r="U438" s="107" t="s">
        <v>60</v>
      </c>
      <c r="V438" s="123">
        <v>41.637000699066924</v>
      </c>
      <c r="W438" s="123">
        <v>0</v>
      </c>
      <c r="X438" s="123">
        <v>0</v>
      </c>
      <c r="Y438" s="123">
        <v>0.48662412966580293</v>
      </c>
      <c r="Z438" s="123">
        <v>24.921256483680263</v>
      </c>
      <c r="AA438" s="123">
        <v>0</v>
      </c>
      <c r="AB438" s="123">
        <v>0</v>
      </c>
      <c r="AC438" s="124">
        <v>0</v>
      </c>
      <c r="AD438" s="123">
        <v>0</v>
      </c>
      <c r="AE438" s="123">
        <v>0</v>
      </c>
      <c r="AF438" s="123">
        <v>0</v>
      </c>
      <c r="AG438" s="123">
        <v>0</v>
      </c>
      <c r="AH438" s="123">
        <v>0</v>
      </c>
      <c r="AI438" s="125">
        <f t="shared" si="217"/>
        <v>67.044881312412997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spans="1:111" ht="15">
      <c r="A439" s="29" t="s">
        <v>63</v>
      </c>
      <c r="B439" s="44">
        <v>9.7199999999999995E-2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215"/>
        <v>9.7199999999999995E-2</v>
      </c>
      <c r="K439" s="79" t="s">
        <v>63</v>
      </c>
      <c r="L439" s="44">
        <v>9.7199999999999995E-2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8">
        <v>0</v>
      </c>
      <c r="S439" s="89">
        <f t="shared" si="216"/>
        <v>9.7199999999999995E-2</v>
      </c>
      <c r="U439" s="109" t="s">
        <v>61</v>
      </c>
      <c r="V439" s="119">
        <v>9.7199999999999995E-2</v>
      </c>
      <c r="W439" s="119">
        <v>0</v>
      </c>
      <c r="X439" s="119">
        <v>0</v>
      </c>
      <c r="Y439" s="119">
        <v>0</v>
      </c>
      <c r="Z439" s="119">
        <v>0</v>
      </c>
      <c r="AA439" s="119">
        <v>0</v>
      </c>
      <c r="AB439" s="119">
        <v>0</v>
      </c>
      <c r="AC439" s="120">
        <v>0</v>
      </c>
      <c r="AD439" s="121">
        <v>0</v>
      </c>
      <c r="AE439" s="121">
        <v>0</v>
      </c>
      <c r="AF439" s="121">
        <v>0</v>
      </c>
      <c r="AG439" s="121">
        <v>0</v>
      </c>
      <c r="AH439" s="121">
        <v>0</v>
      </c>
      <c r="AI439" s="122">
        <f t="shared" si="217"/>
        <v>9.7199999999999995E-2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spans="1:111">
      <c r="A440" s="58" t="s">
        <v>23</v>
      </c>
      <c r="B440" s="62">
        <v>9.7199999999999995E-2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215"/>
        <v>9.7199999999999995E-2</v>
      </c>
      <c r="K440" s="80" t="s">
        <v>23</v>
      </c>
      <c r="L440" s="93">
        <v>9.7199999999999995E-2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4">
        <v>0</v>
      </c>
      <c r="S440" s="95">
        <f t="shared" si="216"/>
        <v>9.7199999999999995E-2</v>
      </c>
      <c r="U440" s="110" t="s">
        <v>64</v>
      </c>
      <c r="V440" s="126">
        <v>0</v>
      </c>
      <c r="W440" s="126">
        <v>0</v>
      </c>
      <c r="X440" s="126">
        <v>0</v>
      </c>
      <c r="Y440" s="126">
        <v>0</v>
      </c>
      <c r="Z440" s="126">
        <v>0</v>
      </c>
      <c r="AA440" s="126">
        <v>0</v>
      </c>
      <c r="AB440" s="126">
        <v>0</v>
      </c>
      <c r="AC440" s="126">
        <v>0</v>
      </c>
      <c r="AD440" s="126">
        <v>0</v>
      </c>
      <c r="AE440" s="126">
        <v>0</v>
      </c>
      <c r="AF440" s="126">
        <v>0</v>
      </c>
      <c r="AG440" s="126">
        <v>0</v>
      </c>
      <c r="AH440" s="127">
        <v>0</v>
      </c>
      <c r="AI440" s="128">
        <f t="shared" si="217"/>
        <v>0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spans="1:111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215"/>
        <v>0</v>
      </c>
      <c r="K441" s="81" t="s">
        <v>19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96">
        <v>0</v>
      </c>
      <c r="S441" s="97">
        <f t="shared" si="216"/>
        <v>0</v>
      </c>
      <c r="U441" s="111" t="s">
        <v>19</v>
      </c>
      <c r="V441" s="129">
        <v>0</v>
      </c>
      <c r="W441" s="129">
        <v>0</v>
      </c>
      <c r="X441" s="129">
        <v>0</v>
      </c>
      <c r="Y441" s="129">
        <v>0</v>
      </c>
      <c r="Z441" s="129">
        <v>0</v>
      </c>
      <c r="AA441" s="129">
        <v>0</v>
      </c>
      <c r="AB441" s="129">
        <v>0</v>
      </c>
      <c r="AC441" s="129">
        <v>0</v>
      </c>
      <c r="AD441" s="130">
        <v>0</v>
      </c>
      <c r="AE441" s="130">
        <v>0</v>
      </c>
      <c r="AF441" s="130">
        <v>0</v>
      </c>
      <c r="AG441" s="130">
        <v>0</v>
      </c>
      <c r="AH441" s="130">
        <v>0</v>
      </c>
      <c r="AI441" s="131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spans="1:111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215"/>
        <v>0</v>
      </c>
      <c r="K442" s="80" t="s">
        <v>20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4">
        <v>0</v>
      </c>
      <c r="S442" s="95">
        <f t="shared" si="216"/>
        <v>0</v>
      </c>
      <c r="U442" s="110" t="s">
        <v>20</v>
      </c>
      <c r="V442" s="126">
        <v>0</v>
      </c>
      <c r="W442" s="126">
        <v>0</v>
      </c>
      <c r="X442" s="126">
        <v>0</v>
      </c>
      <c r="Y442" s="126">
        <v>0</v>
      </c>
      <c r="Z442" s="126">
        <v>0</v>
      </c>
      <c r="AA442" s="126">
        <v>0</v>
      </c>
      <c r="AB442" s="126">
        <v>0</v>
      </c>
      <c r="AC442" s="126">
        <v>0</v>
      </c>
      <c r="AD442" s="126">
        <v>0</v>
      </c>
      <c r="AE442" s="126">
        <v>0</v>
      </c>
      <c r="AF442" s="126">
        <v>0</v>
      </c>
      <c r="AG442" s="126">
        <v>0</v>
      </c>
      <c r="AH442" s="127">
        <v>0</v>
      </c>
      <c r="AI442" s="128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spans="1:111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215"/>
        <v>0</v>
      </c>
      <c r="K443" s="82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8">
        <v>0</v>
      </c>
      <c r="S443" s="99">
        <f t="shared" si="216"/>
        <v>0</v>
      </c>
      <c r="U443" s="111" t="s">
        <v>11</v>
      </c>
      <c r="V443" s="129">
        <v>0</v>
      </c>
      <c r="W443" s="129">
        <v>0</v>
      </c>
      <c r="X443" s="129">
        <v>0</v>
      </c>
      <c r="Y443" s="129">
        <v>0</v>
      </c>
      <c r="Z443" s="129">
        <v>0</v>
      </c>
      <c r="AA443" s="129">
        <v>0</v>
      </c>
      <c r="AB443" s="129">
        <v>0</v>
      </c>
      <c r="AC443" s="129">
        <v>0</v>
      </c>
      <c r="AD443" s="130">
        <v>0</v>
      </c>
      <c r="AE443" s="130">
        <v>0</v>
      </c>
      <c r="AF443" s="130">
        <v>0</v>
      </c>
      <c r="AG443" s="130">
        <v>0</v>
      </c>
      <c r="AH443" s="130">
        <v>0</v>
      </c>
      <c r="AI443" s="131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spans="1:111" ht="15">
      <c r="A444" s="34" t="s">
        <v>26</v>
      </c>
      <c r="B444" s="70">
        <f>SUM(B423:B439)</f>
        <v>1138.9713404566064</v>
      </c>
      <c r="C444" s="70">
        <f t="shared" ref="C444:I444" si="218">SUM(C423:C439)</f>
        <v>190.34941365677517</v>
      </c>
      <c r="D444" s="70">
        <f t="shared" si="218"/>
        <v>455.01895044860544</v>
      </c>
      <c r="E444" s="70">
        <f t="shared" si="218"/>
        <v>969.39210966517112</v>
      </c>
      <c r="F444" s="70">
        <f t="shared" si="218"/>
        <v>0</v>
      </c>
      <c r="G444" s="70">
        <f t="shared" si="218"/>
        <v>271.37531613057894</v>
      </c>
      <c r="H444" s="71">
        <f t="shared" si="218"/>
        <v>0</v>
      </c>
      <c r="I444" s="40">
        <f t="shared" si="218"/>
        <v>3025.1071303577373</v>
      </c>
      <c r="K444" s="83" t="s">
        <v>26</v>
      </c>
      <c r="L444" s="70">
        <f>SUM(L423:L439)</f>
        <v>1138.9713404566064</v>
      </c>
      <c r="M444" s="70">
        <f t="shared" ref="M444:S444" si="219">SUM(M423:M439)</f>
        <v>190.34941365677517</v>
      </c>
      <c r="N444" s="70">
        <f t="shared" si="219"/>
        <v>455.01895044860544</v>
      </c>
      <c r="O444" s="70">
        <f t="shared" si="219"/>
        <v>969.39210966517112</v>
      </c>
      <c r="P444" s="70">
        <f t="shared" si="219"/>
        <v>487.28452028146637</v>
      </c>
      <c r="Q444" s="70">
        <f t="shared" si="219"/>
        <v>271.37531613057894</v>
      </c>
      <c r="R444" s="71">
        <f t="shared" si="219"/>
        <v>0</v>
      </c>
      <c r="S444" s="100">
        <f t="shared" si="219"/>
        <v>3512.3916506392038</v>
      </c>
      <c r="U444" s="112" t="s">
        <v>62</v>
      </c>
      <c r="V444" s="132">
        <f>SUM(V423:V439)</f>
        <v>546.47713592889659</v>
      </c>
      <c r="W444" s="132">
        <f t="shared" ref="W444:AH444" si="220">SUM(W423:W439)</f>
        <v>484.66011542851902</v>
      </c>
      <c r="X444" s="132">
        <f t="shared" si="220"/>
        <v>271.37531613057894</v>
      </c>
      <c r="Y444" s="132">
        <f t="shared" si="220"/>
        <v>190.34941365677517</v>
      </c>
      <c r="Z444" s="132">
        <f t="shared" si="220"/>
        <v>426.15091707476608</v>
      </c>
      <c r="AA444" s="132">
        <f t="shared" si="220"/>
        <v>964.22960147811489</v>
      </c>
      <c r="AB444" s="132">
        <f t="shared" si="220"/>
        <v>487.28452028146637</v>
      </c>
      <c r="AC444" s="132">
        <f t="shared" si="220"/>
        <v>141.86463066008679</v>
      </c>
      <c r="AD444" s="133">
        <f t="shared" si="220"/>
        <v>107.8340890991911</v>
      </c>
      <c r="AE444" s="133">
        <f t="shared" si="220"/>
        <v>5.1625081870562797</v>
      </c>
      <c r="AF444" s="133">
        <f t="shared" si="220"/>
        <v>0</v>
      </c>
      <c r="AG444" s="133">
        <f t="shared" si="220"/>
        <v>28.86803337383941</v>
      </c>
      <c r="AH444" s="133">
        <f t="shared" si="220"/>
        <v>0</v>
      </c>
      <c r="AI444" s="134">
        <f>SUM(V444:AC444)</f>
        <v>3512.3916506392038</v>
      </c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spans="1:111" s="14" customFormat="1" ht="15" thickBot="1">
      <c r="A445" s="31" t="s">
        <v>86</v>
      </c>
      <c r="B445" s="49">
        <f>IF($I444=0,"-",B444/$I444)</f>
        <v>0.37650611742861356</v>
      </c>
      <c r="C445" s="49">
        <f t="shared" ref="C445:H445" si="221">IF($I444=0,"-",C444/$I444)</f>
        <v>6.29231975775566E-2</v>
      </c>
      <c r="D445" s="49">
        <f t="shared" si="221"/>
        <v>0.15041416083495748</v>
      </c>
      <c r="E445" s="49">
        <f t="shared" si="221"/>
        <v>0.32044885284791041</v>
      </c>
      <c r="F445" s="49">
        <f t="shared" si="221"/>
        <v>0</v>
      </c>
      <c r="G445" s="49">
        <f t="shared" si="221"/>
        <v>8.9707671310961856E-2</v>
      </c>
      <c r="H445" s="72">
        <f t="shared" si="221"/>
        <v>0</v>
      </c>
      <c r="I445" s="50">
        <f>SUM(B445:H445)</f>
        <v>1</v>
      </c>
      <c r="K445" s="84" t="s">
        <v>86</v>
      </c>
      <c r="L445" s="101">
        <f>IF($S444=0,"-",L444/$S444)</f>
        <v>0.32427230609357882</v>
      </c>
      <c r="M445" s="101">
        <f t="shared" ref="M445:R445" si="222">IF($S444=0,"-",M444/$S444)</f>
        <v>5.4193675589148595E-2</v>
      </c>
      <c r="N445" s="101">
        <f t="shared" si="222"/>
        <v>0.12954675779558883</v>
      </c>
      <c r="O445" s="101">
        <f t="shared" si="222"/>
        <v>0.27599203223500318</v>
      </c>
      <c r="P445" s="101">
        <f t="shared" si="222"/>
        <v>0.13873296851528152</v>
      </c>
      <c r="Q445" s="101">
        <f t="shared" si="222"/>
        <v>7.7262259771398958E-2</v>
      </c>
      <c r="R445" s="102">
        <f t="shared" si="222"/>
        <v>0</v>
      </c>
      <c r="S445" s="103">
        <f>SUM(L445:R445)</f>
        <v>0.99999999999999989</v>
      </c>
      <c r="U445" s="113" t="s">
        <v>86</v>
      </c>
      <c r="V445" s="135">
        <f>+V444/$AI444</f>
        <v>0.15558547858108185</v>
      </c>
      <c r="W445" s="135">
        <f t="shared" ref="W445:AH445" si="223">+W444/$AI444</f>
        <v>0.13798578394306282</v>
      </c>
      <c r="X445" s="135">
        <f t="shared" si="223"/>
        <v>7.7262259771398958E-2</v>
      </c>
      <c r="Y445" s="135">
        <f t="shared" si="223"/>
        <v>5.4193675589148595E-2</v>
      </c>
      <c r="Z445" s="135">
        <f t="shared" si="223"/>
        <v>0.12132784708026875</v>
      </c>
      <c r="AA445" s="135">
        <f t="shared" si="223"/>
        <v>0.27452223367591688</v>
      </c>
      <c r="AB445" s="135">
        <f t="shared" si="223"/>
        <v>0.13873296851528152</v>
      </c>
      <c r="AC445" s="135">
        <f t="shared" si="223"/>
        <v>4.0389752843840609E-2</v>
      </c>
      <c r="AD445" s="135">
        <f t="shared" si="223"/>
        <v>3.0701043569434198E-2</v>
      </c>
      <c r="AE445" s="135">
        <f t="shared" si="223"/>
        <v>1.4697985590863077E-3</v>
      </c>
      <c r="AF445" s="135">
        <f t="shared" si="223"/>
        <v>0</v>
      </c>
      <c r="AG445" s="135">
        <f t="shared" si="223"/>
        <v>8.2189107153201012E-3</v>
      </c>
      <c r="AH445" s="135">
        <f t="shared" si="223"/>
        <v>0</v>
      </c>
      <c r="AI445" s="136">
        <f>SUM(V445:AC445)</f>
        <v>1</v>
      </c>
    </row>
    <row r="446" spans="1:111" ht="15" thickBot="1">
      <c r="A446" s="32"/>
      <c r="B446" s="32"/>
      <c r="C446" s="32"/>
      <c r="D446" s="32"/>
      <c r="E446" s="32"/>
      <c r="F446" s="32"/>
      <c r="G446" s="32"/>
      <c r="H446" s="32"/>
      <c r="I446" s="32"/>
      <c r="K446" s="32"/>
      <c r="L446" s="32"/>
      <c r="M446" s="32"/>
      <c r="N446" s="32"/>
      <c r="O446" s="32"/>
      <c r="P446" s="32"/>
      <c r="Q446" s="32"/>
      <c r="R446" s="32"/>
      <c r="S446" s="32"/>
    </row>
    <row r="447" spans="1:111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375" t="s">
        <v>43</v>
      </c>
      <c r="L447" s="86" t="s">
        <v>0</v>
      </c>
      <c r="M447" s="86" t="s">
        <v>1</v>
      </c>
      <c r="N447" s="86" t="s">
        <v>2</v>
      </c>
      <c r="O447" s="86" t="s">
        <v>3</v>
      </c>
      <c r="P447" s="86" t="s">
        <v>27</v>
      </c>
      <c r="Q447" s="86" t="s">
        <v>4</v>
      </c>
      <c r="R447" s="86" t="s">
        <v>5</v>
      </c>
      <c r="S447" s="87" t="s">
        <v>6</v>
      </c>
    </row>
    <row r="448" spans="1:111" ht="15">
      <c r="A448" s="407" t="s">
        <v>43</v>
      </c>
      <c r="B448" s="386" t="s">
        <v>119</v>
      </c>
      <c r="C448" s="387"/>
      <c r="D448" s="387"/>
      <c r="E448" s="387"/>
      <c r="F448" s="387"/>
      <c r="G448" s="387"/>
      <c r="H448" s="387"/>
      <c r="I448" s="388"/>
      <c r="K448" s="376" t="s">
        <v>43</v>
      </c>
      <c r="L448" s="389" t="s">
        <v>119</v>
      </c>
      <c r="M448" s="390"/>
      <c r="N448" s="390"/>
      <c r="O448" s="390"/>
      <c r="P448" s="390"/>
      <c r="Q448" s="390"/>
      <c r="R448" s="390"/>
      <c r="S448" s="391"/>
    </row>
    <row r="449" spans="1:38" ht="15">
      <c r="A449" s="26" t="s">
        <v>7</v>
      </c>
      <c r="B449" s="377"/>
      <c r="C449" s="378"/>
      <c r="D449" s="378"/>
      <c r="E449" s="379"/>
      <c r="F449" s="38">
        <v>0.19698053642003097</v>
      </c>
      <c r="G449" s="377"/>
      <c r="H449" s="379"/>
      <c r="I449" s="40">
        <f>SUM(B449:H449)</f>
        <v>0.19698053642003097</v>
      </c>
      <c r="K449" s="85" t="s">
        <v>7</v>
      </c>
      <c r="L449" s="377"/>
      <c r="M449" s="378"/>
      <c r="N449" s="378"/>
      <c r="O449" s="379"/>
      <c r="P449" s="38">
        <v>0</v>
      </c>
      <c r="Q449" s="377"/>
      <c r="R449" s="399"/>
      <c r="S449" s="105">
        <f>SUM(L449:R449)</f>
        <v>0</v>
      </c>
    </row>
    <row r="450" spans="1:38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224">SUM(B450:H450)</f>
        <v>0</v>
      </c>
      <c r="K450" s="77" t="s">
        <v>8</v>
      </c>
      <c r="L450" s="380"/>
      <c r="M450" s="381"/>
      <c r="N450" s="381"/>
      <c r="O450" s="382"/>
      <c r="P450" s="90">
        <v>0</v>
      </c>
      <c r="Q450" s="380"/>
      <c r="R450" s="400"/>
      <c r="S450" s="92">
        <f t="shared" ref="S450:S469" si="225">SUM(L450:R450)</f>
        <v>0</v>
      </c>
    </row>
    <row r="451" spans="1:38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224"/>
        <v>0</v>
      </c>
      <c r="K451" s="78" t="s">
        <v>10</v>
      </c>
      <c r="L451" s="380"/>
      <c r="M451" s="381"/>
      <c r="N451" s="381"/>
      <c r="O451" s="382"/>
      <c r="P451" s="44">
        <v>0</v>
      </c>
      <c r="Q451" s="380"/>
      <c r="R451" s="400"/>
      <c r="S451" s="89">
        <f t="shared" si="225"/>
        <v>0</v>
      </c>
    </row>
    <row r="452" spans="1:38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224"/>
        <v>0</v>
      </c>
      <c r="K452" s="77" t="s">
        <v>55</v>
      </c>
      <c r="L452" s="380"/>
      <c r="M452" s="381"/>
      <c r="N452" s="381"/>
      <c r="O452" s="382"/>
      <c r="P452" s="90">
        <v>0</v>
      </c>
      <c r="Q452" s="380"/>
      <c r="R452" s="400"/>
      <c r="S452" s="92">
        <f t="shared" si="225"/>
        <v>0</v>
      </c>
    </row>
    <row r="453" spans="1:38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224"/>
        <v>0</v>
      </c>
      <c r="K453" s="78" t="s">
        <v>16</v>
      </c>
      <c r="L453" s="380"/>
      <c r="M453" s="381"/>
      <c r="N453" s="381"/>
      <c r="O453" s="382"/>
      <c r="P453" s="44">
        <v>0</v>
      </c>
      <c r="Q453" s="380"/>
      <c r="R453" s="400"/>
      <c r="S453" s="89">
        <f t="shared" si="225"/>
        <v>0</v>
      </c>
    </row>
    <row r="454" spans="1:38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224"/>
        <v>0</v>
      </c>
      <c r="K454" s="77" t="s">
        <v>67</v>
      </c>
      <c r="L454" s="380"/>
      <c r="M454" s="381"/>
      <c r="N454" s="381"/>
      <c r="O454" s="382"/>
      <c r="P454" s="90">
        <v>0</v>
      </c>
      <c r="Q454" s="380"/>
      <c r="R454" s="400"/>
      <c r="S454" s="92">
        <f t="shared" si="225"/>
        <v>0</v>
      </c>
    </row>
    <row r="455" spans="1:38" ht="15">
      <c r="A455" s="28" t="s">
        <v>57</v>
      </c>
      <c r="B455" s="380"/>
      <c r="C455" s="381"/>
      <c r="D455" s="381"/>
      <c r="E455" s="382"/>
      <c r="F455" s="44">
        <v>309.9449341949757</v>
      </c>
      <c r="G455" s="380"/>
      <c r="H455" s="382"/>
      <c r="I455" s="40">
        <f t="shared" si="224"/>
        <v>309.9449341949757</v>
      </c>
      <c r="K455" s="78" t="s">
        <v>57</v>
      </c>
      <c r="L455" s="380"/>
      <c r="M455" s="381"/>
      <c r="N455" s="381"/>
      <c r="O455" s="382"/>
      <c r="P455" s="44">
        <v>0</v>
      </c>
      <c r="Q455" s="380"/>
      <c r="R455" s="400"/>
      <c r="S455" s="89">
        <f t="shared" si="225"/>
        <v>0</v>
      </c>
    </row>
    <row r="456" spans="1:38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224"/>
        <v>0</v>
      </c>
      <c r="K456" s="77" t="s">
        <v>12</v>
      </c>
      <c r="L456" s="380"/>
      <c r="M456" s="381"/>
      <c r="N456" s="381"/>
      <c r="O456" s="382"/>
      <c r="P456" s="90">
        <v>0</v>
      </c>
      <c r="Q456" s="380"/>
      <c r="R456" s="400"/>
      <c r="S456" s="92">
        <f t="shared" si="225"/>
        <v>0</v>
      </c>
    </row>
    <row r="457" spans="1:38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224"/>
        <v>0</v>
      </c>
      <c r="K457" s="78" t="s">
        <v>58</v>
      </c>
      <c r="L457" s="380"/>
      <c r="M457" s="381"/>
      <c r="N457" s="381"/>
      <c r="O457" s="382"/>
      <c r="P457" s="44">
        <v>0</v>
      </c>
      <c r="Q457" s="380"/>
      <c r="R457" s="400"/>
      <c r="S457" s="89">
        <f t="shared" si="225"/>
        <v>0</v>
      </c>
    </row>
    <row r="458" spans="1:38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 t="shared" si="224"/>
        <v>0</v>
      </c>
      <c r="K458" s="77" t="s">
        <v>17</v>
      </c>
      <c r="L458" s="380"/>
      <c r="M458" s="381"/>
      <c r="N458" s="381"/>
      <c r="O458" s="382"/>
      <c r="P458" s="90">
        <v>0</v>
      </c>
      <c r="Q458" s="380"/>
      <c r="R458" s="400"/>
      <c r="S458" s="92">
        <f t="shared" si="225"/>
        <v>0</v>
      </c>
    </row>
    <row r="459" spans="1:38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 t="shared" si="224"/>
        <v>0</v>
      </c>
      <c r="K459" s="78" t="s">
        <v>139</v>
      </c>
      <c r="L459" s="380"/>
      <c r="M459" s="381"/>
      <c r="N459" s="381"/>
      <c r="O459" s="382"/>
      <c r="P459" s="44">
        <v>0</v>
      </c>
      <c r="Q459" s="380"/>
      <c r="R459" s="400"/>
      <c r="S459" s="89">
        <f t="shared" si="225"/>
        <v>0</v>
      </c>
    </row>
    <row r="460" spans="1:38" ht="15">
      <c r="A460" s="27" t="s">
        <v>25</v>
      </c>
      <c r="B460" s="380"/>
      <c r="C460" s="381"/>
      <c r="D460" s="381"/>
      <c r="E460" s="382"/>
      <c r="F460" s="41">
        <v>1014.8257153906893</v>
      </c>
      <c r="G460" s="380"/>
      <c r="H460" s="382"/>
      <c r="I460" s="43">
        <f t="shared" si="224"/>
        <v>1014.8257153906893</v>
      </c>
      <c r="K460" s="77" t="s">
        <v>25</v>
      </c>
      <c r="L460" s="380"/>
      <c r="M460" s="381"/>
      <c r="N460" s="381"/>
      <c r="O460" s="382"/>
      <c r="P460" s="90">
        <v>0</v>
      </c>
      <c r="Q460" s="380"/>
      <c r="R460" s="400"/>
      <c r="S460" s="92">
        <f t="shared" si="225"/>
        <v>0</v>
      </c>
    </row>
    <row r="461" spans="1:38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 t="shared" si="224"/>
        <v>0</v>
      </c>
      <c r="K461" s="78" t="s">
        <v>24</v>
      </c>
      <c r="L461" s="380"/>
      <c r="M461" s="381"/>
      <c r="N461" s="381"/>
      <c r="O461" s="382"/>
      <c r="P461" s="44">
        <v>0</v>
      </c>
      <c r="Q461" s="380"/>
      <c r="R461" s="400"/>
      <c r="S461" s="89">
        <f t="shared" si="225"/>
        <v>0</v>
      </c>
    </row>
    <row r="462" spans="1:38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 t="shared" si="224"/>
        <v>0</v>
      </c>
      <c r="K462" s="77" t="s">
        <v>59</v>
      </c>
      <c r="L462" s="380"/>
      <c r="M462" s="381"/>
      <c r="N462" s="381"/>
      <c r="O462" s="382"/>
      <c r="P462" s="90">
        <v>0</v>
      </c>
      <c r="Q462" s="380"/>
      <c r="R462" s="400"/>
      <c r="S462" s="92">
        <f t="shared" si="225"/>
        <v>0</v>
      </c>
    </row>
    <row r="463" spans="1:38" ht="15">
      <c r="A463" s="28" t="s">
        <v>22</v>
      </c>
      <c r="B463" s="380"/>
      <c r="C463" s="381"/>
      <c r="D463" s="381"/>
      <c r="E463" s="382"/>
      <c r="F463" s="44">
        <v>12.70260643506186</v>
      </c>
      <c r="G463" s="380"/>
      <c r="H463" s="382"/>
      <c r="I463" s="40">
        <f t="shared" si="224"/>
        <v>12.70260643506186</v>
      </c>
      <c r="K463" s="78" t="s">
        <v>22</v>
      </c>
      <c r="L463" s="380"/>
      <c r="M463" s="381"/>
      <c r="N463" s="381"/>
      <c r="O463" s="382"/>
      <c r="P463" s="44">
        <v>0</v>
      </c>
      <c r="Q463" s="380"/>
      <c r="R463" s="400"/>
      <c r="S463" s="89">
        <f t="shared" si="225"/>
        <v>0</v>
      </c>
    </row>
    <row r="464" spans="1:38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 t="shared" si="224"/>
        <v>0</v>
      </c>
      <c r="K464" s="77" t="s">
        <v>21</v>
      </c>
      <c r="L464" s="380"/>
      <c r="M464" s="381"/>
      <c r="N464" s="381"/>
      <c r="O464" s="382"/>
      <c r="P464" s="90">
        <v>0</v>
      </c>
      <c r="Q464" s="380"/>
      <c r="R464" s="400"/>
      <c r="S464" s="92">
        <f t="shared" si="225"/>
        <v>0</v>
      </c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12"/>
    </row>
    <row r="465" spans="1:38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224"/>
        <v>0</v>
      </c>
      <c r="K465" s="79" t="s">
        <v>63</v>
      </c>
      <c r="L465" s="380"/>
      <c r="M465" s="381"/>
      <c r="N465" s="381"/>
      <c r="O465" s="382"/>
      <c r="P465" s="44">
        <v>0</v>
      </c>
      <c r="Q465" s="380"/>
      <c r="R465" s="400"/>
      <c r="S465" s="89">
        <f t="shared" si="225"/>
        <v>0</v>
      </c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12"/>
    </row>
    <row r="466" spans="1:38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224"/>
        <v>0</v>
      </c>
      <c r="K466" s="80" t="s">
        <v>23</v>
      </c>
      <c r="L466" s="380"/>
      <c r="M466" s="381"/>
      <c r="N466" s="381"/>
      <c r="O466" s="382"/>
      <c r="P466" s="93">
        <v>0</v>
      </c>
      <c r="Q466" s="380"/>
      <c r="R466" s="400"/>
      <c r="S466" s="95">
        <f t="shared" si="225"/>
        <v>0</v>
      </c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12"/>
    </row>
    <row r="467" spans="1:38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224"/>
        <v>0</v>
      </c>
      <c r="K467" s="81" t="s">
        <v>19</v>
      </c>
      <c r="L467" s="380"/>
      <c r="M467" s="381"/>
      <c r="N467" s="381"/>
      <c r="O467" s="382"/>
      <c r="P467" s="65">
        <v>0</v>
      </c>
      <c r="Q467" s="380"/>
      <c r="R467" s="400"/>
      <c r="S467" s="97">
        <f t="shared" si="225"/>
        <v>0</v>
      </c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12"/>
    </row>
    <row r="468" spans="1:38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224"/>
        <v>0</v>
      </c>
      <c r="K468" s="80" t="s">
        <v>20</v>
      </c>
      <c r="L468" s="380"/>
      <c r="M468" s="381"/>
      <c r="N468" s="381"/>
      <c r="O468" s="382"/>
      <c r="P468" s="93">
        <v>0</v>
      </c>
      <c r="Q468" s="380"/>
      <c r="R468" s="400"/>
      <c r="S468" s="95">
        <f t="shared" si="225"/>
        <v>0</v>
      </c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12"/>
    </row>
    <row r="469" spans="1:38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224"/>
        <v>0</v>
      </c>
      <c r="K469" s="82" t="s">
        <v>11</v>
      </c>
      <c r="L469" s="383"/>
      <c r="M469" s="384"/>
      <c r="N469" s="384"/>
      <c r="O469" s="385"/>
      <c r="P469" s="54">
        <v>0</v>
      </c>
      <c r="Q469" s="383"/>
      <c r="R469" s="401"/>
      <c r="S469" s="99">
        <f t="shared" si="225"/>
        <v>0</v>
      </c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12"/>
    </row>
    <row r="470" spans="1:38" ht="15">
      <c r="A470" s="34" t="s">
        <v>26</v>
      </c>
      <c r="B470" s="70">
        <f>SUM(B449:B465)</f>
        <v>0</v>
      </c>
      <c r="C470" s="70">
        <f t="shared" ref="C470:I470" si="226">SUM(C449:C465)</f>
        <v>0</v>
      </c>
      <c r="D470" s="70">
        <f t="shared" si="226"/>
        <v>0</v>
      </c>
      <c r="E470" s="70">
        <f t="shared" si="226"/>
        <v>0</v>
      </c>
      <c r="F470" s="70">
        <f t="shared" si="226"/>
        <v>1337.6702365571468</v>
      </c>
      <c r="G470" s="70">
        <f t="shared" si="226"/>
        <v>0</v>
      </c>
      <c r="H470" s="71">
        <f t="shared" si="226"/>
        <v>0</v>
      </c>
      <c r="I470" s="40">
        <f t="shared" si="226"/>
        <v>1337.6702365571468</v>
      </c>
      <c r="K470" s="83" t="s">
        <v>26</v>
      </c>
      <c r="L470" s="70">
        <f>SUM(L449:L465)</f>
        <v>0</v>
      </c>
      <c r="M470" s="70">
        <f t="shared" ref="M470:S470" si="227">SUM(M449:M465)</f>
        <v>0</v>
      </c>
      <c r="N470" s="70">
        <f t="shared" si="227"/>
        <v>0</v>
      </c>
      <c r="O470" s="70">
        <f t="shared" si="227"/>
        <v>0</v>
      </c>
      <c r="P470" s="70">
        <f t="shared" si="227"/>
        <v>0</v>
      </c>
      <c r="Q470" s="70">
        <f t="shared" si="227"/>
        <v>0</v>
      </c>
      <c r="R470" s="71">
        <f t="shared" si="227"/>
        <v>0</v>
      </c>
      <c r="S470" s="100">
        <f t="shared" si="227"/>
        <v>0</v>
      </c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12"/>
    </row>
    <row r="471" spans="1:38" s="14" customFormat="1" ht="15.75" thickBot="1">
      <c r="A471" s="31" t="s">
        <v>86</v>
      </c>
      <c r="B471" s="49">
        <f>IF($I470=0,"-",B470/$I470)</f>
        <v>0</v>
      </c>
      <c r="C471" s="49">
        <f t="shared" ref="C471:H471" si="228">IF($I470=0,"-",C470/$I470)</f>
        <v>0</v>
      </c>
      <c r="D471" s="49">
        <f t="shared" si="228"/>
        <v>0</v>
      </c>
      <c r="E471" s="49">
        <f t="shared" si="228"/>
        <v>0</v>
      </c>
      <c r="F471" s="49">
        <f t="shared" si="228"/>
        <v>1</v>
      </c>
      <c r="G471" s="49">
        <f t="shared" si="228"/>
        <v>0</v>
      </c>
      <c r="H471" s="72">
        <f t="shared" si="228"/>
        <v>0</v>
      </c>
      <c r="I471" s="50">
        <f>SUM(B471:H471)</f>
        <v>1</v>
      </c>
      <c r="K471" s="84" t="s">
        <v>86</v>
      </c>
      <c r="L471" s="101" t="str">
        <f>IF($S470=0,"-",L470/$S470)</f>
        <v>-</v>
      </c>
      <c r="M471" s="101" t="str">
        <f t="shared" ref="M471:R471" si="229">IF($S470=0,"-",M470/$S470)</f>
        <v>-</v>
      </c>
      <c r="N471" s="101" t="str">
        <f t="shared" si="229"/>
        <v>-</v>
      </c>
      <c r="O471" s="101" t="str">
        <f t="shared" si="229"/>
        <v>-</v>
      </c>
      <c r="P471" s="101" t="str">
        <f t="shared" si="229"/>
        <v>-</v>
      </c>
      <c r="Q471" s="101" t="str">
        <f t="shared" si="229"/>
        <v>-</v>
      </c>
      <c r="R471" s="102" t="str">
        <f t="shared" si="229"/>
        <v>-</v>
      </c>
      <c r="S471" s="103">
        <f>SUM(L471:R471)</f>
        <v>0</v>
      </c>
      <c r="U471" s="18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20"/>
      <c r="AK471" s="15"/>
      <c r="AL471" s="15"/>
    </row>
    <row r="472" spans="1:38" ht="15" thickBot="1">
      <c r="A472" s="32"/>
      <c r="B472" s="32"/>
      <c r="C472" s="32"/>
      <c r="D472" s="32"/>
      <c r="E472" s="32"/>
      <c r="F472" s="32"/>
      <c r="G472" s="32"/>
      <c r="H472" s="32"/>
      <c r="I472" s="32"/>
      <c r="K472" s="32"/>
      <c r="L472" s="32"/>
      <c r="M472" s="32"/>
      <c r="N472" s="32"/>
      <c r="O472" s="32"/>
      <c r="P472" s="32"/>
      <c r="Q472" s="32"/>
      <c r="R472" s="32"/>
      <c r="S472" s="3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12"/>
    </row>
    <row r="473" spans="1:38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375" t="s">
        <v>44</v>
      </c>
      <c r="L473" s="86" t="s">
        <v>0</v>
      </c>
      <c r="M473" s="86" t="s">
        <v>1</v>
      </c>
      <c r="N473" s="86" t="s">
        <v>2</v>
      </c>
      <c r="O473" s="86" t="s">
        <v>3</v>
      </c>
      <c r="P473" s="86" t="s">
        <v>27</v>
      </c>
      <c r="Q473" s="86" t="s">
        <v>4</v>
      </c>
      <c r="R473" s="86" t="s">
        <v>5</v>
      </c>
      <c r="S473" s="87" t="s">
        <v>6</v>
      </c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12"/>
    </row>
    <row r="474" spans="1:38" ht="15">
      <c r="A474" s="407" t="s">
        <v>44</v>
      </c>
      <c r="B474" s="386" t="s">
        <v>119</v>
      </c>
      <c r="C474" s="387"/>
      <c r="D474" s="387"/>
      <c r="E474" s="387"/>
      <c r="F474" s="387"/>
      <c r="G474" s="387"/>
      <c r="H474" s="387"/>
      <c r="I474" s="388"/>
      <c r="K474" s="376" t="s">
        <v>44</v>
      </c>
      <c r="L474" s="389" t="s">
        <v>119</v>
      </c>
      <c r="M474" s="390"/>
      <c r="N474" s="390"/>
      <c r="O474" s="390"/>
      <c r="P474" s="390"/>
      <c r="Q474" s="390"/>
      <c r="R474" s="390"/>
      <c r="S474" s="391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12"/>
    </row>
    <row r="475" spans="1:38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  <c r="K475" s="85" t="s">
        <v>7</v>
      </c>
      <c r="L475" s="377"/>
      <c r="M475" s="378"/>
      <c r="N475" s="378"/>
      <c r="O475" s="379"/>
      <c r="P475" s="38">
        <v>0</v>
      </c>
      <c r="Q475" s="377"/>
      <c r="R475" s="399"/>
      <c r="S475" s="105">
        <f>SUM(L475:R475)</f>
        <v>0</v>
      </c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12"/>
    </row>
    <row r="476" spans="1:38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230">SUM(B476:H476)</f>
        <v>0</v>
      </c>
      <c r="K476" s="77" t="s">
        <v>8</v>
      </c>
      <c r="L476" s="380"/>
      <c r="M476" s="381"/>
      <c r="N476" s="381"/>
      <c r="O476" s="382"/>
      <c r="P476" s="90">
        <v>0</v>
      </c>
      <c r="Q476" s="380"/>
      <c r="R476" s="400"/>
      <c r="S476" s="92">
        <f t="shared" ref="S476:S495" si="231">SUM(L476:R476)</f>
        <v>0</v>
      </c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12"/>
    </row>
    <row r="477" spans="1:38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230"/>
        <v>0</v>
      </c>
      <c r="K477" s="78" t="s">
        <v>10</v>
      </c>
      <c r="L477" s="380"/>
      <c r="M477" s="381"/>
      <c r="N477" s="381"/>
      <c r="O477" s="382"/>
      <c r="P477" s="44">
        <v>0</v>
      </c>
      <c r="Q477" s="380"/>
      <c r="R477" s="400"/>
      <c r="S477" s="89">
        <f t="shared" si="231"/>
        <v>0</v>
      </c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12"/>
    </row>
    <row r="478" spans="1:38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230"/>
        <v>0</v>
      </c>
      <c r="K478" s="77" t="s">
        <v>55</v>
      </c>
      <c r="L478" s="380"/>
      <c r="M478" s="381"/>
      <c r="N478" s="381"/>
      <c r="O478" s="382"/>
      <c r="P478" s="90">
        <v>0</v>
      </c>
      <c r="Q478" s="380"/>
      <c r="R478" s="400"/>
      <c r="S478" s="92">
        <f t="shared" si="231"/>
        <v>0</v>
      </c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12"/>
    </row>
    <row r="479" spans="1:38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230"/>
        <v>0</v>
      </c>
      <c r="K479" s="78" t="s">
        <v>16</v>
      </c>
      <c r="L479" s="380"/>
      <c r="M479" s="381"/>
      <c r="N479" s="381"/>
      <c r="O479" s="382"/>
      <c r="P479" s="44">
        <v>0</v>
      </c>
      <c r="Q479" s="380"/>
      <c r="R479" s="400"/>
      <c r="S479" s="89">
        <f t="shared" si="231"/>
        <v>0</v>
      </c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12"/>
    </row>
    <row r="480" spans="1:38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230"/>
        <v>0</v>
      </c>
      <c r="K480" s="77" t="s">
        <v>67</v>
      </c>
      <c r="L480" s="380"/>
      <c r="M480" s="381"/>
      <c r="N480" s="381"/>
      <c r="O480" s="382"/>
      <c r="P480" s="90">
        <v>0</v>
      </c>
      <c r="Q480" s="380"/>
      <c r="R480" s="400"/>
      <c r="S480" s="92">
        <f t="shared" si="231"/>
        <v>0</v>
      </c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12"/>
    </row>
    <row r="481" spans="1:38" ht="15">
      <c r="A481" s="28" t="s">
        <v>57</v>
      </c>
      <c r="B481" s="380"/>
      <c r="C481" s="381"/>
      <c r="D481" s="381"/>
      <c r="E481" s="382"/>
      <c r="F481" s="44">
        <v>41582.018845737279</v>
      </c>
      <c r="G481" s="380"/>
      <c r="H481" s="382"/>
      <c r="I481" s="40">
        <f t="shared" si="230"/>
        <v>41582.018845737279</v>
      </c>
      <c r="K481" s="78" t="s">
        <v>57</v>
      </c>
      <c r="L481" s="380"/>
      <c r="M481" s="381"/>
      <c r="N481" s="381"/>
      <c r="O481" s="382"/>
      <c r="P481" s="44">
        <v>10015.568936853626</v>
      </c>
      <c r="Q481" s="380"/>
      <c r="R481" s="400"/>
      <c r="S481" s="89">
        <f t="shared" si="231"/>
        <v>10015.568936853626</v>
      </c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12"/>
    </row>
    <row r="482" spans="1:38" ht="15">
      <c r="A482" s="27" t="s">
        <v>12</v>
      </c>
      <c r="B482" s="380"/>
      <c r="C482" s="381"/>
      <c r="D482" s="381"/>
      <c r="E482" s="382"/>
      <c r="F482" s="41">
        <v>15284.601940473094</v>
      </c>
      <c r="G482" s="380"/>
      <c r="H482" s="382"/>
      <c r="I482" s="43">
        <f t="shared" si="230"/>
        <v>15284.601940473094</v>
      </c>
      <c r="K482" s="77" t="s">
        <v>12</v>
      </c>
      <c r="L482" s="380"/>
      <c r="M482" s="381"/>
      <c r="N482" s="381"/>
      <c r="O482" s="382"/>
      <c r="P482" s="90">
        <v>7004.1245887542409</v>
      </c>
      <c r="Q482" s="380"/>
      <c r="R482" s="400"/>
      <c r="S482" s="92">
        <f t="shared" si="231"/>
        <v>7004.1245887542409</v>
      </c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12"/>
    </row>
    <row r="483" spans="1:38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230"/>
        <v>0</v>
      </c>
      <c r="K483" s="78" t="s">
        <v>58</v>
      </c>
      <c r="L483" s="380"/>
      <c r="M483" s="381"/>
      <c r="N483" s="381"/>
      <c r="O483" s="382"/>
      <c r="P483" s="44">
        <v>5.1958437552457326E-14</v>
      </c>
      <c r="Q483" s="380"/>
      <c r="R483" s="400"/>
      <c r="S483" s="89">
        <f t="shared" si="231"/>
        <v>5.1958437552457326E-14</v>
      </c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12"/>
    </row>
    <row r="484" spans="1:38" ht="15">
      <c r="A484" s="27" t="s">
        <v>17</v>
      </c>
      <c r="B484" s="380"/>
      <c r="C484" s="381"/>
      <c r="D484" s="381"/>
      <c r="E484" s="382"/>
      <c r="F484" s="41">
        <v>24.475327383807976</v>
      </c>
      <c r="G484" s="380"/>
      <c r="H484" s="382"/>
      <c r="I484" s="43">
        <f t="shared" si="230"/>
        <v>24.475327383807976</v>
      </c>
      <c r="K484" s="77" t="s">
        <v>17</v>
      </c>
      <c r="L484" s="380"/>
      <c r="M484" s="381"/>
      <c r="N484" s="381"/>
      <c r="O484" s="382"/>
      <c r="P484" s="90">
        <v>2.1040343875464211</v>
      </c>
      <c r="Q484" s="380"/>
      <c r="R484" s="400"/>
      <c r="S484" s="92">
        <f t="shared" si="231"/>
        <v>2.1040343875464211</v>
      </c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12"/>
    </row>
    <row r="485" spans="1:38" ht="15">
      <c r="A485" s="28" t="s">
        <v>139</v>
      </c>
      <c r="B485" s="380"/>
      <c r="C485" s="381"/>
      <c r="D485" s="381"/>
      <c r="E485" s="382"/>
      <c r="F485" s="44">
        <v>4.2913863358137103</v>
      </c>
      <c r="G485" s="380"/>
      <c r="H485" s="382"/>
      <c r="I485" s="40">
        <f t="shared" si="230"/>
        <v>4.2913863358137103</v>
      </c>
      <c r="K485" s="78" t="s">
        <v>139</v>
      </c>
      <c r="L485" s="380"/>
      <c r="M485" s="381"/>
      <c r="N485" s="381"/>
      <c r="O485" s="382"/>
      <c r="P485" s="44">
        <v>0.22877962966322229</v>
      </c>
      <c r="Q485" s="380"/>
      <c r="R485" s="400"/>
      <c r="S485" s="89">
        <f t="shared" si="231"/>
        <v>0.22877962966322229</v>
      </c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12"/>
    </row>
    <row r="486" spans="1:38" ht="15">
      <c r="A486" s="27" t="s">
        <v>25</v>
      </c>
      <c r="B486" s="380"/>
      <c r="C486" s="381"/>
      <c r="D486" s="381"/>
      <c r="E486" s="382"/>
      <c r="F486" s="41">
        <v>1070.4014521162428</v>
      </c>
      <c r="G486" s="380"/>
      <c r="H486" s="382"/>
      <c r="I486" s="43">
        <f t="shared" si="230"/>
        <v>1070.4014521162428</v>
      </c>
      <c r="K486" s="77" t="s">
        <v>25</v>
      </c>
      <c r="L486" s="380"/>
      <c r="M486" s="381"/>
      <c r="N486" s="381"/>
      <c r="O486" s="382"/>
      <c r="P486" s="90">
        <v>1.2278178473934531E-11</v>
      </c>
      <c r="Q486" s="380"/>
      <c r="R486" s="400"/>
      <c r="S486" s="92">
        <f t="shared" si="231"/>
        <v>1.2278178473934531E-11</v>
      </c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12"/>
    </row>
    <row r="487" spans="1:38" ht="15">
      <c r="A487" s="28" t="s">
        <v>24</v>
      </c>
      <c r="B487" s="380"/>
      <c r="C487" s="381"/>
      <c r="D487" s="381"/>
      <c r="E487" s="382"/>
      <c r="F487" s="44">
        <v>0</v>
      </c>
      <c r="G487" s="380"/>
      <c r="H487" s="382"/>
      <c r="I487" s="40">
        <f t="shared" si="230"/>
        <v>0</v>
      </c>
      <c r="K487" s="78" t="s">
        <v>24</v>
      </c>
      <c r="L487" s="380"/>
      <c r="M487" s="381"/>
      <c r="N487" s="381"/>
      <c r="O487" s="382"/>
      <c r="P487" s="44">
        <v>6.8212102632969618E-13</v>
      </c>
      <c r="Q487" s="380"/>
      <c r="R487" s="400"/>
      <c r="S487" s="89">
        <f t="shared" si="231"/>
        <v>6.8212102632969618E-13</v>
      </c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12"/>
    </row>
    <row r="488" spans="1:38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 t="shared" si="230"/>
        <v>0</v>
      </c>
      <c r="K488" s="77" t="s">
        <v>59</v>
      </c>
      <c r="L488" s="380"/>
      <c r="M488" s="381"/>
      <c r="N488" s="381"/>
      <c r="O488" s="382"/>
      <c r="P488" s="90">
        <v>1.983652825332527E-12</v>
      </c>
      <c r="Q488" s="380"/>
      <c r="R488" s="400"/>
      <c r="S488" s="92">
        <f t="shared" si="231"/>
        <v>1.983652825332527E-12</v>
      </c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12"/>
    </row>
    <row r="489" spans="1:38" ht="15">
      <c r="A489" s="28" t="s">
        <v>22</v>
      </c>
      <c r="B489" s="380"/>
      <c r="C489" s="381"/>
      <c r="D489" s="381"/>
      <c r="E489" s="382"/>
      <c r="F489" s="44">
        <v>1999.7084973448827</v>
      </c>
      <c r="G489" s="380"/>
      <c r="H489" s="382"/>
      <c r="I489" s="40">
        <f t="shared" si="230"/>
        <v>1999.7084973448827</v>
      </c>
      <c r="K489" s="78" t="s">
        <v>22</v>
      </c>
      <c r="L489" s="380"/>
      <c r="M489" s="381"/>
      <c r="N489" s="381"/>
      <c r="O489" s="382"/>
      <c r="P489" s="44">
        <v>629.87271876613204</v>
      </c>
      <c r="Q489" s="380"/>
      <c r="R489" s="400"/>
      <c r="S489" s="89">
        <f t="shared" si="231"/>
        <v>629.87271876613204</v>
      </c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12"/>
    </row>
    <row r="490" spans="1:38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 t="shared" si="230"/>
        <v>0</v>
      </c>
      <c r="K490" s="77" t="s">
        <v>21</v>
      </c>
      <c r="L490" s="380"/>
      <c r="M490" s="381"/>
      <c r="N490" s="381"/>
      <c r="O490" s="382"/>
      <c r="P490" s="90">
        <v>0</v>
      </c>
      <c r="Q490" s="380"/>
      <c r="R490" s="400"/>
      <c r="S490" s="92">
        <f t="shared" si="231"/>
        <v>0</v>
      </c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12"/>
    </row>
    <row r="491" spans="1:38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230"/>
        <v>0</v>
      </c>
      <c r="K491" s="79" t="s">
        <v>63</v>
      </c>
      <c r="L491" s="380"/>
      <c r="M491" s="381"/>
      <c r="N491" s="381"/>
      <c r="O491" s="382"/>
      <c r="P491" s="44">
        <v>0</v>
      </c>
      <c r="Q491" s="380"/>
      <c r="R491" s="400"/>
      <c r="S491" s="89">
        <f t="shared" si="231"/>
        <v>0</v>
      </c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12"/>
    </row>
    <row r="492" spans="1:38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230"/>
        <v>0</v>
      </c>
      <c r="K492" s="80" t="s">
        <v>23</v>
      </c>
      <c r="L492" s="380"/>
      <c r="M492" s="381"/>
      <c r="N492" s="381"/>
      <c r="O492" s="382"/>
      <c r="P492" s="93">
        <v>0</v>
      </c>
      <c r="Q492" s="380"/>
      <c r="R492" s="400"/>
      <c r="S492" s="95">
        <f t="shared" si="231"/>
        <v>0</v>
      </c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12"/>
    </row>
    <row r="493" spans="1:38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230"/>
        <v>0</v>
      </c>
      <c r="K493" s="81" t="s">
        <v>19</v>
      </c>
      <c r="L493" s="380"/>
      <c r="M493" s="381"/>
      <c r="N493" s="381"/>
      <c r="O493" s="382"/>
      <c r="P493" s="65">
        <v>0</v>
      </c>
      <c r="Q493" s="380"/>
      <c r="R493" s="400"/>
      <c r="S493" s="97">
        <f t="shared" si="231"/>
        <v>0</v>
      </c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12"/>
    </row>
    <row r="494" spans="1:38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230"/>
        <v>0</v>
      </c>
      <c r="K494" s="80" t="s">
        <v>20</v>
      </c>
      <c r="L494" s="380"/>
      <c r="M494" s="381"/>
      <c r="N494" s="381"/>
      <c r="O494" s="382"/>
      <c r="P494" s="93">
        <v>0</v>
      </c>
      <c r="Q494" s="380"/>
      <c r="R494" s="400"/>
      <c r="S494" s="95">
        <f t="shared" si="231"/>
        <v>0</v>
      </c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12"/>
    </row>
    <row r="495" spans="1:38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230"/>
        <v>0</v>
      </c>
      <c r="K495" s="82" t="s">
        <v>11</v>
      </c>
      <c r="L495" s="383"/>
      <c r="M495" s="384"/>
      <c r="N495" s="384"/>
      <c r="O495" s="385"/>
      <c r="P495" s="54">
        <v>0</v>
      </c>
      <c r="Q495" s="383"/>
      <c r="R495" s="401"/>
      <c r="S495" s="99">
        <f t="shared" si="231"/>
        <v>0</v>
      </c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12"/>
    </row>
    <row r="496" spans="1:38" ht="15">
      <c r="A496" s="34" t="s">
        <v>26</v>
      </c>
      <c r="B496" s="70">
        <f>SUM(B475:B491)</f>
        <v>0</v>
      </c>
      <c r="C496" s="70">
        <f t="shared" ref="C496:I496" si="232">SUM(C475:C491)</f>
        <v>0</v>
      </c>
      <c r="D496" s="70">
        <f t="shared" si="232"/>
        <v>0</v>
      </c>
      <c r="E496" s="70">
        <f t="shared" si="232"/>
        <v>0</v>
      </c>
      <c r="F496" s="70">
        <f t="shared" si="232"/>
        <v>59965.497449391121</v>
      </c>
      <c r="G496" s="70">
        <f t="shared" si="232"/>
        <v>0</v>
      </c>
      <c r="H496" s="71">
        <f t="shared" si="232"/>
        <v>0</v>
      </c>
      <c r="I496" s="40">
        <f t="shared" si="232"/>
        <v>59965.497449391121</v>
      </c>
      <c r="K496" s="83" t="s">
        <v>26</v>
      </c>
      <c r="L496" s="70">
        <f>SUM(L475:L491)</f>
        <v>0</v>
      </c>
      <c r="M496" s="70">
        <f t="shared" ref="M496:S496" si="233">SUM(M475:M491)</f>
        <v>0</v>
      </c>
      <c r="N496" s="70">
        <f t="shared" si="233"/>
        <v>0</v>
      </c>
      <c r="O496" s="70">
        <f t="shared" si="233"/>
        <v>0</v>
      </c>
      <c r="P496" s="70">
        <f t="shared" si="233"/>
        <v>17651.89905839122</v>
      </c>
      <c r="Q496" s="70">
        <f t="shared" si="233"/>
        <v>0</v>
      </c>
      <c r="R496" s="71">
        <f t="shared" si="233"/>
        <v>0</v>
      </c>
      <c r="S496" s="100">
        <f t="shared" si="233"/>
        <v>17651.89905839122</v>
      </c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12"/>
    </row>
    <row r="497" spans="1:38" s="14" customFormat="1" ht="15.75" thickBot="1">
      <c r="A497" s="31" t="s">
        <v>86</v>
      </c>
      <c r="B497" s="49">
        <f>IF($I496=0,"-",B496/$I496)</f>
        <v>0</v>
      </c>
      <c r="C497" s="49">
        <f t="shared" ref="C497:H497" si="234">IF($I496=0,"-",C496/$I496)</f>
        <v>0</v>
      </c>
      <c r="D497" s="49">
        <f t="shared" si="234"/>
        <v>0</v>
      </c>
      <c r="E497" s="49">
        <f t="shared" si="234"/>
        <v>0</v>
      </c>
      <c r="F497" s="49">
        <f t="shared" si="234"/>
        <v>1</v>
      </c>
      <c r="G497" s="49">
        <f t="shared" si="234"/>
        <v>0</v>
      </c>
      <c r="H497" s="72">
        <f t="shared" si="234"/>
        <v>0</v>
      </c>
      <c r="I497" s="50">
        <f>SUM(B497:H497)</f>
        <v>1</v>
      </c>
      <c r="K497" s="84" t="s">
        <v>86</v>
      </c>
      <c r="L497" s="101">
        <f>IF($S496=0,"-",L496/$S496)</f>
        <v>0</v>
      </c>
      <c r="M497" s="101">
        <f t="shared" ref="M497:R497" si="235">IF($S496=0,"-",M496/$S496)</f>
        <v>0</v>
      </c>
      <c r="N497" s="101">
        <f t="shared" si="235"/>
        <v>0</v>
      </c>
      <c r="O497" s="101">
        <f t="shared" si="235"/>
        <v>0</v>
      </c>
      <c r="P497" s="101">
        <f t="shared" si="235"/>
        <v>1</v>
      </c>
      <c r="Q497" s="101">
        <f t="shared" si="235"/>
        <v>0</v>
      </c>
      <c r="R497" s="102">
        <f t="shared" si="235"/>
        <v>0</v>
      </c>
      <c r="S497" s="103">
        <f>SUM(L497:R497)</f>
        <v>1</v>
      </c>
      <c r="U497" s="18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20"/>
      <c r="AK497" s="15"/>
      <c r="AL497" s="15"/>
    </row>
    <row r="498" spans="1:38" ht="15" thickBot="1">
      <c r="A498" s="32"/>
      <c r="B498" s="32"/>
      <c r="C498" s="32"/>
      <c r="D498" s="32"/>
      <c r="E498" s="32"/>
      <c r="F498" s="32"/>
      <c r="G498" s="32"/>
      <c r="H498" s="32"/>
      <c r="I498" s="32"/>
      <c r="K498" s="32"/>
      <c r="L498" s="32"/>
      <c r="M498" s="32"/>
      <c r="N498" s="32"/>
      <c r="O498" s="32"/>
      <c r="P498" s="32"/>
      <c r="Q498" s="32"/>
      <c r="R498" s="32"/>
      <c r="S498" s="3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12"/>
    </row>
    <row r="499" spans="1:38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375" t="s">
        <v>45</v>
      </c>
      <c r="L499" s="86" t="s">
        <v>0</v>
      </c>
      <c r="M499" s="86" t="s">
        <v>1</v>
      </c>
      <c r="N499" s="86" t="s">
        <v>2</v>
      </c>
      <c r="O499" s="86" t="s">
        <v>3</v>
      </c>
      <c r="P499" s="86" t="s">
        <v>27</v>
      </c>
      <c r="Q499" s="86" t="s">
        <v>4</v>
      </c>
      <c r="R499" s="86" t="s">
        <v>5</v>
      </c>
      <c r="S499" s="87" t="s">
        <v>6</v>
      </c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12"/>
    </row>
    <row r="500" spans="1:38" ht="15">
      <c r="A500" s="407" t="s">
        <v>45</v>
      </c>
      <c r="B500" s="386" t="s">
        <v>119</v>
      </c>
      <c r="C500" s="387"/>
      <c r="D500" s="387"/>
      <c r="E500" s="387"/>
      <c r="F500" s="387"/>
      <c r="G500" s="387"/>
      <c r="H500" s="387"/>
      <c r="I500" s="388"/>
      <c r="K500" s="376" t="s">
        <v>45</v>
      </c>
      <c r="L500" s="389" t="s">
        <v>119</v>
      </c>
      <c r="M500" s="390"/>
      <c r="N500" s="390"/>
      <c r="O500" s="390"/>
      <c r="P500" s="390"/>
      <c r="Q500" s="390"/>
      <c r="R500" s="390"/>
      <c r="S500" s="391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12"/>
    </row>
    <row r="501" spans="1:38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  <c r="K501" s="85" t="s">
        <v>7</v>
      </c>
      <c r="L501" s="377"/>
      <c r="M501" s="378"/>
      <c r="N501" s="378"/>
      <c r="O501" s="379"/>
      <c r="P501" s="38">
        <v>0</v>
      </c>
      <c r="Q501" s="377"/>
      <c r="R501" s="399"/>
      <c r="S501" s="105">
        <f>SUM(L501:R501)</f>
        <v>0</v>
      </c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12"/>
    </row>
    <row r="502" spans="1:38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236">SUM(B502:H502)</f>
        <v>0</v>
      </c>
      <c r="K502" s="77" t="s">
        <v>8</v>
      </c>
      <c r="L502" s="380"/>
      <c r="M502" s="381"/>
      <c r="N502" s="381"/>
      <c r="O502" s="382"/>
      <c r="P502" s="90">
        <v>0</v>
      </c>
      <c r="Q502" s="380"/>
      <c r="R502" s="400"/>
      <c r="S502" s="92">
        <f t="shared" ref="S502:S521" si="237">SUM(L502:R502)</f>
        <v>0</v>
      </c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12"/>
    </row>
    <row r="503" spans="1:38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236"/>
        <v>0</v>
      </c>
      <c r="K503" s="78" t="s">
        <v>10</v>
      </c>
      <c r="L503" s="380"/>
      <c r="M503" s="381"/>
      <c r="N503" s="381"/>
      <c r="O503" s="382"/>
      <c r="P503" s="44">
        <v>0</v>
      </c>
      <c r="Q503" s="380"/>
      <c r="R503" s="400"/>
      <c r="S503" s="89">
        <f t="shared" si="237"/>
        <v>0</v>
      </c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12"/>
    </row>
    <row r="504" spans="1:38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236"/>
        <v>0</v>
      </c>
      <c r="K504" s="77" t="s">
        <v>55</v>
      </c>
      <c r="L504" s="380"/>
      <c r="M504" s="381"/>
      <c r="N504" s="381"/>
      <c r="O504" s="382"/>
      <c r="P504" s="90">
        <v>0</v>
      </c>
      <c r="Q504" s="380"/>
      <c r="R504" s="400"/>
      <c r="S504" s="92">
        <f t="shared" si="237"/>
        <v>0</v>
      </c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12"/>
    </row>
    <row r="505" spans="1:38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236"/>
        <v>0</v>
      </c>
      <c r="K505" s="78" t="s">
        <v>16</v>
      </c>
      <c r="L505" s="380"/>
      <c r="M505" s="381"/>
      <c r="N505" s="381"/>
      <c r="O505" s="382"/>
      <c r="P505" s="44">
        <v>0</v>
      </c>
      <c r="Q505" s="380"/>
      <c r="R505" s="400"/>
      <c r="S505" s="89">
        <f t="shared" si="237"/>
        <v>0</v>
      </c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12"/>
    </row>
    <row r="506" spans="1:38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236"/>
        <v>0</v>
      </c>
      <c r="K506" s="77" t="s">
        <v>67</v>
      </c>
      <c r="L506" s="380"/>
      <c r="M506" s="381"/>
      <c r="N506" s="381"/>
      <c r="O506" s="382"/>
      <c r="P506" s="90">
        <v>0</v>
      </c>
      <c r="Q506" s="380"/>
      <c r="R506" s="400"/>
      <c r="S506" s="92">
        <f t="shared" si="237"/>
        <v>0</v>
      </c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12"/>
    </row>
    <row r="507" spans="1:38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236"/>
        <v>0</v>
      </c>
      <c r="K507" s="78" t="s">
        <v>57</v>
      </c>
      <c r="L507" s="380"/>
      <c r="M507" s="381"/>
      <c r="N507" s="381"/>
      <c r="O507" s="382"/>
      <c r="P507" s="44">
        <v>0</v>
      </c>
      <c r="Q507" s="380"/>
      <c r="R507" s="400"/>
      <c r="S507" s="89">
        <f t="shared" si="237"/>
        <v>0</v>
      </c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12"/>
    </row>
    <row r="508" spans="1:38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 t="shared" si="236"/>
        <v>0</v>
      </c>
      <c r="K508" s="77" t="s">
        <v>12</v>
      </c>
      <c r="L508" s="380"/>
      <c r="M508" s="381"/>
      <c r="N508" s="381"/>
      <c r="O508" s="382"/>
      <c r="P508" s="90">
        <v>0</v>
      </c>
      <c r="Q508" s="380"/>
      <c r="R508" s="400"/>
      <c r="S508" s="92">
        <f t="shared" si="237"/>
        <v>0</v>
      </c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12"/>
    </row>
    <row r="509" spans="1:38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236"/>
        <v>0</v>
      </c>
      <c r="K509" s="78" t="s">
        <v>58</v>
      </c>
      <c r="L509" s="380"/>
      <c r="M509" s="381"/>
      <c r="N509" s="381"/>
      <c r="O509" s="382"/>
      <c r="P509" s="44">
        <v>0</v>
      </c>
      <c r="Q509" s="380"/>
      <c r="R509" s="400"/>
      <c r="S509" s="89">
        <f t="shared" si="237"/>
        <v>0</v>
      </c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12"/>
    </row>
    <row r="510" spans="1:38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 t="shared" si="236"/>
        <v>0</v>
      </c>
      <c r="K510" s="77" t="s">
        <v>17</v>
      </c>
      <c r="L510" s="380"/>
      <c r="M510" s="381"/>
      <c r="N510" s="381"/>
      <c r="O510" s="382"/>
      <c r="P510" s="90">
        <v>0</v>
      </c>
      <c r="Q510" s="380"/>
      <c r="R510" s="400"/>
      <c r="S510" s="92">
        <f t="shared" si="237"/>
        <v>0</v>
      </c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12"/>
    </row>
    <row r="511" spans="1:38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 t="shared" si="236"/>
        <v>0</v>
      </c>
      <c r="K511" s="78" t="s">
        <v>139</v>
      </c>
      <c r="L511" s="380"/>
      <c r="M511" s="381"/>
      <c r="N511" s="381"/>
      <c r="O511" s="382"/>
      <c r="P511" s="44">
        <v>0</v>
      </c>
      <c r="Q511" s="380"/>
      <c r="R511" s="400"/>
      <c r="S511" s="89">
        <f t="shared" si="237"/>
        <v>0</v>
      </c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12"/>
    </row>
    <row r="512" spans="1:38" ht="15">
      <c r="A512" s="27" t="s">
        <v>25</v>
      </c>
      <c r="B512" s="380"/>
      <c r="C512" s="381"/>
      <c r="D512" s="381"/>
      <c r="E512" s="382"/>
      <c r="F512" s="41">
        <v>2.5055999999999998</v>
      </c>
      <c r="G512" s="380"/>
      <c r="H512" s="382"/>
      <c r="I512" s="43">
        <f t="shared" si="236"/>
        <v>2.5055999999999998</v>
      </c>
      <c r="K512" s="77" t="s">
        <v>25</v>
      </c>
      <c r="L512" s="380"/>
      <c r="M512" s="381"/>
      <c r="N512" s="381"/>
      <c r="O512" s="382"/>
      <c r="P512" s="90">
        <v>0</v>
      </c>
      <c r="Q512" s="380"/>
      <c r="R512" s="400"/>
      <c r="S512" s="92">
        <f t="shared" si="237"/>
        <v>0</v>
      </c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12"/>
    </row>
    <row r="513" spans="1:67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 t="shared" si="236"/>
        <v>0</v>
      </c>
      <c r="K513" s="78" t="s">
        <v>24</v>
      </c>
      <c r="L513" s="380"/>
      <c r="M513" s="381"/>
      <c r="N513" s="381"/>
      <c r="O513" s="382"/>
      <c r="P513" s="44">
        <v>0</v>
      </c>
      <c r="Q513" s="380"/>
      <c r="R513" s="400"/>
      <c r="S513" s="89">
        <f t="shared" si="237"/>
        <v>0</v>
      </c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12"/>
    </row>
    <row r="514" spans="1:67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 t="shared" si="236"/>
        <v>0</v>
      </c>
      <c r="K514" s="77" t="s">
        <v>59</v>
      </c>
      <c r="L514" s="380"/>
      <c r="M514" s="381"/>
      <c r="N514" s="381"/>
      <c r="O514" s="382"/>
      <c r="P514" s="90">
        <v>0</v>
      </c>
      <c r="Q514" s="380"/>
      <c r="R514" s="400"/>
      <c r="S514" s="92">
        <f t="shared" si="237"/>
        <v>0</v>
      </c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12"/>
    </row>
    <row r="515" spans="1:67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236"/>
        <v>0</v>
      </c>
      <c r="K515" s="78" t="s">
        <v>22</v>
      </c>
      <c r="L515" s="380"/>
      <c r="M515" s="381"/>
      <c r="N515" s="381"/>
      <c r="O515" s="382"/>
      <c r="P515" s="44">
        <v>0</v>
      </c>
      <c r="Q515" s="380"/>
      <c r="R515" s="400"/>
      <c r="S515" s="89">
        <f t="shared" si="237"/>
        <v>0</v>
      </c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12"/>
    </row>
    <row r="516" spans="1:67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 t="shared" si="236"/>
        <v>0</v>
      </c>
      <c r="K516" s="77" t="s">
        <v>21</v>
      </c>
      <c r="L516" s="380"/>
      <c r="M516" s="381"/>
      <c r="N516" s="381"/>
      <c r="O516" s="382"/>
      <c r="P516" s="90">
        <v>0</v>
      </c>
      <c r="Q516" s="380"/>
      <c r="R516" s="400"/>
      <c r="S516" s="92">
        <f t="shared" si="237"/>
        <v>0</v>
      </c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12"/>
    </row>
    <row r="517" spans="1:67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236"/>
        <v>0</v>
      </c>
      <c r="K517" s="79" t="s">
        <v>63</v>
      </c>
      <c r="L517" s="380"/>
      <c r="M517" s="381"/>
      <c r="N517" s="381"/>
      <c r="O517" s="382"/>
      <c r="P517" s="44">
        <v>0</v>
      </c>
      <c r="Q517" s="380"/>
      <c r="R517" s="400"/>
      <c r="S517" s="89">
        <f t="shared" si="237"/>
        <v>0</v>
      </c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12"/>
    </row>
    <row r="518" spans="1:67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236"/>
        <v>0</v>
      </c>
      <c r="K518" s="80" t="s">
        <v>23</v>
      </c>
      <c r="L518" s="380"/>
      <c r="M518" s="381"/>
      <c r="N518" s="381"/>
      <c r="O518" s="382"/>
      <c r="P518" s="93">
        <v>0</v>
      </c>
      <c r="Q518" s="380"/>
      <c r="R518" s="400"/>
      <c r="S518" s="95">
        <f t="shared" si="237"/>
        <v>0</v>
      </c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12"/>
    </row>
    <row r="519" spans="1:67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236"/>
        <v>0</v>
      </c>
      <c r="K519" s="81" t="s">
        <v>19</v>
      </c>
      <c r="L519" s="380"/>
      <c r="M519" s="381"/>
      <c r="N519" s="381"/>
      <c r="O519" s="382"/>
      <c r="P519" s="65">
        <v>0</v>
      </c>
      <c r="Q519" s="380"/>
      <c r="R519" s="400"/>
      <c r="S519" s="97">
        <f t="shared" si="237"/>
        <v>0</v>
      </c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12"/>
    </row>
    <row r="520" spans="1:67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236"/>
        <v>0</v>
      </c>
      <c r="K520" s="80" t="s">
        <v>20</v>
      </c>
      <c r="L520" s="380"/>
      <c r="M520" s="381"/>
      <c r="N520" s="381"/>
      <c r="O520" s="382"/>
      <c r="P520" s="93">
        <v>0</v>
      </c>
      <c r="Q520" s="380"/>
      <c r="R520" s="400"/>
      <c r="S520" s="95">
        <f t="shared" si="237"/>
        <v>0</v>
      </c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12"/>
    </row>
    <row r="521" spans="1:67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236"/>
        <v>0</v>
      </c>
      <c r="K521" s="82" t="s">
        <v>11</v>
      </c>
      <c r="L521" s="383"/>
      <c r="M521" s="384"/>
      <c r="N521" s="384"/>
      <c r="O521" s="385"/>
      <c r="P521" s="54">
        <v>0</v>
      </c>
      <c r="Q521" s="383"/>
      <c r="R521" s="401"/>
      <c r="S521" s="99">
        <f t="shared" si="237"/>
        <v>0</v>
      </c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12"/>
    </row>
    <row r="522" spans="1:67" ht="15">
      <c r="A522" s="34" t="s">
        <v>26</v>
      </c>
      <c r="B522" s="70">
        <f>SUM(B501:B517)</f>
        <v>0</v>
      </c>
      <c r="C522" s="70">
        <f t="shared" ref="C522:I522" si="238">SUM(C501:C517)</f>
        <v>0</v>
      </c>
      <c r="D522" s="70">
        <f t="shared" si="238"/>
        <v>0</v>
      </c>
      <c r="E522" s="70">
        <f t="shared" si="238"/>
        <v>0</v>
      </c>
      <c r="F522" s="70">
        <f t="shared" si="238"/>
        <v>2.5055999999999998</v>
      </c>
      <c r="G522" s="70">
        <f t="shared" si="238"/>
        <v>0</v>
      </c>
      <c r="H522" s="71">
        <f t="shared" si="238"/>
        <v>0</v>
      </c>
      <c r="I522" s="40">
        <f t="shared" si="238"/>
        <v>2.5055999999999998</v>
      </c>
      <c r="K522" s="83" t="s">
        <v>26</v>
      </c>
      <c r="L522" s="70">
        <f>SUM(L501:L517)</f>
        <v>0</v>
      </c>
      <c r="M522" s="70">
        <f t="shared" ref="M522:S522" si="239">SUM(M501:M517)</f>
        <v>0</v>
      </c>
      <c r="N522" s="70">
        <f t="shared" si="239"/>
        <v>0</v>
      </c>
      <c r="O522" s="70">
        <f t="shared" si="239"/>
        <v>0</v>
      </c>
      <c r="P522" s="70">
        <f t="shared" si="239"/>
        <v>0</v>
      </c>
      <c r="Q522" s="70">
        <f t="shared" si="239"/>
        <v>0</v>
      </c>
      <c r="R522" s="71">
        <f t="shared" si="239"/>
        <v>0</v>
      </c>
      <c r="S522" s="100">
        <f t="shared" si="239"/>
        <v>0</v>
      </c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12"/>
    </row>
    <row r="523" spans="1:67" s="6" customFormat="1" ht="15.75" thickBot="1">
      <c r="A523" s="31" t="s">
        <v>86</v>
      </c>
      <c r="B523" s="49">
        <f>IF($I522=0,"-",B522/$I522)</f>
        <v>0</v>
      </c>
      <c r="C523" s="49">
        <f t="shared" ref="C523:H523" si="240">IF($I522=0,"-",C522/$I522)</f>
        <v>0</v>
      </c>
      <c r="D523" s="49">
        <f t="shared" si="240"/>
        <v>0</v>
      </c>
      <c r="E523" s="49">
        <f t="shared" si="240"/>
        <v>0</v>
      </c>
      <c r="F523" s="49">
        <f t="shared" si="240"/>
        <v>1</v>
      </c>
      <c r="G523" s="49">
        <f t="shared" si="240"/>
        <v>0</v>
      </c>
      <c r="H523" s="72">
        <f t="shared" si="240"/>
        <v>0</v>
      </c>
      <c r="I523" s="50">
        <f>SUM(B523:H523)</f>
        <v>1</v>
      </c>
      <c r="J523" s="1"/>
      <c r="K523" s="84" t="s">
        <v>86</v>
      </c>
      <c r="L523" s="101" t="str">
        <f>IF($S522=0,"-",L522/$S522)</f>
        <v>-</v>
      </c>
      <c r="M523" s="101" t="str">
        <f t="shared" ref="M523:R523" si="241">IF($S522=0,"-",M522/$S522)</f>
        <v>-</v>
      </c>
      <c r="N523" s="101" t="str">
        <f t="shared" si="241"/>
        <v>-</v>
      </c>
      <c r="O523" s="101" t="str">
        <f t="shared" si="241"/>
        <v>-</v>
      </c>
      <c r="P523" s="101" t="str">
        <f t="shared" si="241"/>
        <v>-</v>
      </c>
      <c r="Q523" s="101" t="str">
        <f t="shared" si="241"/>
        <v>-</v>
      </c>
      <c r="R523" s="102" t="str">
        <f t="shared" si="241"/>
        <v>-</v>
      </c>
      <c r="S523" s="103">
        <f>SUM(L523:R523)</f>
        <v>0</v>
      </c>
      <c r="T523" s="1"/>
      <c r="U523" s="9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7"/>
      <c r="AK523" s="10"/>
      <c r="AL523" s="12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</row>
    <row r="524" spans="1:67" ht="15" thickBot="1">
      <c r="A524" s="32"/>
      <c r="B524" s="32"/>
      <c r="C524" s="32"/>
      <c r="D524" s="32"/>
      <c r="E524" s="32"/>
      <c r="F524" s="32"/>
      <c r="G524" s="32"/>
      <c r="H524" s="32"/>
      <c r="I524" s="32"/>
      <c r="K524" s="32"/>
      <c r="L524" s="32"/>
      <c r="M524" s="32"/>
      <c r="N524" s="32"/>
      <c r="O524" s="32"/>
      <c r="P524" s="32"/>
      <c r="Q524" s="32"/>
      <c r="R524" s="32"/>
      <c r="S524" s="3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12"/>
    </row>
    <row r="525" spans="1:67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375" t="s">
        <v>46</v>
      </c>
      <c r="L525" s="86" t="s">
        <v>0</v>
      </c>
      <c r="M525" s="86" t="s">
        <v>1</v>
      </c>
      <c r="N525" s="86" t="s">
        <v>2</v>
      </c>
      <c r="O525" s="86" t="s">
        <v>3</v>
      </c>
      <c r="P525" s="86" t="s">
        <v>27</v>
      </c>
      <c r="Q525" s="86" t="s">
        <v>4</v>
      </c>
      <c r="R525" s="86" t="s">
        <v>5</v>
      </c>
      <c r="S525" s="87" t="s">
        <v>6</v>
      </c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12"/>
    </row>
    <row r="526" spans="1:67" ht="15">
      <c r="A526" s="407" t="s">
        <v>46</v>
      </c>
      <c r="B526" s="386" t="s">
        <v>119</v>
      </c>
      <c r="C526" s="387"/>
      <c r="D526" s="387"/>
      <c r="E526" s="387"/>
      <c r="F526" s="387"/>
      <c r="G526" s="387"/>
      <c r="H526" s="387"/>
      <c r="I526" s="388"/>
      <c r="K526" s="376" t="s">
        <v>46</v>
      </c>
      <c r="L526" s="389" t="s">
        <v>119</v>
      </c>
      <c r="M526" s="390"/>
      <c r="N526" s="390"/>
      <c r="O526" s="390"/>
      <c r="P526" s="390"/>
      <c r="Q526" s="390"/>
      <c r="R526" s="390"/>
      <c r="S526" s="391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12"/>
    </row>
    <row r="527" spans="1:67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  <c r="K527" s="85" t="s">
        <v>7</v>
      </c>
      <c r="L527" s="377"/>
      <c r="M527" s="378"/>
      <c r="N527" s="378"/>
      <c r="O527" s="379"/>
      <c r="P527" s="38">
        <v>0</v>
      </c>
      <c r="Q527" s="377"/>
      <c r="R527" s="399"/>
      <c r="S527" s="105">
        <f>SUM(L527:R527)</f>
        <v>0</v>
      </c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12"/>
    </row>
    <row r="528" spans="1:67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242">SUM(B528:H528)</f>
        <v>0</v>
      </c>
      <c r="K528" s="77" t="s">
        <v>8</v>
      </c>
      <c r="L528" s="380"/>
      <c r="M528" s="381"/>
      <c r="N528" s="381"/>
      <c r="O528" s="382"/>
      <c r="P528" s="90">
        <v>0</v>
      </c>
      <c r="Q528" s="380"/>
      <c r="R528" s="400"/>
      <c r="S528" s="92">
        <f t="shared" ref="S528:S547" si="243">SUM(L528:R528)</f>
        <v>0</v>
      </c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12"/>
    </row>
    <row r="529" spans="1:38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242"/>
        <v>0</v>
      </c>
      <c r="K529" s="78" t="s">
        <v>10</v>
      </c>
      <c r="L529" s="380"/>
      <c r="M529" s="381"/>
      <c r="N529" s="381"/>
      <c r="O529" s="382"/>
      <c r="P529" s="44">
        <v>0</v>
      </c>
      <c r="Q529" s="380"/>
      <c r="R529" s="400"/>
      <c r="S529" s="89">
        <f t="shared" si="243"/>
        <v>0</v>
      </c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12"/>
    </row>
    <row r="530" spans="1:38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242"/>
        <v>0</v>
      </c>
      <c r="K530" s="77" t="s">
        <v>55</v>
      </c>
      <c r="L530" s="380"/>
      <c r="M530" s="381"/>
      <c r="N530" s="381"/>
      <c r="O530" s="382"/>
      <c r="P530" s="90">
        <v>0</v>
      </c>
      <c r="Q530" s="380"/>
      <c r="R530" s="400"/>
      <c r="S530" s="92">
        <f t="shared" si="243"/>
        <v>0</v>
      </c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12"/>
    </row>
    <row r="531" spans="1:38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242"/>
        <v>0</v>
      </c>
      <c r="K531" s="78" t="s">
        <v>16</v>
      </c>
      <c r="L531" s="380"/>
      <c r="M531" s="381"/>
      <c r="N531" s="381"/>
      <c r="O531" s="382"/>
      <c r="P531" s="44">
        <v>0</v>
      </c>
      <c r="Q531" s="380"/>
      <c r="R531" s="400"/>
      <c r="S531" s="89">
        <f t="shared" si="243"/>
        <v>0</v>
      </c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12"/>
    </row>
    <row r="532" spans="1:38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242"/>
        <v>0</v>
      </c>
      <c r="K532" s="77" t="s">
        <v>67</v>
      </c>
      <c r="L532" s="380"/>
      <c r="M532" s="381"/>
      <c r="N532" s="381"/>
      <c r="O532" s="382"/>
      <c r="P532" s="90">
        <v>0</v>
      </c>
      <c r="Q532" s="380"/>
      <c r="R532" s="400"/>
      <c r="S532" s="92">
        <f t="shared" si="243"/>
        <v>0</v>
      </c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12"/>
    </row>
    <row r="533" spans="1:38" ht="15">
      <c r="A533" s="28" t="s">
        <v>57</v>
      </c>
      <c r="B533" s="380"/>
      <c r="C533" s="381"/>
      <c r="D533" s="381"/>
      <c r="E533" s="382"/>
      <c r="F533" s="44">
        <v>431.63328980357653</v>
      </c>
      <c r="G533" s="380"/>
      <c r="H533" s="382"/>
      <c r="I533" s="40">
        <f t="shared" si="242"/>
        <v>431.63328980357653</v>
      </c>
      <c r="K533" s="78" t="s">
        <v>57</v>
      </c>
      <c r="L533" s="380"/>
      <c r="M533" s="381"/>
      <c r="N533" s="381"/>
      <c r="O533" s="382"/>
      <c r="P533" s="44">
        <v>0</v>
      </c>
      <c r="Q533" s="380"/>
      <c r="R533" s="400"/>
      <c r="S533" s="89">
        <f t="shared" si="243"/>
        <v>0</v>
      </c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12"/>
    </row>
    <row r="534" spans="1:38" ht="15">
      <c r="A534" s="27" t="s">
        <v>12</v>
      </c>
      <c r="B534" s="380"/>
      <c r="C534" s="381"/>
      <c r="D534" s="381"/>
      <c r="E534" s="382"/>
      <c r="F534" s="41">
        <v>47.530844439521367</v>
      </c>
      <c r="G534" s="380"/>
      <c r="H534" s="382"/>
      <c r="I534" s="43">
        <f t="shared" si="242"/>
        <v>47.530844439521367</v>
      </c>
      <c r="K534" s="77" t="s">
        <v>12</v>
      </c>
      <c r="L534" s="380"/>
      <c r="M534" s="381"/>
      <c r="N534" s="381"/>
      <c r="O534" s="382"/>
      <c r="P534" s="90">
        <v>0</v>
      </c>
      <c r="Q534" s="380"/>
      <c r="R534" s="400"/>
      <c r="S534" s="92">
        <f t="shared" si="243"/>
        <v>0</v>
      </c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12"/>
    </row>
    <row r="535" spans="1:38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242"/>
        <v>0</v>
      </c>
      <c r="K535" s="78" t="s">
        <v>58</v>
      </c>
      <c r="L535" s="380"/>
      <c r="M535" s="381"/>
      <c r="N535" s="381"/>
      <c r="O535" s="382"/>
      <c r="P535" s="44">
        <v>0</v>
      </c>
      <c r="Q535" s="380"/>
      <c r="R535" s="400"/>
      <c r="S535" s="89">
        <f t="shared" si="243"/>
        <v>0</v>
      </c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12"/>
    </row>
    <row r="536" spans="1:38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 t="shared" si="242"/>
        <v>0</v>
      </c>
      <c r="K536" s="77" t="s">
        <v>17</v>
      </c>
      <c r="L536" s="380"/>
      <c r="M536" s="381"/>
      <c r="N536" s="381"/>
      <c r="O536" s="382"/>
      <c r="P536" s="90">
        <v>0</v>
      </c>
      <c r="Q536" s="380"/>
      <c r="R536" s="400"/>
      <c r="S536" s="92">
        <f t="shared" si="243"/>
        <v>0</v>
      </c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12"/>
    </row>
    <row r="537" spans="1:38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 t="shared" si="242"/>
        <v>0</v>
      </c>
      <c r="K537" s="78" t="s">
        <v>139</v>
      </c>
      <c r="L537" s="380"/>
      <c r="M537" s="381"/>
      <c r="N537" s="381"/>
      <c r="O537" s="382"/>
      <c r="P537" s="44">
        <v>0</v>
      </c>
      <c r="Q537" s="380"/>
      <c r="R537" s="400"/>
      <c r="S537" s="89">
        <f t="shared" si="243"/>
        <v>0</v>
      </c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12"/>
    </row>
    <row r="538" spans="1:38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242"/>
        <v>0</v>
      </c>
      <c r="K538" s="77" t="s">
        <v>25</v>
      </c>
      <c r="L538" s="380"/>
      <c r="M538" s="381"/>
      <c r="N538" s="381"/>
      <c r="O538" s="382"/>
      <c r="P538" s="90">
        <v>0</v>
      </c>
      <c r="Q538" s="380"/>
      <c r="R538" s="400"/>
      <c r="S538" s="92">
        <f t="shared" si="243"/>
        <v>0</v>
      </c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12"/>
    </row>
    <row r="539" spans="1:38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 t="shared" si="242"/>
        <v>0</v>
      </c>
      <c r="K539" s="78" t="s">
        <v>24</v>
      </c>
      <c r="L539" s="380"/>
      <c r="M539" s="381"/>
      <c r="N539" s="381"/>
      <c r="O539" s="382"/>
      <c r="P539" s="44">
        <v>0</v>
      </c>
      <c r="Q539" s="380"/>
      <c r="R539" s="400"/>
      <c r="S539" s="89">
        <f t="shared" si="243"/>
        <v>0</v>
      </c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12"/>
    </row>
    <row r="540" spans="1:38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 t="shared" si="242"/>
        <v>0</v>
      </c>
      <c r="K540" s="77" t="s">
        <v>59</v>
      </c>
      <c r="L540" s="380"/>
      <c r="M540" s="381"/>
      <c r="N540" s="381"/>
      <c r="O540" s="382"/>
      <c r="P540" s="90">
        <v>0</v>
      </c>
      <c r="Q540" s="380"/>
      <c r="R540" s="400"/>
      <c r="S540" s="92">
        <f t="shared" si="243"/>
        <v>0</v>
      </c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12"/>
    </row>
    <row r="541" spans="1:38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242"/>
        <v>0</v>
      </c>
      <c r="K541" s="78" t="s">
        <v>22</v>
      </c>
      <c r="L541" s="380"/>
      <c r="M541" s="381"/>
      <c r="N541" s="381"/>
      <c r="O541" s="382"/>
      <c r="P541" s="44">
        <v>0</v>
      </c>
      <c r="Q541" s="380"/>
      <c r="R541" s="400"/>
      <c r="S541" s="89">
        <f t="shared" si="243"/>
        <v>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12"/>
    </row>
    <row r="542" spans="1:38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 t="shared" si="242"/>
        <v>0</v>
      </c>
      <c r="K542" s="77" t="s">
        <v>21</v>
      </c>
      <c r="L542" s="380"/>
      <c r="M542" s="381"/>
      <c r="N542" s="381"/>
      <c r="O542" s="382"/>
      <c r="P542" s="90">
        <v>0</v>
      </c>
      <c r="Q542" s="380"/>
      <c r="R542" s="400"/>
      <c r="S542" s="92">
        <f t="shared" si="243"/>
        <v>0</v>
      </c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12"/>
    </row>
    <row r="543" spans="1:38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242"/>
        <v>0</v>
      </c>
      <c r="K543" s="79" t="s">
        <v>63</v>
      </c>
      <c r="L543" s="380"/>
      <c r="M543" s="381"/>
      <c r="N543" s="381"/>
      <c r="O543" s="382"/>
      <c r="P543" s="44">
        <v>0</v>
      </c>
      <c r="Q543" s="380"/>
      <c r="R543" s="400"/>
      <c r="S543" s="89">
        <f t="shared" si="243"/>
        <v>0</v>
      </c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12"/>
    </row>
    <row r="544" spans="1:38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242"/>
        <v>0</v>
      </c>
      <c r="K544" s="80" t="s">
        <v>23</v>
      </c>
      <c r="L544" s="380"/>
      <c r="M544" s="381"/>
      <c r="N544" s="381"/>
      <c r="O544" s="382"/>
      <c r="P544" s="93">
        <v>0</v>
      </c>
      <c r="Q544" s="380"/>
      <c r="R544" s="400"/>
      <c r="S544" s="95">
        <f t="shared" si="243"/>
        <v>0</v>
      </c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12"/>
    </row>
    <row r="545" spans="1:38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242"/>
        <v>0</v>
      </c>
      <c r="K545" s="81" t="s">
        <v>19</v>
      </c>
      <c r="L545" s="380"/>
      <c r="M545" s="381"/>
      <c r="N545" s="381"/>
      <c r="O545" s="382"/>
      <c r="P545" s="65">
        <v>0</v>
      </c>
      <c r="Q545" s="380"/>
      <c r="R545" s="400"/>
      <c r="S545" s="97">
        <f t="shared" si="243"/>
        <v>0</v>
      </c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12"/>
    </row>
    <row r="546" spans="1:38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242"/>
        <v>0</v>
      </c>
      <c r="K546" s="80" t="s">
        <v>20</v>
      </c>
      <c r="L546" s="380"/>
      <c r="M546" s="381"/>
      <c r="N546" s="381"/>
      <c r="O546" s="382"/>
      <c r="P546" s="93">
        <v>0</v>
      </c>
      <c r="Q546" s="380"/>
      <c r="R546" s="400"/>
      <c r="S546" s="95">
        <f t="shared" si="243"/>
        <v>0</v>
      </c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12"/>
    </row>
    <row r="547" spans="1:38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242"/>
        <v>0</v>
      </c>
      <c r="K547" s="82" t="s">
        <v>11</v>
      </c>
      <c r="L547" s="383"/>
      <c r="M547" s="384"/>
      <c r="N547" s="384"/>
      <c r="O547" s="385"/>
      <c r="P547" s="54">
        <v>0</v>
      </c>
      <c r="Q547" s="383"/>
      <c r="R547" s="401"/>
      <c r="S547" s="99">
        <f t="shared" si="243"/>
        <v>0</v>
      </c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12"/>
    </row>
    <row r="548" spans="1:38" ht="15">
      <c r="A548" s="34" t="s">
        <v>26</v>
      </c>
      <c r="B548" s="70">
        <f>SUM(B527:B543)</f>
        <v>0</v>
      </c>
      <c r="C548" s="70">
        <f t="shared" ref="C548:I548" si="244">SUM(C527:C543)</f>
        <v>0</v>
      </c>
      <c r="D548" s="70">
        <f t="shared" si="244"/>
        <v>0</v>
      </c>
      <c r="E548" s="70">
        <f t="shared" si="244"/>
        <v>0</v>
      </c>
      <c r="F548" s="70">
        <f t="shared" si="244"/>
        <v>479.16413424309792</v>
      </c>
      <c r="G548" s="70">
        <f t="shared" si="244"/>
        <v>0</v>
      </c>
      <c r="H548" s="71">
        <f t="shared" si="244"/>
        <v>0</v>
      </c>
      <c r="I548" s="40">
        <f t="shared" si="244"/>
        <v>479.16413424309792</v>
      </c>
      <c r="K548" s="83" t="s">
        <v>26</v>
      </c>
      <c r="L548" s="70">
        <f>SUM(L527:L543)</f>
        <v>0</v>
      </c>
      <c r="M548" s="70">
        <f t="shared" ref="M548:S548" si="245">SUM(M527:M543)</f>
        <v>0</v>
      </c>
      <c r="N548" s="70">
        <f t="shared" si="245"/>
        <v>0</v>
      </c>
      <c r="O548" s="70">
        <f t="shared" si="245"/>
        <v>0</v>
      </c>
      <c r="P548" s="70">
        <f t="shared" si="245"/>
        <v>0</v>
      </c>
      <c r="Q548" s="70">
        <f t="shared" si="245"/>
        <v>0</v>
      </c>
      <c r="R548" s="71">
        <f t="shared" si="245"/>
        <v>0</v>
      </c>
      <c r="S548" s="100">
        <f t="shared" si="245"/>
        <v>0</v>
      </c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12"/>
    </row>
    <row r="549" spans="1:38" s="14" customFormat="1" ht="15.75" thickBot="1">
      <c r="A549" s="31" t="s">
        <v>86</v>
      </c>
      <c r="B549" s="49">
        <f>IF($I548=0,"-",B548/$I548)</f>
        <v>0</v>
      </c>
      <c r="C549" s="49">
        <f t="shared" ref="C549:H549" si="246">IF($I548=0,"-",C548/$I548)</f>
        <v>0</v>
      </c>
      <c r="D549" s="49">
        <f t="shared" si="246"/>
        <v>0</v>
      </c>
      <c r="E549" s="49">
        <f t="shared" si="246"/>
        <v>0</v>
      </c>
      <c r="F549" s="49">
        <f t="shared" si="246"/>
        <v>1</v>
      </c>
      <c r="G549" s="49">
        <f t="shared" si="246"/>
        <v>0</v>
      </c>
      <c r="H549" s="72">
        <f t="shared" si="246"/>
        <v>0</v>
      </c>
      <c r="I549" s="50">
        <f>SUM(B549:H549)</f>
        <v>1</v>
      </c>
      <c r="K549" s="84" t="s">
        <v>86</v>
      </c>
      <c r="L549" s="101" t="str">
        <f>IF($S548=0,"-",L548/$S548)</f>
        <v>-</v>
      </c>
      <c r="M549" s="101" t="str">
        <f t="shared" ref="M549:R549" si="247">IF($S548=0,"-",M548/$S548)</f>
        <v>-</v>
      </c>
      <c r="N549" s="101" t="str">
        <f t="shared" si="247"/>
        <v>-</v>
      </c>
      <c r="O549" s="101" t="str">
        <f t="shared" si="247"/>
        <v>-</v>
      </c>
      <c r="P549" s="101" t="str">
        <f t="shared" si="247"/>
        <v>-</v>
      </c>
      <c r="Q549" s="101" t="str">
        <f t="shared" si="247"/>
        <v>-</v>
      </c>
      <c r="R549" s="102" t="str">
        <f t="shared" si="247"/>
        <v>-</v>
      </c>
      <c r="S549" s="103">
        <f>SUM(L549:R549)</f>
        <v>0</v>
      </c>
      <c r="U549" s="18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20"/>
      <c r="AK549" s="15"/>
      <c r="AL549" s="15"/>
    </row>
    <row r="550" spans="1:38" ht="15" thickBot="1">
      <c r="A550" s="32"/>
      <c r="B550" s="32"/>
      <c r="C550" s="32"/>
      <c r="D550" s="32"/>
      <c r="E550" s="32"/>
      <c r="F550" s="32"/>
      <c r="G550" s="32"/>
      <c r="H550" s="32"/>
      <c r="I550" s="32"/>
      <c r="K550" s="32"/>
      <c r="L550" s="32"/>
      <c r="M550" s="32"/>
      <c r="N550" s="32"/>
      <c r="O550" s="32"/>
      <c r="P550" s="32"/>
      <c r="Q550" s="32"/>
      <c r="R550" s="32"/>
      <c r="S550" s="3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12"/>
    </row>
    <row r="551" spans="1:38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375" t="s">
        <v>47</v>
      </c>
      <c r="L551" s="86" t="s">
        <v>0</v>
      </c>
      <c r="M551" s="86" t="s">
        <v>1</v>
      </c>
      <c r="N551" s="86" t="s">
        <v>2</v>
      </c>
      <c r="O551" s="86" t="s">
        <v>3</v>
      </c>
      <c r="P551" s="86" t="s">
        <v>27</v>
      </c>
      <c r="Q551" s="86" t="s">
        <v>4</v>
      </c>
      <c r="R551" s="86" t="s">
        <v>5</v>
      </c>
      <c r="S551" s="87" t="s">
        <v>6</v>
      </c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12"/>
    </row>
    <row r="552" spans="1:38" ht="15">
      <c r="A552" s="407" t="s">
        <v>47</v>
      </c>
      <c r="B552" s="386" t="s">
        <v>119</v>
      </c>
      <c r="C552" s="387"/>
      <c r="D552" s="387"/>
      <c r="E552" s="387"/>
      <c r="F552" s="387"/>
      <c r="G552" s="387"/>
      <c r="H552" s="387"/>
      <c r="I552" s="388"/>
      <c r="K552" s="376" t="s">
        <v>47</v>
      </c>
      <c r="L552" s="389" t="s">
        <v>119</v>
      </c>
      <c r="M552" s="390"/>
      <c r="N552" s="390"/>
      <c r="O552" s="390"/>
      <c r="P552" s="390"/>
      <c r="Q552" s="390"/>
      <c r="R552" s="390"/>
      <c r="S552" s="391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12"/>
    </row>
    <row r="553" spans="1:38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  <c r="K553" s="85" t="s">
        <v>7</v>
      </c>
      <c r="L553" s="377"/>
      <c r="M553" s="378"/>
      <c r="N553" s="378"/>
      <c r="O553" s="379"/>
      <c r="P553" s="38">
        <v>0</v>
      </c>
      <c r="Q553" s="377"/>
      <c r="R553" s="399"/>
      <c r="S553" s="105">
        <f>SUM(L553:R553)</f>
        <v>0</v>
      </c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12"/>
    </row>
    <row r="554" spans="1:38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248">SUM(B554:H554)</f>
        <v>0</v>
      </c>
      <c r="K554" s="77" t="s">
        <v>8</v>
      </c>
      <c r="L554" s="380"/>
      <c r="M554" s="381"/>
      <c r="N554" s="381"/>
      <c r="O554" s="382"/>
      <c r="P554" s="90">
        <v>0</v>
      </c>
      <c r="Q554" s="380"/>
      <c r="R554" s="400"/>
      <c r="S554" s="92">
        <f t="shared" ref="S554:S573" si="249">SUM(L554:R554)</f>
        <v>0</v>
      </c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12"/>
    </row>
    <row r="555" spans="1:38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248"/>
        <v>0</v>
      </c>
      <c r="K555" s="78" t="s">
        <v>10</v>
      </c>
      <c r="L555" s="380"/>
      <c r="M555" s="381"/>
      <c r="N555" s="381"/>
      <c r="O555" s="382"/>
      <c r="P555" s="44">
        <v>0</v>
      </c>
      <c r="Q555" s="380"/>
      <c r="R555" s="400"/>
      <c r="S555" s="89">
        <f t="shared" si="249"/>
        <v>0</v>
      </c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12"/>
    </row>
    <row r="556" spans="1:38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248"/>
        <v>0</v>
      </c>
      <c r="K556" s="77" t="s">
        <v>55</v>
      </c>
      <c r="L556" s="380"/>
      <c r="M556" s="381"/>
      <c r="N556" s="381"/>
      <c r="O556" s="382"/>
      <c r="P556" s="90">
        <v>0</v>
      </c>
      <c r="Q556" s="380"/>
      <c r="R556" s="400"/>
      <c r="S556" s="92">
        <f t="shared" si="249"/>
        <v>0</v>
      </c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12"/>
    </row>
    <row r="557" spans="1:38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 t="shared" si="248"/>
        <v>0</v>
      </c>
      <c r="K557" s="78" t="s">
        <v>16</v>
      </c>
      <c r="L557" s="380"/>
      <c r="M557" s="381"/>
      <c r="N557" s="381"/>
      <c r="O557" s="382"/>
      <c r="P557" s="44">
        <v>0</v>
      </c>
      <c r="Q557" s="380"/>
      <c r="R557" s="400"/>
      <c r="S557" s="89">
        <f t="shared" si="249"/>
        <v>0</v>
      </c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12"/>
    </row>
    <row r="558" spans="1:38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248"/>
        <v>0</v>
      </c>
      <c r="K558" s="77" t="s">
        <v>67</v>
      </c>
      <c r="L558" s="380"/>
      <c r="M558" s="381"/>
      <c r="N558" s="381"/>
      <c r="O558" s="382"/>
      <c r="P558" s="90">
        <v>0</v>
      </c>
      <c r="Q558" s="380"/>
      <c r="R558" s="400"/>
      <c r="S558" s="92">
        <f t="shared" si="249"/>
        <v>0</v>
      </c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12"/>
    </row>
    <row r="559" spans="1:38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248"/>
        <v>0</v>
      </c>
      <c r="K559" s="78" t="s">
        <v>57</v>
      </c>
      <c r="L559" s="380"/>
      <c r="M559" s="381"/>
      <c r="N559" s="381"/>
      <c r="O559" s="382"/>
      <c r="P559" s="44">
        <v>0</v>
      </c>
      <c r="Q559" s="380"/>
      <c r="R559" s="400"/>
      <c r="S559" s="89">
        <f t="shared" si="249"/>
        <v>0</v>
      </c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12"/>
    </row>
    <row r="560" spans="1:38" ht="15">
      <c r="A560" s="27" t="s">
        <v>12</v>
      </c>
      <c r="B560" s="380"/>
      <c r="C560" s="381"/>
      <c r="D560" s="381"/>
      <c r="E560" s="382"/>
      <c r="F560" s="41">
        <v>17.173050684662382</v>
      </c>
      <c r="G560" s="380"/>
      <c r="H560" s="382"/>
      <c r="I560" s="43">
        <f t="shared" si="248"/>
        <v>17.173050684662382</v>
      </c>
      <c r="K560" s="77" t="s">
        <v>12</v>
      </c>
      <c r="L560" s="380"/>
      <c r="M560" s="381"/>
      <c r="N560" s="381"/>
      <c r="O560" s="382"/>
      <c r="P560" s="90">
        <v>0</v>
      </c>
      <c r="Q560" s="380"/>
      <c r="R560" s="400"/>
      <c r="S560" s="92">
        <f t="shared" si="249"/>
        <v>0</v>
      </c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12"/>
    </row>
    <row r="561" spans="1:38" ht="15">
      <c r="A561" s="28" t="s">
        <v>58</v>
      </c>
      <c r="B561" s="380"/>
      <c r="C561" s="381"/>
      <c r="D561" s="381"/>
      <c r="E561" s="382"/>
      <c r="F561" s="44">
        <v>1266.9860569278012</v>
      </c>
      <c r="G561" s="380"/>
      <c r="H561" s="382"/>
      <c r="I561" s="40">
        <f t="shared" si="248"/>
        <v>1266.9860569278012</v>
      </c>
      <c r="K561" s="78" t="s">
        <v>58</v>
      </c>
      <c r="L561" s="380"/>
      <c r="M561" s="381"/>
      <c r="N561" s="381"/>
      <c r="O561" s="382"/>
      <c r="P561" s="44">
        <v>0</v>
      </c>
      <c r="Q561" s="380"/>
      <c r="R561" s="400"/>
      <c r="S561" s="89">
        <f t="shared" si="249"/>
        <v>0</v>
      </c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12"/>
    </row>
    <row r="562" spans="1:38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 t="shared" si="248"/>
        <v>0</v>
      </c>
      <c r="K562" s="77" t="s">
        <v>17</v>
      </c>
      <c r="L562" s="380"/>
      <c r="M562" s="381"/>
      <c r="N562" s="381"/>
      <c r="O562" s="382"/>
      <c r="P562" s="90">
        <v>0</v>
      </c>
      <c r="Q562" s="380"/>
      <c r="R562" s="400"/>
      <c r="S562" s="92">
        <f t="shared" si="249"/>
        <v>0</v>
      </c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12"/>
    </row>
    <row r="563" spans="1:38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 t="shared" si="248"/>
        <v>0</v>
      </c>
      <c r="K563" s="78" t="s">
        <v>139</v>
      </c>
      <c r="L563" s="380"/>
      <c r="M563" s="381"/>
      <c r="N563" s="381"/>
      <c r="O563" s="382"/>
      <c r="P563" s="44">
        <v>0</v>
      </c>
      <c r="Q563" s="380"/>
      <c r="R563" s="400"/>
      <c r="S563" s="89">
        <f t="shared" si="249"/>
        <v>0</v>
      </c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12"/>
    </row>
    <row r="564" spans="1:38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248"/>
        <v>0</v>
      </c>
      <c r="K564" s="77" t="s">
        <v>25</v>
      </c>
      <c r="L564" s="380"/>
      <c r="M564" s="381"/>
      <c r="N564" s="381"/>
      <c r="O564" s="382"/>
      <c r="P564" s="90">
        <v>0</v>
      </c>
      <c r="Q564" s="380"/>
      <c r="R564" s="400"/>
      <c r="S564" s="92">
        <f t="shared" si="249"/>
        <v>0</v>
      </c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12"/>
    </row>
    <row r="565" spans="1:38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 t="shared" si="248"/>
        <v>0</v>
      </c>
      <c r="K565" s="78" t="s">
        <v>24</v>
      </c>
      <c r="L565" s="380"/>
      <c r="M565" s="381"/>
      <c r="N565" s="381"/>
      <c r="O565" s="382"/>
      <c r="P565" s="44">
        <v>0</v>
      </c>
      <c r="Q565" s="380"/>
      <c r="R565" s="400"/>
      <c r="S565" s="89">
        <f t="shared" si="249"/>
        <v>0</v>
      </c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12"/>
    </row>
    <row r="566" spans="1:38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 t="shared" si="248"/>
        <v>0</v>
      </c>
      <c r="K566" s="77" t="s">
        <v>59</v>
      </c>
      <c r="L566" s="380"/>
      <c r="M566" s="381"/>
      <c r="N566" s="381"/>
      <c r="O566" s="382"/>
      <c r="P566" s="90">
        <v>0</v>
      </c>
      <c r="Q566" s="380"/>
      <c r="R566" s="400"/>
      <c r="S566" s="92">
        <f t="shared" si="249"/>
        <v>0</v>
      </c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12"/>
    </row>
    <row r="567" spans="1:38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248"/>
        <v>0</v>
      </c>
      <c r="K567" s="78" t="s">
        <v>22</v>
      </c>
      <c r="L567" s="380"/>
      <c r="M567" s="381"/>
      <c r="N567" s="381"/>
      <c r="O567" s="382"/>
      <c r="P567" s="44">
        <v>0</v>
      </c>
      <c r="Q567" s="380"/>
      <c r="R567" s="400"/>
      <c r="S567" s="89">
        <f t="shared" si="249"/>
        <v>0</v>
      </c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12"/>
    </row>
    <row r="568" spans="1:38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 t="shared" si="248"/>
        <v>0</v>
      </c>
      <c r="K568" s="77" t="s">
        <v>21</v>
      </c>
      <c r="L568" s="380"/>
      <c r="M568" s="381"/>
      <c r="N568" s="381"/>
      <c r="O568" s="382"/>
      <c r="P568" s="90">
        <v>0</v>
      </c>
      <c r="Q568" s="380"/>
      <c r="R568" s="400"/>
      <c r="S568" s="92">
        <f t="shared" si="249"/>
        <v>0</v>
      </c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12"/>
    </row>
    <row r="569" spans="1:38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248"/>
        <v>0</v>
      </c>
      <c r="K569" s="79" t="s">
        <v>63</v>
      </c>
      <c r="L569" s="380"/>
      <c r="M569" s="381"/>
      <c r="N569" s="381"/>
      <c r="O569" s="382"/>
      <c r="P569" s="44">
        <v>0</v>
      </c>
      <c r="Q569" s="380"/>
      <c r="R569" s="400"/>
      <c r="S569" s="89">
        <f t="shared" si="249"/>
        <v>0</v>
      </c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12"/>
    </row>
    <row r="570" spans="1:38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248"/>
        <v>0</v>
      </c>
      <c r="K570" s="80" t="s">
        <v>23</v>
      </c>
      <c r="L570" s="380"/>
      <c r="M570" s="381"/>
      <c r="N570" s="381"/>
      <c r="O570" s="382"/>
      <c r="P570" s="93">
        <v>0</v>
      </c>
      <c r="Q570" s="380"/>
      <c r="R570" s="400"/>
      <c r="S570" s="95">
        <f t="shared" si="249"/>
        <v>0</v>
      </c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12"/>
    </row>
    <row r="571" spans="1:38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248"/>
        <v>0</v>
      </c>
      <c r="K571" s="81" t="s">
        <v>19</v>
      </c>
      <c r="L571" s="380"/>
      <c r="M571" s="381"/>
      <c r="N571" s="381"/>
      <c r="O571" s="382"/>
      <c r="P571" s="65">
        <v>0</v>
      </c>
      <c r="Q571" s="380"/>
      <c r="R571" s="400"/>
      <c r="S571" s="97">
        <f t="shared" si="249"/>
        <v>0</v>
      </c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12"/>
    </row>
    <row r="572" spans="1:38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248"/>
        <v>0</v>
      </c>
      <c r="K572" s="80" t="s">
        <v>20</v>
      </c>
      <c r="L572" s="380"/>
      <c r="M572" s="381"/>
      <c r="N572" s="381"/>
      <c r="O572" s="382"/>
      <c r="P572" s="93">
        <v>0</v>
      </c>
      <c r="Q572" s="380"/>
      <c r="R572" s="400"/>
      <c r="S572" s="95">
        <f t="shared" si="249"/>
        <v>0</v>
      </c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12"/>
    </row>
    <row r="573" spans="1:38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248"/>
        <v>0</v>
      </c>
      <c r="K573" s="82" t="s">
        <v>11</v>
      </c>
      <c r="L573" s="383"/>
      <c r="M573" s="384"/>
      <c r="N573" s="384"/>
      <c r="O573" s="385"/>
      <c r="P573" s="54">
        <v>0</v>
      </c>
      <c r="Q573" s="383"/>
      <c r="R573" s="401"/>
      <c r="S573" s="99">
        <f t="shared" si="249"/>
        <v>0</v>
      </c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12"/>
    </row>
    <row r="574" spans="1:38" ht="15">
      <c r="A574" s="34" t="s">
        <v>26</v>
      </c>
      <c r="B574" s="70">
        <f>SUM(B553:B569)</f>
        <v>0</v>
      </c>
      <c r="C574" s="70">
        <f t="shared" ref="C574:I574" si="250">SUM(C553:C569)</f>
        <v>0</v>
      </c>
      <c r="D574" s="70">
        <f t="shared" si="250"/>
        <v>0</v>
      </c>
      <c r="E574" s="70">
        <f t="shared" si="250"/>
        <v>0</v>
      </c>
      <c r="F574" s="70">
        <f t="shared" si="250"/>
        <v>1284.1591076124637</v>
      </c>
      <c r="G574" s="70">
        <f t="shared" si="250"/>
        <v>0</v>
      </c>
      <c r="H574" s="71">
        <f t="shared" si="250"/>
        <v>0</v>
      </c>
      <c r="I574" s="40">
        <f t="shared" si="250"/>
        <v>1284.1591076124637</v>
      </c>
      <c r="K574" s="83" t="s">
        <v>26</v>
      </c>
      <c r="L574" s="70">
        <f>SUM(L553:L569)</f>
        <v>0</v>
      </c>
      <c r="M574" s="70">
        <f t="shared" ref="M574:S574" si="251">SUM(M553:M569)</f>
        <v>0</v>
      </c>
      <c r="N574" s="70">
        <f t="shared" si="251"/>
        <v>0</v>
      </c>
      <c r="O574" s="70">
        <f t="shared" si="251"/>
        <v>0</v>
      </c>
      <c r="P574" s="70">
        <f t="shared" si="251"/>
        <v>0</v>
      </c>
      <c r="Q574" s="70">
        <f t="shared" si="251"/>
        <v>0</v>
      </c>
      <c r="R574" s="71">
        <f t="shared" si="251"/>
        <v>0</v>
      </c>
      <c r="S574" s="100">
        <f t="shared" si="251"/>
        <v>0</v>
      </c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12"/>
    </row>
    <row r="575" spans="1:38" s="14" customFormat="1" ht="15.75" thickBot="1">
      <c r="A575" s="31" t="s">
        <v>86</v>
      </c>
      <c r="B575" s="49">
        <f>IF($I574=0,"-",B574/$I574)</f>
        <v>0</v>
      </c>
      <c r="C575" s="49">
        <f t="shared" ref="C575:H575" si="252">IF($I574=0,"-",C574/$I574)</f>
        <v>0</v>
      </c>
      <c r="D575" s="49">
        <f t="shared" si="252"/>
        <v>0</v>
      </c>
      <c r="E575" s="49">
        <f t="shared" si="252"/>
        <v>0</v>
      </c>
      <c r="F575" s="49">
        <f t="shared" si="252"/>
        <v>1</v>
      </c>
      <c r="G575" s="49">
        <f t="shared" si="252"/>
        <v>0</v>
      </c>
      <c r="H575" s="72">
        <f t="shared" si="252"/>
        <v>0</v>
      </c>
      <c r="I575" s="50">
        <f>SUM(B575:H575)</f>
        <v>1</v>
      </c>
      <c r="K575" s="84" t="s">
        <v>86</v>
      </c>
      <c r="L575" s="101" t="str">
        <f>IF($S574=0,"-",L574/$S574)</f>
        <v>-</v>
      </c>
      <c r="M575" s="101" t="str">
        <f t="shared" ref="M575:R575" si="253">IF($S574=0,"-",M574/$S574)</f>
        <v>-</v>
      </c>
      <c r="N575" s="101" t="str">
        <f t="shared" si="253"/>
        <v>-</v>
      </c>
      <c r="O575" s="101" t="str">
        <f t="shared" si="253"/>
        <v>-</v>
      </c>
      <c r="P575" s="101" t="str">
        <f t="shared" si="253"/>
        <v>-</v>
      </c>
      <c r="Q575" s="101" t="str">
        <f t="shared" si="253"/>
        <v>-</v>
      </c>
      <c r="R575" s="102" t="str">
        <f t="shared" si="253"/>
        <v>-</v>
      </c>
      <c r="S575" s="103">
        <f>SUM(L575:R575)</f>
        <v>0</v>
      </c>
      <c r="U575" s="18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20"/>
      <c r="AK575" s="15"/>
      <c r="AL575" s="15"/>
    </row>
    <row r="576" spans="1:38" ht="15" thickBot="1">
      <c r="A576" s="32"/>
      <c r="B576" s="32"/>
      <c r="C576" s="32"/>
      <c r="D576" s="32"/>
      <c r="E576" s="32"/>
      <c r="F576" s="32"/>
      <c r="G576" s="32"/>
      <c r="H576" s="32"/>
      <c r="I576" s="32"/>
      <c r="K576" s="32"/>
      <c r="L576" s="32"/>
      <c r="M576" s="32"/>
      <c r="N576" s="32"/>
      <c r="O576" s="32"/>
      <c r="P576" s="32"/>
      <c r="Q576" s="32"/>
      <c r="R576" s="32"/>
      <c r="S576" s="3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12"/>
    </row>
    <row r="577" spans="1:38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392" t="s">
        <v>48</v>
      </c>
      <c r="L577" s="86" t="s">
        <v>0</v>
      </c>
      <c r="M577" s="86" t="s">
        <v>1</v>
      </c>
      <c r="N577" s="86" t="s">
        <v>2</v>
      </c>
      <c r="O577" s="86" t="s">
        <v>3</v>
      </c>
      <c r="P577" s="86" t="s">
        <v>27</v>
      </c>
      <c r="Q577" s="86" t="s">
        <v>4</v>
      </c>
      <c r="R577" s="86" t="s">
        <v>5</v>
      </c>
      <c r="S577" s="87" t="s">
        <v>6</v>
      </c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12"/>
    </row>
    <row r="578" spans="1:38" ht="15">
      <c r="A578" s="409" t="s">
        <v>48</v>
      </c>
      <c r="B578" s="386" t="s">
        <v>119</v>
      </c>
      <c r="C578" s="387"/>
      <c r="D578" s="387"/>
      <c r="E578" s="387"/>
      <c r="F578" s="387"/>
      <c r="G578" s="387"/>
      <c r="H578" s="387"/>
      <c r="I578" s="388"/>
      <c r="K578" s="393" t="s">
        <v>48</v>
      </c>
      <c r="L578" s="389" t="s">
        <v>119</v>
      </c>
      <c r="M578" s="390"/>
      <c r="N578" s="390"/>
      <c r="O578" s="390"/>
      <c r="P578" s="390"/>
      <c r="Q578" s="390"/>
      <c r="R578" s="390"/>
      <c r="S578" s="391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12"/>
    </row>
    <row r="579" spans="1:38" ht="15">
      <c r="A579" s="26" t="s">
        <v>7</v>
      </c>
      <c r="B579" s="38">
        <v>18.849372017102027</v>
      </c>
      <c r="C579" s="38">
        <v>0</v>
      </c>
      <c r="D579" s="38">
        <v>3.5939301953935128</v>
      </c>
      <c r="E579" s="38">
        <v>0</v>
      </c>
      <c r="F579" s="396"/>
      <c r="G579" s="38">
        <v>0</v>
      </c>
      <c r="H579" s="39">
        <v>0</v>
      </c>
      <c r="I579" s="40">
        <f>SUM(B579:H579)</f>
        <v>22.443302212495539</v>
      </c>
      <c r="K579" s="85" t="s">
        <v>7</v>
      </c>
      <c r="L579" s="38">
        <v>18.849372017102027</v>
      </c>
      <c r="M579" s="38">
        <v>0</v>
      </c>
      <c r="N579" s="38">
        <v>3.5939301953935128</v>
      </c>
      <c r="O579" s="38">
        <v>0</v>
      </c>
      <c r="P579" s="38">
        <v>0.19698053642003097</v>
      </c>
      <c r="Q579" s="38">
        <v>0</v>
      </c>
      <c r="R579" s="104">
        <v>0</v>
      </c>
      <c r="S579" s="105">
        <f>SUM(L579:R579)</f>
        <v>22.64028274891557</v>
      </c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12"/>
    </row>
    <row r="580" spans="1:38" ht="15">
      <c r="A580" s="27" t="s">
        <v>8</v>
      </c>
      <c r="B580" s="41">
        <v>23.961959618000879</v>
      </c>
      <c r="C580" s="41">
        <v>0</v>
      </c>
      <c r="D580" s="41">
        <v>5.8577368563081835</v>
      </c>
      <c r="E580" s="41">
        <v>0</v>
      </c>
      <c r="F580" s="397"/>
      <c r="G580" s="41">
        <v>0</v>
      </c>
      <c r="H580" s="42">
        <v>0</v>
      </c>
      <c r="I580" s="43">
        <f t="shared" ref="I580:I599" si="254">SUM(B580:H580)</f>
        <v>29.819696474309062</v>
      </c>
      <c r="K580" s="77" t="s">
        <v>8</v>
      </c>
      <c r="L580" s="90">
        <v>23.961959618000879</v>
      </c>
      <c r="M580" s="90">
        <v>0</v>
      </c>
      <c r="N580" s="90">
        <v>5.8577368563081835</v>
      </c>
      <c r="O580" s="90">
        <v>0</v>
      </c>
      <c r="P580" s="90">
        <v>0</v>
      </c>
      <c r="Q580" s="90">
        <v>0</v>
      </c>
      <c r="R580" s="91">
        <v>0</v>
      </c>
      <c r="S580" s="92">
        <f t="shared" ref="S580:S599" si="255">SUM(L580:R580)</f>
        <v>29.819696474309062</v>
      </c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12"/>
    </row>
    <row r="581" spans="1:38" ht="15">
      <c r="A581" s="28" t="s">
        <v>10</v>
      </c>
      <c r="B581" s="44">
        <v>10.089326205346891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254"/>
        <v>10.089326205346891</v>
      </c>
      <c r="K581" s="78" t="s">
        <v>10</v>
      </c>
      <c r="L581" s="44">
        <v>10.089326205346891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8">
        <v>0</v>
      </c>
      <c r="S581" s="89">
        <f t="shared" si="255"/>
        <v>10.089326205346891</v>
      </c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12"/>
    </row>
    <row r="582" spans="1:38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254"/>
        <v>0</v>
      </c>
      <c r="K582" s="77" t="s">
        <v>55</v>
      </c>
      <c r="L582" s="90">
        <v>0</v>
      </c>
      <c r="M582" s="90">
        <v>0</v>
      </c>
      <c r="N582" s="90">
        <v>0</v>
      </c>
      <c r="O582" s="90">
        <v>0</v>
      </c>
      <c r="P582" s="90">
        <v>0</v>
      </c>
      <c r="Q582" s="90">
        <v>0</v>
      </c>
      <c r="R582" s="91">
        <v>0</v>
      </c>
      <c r="S582" s="92">
        <f t="shared" si="255"/>
        <v>0</v>
      </c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12"/>
    </row>
    <row r="583" spans="1:38" ht="15">
      <c r="A583" s="28" t="s">
        <v>16</v>
      </c>
      <c r="B583" s="44">
        <v>698.5051239971192</v>
      </c>
      <c r="C583" s="44">
        <v>84.606292750109446</v>
      </c>
      <c r="D583" s="44">
        <v>18.24297131219101</v>
      </c>
      <c r="E583" s="44">
        <v>40.687006051548686</v>
      </c>
      <c r="F583" s="397"/>
      <c r="G583" s="44">
        <v>0</v>
      </c>
      <c r="H583" s="45">
        <v>0</v>
      </c>
      <c r="I583" s="40">
        <f t="shared" si="254"/>
        <v>842.04139411096833</v>
      </c>
      <c r="K583" s="78" t="s">
        <v>16</v>
      </c>
      <c r="L583" s="44">
        <v>698.5051239971192</v>
      </c>
      <c r="M583" s="44">
        <v>84.606292750109446</v>
      </c>
      <c r="N583" s="44">
        <v>18.24297131219101</v>
      </c>
      <c r="O583" s="44">
        <v>40.687006051548686</v>
      </c>
      <c r="P583" s="44">
        <v>0</v>
      </c>
      <c r="Q583" s="44">
        <v>0</v>
      </c>
      <c r="R583" s="88">
        <v>0</v>
      </c>
      <c r="S583" s="89">
        <f t="shared" si="255"/>
        <v>842.04139411096833</v>
      </c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12"/>
    </row>
    <row r="584" spans="1:38" ht="15">
      <c r="A584" s="27" t="s">
        <v>67</v>
      </c>
      <c r="B584" s="41">
        <v>3201.7946020650538</v>
      </c>
      <c r="C584" s="41">
        <v>48.589938322607239</v>
      </c>
      <c r="D584" s="41">
        <v>57.452623908019902</v>
      </c>
      <c r="E584" s="41">
        <v>0</v>
      </c>
      <c r="F584" s="397"/>
      <c r="G584" s="41">
        <v>0</v>
      </c>
      <c r="H584" s="42">
        <v>0</v>
      </c>
      <c r="I584" s="43">
        <f t="shared" si="254"/>
        <v>3307.8371642956813</v>
      </c>
      <c r="K584" s="77" t="s">
        <v>67</v>
      </c>
      <c r="L584" s="90">
        <v>3201.7946020650538</v>
      </c>
      <c r="M584" s="90">
        <v>48.589938322607239</v>
      </c>
      <c r="N584" s="90">
        <v>57.452623908019902</v>
      </c>
      <c r="O584" s="90">
        <v>0</v>
      </c>
      <c r="P584" s="90">
        <v>0</v>
      </c>
      <c r="Q584" s="90">
        <v>0</v>
      </c>
      <c r="R584" s="91">
        <v>0</v>
      </c>
      <c r="S584" s="92">
        <f t="shared" si="255"/>
        <v>3307.8371642956813</v>
      </c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12"/>
    </row>
    <row r="585" spans="1:38" ht="15">
      <c r="A585" s="28" t="s">
        <v>57</v>
      </c>
      <c r="B585" s="44">
        <v>0</v>
      </c>
      <c r="C585" s="44">
        <v>0</v>
      </c>
      <c r="D585" s="44">
        <v>0.35038851581373098</v>
      </c>
      <c r="E585" s="44">
        <v>163.45086585069555</v>
      </c>
      <c r="F585" s="397"/>
      <c r="G585" s="44">
        <v>0</v>
      </c>
      <c r="H585" s="45">
        <v>0</v>
      </c>
      <c r="I585" s="40">
        <f t="shared" si="254"/>
        <v>163.80125436650928</v>
      </c>
      <c r="K585" s="78" t="s">
        <v>57</v>
      </c>
      <c r="L585" s="44">
        <v>0</v>
      </c>
      <c r="M585" s="44">
        <v>0</v>
      </c>
      <c r="N585" s="44">
        <v>0.35038851581373098</v>
      </c>
      <c r="O585" s="44">
        <v>163.45086585069555</v>
      </c>
      <c r="P585" s="44">
        <v>12771.239507412361</v>
      </c>
      <c r="Q585" s="44">
        <v>0</v>
      </c>
      <c r="R585" s="88">
        <v>0</v>
      </c>
      <c r="S585" s="89">
        <f t="shared" si="255"/>
        <v>12935.040761778871</v>
      </c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12"/>
    </row>
    <row r="586" spans="1:38" ht="15">
      <c r="A586" s="27" t="s">
        <v>12</v>
      </c>
      <c r="B586" s="41">
        <v>0</v>
      </c>
      <c r="C586" s="41">
        <v>0</v>
      </c>
      <c r="D586" s="41">
        <v>4.4722387499903246E-2</v>
      </c>
      <c r="E586" s="41">
        <v>1.3075712087181268</v>
      </c>
      <c r="F586" s="397"/>
      <c r="G586" s="41">
        <v>0</v>
      </c>
      <c r="H586" s="42">
        <v>0</v>
      </c>
      <c r="I586" s="43">
        <f t="shared" si="254"/>
        <v>1.35229359621803</v>
      </c>
      <c r="K586" s="77" t="s">
        <v>12</v>
      </c>
      <c r="L586" s="90">
        <v>0</v>
      </c>
      <c r="M586" s="90">
        <v>0</v>
      </c>
      <c r="N586" s="90">
        <v>4.4722387499903246E-2</v>
      </c>
      <c r="O586" s="90">
        <v>1.3075712087181268</v>
      </c>
      <c r="P586" s="90">
        <v>364.12341939121853</v>
      </c>
      <c r="Q586" s="90">
        <v>0</v>
      </c>
      <c r="R586" s="91">
        <v>0</v>
      </c>
      <c r="S586" s="92">
        <f t="shared" si="255"/>
        <v>365.47571298743657</v>
      </c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12"/>
    </row>
    <row r="587" spans="1:38" ht="15">
      <c r="A587" s="28" t="s">
        <v>58</v>
      </c>
      <c r="B587" s="44">
        <v>0</v>
      </c>
      <c r="C587" s="44">
        <v>0</v>
      </c>
      <c r="D587" s="44">
        <v>0</v>
      </c>
      <c r="E587" s="44">
        <v>0</v>
      </c>
      <c r="F587" s="397"/>
      <c r="G587" s="44">
        <v>0</v>
      </c>
      <c r="H587" s="45">
        <v>0</v>
      </c>
      <c r="I587" s="40">
        <f t="shared" si="254"/>
        <v>0</v>
      </c>
      <c r="K587" s="78" t="s">
        <v>58</v>
      </c>
      <c r="L587" s="44">
        <v>0</v>
      </c>
      <c r="M587" s="44">
        <v>0</v>
      </c>
      <c r="N587" s="44">
        <v>0</v>
      </c>
      <c r="O587" s="44">
        <v>0</v>
      </c>
      <c r="P587" s="44">
        <v>1266.9860569278012</v>
      </c>
      <c r="Q587" s="44">
        <v>0</v>
      </c>
      <c r="R587" s="88">
        <v>0</v>
      </c>
      <c r="S587" s="89">
        <f t="shared" si="255"/>
        <v>1266.9860569278012</v>
      </c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12"/>
    </row>
    <row r="588" spans="1:38" ht="15">
      <c r="A588" s="27" t="s">
        <v>17</v>
      </c>
      <c r="B588" s="41">
        <v>564.49019273797956</v>
      </c>
      <c r="C588" s="41">
        <v>3.0585742217857468</v>
      </c>
      <c r="D588" s="41">
        <v>71.643068754823659</v>
      </c>
      <c r="E588" s="41">
        <v>9.7661912250725607</v>
      </c>
      <c r="F588" s="397"/>
      <c r="G588" s="41">
        <v>0</v>
      </c>
      <c r="H588" s="42">
        <v>0</v>
      </c>
      <c r="I588" s="43">
        <f t="shared" si="254"/>
        <v>648.95802693966152</v>
      </c>
      <c r="K588" s="77" t="s">
        <v>17</v>
      </c>
      <c r="L588" s="90">
        <v>564.49019273797956</v>
      </c>
      <c r="M588" s="90">
        <v>3.0585742217857468</v>
      </c>
      <c r="N588" s="90">
        <v>71.643068754823659</v>
      </c>
      <c r="O588" s="90">
        <v>9.7661912250725607</v>
      </c>
      <c r="P588" s="90">
        <v>0</v>
      </c>
      <c r="Q588" s="90">
        <v>0</v>
      </c>
      <c r="R588" s="91">
        <v>0</v>
      </c>
      <c r="S588" s="92">
        <f t="shared" si="255"/>
        <v>648.95802693966152</v>
      </c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12"/>
    </row>
    <row r="589" spans="1:38" ht="15">
      <c r="A589" s="28" t="s">
        <v>139</v>
      </c>
      <c r="B589" s="44">
        <v>2893.9764453932853</v>
      </c>
      <c r="C589" s="44">
        <v>456.05243981457164</v>
      </c>
      <c r="D589" s="44">
        <v>88.944453350735373</v>
      </c>
      <c r="E589" s="44">
        <v>70.036590524890215</v>
      </c>
      <c r="F589" s="397"/>
      <c r="G589" s="44">
        <v>0</v>
      </c>
      <c r="H589" s="45">
        <v>0</v>
      </c>
      <c r="I589" s="40">
        <f t="shared" si="254"/>
        <v>3509.0099290834823</v>
      </c>
      <c r="K589" s="78" t="s">
        <v>139</v>
      </c>
      <c r="L589" s="44">
        <v>2893.9764453932853</v>
      </c>
      <c r="M589" s="44">
        <v>456.05243981457164</v>
      </c>
      <c r="N589" s="44">
        <v>88.944453350735373</v>
      </c>
      <c r="O589" s="44">
        <v>70.036590524890215</v>
      </c>
      <c r="P589" s="44">
        <v>0</v>
      </c>
      <c r="Q589" s="44">
        <v>0</v>
      </c>
      <c r="R589" s="88">
        <v>0</v>
      </c>
      <c r="S589" s="89">
        <f t="shared" si="255"/>
        <v>3509.0099290834823</v>
      </c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12"/>
    </row>
    <row r="590" spans="1:38" ht="15">
      <c r="A590" s="27" t="s">
        <v>25</v>
      </c>
      <c r="B590" s="41">
        <v>1262.2525742932246</v>
      </c>
      <c r="C590" s="41">
        <v>0</v>
      </c>
      <c r="D590" s="41">
        <v>2783.935382863734</v>
      </c>
      <c r="E590" s="41">
        <v>613.47750442551023</v>
      </c>
      <c r="F590" s="397"/>
      <c r="G590" s="41">
        <v>1907.3111998235377</v>
      </c>
      <c r="H590" s="42">
        <v>0.49653613817671893</v>
      </c>
      <c r="I590" s="43">
        <f t="shared" si="254"/>
        <v>6567.4731975441828</v>
      </c>
      <c r="K590" s="77" t="s">
        <v>25</v>
      </c>
      <c r="L590" s="90">
        <v>1262.2525742932246</v>
      </c>
      <c r="M590" s="90">
        <v>0</v>
      </c>
      <c r="N590" s="90">
        <v>2783.935382863734</v>
      </c>
      <c r="O590" s="90">
        <v>613.47750442551023</v>
      </c>
      <c r="P590" s="90">
        <v>1812.6883492071152</v>
      </c>
      <c r="Q590" s="90">
        <v>1907.3111998235377</v>
      </c>
      <c r="R590" s="91">
        <v>0.49653613817671893</v>
      </c>
      <c r="S590" s="92">
        <f t="shared" si="255"/>
        <v>8380.1615467512984</v>
      </c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12"/>
    </row>
    <row r="591" spans="1:38" ht="15">
      <c r="A591" s="28" t="s">
        <v>24</v>
      </c>
      <c r="B591" s="44">
        <v>1969.0878350720334</v>
      </c>
      <c r="C591" s="44">
        <v>12.483665482360006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 t="shared" si="254"/>
        <v>1981.5715005543934</v>
      </c>
      <c r="K591" s="78" t="s">
        <v>24</v>
      </c>
      <c r="L591" s="44">
        <v>1969.0878350720334</v>
      </c>
      <c r="M591" s="44">
        <v>12.483665482360006</v>
      </c>
      <c r="N591" s="44">
        <v>0</v>
      </c>
      <c r="O591" s="44">
        <v>0</v>
      </c>
      <c r="P591" s="44">
        <v>0</v>
      </c>
      <c r="Q591" s="44">
        <v>0</v>
      </c>
      <c r="R591" s="88">
        <v>0</v>
      </c>
      <c r="S591" s="89">
        <f t="shared" si="255"/>
        <v>1981.5715005543934</v>
      </c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12"/>
    </row>
    <row r="592" spans="1:38" ht="15">
      <c r="A592" s="27" t="s">
        <v>59</v>
      </c>
      <c r="B592" s="41">
        <v>55.898984621509939</v>
      </c>
      <c r="C592" s="41">
        <v>0</v>
      </c>
      <c r="D592" s="41">
        <v>9.9371933606345948</v>
      </c>
      <c r="E592" s="41">
        <v>0</v>
      </c>
      <c r="F592" s="397"/>
      <c r="G592" s="41">
        <v>0</v>
      </c>
      <c r="H592" s="42">
        <v>0</v>
      </c>
      <c r="I592" s="43">
        <f t="shared" si="254"/>
        <v>65.836177982144534</v>
      </c>
      <c r="K592" s="77" t="s">
        <v>59</v>
      </c>
      <c r="L592" s="90">
        <v>55.898984621509939</v>
      </c>
      <c r="M592" s="90">
        <v>0</v>
      </c>
      <c r="N592" s="90">
        <v>9.9371933606345948</v>
      </c>
      <c r="O592" s="90">
        <v>0</v>
      </c>
      <c r="P592" s="90">
        <v>0</v>
      </c>
      <c r="Q592" s="90">
        <v>0</v>
      </c>
      <c r="R592" s="91">
        <v>0</v>
      </c>
      <c r="S592" s="92">
        <f t="shared" si="255"/>
        <v>65.836177982144534</v>
      </c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12"/>
    </row>
    <row r="593" spans="1:67" ht="15">
      <c r="A593" s="28" t="s">
        <v>22</v>
      </c>
      <c r="B593" s="44">
        <v>498.34706933977787</v>
      </c>
      <c r="C593" s="44">
        <v>0</v>
      </c>
      <c r="D593" s="44">
        <v>30.737657617215781</v>
      </c>
      <c r="E593" s="44">
        <v>0</v>
      </c>
      <c r="F593" s="397"/>
      <c r="G593" s="44">
        <v>0</v>
      </c>
      <c r="H593" s="45">
        <v>0</v>
      </c>
      <c r="I593" s="40">
        <f t="shared" si="254"/>
        <v>529.08472695699368</v>
      </c>
      <c r="K593" s="78" t="s">
        <v>22</v>
      </c>
      <c r="L593" s="44">
        <v>498.34706933977787</v>
      </c>
      <c r="M593" s="44">
        <v>0</v>
      </c>
      <c r="N593" s="44">
        <v>30.737657617215781</v>
      </c>
      <c r="O593" s="44">
        <v>0</v>
      </c>
      <c r="P593" s="44">
        <v>522.78937229145822</v>
      </c>
      <c r="Q593" s="44">
        <v>0</v>
      </c>
      <c r="R593" s="88">
        <v>0</v>
      </c>
      <c r="S593" s="89">
        <f t="shared" si="255"/>
        <v>1051.8740992484518</v>
      </c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12"/>
    </row>
    <row r="594" spans="1:67" ht="15">
      <c r="A594" s="27" t="s">
        <v>21</v>
      </c>
      <c r="B594" s="41">
        <v>86.051398245946189</v>
      </c>
      <c r="C594" s="41">
        <v>0</v>
      </c>
      <c r="D594" s="41">
        <v>1.589907795850023</v>
      </c>
      <c r="E594" s="41">
        <v>0</v>
      </c>
      <c r="F594" s="397"/>
      <c r="G594" s="41">
        <v>0</v>
      </c>
      <c r="H594" s="42">
        <v>0</v>
      </c>
      <c r="I594" s="43">
        <f t="shared" si="254"/>
        <v>87.641306041796213</v>
      </c>
      <c r="K594" s="77" t="s">
        <v>21</v>
      </c>
      <c r="L594" s="90">
        <v>86.051398245946189</v>
      </c>
      <c r="M594" s="90">
        <v>0</v>
      </c>
      <c r="N594" s="90">
        <v>1.589907795850023</v>
      </c>
      <c r="O594" s="90">
        <v>0</v>
      </c>
      <c r="P594" s="90">
        <v>0</v>
      </c>
      <c r="Q594" s="90">
        <v>0</v>
      </c>
      <c r="R594" s="91">
        <v>0</v>
      </c>
      <c r="S594" s="92">
        <f t="shared" si="255"/>
        <v>87.641306041796213</v>
      </c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12"/>
    </row>
    <row r="595" spans="1:67" ht="15">
      <c r="A595" s="29" t="s">
        <v>63</v>
      </c>
      <c r="B595" s="44">
        <v>726.76185629722841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254"/>
        <v>726.76185629722841</v>
      </c>
      <c r="K595" s="79" t="s">
        <v>63</v>
      </c>
      <c r="L595" s="44">
        <v>726.76185629722841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8">
        <v>0</v>
      </c>
      <c r="S595" s="89">
        <f t="shared" si="255"/>
        <v>726.76185629722841</v>
      </c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12"/>
    </row>
    <row r="596" spans="1:67">
      <c r="A596" s="58" t="s">
        <v>23</v>
      </c>
      <c r="B596" s="62">
        <v>726.76185629722841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254"/>
        <v>726.76185629722841</v>
      </c>
      <c r="K596" s="80" t="s">
        <v>23</v>
      </c>
      <c r="L596" s="93">
        <v>726.76185629722841</v>
      </c>
      <c r="M596" s="93">
        <v>0</v>
      </c>
      <c r="N596" s="93">
        <v>0</v>
      </c>
      <c r="O596" s="93">
        <v>0</v>
      </c>
      <c r="P596" s="93">
        <v>0</v>
      </c>
      <c r="Q596" s="93">
        <v>0</v>
      </c>
      <c r="R596" s="94">
        <v>0</v>
      </c>
      <c r="S596" s="95">
        <f t="shared" si="255"/>
        <v>726.76185629722841</v>
      </c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12"/>
    </row>
    <row r="597" spans="1:67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254"/>
        <v>0</v>
      </c>
      <c r="K597" s="81" t="s">
        <v>19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96">
        <v>0</v>
      </c>
      <c r="S597" s="97">
        <f t="shared" si="255"/>
        <v>0</v>
      </c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12"/>
    </row>
    <row r="598" spans="1:67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254"/>
        <v>0</v>
      </c>
      <c r="K598" s="80" t="s">
        <v>20</v>
      </c>
      <c r="L598" s="93">
        <v>0</v>
      </c>
      <c r="M598" s="93">
        <v>0</v>
      </c>
      <c r="N598" s="93">
        <v>0</v>
      </c>
      <c r="O598" s="93">
        <v>0</v>
      </c>
      <c r="P598" s="93">
        <v>0</v>
      </c>
      <c r="Q598" s="93">
        <v>0</v>
      </c>
      <c r="R598" s="94">
        <v>0</v>
      </c>
      <c r="S598" s="95">
        <f t="shared" si="255"/>
        <v>0</v>
      </c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12"/>
    </row>
    <row r="599" spans="1:67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254"/>
        <v>0</v>
      </c>
      <c r="K599" s="82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8">
        <v>0</v>
      </c>
      <c r="S599" s="99">
        <f t="shared" si="255"/>
        <v>0</v>
      </c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12"/>
    </row>
    <row r="600" spans="1:67" ht="15">
      <c r="A600" s="34" t="s">
        <v>26</v>
      </c>
      <c r="B600" s="70">
        <f>SUM(B579:B595)</f>
        <v>12010.06673990361</v>
      </c>
      <c r="C600" s="70">
        <f t="shared" ref="C600:I600" si="256">SUM(C579:C595)</f>
        <v>604.79091059143411</v>
      </c>
      <c r="D600" s="70">
        <f t="shared" si="256"/>
        <v>3072.3300369182198</v>
      </c>
      <c r="E600" s="70">
        <f t="shared" si="256"/>
        <v>898.72572928643535</v>
      </c>
      <c r="F600" s="70">
        <f t="shared" si="256"/>
        <v>0</v>
      </c>
      <c r="G600" s="70">
        <f t="shared" si="256"/>
        <v>1907.3111998235377</v>
      </c>
      <c r="H600" s="71">
        <f t="shared" si="256"/>
        <v>0.49653613817671893</v>
      </c>
      <c r="I600" s="40">
        <f t="shared" si="256"/>
        <v>18493.721152661412</v>
      </c>
      <c r="K600" s="83" t="s">
        <v>26</v>
      </c>
      <c r="L600" s="70">
        <f>SUM(L579:L595)</f>
        <v>12010.06673990361</v>
      </c>
      <c r="M600" s="70">
        <f t="shared" ref="M600:S600" si="257">SUM(M579:M595)</f>
        <v>604.79091059143411</v>
      </c>
      <c r="N600" s="70">
        <f t="shared" si="257"/>
        <v>3072.3300369182198</v>
      </c>
      <c r="O600" s="70">
        <f t="shared" si="257"/>
        <v>898.72572928643535</v>
      </c>
      <c r="P600" s="70">
        <f t="shared" si="257"/>
        <v>16738.023685766377</v>
      </c>
      <c r="Q600" s="70">
        <f t="shared" si="257"/>
        <v>1907.3111998235377</v>
      </c>
      <c r="R600" s="71">
        <f t="shared" si="257"/>
        <v>0.49653613817671893</v>
      </c>
      <c r="S600" s="100">
        <f t="shared" si="257"/>
        <v>35231.744838427789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12"/>
    </row>
    <row r="601" spans="1:67" s="14" customFormat="1" ht="15.75" thickBot="1">
      <c r="A601" s="61" t="s">
        <v>86</v>
      </c>
      <c r="B601" s="49">
        <f>IF($I600=0,"-",B600/$I600)</f>
        <v>0.64941320574498085</v>
      </c>
      <c r="C601" s="49">
        <f t="shared" ref="C601:H601" si="258">IF($I600=0,"-",C600/$I600)</f>
        <v>3.2702499707821069E-2</v>
      </c>
      <c r="D601" s="49">
        <f t="shared" si="258"/>
        <v>0.16612827735190999</v>
      </c>
      <c r="E601" s="49">
        <f t="shared" si="258"/>
        <v>4.8596262583806761E-2</v>
      </c>
      <c r="F601" s="49">
        <f t="shared" si="258"/>
        <v>0</v>
      </c>
      <c r="G601" s="49">
        <f t="shared" si="258"/>
        <v>0.10313290570778713</v>
      </c>
      <c r="H601" s="72">
        <f t="shared" si="258"/>
        <v>2.6848903694282368E-5</v>
      </c>
      <c r="I601" s="50">
        <f>SUM(B601:H601)</f>
        <v>1</v>
      </c>
      <c r="K601" s="84" t="s">
        <v>86</v>
      </c>
      <c r="L601" s="101">
        <f>IF($S600=0,"-",L600/$S600)</f>
        <v>0.34088765103691521</v>
      </c>
      <c r="M601" s="101">
        <f t="shared" ref="M601:R601" si="259">IF($S600=0,"-",M600/$S600)</f>
        <v>1.7166078869070931E-2</v>
      </c>
      <c r="N601" s="101">
        <f t="shared" si="259"/>
        <v>8.7203459579077783E-2</v>
      </c>
      <c r="O601" s="101">
        <f t="shared" si="259"/>
        <v>2.5508975879791847E-2</v>
      </c>
      <c r="P601" s="101">
        <f t="shared" si="259"/>
        <v>0.47508358619553709</v>
      </c>
      <c r="Q601" s="101">
        <f t="shared" si="259"/>
        <v>5.4136155009365444E-2</v>
      </c>
      <c r="R601" s="102">
        <f t="shared" si="259"/>
        <v>1.4093430241784096E-5</v>
      </c>
      <c r="S601" s="103">
        <f>SUM(L601:R601)</f>
        <v>1</v>
      </c>
      <c r="U601" s="18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20"/>
      <c r="AK601" s="15"/>
      <c r="AL601" s="15"/>
    </row>
    <row r="602" spans="1:67" ht="15" thickBot="1">
      <c r="A602" s="32"/>
      <c r="B602" s="32"/>
      <c r="C602" s="32"/>
      <c r="D602" s="32"/>
      <c r="E602" s="32"/>
      <c r="F602" s="32"/>
      <c r="G602" s="32"/>
      <c r="H602" s="32"/>
      <c r="I602" s="32"/>
      <c r="K602" s="32"/>
      <c r="L602" s="32"/>
      <c r="M602" s="32"/>
      <c r="N602" s="32"/>
      <c r="O602" s="32"/>
      <c r="P602" s="32"/>
      <c r="Q602" s="32"/>
      <c r="R602" s="32"/>
      <c r="S602" s="3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12"/>
    </row>
    <row r="603" spans="1:67" ht="28.5">
      <c r="A603" s="441" t="s">
        <v>49</v>
      </c>
      <c r="B603" s="36" t="s">
        <v>0</v>
      </c>
      <c r="C603" s="36" t="s">
        <v>28</v>
      </c>
      <c r="D603" s="36" t="s">
        <v>29</v>
      </c>
      <c r="E603" s="36" t="s">
        <v>30</v>
      </c>
      <c r="F603" s="36" t="s">
        <v>27</v>
      </c>
      <c r="G603" s="36" t="s">
        <v>4</v>
      </c>
      <c r="H603" s="36" t="s">
        <v>5</v>
      </c>
      <c r="I603" s="37" t="s">
        <v>6</v>
      </c>
      <c r="K603" s="394" t="s">
        <v>49</v>
      </c>
      <c r="L603" s="86" t="s">
        <v>0</v>
      </c>
      <c r="M603" s="86" t="s">
        <v>28</v>
      </c>
      <c r="N603" s="86" t="s">
        <v>29</v>
      </c>
      <c r="O603" s="86" t="s">
        <v>30</v>
      </c>
      <c r="P603" s="86" t="s">
        <v>27</v>
      </c>
      <c r="Q603" s="86" t="s">
        <v>4</v>
      </c>
      <c r="R603" s="86" t="s">
        <v>5</v>
      </c>
      <c r="S603" s="87" t="s">
        <v>6</v>
      </c>
      <c r="U603" s="447" t="s">
        <v>49</v>
      </c>
      <c r="V603" s="117" t="s">
        <v>71</v>
      </c>
      <c r="W603" s="117" t="s">
        <v>72</v>
      </c>
      <c r="X603" s="117" t="s">
        <v>69</v>
      </c>
      <c r="Y603" s="117" t="s">
        <v>73</v>
      </c>
      <c r="Z603" s="117" t="s">
        <v>74</v>
      </c>
      <c r="AA603" s="117" t="s">
        <v>70</v>
      </c>
      <c r="AB603" s="117" t="s">
        <v>75</v>
      </c>
      <c r="AC603" s="117" t="s">
        <v>76</v>
      </c>
      <c r="AD603" s="117" t="s">
        <v>66</v>
      </c>
      <c r="AE603" s="137" t="s">
        <v>27</v>
      </c>
      <c r="AF603" s="138" t="s">
        <v>62</v>
      </c>
      <c r="AG603" s="13"/>
      <c r="AH603" s="13"/>
      <c r="AI603" s="13"/>
      <c r="AJ603" s="13"/>
      <c r="AK603" s="13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ht="15">
      <c r="A604" s="442" t="s">
        <v>49</v>
      </c>
      <c r="B604" s="386" t="s">
        <v>119</v>
      </c>
      <c r="C604" s="387"/>
      <c r="D604" s="387"/>
      <c r="E604" s="387"/>
      <c r="F604" s="387"/>
      <c r="G604" s="387"/>
      <c r="H604" s="387"/>
      <c r="I604" s="388"/>
      <c r="K604" s="395" t="s">
        <v>49</v>
      </c>
      <c r="L604" s="389" t="s">
        <v>119</v>
      </c>
      <c r="M604" s="390"/>
      <c r="N604" s="390"/>
      <c r="O604" s="390"/>
      <c r="P604" s="390"/>
      <c r="Q604" s="390"/>
      <c r="R604" s="390"/>
      <c r="S604" s="391"/>
      <c r="U604" s="448" t="s">
        <v>49</v>
      </c>
      <c r="V604" s="449" t="s">
        <v>119</v>
      </c>
      <c r="W604" s="450"/>
      <c r="X604" s="450"/>
      <c r="Y604" s="450"/>
      <c r="Z604" s="450"/>
      <c r="AA604" s="450"/>
      <c r="AB604" s="450"/>
      <c r="AC604" s="450"/>
      <c r="AD604" s="450"/>
      <c r="AE604" s="450"/>
      <c r="AF604" s="451"/>
      <c r="AG604" s="13"/>
      <c r="AH604" s="13"/>
      <c r="AI604" s="13"/>
      <c r="AJ604" s="13"/>
      <c r="AK604" s="13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ht="15">
      <c r="A605" s="26" t="s">
        <v>7</v>
      </c>
      <c r="B605" s="38">
        <v>2.9323228550471492</v>
      </c>
      <c r="C605" s="38">
        <v>0</v>
      </c>
      <c r="D605" s="38">
        <v>0</v>
      </c>
      <c r="E605" s="38">
        <v>0</v>
      </c>
      <c r="F605" s="396"/>
      <c r="G605" s="38">
        <v>0</v>
      </c>
      <c r="H605" s="39">
        <v>0</v>
      </c>
      <c r="I605" s="40">
        <f>SUM(B605:H605)</f>
        <v>2.9323228550471492</v>
      </c>
      <c r="K605" s="85" t="s">
        <v>7</v>
      </c>
      <c r="L605" s="38">
        <v>2.9323228550471492</v>
      </c>
      <c r="M605" s="38">
        <v>0</v>
      </c>
      <c r="N605" s="38">
        <v>0</v>
      </c>
      <c r="O605" s="38">
        <v>0</v>
      </c>
      <c r="P605" s="38">
        <v>0</v>
      </c>
      <c r="Q605" s="38">
        <v>0</v>
      </c>
      <c r="R605" s="104">
        <v>0</v>
      </c>
      <c r="S605" s="105">
        <f>SUM(L605:R605)</f>
        <v>2.9323228550471492</v>
      </c>
      <c r="U605" s="106" t="s">
        <v>7</v>
      </c>
      <c r="V605" s="119">
        <v>2.9323228550471492</v>
      </c>
      <c r="W605" s="119">
        <v>0</v>
      </c>
      <c r="X605" s="119">
        <v>0</v>
      </c>
      <c r="Y605" s="119">
        <v>0</v>
      </c>
      <c r="Z605" s="119">
        <v>0</v>
      </c>
      <c r="AA605" s="119">
        <v>0</v>
      </c>
      <c r="AB605" s="119">
        <v>0</v>
      </c>
      <c r="AC605" s="119">
        <v>0</v>
      </c>
      <c r="AD605" s="121">
        <v>0</v>
      </c>
      <c r="AE605" s="121">
        <f t="shared" ref="AE605:AE610" si="260">+P605</f>
        <v>0</v>
      </c>
      <c r="AF605" s="122">
        <f t="shared" ref="AF605:AF625" si="261">SUM(V605:AE605)</f>
        <v>2.9323228550471492</v>
      </c>
      <c r="AG605" s="13" t="str">
        <f>+IF(ABS(S605-AF605)&gt;0.01,S605-AF605,"")</f>
        <v/>
      </c>
      <c r="AH605" s="13"/>
      <c r="AI605" s="13"/>
      <c r="AJ605" s="13"/>
      <c r="AK605" s="13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ht="15">
      <c r="A606" s="27" t="s">
        <v>8</v>
      </c>
      <c r="B606" s="41">
        <v>121.34102193246366</v>
      </c>
      <c r="C606" s="41">
        <v>0</v>
      </c>
      <c r="D606" s="41">
        <v>12.369418190536546</v>
      </c>
      <c r="E606" s="41">
        <v>0</v>
      </c>
      <c r="F606" s="397"/>
      <c r="G606" s="41">
        <v>0</v>
      </c>
      <c r="H606" s="42">
        <v>0</v>
      </c>
      <c r="I606" s="43">
        <f t="shared" ref="I606:I625" si="262">SUM(B606:H606)</f>
        <v>133.71044012300021</v>
      </c>
      <c r="K606" s="77" t="s">
        <v>8</v>
      </c>
      <c r="L606" s="90">
        <v>121.34102193246366</v>
      </c>
      <c r="M606" s="90">
        <v>0</v>
      </c>
      <c r="N606" s="90">
        <v>12.369418190536546</v>
      </c>
      <c r="O606" s="90">
        <v>0</v>
      </c>
      <c r="P606" s="90">
        <v>0</v>
      </c>
      <c r="Q606" s="90">
        <v>0</v>
      </c>
      <c r="R606" s="91">
        <v>0</v>
      </c>
      <c r="S606" s="92">
        <f t="shared" ref="S606:S625" si="263">SUM(L606:R606)</f>
        <v>133.71044012300021</v>
      </c>
      <c r="U606" s="107" t="s">
        <v>8</v>
      </c>
      <c r="V606" s="123">
        <v>121.34102193246366</v>
      </c>
      <c r="W606" s="123">
        <v>12.102068791267609</v>
      </c>
      <c r="X606" s="123">
        <v>0.26734939926893642</v>
      </c>
      <c r="Y606" s="123">
        <v>0</v>
      </c>
      <c r="Z606" s="123">
        <v>0</v>
      </c>
      <c r="AA606" s="123">
        <v>0</v>
      </c>
      <c r="AB606" s="123">
        <v>0</v>
      </c>
      <c r="AC606" s="123">
        <v>0</v>
      </c>
      <c r="AD606" s="123">
        <v>0</v>
      </c>
      <c r="AE606" s="123">
        <f t="shared" si="260"/>
        <v>0</v>
      </c>
      <c r="AF606" s="125">
        <f t="shared" si="261"/>
        <v>133.71044012300021</v>
      </c>
      <c r="AG606" s="13" t="str">
        <f t="shared" ref="AG606:AG626" si="264">+IF(ABS(S606-AF606)&gt;0.01,S606-AF606,"")</f>
        <v/>
      </c>
      <c r="AH606" s="13"/>
      <c r="AI606" s="13"/>
      <c r="AJ606" s="13"/>
      <c r="AK606" s="13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ht="15">
      <c r="A607" s="28" t="s">
        <v>10</v>
      </c>
      <c r="B607" s="44">
        <v>481.82813948710026</v>
      </c>
      <c r="C607" s="44">
        <v>0</v>
      </c>
      <c r="D607" s="44">
        <v>72.950353376747145</v>
      </c>
      <c r="E607" s="44">
        <v>0</v>
      </c>
      <c r="F607" s="397"/>
      <c r="G607" s="44">
        <v>0</v>
      </c>
      <c r="H607" s="45">
        <v>0</v>
      </c>
      <c r="I607" s="40">
        <f t="shared" si="262"/>
        <v>554.77849286384742</v>
      </c>
      <c r="K607" s="78" t="s">
        <v>10</v>
      </c>
      <c r="L607" s="44">
        <v>481.82813948710026</v>
      </c>
      <c r="M607" s="44">
        <v>0</v>
      </c>
      <c r="N607" s="44">
        <v>72.950353376747145</v>
      </c>
      <c r="O607" s="44">
        <v>0</v>
      </c>
      <c r="P607" s="44">
        <v>0</v>
      </c>
      <c r="Q607" s="44">
        <v>0</v>
      </c>
      <c r="R607" s="88">
        <v>0</v>
      </c>
      <c r="S607" s="89">
        <f t="shared" si="263"/>
        <v>554.77849286384742</v>
      </c>
      <c r="U607" s="274" t="s">
        <v>10</v>
      </c>
      <c r="V607" s="119">
        <v>481.82813948710026</v>
      </c>
      <c r="W607" s="119">
        <v>71.869046739803096</v>
      </c>
      <c r="X607" s="119">
        <v>1.0813066369440494</v>
      </c>
      <c r="Y607" s="119">
        <v>0</v>
      </c>
      <c r="Z607" s="119">
        <v>0</v>
      </c>
      <c r="AA607" s="119">
        <v>0</v>
      </c>
      <c r="AB607" s="119">
        <v>0</v>
      </c>
      <c r="AC607" s="119">
        <v>0</v>
      </c>
      <c r="AD607" s="121">
        <v>0</v>
      </c>
      <c r="AE607" s="121">
        <f t="shared" si="260"/>
        <v>0</v>
      </c>
      <c r="AF607" s="122">
        <f t="shared" si="261"/>
        <v>554.77849286384742</v>
      </c>
      <c r="AG607" s="13" t="str">
        <f t="shared" si="264"/>
        <v/>
      </c>
      <c r="AH607" s="13"/>
      <c r="AI607" s="13"/>
      <c r="AJ607" s="13"/>
      <c r="AK607" s="13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262"/>
        <v>0</v>
      </c>
      <c r="K608" s="77" t="s">
        <v>55</v>
      </c>
      <c r="L608" s="90">
        <v>0</v>
      </c>
      <c r="M608" s="90">
        <v>0</v>
      </c>
      <c r="N608" s="90">
        <v>0</v>
      </c>
      <c r="O608" s="90">
        <v>0</v>
      </c>
      <c r="P608" s="90">
        <v>0</v>
      </c>
      <c r="Q608" s="90">
        <v>0</v>
      </c>
      <c r="R608" s="91">
        <v>0</v>
      </c>
      <c r="S608" s="92">
        <f t="shared" si="263"/>
        <v>0</v>
      </c>
      <c r="U608" s="107" t="s">
        <v>55</v>
      </c>
      <c r="V608" s="123">
        <v>0</v>
      </c>
      <c r="W608" s="123">
        <v>0</v>
      </c>
      <c r="X608" s="123">
        <v>0</v>
      </c>
      <c r="Y608" s="123">
        <v>0</v>
      </c>
      <c r="Z608" s="123">
        <v>0</v>
      </c>
      <c r="AA608" s="123">
        <v>0</v>
      </c>
      <c r="AB608" s="123">
        <v>0</v>
      </c>
      <c r="AC608" s="123">
        <v>0</v>
      </c>
      <c r="AD608" s="123">
        <v>0</v>
      </c>
      <c r="AE608" s="123">
        <f t="shared" si="260"/>
        <v>0</v>
      </c>
      <c r="AF608" s="125">
        <f t="shared" si="261"/>
        <v>0</v>
      </c>
      <c r="AG608" s="13" t="str">
        <f t="shared" si="264"/>
        <v/>
      </c>
      <c r="AH608" s="13"/>
      <c r="AI608" s="13"/>
      <c r="AJ608" s="13"/>
      <c r="AK608" s="13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ht="15">
      <c r="A609" s="28" t="s">
        <v>16</v>
      </c>
      <c r="B609" s="44">
        <v>628.3942383024538</v>
      </c>
      <c r="C609" s="44">
        <v>0</v>
      </c>
      <c r="D609" s="44">
        <v>99.494416007725931</v>
      </c>
      <c r="E609" s="44">
        <v>0</v>
      </c>
      <c r="F609" s="397"/>
      <c r="G609" s="44">
        <v>0</v>
      </c>
      <c r="H609" s="45">
        <v>0</v>
      </c>
      <c r="I609" s="40">
        <f t="shared" si="262"/>
        <v>727.88865431017973</v>
      </c>
      <c r="K609" s="78" t="s">
        <v>16</v>
      </c>
      <c r="L609" s="44">
        <v>628.3942383024538</v>
      </c>
      <c r="M609" s="44">
        <v>0</v>
      </c>
      <c r="N609" s="44">
        <v>99.494416007725931</v>
      </c>
      <c r="O609" s="44">
        <v>0</v>
      </c>
      <c r="P609" s="44">
        <v>0</v>
      </c>
      <c r="Q609" s="44">
        <v>0</v>
      </c>
      <c r="R609" s="88">
        <v>0</v>
      </c>
      <c r="S609" s="89">
        <f t="shared" si="263"/>
        <v>727.88865431017973</v>
      </c>
      <c r="U609" s="274" t="s">
        <v>16</v>
      </c>
      <c r="V609" s="119">
        <v>628.3942383024538</v>
      </c>
      <c r="W609" s="119">
        <v>99.494416007725931</v>
      </c>
      <c r="X609" s="119">
        <v>0</v>
      </c>
      <c r="Y609" s="119">
        <v>0</v>
      </c>
      <c r="Z609" s="119">
        <v>0</v>
      </c>
      <c r="AA609" s="119">
        <v>0</v>
      </c>
      <c r="AB609" s="119">
        <v>0</v>
      </c>
      <c r="AC609" s="119">
        <v>0</v>
      </c>
      <c r="AD609" s="121">
        <v>0</v>
      </c>
      <c r="AE609" s="121">
        <f t="shared" si="260"/>
        <v>0</v>
      </c>
      <c r="AF609" s="122">
        <f t="shared" si="261"/>
        <v>727.88865431017973</v>
      </c>
      <c r="AG609" s="13" t="str">
        <f t="shared" si="264"/>
        <v/>
      </c>
      <c r="AH609" s="13"/>
      <c r="AI609" s="13"/>
      <c r="AJ609" s="13"/>
      <c r="AK609" s="13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ht="15">
      <c r="A610" s="27" t="s">
        <v>67</v>
      </c>
      <c r="B610" s="41">
        <v>8395.2495481332135</v>
      </c>
      <c r="C610" s="41">
        <v>0</v>
      </c>
      <c r="D610" s="41">
        <v>1329.2299644361292</v>
      </c>
      <c r="E610" s="41">
        <v>0</v>
      </c>
      <c r="F610" s="397"/>
      <c r="G610" s="41">
        <v>0</v>
      </c>
      <c r="H610" s="42">
        <v>0</v>
      </c>
      <c r="I610" s="43">
        <f t="shared" si="262"/>
        <v>9724.4795125693418</v>
      </c>
      <c r="K610" s="77" t="s">
        <v>67</v>
      </c>
      <c r="L610" s="90">
        <v>8395.2495481332135</v>
      </c>
      <c r="M610" s="90">
        <v>0</v>
      </c>
      <c r="N610" s="90">
        <v>1329.2299644361292</v>
      </c>
      <c r="O610" s="90">
        <v>0</v>
      </c>
      <c r="P610" s="90">
        <v>0</v>
      </c>
      <c r="Q610" s="90">
        <v>0</v>
      </c>
      <c r="R610" s="91">
        <v>0</v>
      </c>
      <c r="S610" s="92">
        <f t="shared" si="263"/>
        <v>9724.4795125693418</v>
      </c>
      <c r="U610" s="107" t="s">
        <v>15</v>
      </c>
      <c r="V610" s="123">
        <v>8395.2495481332135</v>
      </c>
      <c r="W610" s="123">
        <v>1329.2299644361292</v>
      </c>
      <c r="X610" s="123">
        <v>0</v>
      </c>
      <c r="Y610" s="123">
        <v>0</v>
      </c>
      <c r="Z610" s="123">
        <v>0</v>
      </c>
      <c r="AA610" s="123">
        <v>0</v>
      </c>
      <c r="AB610" s="123">
        <v>0</v>
      </c>
      <c r="AC610" s="123">
        <v>0</v>
      </c>
      <c r="AD610" s="123">
        <v>0</v>
      </c>
      <c r="AE610" s="123">
        <f t="shared" si="260"/>
        <v>0</v>
      </c>
      <c r="AF610" s="125">
        <f t="shared" si="261"/>
        <v>9724.4795125693418</v>
      </c>
      <c r="AG610" s="13" t="str">
        <f t="shared" si="264"/>
        <v/>
      </c>
      <c r="AH610" s="13"/>
      <c r="AI610" s="13"/>
      <c r="AJ610" s="13"/>
      <c r="AK610" s="13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262"/>
        <v>0</v>
      </c>
      <c r="K611" s="78" t="s">
        <v>57</v>
      </c>
      <c r="L611" s="44">
        <v>0</v>
      </c>
      <c r="M611" s="44">
        <v>0</v>
      </c>
      <c r="N611" s="44">
        <v>0</v>
      </c>
      <c r="O611" s="44">
        <v>0</v>
      </c>
      <c r="P611" s="44">
        <v>13949.393602189928</v>
      </c>
      <c r="Q611" s="44">
        <v>0</v>
      </c>
      <c r="R611" s="88">
        <v>0</v>
      </c>
      <c r="S611" s="89">
        <f t="shared" si="263"/>
        <v>13949.393602189928</v>
      </c>
      <c r="U611" s="275" t="s">
        <v>57</v>
      </c>
      <c r="V611" s="119">
        <v>0</v>
      </c>
      <c r="W611" s="119">
        <v>0</v>
      </c>
      <c r="X611" s="119">
        <v>0</v>
      </c>
      <c r="Y611" s="119">
        <v>0</v>
      </c>
      <c r="Z611" s="119">
        <v>0</v>
      </c>
      <c r="AA611" s="119">
        <v>0</v>
      </c>
      <c r="AB611" s="119">
        <v>0</v>
      </c>
      <c r="AC611" s="119">
        <v>0</v>
      </c>
      <c r="AD611" s="119">
        <v>0</v>
      </c>
      <c r="AE611" s="119">
        <f>+P611</f>
        <v>13949.393602189928</v>
      </c>
      <c r="AF611" s="139">
        <f t="shared" si="261"/>
        <v>13949.393602189928</v>
      </c>
      <c r="AG611" s="13" t="str">
        <f t="shared" si="264"/>
        <v/>
      </c>
      <c r="AH611" s="13"/>
      <c r="AI611" s="13"/>
      <c r="AJ611" s="13"/>
      <c r="AK611" s="13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 t="shared" si="262"/>
        <v>0</v>
      </c>
      <c r="K612" s="77" t="s">
        <v>12</v>
      </c>
      <c r="L612" s="90">
        <v>0</v>
      </c>
      <c r="M612" s="90">
        <v>0</v>
      </c>
      <c r="N612" s="90">
        <v>0</v>
      </c>
      <c r="O612" s="90">
        <v>0</v>
      </c>
      <c r="P612" s="90">
        <v>7638.3791739461958</v>
      </c>
      <c r="Q612" s="90">
        <v>0</v>
      </c>
      <c r="R612" s="91">
        <v>0</v>
      </c>
      <c r="S612" s="92">
        <f t="shared" si="263"/>
        <v>7638.3791739461958</v>
      </c>
      <c r="U612" s="107" t="s">
        <v>12</v>
      </c>
      <c r="V612" s="123">
        <v>0</v>
      </c>
      <c r="W612" s="123">
        <v>0</v>
      </c>
      <c r="X612" s="123">
        <v>0</v>
      </c>
      <c r="Y612" s="123">
        <v>0</v>
      </c>
      <c r="Z612" s="123">
        <v>0</v>
      </c>
      <c r="AA612" s="123">
        <v>0</v>
      </c>
      <c r="AB612" s="123">
        <v>0</v>
      </c>
      <c r="AC612" s="123">
        <v>0</v>
      </c>
      <c r="AD612" s="123">
        <v>0</v>
      </c>
      <c r="AE612" s="123">
        <f t="shared" ref="AE612:AE624" si="265">+P612</f>
        <v>7638.3791739461958</v>
      </c>
      <c r="AF612" s="125">
        <f t="shared" si="261"/>
        <v>7638.3791739461958</v>
      </c>
      <c r="AG612" s="13" t="str">
        <f t="shared" si="264"/>
        <v/>
      </c>
      <c r="AH612" s="13"/>
      <c r="AI612" s="13"/>
      <c r="AJ612" s="13"/>
      <c r="AK612" s="13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262"/>
        <v>0</v>
      </c>
      <c r="K613" s="78" t="s">
        <v>58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8">
        <v>0</v>
      </c>
      <c r="S613" s="89">
        <f t="shared" si="263"/>
        <v>0</v>
      </c>
      <c r="U613" s="276" t="s">
        <v>58</v>
      </c>
      <c r="V613" s="119">
        <v>0</v>
      </c>
      <c r="W613" s="119">
        <v>0</v>
      </c>
      <c r="X613" s="119">
        <v>0</v>
      </c>
      <c r="Y613" s="119">
        <v>0</v>
      </c>
      <c r="Z613" s="119">
        <v>0</v>
      </c>
      <c r="AA613" s="119">
        <v>0</v>
      </c>
      <c r="AB613" s="119">
        <v>0</v>
      </c>
      <c r="AC613" s="119">
        <v>0</v>
      </c>
      <c r="AD613" s="119">
        <v>0</v>
      </c>
      <c r="AE613" s="119">
        <f t="shared" si="265"/>
        <v>0</v>
      </c>
      <c r="AF613" s="139">
        <f t="shared" si="261"/>
        <v>0</v>
      </c>
      <c r="AG613" s="13" t="str">
        <f t="shared" si="264"/>
        <v/>
      </c>
      <c r="AH613" s="13"/>
      <c r="AI613" s="13"/>
      <c r="AJ613" s="13"/>
      <c r="AK613" s="13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ht="15">
      <c r="A614" s="27" t="s">
        <v>17</v>
      </c>
      <c r="B614" s="41">
        <v>434.26882351928225</v>
      </c>
      <c r="C614" s="41">
        <v>0</v>
      </c>
      <c r="D614" s="41">
        <v>106.84135609129582</v>
      </c>
      <c r="E614" s="41">
        <v>0</v>
      </c>
      <c r="F614" s="397"/>
      <c r="G614" s="41">
        <v>0</v>
      </c>
      <c r="H614" s="42">
        <v>0</v>
      </c>
      <c r="I614" s="43">
        <f t="shared" si="262"/>
        <v>541.11017961057803</v>
      </c>
      <c r="K614" s="77" t="s">
        <v>17</v>
      </c>
      <c r="L614" s="90">
        <v>434.26882351928225</v>
      </c>
      <c r="M614" s="90">
        <v>0</v>
      </c>
      <c r="N614" s="90">
        <v>106.84135609129582</v>
      </c>
      <c r="O614" s="90">
        <v>0</v>
      </c>
      <c r="P614" s="90">
        <v>0</v>
      </c>
      <c r="Q614" s="90">
        <v>0</v>
      </c>
      <c r="R614" s="91">
        <v>0</v>
      </c>
      <c r="S614" s="92">
        <f t="shared" si="263"/>
        <v>541.11017961057803</v>
      </c>
      <c r="U614" s="107" t="s">
        <v>17</v>
      </c>
      <c r="V614" s="123">
        <v>434.26882351928225</v>
      </c>
      <c r="W614" s="123">
        <v>106.56976673378003</v>
      </c>
      <c r="X614" s="123">
        <v>0.27158935751578889</v>
      </c>
      <c r="Y614" s="123">
        <v>0</v>
      </c>
      <c r="Z614" s="123">
        <v>0</v>
      </c>
      <c r="AA614" s="123">
        <v>0</v>
      </c>
      <c r="AB614" s="123">
        <v>0</v>
      </c>
      <c r="AC614" s="123">
        <v>0</v>
      </c>
      <c r="AD614" s="123">
        <v>0</v>
      </c>
      <c r="AE614" s="123">
        <f t="shared" si="265"/>
        <v>0</v>
      </c>
      <c r="AF614" s="125">
        <f t="shared" si="261"/>
        <v>541.11017961057814</v>
      </c>
      <c r="AG614" s="13" t="str">
        <f t="shared" si="264"/>
        <v/>
      </c>
      <c r="AH614" s="13"/>
      <c r="AI614" s="13"/>
      <c r="AJ614" s="13"/>
      <c r="AK614" s="13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ht="15">
      <c r="A615" s="28" t="s">
        <v>139</v>
      </c>
      <c r="B615" s="44">
        <v>8171.0258353398967</v>
      </c>
      <c r="C615" s="44">
        <v>0</v>
      </c>
      <c r="D615" s="44">
        <v>1334.2777075517884</v>
      </c>
      <c r="E615" s="44">
        <v>0</v>
      </c>
      <c r="F615" s="397"/>
      <c r="G615" s="44">
        <v>0</v>
      </c>
      <c r="H615" s="45">
        <v>0</v>
      </c>
      <c r="I615" s="40">
        <f t="shared" si="262"/>
        <v>9505.3035428916846</v>
      </c>
      <c r="K615" s="78" t="s">
        <v>139</v>
      </c>
      <c r="L615" s="44">
        <v>8171.0258353398967</v>
      </c>
      <c r="M615" s="44">
        <v>0</v>
      </c>
      <c r="N615" s="44">
        <v>1334.2777075517884</v>
      </c>
      <c r="O615" s="44">
        <v>0</v>
      </c>
      <c r="P615" s="44">
        <v>0</v>
      </c>
      <c r="Q615" s="44">
        <v>0</v>
      </c>
      <c r="R615" s="88">
        <v>0</v>
      </c>
      <c r="S615" s="89">
        <f t="shared" si="263"/>
        <v>9505.3035428916846</v>
      </c>
      <c r="U615" s="108" t="s">
        <v>139</v>
      </c>
      <c r="V615" s="119">
        <v>8171.0258353398967</v>
      </c>
      <c r="W615" s="119">
        <v>1314.2625520600175</v>
      </c>
      <c r="X615" s="119">
        <v>20.015155491770795</v>
      </c>
      <c r="Y615" s="119">
        <v>0</v>
      </c>
      <c r="Z615" s="119">
        <v>0</v>
      </c>
      <c r="AA615" s="119">
        <v>0</v>
      </c>
      <c r="AB615" s="119">
        <v>0</v>
      </c>
      <c r="AC615" s="119">
        <v>0</v>
      </c>
      <c r="AD615" s="119">
        <v>0</v>
      </c>
      <c r="AE615" s="119">
        <f t="shared" si="265"/>
        <v>0</v>
      </c>
      <c r="AF615" s="139">
        <f t="shared" si="261"/>
        <v>9505.3035428916846</v>
      </c>
      <c r="AG615" s="13" t="str">
        <f t="shared" si="264"/>
        <v/>
      </c>
      <c r="AH615" s="13"/>
      <c r="AI615" s="13"/>
      <c r="AJ615" s="13"/>
      <c r="AK615" s="13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ht="15">
      <c r="A616" s="27" t="s">
        <v>25</v>
      </c>
      <c r="B616" s="41">
        <v>978.85907192895127</v>
      </c>
      <c r="C616" s="41">
        <v>0</v>
      </c>
      <c r="D616" s="41">
        <v>2731.0160685232058</v>
      </c>
      <c r="E616" s="41">
        <v>3821.0274274570256</v>
      </c>
      <c r="F616" s="397"/>
      <c r="G616" s="41">
        <v>1819.7385694413369</v>
      </c>
      <c r="H616" s="42">
        <v>0</v>
      </c>
      <c r="I616" s="43">
        <f t="shared" si="262"/>
        <v>9350.6411373505198</v>
      </c>
      <c r="K616" s="77" t="s">
        <v>25</v>
      </c>
      <c r="L616" s="90">
        <v>978.85907192895127</v>
      </c>
      <c r="M616" s="90">
        <v>0</v>
      </c>
      <c r="N616" s="90">
        <v>2731.0160685232058</v>
      </c>
      <c r="O616" s="90">
        <v>3821.0274274570256</v>
      </c>
      <c r="P616" s="90">
        <v>0</v>
      </c>
      <c r="Q616" s="90">
        <v>1819.7385694413369</v>
      </c>
      <c r="R616" s="91">
        <v>0</v>
      </c>
      <c r="S616" s="92">
        <f t="shared" si="263"/>
        <v>9350.6411373505198</v>
      </c>
      <c r="U616" s="107" t="s">
        <v>25</v>
      </c>
      <c r="V616" s="123">
        <v>978.85907192895127</v>
      </c>
      <c r="W616" s="123">
        <v>1689.2569038399999</v>
      </c>
      <c r="X616" s="123">
        <v>1041.7591646832059</v>
      </c>
      <c r="Y616" s="123">
        <v>1205.5100667381605</v>
      </c>
      <c r="Z616" s="123">
        <v>1198.4324615580938</v>
      </c>
      <c r="AA616" s="123">
        <v>540.91597645803415</v>
      </c>
      <c r="AB616" s="123">
        <v>961.60192913432104</v>
      </c>
      <c r="AC616" s="123">
        <v>858.13664030701602</v>
      </c>
      <c r="AD616" s="123">
        <v>876.1689227027374</v>
      </c>
      <c r="AE616" s="123">
        <f t="shared" si="265"/>
        <v>0</v>
      </c>
      <c r="AF616" s="125">
        <f t="shared" si="261"/>
        <v>9350.6411373505216</v>
      </c>
      <c r="AG616" s="13" t="str">
        <f t="shared" si="264"/>
        <v/>
      </c>
      <c r="AH616" s="13"/>
      <c r="AI616" s="13"/>
      <c r="AJ616" s="13"/>
      <c r="AK616" s="13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ht="15">
      <c r="A617" s="28" t="s">
        <v>24</v>
      </c>
      <c r="B617" s="44">
        <v>3202.5034233181109</v>
      </c>
      <c r="C617" s="44">
        <v>0</v>
      </c>
      <c r="D617" s="44">
        <v>552.12671080212897</v>
      </c>
      <c r="E617" s="44">
        <v>0</v>
      </c>
      <c r="F617" s="397"/>
      <c r="G617" s="44">
        <v>0</v>
      </c>
      <c r="H617" s="45">
        <v>0</v>
      </c>
      <c r="I617" s="40">
        <f t="shared" si="262"/>
        <v>3754.6301341202397</v>
      </c>
      <c r="K617" s="78" t="s">
        <v>24</v>
      </c>
      <c r="L617" s="44">
        <v>3202.5034233181109</v>
      </c>
      <c r="M617" s="44">
        <v>0</v>
      </c>
      <c r="N617" s="44">
        <v>552.12671080212897</v>
      </c>
      <c r="O617" s="44">
        <v>0</v>
      </c>
      <c r="P617" s="44">
        <v>0</v>
      </c>
      <c r="Q617" s="44">
        <v>0</v>
      </c>
      <c r="R617" s="88">
        <v>0</v>
      </c>
      <c r="S617" s="89">
        <f t="shared" si="263"/>
        <v>3754.6301341202397</v>
      </c>
      <c r="U617" s="276" t="s">
        <v>24</v>
      </c>
      <c r="V617" s="119">
        <v>3202.5034233181109</v>
      </c>
      <c r="W617" s="119">
        <v>552.12671080212897</v>
      </c>
      <c r="X617" s="119">
        <v>0</v>
      </c>
      <c r="Y617" s="119">
        <v>0</v>
      </c>
      <c r="Z617" s="119">
        <v>0</v>
      </c>
      <c r="AA617" s="119">
        <v>0</v>
      </c>
      <c r="AB617" s="119">
        <v>0</v>
      </c>
      <c r="AC617" s="119">
        <v>0</v>
      </c>
      <c r="AD617" s="119">
        <v>0</v>
      </c>
      <c r="AE617" s="119">
        <f t="shared" si="265"/>
        <v>0</v>
      </c>
      <c r="AF617" s="139">
        <f t="shared" si="261"/>
        <v>3754.6301341202397</v>
      </c>
      <c r="AG617" s="13" t="str">
        <f t="shared" si="264"/>
        <v/>
      </c>
      <c r="AH617" s="13"/>
      <c r="AI617" s="13"/>
      <c r="AJ617" s="13"/>
      <c r="AK617" s="13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ht="15">
      <c r="A618" s="27" t="s">
        <v>59</v>
      </c>
      <c r="B618" s="41">
        <v>9749.9076308925232</v>
      </c>
      <c r="C618" s="41">
        <v>0</v>
      </c>
      <c r="D618" s="41">
        <v>1270.3057688166471</v>
      </c>
      <c r="E618" s="41">
        <v>0</v>
      </c>
      <c r="F618" s="397"/>
      <c r="G618" s="41">
        <v>0</v>
      </c>
      <c r="H618" s="42">
        <v>0</v>
      </c>
      <c r="I618" s="43">
        <f t="shared" si="262"/>
        <v>11020.21339970917</v>
      </c>
      <c r="K618" s="77" t="s">
        <v>59</v>
      </c>
      <c r="L618" s="90">
        <v>9749.9076308925232</v>
      </c>
      <c r="M618" s="90">
        <v>0</v>
      </c>
      <c r="N618" s="90">
        <v>1270.3057688166471</v>
      </c>
      <c r="O618" s="90">
        <v>0</v>
      </c>
      <c r="P618" s="90">
        <v>0</v>
      </c>
      <c r="Q618" s="90">
        <v>0</v>
      </c>
      <c r="R618" s="91">
        <v>0</v>
      </c>
      <c r="S618" s="92">
        <f t="shared" si="263"/>
        <v>11020.21339970917</v>
      </c>
      <c r="U618" s="107" t="s">
        <v>59</v>
      </c>
      <c r="V618" s="123">
        <v>9749.9076308925232</v>
      </c>
      <c r="W618" s="123">
        <v>1178.1825567261483</v>
      </c>
      <c r="X618" s="123">
        <v>92.123212090498853</v>
      </c>
      <c r="Y618" s="123">
        <v>0</v>
      </c>
      <c r="Z618" s="123">
        <v>0</v>
      </c>
      <c r="AA618" s="123">
        <v>0</v>
      </c>
      <c r="AB618" s="123">
        <v>0</v>
      </c>
      <c r="AC618" s="123">
        <v>0</v>
      </c>
      <c r="AD618" s="123">
        <v>0</v>
      </c>
      <c r="AE618" s="123">
        <f t="shared" si="265"/>
        <v>0</v>
      </c>
      <c r="AF618" s="125">
        <f t="shared" si="261"/>
        <v>11020.21339970917</v>
      </c>
      <c r="AG618" s="13" t="str">
        <f t="shared" si="264"/>
        <v/>
      </c>
      <c r="AH618" s="13"/>
      <c r="AI618" s="13"/>
      <c r="AJ618" s="13"/>
      <c r="AK618" s="13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ht="15">
      <c r="A619" s="28" t="s">
        <v>22</v>
      </c>
      <c r="B619" s="44">
        <v>1351.9571393977051</v>
      </c>
      <c r="C619" s="44">
        <v>0</v>
      </c>
      <c r="D619" s="44">
        <v>542.90629722656422</v>
      </c>
      <c r="E619" s="44">
        <v>0</v>
      </c>
      <c r="F619" s="397"/>
      <c r="G619" s="44">
        <v>0</v>
      </c>
      <c r="H619" s="45">
        <v>0</v>
      </c>
      <c r="I619" s="40">
        <f t="shared" si="262"/>
        <v>1894.8634366242693</v>
      </c>
      <c r="K619" s="78" t="s">
        <v>22</v>
      </c>
      <c r="L619" s="44">
        <v>1351.9571393977051</v>
      </c>
      <c r="M619" s="44">
        <v>0</v>
      </c>
      <c r="N619" s="44">
        <v>542.90629722656422</v>
      </c>
      <c r="O619" s="44">
        <v>0</v>
      </c>
      <c r="P619" s="44">
        <v>571.01698867230323</v>
      </c>
      <c r="Q619" s="44">
        <v>0</v>
      </c>
      <c r="R619" s="88">
        <v>0</v>
      </c>
      <c r="S619" s="89">
        <f t="shared" si="263"/>
        <v>2465.8804252965724</v>
      </c>
      <c r="U619" s="276" t="s">
        <v>22</v>
      </c>
      <c r="V619" s="119">
        <v>1351.9571393977051</v>
      </c>
      <c r="W619" s="119">
        <v>541.34988301786814</v>
      </c>
      <c r="X619" s="119">
        <v>1.5564142086960702</v>
      </c>
      <c r="Y619" s="119">
        <v>0</v>
      </c>
      <c r="Z619" s="119">
        <v>0</v>
      </c>
      <c r="AA619" s="119">
        <v>0</v>
      </c>
      <c r="AB619" s="119">
        <v>0</v>
      </c>
      <c r="AC619" s="119">
        <v>0</v>
      </c>
      <c r="AD619" s="119">
        <v>0</v>
      </c>
      <c r="AE619" s="119">
        <f t="shared" si="265"/>
        <v>571.01698867230323</v>
      </c>
      <c r="AF619" s="139">
        <f t="shared" si="261"/>
        <v>2465.8804252965724</v>
      </c>
      <c r="AG619" s="13" t="str">
        <f t="shared" si="264"/>
        <v/>
      </c>
      <c r="AH619" s="13"/>
      <c r="AI619" s="13"/>
      <c r="AJ619" s="13"/>
      <c r="AK619" s="13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 t="shared" si="262"/>
        <v>0</v>
      </c>
      <c r="K620" s="77" t="s">
        <v>21</v>
      </c>
      <c r="L620" s="90">
        <v>0</v>
      </c>
      <c r="M620" s="90">
        <v>0</v>
      </c>
      <c r="N620" s="90">
        <v>0</v>
      </c>
      <c r="O620" s="90">
        <v>0</v>
      </c>
      <c r="P620" s="90">
        <v>0</v>
      </c>
      <c r="Q620" s="90">
        <v>0</v>
      </c>
      <c r="R620" s="91">
        <v>0</v>
      </c>
      <c r="S620" s="92">
        <f t="shared" si="263"/>
        <v>0</v>
      </c>
      <c r="U620" s="107" t="s">
        <v>21</v>
      </c>
      <c r="V620" s="123">
        <v>0</v>
      </c>
      <c r="W620" s="123">
        <v>0</v>
      </c>
      <c r="X620" s="123">
        <v>0</v>
      </c>
      <c r="Y620" s="123">
        <v>0</v>
      </c>
      <c r="Z620" s="123">
        <v>0</v>
      </c>
      <c r="AA620" s="123">
        <v>0</v>
      </c>
      <c r="AB620" s="123">
        <v>0</v>
      </c>
      <c r="AC620" s="123">
        <v>0</v>
      </c>
      <c r="AD620" s="123">
        <v>0</v>
      </c>
      <c r="AE620" s="123">
        <f t="shared" si="265"/>
        <v>0</v>
      </c>
      <c r="AF620" s="125">
        <f t="shared" si="261"/>
        <v>0</v>
      </c>
      <c r="AG620" s="13" t="str">
        <f t="shared" si="264"/>
        <v/>
      </c>
      <c r="AH620" s="13"/>
      <c r="AI620" s="13"/>
      <c r="AJ620" s="13"/>
      <c r="AK620" s="13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ht="15">
      <c r="A621" s="29" t="s">
        <v>63</v>
      </c>
      <c r="B621" s="44">
        <v>333.18746802454677</v>
      </c>
      <c r="C621" s="44">
        <v>0</v>
      </c>
      <c r="D621" s="44">
        <v>692.16692735063975</v>
      </c>
      <c r="E621" s="44">
        <v>0</v>
      </c>
      <c r="F621" s="397"/>
      <c r="G621" s="44">
        <v>0</v>
      </c>
      <c r="H621" s="45">
        <v>0</v>
      </c>
      <c r="I621" s="40">
        <f t="shared" si="262"/>
        <v>1025.3543953751864</v>
      </c>
      <c r="K621" s="79" t="s">
        <v>63</v>
      </c>
      <c r="L621" s="44">
        <v>333.18746802454677</v>
      </c>
      <c r="M621" s="44">
        <v>0</v>
      </c>
      <c r="N621" s="44">
        <v>692.16692735063975</v>
      </c>
      <c r="O621" s="44">
        <v>0</v>
      </c>
      <c r="P621" s="44">
        <v>0</v>
      </c>
      <c r="Q621" s="44">
        <v>0</v>
      </c>
      <c r="R621" s="88">
        <v>0</v>
      </c>
      <c r="S621" s="89">
        <f t="shared" si="263"/>
        <v>1025.3543953751864</v>
      </c>
      <c r="U621" s="277" t="s">
        <v>63</v>
      </c>
      <c r="V621" s="119">
        <v>333.18746802454677</v>
      </c>
      <c r="W621" s="119">
        <v>692.16692735063975</v>
      </c>
      <c r="X621" s="119">
        <v>0</v>
      </c>
      <c r="Y621" s="119">
        <v>0</v>
      </c>
      <c r="Z621" s="119">
        <v>0</v>
      </c>
      <c r="AA621" s="119">
        <v>0</v>
      </c>
      <c r="AB621" s="119">
        <v>0</v>
      </c>
      <c r="AC621" s="119">
        <v>0</v>
      </c>
      <c r="AD621" s="121">
        <v>0</v>
      </c>
      <c r="AE621" s="121">
        <f t="shared" si="265"/>
        <v>0</v>
      </c>
      <c r="AF621" s="122">
        <f t="shared" si="261"/>
        <v>1025.3543953751864</v>
      </c>
      <c r="AG621" s="13" t="str">
        <f t="shared" si="264"/>
        <v/>
      </c>
      <c r="AH621" s="13"/>
      <c r="AI621" s="13"/>
      <c r="AJ621" s="13"/>
      <c r="AK621" s="13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ht="15">
      <c r="A622" s="58" t="s">
        <v>23</v>
      </c>
      <c r="B622" s="62">
        <v>328.7874680245468</v>
      </c>
      <c r="C622" s="62">
        <v>0</v>
      </c>
      <c r="D622" s="62">
        <v>692.16692735063975</v>
      </c>
      <c r="E622" s="62">
        <v>0</v>
      </c>
      <c r="F622" s="397"/>
      <c r="G622" s="62">
        <v>0</v>
      </c>
      <c r="H622" s="63">
        <v>0</v>
      </c>
      <c r="I622" s="64">
        <f t="shared" si="262"/>
        <v>1020.9543953751866</v>
      </c>
      <c r="K622" s="80" t="s">
        <v>23</v>
      </c>
      <c r="L622" s="93">
        <v>328.7874680245468</v>
      </c>
      <c r="M622" s="93">
        <v>0</v>
      </c>
      <c r="N622" s="93">
        <v>692.16692735063975</v>
      </c>
      <c r="O622" s="93">
        <v>0</v>
      </c>
      <c r="P622" s="93">
        <v>0</v>
      </c>
      <c r="Q622" s="93">
        <v>0</v>
      </c>
      <c r="R622" s="94">
        <v>0</v>
      </c>
      <c r="S622" s="95">
        <f t="shared" si="263"/>
        <v>1020.9543953751866</v>
      </c>
      <c r="U622" s="278" t="s">
        <v>134</v>
      </c>
      <c r="V622" s="123">
        <v>328.7874680245468</v>
      </c>
      <c r="W622" s="123">
        <v>692.16692735063975</v>
      </c>
      <c r="X622" s="123">
        <v>0</v>
      </c>
      <c r="Y622" s="123">
        <v>0</v>
      </c>
      <c r="Z622" s="123">
        <v>0</v>
      </c>
      <c r="AA622" s="123">
        <v>0</v>
      </c>
      <c r="AB622" s="123">
        <v>0</v>
      </c>
      <c r="AC622" s="123">
        <v>0</v>
      </c>
      <c r="AD622" s="123">
        <v>0</v>
      </c>
      <c r="AE622" s="123">
        <f t="shared" si="265"/>
        <v>0</v>
      </c>
      <c r="AF622" s="125">
        <f t="shared" si="261"/>
        <v>1020.9543953751866</v>
      </c>
      <c r="AG622" s="13" t="str">
        <f t="shared" si="264"/>
        <v/>
      </c>
      <c r="AH622" s="13"/>
      <c r="AI622" s="13"/>
      <c r="AJ622" s="13"/>
      <c r="AK622" s="13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ht="15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262"/>
        <v>0</v>
      </c>
      <c r="K623" s="81" t="s">
        <v>19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96">
        <v>0</v>
      </c>
      <c r="S623" s="97">
        <f t="shared" si="263"/>
        <v>0</v>
      </c>
      <c r="U623" s="279" t="s">
        <v>19</v>
      </c>
      <c r="V623" s="119">
        <v>0</v>
      </c>
      <c r="W623" s="119">
        <v>0</v>
      </c>
      <c r="X623" s="119">
        <v>0</v>
      </c>
      <c r="Y623" s="119">
        <v>0</v>
      </c>
      <c r="Z623" s="119">
        <v>0</v>
      </c>
      <c r="AA623" s="119">
        <v>0</v>
      </c>
      <c r="AB623" s="119">
        <v>0</v>
      </c>
      <c r="AC623" s="119">
        <v>0</v>
      </c>
      <c r="AD623" s="119">
        <v>0</v>
      </c>
      <c r="AE623" s="119">
        <f t="shared" si="265"/>
        <v>0</v>
      </c>
      <c r="AF623" s="139">
        <f t="shared" si="261"/>
        <v>0</v>
      </c>
      <c r="AG623" s="13" t="str">
        <f t="shared" si="264"/>
        <v/>
      </c>
      <c r="AH623" s="13"/>
      <c r="AI623" s="13"/>
      <c r="AJ623" s="13"/>
      <c r="AK623" s="13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ht="15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262"/>
        <v>0</v>
      </c>
      <c r="K624" s="80" t="s">
        <v>20</v>
      </c>
      <c r="L624" s="93">
        <v>0</v>
      </c>
      <c r="M624" s="93">
        <v>0</v>
      </c>
      <c r="N624" s="93">
        <v>0</v>
      </c>
      <c r="O624" s="93">
        <v>0</v>
      </c>
      <c r="P624" s="93">
        <v>0</v>
      </c>
      <c r="Q624" s="93">
        <v>0</v>
      </c>
      <c r="R624" s="94">
        <v>0</v>
      </c>
      <c r="S624" s="95">
        <f t="shared" si="263"/>
        <v>0</v>
      </c>
      <c r="U624" s="278" t="s">
        <v>135</v>
      </c>
      <c r="V624" s="123">
        <v>0</v>
      </c>
      <c r="W624" s="123">
        <v>0</v>
      </c>
      <c r="X624" s="123">
        <v>0</v>
      </c>
      <c r="Y624" s="123">
        <v>0</v>
      </c>
      <c r="Z624" s="123">
        <v>0</v>
      </c>
      <c r="AA624" s="123">
        <v>0</v>
      </c>
      <c r="AB624" s="123">
        <v>0</v>
      </c>
      <c r="AC624" s="123">
        <v>0</v>
      </c>
      <c r="AD624" s="123">
        <v>0</v>
      </c>
      <c r="AE624" s="123">
        <f t="shared" si="265"/>
        <v>0</v>
      </c>
      <c r="AF624" s="125">
        <f t="shared" si="261"/>
        <v>0</v>
      </c>
      <c r="AG624" s="13" t="str">
        <f t="shared" si="264"/>
        <v/>
      </c>
      <c r="AH624" s="13"/>
      <c r="AI624" s="13"/>
      <c r="AJ624" s="13"/>
      <c r="AK624" s="13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ht="15.75" thickBot="1">
      <c r="A625" s="60" t="s">
        <v>11</v>
      </c>
      <c r="B625" s="54">
        <v>4.4000000000000004</v>
      </c>
      <c r="C625" s="54">
        <v>0</v>
      </c>
      <c r="D625" s="54">
        <v>0</v>
      </c>
      <c r="E625" s="54">
        <v>0</v>
      </c>
      <c r="F625" s="398"/>
      <c r="G625" s="54">
        <v>0</v>
      </c>
      <c r="H625" s="68">
        <v>0</v>
      </c>
      <c r="I625" s="69">
        <f t="shared" si="262"/>
        <v>4.4000000000000004</v>
      </c>
      <c r="K625" s="82" t="s">
        <v>11</v>
      </c>
      <c r="L625" s="54">
        <v>4.4000000000000004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8">
        <v>0</v>
      </c>
      <c r="S625" s="99">
        <f t="shared" si="263"/>
        <v>4.4000000000000004</v>
      </c>
      <c r="U625" s="280" t="s">
        <v>11</v>
      </c>
      <c r="V625" s="119">
        <v>4.4000000000000004</v>
      </c>
      <c r="W625" s="119">
        <v>0</v>
      </c>
      <c r="X625" s="119">
        <v>0</v>
      </c>
      <c r="Y625" s="119">
        <v>0</v>
      </c>
      <c r="Z625" s="119">
        <v>0</v>
      </c>
      <c r="AA625" s="119">
        <v>0</v>
      </c>
      <c r="AB625" s="119">
        <v>0</v>
      </c>
      <c r="AC625" s="119">
        <v>0</v>
      </c>
      <c r="AD625" s="119">
        <v>0</v>
      </c>
      <c r="AE625" s="119">
        <f>P625</f>
        <v>0</v>
      </c>
      <c r="AF625" s="139">
        <f t="shared" si="261"/>
        <v>4.4000000000000004</v>
      </c>
      <c r="AG625" s="13" t="str">
        <f t="shared" si="264"/>
        <v/>
      </c>
      <c r="AH625" s="13"/>
      <c r="AI625" s="13"/>
      <c r="AJ625" s="13"/>
      <c r="AK625" s="13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ht="15">
      <c r="A626" s="34" t="s">
        <v>26</v>
      </c>
      <c r="B626" s="70">
        <f>SUM(B605:B621)</f>
        <v>33851.454663131291</v>
      </c>
      <c r="C626" s="70">
        <f t="shared" ref="C626:I626" si="266">SUM(C605:C621)</f>
        <v>0</v>
      </c>
      <c r="D626" s="70">
        <f t="shared" si="266"/>
        <v>8743.6849883734085</v>
      </c>
      <c r="E626" s="70">
        <f t="shared" si="266"/>
        <v>3821.0274274570256</v>
      </c>
      <c r="F626" s="70">
        <f t="shared" si="266"/>
        <v>0</v>
      </c>
      <c r="G626" s="70">
        <f t="shared" si="266"/>
        <v>1819.7385694413369</v>
      </c>
      <c r="H626" s="71">
        <f t="shared" si="266"/>
        <v>0</v>
      </c>
      <c r="I626" s="40">
        <f t="shared" si="266"/>
        <v>48235.905648403059</v>
      </c>
      <c r="K626" s="83" t="s">
        <v>26</v>
      </c>
      <c r="L626" s="70">
        <f>SUM(L605:L621)</f>
        <v>33851.454663131291</v>
      </c>
      <c r="M626" s="70">
        <f t="shared" ref="M626:S626" si="267">SUM(M605:M621)</f>
        <v>0</v>
      </c>
      <c r="N626" s="70">
        <f t="shared" si="267"/>
        <v>8743.6849883734085</v>
      </c>
      <c r="O626" s="70">
        <f t="shared" si="267"/>
        <v>3821.0274274570256</v>
      </c>
      <c r="P626" s="70">
        <f t="shared" si="267"/>
        <v>22158.789764808425</v>
      </c>
      <c r="Q626" s="70">
        <f t="shared" si="267"/>
        <v>1819.7385694413369</v>
      </c>
      <c r="R626" s="71">
        <f t="shared" si="267"/>
        <v>0</v>
      </c>
      <c r="S626" s="100">
        <f t="shared" si="267"/>
        <v>70394.695413211492</v>
      </c>
      <c r="U626" s="112" t="s">
        <v>62</v>
      </c>
      <c r="V626" s="132">
        <f>SUM(V605:V621)</f>
        <v>33851.454663131291</v>
      </c>
      <c r="W626" s="132">
        <f t="shared" ref="W626:AE626" si="268">SUM(W605:W621)</f>
        <v>7586.610796505508</v>
      </c>
      <c r="X626" s="132">
        <f t="shared" si="268"/>
        <v>1157.0741918679003</v>
      </c>
      <c r="Y626" s="132">
        <f t="shared" si="268"/>
        <v>1205.5100667381605</v>
      </c>
      <c r="Z626" s="132">
        <f t="shared" si="268"/>
        <v>1198.4324615580938</v>
      </c>
      <c r="AA626" s="132">
        <f t="shared" si="268"/>
        <v>540.91597645803415</v>
      </c>
      <c r="AB626" s="132">
        <f t="shared" si="268"/>
        <v>961.60192913432104</v>
      </c>
      <c r="AC626" s="132">
        <f t="shared" si="268"/>
        <v>858.13664030701602</v>
      </c>
      <c r="AD626" s="132">
        <f t="shared" si="268"/>
        <v>876.1689227027374</v>
      </c>
      <c r="AE626" s="132">
        <f t="shared" si="268"/>
        <v>22158.789764808425</v>
      </c>
      <c r="AF626" s="134">
        <f>SUM(AF605:AF621)</f>
        <v>70394.695413211492</v>
      </c>
      <c r="AG626" s="13" t="str">
        <f t="shared" si="264"/>
        <v/>
      </c>
      <c r="AH626" s="13"/>
      <c r="AI626" s="13"/>
      <c r="AJ626" s="13"/>
      <c r="AK626" s="13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s="14" customFormat="1" ht="15.75" thickBot="1">
      <c r="A627" s="61" t="s">
        <v>86</v>
      </c>
      <c r="B627" s="49">
        <f>IF($I626=0,"-",B626/$I626)</f>
        <v>0.70178955299146561</v>
      </c>
      <c r="C627" s="49">
        <f t="shared" ref="C627:H627" si="269">IF($I626=0,"-",C626/$I626)</f>
        <v>0</v>
      </c>
      <c r="D627" s="49">
        <f t="shared" si="269"/>
        <v>0.18126921990657979</v>
      </c>
      <c r="E627" s="49">
        <f t="shared" si="269"/>
        <v>7.9215417977407207E-2</v>
      </c>
      <c r="F627" s="49">
        <f t="shared" si="269"/>
        <v>0</v>
      </c>
      <c r="G627" s="49">
        <f t="shared" si="269"/>
        <v>3.772580912454751E-2</v>
      </c>
      <c r="H627" s="72">
        <f t="shared" si="269"/>
        <v>0</v>
      </c>
      <c r="I627" s="50">
        <f>SUM(B627:H627)</f>
        <v>1.0000000000000002</v>
      </c>
      <c r="K627" s="84" t="s">
        <v>86</v>
      </c>
      <c r="L627" s="101">
        <f>IF($S626=0,"-",L626/$S626)</f>
        <v>0.48088076046676292</v>
      </c>
      <c r="M627" s="101">
        <f t="shared" ref="M627:R627" si="270">IF($S626=0,"-",M626/$S626)</f>
        <v>0</v>
      </c>
      <c r="N627" s="101">
        <f t="shared" si="270"/>
        <v>0.12420942994424004</v>
      </c>
      <c r="O627" s="101">
        <f t="shared" si="270"/>
        <v>5.4280047736947876E-2</v>
      </c>
      <c r="P627" s="101">
        <f t="shared" si="270"/>
        <v>0.3147792548108635</v>
      </c>
      <c r="Q627" s="101">
        <f t="shared" si="270"/>
        <v>2.5850507041185567E-2</v>
      </c>
      <c r="R627" s="102">
        <f t="shared" si="270"/>
        <v>0</v>
      </c>
      <c r="S627" s="103">
        <f>SUM(L627:R627)</f>
        <v>0.99999999999999989</v>
      </c>
      <c r="U627" s="113" t="s">
        <v>86</v>
      </c>
      <c r="V627" s="135">
        <f>V626/$AF626</f>
        <v>0.48088076046676292</v>
      </c>
      <c r="W627" s="135">
        <f t="shared" ref="W627:AF627" si="271">W626/$AF626</f>
        <v>0.10777247847970194</v>
      </c>
      <c r="X627" s="135">
        <f t="shared" si="271"/>
        <v>1.6436951464538101E-2</v>
      </c>
      <c r="Y627" s="135">
        <f t="shared" si="271"/>
        <v>1.7125012895672156E-2</v>
      </c>
      <c r="Z627" s="135">
        <f t="shared" si="271"/>
        <v>1.7024471155438443E-2</v>
      </c>
      <c r="AA627" s="135">
        <f t="shared" si="271"/>
        <v>7.6840445616377573E-3</v>
      </c>
      <c r="AB627" s="135">
        <f t="shared" si="271"/>
        <v>1.3660147593363266E-2</v>
      </c>
      <c r="AC627" s="135">
        <f t="shared" si="271"/>
        <v>1.2190359447822303E-2</v>
      </c>
      <c r="AD627" s="135">
        <f t="shared" si="271"/>
        <v>1.2446519124199525E-2</v>
      </c>
      <c r="AE627" s="135">
        <f t="shared" si="271"/>
        <v>0.3147792548108635</v>
      </c>
      <c r="AF627" s="136">
        <f t="shared" si="271"/>
        <v>1</v>
      </c>
      <c r="AG627" s="15"/>
      <c r="AH627" s="15"/>
      <c r="AI627" s="15"/>
      <c r="AJ627" s="20"/>
      <c r="AK627" s="15"/>
      <c r="AL627" s="15"/>
    </row>
    <row r="628" spans="1:67" ht="15" thickBot="1">
      <c r="A628" s="32"/>
      <c r="B628" s="32"/>
      <c r="C628" s="32"/>
      <c r="D628" s="32"/>
      <c r="E628" s="32"/>
      <c r="F628" s="32"/>
      <c r="G628" s="32"/>
      <c r="H628" s="32"/>
      <c r="I628" s="32"/>
      <c r="K628" s="32"/>
      <c r="L628" s="32"/>
      <c r="M628" s="32"/>
      <c r="N628" s="32"/>
      <c r="O628" s="32"/>
      <c r="P628" s="32"/>
      <c r="Q628" s="32"/>
      <c r="R628" s="32"/>
      <c r="S628" s="3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12"/>
    </row>
    <row r="629" spans="1:67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394" t="s">
        <v>50</v>
      </c>
      <c r="L629" s="86" t="s">
        <v>0</v>
      </c>
      <c r="M629" s="86" t="s">
        <v>1</v>
      </c>
      <c r="N629" s="86" t="s">
        <v>2</v>
      </c>
      <c r="O629" s="86" t="s">
        <v>3</v>
      </c>
      <c r="P629" s="86" t="s">
        <v>27</v>
      </c>
      <c r="Q629" s="86" t="s">
        <v>4</v>
      </c>
      <c r="R629" s="86" t="s">
        <v>5</v>
      </c>
      <c r="S629" s="87" t="s">
        <v>6</v>
      </c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12"/>
    </row>
    <row r="630" spans="1:67" ht="15">
      <c r="A630" s="442" t="s">
        <v>50</v>
      </c>
      <c r="B630" s="386" t="s">
        <v>119</v>
      </c>
      <c r="C630" s="387"/>
      <c r="D630" s="387"/>
      <c r="E630" s="387"/>
      <c r="F630" s="387"/>
      <c r="G630" s="387"/>
      <c r="H630" s="387"/>
      <c r="I630" s="388"/>
      <c r="K630" s="395" t="s">
        <v>50</v>
      </c>
      <c r="L630" s="389" t="s">
        <v>119</v>
      </c>
      <c r="M630" s="390"/>
      <c r="N630" s="390"/>
      <c r="O630" s="390"/>
      <c r="P630" s="390"/>
      <c r="Q630" s="390"/>
      <c r="R630" s="390"/>
      <c r="S630" s="391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  <c r="AG630" s="8"/>
      <c r="AH630" s="8"/>
      <c r="AI630" s="8"/>
      <c r="AJ630" s="8"/>
      <c r="AK630" s="8"/>
      <c r="AL630" s="12"/>
    </row>
    <row r="631" spans="1:67" ht="15">
      <c r="A631" s="26" t="s">
        <v>7</v>
      </c>
      <c r="B631" s="38">
        <v>2.1363036459926835E-2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2.1363036459926835E-2</v>
      </c>
      <c r="K631" s="85" t="s">
        <v>7</v>
      </c>
      <c r="L631" s="38">
        <v>2.1363036459926835E-2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4">
        <v>0</v>
      </c>
      <c r="S631" s="105">
        <f>SUM(L631:R631)</f>
        <v>2.1363036459926835E-2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  <c r="AG631" s="8"/>
      <c r="AH631" s="8"/>
      <c r="AI631" s="8"/>
      <c r="AJ631" s="8"/>
      <c r="AK631" s="8"/>
      <c r="AL631" s="12"/>
    </row>
    <row r="632" spans="1:67" ht="15">
      <c r="A632" s="27" t="s">
        <v>8</v>
      </c>
      <c r="B632" s="41">
        <v>10.368206716377431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72">SUM(B632:H632)</f>
        <v>10.368206716377431</v>
      </c>
      <c r="K632" s="77" t="s">
        <v>8</v>
      </c>
      <c r="L632" s="90">
        <v>10.368206716377431</v>
      </c>
      <c r="M632" s="90">
        <v>0</v>
      </c>
      <c r="N632" s="90">
        <v>0</v>
      </c>
      <c r="O632" s="90">
        <v>0</v>
      </c>
      <c r="P632" s="90">
        <v>0</v>
      </c>
      <c r="Q632" s="90">
        <v>0</v>
      </c>
      <c r="R632" s="91">
        <v>0</v>
      </c>
      <c r="S632" s="92">
        <f t="shared" ref="S632:S651" si="273">SUM(L632:R632)</f>
        <v>10.368206716377431</v>
      </c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12"/>
    </row>
    <row r="633" spans="1:67" ht="15">
      <c r="A633" s="28" t="s">
        <v>10</v>
      </c>
      <c r="B633" s="44">
        <v>12.774989401927675</v>
      </c>
      <c r="C633" s="44">
        <v>0</v>
      </c>
      <c r="D633" s="44">
        <v>4.0923981536013503E-2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72"/>
        <v>12.815913383463688</v>
      </c>
      <c r="K633" s="78" t="s">
        <v>10</v>
      </c>
      <c r="L633" s="44">
        <v>12.774989401927675</v>
      </c>
      <c r="M633" s="44">
        <v>0</v>
      </c>
      <c r="N633" s="44">
        <v>4.0923981536013503E-2</v>
      </c>
      <c r="O633" s="44">
        <v>0</v>
      </c>
      <c r="P633" s="44">
        <v>0</v>
      </c>
      <c r="Q633" s="44">
        <v>0</v>
      </c>
      <c r="R633" s="88">
        <v>0</v>
      </c>
      <c r="S633" s="89">
        <f t="shared" si="273"/>
        <v>12.815913383463688</v>
      </c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12"/>
    </row>
    <row r="634" spans="1:67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72"/>
        <v>0</v>
      </c>
      <c r="K634" s="77" t="s">
        <v>55</v>
      </c>
      <c r="L634" s="90">
        <v>0</v>
      </c>
      <c r="M634" s="90">
        <v>0</v>
      </c>
      <c r="N634" s="90">
        <v>0</v>
      </c>
      <c r="O634" s="90">
        <v>0</v>
      </c>
      <c r="P634" s="90">
        <v>0</v>
      </c>
      <c r="Q634" s="90">
        <v>0</v>
      </c>
      <c r="R634" s="91">
        <v>0</v>
      </c>
      <c r="S634" s="92">
        <f t="shared" si="273"/>
        <v>0</v>
      </c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12"/>
    </row>
    <row r="635" spans="1:67" ht="15">
      <c r="A635" s="28" t="s">
        <v>16</v>
      </c>
      <c r="B635" s="44">
        <v>176.44149240567432</v>
      </c>
      <c r="C635" s="44">
        <v>0.76259118913738078</v>
      </c>
      <c r="D635" s="44">
        <v>14.217607787459368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72"/>
        <v>191.42169138227106</v>
      </c>
      <c r="K635" s="78" t="s">
        <v>16</v>
      </c>
      <c r="L635" s="44">
        <v>176.44149240567432</v>
      </c>
      <c r="M635" s="44">
        <v>0.76259118913738078</v>
      </c>
      <c r="N635" s="44">
        <v>14.217607787459368</v>
      </c>
      <c r="O635" s="44">
        <v>0</v>
      </c>
      <c r="P635" s="44">
        <v>0</v>
      </c>
      <c r="Q635" s="44">
        <v>0</v>
      </c>
      <c r="R635" s="88">
        <v>0</v>
      </c>
      <c r="S635" s="89">
        <f t="shared" si="273"/>
        <v>191.42169138227106</v>
      </c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12"/>
    </row>
    <row r="636" spans="1:67" ht="15">
      <c r="A636" s="27" t="s">
        <v>67</v>
      </c>
      <c r="B636" s="41">
        <v>9.7165290454509616</v>
      </c>
      <c r="C636" s="41">
        <v>0.21928074619814553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72"/>
        <v>9.9358097916491079</v>
      </c>
      <c r="K636" s="77" t="s">
        <v>67</v>
      </c>
      <c r="L636" s="90">
        <v>9.7165290454509616</v>
      </c>
      <c r="M636" s="90">
        <v>0.21928074619814553</v>
      </c>
      <c r="N636" s="90">
        <v>0</v>
      </c>
      <c r="O636" s="90">
        <v>0</v>
      </c>
      <c r="P636" s="90">
        <v>0</v>
      </c>
      <c r="Q636" s="90">
        <v>0</v>
      </c>
      <c r="R636" s="91">
        <v>0</v>
      </c>
      <c r="S636" s="92">
        <f t="shared" si="273"/>
        <v>9.9358097916491079</v>
      </c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12"/>
    </row>
    <row r="637" spans="1:67" ht="15">
      <c r="A637" s="28" t="s">
        <v>57</v>
      </c>
      <c r="B637" s="44">
        <v>0</v>
      </c>
      <c r="C637" s="44">
        <v>1.0203582971980285</v>
      </c>
      <c r="D637" s="44">
        <v>0</v>
      </c>
      <c r="E637" s="44">
        <v>49.52376412825398</v>
      </c>
      <c r="F637" s="44">
        <v>1955.8311041534459</v>
      </c>
      <c r="G637" s="44">
        <v>0</v>
      </c>
      <c r="H637" s="45">
        <v>0</v>
      </c>
      <c r="I637" s="40">
        <f t="shared" si="272"/>
        <v>2006.375226578898</v>
      </c>
      <c r="K637" s="78" t="s">
        <v>57</v>
      </c>
      <c r="L637" s="44">
        <v>0</v>
      </c>
      <c r="M637" s="44">
        <v>1.0203582971980285</v>
      </c>
      <c r="N637" s="44">
        <v>0</v>
      </c>
      <c r="O637" s="44">
        <v>49.52376412825398</v>
      </c>
      <c r="P637" s="44">
        <v>1955.8311041534459</v>
      </c>
      <c r="Q637" s="44">
        <v>0</v>
      </c>
      <c r="R637" s="88">
        <v>0</v>
      </c>
      <c r="S637" s="89">
        <f t="shared" si="273"/>
        <v>2006.375226578898</v>
      </c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12"/>
    </row>
    <row r="638" spans="1:67" ht="15">
      <c r="A638" s="27" t="s">
        <v>12</v>
      </c>
      <c r="B638" s="41">
        <v>0</v>
      </c>
      <c r="C638" s="41">
        <v>0</v>
      </c>
      <c r="D638" s="41">
        <v>0</v>
      </c>
      <c r="E638" s="41">
        <v>34.364539749599288</v>
      </c>
      <c r="F638" s="41">
        <v>0</v>
      </c>
      <c r="G638" s="41">
        <v>0</v>
      </c>
      <c r="H638" s="42">
        <v>0</v>
      </c>
      <c r="I638" s="43">
        <f t="shared" si="272"/>
        <v>34.364539749599288</v>
      </c>
      <c r="K638" s="77" t="s">
        <v>12</v>
      </c>
      <c r="L638" s="90">
        <v>0</v>
      </c>
      <c r="M638" s="90">
        <v>0</v>
      </c>
      <c r="N638" s="90">
        <v>0</v>
      </c>
      <c r="O638" s="90">
        <v>34.364539749599288</v>
      </c>
      <c r="P638" s="90">
        <v>0</v>
      </c>
      <c r="Q638" s="90">
        <v>0</v>
      </c>
      <c r="R638" s="91">
        <v>0</v>
      </c>
      <c r="S638" s="92">
        <f t="shared" si="273"/>
        <v>34.364539749599288</v>
      </c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12"/>
    </row>
    <row r="639" spans="1:67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72"/>
        <v>0</v>
      </c>
      <c r="K639" s="78" t="s">
        <v>58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8">
        <v>0</v>
      </c>
      <c r="S639" s="89">
        <f t="shared" si="273"/>
        <v>0</v>
      </c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12"/>
    </row>
    <row r="640" spans="1:67" ht="15">
      <c r="A640" s="27" t="s">
        <v>17</v>
      </c>
      <c r="B640" s="41">
        <v>53.529568690543073</v>
      </c>
      <c r="C640" s="41">
        <v>0</v>
      </c>
      <c r="D640" s="41">
        <v>0.25914905023274859</v>
      </c>
      <c r="E640" s="41">
        <v>1.5768476545576049</v>
      </c>
      <c r="F640" s="41">
        <v>0</v>
      </c>
      <c r="G640" s="41">
        <v>0</v>
      </c>
      <c r="H640" s="42">
        <v>0</v>
      </c>
      <c r="I640" s="43">
        <f t="shared" si="272"/>
        <v>55.365565395333427</v>
      </c>
      <c r="K640" s="77" t="s">
        <v>17</v>
      </c>
      <c r="L640" s="90">
        <v>53.529568690543073</v>
      </c>
      <c r="M640" s="90">
        <v>0</v>
      </c>
      <c r="N640" s="90">
        <v>0.25914905023274859</v>
      </c>
      <c r="O640" s="90">
        <v>1.5768476545576049</v>
      </c>
      <c r="P640" s="90">
        <v>0</v>
      </c>
      <c r="Q640" s="90">
        <v>0</v>
      </c>
      <c r="R640" s="91">
        <v>0</v>
      </c>
      <c r="S640" s="92">
        <f t="shared" si="273"/>
        <v>55.365565395333427</v>
      </c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12"/>
    </row>
    <row r="641" spans="1:38" ht="15">
      <c r="A641" s="28" t="s">
        <v>139</v>
      </c>
      <c r="B641" s="44">
        <v>82.58931569294954</v>
      </c>
      <c r="C641" s="44">
        <v>0</v>
      </c>
      <c r="D641" s="44">
        <v>21.34573200455743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72"/>
        <v>103.93504769750697</v>
      </c>
      <c r="K641" s="78" t="s">
        <v>139</v>
      </c>
      <c r="L641" s="44">
        <v>82.58931569294954</v>
      </c>
      <c r="M641" s="44">
        <v>0</v>
      </c>
      <c r="N641" s="44">
        <v>21.34573200455743</v>
      </c>
      <c r="O641" s="44">
        <v>0</v>
      </c>
      <c r="P641" s="44">
        <v>0</v>
      </c>
      <c r="Q641" s="44">
        <v>0</v>
      </c>
      <c r="R641" s="88">
        <v>0</v>
      </c>
      <c r="S641" s="89">
        <f t="shared" si="273"/>
        <v>103.93504769750697</v>
      </c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12"/>
    </row>
    <row r="642" spans="1:38" ht="15">
      <c r="A642" s="27" t="s">
        <v>25</v>
      </c>
      <c r="B642" s="41">
        <v>241.57446622547727</v>
      </c>
      <c r="C642" s="41">
        <v>0.31388337316708254</v>
      </c>
      <c r="D642" s="41">
        <v>4.9967990257513692</v>
      </c>
      <c r="E642" s="41">
        <v>401.42111951798483</v>
      </c>
      <c r="F642" s="41">
        <v>0</v>
      </c>
      <c r="G642" s="41">
        <v>135.36733165794212</v>
      </c>
      <c r="H642" s="42">
        <v>1.8992024687291824</v>
      </c>
      <c r="I642" s="43">
        <f t="shared" si="272"/>
        <v>785.57280226905186</v>
      </c>
      <c r="K642" s="77" t="s">
        <v>25</v>
      </c>
      <c r="L642" s="90">
        <v>241.57446622547727</v>
      </c>
      <c r="M642" s="90">
        <v>0.31388337316708254</v>
      </c>
      <c r="N642" s="90">
        <v>4.9967990257513692</v>
      </c>
      <c r="O642" s="90">
        <v>401.42111951798483</v>
      </c>
      <c r="P642" s="90">
        <v>0</v>
      </c>
      <c r="Q642" s="90">
        <v>135.36733165794212</v>
      </c>
      <c r="R642" s="91">
        <v>1.8992024687291824</v>
      </c>
      <c r="S642" s="92">
        <f t="shared" si="273"/>
        <v>785.57280226905186</v>
      </c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12"/>
    </row>
    <row r="643" spans="1:38" ht="15">
      <c r="A643" s="28" t="s">
        <v>24</v>
      </c>
      <c r="B643" s="44">
        <v>53.075991950778779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72"/>
        <v>53.075991950778779</v>
      </c>
      <c r="K643" s="78" t="s">
        <v>24</v>
      </c>
      <c r="L643" s="44">
        <v>53.075991950778779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8">
        <v>0</v>
      </c>
      <c r="S643" s="89">
        <f t="shared" si="273"/>
        <v>53.075991950778779</v>
      </c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12"/>
    </row>
    <row r="644" spans="1:38" ht="15">
      <c r="A644" s="27" t="s">
        <v>59</v>
      </c>
      <c r="B644" s="41">
        <v>471.93262724534094</v>
      </c>
      <c r="C644" s="41">
        <v>21.376946288414473</v>
      </c>
      <c r="D644" s="41">
        <v>268.72202318376526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72"/>
        <v>762.03159671752064</v>
      </c>
      <c r="K644" s="77" t="s">
        <v>59</v>
      </c>
      <c r="L644" s="90">
        <v>471.93262724534094</v>
      </c>
      <c r="M644" s="90">
        <v>21.376946288414473</v>
      </c>
      <c r="N644" s="90">
        <v>268.72202318376526</v>
      </c>
      <c r="O644" s="90">
        <v>0</v>
      </c>
      <c r="P644" s="90">
        <v>0</v>
      </c>
      <c r="Q644" s="90">
        <v>0</v>
      </c>
      <c r="R644" s="91">
        <v>0</v>
      </c>
      <c r="S644" s="92">
        <f t="shared" si="273"/>
        <v>762.03159671752064</v>
      </c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12"/>
    </row>
    <row r="645" spans="1:38" ht="15">
      <c r="A645" s="28" t="s">
        <v>22</v>
      </c>
      <c r="B645" s="44">
        <v>596.02338826485777</v>
      </c>
      <c r="C645" s="44">
        <v>0</v>
      </c>
      <c r="D645" s="44">
        <v>0</v>
      </c>
      <c r="E645" s="44">
        <v>2.0144638401835175</v>
      </c>
      <c r="F645" s="44">
        <v>108.77583312008524</v>
      </c>
      <c r="G645" s="44">
        <v>0</v>
      </c>
      <c r="H645" s="45">
        <v>0</v>
      </c>
      <c r="I645" s="40">
        <f t="shared" si="272"/>
        <v>706.81368522512662</v>
      </c>
      <c r="K645" s="78" t="s">
        <v>22</v>
      </c>
      <c r="L645" s="44">
        <v>596.02338826485777</v>
      </c>
      <c r="M645" s="44">
        <v>0</v>
      </c>
      <c r="N645" s="44">
        <v>0</v>
      </c>
      <c r="O645" s="44">
        <v>2.0144638401835175</v>
      </c>
      <c r="P645" s="44">
        <v>108.77583312008524</v>
      </c>
      <c r="Q645" s="44">
        <v>0</v>
      </c>
      <c r="R645" s="88">
        <v>0</v>
      </c>
      <c r="S645" s="89">
        <f t="shared" si="273"/>
        <v>706.81368522512662</v>
      </c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12"/>
    </row>
    <row r="646" spans="1:38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72"/>
        <v>0</v>
      </c>
      <c r="K646" s="77" t="s">
        <v>21</v>
      </c>
      <c r="L646" s="90">
        <v>0</v>
      </c>
      <c r="M646" s="90">
        <v>0</v>
      </c>
      <c r="N646" s="90">
        <v>0</v>
      </c>
      <c r="O646" s="90">
        <v>0</v>
      </c>
      <c r="P646" s="90">
        <v>0</v>
      </c>
      <c r="Q646" s="90">
        <v>0</v>
      </c>
      <c r="R646" s="91">
        <v>0</v>
      </c>
      <c r="S646" s="92">
        <f t="shared" si="273"/>
        <v>0</v>
      </c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12"/>
    </row>
    <row r="647" spans="1:38" ht="15">
      <c r="A647" s="29" t="s">
        <v>63</v>
      </c>
      <c r="B647" s="44">
        <v>13.785730762911211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72"/>
        <v>13.785730762911211</v>
      </c>
      <c r="K647" s="79" t="s">
        <v>63</v>
      </c>
      <c r="L647" s="44">
        <v>13.785730762911211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8">
        <v>0</v>
      </c>
      <c r="S647" s="89">
        <f t="shared" si="273"/>
        <v>13.785730762911211</v>
      </c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12"/>
    </row>
    <row r="648" spans="1:38">
      <c r="A648" s="58" t="s">
        <v>23</v>
      </c>
      <c r="B648" s="62">
        <v>13.785730762911211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272"/>
        <v>13.785730762911211</v>
      </c>
      <c r="K648" s="80" t="s">
        <v>23</v>
      </c>
      <c r="L648" s="93">
        <v>13.785730762911211</v>
      </c>
      <c r="M648" s="93">
        <v>0</v>
      </c>
      <c r="N648" s="93">
        <v>0</v>
      </c>
      <c r="O648" s="93">
        <v>0</v>
      </c>
      <c r="P648" s="93">
        <v>0</v>
      </c>
      <c r="Q648" s="93">
        <v>0</v>
      </c>
      <c r="R648" s="94">
        <v>0</v>
      </c>
      <c r="S648" s="95">
        <f t="shared" si="273"/>
        <v>13.785730762911211</v>
      </c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12"/>
    </row>
    <row r="649" spans="1:38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272"/>
        <v>0</v>
      </c>
      <c r="K649" s="81" t="s">
        <v>19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96">
        <v>0</v>
      </c>
      <c r="S649" s="97">
        <f t="shared" si="273"/>
        <v>0</v>
      </c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12"/>
    </row>
    <row r="650" spans="1:38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272"/>
        <v>0</v>
      </c>
      <c r="K650" s="80" t="s">
        <v>20</v>
      </c>
      <c r="L650" s="93">
        <v>0</v>
      </c>
      <c r="M650" s="93">
        <v>0</v>
      </c>
      <c r="N650" s="93">
        <v>0</v>
      </c>
      <c r="O650" s="93">
        <v>0</v>
      </c>
      <c r="P650" s="93">
        <v>0</v>
      </c>
      <c r="Q650" s="93">
        <v>0</v>
      </c>
      <c r="R650" s="94">
        <v>0</v>
      </c>
      <c r="S650" s="95">
        <f t="shared" si="273"/>
        <v>0</v>
      </c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12"/>
    </row>
    <row r="651" spans="1:38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272"/>
        <v>0</v>
      </c>
      <c r="K651" s="82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8">
        <v>0</v>
      </c>
      <c r="S651" s="99">
        <f t="shared" si="273"/>
        <v>0</v>
      </c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12"/>
    </row>
    <row r="652" spans="1:38" ht="15">
      <c r="A652" s="34" t="s">
        <v>26</v>
      </c>
      <c r="B652" s="70">
        <f>SUM(B631:B647)</f>
        <v>1721.8336694387488</v>
      </c>
      <c r="C652" s="70">
        <f t="shared" ref="C652:I652" si="274">SUM(C631:C647)</f>
        <v>23.693059894115109</v>
      </c>
      <c r="D652" s="70">
        <f t="shared" si="274"/>
        <v>309.5822350333022</v>
      </c>
      <c r="E652" s="70">
        <f t="shared" si="274"/>
        <v>488.90073489057926</v>
      </c>
      <c r="F652" s="70">
        <f t="shared" si="274"/>
        <v>2064.606937273531</v>
      </c>
      <c r="G652" s="70">
        <f t="shared" si="274"/>
        <v>135.36733165794212</v>
      </c>
      <c r="H652" s="71">
        <f t="shared" si="274"/>
        <v>1.8992024687291824</v>
      </c>
      <c r="I652" s="40">
        <f t="shared" si="274"/>
        <v>4745.8831706569472</v>
      </c>
      <c r="K652" s="83" t="s">
        <v>26</v>
      </c>
      <c r="L652" s="70">
        <f>SUM(L631:L647)</f>
        <v>1721.8336694387488</v>
      </c>
      <c r="M652" s="70">
        <f t="shared" ref="M652:S652" si="275">SUM(M631:M647)</f>
        <v>23.693059894115109</v>
      </c>
      <c r="N652" s="70">
        <f t="shared" si="275"/>
        <v>309.5822350333022</v>
      </c>
      <c r="O652" s="70">
        <f t="shared" si="275"/>
        <v>488.90073489057926</v>
      </c>
      <c r="P652" s="70">
        <f t="shared" si="275"/>
        <v>2064.606937273531</v>
      </c>
      <c r="Q652" s="70">
        <f t="shared" si="275"/>
        <v>135.36733165794212</v>
      </c>
      <c r="R652" s="71">
        <f t="shared" si="275"/>
        <v>1.8992024687291824</v>
      </c>
      <c r="S652" s="100">
        <f t="shared" si="275"/>
        <v>4745.8831706569472</v>
      </c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12"/>
    </row>
    <row r="653" spans="1:38" s="14" customFormat="1" ht="15.75" thickBot="1">
      <c r="A653" s="61" t="s">
        <v>86</v>
      </c>
      <c r="B653" s="49">
        <f>IF($I652=0,"-",B652/$I652)</f>
        <v>0.36280574289830325</v>
      </c>
      <c r="C653" s="49">
        <f t="shared" ref="C653:H653" si="276">IF($I652=0,"-",C652/$I652)</f>
        <v>4.9923394744745483E-3</v>
      </c>
      <c r="D653" s="49">
        <f t="shared" si="276"/>
        <v>6.5231743787415739E-2</v>
      </c>
      <c r="E653" s="49">
        <f t="shared" si="276"/>
        <v>0.1030157543517666</v>
      </c>
      <c r="F653" s="49">
        <f t="shared" si="276"/>
        <v>0.43503113393913118</v>
      </c>
      <c r="G653" s="49">
        <f t="shared" si="276"/>
        <v>2.8523106614780816E-2</v>
      </c>
      <c r="H653" s="72">
        <f t="shared" si="276"/>
        <v>4.0017893412793093E-4</v>
      </c>
      <c r="I653" s="50">
        <f>SUM(B653:H653)</f>
        <v>1.0000000000000002</v>
      </c>
      <c r="K653" s="84" t="s">
        <v>86</v>
      </c>
      <c r="L653" s="101">
        <f>IF($S652=0,"-",L652/$S652)</f>
        <v>0.36280574289830325</v>
      </c>
      <c r="M653" s="101">
        <f t="shared" ref="M653:R653" si="277">IF($S652=0,"-",M652/$S652)</f>
        <v>4.9923394744745483E-3</v>
      </c>
      <c r="N653" s="101">
        <f t="shared" si="277"/>
        <v>6.5231743787415739E-2</v>
      </c>
      <c r="O653" s="101">
        <f t="shared" si="277"/>
        <v>0.1030157543517666</v>
      </c>
      <c r="P653" s="101">
        <f t="shared" si="277"/>
        <v>0.43503113393913118</v>
      </c>
      <c r="Q653" s="101">
        <f t="shared" si="277"/>
        <v>2.8523106614780816E-2</v>
      </c>
      <c r="R653" s="102">
        <f t="shared" si="277"/>
        <v>4.0017893412793093E-4</v>
      </c>
      <c r="S653" s="103">
        <f>SUM(L653:R653)</f>
        <v>1.0000000000000002</v>
      </c>
      <c r="U653" s="18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20"/>
      <c r="AK653" s="15"/>
      <c r="AL653" s="15"/>
    </row>
    <row r="654" spans="1:38"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12"/>
    </row>
    <row r="655" spans="1:38">
      <c r="I655" s="8"/>
      <c r="R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8">
      <c r="I656" s="8"/>
    </row>
  </sheetData>
  <mergeCells count="173">
    <mergeCell ref="U603:U604"/>
    <mergeCell ref="V604:AF604"/>
    <mergeCell ref="Q553:R573"/>
    <mergeCell ref="Q475:R495"/>
    <mergeCell ref="L501:O521"/>
    <mergeCell ref="Q501:R521"/>
    <mergeCell ref="L527:O547"/>
    <mergeCell ref="Q527:R547"/>
    <mergeCell ref="B553:E573"/>
    <mergeCell ref="G553:H573"/>
    <mergeCell ref="F579:F599"/>
    <mergeCell ref="F605:F625"/>
    <mergeCell ref="L59:O79"/>
    <mergeCell ref="L449:O469"/>
    <mergeCell ref="L475:O495"/>
    <mergeCell ref="L553:O573"/>
    <mergeCell ref="B475:E495"/>
    <mergeCell ref="G475:H495"/>
    <mergeCell ref="B501:E521"/>
    <mergeCell ref="G501:H521"/>
    <mergeCell ref="B527:E547"/>
    <mergeCell ref="G527:H547"/>
    <mergeCell ref="F345:F365"/>
    <mergeCell ref="F371:F391"/>
    <mergeCell ref="F397:F417"/>
    <mergeCell ref="F423:F443"/>
    <mergeCell ref="B449:E469"/>
    <mergeCell ref="F189:F209"/>
    <mergeCell ref="F215:F235"/>
    <mergeCell ref="F241:F261"/>
    <mergeCell ref="F267:F287"/>
    <mergeCell ref="F293:F313"/>
    <mergeCell ref="L474:S474"/>
    <mergeCell ref="B84:I84"/>
    <mergeCell ref="L84:S84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B474:I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G449:H469"/>
    <mergeCell ref="Q449:R469"/>
    <mergeCell ref="U421:U422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V318:AI318"/>
    <mergeCell ref="B344:I344"/>
    <mergeCell ref="L344:S344"/>
    <mergeCell ref="V344:AI344"/>
    <mergeCell ref="B318:I318"/>
    <mergeCell ref="L318:S318"/>
    <mergeCell ref="K343:K344"/>
    <mergeCell ref="F319:F339"/>
    <mergeCell ref="U317:U318"/>
    <mergeCell ref="U343:U344"/>
    <mergeCell ref="U369:U370"/>
    <mergeCell ref="U395:U396"/>
    <mergeCell ref="U31:U32"/>
    <mergeCell ref="V32:AI32"/>
    <mergeCell ref="B58:I58"/>
    <mergeCell ref="L58:S58"/>
    <mergeCell ref="B32:I32"/>
    <mergeCell ref="V266:AI266"/>
    <mergeCell ref="B292:I292"/>
    <mergeCell ref="L292:S292"/>
    <mergeCell ref="V292:AI292"/>
    <mergeCell ref="B266:I266"/>
    <mergeCell ref="L266:S266"/>
    <mergeCell ref="V214:AI214"/>
    <mergeCell ref="B240:I240"/>
    <mergeCell ref="L240:S240"/>
    <mergeCell ref="V240:AI240"/>
    <mergeCell ref="B214:I214"/>
    <mergeCell ref="L214:S214"/>
    <mergeCell ref="U213:U214"/>
    <mergeCell ref="U239:U240"/>
    <mergeCell ref="U265:U266"/>
    <mergeCell ref="U291:U292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F111:F131"/>
    <mergeCell ref="F137:F157"/>
    <mergeCell ref="F163:F183"/>
    <mergeCell ref="B162:I162"/>
    <mergeCell ref="L162:S162"/>
    <mergeCell ref="U109:U110"/>
    <mergeCell ref="U135:U136"/>
    <mergeCell ref="U161:U162"/>
    <mergeCell ref="U187:U188"/>
    <mergeCell ref="L32:S32"/>
    <mergeCell ref="B110:I110"/>
    <mergeCell ref="L110:S110"/>
    <mergeCell ref="F33:F53"/>
    <mergeCell ref="B59:E79"/>
    <mergeCell ref="G59:H79"/>
    <mergeCell ref="Q59:R79"/>
    <mergeCell ref="B6:I6"/>
    <mergeCell ref="L6:S6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G656"/>
  <sheetViews>
    <sheetView zoomScale="55" zoomScaleNormal="55" workbookViewId="0">
      <pane xSplit="1" ySplit="5" topLeftCell="T357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2.625" defaultRowHeight="14.25"/>
  <cols>
    <col min="1" max="1" width="40" style="2" customWidth="1"/>
    <col min="2" max="9" width="16.625" style="2" customWidth="1"/>
    <col min="10" max="10" width="16.625" style="1" customWidth="1"/>
    <col min="11" max="11" width="40.125" style="2" customWidth="1"/>
    <col min="12" max="19" width="16.625" style="2" customWidth="1"/>
    <col min="20" max="20" width="16.625" style="1" customWidth="1"/>
    <col min="21" max="21" width="36.625" style="2" customWidth="1"/>
    <col min="22" max="43" width="16.625" style="2" customWidth="1"/>
    <col min="44" max="16384" width="12.625" style="2"/>
  </cols>
  <sheetData>
    <row r="1" spans="1:85" customFormat="1" ht="15" customHeight="1" thickTop="1">
      <c r="A1" s="412" t="s">
        <v>102</v>
      </c>
      <c r="B1" s="413"/>
      <c r="C1" s="413"/>
      <c r="D1" s="413"/>
      <c r="E1" s="413"/>
      <c r="F1" s="413"/>
      <c r="G1" s="413"/>
      <c r="H1" s="413"/>
      <c r="I1" s="414"/>
      <c r="K1" s="421" t="s">
        <v>103</v>
      </c>
      <c r="L1" s="422"/>
      <c r="M1" s="422"/>
      <c r="N1" s="422"/>
      <c r="O1" s="422"/>
      <c r="P1" s="422"/>
      <c r="Q1" s="422"/>
      <c r="R1" s="422"/>
      <c r="S1" s="423"/>
      <c r="U1" s="430" t="s">
        <v>104</v>
      </c>
      <c r="V1" s="431"/>
      <c r="W1" s="431"/>
      <c r="X1" s="431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2"/>
      <c r="BA1" s="74"/>
      <c r="BR1" s="74"/>
      <c r="CG1" s="24"/>
    </row>
    <row r="2" spans="1:85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K2" s="424"/>
      <c r="L2" s="425"/>
      <c r="M2" s="425"/>
      <c r="N2" s="425"/>
      <c r="O2" s="425"/>
      <c r="P2" s="425"/>
      <c r="Q2" s="425"/>
      <c r="R2" s="425"/>
      <c r="S2" s="426"/>
      <c r="U2" s="433"/>
      <c r="V2" s="434"/>
      <c r="W2" s="434"/>
      <c r="X2" s="434"/>
      <c r="Y2" s="434"/>
      <c r="Z2" s="434"/>
      <c r="AA2" s="434"/>
      <c r="AB2" s="434"/>
      <c r="AC2" s="434"/>
      <c r="AD2" s="434"/>
      <c r="AE2" s="434"/>
      <c r="AF2" s="434"/>
      <c r="AG2" s="434"/>
      <c r="AH2" s="434"/>
      <c r="AI2" s="435"/>
      <c r="BA2" s="74"/>
      <c r="BR2" s="74"/>
      <c r="CG2" s="24"/>
    </row>
    <row r="3" spans="1:85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K3" s="427"/>
      <c r="L3" s="428"/>
      <c r="M3" s="428"/>
      <c r="N3" s="428"/>
      <c r="O3" s="428"/>
      <c r="P3" s="428"/>
      <c r="Q3" s="428"/>
      <c r="R3" s="428"/>
      <c r="S3" s="429"/>
      <c r="U3" s="436"/>
      <c r="V3" s="437"/>
      <c r="W3" s="437"/>
      <c r="X3" s="437"/>
      <c r="Y3" s="437"/>
      <c r="Z3" s="437"/>
      <c r="AA3" s="437"/>
      <c r="AB3" s="437"/>
      <c r="AC3" s="437"/>
      <c r="AD3" s="437"/>
      <c r="AE3" s="437"/>
      <c r="AF3" s="437"/>
      <c r="AG3" s="437"/>
      <c r="AH3" s="437"/>
      <c r="AI3" s="438"/>
      <c r="BA3" s="74"/>
      <c r="BR3" s="74"/>
      <c r="CG3" s="24"/>
    </row>
    <row r="4" spans="1:85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K4" s="25"/>
      <c r="L4" s="25"/>
      <c r="M4" s="25"/>
      <c r="N4" s="25"/>
      <c r="O4" s="25"/>
      <c r="P4" s="25"/>
      <c r="Q4" s="25"/>
      <c r="R4" s="25"/>
      <c r="S4" s="2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BA4" s="74"/>
      <c r="BR4" s="74"/>
      <c r="CG4" s="24"/>
    </row>
    <row r="5" spans="1:85" ht="80.099999999999994" customHeight="1">
      <c r="A5" s="439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43" t="s">
        <v>124</v>
      </c>
      <c r="L5" s="86" t="s">
        <v>0</v>
      </c>
      <c r="M5" s="86" t="s">
        <v>1</v>
      </c>
      <c r="N5" s="86" t="s">
        <v>2</v>
      </c>
      <c r="O5" s="86" t="s">
        <v>3</v>
      </c>
      <c r="P5" s="86" t="s">
        <v>27</v>
      </c>
      <c r="Q5" s="86" t="s">
        <v>4</v>
      </c>
      <c r="R5" s="86" t="s">
        <v>5</v>
      </c>
      <c r="S5" s="87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3"/>
      <c r="AQ5" s="3"/>
    </row>
    <row r="6" spans="1:85" ht="15">
      <c r="A6" s="440" t="s">
        <v>85</v>
      </c>
      <c r="B6" s="386" t="s">
        <v>119</v>
      </c>
      <c r="C6" s="387"/>
      <c r="D6" s="387"/>
      <c r="E6" s="387"/>
      <c r="F6" s="387"/>
      <c r="G6" s="387"/>
      <c r="H6" s="387"/>
      <c r="I6" s="388"/>
      <c r="K6" s="444" t="s">
        <v>85</v>
      </c>
      <c r="L6" s="389" t="s">
        <v>119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85" ht="15">
      <c r="A7" s="26" t="s">
        <v>7</v>
      </c>
      <c r="B7" s="38">
        <f>B33+B85</f>
        <v>31.383342466088223</v>
      </c>
      <c r="C7" s="38">
        <f>C33+C85</f>
        <v>1015.5087114194168</v>
      </c>
      <c r="D7" s="38">
        <f>D33+D85</f>
        <v>835.32184718168935</v>
      </c>
      <c r="E7" s="38">
        <f>E33+E85</f>
        <v>0</v>
      </c>
      <c r="F7" s="38">
        <f>F59+F85</f>
        <v>0.22447487952851297</v>
      </c>
      <c r="G7" s="38">
        <f>G33+G85</f>
        <v>0</v>
      </c>
      <c r="H7" s="38">
        <f>H33+H85</f>
        <v>0</v>
      </c>
      <c r="I7" s="40">
        <f>SUM(B7:H7)</f>
        <v>1882.438375946723</v>
      </c>
      <c r="K7" s="76" t="s">
        <v>7</v>
      </c>
      <c r="L7" s="38">
        <f>L33+L85</f>
        <v>31.383342466088223</v>
      </c>
      <c r="M7" s="38">
        <f t="shared" ref="M7:N7" si="0">M33+M85</f>
        <v>1015.5087114194168</v>
      </c>
      <c r="N7" s="38">
        <f t="shared" si="0"/>
        <v>835.32184718168935</v>
      </c>
      <c r="O7" s="38">
        <f>O33+O85</f>
        <v>0</v>
      </c>
      <c r="P7" s="44">
        <f>P59+P85+P33</f>
        <v>0.22447487952851297</v>
      </c>
      <c r="Q7" s="38">
        <f>Q33+Q85</f>
        <v>0</v>
      </c>
      <c r="R7" s="38">
        <f>R33+R85</f>
        <v>0</v>
      </c>
      <c r="S7" s="89">
        <f>SUM(L7:R7)</f>
        <v>1882.438375946723</v>
      </c>
      <c r="T7" s="1" t="str">
        <f>IF(ABS(S7-I7)&gt;0.01,S7-I7,"")</f>
        <v/>
      </c>
      <c r="V7" s="3"/>
      <c r="W7" s="5"/>
      <c r="X7" s="5"/>
      <c r="Y7" s="5"/>
      <c r="Z7" s="5"/>
      <c r="AA7" s="5"/>
      <c r="AB7" s="5"/>
      <c r="AC7" s="5"/>
      <c r="AD7" s="5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85" ht="15">
      <c r="A8" s="27" t="s">
        <v>8</v>
      </c>
      <c r="B8" s="41">
        <f t="shared" ref="B8:C27" si="1">B34+B86</f>
        <v>172.91404894910272</v>
      </c>
      <c r="C8" s="41">
        <f t="shared" si="1"/>
        <v>0</v>
      </c>
      <c r="D8" s="41">
        <f t="shared" ref="D8:E8" si="2">D34+D86</f>
        <v>20.49258996531977</v>
      </c>
      <c r="E8" s="41">
        <f t="shared" si="2"/>
        <v>0</v>
      </c>
      <c r="F8" s="41">
        <f t="shared" ref="F8:F27" si="3">F60+F86</f>
        <v>0</v>
      </c>
      <c r="G8" s="41">
        <f t="shared" ref="G8:H27" si="4">G34+G86</f>
        <v>0</v>
      </c>
      <c r="H8" s="41">
        <f t="shared" si="4"/>
        <v>0</v>
      </c>
      <c r="I8" s="43">
        <f t="shared" ref="I8:I27" si="5">SUM(B8:H8)</f>
        <v>193.4066389144225</v>
      </c>
      <c r="K8" s="77" t="s">
        <v>8</v>
      </c>
      <c r="L8" s="90">
        <f t="shared" ref="L8:N27" si="6">L34+L86</f>
        <v>172.91404894910272</v>
      </c>
      <c r="M8" s="90">
        <f t="shared" si="6"/>
        <v>0</v>
      </c>
      <c r="N8" s="90">
        <f t="shared" si="6"/>
        <v>20.49258996531977</v>
      </c>
      <c r="O8" s="90">
        <f t="shared" ref="O8:Q8" si="7">O34+O86</f>
        <v>0</v>
      </c>
      <c r="P8" s="90">
        <f t="shared" ref="P8:P27" si="8">P60+P86+P34</f>
        <v>0</v>
      </c>
      <c r="Q8" s="90">
        <f t="shared" si="7"/>
        <v>0</v>
      </c>
      <c r="R8" s="90">
        <f t="shared" ref="R8" si="9">R34+R86</f>
        <v>0</v>
      </c>
      <c r="S8" s="92">
        <f t="shared" ref="S8:S27" si="10">SUM(L8:R8)</f>
        <v>193.4066389144225</v>
      </c>
      <c r="T8" s="1" t="str">
        <f t="shared" ref="T8:T24" si="11">IF(ABS(S8-I8)&gt;0.01,S8-I8,"")</f>
        <v/>
      </c>
      <c r="V8" s="3"/>
      <c r="W8" s="5"/>
      <c r="X8" s="5"/>
      <c r="Y8" s="5"/>
      <c r="Z8" s="5"/>
      <c r="AA8" s="5"/>
      <c r="AB8" s="5"/>
      <c r="AC8" s="5"/>
      <c r="AD8" s="5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85" ht="15">
      <c r="A9" s="28" t="s">
        <v>10</v>
      </c>
      <c r="B9" s="44">
        <f t="shared" si="1"/>
        <v>530.8386748128346</v>
      </c>
      <c r="C9" s="44">
        <f t="shared" si="1"/>
        <v>0</v>
      </c>
      <c r="D9" s="44">
        <f t="shared" ref="D9:E9" si="12">D35+D87</f>
        <v>3762.0658334620662</v>
      </c>
      <c r="E9" s="44">
        <f t="shared" si="12"/>
        <v>0</v>
      </c>
      <c r="F9" s="44">
        <f t="shared" si="3"/>
        <v>0</v>
      </c>
      <c r="G9" s="44">
        <f t="shared" si="4"/>
        <v>0</v>
      </c>
      <c r="H9" s="44">
        <f t="shared" si="4"/>
        <v>0</v>
      </c>
      <c r="I9" s="40">
        <f t="shared" si="5"/>
        <v>4292.9045082749008</v>
      </c>
      <c r="K9" s="76" t="s">
        <v>10</v>
      </c>
      <c r="L9" s="44">
        <f t="shared" si="6"/>
        <v>530.8386748128346</v>
      </c>
      <c r="M9" s="44">
        <f t="shared" si="6"/>
        <v>0</v>
      </c>
      <c r="N9" s="44">
        <f t="shared" si="6"/>
        <v>3762.0658334620662</v>
      </c>
      <c r="O9" s="44">
        <f t="shared" ref="O9:Q9" si="13">O35+O87</f>
        <v>0</v>
      </c>
      <c r="P9" s="44">
        <f t="shared" si="8"/>
        <v>0</v>
      </c>
      <c r="Q9" s="44">
        <f t="shared" si="13"/>
        <v>0</v>
      </c>
      <c r="R9" s="44">
        <f t="shared" ref="R9" si="14">R35+R87</f>
        <v>0</v>
      </c>
      <c r="S9" s="89">
        <f t="shared" si="10"/>
        <v>4292.9045082749008</v>
      </c>
      <c r="T9" s="1" t="str">
        <f t="shared" si="11"/>
        <v/>
      </c>
      <c r="V9" s="3"/>
      <c r="W9" s="5"/>
      <c r="X9" s="5"/>
      <c r="Y9" s="5"/>
      <c r="Z9" s="5"/>
      <c r="AA9" s="5"/>
      <c r="AB9" s="5"/>
      <c r="AC9" s="5"/>
      <c r="AD9" s="5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8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ref="D10:E10" si="15">D36+D88</f>
        <v>10.268184</v>
      </c>
      <c r="E10" s="41">
        <f t="shared" si="15"/>
        <v>0</v>
      </c>
      <c r="F10" s="41">
        <f t="shared" si="3"/>
        <v>0</v>
      </c>
      <c r="G10" s="41">
        <f t="shared" si="4"/>
        <v>0</v>
      </c>
      <c r="H10" s="41">
        <f t="shared" si="4"/>
        <v>0</v>
      </c>
      <c r="I10" s="43">
        <f t="shared" si="5"/>
        <v>10.268184</v>
      </c>
      <c r="K10" s="77" t="s">
        <v>55</v>
      </c>
      <c r="L10" s="90">
        <f t="shared" si="6"/>
        <v>0</v>
      </c>
      <c r="M10" s="90">
        <f t="shared" si="6"/>
        <v>0</v>
      </c>
      <c r="N10" s="90">
        <f t="shared" si="6"/>
        <v>10.268184</v>
      </c>
      <c r="O10" s="90">
        <f t="shared" ref="O10:Q10" si="16">O36+O88</f>
        <v>0</v>
      </c>
      <c r="P10" s="90">
        <f t="shared" si="8"/>
        <v>0</v>
      </c>
      <c r="Q10" s="90">
        <f t="shared" si="16"/>
        <v>0</v>
      </c>
      <c r="R10" s="90">
        <f t="shared" ref="R10" si="17">R36+R88</f>
        <v>0</v>
      </c>
      <c r="S10" s="92">
        <f t="shared" si="10"/>
        <v>10.268184</v>
      </c>
      <c r="T10" s="1" t="str">
        <f t="shared" si="11"/>
        <v/>
      </c>
      <c r="V10" s="3"/>
      <c r="W10" s="5"/>
      <c r="X10" s="5"/>
      <c r="Y10" s="5"/>
      <c r="Z10" s="5"/>
      <c r="AA10" s="5"/>
      <c r="AB10" s="5"/>
      <c r="AC10" s="5"/>
      <c r="AD10" s="5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85" ht="15">
      <c r="A11" s="28" t="s">
        <v>16</v>
      </c>
      <c r="B11" s="44">
        <f t="shared" si="1"/>
        <v>2528.8121016904443</v>
      </c>
      <c r="C11" s="44">
        <f t="shared" si="1"/>
        <v>909.82081598587922</v>
      </c>
      <c r="D11" s="44">
        <f t="shared" ref="D11:E11" si="18">D37+D89</f>
        <v>1009.1139081658711</v>
      </c>
      <c r="E11" s="44">
        <f t="shared" si="18"/>
        <v>27.9396225617587</v>
      </c>
      <c r="F11" s="44">
        <f t="shared" si="3"/>
        <v>0</v>
      </c>
      <c r="G11" s="44">
        <f t="shared" si="4"/>
        <v>0</v>
      </c>
      <c r="H11" s="44">
        <f t="shared" si="4"/>
        <v>0</v>
      </c>
      <c r="I11" s="40">
        <f t="shared" si="5"/>
        <v>4475.6864484039525</v>
      </c>
      <c r="K11" s="76" t="s">
        <v>16</v>
      </c>
      <c r="L11" s="44">
        <f t="shared" si="6"/>
        <v>2528.8121016904443</v>
      </c>
      <c r="M11" s="44">
        <f t="shared" si="6"/>
        <v>909.82081598587922</v>
      </c>
      <c r="N11" s="44">
        <f t="shared" si="6"/>
        <v>1009.1139081658711</v>
      </c>
      <c r="O11" s="44">
        <f t="shared" ref="O11:Q11" si="19">O37+O89</f>
        <v>27.9396225617587</v>
      </c>
      <c r="P11" s="44">
        <f t="shared" si="8"/>
        <v>0</v>
      </c>
      <c r="Q11" s="44">
        <f t="shared" si="19"/>
        <v>0</v>
      </c>
      <c r="R11" s="44">
        <f t="shared" ref="R11" si="20">R37+R89</f>
        <v>0</v>
      </c>
      <c r="S11" s="89">
        <f t="shared" si="10"/>
        <v>4475.6864484039525</v>
      </c>
      <c r="T11" s="1" t="str">
        <f t="shared" si="11"/>
        <v/>
      </c>
      <c r="V11" s="3"/>
      <c r="W11" s="5"/>
      <c r="X11" s="5"/>
      <c r="Y11" s="5"/>
      <c r="Z11" s="5"/>
      <c r="AA11" s="5"/>
      <c r="AB11" s="5"/>
      <c r="AC11" s="5"/>
      <c r="AD11" s="5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85" ht="15">
      <c r="A12" s="27" t="s">
        <v>67</v>
      </c>
      <c r="B12" s="41">
        <f t="shared" si="1"/>
        <v>12773.964115114177</v>
      </c>
      <c r="C12" s="41">
        <f t="shared" si="1"/>
        <v>237.94173198231871</v>
      </c>
      <c r="D12" s="41">
        <f t="shared" ref="D12:E12" si="21">D38+D90</f>
        <v>1421.1389098024601</v>
      </c>
      <c r="E12" s="41">
        <f t="shared" si="21"/>
        <v>3.964809033797148</v>
      </c>
      <c r="F12" s="41">
        <f t="shared" si="3"/>
        <v>0</v>
      </c>
      <c r="G12" s="41">
        <f t="shared" si="4"/>
        <v>0</v>
      </c>
      <c r="H12" s="41">
        <f t="shared" si="4"/>
        <v>0</v>
      </c>
      <c r="I12" s="43">
        <f t="shared" si="5"/>
        <v>14437.009565932753</v>
      </c>
      <c r="K12" s="77" t="s">
        <v>67</v>
      </c>
      <c r="L12" s="90">
        <f t="shared" si="6"/>
        <v>12773.964115114177</v>
      </c>
      <c r="M12" s="90">
        <f t="shared" si="6"/>
        <v>237.94173198231871</v>
      </c>
      <c r="N12" s="90">
        <f t="shared" si="6"/>
        <v>1421.1389098024601</v>
      </c>
      <c r="O12" s="90">
        <f t="shared" ref="O12:Q12" si="22">O38+O90</f>
        <v>3.964809033797148</v>
      </c>
      <c r="P12" s="90">
        <f t="shared" si="8"/>
        <v>0</v>
      </c>
      <c r="Q12" s="90">
        <f t="shared" si="22"/>
        <v>0</v>
      </c>
      <c r="R12" s="90">
        <f t="shared" ref="R12" si="23">R38+R90</f>
        <v>0</v>
      </c>
      <c r="S12" s="92">
        <f t="shared" si="10"/>
        <v>14437.009565932753</v>
      </c>
      <c r="T12" s="1" t="str">
        <f t="shared" si="11"/>
        <v/>
      </c>
      <c r="V12" s="3"/>
      <c r="W12" s="5"/>
      <c r="X12" s="5"/>
      <c r="Y12" s="5"/>
      <c r="Z12" s="5"/>
      <c r="AA12" s="5"/>
      <c r="AB12" s="5"/>
      <c r="AC12" s="5"/>
      <c r="AD12" s="5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85" ht="15">
      <c r="A13" s="28" t="s">
        <v>57</v>
      </c>
      <c r="B13" s="44">
        <f t="shared" si="1"/>
        <v>0</v>
      </c>
      <c r="C13" s="44">
        <f t="shared" si="1"/>
        <v>1.05538535345549</v>
      </c>
      <c r="D13" s="44">
        <f t="shared" ref="D13:E13" si="24">D39+D91</f>
        <v>9.0632902570454075</v>
      </c>
      <c r="E13" s="44">
        <f t="shared" si="24"/>
        <v>2798.3647384029837</v>
      </c>
      <c r="F13" s="44">
        <f t="shared" si="3"/>
        <v>46766.762827196784</v>
      </c>
      <c r="G13" s="44">
        <f t="shared" si="4"/>
        <v>0</v>
      </c>
      <c r="H13" s="44">
        <f t="shared" si="4"/>
        <v>0</v>
      </c>
      <c r="I13" s="40">
        <f t="shared" si="5"/>
        <v>49575.246241210269</v>
      </c>
      <c r="K13" s="78" t="s">
        <v>57</v>
      </c>
      <c r="L13" s="44">
        <f t="shared" si="6"/>
        <v>0</v>
      </c>
      <c r="M13" s="44">
        <f t="shared" si="6"/>
        <v>1.05538535345549</v>
      </c>
      <c r="N13" s="44">
        <f t="shared" si="6"/>
        <v>9.0632902570454075</v>
      </c>
      <c r="O13" s="44">
        <f t="shared" ref="O13:Q13" si="25">O39+O91</f>
        <v>2798.3647384029837</v>
      </c>
      <c r="P13" s="44">
        <f t="shared" si="8"/>
        <v>46766.762827196784</v>
      </c>
      <c r="Q13" s="44">
        <f t="shared" si="25"/>
        <v>0</v>
      </c>
      <c r="R13" s="44">
        <f t="shared" ref="R13" si="26">R39+R91</f>
        <v>0</v>
      </c>
      <c r="S13" s="89">
        <f t="shared" si="10"/>
        <v>49575.246241210269</v>
      </c>
      <c r="T13" s="1" t="str">
        <f t="shared" si="11"/>
        <v/>
      </c>
      <c r="V13" s="3"/>
      <c r="W13" s="5"/>
      <c r="X13" s="5"/>
      <c r="Y13" s="5"/>
      <c r="Z13" s="5"/>
      <c r="AA13" s="5"/>
      <c r="AB13" s="5"/>
      <c r="AC13" s="5"/>
      <c r="AD13" s="5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85" ht="15">
      <c r="A14" s="27" t="s">
        <v>12</v>
      </c>
      <c r="B14" s="41">
        <f t="shared" si="1"/>
        <v>0</v>
      </c>
      <c r="C14" s="41">
        <f t="shared" si="1"/>
        <v>0.27895620740323607</v>
      </c>
      <c r="D14" s="41">
        <f t="shared" ref="D14:E14" si="27">D40+D92</f>
        <v>4.6223397067967423E-2</v>
      </c>
      <c r="E14" s="41">
        <f t="shared" si="27"/>
        <v>56.708046002738691</v>
      </c>
      <c r="F14" s="41">
        <f t="shared" si="3"/>
        <v>15887.027104033739</v>
      </c>
      <c r="G14" s="41">
        <f t="shared" si="4"/>
        <v>0</v>
      </c>
      <c r="H14" s="41">
        <f t="shared" si="4"/>
        <v>0</v>
      </c>
      <c r="I14" s="43">
        <f t="shared" si="5"/>
        <v>15944.06032964095</v>
      </c>
      <c r="K14" s="77" t="s">
        <v>12</v>
      </c>
      <c r="L14" s="90">
        <f t="shared" si="6"/>
        <v>0</v>
      </c>
      <c r="M14" s="90">
        <f t="shared" si="6"/>
        <v>0.27895620740323607</v>
      </c>
      <c r="N14" s="90">
        <f t="shared" si="6"/>
        <v>4.6223397067967423E-2</v>
      </c>
      <c r="O14" s="90">
        <f t="shared" ref="O14:Q14" si="28">O40+O92</f>
        <v>56.708046002738691</v>
      </c>
      <c r="P14" s="90">
        <f t="shared" si="8"/>
        <v>15887.027104033743</v>
      </c>
      <c r="Q14" s="90">
        <f t="shared" si="28"/>
        <v>0</v>
      </c>
      <c r="R14" s="90">
        <f t="shared" ref="R14" si="29">R40+R92</f>
        <v>0</v>
      </c>
      <c r="S14" s="92">
        <f t="shared" si="10"/>
        <v>15944.060329640954</v>
      </c>
      <c r="T14" s="1" t="str">
        <f t="shared" si="11"/>
        <v/>
      </c>
      <c r="V14" s="3"/>
      <c r="W14" s="5"/>
      <c r="X14" s="5"/>
      <c r="Y14" s="5"/>
      <c r="Z14" s="5"/>
      <c r="AA14" s="5"/>
      <c r="AB14" s="5"/>
      <c r="AC14" s="5"/>
      <c r="AD14" s="5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85" ht="15">
      <c r="A15" s="28" t="s">
        <v>58</v>
      </c>
      <c r="B15" s="44">
        <f t="shared" si="1"/>
        <v>0</v>
      </c>
      <c r="C15" s="44">
        <f t="shared" si="1"/>
        <v>0</v>
      </c>
      <c r="D15" s="44">
        <f t="shared" ref="D15:E15" si="30">D41+D93</f>
        <v>0.60922326471769905</v>
      </c>
      <c r="E15" s="44">
        <f t="shared" si="30"/>
        <v>0.94221448867480329</v>
      </c>
      <c r="F15" s="44">
        <f t="shared" si="3"/>
        <v>1003.1249202692824</v>
      </c>
      <c r="G15" s="44">
        <f t="shared" si="4"/>
        <v>0</v>
      </c>
      <c r="H15" s="44">
        <f t="shared" si="4"/>
        <v>0</v>
      </c>
      <c r="I15" s="40">
        <f t="shared" si="5"/>
        <v>1004.6763580226749</v>
      </c>
      <c r="K15" s="78" t="s">
        <v>58</v>
      </c>
      <c r="L15" s="44">
        <f t="shared" si="6"/>
        <v>0</v>
      </c>
      <c r="M15" s="44">
        <f t="shared" si="6"/>
        <v>0</v>
      </c>
      <c r="N15" s="44">
        <f t="shared" si="6"/>
        <v>0.60922326471769905</v>
      </c>
      <c r="O15" s="44">
        <f t="shared" ref="O15:Q15" si="31">O41+O93</f>
        <v>0.94221448867480329</v>
      </c>
      <c r="P15" s="44">
        <f t="shared" si="8"/>
        <v>1003.1249202692824</v>
      </c>
      <c r="Q15" s="44">
        <f t="shared" si="31"/>
        <v>0</v>
      </c>
      <c r="R15" s="44">
        <f t="shared" ref="R15" si="32">R41+R93</f>
        <v>0</v>
      </c>
      <c r="S15" s="89">
        <f t="shared" si="10"/>
        <v>1004.6763580226749</v>
      </c>
      <c r="T15" s="1" t="str">
        <f t="shared" si="11"/>
        <v/>
      </c>
      <c r="V15" s="3"/>
      <c r="W15" s="5"/>
      <c r="X15" s="5"/>
      <c r="Y15" s="5"/>
      <c r="Z15" s="5"/>
      <c r="AA15" s="5"/>
      <c r="AB15" s="5"/>
      <c r="AC15" s="5"/>
      <c r="AD15" s="5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85" ht="15">
      <c r="A16" s="27" t="s">
        <v>17</v>
      </c>
      <c r="B16" s="41">
        <f t="shared" si="1"/>
        <v>1216.084545517404</v>
      </c>
      <c r="C16" s="41">
        <f t="shared" si="1"/>
        <v>8.321107620914896</v>
      </c>
      <c r="D16" s="41">
        <f t="shared" ref="D16:E16" si="33">D42+D94</f>
        <v>307.58116758713788</v>
      </c>
      <c r="E16" s="41">
        <f t="shared" si="33"/>
        <v>89.90719218105437</v>
      </c>
      <c r="F16" s="41">
        <f t="shared" si="3"/>
        <v>23.673042615310152</v>
      </c>
      <c r="G16" s="41">
        <f t="shared" si="4"/>
        <v>0</v>
      </c>
      <c r="H16" s="41">
        <f t="shared" si="4"/>
        <v>0</v>
      </c>
      <c r="I16" s="43">
        <f t="shared" si="5"/>
        <v>1645.5670555218212</v>
      </c>
      <c r="K16" s="77" t="s">
        <v>17</v>
      </c>
      <c r="L16" s="90">
        <f t="shared" si="6"/>
        <v>1216.084545517404</v>
      </c>
      <c r="M16" s="90">
        <f t="shared" si="6"/>
        <v>8.321107620914896</v>
      </c>
      <c r="N16" s="90">
        <f t="shared" si="6"/>
        <v>307.58116758713788</v>
      </c>
      <c r="O16" s="90">
        <f t="shared" ref="O16:Q16" si="34">O42+O94</f>
        <v>89.90719218105437</v>
      </c>
      <c r="P16" s="90">
        <f t="shared" si="8"/>
        <v>23.673042615310305</v>
      </c>
      <c r="Q16" s="90">
        <f t="shared" si="34"/>
        <v>0</v>
      </c>
      <c r="R16" s="90">
        <f t="shared" ref="R16" si="35">R42+R94</f>
        <v>0</v>
      </c>
      <c r="S16" s="92">
        <f t="shared" si="10"/>
        <v>1645.5670555218214</v>
      </c>
      <c r="T16" s="1" t="str">
        <f t="shared" si="11"/>
        <v/>
      </c>
      <c r="V16" s="3"/>
      <c r="W16" s="5"/>
      <c r="X16" s="5"/>
      <c r="Y16" s="5"/>
      <c r="Z16" s="5"/>
      <c r="AA16" s="5"/>
      <c r="AB16" s="5"/>
      <c r="AC16" s="5"/>
      <c r="AD16" s="5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5">
      <c r="A17" s="28" t="s">
        <v>139</v>
      </c>
      <c r="B17" s="44">
        <f t="shared" si="1"/>
        <v>15515.40547985919</v>
      </c>
      <c r="C17" s="44">
        <f t="shared" si="1"/>
        <v>13668.791246323768</v>
      </c>
      <c r="D17" s="44">
        <f t="shared" ref="D17:E17" si="36">D43+D95</f>
        <v>15982.92027643119</v>
      </c>
      <c r="E17" s="44">
        <f t="shared" si="36"/>
        <v>85.132133254546275</v>
      </c>
      <c r="F17" s="44">
        <f t="shared" si="3"/>
        <v>12.487436949094576</v>
      </c>
      <c r="G17" s="44">
        <f t="shared" si="4"/>
        <v>0</v>
      </c>
      <c r="H17" s="44">
        <f t="shared" si="4"/>
        <v>0</v>
      </c>
      <c r="I17" s="40">
        <f t="shared" si="5"/>
        <v>45264.73657281779</v>
      </c>
      <c r="K17" s="78" t="s">
        <v>139</v>
      </c>
      <c r="L17" s="44">
        <f t="shared" si="6"/>
        <v>15515.40547985919</v>
      </c>
      <c r="M17" s="44">
        <f t="shared" si="6"/>
        <v>13668.791246323768</v>
      </c>
      <c r="N17" s="44">
        <f t="shared" si="6"/>
        <v>15982.92027643119</v>
      </c>
      <c r="O17" s="44">
        <f t="shared" ref="O17:Q17" si="37">O43+O95</f>
        <v>85.132133254546275</v>
      </c>
      <c r="P17" s="44">
        <f t="shared" si="8"/>
        <v>12.487436949098305</v>
      </c>
      <c r="Q17" s="44">
        <f t="shared" si="37"/>
        <v>0</v>
      </c>
      <c r="R17" s="44">
        <f t="shared" ref="R17" si="38">R43+R95</f>
        <v>0</v>
      </c>
      <c r="S17" s="89">
        <f t="shared" si="10"/>
        <v>45264.736572817797</v>
      </c>
      <c r="T17" s="1" t="str">
        <f t="shared" si="11"/>
        <v/>
      </c>
      <c r="V17" s="3"/>
      <c r="W17" s="5"/>
      <c r="X17" s="5"/>
      <c r="Y17" s="5"/>
      <c r="Z17" s="5"/>
      <c r="AA17" s="5"/>
      <c r="AB17" s="5"/>
      <c r="AC17" s="5"/>
      <c r="AD17" s="5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5">
      <c r="A18" s="27" t="s">
        <v>25</v>
      </c>
      <c r="B18" s="41">
        <f t="shared" si="1"/>
        <v>5872.9032337719027</v>
      </c>
      <c r="C18" s="41">
        <f t="shared" si="1"/>
        <v>124.66938176014197</v>
      </c>
      <c r="D18" s="41">
        <f t="shared" ref="D18:E18" si="39">D44+D96</f>
        <v>8361.7553650633963</v>
      </c>
      <c r="E18" s="41">
        <f t="shared" si="39"/>
        <v>22943.841904910751</v>
      </c>
      <c r="F18" s="41">
        <f t="shared" si="3"/>
        <v>2026.4038782203716</v>
      </c>
      <c r="G18" s="41">
        <f t="shared" si="4"/>
        <v>5982.5779467410994</v>
      </c>
      <c r="H18" s="41">
        <f t="shared" si="4"/>
        <v>68.475950279084955</v>
      </c>
      <c r="I18" s="43">
        <f t="shared" si="5"/>
        <v>45380.627660746744</v>
      </c>
      <c r="K18" s="77" t="s">
        <v>25</v>
      </c>
      <c r="L18" s="90">
        <f t="shared" si="6"/>
        <v>5872.9032337719027</v>
      </c>
      <c r="M18" s="90">
        <f t="shared" si="6"/>
        <v>124.66938176014197</v>
      </c>
      <c r="N18" s="90">
        <f t="shared" si="6"/>
        <v>8361.7553650633963</v>
      </c>
      <c r="O18" s="90">
        <f t="shared" ref="O18:Q18" si="40">O44+O96</f>
        <v>22943.841904910751</v>
      </c>
      <c r="P18" s="90">
        <f t="shared" si="8"/>
        <v>2026.40387822036</v>
      </c>
      <c r="Q18" s="90">
        <f t="shared" si="40"/>
        <v>5982.5779467410994</v>
      </c>
      <c r="R18" s="90">
        <f t="shared" ref="R18" si="41">R44+R96</f>
        <v>68.475950279084955</v>
      </c>
      <c r="S18" s="92">
        <f t="shared" si="10"/>
        <v>45380.62766074673</v>
      </c>
      <c r="T18" s="1" t="str">
        <f t="shared" si="11"/>
        <v/>
      </c>
      <c r="V18" s="3"/>
      <c r="W18" s="5"/>
      <c r="X18" s="5"/>
      <c r="Y18" s="5"/>
      <c r="Z18" s="5"/>
      <c r="AA18" s="5"/>
      <c r="AB18" s="5"/>
      <c r="AC18" s="5"/>
      <c r="AD18" s="5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5">
      <c r="A19" s="28" t="s">
        <v>24</v>
      </c>
      <c r="B19" s="44">
        <f t="shared" si="1"/>
        <v>6893.9407622342878</v>
      </c>
      <c r="C19" s="44">
        <f t="shared" si="1"/>
        <v>10.649723277284359</v>
      </c>
      <c r="D19" s="44">
        <f t="shared" ref="D19:E19" si="42">D45+D97</f>
        <v>971.43630652330194</v>
      </c>
      <c r="E19" s="44">
        <f t="shared" si="42"/>
        <v>0</v>
      </c>
      <c r="F19" s="44">
        <f t="shared" si="3"/>
        <v>0</v>
      </c>
      <c r="G19" s="44">
        <f t="shared" si="4"/>
        <v>0</v>
      </c>
      <c r="H19" s="44">
        <f t="shared" si="4"/>
        <v>0</v>
      </c>
      <c r="I19" s="40">
        <f t="shared" si="5"/>
        <v>7876.0267920348742</v>
      </c>
      <c r="K19" s="78" t="s">
        <v>24</v>
      </c>
      <c r="L19" s="44">
        <f t="shared" si="6"/>
        <v>6893.9407622342878</v>
      </c>
      <c r="M19" s="44">
        <f t="shared" si="6"/>
        <v>10.649723277284359</v>
      </c>
      <c r="N19" s="44">
        <f t="shared" si="6"/>
        <v>971.43630652330194</v>
      </c>
      <c r="O19" s="44">
        <f t="shared" ref="O19:Q19" si="43">O45+O97</f>
        <v>0</v>
      </c>
      <c r="P19" s="44">
        <f t="shared" si="8"/>
        <v>7.9580786405131221E-13</v>
      </c>
      <c r="Q19" s="44">
        <f t="shared" si="43"/>
        <v>0</v>
      </c>
      <c r="R19" s="44">
        <f t="shared" ref="R19" si="44">R45+R97</f>
        <v>0</v>
      </c>
      <c r="S19" s="89">
        <f t="shared" si="10"/>
        <v>7876.0267920348751</v>
      </c>
      <c r="T19" s="1" t="str">
        <f t="shared" si="11"/>
        <v/>
      </c>
      <c r="V19" s="3"/>
      <c r="W19" s="5"/>
      <c r="X19" s="5"/>
      <c r="Y19" s="5"/>
      <c r="Z19" s="5"/>
      <c r="AA19" s="5"/>
      <c r="AB19" s="5"/>
      <c r="AC19" s="5"/>
      <c r="AD19" s="5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5">
      <c r="A20" s="27" t="s">
        <v>59</v>
      </c>
      <c r="B20" s="41">
        <f t="shared" si="1"/>
        <v>10775.918723121556</v>
      </c>
      <c r="C20" s="41">
        <f t="shared" si="1"/>
        <v>48.602806848153378</v>
      </c>
      <c r="D20" s="41">
        <f t="shared" ref="D20:E20" si="45">D46+D98</f>
        <v>1428.7362449296484</v>
      </c>
      <c r="E20" s="41">
        <f t="shared" si="45"/>
        <v>0</v>
      </c>
      <c r="F20" s="41">
        <f t="shared" si="3"/>
        <v>0</v>
      </c>
      <c r="G20" s="41">
        <f t="shared" si="4"/>
        <v>0</v>
      </c>
      <c r="H20" s="41">
        <f t="shared" si="4"/>
        <v>0</v>
      </c>
      <c r="I20" s="43">
        <f t="shared" si="5"/>
        <v>12253.257774899359</v>
      </c>
      <c r="K20" s="77" t="s">
        <v>59</v>
      </c>
      <c r="L20" s="90">
        <f t="shared" si="6"/>
        <v>10775.918723121556</v>
      </c>
      <c r="M20" s="90">
        <f t="shared" si="6"/>
        <v>48.602806848153378</v>
      </c>
      <c r="N20" s="90">
        <f t="shared" si="6"/>
        <v>1428.7362449296484</v>
      </c>
      <c r="O20" s="90">
        <f t="shared" ref="O20:Q20" si="46">O46+O98</f>
        <v>0</v>
      </c>
      <c r="P20" s="90">
        <f t="shared" si="8"/>
        <v>1.6004194497432067E-12</v>
      </c>
      <c r="Q20" s="90">
        <f t="shared" si="46"/>
        <v>0</v>
      </c>
      <c r="R20" s="90">
        <f t="shared" ref="R20" si="47">R46+R98</f>
        <v>0</v>
      </c>
      <c r="S20" s="92">
        <f t="shared" si="10"/>
        <v>12253.257774899361</v>
      </c>
      <c r="T20" s="1" t="str">
        <f t="shared" si="11"/>
        <v/>
      </c>
      <c r="V20" s="3"/>
      <c r="W20" s="5"/>
      <c r="X20" s="5"/>
      <c r="Y20" s="5"/>
      <c r="Z20" s="5"/>
      <c r="AA20" s="5"/>
      <c r="AB20" s="5"/>
      <c r="AC20" s="5"/>
      <c r="AD20" s="5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5">
      <c r="A21" s="28" t="s">
        <v>22</v>
      </c>
      <c r="B21" s="44">
        <f t="shared" si="1"/>
        <v>2626.2674914923318</v>
      </c>
      <c r="C21" s="44">
        <f t="shared" si="1"/>
        <v>9454.5811519576619</v>
      </c>
      <c r="D21" s="44">
        <f t="shared" ref="D21:E21" si="48">D47+D99</f>
        <v>1182.2830043907809</v>
      </c>
      <c r="E21" s="44">
        <f t="shared" si="48"/>
        <v>0</v>
      </c>
      <c r="F21" s="44">
        <f t="shared" si="3"/>
        <v>625.15183793535243</v>
      </c>
      <c r="G21" s="44">
        <f t="shared" si="4"/>
        <v>0</v>
      </c>
      <c r="H21" s="44">
        <f t="shared" si="4"/>
        <v>0</v>
      </c>
      <c r="I21" s="40">
        <f t="shared" si="5"/>
        <v>13888.283485776128</v>
      </c>
      <c r="K21" s="78" t="s">
        <v>22</v>
      </c>
      <c r="L21" s="44">
        <f t="shared" si="6"/>
        <v>2626.2674914923318</v>
      </c>
      <c r="M21" s="44">
        <f t="shared" si="6"/>
        <v>9454.5811519576619</v>
      </c>
      <c r="N21" s="44">
        <f t="shared" si="6"/>
        <v>1182.2830043907809</v>
      </c>
      <c r="O21" s="44">
        <f t="shared" ref="O21:Q21" si="49">O47+O99</f>
        <v>0</v>
      </c>
      <c r="P21" s="44">
        <f t="shared" si="8"/>
        <v>625.15183793535437</v>
      </c>
      <c r="Q21" s="44">
        <f t="shared" si="49"/>
        <v>0</v>
      </c>
      <c r="R21" s="44">
        <f t="shared" ref="R21" si="50">R47+R99</f>
        <v>0</v>
      </c>
      <c r="S21" s="89">
        <f t="shared" si="10"/>
        <v>13888.28348577613</v>
      </c>
      <c r="T21" s="1" t="str">
        <f t="shared" si="11"/>
        <v/>
      </c>
      <c r="V21" s="3"/>
      <c r="W21" s="5"/>
      <c r="X21" s="5"/>
      <c r="Y21" s="5"/>
      <c r="Z21" s="5"/>
      <c r="AA21" s="5"/>
      <c r="AB21" s="5"/>
      <c r="AC21" s="5"/>
      <c r="AD21" s="5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5">
      <c r="A22" s="27" t="s">
        <v>21</v>
      </c>
      <c r="B22" s="41">
        <f t="shared" si="1"/>
        <v>200.32519402888326</v>
      </c>
      <c r="C22" s="41">
        <f t="shared" si="1"/>
        <v>2527.44241905527</v>
      </c>
      <c r="D22" s="41">
        <f t="shared" ref="D22:E22" si="51">D48+D100</f>
        <v>613.08139809292118</v>
      </c>
      <c r="E22" s="41">
        <f t="shared" si="51"/>
        <v>0</v>
      </c>
      <c r="F22" s="41">
        <f t="shared" si="3"/>
        <v>0</v>
      </c>
      <c r="G22" s="41">
        <f t="shared" si="4"/>
        <v>0</v>
      </c>
      <c r="H22" s="41">
        <f t="shared" si="4"/>
        <v>0</v>
      </c>
      <c r="I22" s="43">
        <f t="shared" si="5"/>
        <v>3340.8490111770743</v>
      </c>
      <c r="K22" s="77" t="s">
        <v>21</v>
      </c>
      <c r="L22" s="90">
        <f t="shared" si="6"/>
        <v>200.32519402888326</v>
      </c>
      <c r="M22" s="90">
        <f t="shared" si="6"/>
        <v>2527.44241905527</v>
      </c>
      <c r="N22" s="90">
        <f t="shared" si="6"/>
        <v>613.08139809292118</v>
      </c>
      <c r="O22" s="90">
        <f t="shared" ref="O22:Q22" si="52">O48+O100</f>
        <v>0</v>
      </c>
      <c r="P22" s="90">
        <f t="shared" si="8"/>
        <v>0</v>
      </c>
      <c r="Q22" s="90">
        <f t="shared" si="52"/>
        <v>0</v>
      </c>
      <c r="R22" s="90">
        <f t="shared" ref="R22" si="53">R48+R100</f>
        <v>0</v>
      </c>
      <c r="S22" s="92">
        <f t="shared" si="10"/>
        <v>3340.8490111770743</v>
      </c>
      <c r="T22" s="1" t="str">
        <f t="shared" si="11"/>
        <v/>
      </c>
      <c r="V22" s="3"/>
      <c r="W22" s="5"/>
      <c r="X22" s="5"/>
      <c r="Y22" s="5"/>
      <c r="Z22" s="5"/>
      <c r="AA22" s="5"/>
      <c r="AB22" s="5"/>
      <c r="AC22" s="5"/>
      <c r="AD22" s="5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5">
      <c r="A23" s="29" t="s">
        <v>63</v>
      </c>
      <c r="B23" s="44">
        <f t="shared" si="1"/>
        <v>1082.7956187405468</v>
      </c>
      <c r="C23" s="44">
        <f t="shared" si="1"/>
        <v>9.6823018962219844</v>
      </c>
      <c r="D23" s="44">
        <f t="shared" ref="D23:E23" si="54">D49+D101</f>
        <v>4752.8912040207897</v>
      </c>
      <c r="E23" s="44">
        <f t="shared" si="54"/>
        <v>0</v>
      </c>
      <c r="F23" s="44">
        <f t="shared" si="3"/>
        <v>0</v>
      </c>
      <c r="G23" s="44">
        <f t="shared" si="4"/>
        <v>0</v>
      </c>
      <c r="H23" s="44">
        <f t="shared" si="4"/>
        <v>0</v>
      </c>
      <c r="I23" s="40">
        <f t="shared" si="5"/>
        <v>5845.3691246575581</v>
      </c>
      <c r="K23" s="79" t="s">
        <v>63</v>
      </c>
      <c r="L23" s="44">
        <f t="shared" si="6"/>
        <v>1082.7956187405468</v>
      </c>
      <c r="M23" s="44">
        <f t="shared" si="6"/>
        <v>9.6823018962219844</v>
      </c>
      <c r="N23" s="44">
        <f t="shared" si="6"/>
        <v>4752.8912040207897</v>
      </c>
      <c r="O23" s="44">
        <f t="shared" ref="O23:Q23" si="55">O49+O101</f>
        <v>0</v>
      </c>
      <c r="P23" s="44">
        <f t="shared" si="8"/>
        <v>0</v>
      </c>
      <c r="Q23" s="44">
        <f t="shared" si="55"/>
        <v>0</v>
      </c>
      <c r="R23" s="44">
        <f t="shared" ref="R23" si="56">R49+R101</f>
        <v>0</v>
      </c>
      <c r="S23" s="89">
        <f t="shared" si="10"/>
        <v>5845.3691246575581</v>
      </c>
      <c r="T23" s="1" t="str">
        <f t="shared" si="11"/>
        <v/>
      </c>
      <c r="V23" s="3"/>
      <c r="W23" s="5"/>
      <c r="X23" s="5"/>
      <c r="Y23" s="5"/>
      <c r="Z23" s="5"/>
      <c r="AA23" s="5"/>
      <c r="AB23" s="5"/>
      <c r="AC23" s="5"/>
      <c r="AD23" s="5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>
      <c r="A24" s="58" t="s">
        <v>23</v>
      </c>
      <c r="B24" s="62">
        <f t="shared" si="1"/>
        <v>1078.395618740547</v>
      </c>
      <c r="C24" s="62">
        <f t="shared" si="1"/>
        <v>0</v>
      </c>
      <c r="D24" s="62">
        <f t="shared" ref="D24:E24" si="57">D50+D102</f>
        <v>524.37182680951321</v>
      </c>
      <c r="E24" s="62">
        <f t="shared" si="57"/>
        <v>0</v>
      </c>
      <c r="F24" s="62">
        <f t="shared" si="3"/>
        <v>0</v>
      </c>
      <c r="G24" s="62">
        <f t="shared" si="4"/>
        <v>0</v>
      </c>
      <c r="H24" s="62">
        <f t="shared" si="4"/>
        <v>0</v>
      </c>
      <c r="I24" s="64">
        <f t="shared" si="5"/>
        <v>1602.7674455500601</v>
      </c>
      <c r="K24" s="80" t="s">
        <v>23</v>
      </c>
      <c r="L24" s="93">
        <f t="shared" si="6"/>
        <v>1078.395618740547</v>
      </c>
      <c r="M24" s="93">
        <f t="shared" si="6"/>
        <v>0</v>
      </c>
      <c r="N24" s="93">
        <f t="shared" si="6"/>
        <v>524.37182680951321</v>
      </c>
      <c r="O24" s="93">
        <f t="shared" ref="O24:Q24" si="58">O50+O102</f>
        <v>0</v>
      </c>
      <c r="P24" s="93">
        <f t="shared" si="8"/>
        <v>0</v>
      </c>
      <c r="Q24" s="93">
        <f t="shared" si="58"/>
        <v>0</v>
      </c>
      <c r="R24" s="93">
        <f t="shared" ref="R24" si="59">R50+R102</f>
        <v>0</v>
      </c>
      <c r="S24" s="95">
        <f t="shared" si="10"/>
        <v>1602.7674455500601</v>
      </c>
      <c r="T24" s="1" t="str">
        <f t="shared" si="11"/>
        <v/>
      </c>
      <c r="V24" s="3"/>
      <c r="W24" s="5"/>
      <c r="X24" s="5"/>
      <c r="Y24" s="5"/>
      <c r="Z24" s="5"/>
      <c r="AA24" s="5"/>
      <c r="AB24" s="5"/>
      <c r="AC24" s="5"/>
      <c r="AD24" s="5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>
      <c r="A25" s="59" t="s">
        <v>19</v>
      </c>
      <c r="B25" s="65">
        <f t="shared" si="1"/>
        <v>0</v>
      </c>
      <c r="C25" s="65">
        <f t="shared" si="1"/>
        <v>1.655020211446018</v>
      </c>
      <c r="D25" s="65">
        <f t="shared" ref="D25:E25" si="60">D51+D103</f>
        <v>722.79145070930997</v>
      </c>
      <c r="E25" s="65">
        <f t="shared" si="60"/>
        <v>0</v>
      </c>
      <c r="F25" s="65">
        <f t="shared" si="3"/>
        <v>0</v>
      </c>
      <c r="G25" s="65">
        <f t="shared" si="4"/>
        <v>0</v>
      </c>
      <c r="H25" s="65">
        <f t="shared" si="4"/>
        <v>0</v>
      </c>
      <c r="I25" s="67">
        <f t="shared" si="5"/>
        <v>724.44647092075604</v>
      </c>
      <c r="K25" s="81" t="s">
        <v>19</v>
      </c>
      <c r="L25" s="65">
        <f t="shared" si="6"/>
        <v>0</v>
      </c>
      <c r="M25" s="65">
        <f t="shared" si="6"/>
        <v>1.655020211446018</v>
      </c>
      <c r="N25" s="65">
        <f t="shared" si="6"/>
        <v>722.79145070930997</v>
      </c>
      <c r="O25" s="65">
        <f t="shared" ref="O25:Q25" si="61">O51+O103</f>
        <v>0</v>
      </c>
      <c r="P25" s="65">
        <f t="shared" si="8"/>
        <v>0</v>
      </c>
      <c r="Q25" s="65">
        <f t="shared" si="61"/>
        <v>0</v>
      </c>
      <c r="R25" s="65">
        <f t="shared" ref="R25" si="62">R51+R103</f>
        <v>0</v>
      </c>
      <c r="S25" s="97">
        <f t="shared" si="10"/>
        <v>724.44647092075604</v>
      </c>
      <c r="V25" s="3"/>
      <c r="W25" s="5"/>
      <c r="X25" s="5"/>
      <c r="Y25" s="5"/>
      <c r="Z25" s="5"/>
      <c r="AA25" s="5"/>
      <c r="AB25" s="5"/>
      <c r="AC25" s="5"/>
      <c r="AD25" s="5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>
      <c r="A26" s="58" t="s">
        <v>20</v>
      </c>
      <c r="B26" s="62">
        <f t="shared" si="1"/>
        <v>0</v>
      </c>
      <c r="C26" s="62">
        <f t="shared" si="1"/>
        <v>8.027281684775966</v>
      </c>
      <c r="D26" s="62">
        <f t="shared" ref="D26:E26" si="63">D52+D104</f>
        <v>3505.7279265019665</v>
      </c>
      <c r="E26" s="62">
        <f t="shared" si="63"/>
        <v>0</v>
      </c>
      <c r="F26" s="62">
        <f t="shared" si="3"/>
        <v>0</v>
      </c>
      <c r="G26" s="62">
        <f t="shared" si="4"/>
        <v>0</v>
      </c>
      <c r="H26" s="62">
        <f t="shared" si="4"/>
        <v>0</v>
      </c>
      <c r="I26" s="64">
        <f t="shared" si="5"/>
        <v>3513.7552081867425</v>
      </c>
      <c r="K26" s="80" t="s">
        <v>20</v>
      </c>
      <c r="L26" s="93">
        <f t="shared" si="6"/>
        <v>0</v>
      </c>
      <c r="M26" s="93">
        <f t="shared" si="6"/>
        <v>8.027281684775966</v>
      </c>
      <c r="N26" s="93">
        <f t="shared" si="6"/>
        <v>3505.7279265019665</v>
      </c>
      <c r="O26" s="93">
        <f t="shared" ref="O26:Q26" si="64">O52+O104</f>
        <v>0</v>
      </c>
      <c r="P26" s="93">
        <f t="shared" si="8"/>
        <v>0</v>
      </c>
      <c r="Q26" s="93">
        <f t="shared" si="64"/>
        <v>0</v>
      </c>
      <c r="R26" s="93">
        <f t="shared" ref="R26" si="65">R52+R104</f>
        <v>0</v>
      </c>
      <c r="S26" s="95">
        <f t="shared" si="10"/>
        <v>3513.7552081867425</v>
      </c>
      <c r="V26" s="3"/>
      <c r="W26" s="5"/>
      <c r="X26" s="5"/>
      <c r="Y26" s="5"/>
      <c r="Z26" s="5"/>
      <c r="AA26" s="5"/>
      <c r="AB26" s="5"/>
      <c r="AC26" s="5"/>
      <c r="AD26" s="5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5" thickBot="1">
      <c r="A27" s="60" t="s">
        <v>11</v>
      </c>
      <c r="B27" s="54">
        <f t="shared" si="1"/>
        <v>4.4000000000000004</v>
      </c>
      <c r="C27" s="54">
        <f t="shared" si="1"/>
        <v>0</v>
      </c>
      <c r="D27" s="54">
        <f t="shared" ref="D27:E27" si="66">D53+D105</f>
        <v>0</v>
      </c>
      <c r="E27" s="54">
        <f t="shared" si="66"/>
        <v>0</v>
      </c>
      <c r="F27" s="54">
        <f t="shared" si="3"/>
        <v>0</v>
      </c>
      <c r="G27" s="54">
        <f t="shared" si="4"/>
        <v>0</v>
      </c>
      <c r="H27" s="54">
        <f t="shared" si="4"/>
        <v>0</v>
      </c>
      <c r="I27" s="69">
        <f t="shared" si="5"/>
        <v>4.4000000000000004</v>
      </c>
      <c r="K27" s="82" t="s">
        <v>65</v>
      </c>
      <c r="L27" s="54">
        <f t="shared" si="6"/>
        <v>4.4000000000000004</v>
      </c>
      <c r="M27" s="54">
        <f t="shared" si="6"/>
        <v>0</v>
      </c>
      <c r="N27" s="54">
        <f t="shared" si="6"/>
        <v>0</v>
      </c>
      <c r="O27" s="54">
        <f t="shared" ref="O27:Q27" si="67">O53+O105</f>
        <v>0</v>
      </c>
      <c r="P27" s="54">
        <f t="shared" si="8"/>
        <v>0</v>
      </c>
      <c r="Q27" s="54">
        <f t="shared" si="67"/>
        <v>0</v>
      </c>
      <c r="R27" s="54">
        <f t="shared" ref="R27" si="68">R53+R105</f>
        <v>0</v>
      </c>
      <c r="S27" s="99">
        <f t="shared" si="10"/>
        <v>4.4000000000000004</v>
      </c>
      <c r="V27" s="3"/>
      <c r="W27" s="5"/>
      <c r="X27" s="5"/>
      <c r="Y27" s="5"/>
      <c r="Z27" s="5"/>
      <c r="AA27" s="5"/>
      <c r="AB27" s="5"/>
      <c r="AC27" s="5"/>
      <c r="AD27" s="5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5">
      <c r="A28" s="34" t="s">
        <v>26</v>
      </c>
      <c r="B28" s="70">
        <f>SUM(B7:B23)</f>
        <v>60221.553331798743</v>
      </c>
      <c r="C28" s="70">
        <f t="shared" ref="C28:I28" si="69">SUM(C7:C23)</f>
        <v>28017.345739687888</v>
      </c>
      <c r="D28" s="70">
        <f t="shared" si="69"/>
        <v>40668.804976535401</v>
      </c>
      <c r="E28" s="70">
        <f t="shared" si="69"/>
        <v>26006.800660836303</v>
      </c>
      <c r="F28" s="70">
        <f t="shared" si="69"/>
        <v>66344.85552209946</v>
      </c>
      <c r="G28" s="70">
        <f t="shared" si="69"/>
        <v>5982.5779467410994</v>
      </c>
      <c r="H28" s="71">
        <f t="shared" si="69"/>
        <v>68.475950279084955</v>
      </c>
      <c r="I28" s="40">
        <f t="shared" si="69"/>
        <v>227310.41412797803</v>
      </c>
      <c r="J28" s="454"/>
      <c r="K28" s="83" t="s">
        <v>26</v>
      </c>
      <c r="L28" s="70">
        <f>SUM(L7:L23)</f>
        <v>60221.553331798743</v>
      </c>
      <c r="M28" s="70">
        <f t="shared" ref="M28:S28" si="70">SUM(M7:M23)</f>
        <v>28017.345739687888</v>
      </c>
      <c r="N28" s="70">
        <f t="shared" si="70"/>
        <v>40668.804976535401</v>
      </c>
      <c r="O28" s="70">
        <f t="shared" si="70"/>
        <v>26006.800660836303</v>
      </c>
      <c r="P28" s="70">
        <f t="shared" si="70"/>
        <v>66344.85552209946</v>
      </c>
      <c r="Q28" s="70">
        <f t="shared" si="70"/>
        <v>5982.5779467410994</v>
      </c>
      <c r="R28" s="71">
        <f t="shared" si="70"/>
        <v>68.475950279084955</v>
      </c>
      <c r="S28" s="100">
        <f t="shared" si="70"/>
        <v>227310.414127978</v>
      </c>
      <c r="T28" s="1" t="str">
        <f>IF(ABS(S28-S54-S80-S106)&gt;0.01,S28-S54-S80-S106,"")</f>
        <v/>
      </c>
    </row>
    <row r="29" spans="1:43" s="14" customFormat="1" ht="15" thickBot="1">
      <c r="A29" s="31" t="s">
        <v>86</v>
      </c>
      <c r="B29" s="55">
        <f>IF($I28=0,"-",B28/$I28)</f>
        <v>0.26493090324446555</v>
      </c>
      <c r="C29" s="55">
        <f t="shared" ref="C29:H29" si="71">IF($I28=0,"-",C28/$I28)</f>
        <v>0.12325588269754259</v>
      </c>
      <c r="D29" s="55">
        <f t="shared" si="71"/>
        <v>0.17891307414379376</v>
      </c>
      <c r="E29" s="55">
        <f t="shared" si="71"/>
        <v>0.11441095103629619</v>
      </c>
      <c r="F29" s="55">
        <f t="shared" si="71"/>
        <v>0.29186896595396039</v>
      </c>
      <c r="G29" s="55">
        <f t="shared" si="71"/>
        <v>2.6318978695682848E-2</v>
      </c>
      <c r="H29" s="55">
        <f t="shared" si="71"/>
        <v>3.012442282584216E-4</v>
      </c>
      <c r="I29" s="56">
        <f>SUM(B29:H29)</f>
        <v>0.99999999999999978</v>
      </c>
      <c r="K29" s="84" t="s">
        <v>86</v>
      </c>
      <c r="L29" s="101">
        <f>IF($S28=0,"-",L28/$S28)</f>
        <v>0.26493090324446561</v>
      </c>
      <c r="M29" s="101">
        <f t="shared" ref="M29:R29" si="72">IF($S28=0,"-",M28/$S28)</f>
        <v>0.1232558826975426</v>
      </c>
      <c r="N29" s="101">
        <f t="shared" si="72"/>
        <v>0.17891307414379379</v>
      </c>
      <c r="O29" s="101">
        <f t="shared" si="72"/>
        <v>0.1144109510362962</v>
      </c>
      <c r="P29" s="101">
        <f t="shared" si="72"/>
        <v>0.29186896595396045</v>
      </c>
      <c r="Q29" s="101">
        <f t="shared" si="72"/>
        <v>2.6318978695682851E-2</v>
      </c>
      <c r="R29" s="102">
        <f t="shared" si="72"/>
        <v>3.0124422825842165E-4</v>
      </c>
      <c r="S29" s="103">
        <f>SUM(L29:R29)</f>
        <v>0.99999999999999989</v>
      </c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</row>
    <row r="30" spans="1:43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43" ht="30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4" t="s">
        <v>52</v>
      </c>
      <c r="L31" s="86" t="s">
        <v>0</v>
      </c>
      <c r="M31" s="86" t="s">
        <v>1</v>
      </c>
      <c r="N31" s="86" t="s">
        <v>2</v>
      </c>
      <c r="O31" s="86" t="s">
        <v>3</v>
      </c>
      <c r="P31" s="86" t="s">
        <v>27</v>
      </c>
      <c r="Q31" s="86" t="s">
        <v>4</v>
      </c>
      <c r="R31" s="86" t="s">
        <v>5</v>
      </c>
      <c r="S31" s="87" t="s">
        <v>6</v>
      </c>
      <c r="U31" s="445" t="s">
        <v>52</v>
      </c>
      <c r="V31" s="116" t="s">
        <v>77</v>
      </c>
      <c r="W31" s="116" t="s">
        <v>78</v>
      </c>
      <c r="X31" s="116" t="s">
        <v>4</v>
      </c>
      <c r="Y31" s="116" t="s">
        <v>1</v>
      </c>
      <c r="Z31" s="116" t="s">
        <v>2</v>
      </c>
      <c r="AA31" s="116" t="s">
        <v>3</v>
      </c>
      <c r="AB31" s="116" t="s">
        <v>54</v>
      </c>
      <c r="AC31" s="116" t="s">
        <v>66</v>
      </c>
      <c r="AD31" s="117" t="s">
        <v>79</v>
      </c>
      <c r="AE31" s="117" t="s">
        <v>80</v>
      </c>
      <c r="AF31" s="117" t="s">
        <v>81</v>
      </c>
      <c r="AG31" s="117" t="s">
        <v>82</v>
      </c>
      <c r="AH31" s="117" t="s">
        <v>83</v>
      </c>
      <c r="AI31" s="118" t="s">
        <v>62</v>
      </c>
    </row>
    <row r="32" spans="1:43" ht="15">
      <c r="A32" s="411" t="s">
        <v>52</v>
      </c>
      <c r="B32" s="386" t="s">
        <v>119</v>
      </c>
      <c r="C32" s="387"/>
      <c r="D32" s="387"/>
      <c r="E32" s="387"/>
      <c r="F32" s="387"/>
      <c r="G32" s="387"/>
      <c r="H32" s="387"/>
      <c r="I32" s="388"/>
      <c r="K32" s="405" t="s">
        <v>52</v>
      </c>
      <c r="L32" s="389" t="s">
        <v>119</v>
      </c>
      <c r="M32" s="390"/>
      <c r="N32" s="390"/>
      <c r="O32" s="390"/>
      <c r="P32" s="390"/>
      <c r="Q32" s="390"/>
      <c r="R32" s="390"/>
      <c r="S32" s="391"/>
      <c r="U32" s="446" t="s">
        <v>52</v>
      </c>
      <c r="V32" s="402" t="s">
        <v>119</v>
      </c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3"/>
    </row>
    <row r="33" spans="1:36" ht="15">
      <c r="A33" s="26" t="s">
        <v>7</v>
      </c>
      <c r="B33" s="38">
        <f>B111+B137+B163+B189+B215+B241+B267+B293+B319+B345+B371+B397+B423</f>
        <v>0.31731696485680538</v>
      </c>
      <c r="C33" s="38">
        <f t="shared" ref="C33:E33" si="73">C111+C137+C163+C189+C215+C241+C267+C293+C319+C345+C371+C397+C423</f>
        <v>1015.5087114194168</v>
      </c>
      <c r="D33" s="38">
        <f t="shared" si="73"/>
        <v>829.83395787345967</v>
      </c>
      <c r="E33" s="38">
        <f t="shared" si="73"/>
        <v>0</v>
      </c>
      <c r="F33" s="396">
        <v>0</v>
      </c>
      <c r="G33" s="38">
        <f t="shared" ref="G33:H48" si="74">G111+G137+G163+G189+G215+G241+G267+G293+G319+G345+G371+G397+G423</f>
        <v>0</v>
      </c>
      <c r="H33" s="38">
        <f t="shared" si="74"/>
        <v>0</v>
      </c>
      <c r="I33" s="40">
        <f>SUM(B33:H33)</f>
        <v>1845.6599862577332</v>
      </c>
      <c r="K33" s="85" t="s">
        <v>7</v>
      </c>
      <c r="L33" s="38">
        <f t="shared" ref="L33:R48" si="75">L111+L137+L163+L189+L215+L241+L267+L293+L319+L345+L371+L397+L423</f>
        <v>0.31731696485680538</v>
      </c>
      <c r="M33" s="38">
        <f t="shared" si="75"/>
        <v>1015.5087114194168</v>
      </c>
      <c r="N33" s="38">
        <f t="shared" si="75"/>
        <v>829.83395787345967</v>
      </c>
      <c r="O33" s="38">
        <f t="shared" si="75"/>
        <v>0</v>
      </c>
      <c r="P33" s="38">
        <f t="shared" si="75"/>
        <v>0</v>
      </c>
      <c r="Q33" s="38">
        <f t="shared" si="75"/>
        <v>0</v>
      </c>
      <c r="R33" s="38">
        <f t="shared" si="75"/>
        <v>0</v>
      </c>
      <c r="S33" s="105">
        <f>SUM(L33:R33)</f>
        <v>1845.6599862577332</v>
      </c>
      <c r="U33" s="106" t="s">
        <v>7</v>
      </c>
      <c r="V33" s="119">
        <f t="shared" ref="V33:AH48" si="76">V111+V137+V163+V189+V215+V241+V267+V293+V319+V345+V371+V397+V423</f>
        <v>0.31731696485680538</v>
      </c>
      <c r="W33" s="119">
        <f t="shared" si="76"/>
        <v>0</v>
      </c>
      <c r="X33" s="119">
        <f t="shared" si="76"/>
        <v>0</v>
      </c>
      <c r="Y33" s="119">
        <f t="shared" si="76"/>
        <v>1015.5087114194168</v>
      </c>
      <c r="Z33" s="119">
        <f t="shared" si="76"/>
        <v>829.83395787345967</v>
      </c>
      <c r="AA33" s="119">
        <f t="shared" si="76"/>
        <v>0</v>
      </c>
      <c r="AB33" s="119">
        <f t="shared" si="76"/>
        <v>0</v>
      </c>
      <c r="AC33" s="120">
        <f t="shared" si="76"/>
        <v>0</v>
      </c>
      <c r="AD33" s="119">
        <f t="shared" si="76"/>
        <v>0</v>
      </c>
      <c r="AE33" s="119">
        <f t="shared" si="76"/>
        <v>0</v>
      </c>
      <c r="AF33" s="119">
        <f t="shared" si="76"/>
        <v>0</v>
      </c>
      <c r="AG33" s="119">
        <f t="shared" si="76"/>
        <v>0</v>
      </c>
      <c r="AH33" s="119">
        <f t="shared" si="76"/>
        <v>0</v>
      </c>
      <c r="AI33" s="122">
        <f>SUM(V33:AC33)</f>
        <v>1845.6599862577332</v>
      </c>
      <c r="AJ33" s="2" t="str">
        <f>IF(ABS(S33-AI33)&gt;0.001,S33-AI33,"")</f>
        <v/>
      </c>
    </row>
    <row r="34" spans="1:36" ht="15">
      <c r="A34" s="27" t="s">
        <v>8</v>
      </c>
      <c r="B34" s="41">
        <f t="shared" ref="B34:E49" si="77">B112+B138+B164+B190+B216+B242+B268+B294+B320+B346+B372+B398+B424</f>
        <v>0</v>
      </c>
      <c r="C34" s="41">
        <f t="shared" si="77"/>
        <v>0</v>
      </c>
      <c r="D34" s="41">
        <f t="shared" si="77"/>
        <v>0</v>
      </c>
      <c r="E34" s="41">
        <f t="shared" si="77"/>
        <v>0</v>
      </c>
      <c r="F34" s="397">
        <v>0</v>
      </c>
      <c r="G34" s="41">
        <f t="shared" si="74"/>
        <v>0</v>
      </c>
      <c r="H34" s="41">
        <f t="shared" si="74"/>
        <v>0</v>
      </c>
      <c r="I34" s="43">
        <f t="shared" ref="I34:I53" si="78">SUM(B34:H34)</f>
        <v>0</v>
      </c>
      <c r="K34" s="77" t="s">
        <v>8</v>
      </c>
      <c r="L34" s="90">
        <f t="shared" si="75"/>
        <v>0</v>
      </c>
      <c r="M34" s="90">
        <f t="shared" si="75"/>
        <v>0</v>
      </c>
      <c r="N34" s="90">
        <f t="shared" si="75"/>
        <v>0</v>
      </c>
      <c r="O34" s="90">
        <f t="shared" si="75"/>
        <v>0</v>
      </c>
      <c r="P34" s="90">
        <f t="shared" si="75"/>
        <v>0</v>
      </c>
      <c r="Q34" s="90">
        <f t="shared" si="75"/>
        <v>0</v>
      </c>
      <c r="R34" s="90">
        <f t="shared" si="75"/>
        <v>0</v>
      </c>
      <c r="S34" s="92">
        <f t="shared" ref="S34:S53" si="79">SUM(L34:R34)</f>
        <v>0</v>
      </c>
      <c r="U34" s="107" t="s">
        <v>8</v>
      </c>
      <c r="V34" s="123">
        <f t="shared" si="76"/>
        <v>0</v>
      </c>
      <c r="W34" s="123">
        <f t="shared" si="76"/>
        <v>0</v>
      </c>
      <c r="X34" s="123">
        <f t="shared" si="76"/>
        <v>0</v>
      </c>
      <c r="Y34" s="123">
        <f t="shared" si="76"/>
        <v>0</v>
      </c>
      <c r="Z34" s="123">
        <f t="shared" si="76"/>
        <v>0</v>
      </c>
      <c r="AA34" s="123">
        <f t="shared" si="76"/>
        <v>0</v>
      </c>
      <c r="AB34" s="123">
        <f t="shared" si="76"/>
        <v>0</v>
      </c>
      <c r="AC34" s="124">
        <f t="shared" si="76"/>
        <v>0</v>
      </c>
      <c r="AD34" s="123">
        <f t="shared" si="76"/>
        <v>0</v>
      </c>
      <c r="AE34" s="123">
        <f t="shared" si="76"/>
        <v>0</v>
      </c>
      <c r="AF34" s="123">
        <f t="shared" si="76"/>
        <v>0</v>
      </c>
      <c r="AG34" s="123">
        <f t="shared" si="76"/>
        <v>0</v>
      </c>
      <c r="AH34" s="123">
        <f t="shared" si="76"/>
        <v>0</v>
      </c>
      <c r="AI34" s="125">
        <f t="shared" ref="AI34:AI53" si="80">SUM(V34:AC34)</f>
        <v>0</v>
      </c>
      <c r="AJ34" s="2" t="str">
        <f t="shared" ref="AJ34:AJ55" si="81">IF(ABS(S34-AI34)&gt;0.001,S34-AI34,"")</f>
        <v/>
      </c>
    </row>
    <row r="35" spans="1:36" ht="15">
      <c r="A35" s="28" t="s">
        <v>10</v>
      </c>
      <c r="B35" s="44">
        <f t="shared" si="77"/>
        <v>0</v>
      </c>
      <c r="C35" s="44">
        <f t="shared" si="77"/>
        <v>0</v>
      </c>
      <c r="D35" s="44">
        <f t="shared" si="77"/>
        <v>3691.8898239868536</v>
      </c>
      <c r="E35" s="44">
        <f t="shared" si="77"/>
        <v>0</v>
      </c>
      <c r="F35" s="397">
        <v>0</v>
      </c>
      <c r="G35" s="44">
        <f t="shared" si="74"/>
        <v>0</v>
      </c>
      <c r="H35" s="44">
        <f t="shared" si="74"/>
        <v>0</v>
      </c>
      <c r="I35" s="40">
        <f t="shared" si="78"/>
        <v>3691.8898239868536</v>
      </c>
      <c r="K35" s="78" t="s">
        <v>10</v>
      </c>
      <c r="L35" s="44">
        <f t="shared" si="75"/>
        <v>0</v>
      </c>
      <c r="M35" s="44">
        <f t="shared" si="75"/>
        <v>0</v>
      </c>
      <c r="N35" s="44">
        <f t="shared" si="75"/>
        <v>3691.8898239868536</v>
      </c>
      <c r="O35" s="44">
        <f t="shared" si="75"/>
        <v>0</v>
      </c>
      <c r="P35" s="44">
        <f t="shared" si="75"/>
        <v>0</v>
      </c>
      <c r="Q35" s="44">
        <f t="shared" si="75"/>
        <v>0</v>
      </c>
      <c r="R35" s="44">
        <f t="shared" si="75"/>
        <v>0</v>
      </c>
      <c r="S35" s="89">
        <f t="shared" si="79"/>
        <v>3691.8898239868536</v>
      </c>
      <c r="U35" s="108" t="s">
        <v>10</v>
      </c>
      <c r="V35" s="119">
        <f t="shared" si="76"/>
        <v>0</v>
      </c>
      <c r="W35" s="119">
        <f t="shared" si="76"/>
        <v>0</v>
      </c>
      <c r="X35" s="119">
        <f t="shared" si="76"/>
        <v>0</v>
      </c>
      <c r="Y35" s="119">
        <f t="shared" si="76"/>
        <v>0</v>
      </c>
      <c r="Z35" s="119">
        <f t="shared" si="76"/>
        <v>3691.8898239868536</v>
      </c>
      <c r="AA35" s="119">
        <f t="shared" si="76"/>
        <v>0</v>
      </c>
      <c r="AB35" s="119">
        <f t="shared" si="76"/>
        <v>0</v>
      </c>
      <c r="AC35" s="120">
        <f t="shared" si="76"/>
        <v>0</v>
      </c>
      <c r="AD35" s="119">
        <f t="shared" si="76"/>
        <v>0</v>
      </c>
      <c r="AE35" s="119">
        <f t="shared" si="76"/>
        <v>0</v>
      </c>
      <c r="AF35" s="119">
        <f t="shared" si="76"/>
        <v>0</v>
      </c>
      <c r="AG35" s="119">
        <f t="shared" si="76"/>
        <v>0</v>
      </c>
      <c r="AH35" s="119">
        <f t="shared" si="76"/>
        <v>0</v>
      </c>
      <c r="AI35" s="122">
        <f t="shared" si="80"/>
        <v>3691.8898239868536</v>
      </c>
      <c r="AJ35" s="2" t="str">
        <f t="shared" si="81"/>
        <v/>
      </c>
    </row>
    <row r="36" spans="1:36" ht="15">
      <c r="A36" s="27" t="s">
        <v>55</v>
      </c>
      <c r="B36" s="41">
        <f t="shared" si="77"/>
        <v>0</v>
      </c>
      <c r="C36" s="41">
        <f t="shared" si="77"/>
        <v>0</v>
      </c>
      <c r="D36" s="41">
        <f t="shared" si="77"/>
        <v>10.268184</v>
      </c>
      <c r="E36" s="41">
        <f t="shared" si="77"/>
        <v>0</v>
      </c>
      <c r="F36" s="397">
        <v>0</v>
      </c>
      <c r="G36" s="41">
        <f t="shared" si="74"/>
        <v>0</v>
      </c>
      <c r="H36" s="41">
        <f t="shared" si="74"/>
        <v>0</v>
      </c>
      <c r="I36" s="43">
        <f t="shared" si="78"/>
        <v>10.268184</v>
      </c>
      <c r="K36" s="77" t="s">
        <v>55</v>
      </c>
      <c r="L36" s="90">
        <f t="shared" si="75"/>
        <v>0</v>
      </c>
      <c r="M36" s="90">
        <f t="shared" si="75"/>
        <v>0</v>
      </c>
      <c r="N36" s="90">
        <f t="shared" si="75"/>
        <v>10.268184</v>
      </c>
      <c r="O36" s="90">
        <f t="shared" si="75"/>
        <v>0</v>
      </c>
      <c r="P36" s="90">
        <f t="shared" si="75"/>
        <v>0</v>
      </c>
      <c r="Q36" s="90">
        <f t="shared" si="75"/>
        <v>0</v>
      </c>
      <c r="R36" s="90">
        <f t="shared" si="75"/>
        <v>0</v>
      </c>
      <c r="S36" s="92">
        <f t="shared" si="79"/>
        <v>10.268184</v>
      </c>
      <c r="U36" s="107" t="s">
        <v>55</v>
      </c>
      <c r="V36" s="123">
        <f t="shared" si="76"/>
        <v>0</v>
      </c>
      <c r="W36" s="123">
        <f t="shared" si="76"/>
        <v>0</v>
      </c>
      <c r="X36" s="123">
        <f t="shared" si="76"/>
        <v>0</v>
      </c>
      <c r="Y36" s="123">
        <f t="shared" si="76"/>
        <v>0</v>
      </c>
      <c r="Z36" s="123">
        <f t="shared" si="76"/>
        <v>10.262579096069869</v>
      </c>
      <c r="AA36" s="123">
        <f t="shared" si="76"/>
        <v>0</v>
      </c>
      <c r="AB36" s="123">
        <f t="shared" si="76"/>
        <v>0</v>
      </c>
      <c r="AC36" s="124">
        <f t="shared" si="76"/>
        <v>5.6049039301310048E-3</v>
      </c>
      <c r="AD36" s="123">
        <f t="shared" si="76"/>
        <v>0</v>
      </c>
      <c r="AE36" s="123">
        <f t="shared" si="76"/>
        <v>0</v>
      </c>
      <c r="AF36" s="123">
        <f t="shared" si="76"/>
        <v>0</v>
      </c>
      <c r="AG36" s="123">
        <f t="shared" si="76"/>
        <v>5.6049039301310048E-3</v>
      </c>
      <c r="AH36" s="123">
        <f t="shared" si="76"/>
        <v>0</v>
      </c>
      <c r="AI36" s="125">
        <f t="shared" si="80"/>
        <v>10.268184</v>
      </c>
      <c r="AJ36" s="2" t="str">
        <f t="shared" si="81"/>
        <v/>
      </c>
    </row>
    <row r="37" spans="1:36" ht="15">
      <c r="A37" s="28" t="s">
        <v>16</v>
      </c>
      <c r="B37" s="44">
        <f t="shared" si="77"/>
        <v>1162.425281224509</v>
      </c>
      <c r="C37" s="44">
        <f t="shared" si="77"/>
        <v>850.89058569472081</v>
      </c>
      <c r="D37" s="44">
        <f t="shared" si="77"/>
        <v>879.23490794094221</v>
      </c>
      <c r="E37" s="44">
        <f t="shared" si="77"/>
        <v>0</v>
      </c>
      <c r="F37" s="397">
        <v>0</v>
      </c>
      <c r="G37" s="44">
        <f t="shared" si="74"/>
        <v>0</v>
      </c>
      <c r="H37" s="44">
        <f t="shared" si="74"/>
        <v>0</v>
      </c>
      <c r="I37" s="40">
        <f t="shared" si="78"/>
        <v>2892.5507748601722</v>
      </c>
      <c r="K37" s="78" t="s">
        <v>16</v>
      </c>
      <c r="L37" s="44">
        <f t="shared" si="75"/>
        <v>1162.425281224509</v>
      </c>
      <c r="M37" s="44">
        <f t="shared" si="75"/>
        <v>850.89058569472081</v>
      </c>
      <c r="N37" s="44">
        <f t="shared" si="75"/>
        <v>879.23490794094221</v>
      </c>
      <c r="O37" s="44">
        <f t="shared" si="75"/>
        <v>0</v>
      </c>
      <c r="P37" s="44">
        <f t="shared" si="75"/>
        <v>0</v>
      </c>
      <c r="Q37" s="44">
        <f t="shared" si="75"/>
        <v>0</v>
      </c>
      <c r="R37" s="44">
        <f t="shared" si="75"/>
        <v>0</v>
      </c>
      <c r="S37" s="89">
        <f t="shared" si="79"/>
        <v>2892.5507748601722</v>
      </c>
      <c r="U37" s="108" t="s">
        <v>16</v>
      </c>
      <c r="V37" s="119">
        <f t="shared" si="76"/>
        <v>1115.5944227697687</v>
      </c>
      <c r="W37" s="119">
        <f t="shared" si="76"/>
        <v>0</v>
      </c>
      <c r="X37" s="119">
        <f t="shared" si="76"/>
        <v>0</v>
      </c>
      <c r="Y37" s="119">
        <f t="shared" si="76"/>
        <v>850.89058569472081</v>
      </c>
      <c r="Z37" s="119">
        <f t="shared" si="76"/>
        <v>498.10482848346186</v>
      </c>
      <c r="AA37" s="119">
        <f t="shared" si="76"/>
        <v>0</v>
      </c>
      <c r="AB37" s="119">
        <f t="shared" si="76"/>
        <v>0</v>
      </c>
      <c r="AC37" s="120">
        <f t="shared" si="76"/>
        <v>427.96093791222057</v>
      </c>
      <c r="AD37" s="119">
        <f t="shared" si="76"/>
        <v>46.830858454740415</v>
      </c>
      <c r="AE37" s="119">
        <f t="shared" si="76"/>
        <v>0</v>
      </c>
      <c r="AF37" s="119">
        <f t="shared" si="76"/>
        <v>0</v>
      </c>
      <c r="AG37" s="119">
        <f t="shared" si="76"/>
        <v>381.13007945748012</v>
      </c>
      <c r="AH37" s="119">
        <f t="shared" si="76"/>
        <v>0</v>
      </c>
      <c r="AI37" s="122">
        <f t="shared" si="80"/>
        <v>2892.5507748601722</v>
      </c>
      <c r="AJ37" s="2" t="str">
        <f t="shared" si="81"/>
        <v/>
      </c>
    </row>
    <row r="38" spans="1:36" ht="15">
      <c r="A38" s="27" t="s">
        <v>67</v>
      </c>
      <c r="B38" s="41">
        <f t="shared" si="77"/>
        <v>618.43360383773052</v>
      </c>
      <c r="C38" s="41">
        <f t="shared" si="77"/>
        <v>184.82749599466266</v>
      </c>
      <c r="D38" s="41">
        <f t="shared" si="77"/>
        <v>88.264479275090508</v>
      </c>
      <c r="E38" s="41">
        <f t="shared" si="77"/>
        <v>3.964809033797148</v>
      </c>
      <c r="F38" s="397">
        <v>0</v>
      </c>
      <c r="G38" s="41">
        <f t="shared" si="74"/>
        <v>0</v>
      </c>
      <c r="H38" s="41">
        <f t="shared" si="74"/>
        <v>0</v>
      </c>
      <c r="I38" s="43">
        <f t="shared" si="78"/>
        <v>895.49038814128073</v>
      </c>
      <c r="K38" s="77" t="s">
        <v>67</v>
      </c>
      <c r="L38" s="90">
        <f t="shared" si="75"/>
        <v>618.43360383773052</v>
      </c>
      <c r="M38" s="90">
        <f t="shared" si="75"/>
        <v>184.82749599466266</v>
      </c>
      <c r="N38" s="90">
        <f t="shared" si="75"/>
        <v>88.264479275090508</v>
      </c>
      <c r="O38" s="90">
        <f t="shared" si="75"/>
        <v>3.964809033797148</v>
      </c>
      <c r="P38" s="90">
        <f t="shared" si="75"/>
        <v>0</v>
      </c>
      <c r="Q38" s="90">
        <f t="shared" si="75"/>
        <v>0</v>
      </c>
      <c r="R38" s="90">
        <f t="shared" si="75"/>
        <v>0</v>
      </c>
      <c r="S38" s="92">
        <f t="shared" si="79"/>
        <v>895.49038814128073</v>
      </c>
      <c r="U38" s="107" t="s">
        <v>56</v>
      </c>
      <c r="V38" s="123">
        <f t="shared" si="76"/>
        <v>610.44737723809578</v>
      </c>
      <c r="W38" s="123">
        <f t="shared" si="76"/>
        <v>3.4136443768789766</v>
      </c>
      <c r="X38" s="123">
        <f t="shared" si="76"/>
        <v>0</v>
      </c>
      <c r="Y38" s="123">
        <f t="shared" si="76"/>
        <v>184.82749599466266</v>
      </c>
      <c r="Z38" s="123">
        <f t="shared" si="76"/>
        <v>77.061216959819177</v>
      </c>
      <c r="AA38" s="123">
        <f t="shared" si="76"/>
        <v>1.2024823449707238</v>
      </c>
      <c r="AB38" s="123">
        <f t="shared" si="76"/>
        <v>0</v>
      </c>
      <c r="AC38" s="124">
        <f t="shared" si="76"/>
        <v>18.538171226853532</v>
      </c>
      <c r="AD38" s="123">
        <f t="shared" si="76"/>
        <v>4.5725822227558002</v>
      </c>
      <c r="AE38" s="123">
        <f t="shared" si="76"/>
        <v>0</v>
      </c>
      <c r="AF38" s="123">
        <f t="shared" si="76"/>
        <v>0</v>
      </c>
      <c r="AG38" s="123">
        <f t="shared" si="76"/>
        <v>11.203262315271308</v>
      </c>
      <c r="AH38" s="123">
        <f t="shared" si="76"/>
        <v>2.7623266888264242</v>
      </c>
      <c r="AI38" s="125">
        <f t="shared" si="80"/>
        <v>895.49038814128073</v>
      </c>
      <c r="AJ38" s="2" t="str">
        <f t="shared" si="81"/>
        <v/>
      </c>
    </row>
    <row r="39" spans="1:36" ht="15">
      <c r="A39" s="28" t="s">
        <v>57</v>
      </c>
      <c r="B39" s="44">
        <f t="shared" si="77"/>
        <v>0</v>
      </c>
      <c r="C39" s="44">
        <f t="shared" si="77"/>
        <v>0</v>
      </c>
      <c r="D39" s="44">
        <f t="shared" si="77"/>
        <v>8.6909325978500132</v>
      </c>
      <c r="E39" s="44">
        <f t="shared" si="77"/>
        <v>2573.4417788384239</v>
      </c>
      <c r="F39" s="397">
        <v>0</v>
      </c>
      <c r="G39" s="44">
        <f t="shared" si="74"/>
        <v>0</v>
      </c>
      <c r="H39" s="44">
        <f t="shared" si="74"/>
        <v>0</v>
      </c>
      <c r="I39" s="40">
        <f t="shared" si="78"/>
        <v>2582.1327114362739</v>
      </c>
      <c r="K39" s="78" t="s">
        <v>57</v>
      </c>
      <c r="L39" s="44">
        <f t="shared" si="75"/>
        <v>0</v>
      </c>
      <c r="M39" s="44">
        <f t="shared" si="75"/>
        <v>0</v>
      </c>
      <c r="N39" s="44">
        <f t="shared" si="75"/>
        <v>8.6909325978500132</v>
      </c>
      <c r="O39" s="44">
        <f t="shared" si="75"/>
        <v>2573.4417788384239</v>
      </c>
      <c r="P39" s="44">
        <f t="shared" si="75"/>
        <v>5397.9462833904254</v>
      </c>
      <c r="Q39" s="44">
        <f t="shared" si="75"/>
        <v>0</v>
      </c>
      <c r="R39" s="44">
        <f t="shared" si="75"/>
        <v>0</v>
      </c>
      <c r="S39" s="89">
        <f t="shared" si="79"/>
        <v>7980.0789948266993</v>
      </c>
      <c r="U39" s="108" t="s">
        <v>57</v>
      </c>
      <c r="V39" s="119">
        <f t="shared" si="76"/>
        <v>0</v>
      </c>
      <c r="W39" s="119">
        <f t="shared" si="76"/>
        <v>0</v>
      </c>
      <c r="X39" s="119">
        <f t="shared" si="76"/>
        <v>0</v>
      </c>
      <c r="Y39" s="119">
        <f t="shared" si="76"/>
        <v>0</v>
      </c>
      <c r="Z39" s="119">
        <f t="shared" si="76"/>
        <v>0</v>
      </c>
      <c r="AA39" s="119">
        <f t="shared" si="76"/>
        <v>2569.6822902546751</v>
      </c>
      <c r="AB39" s="119">
        <f t="shared" si="76"/>
        <v>5397.9462833904254</v>
      </c>
      <c r="AC39" s="120">
        <f t="shared" si="76"/>
        <v>12.450421181598744</v>
      </c>
      <c r="AD39" s="119">
        <f t="shared" si="76"/>
        <v>0</v>
      </c>
      <c r="AE39" s="119">
        <f t="shared" si="76"/>
        <v>3.75948858374873</v>
      </c>
      <c r="AF39" s="119">
        <f t="shared" si="76"/>
        <v>0</v>
      </c>
      <c r="AG39" s="119">
        <f t="shared" si="76"/>
        <v>8.6909325978500132</v>
      </c>
      <c r="AH39" s="119">
        <f t="shared" si="76"/>
        <v>0</v>
      </c>
      <c r="AI39" s="122">
        <f t="shared" si="80"/>
        <v>7980.0789948266993</v>
      </c>
      <c r="AJ39" s="2" t="str">
        <f t="shared" si="81"/>
        <v/>
      </c>
    </row>
    <row r="40" spans="1:36" ht="15">
      <c r="A40" s="27" t="s">
        <v>12</v>
      </c>
      <c r="B40" s="41">
        <f t="shared" si="77"/>
        <v>0</v>
      </c>
      <c r="C40" s="41">
        <f t="shared" si="77"/>
        <v>0.27895620740323607</v>
      </c>
      <c r="D40" s="41">
        <f t="shared" si="77"/>
        <v>0</v>
      </c>
      <c r="E40" s="41">
        <f t="shared" si="77"/>
        <v>24.489469899363662</v>
      </c>
      <c r="F40" s="397">
        <v>0</v>
      </c>
      <c r="G40" s="41">
        <f t="shared" si="74"/>
        <v>0</v>
      </c>
      <c r="H40" s="41">
        <f t="shared" si="74"/>
        <v>0</v>
      </c>
      <c r="I40" s="43">
        <f t="shared" si="78"/>
        <v>24.768426106766899</v>
      </c>
      <c r="K40" s="77" t="s">
        <v>12</v>
      </c>
      <c r="L40" s="90">
        <f t="shared" si="75"/>
        <v>0</v>
      </c>
      <c r="M40" s="90">
        <f t="shared" si="75"/>
        <v>0.27895620740323607</v>
      </c>
      <c r="N40" s="90">
        <f t="shared" si="75"/>
        <v>0</v>
      </c>
      <c r="O40" s="90">
        <f t="shared" si="75"/>
        <v>24.489469899363662</v>
      </c>
      <c r="P40" s="90">
        <f t="shared" si="75"/>
        <v>328.31090127306732</v>
      </c>
      <c r="Q40" s="90">
        <f t="shared" si="75"/>
        <v>0</v>
      </c>
      <c r="R40" s="90">
        <f t="shared" si="75"/>
        <v>0</v>
      </c>
      <c r="S40" s="92">
        <f t="shared" si="79"/>
        <v>353.07932737983424</v>
      </c>
      <c r="U40" s="107" t="s">
        <v>12</v>
      </c>
      <c r="V40" s="123">
        <f t="shared" si="76"/>
        <v>0</v>
      </c>
      <c r="W40" s="123">
        <f t="shared" si="76"/>
        <v>0</v>
      </c>
      <c r="X40" s="123">
        <f t="shared" si="76"/>
        <v>0</v>
      </c>
      <c r="Y40" s="123">
        <f t="shared" si="76"/>
        <v>0.27895620740323607</v>
      </c>
      <c r="Z40" s="123">
        <f t="shared" si="76"/>
        <v>0</v>
      </c>
      <c r="AA40" s="123">
        <f t="shared" si="76"/>
        <v>24.489469899363662</v>
      </c>
      <c r="AB40" s="123">
        <f t="shared" si="76"/>
        <v>328.31090127306732</v>
      </c>
      <c r="AC40" s="124">
        <f t="shared" si="76"/>
        <v>0</v>
      </c>
      <c r="AD40" s="123">
        <f t="shared" si="76"/>
        <v>0</v>
      </c>
      <c r="AE40" s="123">
        <f t="shared" si="76"/>
        <v>0</v>
      </c>
      <c r="AF40" s="123">
        <f t="shared" si="76"/>
        <v>0</v>
      </c>
      <c r="AG40" s="123">
        <f t="shared" si="76"/>
        <v>0</v>
      </c>
      <c r="AH40" s="123">
        <f t="shared" si="76"/>
        <v>0</v>
      </c>
      <c r="AI40" s="125">
        <f t="shared" si="80"/>
        <v>353.07932737983424</v>
      </c>
      <c r="AJ40" s="2" t="str">
        <f t="shared" si="81"/>
        <v/>
      </c>
    </row>
    <row r="41" spans="1:36" ht="15">
      <c r="A41" s="28" t="s">
        <v>58</v>
      </c>
      <c r="B41" s="44">
        <f t="shared" si="77"/>
        <v>0</v>
      </c>
      <c r="C41" s="44">
        <f t="shared" si="77"/>
        <v>0</v>
      </c>
      <c r="D41" s="44">
        <f t="shared" si="77"/>
        <v>0.60922326471769905</v>
      </c>
      <c r="E41" s="44">
        <f t="shared" si="77"/>
        <v>0.94221448867480329</v>
      </c>
      <c r="F41" s="397">
        <v>0</v>
      </c>
      <c r="G41" s="44">
        <f t="shared" si="74"/>
        <v>0</v>
      </c>
      <c r="H41" s="44">
        <f t="shared" si="74"/>
        <v>0</v>
      </c>
      <c r="I41" s="40">
        <f t="shared" si="78"/>
        <v>1.5514377533925023</v>
      </c>
      <c r="K41" s="78" t="s">
        <v>58</v>
      </c>
      <c r="L41" s="44">
        <f t="shared" si="75"/>
        <v>0</v>
      </c>
      <c r="M41" s="44">
        <f t="shared" si="75"/>
        <v>0</v>
      </c>
      <c r="N41" s="44">
        <f t="shared" si="75"/>
        <v>0.60922326471769905</v>
      </c>
      <c r="O41" s="44">
        <f t="shared" si="75"/>
        <v>0.94221448867480329</v>
      </c>
      <c r="P41" s="44">
        <f t="shared" si="75"/>
        <v>0</v>
      </c>
      <c r="Q41" s="44">
        <f t="shared" si="75"/>
        <v>0</v>
      </c>
      <c r="R41" s="44">
        <f t="shared" si="75"/>
        <v>0</v>
      </c>
      <c r="S41" s="89">
        <f t="shared" si="79"/>
        <v>1.5514377533925023</v>
      </c>
      <c r="U41" s="108" t="s">
        <v>58</v>
      </c>
      <c r="V41" s="119">
        <f t="shared" si="76"/>
        <v>0</v>
      </c>
      <c r="W41" s="119">
        <f t="shared" si="76"/>
        <v>0</v>
      </c>
      <c r="X41" s="119">
        <f t="shared" si="76"/>
        <v>0</v>
      </c>
      <c r="Y41" s="119">
        <f t="shared" si="76"/>
        <v>0</v>
      </c>
      <c r="Z41" s="119">
        <f t="shared" si="76"/>
        <v>0.60922326471769905</v>
      </c>
      <c r="AA41" s="119">
        <f t="shared" si="76"/>
        <v>0</v>
      </c>
      <c r="AB41" s="119">
        <f t="shared" si="76"/>
        <v>0</v>
      </c>
      <c r="AC41" s="120">
        <f t="shared" si="76"/>
        <v>0.94221448867480329</v>
      </c>
      <c r="AD41" s="119">
        <f t="shared" si="76"/>
        <v>0</v>
      </c>
      <c r="AE41" s="119">
        <f t="shared" si="76"/>
        <v>0</v>
      </c>
      <c r="AF41" s="119">
        <f t="shared" si="76"/>
        <v>0</v>
      </c>
      <c r="AG41" s="119">
        <f t="shared" si="76"/>
        <v>0</v>
      </c>
      <c r="AH41" s="119">
        <f t="shared" si="76"/>
        <v>0.94221448867480329</v>
      </c>
      <c r="AI41" s="122">
        <f t="shared" si="80"/>
        <v>1.5514377533925023</v>
      </c>
      <c r="AJ41" s="2" t="str">
        <f t="shared" si="81"/>
        <v/>
      </c>
    </row>
    <row r="42" spans="1:36" ht="15">
      <c r="A42" s="27" t="s">
        <v>17</v>
      </c>
      <c r="B42" s="41">
        <f t="shared" si="77"/>
        <v>141.20757997169375</v>
      </c>
      <c r="C42" s="41">
        <f t="shared" si="77"/>
        <v>5.252119160439344</v>
      </c>
      <c r="D42" s="41">
        <f t="shared" si="77"/>
        <v>143.21654937428636</v>
      </c>
      <c r="E42" s="41">
        <f t="shared" si="77"/>
        <v>78.514881265572527</v>
      </c>
      <c r="F42" s="397">
        <v>0</v>
      </c>
      <c r="G42" s="41">
        <f t="shared" si="74"/>
        <v>0</v>
      </c>
      <c r="H42" s="41">
        <f t="shared" si="74"/>
        <v>0</v>
      </c>
      <c r="I42" s="43">
        <f t="shared" si="78"/>
        <v>368.191129771992</v>
      </c>
      <c r="K42" s="77" t="s">
        <v>17</v>
      </c>
      <c r="L42" s="90">
        <f t="shared" si="75"/>
        <v>141.20757997169375</v>
      </c>
      <c r="M42" s="90">
        <f t="shared" si="75"/>
        <v>5.252119160439344</v>
      </c>
      <c r="N42" s="90">
        <f t="shared" si="75"/>
        <v>143.21654937428636</v>
      </c>
      <c r="O42" s="90">
        <f t="shared" si="75"/>
        <v>78.514881265572527</v>
      </c>
      <c r="P42" s="90">
        <f t="shared" si="75"/>
        <v>0</v>
      </c>
      <c r="Q42" s="90">
        <f t="shared" si="75"/>
        <v>0</v>
      </c>
      <c r="R42" s="90">
        <f t="shared" si="75"/>
        <v>0</v>
      </c>
      <c r="S42" s="92">
        <f t="shared" si="79"/>
        <v>368.191129771992</v>
      </c>
      <c r="U42" s="107" t="s">
        <v>17</v>
      </c>
      <c r="V42" s="123">
        <f t="shared" si="76"/>
        <v>136.23419704728212</v>
      </c>
      <c r="W42" s="123">
        <f t="shared" si="76"/>
        <v>0.13229889575096154</v>
      </c>
      <c r="X42" s="123">
        <f t="shared" si="76"/>
        <v>0</v>
      </c>
      <c r="Y42" s="123">
        <f t="shared" si="76"/>
        <v>5.252119160439344</v>
      </c>
      <c r="Z42" s="123">
        <f t="shared" si="76"/>
        <v>127.2459590803002</v>
      </c>
      <c r="AA42" s="123">
        <f t="shared" si="76"/>
        <v>56.245173604354271</v>
      </c>
      <c r="AB42" s="123">
        <f t="shared" si="76"/>
        <v>0</v>
      </c>
      <c r="AC42" s="124">
        <f t="shared" si="76"/>
        <v>43.08138198386505</v>
      </c>
      <c r="AD42" s="123">
        <f t="shared" si="76"/>
        <v>4.8410840286606343</v>
      </c>
      <c r="AE42" s="123">
        <f t="shared" si="76"/>
        <v>0</v>
      </c>
      <c r="AF42" s="123">
        <f t="shared" si="76"/>
        <v>0</v>
      </c>
      <c r="AG42" s="123">
        <f t="shared" si="76"/>
        <v>15.970590293986161</v>
      </c>
      <c r="AH42" s="123">
        <f t="shared" si="76"/>
        <v>22.269707661218249</v>
      </c>
      <c r="AI42" s="125">
        <f t="shared" si="80"/>
        <v>368.19112977199194</v>
      </c>
      <c r="AJ42" s="2" t="str">
        <f t="shared" si="81"/>
        <v/>
      </c>
    </row>
    <row r="43" spans="1:36" ht="15">
      <c r="A43" s="28" t="s">
        <v>139</v>
      </c>
      <c r="B43" s="44">
        <f t="shared" si="77"/>
        <v>3571.7083286744432</v>
      </c>
      <c r="C43" s="44">
        <f t="shared" si="77"/>
        <v>13139.544670315398</v>
      </c>
      <c r="D43" s="44">
        <f t="shared" si="77"/>
        <v>14713.120611459717</v>
      </c>
      <c r="E43" s="44">
        <f t="shared" si="77"/>
        <v>3.8550201539792726</v>
      </c>
      <c r="F43" s="397">
        <v>0</v>
      </c>
      <c r="G43" s="44">
        <f t="shared" si="74"/>
        <v>0</v>
      </c>
      <c r="H43" s="44">
        <f t="shared" si="74"/>
        <v>0</v>
      </c>
      <c r="I43" s="40">
        <f t="shared" si="78"/>
        <v>31428.228630603535</v>
      </c>
      <c r="K43" s="78" t="s">
        <v>139</v>
      </c>
      <c r="L43" s="44">
        <f t="shared" si="75"/>
        <v>3571.7083286744432</v>
      </c>
      <c r="M43" s="44">
        <f t="shared" si="75"/>
        <v>13139.544670315398</v>
      </c>
      <c r="N43" s="44">
        <f t="shared" si="75"/>
        <v>14713.120611459717</v>
      </c>
      <c r="O43" s="44">
        <f t="shared" si="75"/>
        <v>3.8550201539792726</v>
      </c>
      <c r="P43" s="44">
        <f t="shared" si="75"/>
        <v>0</v>
      </c>
      <c r="Q43" s="44">
        <f t="shared" si="75"/>
        <v>0</v>
      </c>
      <c r="R43" s="44">
        <f t="shared" si="75"/>
        <v>0</v>
      </c>
      <c r="S43" s="89">
        <f t="shared" si="79"/>
        <v>31428.228630603535</v>
      </c>
      <c r="U43" s="108" t="s">
        <v>139</v>
      </c>
      <c r="V43" s="119">
        <f t="shared" si="76"/>
        <v>3421.478633090323</v>
      </c>
      <c r="W43" s="119">
        <f t="shared" si="76"/>
        <v>0</v>
      </c>
      <c r="X43" s="119">
        <f t="shared" si="76"/>
        <v>0</v>
      </c>
      <c r="Y43" s="119">
        <f t="shared" si="76"/>
        <v>13139.544670315398</v>
      </c>
      <c r="Z43" s="119">
        <f t="shared" si="76"/>
        <v>13026.268990198372</v>
      </c>
      <c r="AA43" s="119">
        <f t="shared" si="76"/>
        <v>3.8550201539792726</v>
      </c>
      <c r="AB43" s="119">
        <f t="shared" si="76"/>
        <v>0</v>
      </c>
      <c r="AC43" s="120">
        <f t="shared" si="76"/>
        <v>1837.0813168454672</v>
      </c>
      <c r="AD43" s="119">
        <f t="shared" si="76"/>
        <v>150.22969558412046</v>
      </c>
      <c r="AE43" s="119">
        <f t="shared" si="76"/>
        <v>0</v>
      </c>
      <c r="AF43" s="119">
        <f t="shared" si="76"/>
        <v>0</v>
      </c>
      <c r="AG43" s="119">
        <f t="shared" si="76"/>
        <v>1686.8516212613465</v>
      </c>
      <c r="AH43" s="119">
        <f t="shared" si="76"/>
        <v>0</v>
      </c>
      <c r="AI43" s="122">
        <f t="shared" si="80"/>
        <v>31428.228630603538</v>
      </c>
      <c r="AJ43" s="2" t="str">
        <f t="shared" si="81"/>
        <v/>
      </c>
    </row>
    <row r="44" spans="1:36" ht="15">
      <c r="A44" s="27" t="s">
        <v>25</v>
      </c>
      <c r="B44" s="41">
        <f t="shared" si="77"/>
        <v>3367.7884516751064</v>
      </c>
      <c r="C44" s="41">
        <f t="shared" si="77"/>
        <v>124.37161970905524</v>
      </c>
      <c r="D44" s="41">
        <f t="shared" si="77"/>
        <v>3030.3765508459269</v>
      </c>
      <c r="E44" s="41">
        <f t="shared" si="77"/>
        <v>17987.993258647653</v>
      </c>
      <c r="F44" s="397">
        <v>0</v>
      </c>
      <c r="G44" s="41">
        <f t="shared" si="74"/>
        <v>2128.493083346762</v>
      </c>
      <c r="H44" s="41">
        <f t="shared" si="74"/>
        <v>66.183654272957284</v>
      </c>
      <c r="I44" s="43">
        <f t="shared" si="78"/>
        <v>26705.206618497465</v>
      </c>
      <c r="K44" s="77" t="s">
        <v>25</v>
      </c>
      <c r="L44" s="90">
        <f t="shared" si="75"/>
        <v>3367.7884516751064</v>
      </c>
      <c r="M44" s="90">
        <f t="shared" si="75"/>
        <v>124.37161970905524</v>
      </c>
      <c r="N44" s="90">
        <f t="shared" si="75"/>
        <v>3030.3765508459269</v>
      </c>
      <c r="O44" s="90">
        <f t="shared" si="75"/>
        <v>17987.993258647653</v>
      </c>
      <c r="P44" s="90">
        <f t="shared" si="75"/>
        <v>409.47341949224773</v>
      </c>
      <c r="Q44" s="90">
        <f t="shared" si="75"/>
        <v>2128.493083346762</v>
      </c>
      <c r="R44" s="90">
        <f t="shared" si="75"/>
        <v>66.183654272957284</v>
      </c>
      <c r="S44" s="92">
        <f t="shared" si="79"/>
        <v>27114.680037989714</v>
      </c>
      <c r="U44" s="107" t="s">
        <v>25</v>
      </c>
      <c r="V44" s="123">
        <f t="shared" si="76"/>
        <v>100.6184211626535</v>
      </c>
      <c r="W44" s="123">
        <f t="shared" si="76"/>
        <v>2116.5038285722253</v>
      </c>
      <c r="X44" s="123">
        <f t="shared" si="76"/>
        <v>2128.493083346762</v>
      </c>
      <c r="Y44" s="123">
        <f t="shared" si="76"/>
        <v>124.37161970905524</v>
      </c>
      <c r="Z44" s="123">
        <f t="shared" si="76"/>
        <v>2940.0168192079341</v>
      </c>
      <c r="AA44" s="123">
        <f t="shared" si="76"/>
        <v>16226.630671635467</v>
      </c>
      <c r="AB44" s="123">
        <f t="shared" si="76"/>
        <v>409.47341949224773</v>
      </c>
      <c r="AC44" s="124">
        <f t="shared" si="76"/>
        <v>3068.5721748633719</v>
      </c>
      <c r="AD44" s="123">
        <f t="shared" si="76"/>
        <v>1150.6662019402281</v>
      </c>
      <c r="AE44" s="123">
        <f t="shared" si="76"/>
        <v>1741.6403677986866</v>
      </c>
      <c r="AF44" s="123">
        <f t="shared" si="76"/>
        <v>66.183654272957284</v>
      </c>
      <c r="AG44" s="123">
        <f t="shared" si="76"/>
        <v>90.359731637993846</v>
      </c>
      <c r="AH44" s="123">
        <f t="shared" si="76"/>
        <v>19.722219213506079</v>
      </c>
      <c r="AI44" s="125">
        <f t="shared" si="80"/>
        <v>27114.680037989718</v>
      </c>
      <c r="AJ44" s="2" t="str">
        <f t="shared" si="81"/>
        <v/>
      </c>
    </row>
    <row r="45" spans="1:36" ht="15">
      <c r="A45" s="28" t="s">
        <v>24</v>
      </c>
      <c r="B45" s="44">
        <f t="shared" si="77"/>
        <v>1844.7607307135936</v>
      </c>
      <c r="C45" s="44">
        <f t="shared" si="77"/>
        <v>0.22118048580838565</v>
      </c>
      <c r="D45" s="44">
        <f t="shared" si="77"/>
        <v>266.58971151139747</v>
      </c>
      <c r="E45" s="44">
        <f t="shared" si="77"/>
        <v>0</v>
      </c>
      <c r="F45" s="397">
        <v>0</v>
      </c>
      <c r="G45" s="44">
        <f t="shared" si="74"/>
        <v>0</v>
      </c>
      <c r="H45" s="44">
        <f t="shared" si="74"/>
        <v>0</v>
      </c>
      <c r="I45" s="40">
        <f t="shared" si="78"/>
        <v>2111.5716227107996</v>
      </c>
      <c r="K45" s="78" t="s">
        <v>24</v>
      </c>
      <c r="L45" s="44">
        <f t="shared" si="75"/>
        <v>1844.7607307135936</v>
      </c>
      <c r="M45" s="44">
        <f t="shared" si="75"/>
        <v>0.22118048580838565</v>
      </c>
      <c r="N45" s="44">
        <f t="shared" si="75"/>
        <v>266.58971151139747</v>
      </c>
      <c r="O45" s="44">
        <f t="shared" si="75"/>
        <v>0</v>
      </c>
      <c r="P45" s="44">
        <f t="shared" si="75"/>
        <v>0</v>
      </c>
      <c r="Q45" s="44">
        <f t="shared" si="75"/>
        <v>0</v>
      </c>
      <c r="R45" s="44">
        <f t="shared" si="75"/>
        <v>0</v>
      </c>
      <c r="S45" s="89">
        <f t="shared" si="79"/>
        <v>2111.5716227107996</v>
      </c>
      <c r="U45" s="108" t="s">
        <v>24</v>
      </c>
      <c r="V45" s="119">
        <f t="shared" si="76"/>
        <v>1023.4266713993213</v>
      </c>
      <c r="W45" s="119">
        <f t="shared" si="76"/>
        <v>0</v>
      </c>
      <c r="X45" s="119">
        <f t="shared" si="76"/>
        <v>0</v>
      </c>
      <c r="Y45" s="119">
        <f t="shared" si="76"/>
        <v>0.22118048580838565</v>
      </c>
      <c r="Z45" s="119">
        <f t="shared" si="76"/>
        <v>7.6984065882571837</v>
      </c>
      <c r="AA45" s="119">
        <f t="shared" si="76"/>
        <v>0</v>
      </c>
      <c r="AB45" s="119">
        <f t="shared" si="76"/>
        <v>0</v>
      </c>
      <c r="AC45" s="120">
        <f t="shared" si="76"/>
        <v>1080.225364237413</v>
      </c>
      <c r="AD45" s="119">
        <f t="shared" si="76"/>
        <v>821.33405931427285</v>
      </c>
      <c r="AE45" s="119">
        <f t="shared" si="76"/>
        <v>0</v>
      </c>
      <c r="AF45" s="119">
        <f t="shared" si="76"/>
        <v>0</v>
      </c>
      <c r="AG45" s="119">
        <f t="shared" si="76"/>
        <v>258.8913049231403</v>
      </c>
      <c r="AH45" s="119">
        <f t="shared" si="76"/>
        <v>0</v>
      </c>
      <c r="AI45" s="122">
        <f t="shared" si="80"/>
        <v>2111.5716227108001</v>
      </c>
      <c r="AJ45" s="2" t="str">
        <f t="shared" si="81"/>
        <v/>
      </c>
    </row>
    <row r="46" spans="1:36" ht="15">
      <c r="A46" s="27" t="s">
        <v>59</v>
      </c>
      <c r="B46" s="41">
        <f t="shared" si="77"/>
        <v>108.65844279547642</v>
      </c>
      <c r="C46" s="41">
        <f t="shared" si="77"/>
        <v>26.786138567000389</v>
      </c>
      <c r="D46" s="41">
        <f t="shared" si="77"/>
        <v>83.344841647011322</v>
      </c>
      <c r="E46" s="41">
        <f t="shared" si="77"/>
        <v>0</v>
      </c>
      <c r="F46" s="397">
        <v>0</v>
      </c>
      <c r="G46" s="41">
        <f t="shared" si="74"/>
        <v>0</v>
      </c>
      <c r="H46" s="41">
        <f t="shared" si="74"/>
        <v>0</v>
      </c>
      <c r="I46" s="43">
        <f t="shared" si="78"/>
        <v>218.78942300948813</v>
      </c>
      <c r="K46" s="77" t="s">
        <v>59</v>
      </c>
      <c r="L46" s="90">
        <f t="shared" si="75"/>
        <v>108.65844279547642</v>
      </c>
      <c r="M46" s="90">
        <f t="shared" si="75"/>
        <v>26.786138567000389</v>
      </c>
      <c r="N46" s="90">
        <f t="shared" si="75"/>
        <v>83.344841647011322</v>
      </c>
      <c r="O46" s="90">
        <f t="shared" si="75"/>
        <v>0</v>
      </c>
      <c r="P46" s="90">
        <f t="shared" si="75"/>
        <v>0</v>
      </c>
      <c r="Q46" s="90">
        <f t="shared" si="75"/>
        <v>0</v>
      </c>
      <c r="R46" s="90">
        <f t="shared" si="75"/>
        <v>0</v>
      </c>
      <c r="S46" s="92">
        <f t="shared" si="79"/>
        <v>218.78942300948813</v>
      </c>
      <c r="U46" s="107" t="s">
        <v>59</v>
      </c>
      <c r="V46" s="123">
        <f t="shared" si="76"/>
        <v>103.75223440751046</v>
      </c>
      <c r="W46" s="123">
        <f t="shared" si="76"/>
        <v>0</v>
      </c>
      <c r="X46" s="123">
        <f t="shared" si="76"/>
        <v>0</v>
      </c>
      <c r="Y46" s="123">
        <f t="shared" si="76"/>
        <v>26.786138567000389</v>
      </c>
      <c r="Z46" s="123">
        <f t="shared" si="76"/>
        <v>83.344841647011322</v>
      </c>
      <c r="AA46" s="123">
        <f t="shared" si="76"/>
        <v>0</v>
      </c>
      <c r="AB46" s="123">
        <f t="shared" si="76"/>
        <v>0</v>
      </c>
      <c r="AC46" s="124">
        <f t="shared" si="76"/>
        <v>4.9062083879659637</v>
      </c>
      <c r="AD46" s="123">
        <f t="shared" si="76"/>
        <v>4.9062083879659637</v>
      </c>
      <c r="AE46" s="123">
        <f t="shared" si="76"/>
        <v>0</v>
      </c>
      <c r="AF46" s="123">
        <f t="shared" si="76"/>
        <v>0</v>
      </c>
      <c r="AG46" s="123">
        <f t="shared" si="76"/>
        <v>0</v>
      </c>
      <c r="AH46" s="123">
        <f t="shared" si="76"/>
        <v>0</v>
      </c>
      <c r="AI46" s="125">
        <f t="shared" si="80"/>
        <v>218.78942300948813</v>
      </c>
      <c r="AJ46" s="2" t="str">
        <f t="shared" si="81"/>
        <v/>
      </c>
    </row>
    <row r="47" spans="1:36" ht="15">
      <c r="A47" s="28" t="s">
        <v>22</v>
      </c>
      <c r="B47" s="44">
        <f t="shared" si="77"/>
        <v>349.95520299210403</v>
      </c>
      <c r="C47" s="44">
        <f t="shared" si="77"/>
        <v>9454.5811519576619</v>
      </c>
      <c r="D47" s="44">
        <f t="shared" si="77"/>
        <v>825.53055401742517</v>
      </c>
      <c r="E47" s="44">
        <f t="shared" si="77"/>
        <v>0</v>
      </c>
      <c r="F47" s="397">
        <v>0</v>
      </c>
      <c r="G47" s="44">
        <f t="shared" si="74"/>
        <v>0</v>
      </c>
      <c r="H47" s="44">
        <f t="shared" si="74"/>
        <v>0</v>
      </c>
      <c r="I47" s="40">
        <f t="shared" si="78"/>
        <v>10630.06690896719</v>
      </c>
      <c r="K47" s="78" t="s">
        <v>22</v>
      </c>
      <c r="L47" s="44">
        <f t="shared" si="75"/>
        <v>349.95520299210403</v>
      </c>
      <c r="M47" s="44">
        <f t="shared" si="75"/>
        <v>9454.5811519576619</v>
      </c>
      <c r="N47" s="44">
        <f t="shared" si="75"/>
        <v>825.53055401742517</v>
      </c>
      <c r="O47" s="44">
        <f t="shared" si="75"/>
        <v>0</v>
      </c>
      <c r="P47" s="44">
        <f t="shared" si="75"/>
        <v>38.093733963762396</v>
      </c>
      <c r="Q47" s="44">
        <f t="shared" si="75"/>
        <v>0</v>
      </c>
      <c r="R47" s="44">
        <f t="shared" si="75"/>
        <v>0</v>
      </c>
      <c r="S47" s="89">
        <f t="shared" si="79"/>
        <v>10668.160642930952</v>
      </c>
      <c r="U47" s="108" t="s">
        <v>22</v>
      </c>
      <c r="V47" s="119">
        <f t="shared" si="76"/>
        <v>348.34318895117184</v>
      </c>
      <c r="W47" s="119">
        <f t="shared" si="76"/>
        <v>0</v>
      </c>
      <c r="X47" s="119">
        <f t="shared" si="76"/>
        <v>0</v>
      </c>
      <c r="Y47" s="119">
        <f t="shared" si="76"/>
        <v>9454.5811519576619</v>
      </c>
      <c r="Z47" s="119">
        <f t="shared" si="76"/>
        <v>639.91439233414394</v>
      </c>
      <c r="AA47" s="119">
        <f t="shared" si="76"/>
        <v>0</v>
      </c>
      <c r="AB47" s="119">
        <f t="shared" si="76"/>
        <v>38.093733963762396</v>
      </c>
      <c r="AC47" s="120">
        <f t="shared" si="76"/>
        <v>187.22817572421343</v>
      </c>
      <c r="AD47" s="119">
        <f t="shared" si="76"/>
        <v>1.6120140409321446</v>
      </c>
      <c r="AE47" s="119">
        <f t="shared" si="76"/>
        <v>0</v>
      </c>
      <c r="AF47" s="119">
        <f t="shared" si="76"/>
        <v>0</v>
      </c>
      <c r="AG47" s="119">
        <f t="shared" si="76"/>
        <v>185.61616168328129</v>
      </c>
      <c r="AH47" s="119">
        <f t="shared" si="76"/>
        <v>0</v>
      </c>
      <c r="AI47" s="122">
        <f t="shared" si="80"/>
        <v>10668.160642930952</v>
      </c>
      <c r="AJ47" s="2" t="str">
        <f t="shared" si="81"/>
        <v/>
      </c>
    </row>
    <row r="48" spans="1:36" ht="15">
      <c r="A48" s="27" t="s">
        <v>21</v>
      </c>
      <c r="B48" s="41">
        <f t="shared" si="77"/>
        <v>72.402318669153487</v>
      </c>
      <c r="C48" s="41">
        <f t="shared" si="77"/>
        <v>2527.44241905527</v>
      </c>
      <c r="D48" s="41">
        <f t="shared" si="77"/>
        <v>610.71786210224866</v>
      </c>
      <c r="E48" s="41">
        <f t="shared" si="77"/>
        <v>0</v>
      </c>
      <c r="F48" s="397">
        <v>0</v>
      </c>
      <c r="G48" s="41">
        <f t="shared" si="74"/>
        <v>0</v>
      </c>
      <c r="H48" s="41">
        <f t="shared" si="74"/>
        <v>0</v>
      </c>
      <c r="I48" s="43">
        <f t="shared" si="78"/>
        <v>3210.5625998266719</v>
      </c>
      <c r="K48" s="77" t="s">
        <v>21</v>
      </c>
      <c r="L48" s="90">
        <f t="shared" si="75"/>
        <v>72.402318669153487</v>
      </c>
      <c r="M48" s="90">
        <f t="shared" si="75"/>
        <v>2527.44241905527</v>
      </c>
      <c r="N48" s="90">
        <f t="shared" si="75"/>
        <v>610.71786210224866</v>
      </c>
      <c r="O48" s="90">
        <f t="shared" si="75"/>
        <v>0</v>
      </c>
      <c r="P48" s="90">
        <f t="shared" si="75"/>
        <v>0</v>
      </c>
      <c r="Q48" s="90">
        <f t="shared" si="75"/>
        <v>0</v>
      </c>
      <c r="R48" s="90">
        <f t="shared" si="75"/>
        <v>0</v>
      </c>
      <c r="S48" s="92">
        <f t="shared" si="79"/>
        <v>3210.5625998266719</v>
      </c>
      <c r="U48" s="107" t="s">
        <v>60</v>
      </c>
      <c r="V48" s="123">
        <f t="shared" si="76"/>
        <v>72.402318669153487</v>
      </c>
      <c r="W48" s="123">
        <f t="shared" si="76"/>
        <v>0</v>
      </c>
      <c r="X48" s="123">
        <f t="shared" si="76"/>
        <v>0</v>
      </c>
      <c r="Y48" s="123">
        <f t="shared" si="76"/>
        <v>2527.44241905527</v>
      </c>
      <c r="Z48" s="123">
        <f t="shared" si="76"/>
        <v>610.71786210224866</v>
      </c>
      <c r="AA48" s="123">
        <f t="shared" si="76"/>
        <v>0</v>
      </c>
      <c r="AB48" s="123">
        <f t="shared" si="76"/>
        <v>0</v>
      </c>
      <c r="AC48" s="124">
        <f t="shared" si="76"/>
        <v>0</v>
      </c>
      <c r="AD48" s="123">
        <f t="shared" si="76"/>
        <v>0</v>
      </c>
      <c r="AE48" s="123">
        <f t="shared" si="76"/>
        <v>0</v>
      </c>
      <c r="AF48" s="123">
        <f t="shared" si="76"/>
        <v>0</v>
      </c>
      <c r="AG48" s="123">
        <f t="shared" si="76"/>
        <v>0</v>
      </c>
      <c r="AH48" s="123">
        <f t="shared" si="76"/>
        <v>0</v>
      </c>
      <c r="AI48" s="125">
        <f t="shared" si="80"/>
        <v>3210.5625998266719</v>
      </c>
      <c r="AJ48" s="2" t="str">
        <f t="shared" si="81"/>
        <v/>
      </c>
    </row>
    <row r="49" spans="1:36" ht="15">
      <c r="A49" s="29" t="s">
        <v>63</v>
      </c>
      <c r="B49" s="44">
        <f t="shared" si="77"/>
        <v>14.637599999999999</v>
      </c>
      <c r="C49" s="44">
        <f t="shared" si="77"/>
        <v>9.6823018962219844</v>
      </c>
      <c r="D49" s="44">
        <f t="shared" si="77"/>
        <v>4228.5193772112762</v>
      </c>
      <c r="E49" s="44">
        <f t="shared" si="77"/>
        <v>0</v>
      </c>
      <c r="F49" s="397">
        <v>0</v>
      </c>
      <c r="G49" s="44">
        <f t="shared" ref="G49:H53" si="82">G127+G153+G179+G205+G231+G257+G283+G309+G335+G361+G387+G413+G439</f>
        <v>0</v>
      </c>
      <c r="H49" s="44">
        <f t="shared" si="82"/>
        <v>0</v>
      </c>
      <c r="I49" s="40">
        <f t="shared" si="78"/>
        <v>4252.8392791074984</v>
      </c>
      <c r="K49" s="79" t="s">
        <v>63</v>
      </c>
      <c r="L49" s="44">
        <f t="shared" ref="L49:R53" si="83">L127+L153+L179+L205+L231+L257+L283+L309+L335+L361+L387+L413+L439</f>
        <v>14.637599999999999</v>
      </c>
      <c r="M49" s="44">
        <f t="shared" si="83"/>
        <v>9.6823018962219844</v>
      </c>
      <c r="N49" s="44">
        <f t="shared" si="83"/>
        <v>4228.5193772112762</v>
      </c>
      <c r="O49" s="44">
        <f t="shared" si="83"/>
        <v>0</v>
      </c>
      <c r="P49" s="44">
        <f t="shared" si="83"/>
        <v>0</v>
      </c>
      <c r="Q49" s="44">
        <f t="shared" si="83"/>
        <v>0</v>
      </c>
      <c r="R49" s="44">
        <f t="shared" si="83"/>
        <v>0</v>
      </c>
      <c r="S49" s="89">
        <f t="shared" si="79"/>
        <v>4252.8392791074984</v>
      </c>
      <c r="U49" s="109" t="s">
        <v>61</v>
      </c>
      <c r="V49" s="119">
        <f t="shared" ref="V49:AH53" si="84">V127+V153+V179+V205+V231+V257+V283+V309+V335+V361+V387+V413+V439</f>
        <v>14.637599999999999</v>
      </c>
      <c r="W49" s="119">
        <f t="shared" si="84"/>
        <v>0</v>
      </c>
      <c r="X49" s="119">
        <f t="shared" si="84"/>
        <v>0</v>
      </c>
      <c r="Y49" s="119">
        <f t="shared" si="84"/>
        <v>9.6823018962219844</v>
      </c>
      <c r="Z49" s="119">
        <f t="shared" si="84"/>
        <v>4228.5193772112762</v>
      </c>
      <c r="AA49" s="119">
        <f t="shared" si="84"/>
        <v>0</v>
      </c>
      <c r="AB49" s="119">
        <f t="shared" si="84"/>
        <v>0</v>
      </c>
      <c r="AC49" s="120">
        <f t="shared" si="84"/>
        <v>0</v>
      </c>
      <c r="AD49" s="119">
        <f t="shared" si="84"/>
        <v>0</v>
      </c>
      <c r="AE49" s="119">
        <f t="shared" si="84"/>
        <v>0</v>
      </c>
      <c r="AF49" s="119">
        <f t="shared" si="84"/>
        <v>0</v>
      </c>
      <c r="AG49" s="119">
        <f t="shared" si="84"/>
        <v>0</v>
      </c>
      <c r="AH49" s="119">
        <f t="shared" si="84"/>
        <v>0</v>
      </c>
      <c r="AI49" s="122">
        <f t="shared" si="80"/>
        <v>4252.8392791074984</v>
      </c>
      <c r="AJ49" s="2" t="str">
        <f t="shared" si="81"/>
        <v/>
      </c>
    </row>
    <row r="50" spans="1:36">
      <c r="A50" s="58" t="s">
        <v>23</v>
      </c>
      <c r="B50" s="62">
        <f t="shared" ref="B50:E53" si="85">B128+B154+B180+B206+B232+B258+B284+B310+B336+B362+B388+B414+B440</f>
        <v>14.637599999999999</v>
      </c>
      <c r="C50" s="62">
        <f t="shared" si="85"/>
        <v>0</v>
      </c>
      <c r="D50" s="62">
        <f t="shared" si="85"/>
        <v>0</v>
      </c>
      <c r="E50" s="62">
        <f t="shared" si="85"/>
        <v>0</v>
      </c>
      <c r="F50" s="397">
        <v>0</v>
      </c>
      <c r="G50" s="62">
        <f t="shared" si="82"/>
        <v>0</v>
      </c>
      <c r="H50" s="62">
        <f t="shared" si="82"/>
        <v>0</v>
      </c>
      <c r="I50" s="64">
        <f t="shared" si="78"/>
        <v>14.637599999999999</v>
      </c>
      <c r="K50" s="80" t="s">
        <v>23</v>
      </c>
      <c r="L50" s="93">
        <f t="shared" si="83"/>
        <v>14.637599999999999</v>
      </c>
      <c r="M50" s="93">
        <f t="shared" si="83"/>
        <v>0</v>
      </c>
      <c r="N50" s="93">
        <f t="shared" si="83"/>
        <v>0</v>
      </c>
      <c r="O50" s="93">
        <f t="shared" si="83"/>
        <v>0</v>
      </c>
      <c r="P50" s="93">
        <f t="shared" si="83"/>
        <v>0</v>
      </c>
      <c r="Q50" s="93">
        <f t="shared" si="83"/>
        <v>0</v>
      </c>
      <c r="R50" s="93">
        <f t="shared" si="83"/>
        <v>0</v>
      </c>
      <c r="S50" s="95">
        <f t="shared" si="79"/>
        <v>14.637599999999999</v>
      </c>
      <c r="U50" s="110" t="s">
        <v>64</v>
      </c>
      <c r="V50" s="126">
        <f t="shared" si="84"/>
        <v>14.637599999999999</v>
      </c>
      <c r="W50" s="126">
        <f t="shared" si="84"/>
        <v>0</v>
      </c>
      <c r="X50" s="126">
        <f t="shared" si="84"/>
        <v>0</v>
      </c>
      <c r="Y50" s="126">
        <f t="shared" si="84"/>
        <v>0</v>
      </c>
      <c r="Z50" s="126">
        <f t="shared" si="84"/>
        <v>0</v>
      </c>
      <c r="AA50" s="126">
        <f t="shared" si="84"/>
        <v>0</v>
      </c>
      <c r="AB50" s="126">
        <f t="shared" si="84"/>
        <v>0</v>
      </c>
      <c r="AC50" s="285">
        <f t="shared" si="84"/>
        <v>0</v>
      </c>
      <c r="AD50" s="126">
        <f t="shared" si="84"/>
        <v>0</v>
      </c>
      <c r="AE50" s="126">
        <f t="shared" si="84"/>
        <v>0</v>
      </c>
      <c r="AF50" s="126">
        <f t="shared" si="84"/>
        <v>0</v>
      </c>
      <c r="AG50" s="126">
        <f t="shared" si="84"/>
        <v>0</v>
      </c>
      <c r="AH50" s="126">
        <f t="shared" si="84"/>
        <v>0</v>
      </c>
      <c r="AI50" s="128">
        <f t="shared" si="80"/>
        <v>14.637599999999999</v>
      </c>
      <c r="AJ50" s="2" t="str">
        <f t="shared" si="81"/>
        <v/>
      </c>
    </row>
    <row r="51" spans="1:36">
      <c r="A51" s="59" t="s">
        <v>19</v>
      </c>
      <c r="B51" s="65">
        <f t="shared" si="85"/>
        <v>0</v>
      </c>
      <c r="C51" s="65">
        <f t="shared" si="85"/>
        <v>1.655020211446018</v>
      </c>
      <c r="D51" s="65">
        <f t="shared" si="85"/>
        <v>722.79145070930997</v>
      </c>
      <c r="E51" s="65">
        <f t="shared" si="85"/>
        <v>0</v>
      </c>
      <c r="F51" s="397">
        <v>0</v>
      </c>
      <c r="G51" s="65">
        <f t="shared" si="82"/>
        <v>0</v>
      </c>
      <c r="H51" s="65">
        <f t="shared" si="82"/>
        <v>0</v>
      </c>
      <c r="I51" s="67">
        <f t="shared" si="78"/>
        <v>724.44647092075604</v>
      </c>
      <c r="K51" s="81" t="s">
        <v>19</v>
      </c>
      <c r="L51" s="65">
        <f t="shared" si="83"/>
        <v>0</v>
      </c>
      <c r="M51" s="65">
        <f t="shared" si="83"/>
        <v>1.655020211446018</v>
      </c>
      <c r="N51" s="65">
        <f t="shared" si="83"/>
        <v>722.79145070930997</v>
      </c>
      <c r="O51" s="65">
        <f t="shared" si="83"/>
        <v>0</v>
      </c>
      <c r="P51" s="65">
        <f t="shared" si="83"/>
        <v>0</v>
      </c>
      <c r="Q51" s="65">
        <f t="shared" si="83"/>
        <v>0</v>
      </c>
      <c r="R51" s="65">
        <f t="shared" si="83"/>
        <v>0</v>
      </c>
      <c r="S51" s="97">
        <f t="shared" si="79"/>
        <v>724.44647092075604</v>
      </c>
      <c r="U51" s="111" t="s">
        <v>19</v>
      </c>
      <c r="V51" s="129">
        <f t="shared" si="84"/>
        <v>0</v>
      </c>
      <c r="W51" s="129">
        <f t="shared" si="84"/>
        <v>0</v>
      </c>
      <c r="X51" s="129">
        <f t="shared" si="84"/>
        <v>0</v>
      </c>
      <c r="Y51" s="129">
        <f t="shared" si="84"/>
        <v>1.655020211446018</v>
      </c>
      <c r="Z51" s="129">
        <f t="shared" si="84"/>
        <v>722.79145070930997</v>
      </c>
      <c r="AA51" s="129">
        <f t="shared" si="84"/>
        <v>0</v>
      </c>
      <c r="AB51" s="129">
        <f t="shared" si="84"/>
        <v>0</v>
      </c>
      <c r="AC51" s="286">
        <f t="shared" si="84"/>
        <v>0</v>
      </c>
      <c r="AD51" s="129">
        <f t="shared" si="84"/>
        <v>0</v>
      </c>
      <c r="AE51" s="129">
        <f t="shared" si="84"/>
        <v>0</v>
      </c>
      <c r="AF51" s="129">
        <f t="shared" si="84"/>
        <v>0</v>
      </c>
      <c r="AG51" s="129">
        <f t="shared" si="84"/>
        <v>0</v>
      </c>
      <c r="AH51" s="129">
        <f t="shared" si="84"/>
        <v>0</v>
      </c>
      <c r="AI51" s="131">
        <f t="shared" si="80"/>
        <v>724.44647092075604</v>
      </c>
      <c r="AJ51" s="2" t="str">
        <f t="shared" si="81"/>
        <v/>
      </c>
    </row>
    <row r="52" spans="1:36">
      <c r="A52" s="58" t="s">
        <v>20</v>
      </c>
      <c r="B52" s="62">
        <f t="shared" si="85"/>
        <v>0</v>
      </c>
      <c r="C52" s="62">
        <f t="shared" si="85"/>
        <v>8.027281684775966</v>
      </c>
      <c r="D52" s="62">
        <f t="shared" si="85"/>
        <v>3505.7279265019665</v>
      </c>
      <c r="E52" s="62">
        <f t="shared" si="85"/>
        <v>0</v>
      </c>
      <c r="F52" s="397">
        <v>0</v>
      </c>
      <c r="G52" s="62">
        <f t="shared" si="82"/>
        <v>0</v>
      </c>
      <c r="H52" s="62">
        <f t="shared" si="82"/>
        <v>0</v>
      </c>
      <c r="I52" s="64">
        <f t="shared" si="78"/>
        <v>3513.7552081867425</v>
      </c>
      <c r="K52" s="80" t="s">
        <v>20</v>
      </c>
      <c r="L52" s="93">
        <f t="shared" si="83"/>
        <v>0</v>
      </c>
      <c r="M52" s="93">
        <f t="shared" si="83"/>
        <v>8.027281684775966</v>
      </c>
      <c r="N52" s="93">
        <f t="shared" si="83"/>
        <v>3505.7279265019665</v>
      </c>
      <c r="O52" s="93">
        <f t="shared" si="83"/>
        <v>0</v>
      </c>
      <c r="P52" s="93">
        <f t="shared" si="83"/>
        <v>0</v>
      </c>
      <c r="Q52" s="93">
        <f t="shared" si="83"/>
        <v>0</v>
      </c>
      <c r="R52" s="93">
        <f t="shared" si="83"/>
        <v>0</v>
      </c>
      <c r="S52" s="95">
        <f t="shared" si="79"/>
        <v>3513.7552081867425</v>
      </c>
      <c r="U52" s="110" t="s">
        <v>20</v>
      </c>
      <c r="V52" s="126">
        <f t="shared" si="84"/>
        <v>0</v>
      </c>
      <c r="W52" s="126">
        <f t="shared" si="84"/>
        <v>0</v>
      </c>
      <c r="X52" s="126">
        <f t="shared" si="84"/>
        <v>0</v>
      </c>
      <c r="Y52" s="126">
        <f t="shared" si="84"/>
        <v>8.027281684775966</v>
      </c>
      <c r="Z52" s="126">
        <f t="shared" si="84"/>
        <v>3505.7279265019665</v>
      </c>
      <c r="AA52" s="126">
        <f t="shared" si="84"/>
        <v>0</v>
      </c>
      <c r="AB52" s="126">
        <f t="shared" si="84"/>
        <v>0</v>
      </c>
      <c r="AC52" s="285">
        <f t="shared" si="84"/>
        <v>0</v>
      </c>
      <c r="AD52" s="126">
        <f t="shared" si="84"/>
        <v>0</v>
      </c>
      <c r="AE52" s="126">
        <f t="shared" si="84"/>
        <v>0</v>
      </c>
      <c r="AF52" s="126">
        <f t="shared" si="84"/>
        <v>0</v>
      </c>
      <c r="AG52" s="126">
        <f t="shared" si="84"/>
        <v>0</v>
      </c>
      <c r="AH52" s="126">
        <f t="shared" si="84"/>
        <v>0</v>
      </c>
      <c r="AI52" s="128">
        <f t="shared" si="80"/>
        <v>3513.7552081867425</v>
      </c>
      <c r="AJ52" s="2" t="str">
        <f t="shared" si="81"/>
        <v/>
      </c>
    </row>
    <row r="53" spans="1:36" ht="15" thickBot="1">
      <c r="A53" s="60" t="s">
        <v>11</v>
      </c>
      <c r="B53" s="54">
        <f t="shared" si="85"/>
        <v>0</v>
      </c>
      <c r="C53" s="54">
        <f t="shared" si="85"/>
        <v>0</v>
      </c>
      <c r="D53" s="54">
        <f t="shared" si="85"/>
        <v>0</v>
      </c>
      <c r="E53" s="54">
        <f t="shared" si="85"/>
        <v>0</v>
      </c>
      <c r="F53" s="398">
        <v>0</v>
      </c>
      <c r="G53" s="54">
        <f t="shared" si="82"/>
        <v>0</v>
      </c>
      <c r="H53" s="54">
        <f t="shared" si="82"/>
        <v>0</v>
      </c>
      <c r="I53" s="69">
        <f t="shared" si="78"/>
        <v>0</v>
      </c>
      <c r="K53" s="82" t="s">
        <v>11</v>
      </c>
      <c r="L53" s="54">
        <f t="shared" si="83"/>
        <v>0</v>
      </c>
      <c r="M53" s="54">
        <f t="shared" si="83"/>
        <v>0</v>
      </c>
      <c r="N53" s="54">
        <f t="shared" si="83"/>
        <v>0</v>
      </c>
      <c r="O53" s="54">
        <f t="shared" si="83"/>
        <v>0</v>
      </c>
      <c r="P53" s="54">
        <f t="shared" si="83"/>
        <v>0</v>
      </c>
      <c r="Q53" s="54">
        <f t="shared" si="83"/>
        <v>0</v>
      </c>
      <c r="R53" s="54">
        <f t="shared" si="83"/>
        <v>0</v>
      </c>
      <c r="S53" s="99">
        <f t="shared" si="79"/>
        <v>0</v>
      </c>
      <c r="U53" s="111" t="s">
        <v>11</v>
      </c>
      <c r="V53" s="129">
        <f t="shared" si="84"/>
        <v>0</v>
      </c>
      <c r="W53" s="129">
        <f t="shared" si="84"/>
        <v>0</v>
      </c>
      <c r="X53" s="129">
        <f t="shared" si="84"/>
        <v>0</v>
      </c>
      <c r="Y53" s="129">
        <f t="shared" si="84"/>
        <v>0</v>
      </c>
      <c r="Z53" s="129">
        <f t="shared" si="84"/>
        <v>0</v>
      </c>
      <c r="AA53" s="129">
        <f t="shared" si="84"/>
        <v>0</v>
      </c>
      <c r="AB53" s="129">
        <f t="shared" si="84"/>
        <v>0</v>
      </c>
      <c r="AC53" s="286">
        <f t="shared" si="84"/>
        <v>0</v>
      </c>
      <c r="AD53" s="129">
        <f t="shared" si="84"/>
        <v>0</v>
      </c>
      <c r="AE53" s="129">
        <f t="shared" si="84"/>
        <v>0</v>
      </c>
      <c r="AF53" s="129">
        <f t="shared" si="84"/>
        <v>0</v>
      </c>
      <c r="AG53" s="129">
        <f t="shared" si="84"/>
        <v>0</v>
      </c>
      <c r="AH53" s="129">
        <f t="shared" si="84"/>
        <v>0</v>
      </c>
      <c r="AI53" s="131">
        <f t="shared" si="80"/>
        <v>0</v>
      </c>
      <c r="AJ53" s="2" t="str">
        <f t="shared" si="81"/>
        <v/>
      </c>
    </row>
    <row r="54" spans="1:36" ht="15">
      <c r="A54" s="34" t="s">
        <v>26</v>
      </c>
      <c r="B54" s="70">
        <f>SUM(B33:B49)</f>
        <v>11252.294857518666</v>
      </c>
      <c r="C54" s="70">
        <f t="shared" ref="C54:I54" si="86">SUM(C33:C49)</f>
        <v>27339.387350463057</v>
      </c>
      <c r="D54" s="70">
        <f t="shared" si="86"/>
        <v>29410.207567108206</v>
      </c>
      <c r="E54" s="70">
        <f t="shared" si="86"/>
        <v>20673.201432327463</v>
      </c>
      <c r="F54" s="70">
        <f t="shared" si="86"/>
        <v>0</v>
      </c>
      <c r="G54" s="70">
        <f t="shared" si="86"/>
        <v>2128.493083346762</v>
      </c>
      <c r="H54" s="71">
        <f t="shared" si="86"/>
        <v>66.183654272957284</v>
      </c>
      <c r="I54" s="40">
        <f t="shared" si="86"/>
        <v>90869.767945037122</v>
      </c>
      <c r="K54" s="83" t="s">
        <v>26</v>
      </c>
      <c r="L54" s="70">
        <f>SUM(L33:L49)</f>
        <v>11252.294857518666</v>
      </c>
      <c r="M54" s="70">
        <f t="shared" ref="M54:S54" si="87">SUM(M33:M49)</f>
        <v>27339.387350463057</v>
      </c>
      <c r="N54" s="70">
        <f t="shared" si="87"/>
        <v>29410.207567108206</v>
      </c>
      <c r="O54" s="70">
        <f t="shared" si="87"/>
        <v>20673.201432327463</v>
      </c>
      <c r="P54" s="70">
        <f t="shared" si="87"/>
        <v>6173.8243381195025</v>
      </c>
      <c r="Q54" s="70">
        <f t="shared" si="87"/>
        <v>2128.493083346762</v>
      </c>
      <c r="R54" s="71">
        <f t="shared" si="87"/>
        <v>66.183654272957284</v>
      </c>
      <c r="S54" s="100">
        <f t="shared" si="87"/>
        <v>97043.592283156628</v>
      </c>
      <c r="U54" s="112" t="s">
        <v>62</v>
      </c>
      <c r="V54" s="132">
        <f>SUM(V33:V49)</f>
        <v>6947.2523817001374</v>
      </c>
      <c r="W54" s="132">
        <f t="shared" ref="W54:AH54" si="88">SUM(W33:W49)</f>
        <v>2120.0497718448551</v>
      </c>
      <c r="X54" s="132">
        <f t="shared" si="88"/>
        <v>2128.493083346762</v>
      </c>
      <c r="Y54" s="132">
        <f t="shared" si="88"/>
        <v>27339.387350463057</v>
      </c>
      <c r="Z54" s="132">
        <f t="shared" si="88"/>
        <v>26771.488278033929</v>
      </c>
      <c r="AA54" s="132">
        <f t="shared" si="88"/>
        <v>18882.10510789281</v>
      </c>
      <c r="AB54" s="132">
        <f t="shared" si="88"/>
        <v>6173.8243381195025</v>
      </c>
      <c r="AC54" s="132">
        <f t="shared" si="88"/>
        <v>6680.9919717555749</v>
      </c>
      <c r="AD54" s="133">
        <f t="shared" si="88"/>
        <v>2184.9927039736763</v>
      </c>
      <c r="AE54" s="133">
        <f t="shared" si="88"/>
        <v>1745.3998563824352</v>
      </c>
      <c r="AF54" s="133">
        <f t="shared" si="88"/>
        <v>66.183654272957284</v>
      </c>
      <c r="AG54" s="133">
        <f t="shared" si="88"/>
        <v>2638.7192890742799</v>
      </c>
      <c r="AH54" s="133">
        <f t="shared" si="88"/>
        <v>45.696468052225555</v>
      </c>
      <c r="AI54" s="134">
        <f>SUM(V54:AC54)</f>
        <v>97043.592283156628</v>
      </c>
      <c r="AJ54" s="2" t="str">
        <f t="shared" si="81"/>
        <v/>
      </c>
    </row>
    <row r="55" spans="1:36" s="14" customFormat="1" ht="15" thickBot="1">
      <c r="A55" s="31" t="s">
        <v>86</v>
      </c>
      <c r="B55" s="49">
        <f>IF($I54=0,"-",B54/$I54)</f>
        <v>0.1238288059052231</v>
      </c>
      <c r="C55" s="49">
        <f t="shared" ref="C55:H55" si="89">IF($I54=0,"-",C54/$I54)</f>
        <v>0.30086340010243423</v>
      </c>
      <c r="D55" s="49">
        <f t="shared" si="89"/>
        <v>0.32365227987483214</v>
      </c>
      <c r="E55" s="49">
        <f t="shared" si="89"/>
        <v>0.22750362304030222</v>
      </c>
      <c r="F55" s="49">
        <f t="shared" si="89"/>
        <v>0</v>
      </c>
      <c r="G55" s="49">
        <f t="shared" si="89"/>
        <v>2.342355583690043E-2</v>
      </c>
      <c r="H55" s="72">
        <f t="shared" si="89"/>
        <v>7.2833524030774114E-4</v>
      </c>
      <c r="I55" s="50">
        <f>SUM(B55:H55)</f>
        <v>0.99999999999999989</v>
      </c>
      <c r="K55" s="84" t="s">
        <v>86</v>
      </c>
      <c r="L55" s="101">
        <f>IF($S54=0,"-",L54/$S54)</f>
        <v>0.11595093084236197</v>
      </c>
      <c r="M55" s="101">
        <f t="shared" ref="M55:R55" si="90">IF($S54=0,"-",M54/$S54)</f>
        <v>0.28172274652293777</v>
      </c>
      <c r="N55" s="101">
        <f t="shared" si="90"/>
        <v>0.30306181866489695</v>
      </c>
      <c r="O55" s="101">
        <f t="shared" si="90"/>
        <v>0.21303005119602944</v>
      </c>
      <c r="P55" s="101">
        <f t="shared" si="90"/>
        <v>6.3619082856138889E-2</v>
      </c>
      <c r="Q55" s="101">
        <f t="shared" si="90"/>
        <v>2.1933370697327266E-2</v>
      </c>
      <c r="R55" s="102">
        <f t="shared" si="90"/>
        <v>6.8199922030755711E-4</v>
      </c>
      <c r="S55" s="103">
        <f>SUM(L55:R55)</f>
        <v>0.99999999999999989</v>
      </c>
      <c r="U55" s="113" t="s">
        <v>86</v>
      </c>
      <c r="V55" s="135">
        <f>+V54/$AI54</f>
        <v>7.1588986127278154E-2</v>
      </c>
      <c r="W55" s="135">
        <f t="shared" ref="W55:AH55" si="91">+W54/$AI54</f>
        <v>2.1846365349490689E-2</v>
      </c>
      <c r="X55" s="135">
        <f t="shared" si="91"/>
        <v>2.1933370697327266E-2</v>
      </c>
      <c r="Y55" s="135">
        <f t="shared" si="91"/>
        <v>0.28172274652293777</v>
      </c>
      <c r="Z55" s="135">
        <f t="shared" si="91"/>
        <v>0.27587074682807805</v>
      </c>
      <c r="AA55" s="135">
        <f t="shared" si="91"/>
        <v>0.19457343513003983</v>
      </c>
      <c r="AB55" s="135">
        <f t="shared" si="91"/>
        <v>6.3619082856138889E-2</v>
      </c>
      <c r="AC55" s="135">
        <f t="shared" si="91"/>
        <v>6.8845266488709339E-2</v>
      </c>
      <c r="AD55" s="135">
        <f t="shared" si="91"/>
        <v>2.2515579365593154E-2</v>
      </c>
      <c r="AE55" s="135">
        <f t="shared" si="91"/>
        <v>1.7985730075713361E-2</v>
      </c>
      <c r="AF55" s="135">
        <f t="shared" si="91"/>
        <v>6.8199922030755711E-4</v>
      </c>
      <c r="AG55" s="135">
        <f t="shared" si="91"/>
        <v>2.7191071836818938E-2</v>
      </c>
      <c r="AH55" s="135">
        <f t="shared" si="91"/>
        <v>4.70885990276319E-4</v>
      </c>
      <c r="AI55" s="136">
        <f>SUM(V55:AC55)</f>
        <v>1</v>
      </c>
      <c r="AJ55" s="14" t="str">
        <f t="shared" si="81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</row>
    <row r="57" spans="1:36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375" t="s">
        <v>51</v>
      </c>
      <c r="L57" s="86" t="s">
        <v>0</v>
      </c>
      <c r="M57" s="86" t="s">
        <v>1</v>
      </c>
      <c r="N57" s="86" t="s">
        <v>2</v>
      </c>
      <c r="O57" s="86" t="s">
        <v>3</v>
      </c>
      <c r="P57" s="86" t="s">
        <v>27</v>
      </c>
      <c r="Q57" s="86" t="s">
        <v>4</v>
      </c>
      <c r="R57" s="86" t="s">
        <v>5</v>
      </c>
      <c r="S57" s="87" t="s">
        <v>6</v>
      </c>
    </row>
    <row r="58" spans="1:36" ht="15">
      <c r="A58" s="407" t="s">
        <v>51</v>
      </c>
      <c r="B58" s="386" t="s">
        <v>119</v>
      </c>
      <c r="C58" s="387"/>
      <c r="D58" s="387"/>
      <c r="E58" s="387"/>
      <c r="F58" s="387"/>
      <c r="G58" s="387"/>
      <c r="H58" s="387"/>
      <c r="I58" s="388"/>
      <c r="K58" s="376" t="s">
        <v>51</v>
      </c>
      <c r="L58" s="389" t="s">
        <v>119</v>
      </c>
      <c r="M58" s="390"/>
      <c r="N58" s="390"/>
      <c r="O58" s="390"/>
      <c r="P58" s="390"/>
      <c r="Q58" s="390"/>
      <c r="R58" s="390"/>
      <c r="S58" s="391"/>
    </row>
    <row r="59" spans="1:36" ht="15">
      <c r="A59" s="26" t="s">
        <v>7</v>
      </c>
      <c r="B59" s="377"/>
      <c r="C59" s="378"/>
      <c r="D59" s="378"/>
      <c r="E59" s="379"/>
      <c r="F59" s="38">
        <f>F449+F475+F501+F527+F553</f>
        <v>0.22447487952851297</v>
      </c>
      <c r="G59" s="377"/>
      <c r="H59" s="379"/>
      <c r="I59" s="40">
        <f>SUM(B59:H59)</f>
        <v>0.22447487952851297</v>
      </c>
      <c r="K59" s="85" t="s">
        <v>7</v>
      </c>
      <c r="L59" s="377"/>
      <c r="M59" s="378"/>
      <c r="N59" s="378"/>
      <c r="O59" s="379"/>
      <c r="P59" s="38">
        <f>P449+P475+P501+P527+P553</f>
        <v>0</v>
      </c>
      <c r="Q59" s="377"/>
      <c r="R59" s="399"/>
      <c r="S59" s="105">
        <f>SUM(L59:R59)</f>
        <v>0</v>
      </c>
    </row>
    <row r="60" spans="1:36" ht="15">
      <c r="A60" s="27" t="s">
        <v>8</v>
      </c>
      <c r="B60" s="380"/>
      <c r="C60" s="381"/>
      <c r="D60" s="381"/>
      <c r="E60" s="382"/>
      <c r="F60" s="41">
        <f t="shared" ref="F60:F79" si="92">F450+F476+F502+F528+F554</f>
        <v>0</v>
      </c>
      <c r="G60" s="380"/>
      <c r="H60" s="382"/>
      <c r="I60" s="43">
        <f t="shared" ref="I60:I79" si="93">SUM(B60:H60)</f>
        <v>0</v>
      </c>
      <c r="K60" s="77" t="s">
        <v>8</v>
      </c>
      <c r="L60" s="380"/>
      <c r="M60" s="381"/>
      <c r="N60" s="381"/>
      <c r="O60" s="382"/>
      <c r="P60" s="90">
        <f t="shared" ref="P60:P79" si="94">P450+P476+P502+P528+P554</f>
        <v>0</v>
      </c>
      <c r="Q60" s="380"/>
      <c r="R60" s="400"/>
      <c r="S60" s="92">
        <f t="shared" ref="S60:S79" si="95">SUM(L60:R60)</f>
        <v>0</v>
      </c>
    </row>
    <row r="61" spans="1:36" ht="15">
      <c r="A61" s="28" t="s">
        <v>10</v>
      </c>
      <c r="B61" s="380"/>
      <c r="C61" s="381"/>
      <c r="D61" s="381"/>
      <c r="E61" s="382"/>
      <c r="F61" s="44">
        <f t="shared" si="92"/>
        <v>0</v>
      </c>
      <c r="G61" s="380"/>
      <c r="H61" s="382"/>
      <c r="I61" s="40">
        <f t="shared" si="93"/>
        <v>0</v>
      </c>
      <c r="K61" s="78" t="s">
        <v>10</v>
      </c>
      <c r="L61" s="380"/>
      <c r="M61" s="381"/>
      <c r="N61" s="381"/>
      <c r="O61" s="382"/>
      <c r="P61" s="44">
        <f t="shared" si="94"/>
        <v>0</v>
      </c>
      <c r="Q61" s="380"/>
      <c r="R61" s="400"/>
      <c r="S61" s="89">
        <f t="shared" si="95"/>
        <v>0</v>
      </c>
    </row>
    <row r="62" spans="1:36" ht="15">
      <c r="A62" s="27" t="s">
        <v>55</v>
      </c>
      <c r="B62" s="380"/>
      <c r="C62" s="381"/>
      <c r="D62" s="381"/>
      <c r="E62" s="382"/>
      <c r="F62" s="41">
        <f t="shared" si="92"/>
        <v>0</v>
      </c>
      <c r="G62" s="380"/>
      <c r="H62" s="382"/>
      <c r="I62" s="43">
        <f t="shared" si="93"/>
        <v>0</v>
      </c>
      <c r="K62" s="77" t="s">
        <v>55</v>
      </c>
      <c r="L62" s="380"/>
      <c r="M62" s="381"/>
      <c r="N62" s="381"/>
      <c r="O62" s="382"/>
      <c r="P62" s="90">
        <f t="shared" si="94"/>
        <v>0</v>
      </c>
      <c r="Q62" s="380"/>
      <c r="R62" s="400"/>
      <c r="S62" s="92">
        <f t="shared" si="95"/>
        <v>0</v>
      </c>
    </row>
    <row r="63" spans="1:36" ht="15">
      <c r="A63" s="28" t="s">
        <v>16</v>
      </c>
      <c r="B63" s="380"/>
      <c r="C63" s="381"/>
      <c r="D63" s="381"/>
      <c r="E63" s="382"/>
      <c r="F63" s="44">
        <f t="shared" si="92"/>
        <v>0</v>
      </c>
      <c r="G63" s="380"/>
      <c r="H63" s="382"/>
      <c r="I63" s="40">
        <f t="shared" si="93"/>
        <v>0</v>
      </c>
      <c r="K63" s="78" t="s">
        <v>16</v>
      </c>
      <c r="L63" s="380"/>
      <c r="M63" s="381"/>
      <c r="N63" s="381"/>
      <c r="O63" s="382"/>
      <c r="P63" s="44">
        <f t="shared" si="94"/>
        <v>0</v>
      </c>
      <c r="Q63" s="380"/>
      <c r="R63" s="400"/>
      <c r="S63" s="89">
        <f t="shared" si="95"/>
        <v>0</v>
      </c>
    </row>
    <row r="64" spans="1:36" ht="15">
      <c r="A64" s="27" t="s">
        <v>67</v>
      </c>
      <c r="B64" s="380"/>
      <c r="C64" s="381"/>
      <c r="D64" s="381"/>
      <c r="E64" s="382"/>
      <c r="F64" s="41">
        <f t="shared" si="92"/>
        <v>0</v>
      </c>
      <c r="G64" s="380"/>
      <c r="H64" s="382"/>
      <c r="I64" s="43">
        <f t="shared" si="93"/>
        <v>0</v>
      </c>
      <c r="K64" s="77" t="s">
        <v>67</v>
      </c>
      <c r="L64" s="380"/>
      <c r="M64" s="381"/>
      <c r="N64" s="381"/>
      <c r="O64" s="382"/>
      <c r="P64" s="90">
        <f t="shared" si="94"/>
        <v>0</v>
      </c>
      <c r="Q64" s="380"/>
      <c r="R64" s="400"/>
      <c r="S64" s="92">
        <f t="shared" si="95"/>
        <v>0</v>
      </c>
    </row>
    <row r="65" spans="1:19" ht="15">
      <c r="A65" s="28" t="s">
        <v>57</v>
      </c>
      <c r="B65" s="380"/>
      <c r="C65" s="381"/>
      <c r="D65" s="381"/>
      <c r="E65" s="382"/>
      <c r="F65" s="44">
        <f t="shared" si="92"/>
        <v>44743.791575995579</v>
      </c>
      <c r="G65" s="380"/>
      <c r="H65" s="382"/>
      <c r="I65" s="40">
        <f t="shared" si="93"/>
        <v>44743.791575995579</v>
      </c>
      <c r="K65" s="78" t="s">
        <v>57</v>
      </c>
      <c r="L65" s="380"/>
      <c r="M65" s="381"/>
      <c r="N65" s="381"/>
      <c r="O65" s="382"/>
      <c r="P65" s="44">
        <f t="shared" si="94"/>
        <v>12535.014940786607</v>
      </c>
      <c r="Q65" s="380"/>
      <c r="R65" s="400"/>
      <c r="S65" s="89">
        <f t="shared" si="95"/>
        <v>12535.014940786607</v>
      </c>
    </row>
    <row r="66" spans="1:19" ht="15">
      <c r="A66" s="27" t="s">
        <v>12</v>
      </c>
      <c r="B66" s="380"/>
      <c r="C66" s="381"/>
      <c r="D66" s="381"/>
      <c r="E66" s="382"/>
      <c r="F66" s="41">
        <f t="shared" si="92"/>
        <v>15887.027104033739</v>
      </c>
      <c r="G66" s="380"/>
      <c r="H66" s="382"/>
      <c r="I66" s="43">
        <f t="shared" si="93"/>
        <v>15887.027104033739</v>
      </c>
      <c r="K66" s="77" t="s">
        <v>12</v>
      </c>
      <c r="L66" s="380"/>
      <c r="M66" s="381"/>
      <c r="N66" s="381"/>
      <c r="O66" s="382"/>
      <c r="P66" s="90">
        <f t="shared" si="94"/>
        <v>6498.2978515469049</v>
      </c>
      <c r="Q66" s="380"/>
      <c r="R66" s="400"/>
      <c r="S66" s="92">
        <f t="shared" si="95"/>
        <v>6498.2978515469049</v>
      </c>
    </row>
    <row r="67" spans="1:19" ht="15">
      <c r="A67" s="28" t="s">
        <v>58</v>
      </c>
      <c r="B67" s="380"/>
      <c r="C67" s="381"/>
      <c r="D67" s="381"/>
      <c r="E67" s="382"/>
      <c r="F67" s="44">
        <f t="shared" si="92"/>
        <v>1003.1249202692824</v>
      </c>
      <c r="G67" s="380"/>
      <c r="H67" s="382"/>
      <c r="I67" s="40">
        <f t="shared" si="93"/>
        <v>1003.1249202692824</v>
      </c>
      <c r="K67" s="78" t="s">
        <v>58</v>
      </c>
      <c r="L67" s="380"/>
      <c r="M67" s="381"/>
      <c r="N67" s="381"/>
      <c r="O67" s="382"/>
      <c r="P67" s="44">
        <f t="shared" si="94"/>
        <v>1.7541523789077473E-14</v>
      </c>
      <c r="Q67" s="380"/>
      <c r="R67" s="400"/>
      <c r="S67" s="89">
        <f t="shared" si="95"/>
        <v>1.7541523789077473E-14</v>
      </c>
    </row>
    <row r="68" spans="1:19" ht="15">
      <c r="A68" s="27" t="s">
        <v>17</v>
      </c>
      <c r="B68" s="380"/>
      <c r="C68" s="381"/>
      <c r="D68" s="381"/>
      <c r="E68" s="382"/>
      <c r="F68" s="41">
        <f t="shared" si="92"/>
        <v>23.673042615310152</v>
      </c>
      <c r="G68" s="380"/>
      <c r="H68" s="382"/>
      <c r="I68" s="43">
        <f t="shared" si="93"/>
        <v>23.673042615310152</v>
      </c>
      <c r="K68" s="77" t="s">
        <v>17</v>
      </c>
      <c r="L68" s="380"/>
      <c r="M68" s="381"/>
      <c r="N68" s="381"/>
      <c r="O68" s="382"/>
      <c r="P68" s="90">
        <f t="shared" si="94"/>
        <v>23.673042615310305</v>
      </c>
      <c r="Q68" s="380"/>
      <c r="R68" s="400"/>
      <c r="S68" s="92">
        <f t="shared" si="95"/>
        <v>23.673042615310305</v>
      </c>
    </row>
    <row r="69" spans="1:19" ht="15">
      <c r="A69" s="28" t="s">
        <v>139</v>
      </c>
      <c r="B69" s="380"/>
      <c r="C69" s="381"/>
      <c r="D69" s="381"/>
      <c r="E69" s="382"/>
      <c r="F69" s="44">
        <f t="shared" si="92"/>
        <v>12.487436949094576</v>
      </c>
      <c r="G69" s="380"/>
      <c r="H69" s="382"/>
      <c r="I69" s="40">
        <f t="shared" si="93"/>
        <v>12.487436949094576</v>
      </c>
      <c r="K69" s="78" t="s">
        <v>139</v>
      </c>
      <c r="L69" s="380"/>
      <c r="M69" s="381"/>
      <c r="N69" s="381"/>
      <c r="O69" s="382"/>
      <c r="P69" s="44">
        <f t="shared" si="94"/>
        <v>4.4211619922680256</v>
      </c>
      <c r="Q69" s="380"/>
      <c r="R69" s="400"/>
      <c r="S69" s="89">
        <f t="shared" si="95"/>
        <v>4.4211619922680256</v>
      </c>
    </row>
    <row r="70" spans="1:19" ht="15">
      <c r="A70" s="27" t="s">
        <v>25</v>
      </c>
      <c r="B70" s="380"/>
      <c r="C70" s="381"/>
      <c r="D70" s="381"/>
      <c r="E70" s="382"/>
      <c r="F70" s="41">
        <f t="shared" si="92"/>
        <v>2026.4038782203716</v>
      </c>
      <c r="G70" s="380"/>
      <c r="H70" s="382"/>
      <c r="I70" s="43">
        <f t="shared" si="93"/>
        <v>2026.4038782203716</v>
      </c>
      <c r="K70" s="77" t="s">
        <v>25</v>
      </c>
      <c r="L70" s="380"/>
      <c r="M70" s="381"/>
      <c r="N70" s="381"/>
      <c r="O70" s="382"/>
      <c r="P70" s="90">
        <f t="shared" si="94"/>
        <v>-1.1823431123048067E-11</v>
      </c>
      <c r="Q70" s="380"/>
      <c r="R70" s="400"/>
      <c r="S70" s="92">
        <f t="shared" si="95"/>
        <v>-1.1823431123048067E-11</v>
      </c>
    </row>
    <row r="71" spans="1:19" ht="15">
      <c r="A71" s="28" t="s">
        <v>24</v>
      </c>
      <c r="B71" s="380"/>
      <c r="C71" s="381"/>
      <c r="D71" s="381"/>
      <c r="E71" s="382"/>
      <c r="F71" s="44">
        <f t="shared" si="92"/>
        <v>0</v>
      </c>
      <c r="G71" s="380"/>
      <c r="H71" s="382"/>
      <c r="I71" s="40">
        <f t="shared" si="93"/>
        <v>0</v>
      </c>
      <c r="K71" s="78" t="s">
        <v>24</v>
      </c>
      <c r="L71" s="380"/>
      <c r="M71" s="381"/>
      <c r="N71" s="381"/>
      <c r="O71" s="382"/>
      <c r="P71" s="44">
        <f t="shared" si="94"/>
        <v>7.9580786405131221E-13</v>
      </c>
      <c r="Q71" s="380"/>
      <c r="R71" s="400"/>
      <c r="S71" s="89">
        <f t="shared" si="95"/>
        <v>7.9580786405131221E-13</v>
      </c>
    </row>
    <row r="72" spans="1:19" ht="15">
      <c r="A72" s="27" t="s">
        <v>59</v>
      </c>
      <c r="B72" s="380"/>
      <c r="C72" s="381"/>
      <c r="D72" s="381"/>
      <c r="E72" s="382"/>
      <c r="F72" s="41">
        <f t="shared" si="92"/>
        <v>0</v>
      </c>
      <c r="G72" s="380"/>
      <c r="H72" s="382"/>
      <c r="I72" s="43">
        <f t="shared" si="93"/>
        <v>0</v>
      </c>
      <c r="K72" s="77" t="s">
        <v>59</v>
      </c>
      <c r="L72" s="380"/>
      <c r="M72" s="381"/>
      <c r="N72" s="381"/>
      <c r="O72" s="382"/>
      <c r="P72" s="90">
        <f t="shared" si="94"/>
        <v>1.6004194497432067E-12</v>
      </c>
      <c r="Q72" s="380"/>
      <c r="R72" s="400"/>
      <c r="S72" s="92">
        <f t="shared" si="95"/>
        <v>1.6004194497432067E-12</v>
      </c>
    </row>
    <row r="73" spans="1:19" ht="15">
      <c r="A73" s="28" t="s">
        <v>22</v>
      </c>
      <c r="B73" s="380"/>
      <c r="C73" s="381"/>
      <c r="D73" s="381"/>
      <c r="E73" s="382"/>
      <c r="F73" s="52">
        <f t="shared" si="92"/>
        <v>586.08623518914726</v>
      </c>
      <c r="G73" s="380"/>
      <c r="H73" s="382"/>
      <c r="I73" s="40">
        <f t="shared" si="93"/>
        <v>586.08623518914726</v>
      </c>
      <c r="K73" s="78" t="s">
        <v>22</v>
      </c>
      <c r="L73" s="380"/>
      <c r="M73" s="381"/>
      <c r="N73" s="381"/>
      <c r="O73" s="382"/>
      <c r="P73" s="44">
        <f t="shared" si="94"/>
        <v>402.15366454292194</v>
      </c>
      <c r="Q73" s="380"/>
      <c r="R73" s="400"/>
      <c r="S73" s="89">
        <f t="shared" si="95"/>
        <v>402.15366454292194</v>
      </c>
    </row>
    <row r="74" spans="1:19" ht="15">
      <c r="A74" s="27" t="s">
        <v>21</v>
      </c>
      <c r="B74" s="380"/>
      <c r="C74" s="381"/>
      <c r="D74" s="381"/>
      <c r="E74" s="382"/>
      <c r="F74" s="41">
        <f t="shared" si="92"/>
        <v>0</v>
      </c>
      <c r="G74" s="380"/>
      <c r="H74" s="382"/>
      <c r="I74" s="43">
        <f t="shared" si="93"/>
        <v>0</v>
      </c>
      <c r="K74" s="77" t="s">
        <v>21</v>
      </c>
      <c r="L74" s="380"/>
      <c r="M74" s="381"/>
      <c r="N74" s="381"/>
      <c r="O74" s="382"/>
      <c r="P74" s="90">
        <f t="shared" si="94"/>
        <v>0</v>
      </c>
      <c r="Q74" s="380"/>
      <c r="R74" s="400"/>
      <c r="S74" s="92">
        <f t="shared" si="95"/>
        <v>0</v>
      </c>
    </row>
    <row r="75" spans="1:19" ht="15">
      <c r="A75" s="29" t="s">
        <v>63</v>
      </c>
      <c r="B75" s="380"/>
      <c r="C75" s="381"/>
      <c r="D75" s="381"/>
      <c r="E75" s="382"/>
      <c r="F75" s="44">
        <f t="shared" si="92"/>
        <v>0</v>
      </c>
      <c r="G75" s="380"/>
      <c r="H75" s="382"/>
      <c r="I75" s="40">
        <f t="shared" si="93"/>
        <v>0</v>
      </c>
      <c r="K75" s="79" t="s">
        <v>63</v>
      </c>
      <c r="L75" s="380"/>
      <c r="M75" s="381"/>
      <c r="N75" s="381"/>
      <c r="O75" s="382"/>
      <c r="P75" s="44">
        <f t="shared" si="94"/>
        <v>0</v>
      </c>
      <c r="Q75" s="380"/>
      <c r="R75" s="400"/>
      <c r="S75" s="89">
        <f t="shared" si="95"/>
        <v>0</v>
      </c>
    </row>
    <row r="76" spans="1:19">
      <c r="A76" s="58" t="s">
        <v>23</v>
      </c>
      <c r="B76" s="380"/>
      <c r="C76" s="381"/>
      <c r="D76" s="381"/>
      <c r="E76" s="382"/>
      <c r="F76" s="62">
        <f t="shared" si="92"/>
        <v>0</v>
      </c>
      <c r="G76" s="380"/>
      <c r="H76" s="382"/>
      <c r="I76" s="64">
        <f t="shared" si="93"/>
        <v>0</v>
      </c>
      <c r="K76" s="80" t="s">
        <v>23</v>
      </c>
      <c r="L76" s="380"/>
      <c r="M76" s="381"/>
      <c r="N76" s="381"/>
      <c r="O76" s="382"/>
      <c r="P76" s="93">
        <f t="shared" si="94"/>
        <v>0</v>
      </c>
      <c r="Q76" s="380"/>
      <c r="R76" s="400"/>
      <c r="S76" s="95">
        <f t="shared" si="95"/>
        <v>0</v>
      </c>
    </row>
    <row r="77" spans="1:19">
      <c r="A77" s="59" t="s">
        <v>19</v>
      </c>
      <c r="B77" s="380"/>
      <c r="C77" s="381"/>
      <c r="D77" s="381"/>
      <c r="E77" s="382"/>
      <c r="F77" s="65">
        <f t="shared" si="92"/>
        <v>0</v>
      </c>
      <c r="G77" s="380"/>
      <c r="H77" s="382"/>
      <c r="I77" s="67">
        <f t="shared" si="93"/>
        <v>0</v>
      </c>
      <c r="K77" s="81" t="s">
        <v>19</v>
      </c>
      <c r="L77" s="380"/>
      <c r="M77" s="381"/>
      <c r="N77" s="381"/>
      <c r="O77" s="382"/>
      <c r="P77" s="65">
        <f t="shared" si="94"/>
        <v>0</v>
      </c>
      <c r="Q77" s="380"/>
      <c r="R77" s="400"/>
      <c r="S77" s="97">
        <f t="shared" si="95"/>
        <v>0</v>
      </c>
    </row>
    <row r="78" spans="1:19">
      <c r="A78" s="58" t="s">
        <v>20</v>
      </c>
      <c r="B78" s="380"/>
      <c r="C78" s="381"/>
      <c r="D78" s="381"/>
      <c r="E78" s="382"/>
      <c r="F78" s="62">
        <f t="shared" si="92"/>
        <v>0</v>
      </c>
      <c r="G78" s="380"/>
      <c r="H78" s="382"/>
      <c r="I78" s="64">
        <f t="shared" si="93"/>
        <v>0</v>
      </c>
      <c r="K78" s="80" t="s">
        <v>20</v>
      </c>
      <c r="L78" s="380"/>
      <c r="M78" s="381"/>
      <c r="N78" s="381"/>
      <c r="O78" s="382"/>
      <c r="P78" s="93">
        <f t="shared" si="94"/>
        <v>0</v>
      </c>
      <c r="Q78" s="380"/>
      <c r="R78" s="400"/>
      <c r="S78" s="95">
        <f t="shared" si="95"/>
        <v>0</v>
      </c>
    </row>
    <row r="79" spans="1:19" ht="15" thickBot="1">
      <c r="A79" s="60" t="s">
        <v>11</v>
      </c>
      <c r="B79" s="383"/>
      <c r="C79" s="384"/>
      <c r="D79" s="384"/>
      <c r="E79" s="385"/>
      <c r="F79" s="54">
        <f t="shared" si="92"/>
        <v>0</v>
      </c>
      <c r="G79" s="383"/>
      <c r="H79" s="385"/>
      <c r="I79" s="69">
        <f t="shared" si="93"/>
        <v>0</v>
      </c>
      <c r="K79" s="82" t="s">
        <v>11</v>
      </c>
      <c r="L79" s="383"/>
      <c r="M79" s="384"/>
      <c r="N79" s="384"/>
      <c r="O79" s="385"/>
      <c r="P79" s="54">
        <f t="shared" si="94"/>
        <v>0</v>
      </c>
      <c r="Q79" s="383"/>
      <c r="R79" s="401"/>
      <c r="S79" s="99">
        <f t="shared" si="95"/>
        <v>0</v>
      </c>
    </row>
    <row r="80" spans="1:19" ht="15">
      <c r="A80" s="34" t="s">
        <v>26</v>
      </c>
      <c r="B80" s="70">
        <f>SUM(B59:B75)</f>
        <v>0</v>
      </c>
      <c r="C80" s="70">
        <f t="shared" ref="C80:I80" si="96">SUM(C59:C75)</f>
        <v>0</v>
      </c>
      <c r="D80" s="70">
        <f t="shared" si="96"/>
        <v>0</v>
      </c>
      <c r="E80" s="70">
        <f t="shared" si="96"/>
        <v>0</v>
      </c>
      <c r="F80" s="70">
        <f t="shared" si="96"/>
        <v>64282.818668152053</v>
      </c>
      <c r="G80" s="70">
        <f t="shared" si="96"/>
        <v>0</v>
      </c>
      <c r="H80" s="71">
        <f t="shared" si="96"/>
        <v>0</v>
      </c>
      <c r="I80" s="40">
        <f t="shared" si="96"/>
        <v>64282.818668152053</v>
      </c>
      <c r="K80" s="83" t="s">
        <v>26</v>
      </c>
      <c r="L80" s="70">
        <f>SUM(L59:L75)</f>
        <v>0</v>
      </c>
      <c r="M80" s="70">
        <f t="shared" ref="M80:S80" si="97">SUM(M59:M75)</f>
        <v>0</v>
      </c>
      <c r="N80" s="70">
        <f t="shared" si="97"/>
        <v>0</v>
      </c>
      <c r="O80" s="70">
        <f t="shared" si="97"/>
        <v>0</v>
      </c>
      <c r="P80" s="70">
        <f t="shared" si="97"/>
        <v>19463.560661484004</v>
      </c>
      <c r="Q80" s="70">
        <f t="shared" si="97"/>
        <v>0</v>
      </c>
      <c r="R80" s="71">
        <f t="shared" si="97"/>
        <v>0</v>
      </c>
      <c r="S80" s="100">
        <f t="shared" si="97"/>
        <v>19463.560661484004</v>
      </c>
    </row>
    <row r="81" spans="1:36" s="14" customFormat="1" ht="15.75" thickBot="1">
      <c r="A81" s="31" t="s">
        <v>86</v>
      </c>
      <c r="B81" s="49">
        <f>IF($I80=0,"-",B80/$I80)</f>
        <v>0</v>
      </c>
      <c r="C81" s="49">
        <f t="shared" ref="C81:H81" si="98">IF($I80=0,"-",C80/$I80)</f>
        <v>0</v>
      </c>
      <c r="D81" s="49">
        <f t="shared" si="98"/>
        <v>0</v>
      </c>
      <c r="E81" s="49">
        <f t="shared" si="98"/>
        <v>0</v>
      </c>
      <c r="F81" s="49">
        <f t="shared" si="98"/>
        <v>1</v>
      </c>
      <c r="G81" s="49">
        <f t="shared" si="98"/>
        <v>0</v>
      </c>
      <c r="H81" s="49">
        <f t="shared" si="98"/>
        <v>0</v>
      </c>
      <c r="I81" s="50">
        <f>SUM(B81:H81)</f>
        <v>1</v>
      </c>
      <c r="K81" s="84" t="s">
        <v>86</v>
      </c>
      <c r="L81" s="101">
        <f>IF($S80=0,"-",L80/$S80)</f>
        <v>0</v>
      </c>
      <c r="M81" s="101">
        <f t="shared" ref="M81:R81" si="99">IF($S80=0,"-",M80/$S80)</f>
        <v>0</v>
      </c>
      <c r="N81" s="101">
        <f t="shared" si="99"/>
        <v>0</v>
      </c>
      <c r="O81" s="101">
        <f t="shared" si="99"/>
        <v>0</v>
      </c>
      <c r="P81" s="101">
        <f t="shared" si="99"/>
        <v>1</v>
      </c>
      <c r="Q81" s="101">
        <f t="shared" si="99"/>
        <v>0</v>
      </c>
      <c r="R81" s="102">
        <f t="shared" si="99"/>
        <v>0</v>
      </c>
      <c r="S81" s="103">
        <f>SUM(L81:R81)</f>
        <v>1</v>
      </c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J81" s="19"/>
    </row>
    <row r="82" spans="1:36" ht="15" thickBot="1">
      <c r="A82" s="32"/>
      <c r="B82" s="32"/>
      <c r="C82" s="32"/>
      <c r="D82" s="32"/>
      <c r="E82" s="32"/>
      <c r="F82" s="32"/>
      <c r="G82" s="32"/>
      <c r="H82" s="32"/>
      <c r="I82" s="32"/>
      <c r="K82" s="32"/>
      <c r="L82" s="51"/>
      <c r="M82" s="51"/>
      <c r="N82" s="51"/>
      <c r="O82" s="51"/>
      <c r="P82" s="51"/>
      <c r="Q82" s="51"/>
      <c r="R82" s="51"/>
      <c r="S82" s="51"/>
    </row>
    <row r="83" spans="1:36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392" t="s">
        <v>53</v>
      </c>
      <c r="L83" s="86" t="s">
        <v>0</v>
      </c>
      <c r="M83" s="86" t="s">
        <v>1</v>
      </c>
      <c r="N83" s="86" t="s">
        <v>2</v>
      </c>
      <c r="O83" s="86" t="s">
        <v>3</v>
      </c>
      <c r="P83" s="86" t="s">
        <v>27</v>
      </c>
      <c r="Q83" s="86" t="s">
        <v>4</v>
      </c>
      <c r="R83" s="86" t="s">
        <v>5</v>
      </c>
      <c r="S83" s="87" t="s">
        <v>6</v>
      </c>
    </row>
    <row r="84" spans="1:36" ht="15">
      <c r="A84" s="409" t="s">
        <v>53</v>
      </c>
      <c r="B84" s="386" t="s">
        <v>119</v>
      </c>
      <c r="C84" s="387"/>
      <c r="D84" s="387"/>
      <c r="E84" s="387"/>
      <c r="F84" s="387"/>
      <c r="G84" s="387"/>
      <c r="H84" s="387"/>
      <c r="I84" s="388"/>
      <c r="K84" s="393" t="s">
        <v>53</v>
      </c>
      <c r="L84" s="389" t="s">
        <v>119</v>
      </c>
      <c r="M84" s="390"/>
      <c r="N84" s="390"/>
      <c r="O84" s="390"/>
      <c r="P84" s="390"/>
      <c r="Q84" s="390"/>
      <c r="R84" s="390"/>
      <c r="S84" s="391"/>
    </row>
    <row r="85" spans="1:36" ht="15">
      <c r="A85" s="26" t="s">
        <v>7</v>
      </c>
      <c r="B85" s="38">
        <f t="shared" ref="B85:H105" si="100">B579+B605+B631</f>
        <v>31.066025501231419</v>
      </c>
      <c r="C85" s="38">
        <f t="shared" si="100"/>
        <v>0</v>
      </c>
      <c r="D85" s="38">
        <f t="shared" si="100"/>
        <v>5.4878893082296409</v>
      </c>
      <c r="E85" s="38">
        <f t="shared" si="100"/>
        <v>0</v>
      </c>
      <c r="F85" s="38">
        <f t="shared" si="100"/>
        <v>0</v>
      </c>
      <c r="G85" s="38">
        <f t="shared" si="100"/>
        <v>0</v>
      </c>
      <c r="H85" s="38">
        <f t="shared" si="100"/>
        <v>0</v>
      </c>
      <c r="I85" s="40">
        <f>SUM(B85:H85)</f>
        <v>36.553914809461062</v>
      </c>
      <c r="K85" s="85" t="s">
        <v>7</v>
      </c>
      <c r="L85" s="38">
        <f t="shared" ref="L85:R105" si="101">L579+L605+L631</f>
        <v>31.066025501231419</v>
      </c>
      <c r="M85" s="38">
        <f t="shared" si="101"/>
        <v>0</v>
      </c>
      <c r="N85" s="38">
        <f t="shared" si="101"/>
        <v>5.4878893082296409</v>
      </c>
      <c r="O85" s="38">
        <f t="shared" si="101"/>
        <v>0</v>
      </c>
      <c r="P85" s="38">
        <f t="shared" si="101"/>
        <v>0.22447487952851297</v>
      </c>
      <c r="Q85" s="38">
        <f t="shared" si="101"/>
        <v>0</v>
      </c>
      <c r="R85" s="38">
        <f t="shared" si="101"/>
        <v>0</v>
      </c>
      <c r="S85" s="105">
        <f>SUM(L85:R85)</f>
        <v>36.778389688989577</v>
      </c>
    </row>
    <row r="86" spans="1:36" ht="15">
      <c r="A86" s="27" t="s">
        <v>8</v>
      </c>
      <c r="B86" s="41">
        <f t="shared" si="100"/>
        <v>172.91404894910272</v>
      </c>
      <c r="C86" s="41">
        <f t="shared" si="100"/>
        <v>0</v>
      </c>
      <c r="D86" s="41">
        <f t="shared" si="100"/>
        <v>20.49258996531977</v>
      </c>
      <c r="E86" s="41">
        <f t="shared" si="100"/>
        <v>0</v>
      </c>
      <c r="F86" s="41">
        <f t="shared" si="100"/>
        <v>0</v>
      </c>
      <c r="G86" s="41">
        <f t="shared" si="100"/>
        <v>0</v>
      </c>
      <c r="H86" s="41">
        <f t="shared" si="100"/>
        <v>0</v>
      </c>
      <c r="I86" s="43">
        <f t="shared" ref="I86:I105" si="102">SUM(B86:H86)</f>
        <v>193.4066389144225</v>
      </c>
      <c r="K86" s="77" t="s">
        <v>8</v>
      </c>
      <c r="L86" s="90">
        <f t="shared" si="101"/>
        <v>172.91404894910272</v>
      </c>
      <c r="M86" s="90">
        <f t="shared" si="101"/>
        <v>0</v>
      </c>
      <c r="N86" s="90">
        <f t="shared" si="101"/>
        <v>20.49258996531977</v>
      </c>
      <c r="O86" s="90">
        <f t="shared" si="101"/>
        <v>0</v>
      </c>
      <c r="P86" s="90">
        <f t="shared" si="101"/>
        <v>0</v>
      </c>
      <c r="Q86" s="90">
        <f t="shared" si="101"/>
        <v>0</v>
      </c>
      <c r="R86" s="90">
        <f t="shared" si="101"/>
        <v>0</v>
      </c>
      <c r="S86" s="92">
        <f t="shared" ref="S86:S105" si="103">SUM(L86:R86)</f>
        <v>193.4066389144225</v>
      </c>
    </row>
    <row r="87" spans="1:36" ht="15">
      <c r="A87" s="28" t="s">
        <v>10</v>
      </c>
      <c r="B87" s="44">
        <f t="shared" si="100"/>
        <v>530.8386748128346</v>
      </c>
      <c r="C87" s="44">
        <f t="shared" si="100"/>
        <v>0</v>
      </c>
      <c r="D87" s="44">
        <f t="shared" si="100"/>
        <v>70.176009475212609</v>
      </c>
      <c r="E87" s="44">
        <f t="shared" si="100"/>
        <v>0</v>
      </c>
      <c r="F87" s="44">
        <f t="shared" si="100"/>
        <v>0</v>
      </c>
      <c r="G87" s="44">
        <f t="shared" si="100"/>
        <v>0</v>
      </c>
      <c r="H87" s="44">
        <f t="shared" si="100"/>
        <v>0</v>
      </c>
      <c r="I87" s="40">
        <f t="shared" si="102"/>
        <v>601.01468428804719</v>
      </c>
      <c r="K87" s="78" t="s">
        <v>10</v>
      </c>
      <c r="L87" s="44">
        <f t="shared" si="101"/>
        <v>530.8386748128346</v>
      </c>
      <c r="M87" s="44">
        <f t="shared" si="101"/>
        <v>0</v>
      </c>
      <c r="N87" s="44">
        <f t="shared" si="101"/>
        <v>70.176009475212609</v>
      </c>
      <c r="O87" s="44">
        <f t="shared" si="101"/>
        <v>0</v>
      </c>
      <c r="P87" s="44">
        <f t="shared" si="101"/>
        <v>0</v>
      </c>
      <c r="Q87" s="44">
        <f t="shared" si="101"/>
        <v>0</v>
      </c>
      <c r="R87" s="44">
        <f t="shared" si="101"/>
        <v>0</v>
      </c>
      <c r="S87" s="89">
        <f t="shared" si="103"/>
        <v>601.01468428804719</v>
      </c>
    </row>
    <row r="88" spans="1:36" ht="15">
      <c r="A88" s="27" t="s">
        <v>55</v>
      </c>
      <c r="B88" s="41">
        <f t="shared" si="100"/>
        <v>0</v>
      </c>
      <c r="C88" s="41">
        <f t="shared" si="100"/>
        <v>0</v>
      </c>
      <c r="D88" s="41">
        <f t="shared" si="100"/>
        <v>0</v>
      </c>
      <c r="E88" s="41">
        <f t="shared" si="100"/>
        <v>0</v>
      </c>
      <c r="F88" s="41">
        <f t="shared" si="100"/>
        <v>0</v>
      </c>
      <c r="G88" s="41">
        <f t="shared" si="100"/>
        <v>0</v>
      </c>
      <c r="H88" s="41">
        <f t="shared" si="100"/>
        <v>0</v>
      </c>
      <c r="I88" s="43">
        <f t="shared" si="102"/>
        <v>0</v>
      </c>
      <c r="K88" s="77" t="s">
        <v>55</v>
      </c>
      <c r="L88" s="90">
        <f t="shared" si="101"/>
        <v>0</v>
      </c>
      <c r="M88" s="90">
        <f t="shared" si="101"/>
        <v>0</v>
      </c>
      <c r="N88" s="90">
        <f t="shared" si="101"/>
        <v>0</v>
      </c>
      <c r="O88" s="90">
        <f t="shared" si="101"/>
        <v>0</v>
      </c>
      <c r="P88" s="90">
        <f t="shared" si="101"/>
        <v>0</v>
      </c>
      <c r="Q88" s="90">
        <f t="shared" si="101"/>
        <v>0</v>
      </c>
      <c r="R88" s="90">
        <f t="shared" si="101"/>
        <v>0</v>
      </c>
      <c r="S88" s="92">
        <f t="shared" si="103"/>
        <v>0</v>
      </c>
    </row>
    <row r="89" spans="1:36" ht="15">
      <c r="A89" s="28" t="s">
        <v>16</v>
      </c>
      <c r="B89" s="44">
        <f t="shared" si="100"/>
        <v>1366.3868204659352</v>
      </c>
      <c r="C89" s="44">
        <f t="shared" si="100"/>
        <v>58.930230291158381</v>
      </c>
      <c r="D89" s="44">
        <f t="shared" si="100"/>
        <v>129.87900022492883</v>
      </c>
      <c r="E89" s="44">
        <f t="shared" si="100"/>
        <v>27.9396225617587</v>
      </c>
      <c r="F89" s="44">
        <f t="shared" si="100"/>
        <v>0</v>
      </c>
      <c r="G89" s="44">
        <f t="shared" si="100"/>
        <v>0</v>
      </c>
      <c r="H89" s="44">
        <f t="shared" si="100"/>
        <v>0</v>
      </c>
      <c r="I89" s="40">
        <f t="shared" si="102"/>
        <v>1583.135673543781</v>
      </c>
      <c r="K89" s="78" t="s">
        <v>16</v>
      </c>
      <c r="L89" s="44">
        <f t="shared" si="101"/>
        <v>1366.3868204659352</v>
      </c>
      <c r="M89" s="44">
        <f t="shared" si="101"/>
        <v>58.930230291158381</v>
      </c>
      <c r="N89" s="44">
        <f t="shared" si="101"/>
        <v>129.87900022492883</v>
      </c>
      <c r="O89" s="44">
        <f t="shared" si="101"/>
        <v>27.9396225617587</v>
      </c>
      <c r="P89" s="44">
        <f t="shared" si="101"/>
        <v>0</v>
      </c>
      <c r="Q89" s="44">
        <f t="shared" si="101"/>
        <v>0</v>
      </c>
      <c r="R89" s="44">
        <f t="shared" si="101"/>
        <v>0</v>
      </c>
      <c r="S89" s="89">
        <f t="shared" si="103"/>
        <v>1583.135673543781</v>
      </c>
    </row>
    <row r="90" spans="1:36" ht="15">
      <c r="A90" s="27" t="s">
        <v>67</v>
      </c>
      <c r="B90" s="41">
        <f t="shared" si="100"/>
        <v>12155.530511276447</v>
      </c>
      <c r="C90" s="41">
        <f t="shared" si="100"/>
        <v>53.114235987656052</v>
      </c>
      <c r="D90" s="41">
        <f t="shared" si="100"/>
        <v>1332.8744305273697</v>
      </c>
      <c r="E90" s="41">
        <f t="shared" si="100"/>
        <v>0</v>
      </c>
      <c r="F90" s="41">
        <f t="shared" si="100"/>
        <v>0</v>
      </c>
      <c r="G90" s="41">
        <f t="shared" si="100"/>
        <v>0</v>
      </c>
      <c r="H90" s="41">
        <f t="shared" si="100"/>
        <v>0</v>
      </c>
      <c r="I90" s="43">
        <f t="shared" si="102"/>
        <v>13541.519177791473</v>
      </c>
      <c r="K90" s="77" t="s">
        <v>67</v>
      </c>
      <c r="L90" s="90">
        <f t="shared" si="101"/>
        <v>12155.530511276447</v>
      </c>
      <c r="M90" s="90">
        <f t="shared" si="101"/>
        <v>53.114235987656052</v>
      </c>
      <c r="N90" s="90">
        <f t="shared" si="101"/>
        <v>1332.8744305273697</v>
      </c>
      <c r="O90" s="90">
        <f t="shared" si="101"/>
        <v>0</v>
      </c>
      <c r="P90" s="90">
        <f t="shared" si="101"/>
        <v>0</v>
      </c>
      <c r="Q90" s="90">
        <f t="shared" si="101"/>
        <v>0</v>
      </c>
      <c r="R90" s="90">
        <f t="shared" si="101"/>
        <v>0</v>
      </c>
      <c r="S90" s="92">
        <f t="shared" si="103"/>
        <v>13541.519177791473</v>
      </c>
    </row>
    <row r="91" spans="1:36" ht="15">
      <c r="A91" s="28" t="s">
        <v>57</v>
      </c>
      <c r="B91" s="44">
        <f t="shared" si="100"/>
        <v>0</v>
      </c>
      <c r="C91" s="44">
        <f t="shared" si="100"/>
        <v>1.05538535345549</v>
      </c>
      <c r="D91" s="44">
        <f t="shared" si="100"/>
        <v>0.37235765919539349</v>
      </c>
      <c r="E91" s="44">
        <f t="shared" si="100"/>
        <v>224.92295956455956</v>
      </c>
      <c r="F91" s="44">
        <f t="shared" si="100"/>
        <v>2022.9712512012043</v>
      </c>
      <c r="G91" s="44">
        <f t="shared" si="100"/>
        <v>0</v>
      </c>
      <c r="H91" s="44">
        <f t="shared" si="100"/>
        <v>0</v>
      </c>
      <c r="I91" s="40">
        <f t="shared" si="102"/>
        <v>2249.3219537784148</v>
      </c>
      <c r="K91" s="78" t="s">
        <v>57</v>
      </c>
      <c r="L91" s="44">
        <f t="shared" si="101"/>
        <v>0</v>
      </c>
      <c r="M91" s="44">
        <f t="shared" si="101"/>
        <v>1.05538535345549</v>
      </c>
      <c r="N91" s="44">
        <f t="shared" si="101"/>
        <v>0.37235765919539349</v>
      </c>
      <c r="O91" s="44">
        <f t="shared" si="101"/>
        <v>224.92295956455956</v>
      </c>
      <c r="P91" s="44">
        <f t="shared" si="101"/>
        <v>28833.801603019754</v>
      </c>
      <c r="Q91" s="44">
        <f t="shared" si="101"/>
        <v>0</v>
      </c>
      <c r="R91" s="44">
        <f t="shared" si="101"/>
        <v>0</v>
      </c>
      <c r="S91" s="89">
        <f t="shared" si="103"/>
        <v>29060.152305596963</v>
      </c>
    </row>
    <row r="92" spans="1:36" ht="15">
      <c r="A92" s="27" t="s">
        <v>12</v>
      </c>
      <c r="B92" s="41">
        <f t="shared" si="100"/>
        <v>0</v>
      </c>
      <c r="C92" s="41">
        <f t="shared" si="100"/>
        <v>0</v>
      </c>
      <c r="D92" s="41">
        <f t="shared" si="100"/>
        <v>4.6223397067967423E-2</v>
      </c>
      <c r="E92" s="41">
        <f t="shared" si="100"/>
        <v>32.218576103375028</v>
      </c>
      <c r="F92" s="41">
        <f t="shared" si="100"/>
        <v>0</v>
      </c>
      <c r="G92" s="41">
        <f t="shared" si="100"/>
        <v>0</v>
      </c>
      <c r="H92" s="41">
        <f t="shared" si="100"/>
        <v>0</v>
      </c>
      <c r="I92" s="43">
        <f t="shared" si="102"/>
        <v>32.264799500442997</v>
      </c>
      <c r="K92" s="77" t="s">
        <v>12</v>
      </c>
      <c r="L92" s="90">
        <f t="shared" si="101"/>
        <v>0</v>
      </c>
      <c r="M92" s="90">
        <f t="shared" si="101"/>
        <v>0</v>
      </c>
      <c r="N92" s="90">
        <f t="shared" si="101"/>
        <v>4.6223397067967423E-2</v>
      </c>
      <c r="O92" s="90">
        <f t="shared" si="101"/>
        <v>32.218576103375028</v>
      </c>
      <c r="P92" s="90">
        <f t="shared" si="101"/>
        <v>9060.4183512137697</v>
      </c>
      <c r="Q92" s="90">
        <f t="shared" si="101"/>
        <v>0</v>
      </c>
      <c r="R92" s="90">
        <f t="shared" si="101"/>
        <v>0</v>
      </c>
      <c r="S92" s="92">
        <f t="shared" si="103"/>
        <v>9092.6831507142124</v>
      </c>
    </row>
    <row r="93" spans="1:36" ht="15">
      <c r="A93" s="28" t="s">
        <v>58</v>
      </c>
      <c r="B93" s="44">
        <f t="shared" si="100"/>
        <v>0</v>
      </c>
      <c r="C93" s="44">
        <f t="shared" si="100"/>
        <v>0</v>
      </c>
      <c r="D93" s="44">
        <f t="shared" si="100"/>
        <v>0</v>
      </c>
      <c r="E93" s="44">
        <f t="shared" si="100"/>
        <v>0</v>
      </c>
      <c r="F93" s="44">
        <f t="shared" si="100"/>
        <v>0</v>
      </c>
      <c r="G93" s="44">
        <f t="shared" si="100"/>
        <v>0</v>
      </c>
      <c r="H93" s="44">
        <f t="shared" si="100"/>
        <v>0</v>
      </c>
      <c r="I93" s="40">
        <f t="shared" si="102"/>
        <v>0</v>
      </c>
      <c r="K93" s="78" t="s">
        <v>58</v>
      </c>
      <c r="L93" s="44">
        <f t="shared" si="101"/>
        <v>0</v>
      </c>
      <c r="M93" s="44">
        <f t="shared" si="101"/>
        <v>0</v>
      </c>
      <c r="N93" s="44">
        <f t="shared" si="101"/>
        <v>0</v>
      </c>
      <c r="O93" s="44">
        <f t="shared" si="101"/>
        <v>0</v>
      </c>
      <c r="P93" s="44">
        <f t="shared" si="101"/>
        <v>1003.1249202692824</v>
      </c>
      <c r="Q93" s="44">
        <f t="shared" si="101"/>
        <v>0</v>
      </c>
      <c r="R93" s="44">
        <f t="shared" si="101"/>
        <v>0</v>
      </c>
      <c r="S93" s="89">
        <f t="shared" si="103"/>
        <v>1003.1249202692824</v>
      </c>
    </row>
    <row r="94" spans="1:36" ht="15">
      <c r="A94" s="27" t="s">
        <v>17</v>
      </c>
      <c r="B94" s="41">
        <f t="shared" si="100"/>
        <v>1074.8769655457102</v>
      </c>
      <c r="C94" s="41">
        <f t="shared" si="100"/>
        <v>3.068988460475552</v>
      </c>
      <c r="D94" s="41">
        <f t="shared" si="100"/>
        <v>164.36461821285152</v>
      </c>
      <c r="E94" s="41">
        <f t="shared" si="100"/>
        <v>11.392310915481838</v>
      </c>
      <c r="F94" s="41">
        <f t="shared" si="100"/>
        <v>0</v>
      </c>
      <c r="G94" s="41">
        <f t="shared" si="100"/>
        <v>0</v>
      </c>
      <c r="H94" s="41">
        <f t="shared" si="100"/>
        <v>0</v>
      </c>
      <c r="I94" s="43">
        <f t="shared" si="102"/>
        <v>1253.7028831345192</v>
      </c>
      <c r="K94" s="77" t="s">
        <v>17</v>
      </c>
      <c r="L94" s="90">
        <f t="shared" si="101"/>
        <v>1074.8769655457102</v>
      </c>
      <c r="M94" s="90">
        <f t="shared" si="101"/>
        <v>3.068988460475552</v>
      </c>
      <c r="N94" s="90">
        <f t="shared" si="101"/>
        <v>164.36461821285152</v>
      </c>
      <c r="O94" s="90">
        <f t="shared" si="101"/>
        <v>11.392310915481838</v>
      </c>
      <c r="P94" s="90">
        <f t="shared" si="101"/>
        <v>0</v>
      </c>
      <c r="Q94" s="90">
        <f t="shared" si="101"/>
        <v>0</v>
      </c>
      <c r="R94" s="90">
        <f t="shared" si="101"/>
        <v>0</v>
      </c>
      <c r="S94" s="92">
        <f t="shared" si="103"/>
        <v>1253.7028831345192</v>
      </c>
    </row>
    <row r="95" spans="1:36" ht="15">
      <c r="A95" s="28" t="s">
        <v>139</v>
      </c>
      <c r="B95" s="44">
        <f t="shared" si="100"/>
        <v>11943.697151184746</v>
      </c>
      <c r="C95" s="44">
        <f t="shared" si="100"/>
        <v>529.24657600837099</v>
      </c>
      <c r="D95" s="44">
        <f t="shared" si="100"/>
        <v>1269.7996649714737</v>
      </c>
      <c r="E95" s="44">
        <f t="shared" si="100"/>
        <v>81.277113100567007</v>
      </c>
      <c r="F95" s="44">
        <f t="shared" si="100"/>
        <v>0</v>
      </c>
      <c r="G95" s="44">
        <f t="shared" si="100"/>
        <v>0</v>
      </c>
      <c r="H95" s="44">
        <f t="shared" si="100"/>
        <v>0</v>
      </c>
      <c r="I95" s="40">
        <f t="shared" si="102"/>
        <v>13824.020505265156</v>
      </c>
      <c r="K95" s="78" t="s">
        <v>139</v>
      </c>
      <c r="L95" s="44">
        <f t="shared" si="101"/>
        <v>11943.697151184746</v>
      </c>
      <c r="M95" s="44">
        <f t="shared" si="101"/>
        <v>529.24657600837099</v>
      </c>
      <c r="N95" s="44">
        <f t="shared" si="101"/>
        <v>1269.7996649714737</v>
      </c>
      <c r="O95" s="44">
        <f t="shared" si="101"/>
        <v>81.277113100567007</v>
      </c>
      <c r="P95" s="44">
        <f t="shared" si="101"/>
        <v>8.066274956830279</v>
      </c>
      <c r="Q95" s="44">
        <f t="shared" si="101"/>
        <v>0</v>
      </c>
      <c r="R95" s="44">
        <f t="shared" si="101"/>
        <v>0</v>
      </c>
      <c r="S95" s="89">
        <f t="shared" si="103"/>
        <v>13832.086780221987</v>
      </c>
    </row>
    <row r="96" spans="1:36" ht="15">
      <c r="A96" s="27" t="s">
        <v>25</v>
      </c>
      <c r="B96" s="41">
        <f t="shared" si="100"/>
        <v>2505.1147820967963</v>
      </c>
      <c r="C96" s="41">
        <f t="shared" si="100"/>
        <v>0.29776205108673348</v>
      </c>
      <c r="D96" s="41">
        <f t="shared" si="100"/>
        <v>5331.3788142174699</v>
      </c>
      <c r="E96" s="41">
        <f t="shared" si="100"/>
        <v>4955.8486462630981</v>
      </c>
      <c r="F96" s="41">
        <f t="shared" si="100"/>
        <v>0</v>
      </c>
      <c r="G96" s="41">
        <f t="shared" si="100"/>
        <v>3854.0848633943369</v>
      </c>
      <c r="H96" s="41">
        <f t="shared" si="100"/>
        <v>2.292296006127668</v>
      </c>
      <c r="I96" s="43">
        <f t="shared" si="102"/>
        <v>16649.017164028912</v>
      </c>
      <c r="K96" s="77" t="s">
        <v>25</v>
      </c>
      <c r="L96" s="90">
        <f t="shared" si="101"/>
        <v>2505.1147820967963</v>
      </c>
      <c r="M96" s="90">
        <f t="shared" si="101"/>
        <v>0.29776205108673348</v>
      </c>
      <c r="N96" s="90">
        <f t="shared" si="101"/>
        <v>5331.3788142174699</v>
      </c>
      <c r="O96" s="90">
        <f t="shared" si="101"/>
        <v>4955.8486462630981</v>
      </c>
      <c r="P96" s="90">
        <f t="shared" si="101"/>
        <v>1616.930458728124</v>
      </c>
      <c r="Q96" s="90">
        <f t="shared" si="101"/>
        <v>3854.0848633943369</v>
      </c>
      <c r="R96" s="90">
        <f t="shared" si="101"/>
        <v>2.292296006127668</v>
      </c>
      <c r="S96" s="92">
        <f t="shared" si="103"/>
        <v>18265.947622757038</v>
      </c>
    </row>
    <row r="97" spans="1:111" ht="15">
      <c r="A97" s="28" t="s">
        <v>24</v>
      </c>
      <c r="B97" s="44">
        <f t="shared" si="100"/>
        <v>5049.1800315206938</v>
      </c>
      <c r="C97" s="44">
        <f t="shared" si="100"/>
        <v>10.428542791475973</v>
      </c>
      <c r="D97" s="44">
        <f t="shared" si="100"/>
        <v>704.84659501190447</v>
      </c>
      <c r="E97" s="44">
        <f t="shared" si="100"/>
        <v>0</v>
      </c>
      <c r="F97" s="44">
        <f t="shared" si="100"/>
        <v>0</v>
      </c>
      <c r="G97" s="44">
        <f t="shared" si="100"/>
        <v>0</v>
      </c>
      <c r="H97" s="44">
        <f t="shared" si="100"/>
        <v>0</v>
      </c>
      <c r="I97" s="40">
        <f t="shared" si="102"/>
        <v>5764.4551693240737</v>
      </c>
      <c r="K97" s="78" t="s">
        <v>24</v>
      </c>
      <c r="L97" s="44">
        <f t="shared" si="101"/>
        <v>5049.1800315206938</v>
      </c>
      <c r="M97" s="44">
        <f t="shared" si="101"/>
        <v>10.428542791475973</v>
      </c>
      <c r="N97" s="44">
        <f t="shared" si="101"/>
        <v>704.84659501190447</v>
      </c>
      <c r="O97" s="44">
        <f t="shared" si="101"/>
        <v>0</v>
      </c>
      <c r="P97" s="44">
        <f t="shared" si="101"/>
        <v>0</v>
      </c>
      <c r="Q97" s="44">
        <f t="shared" si="101"/>
        <v>0</v>
      </c>
      <c r="R97" s="44">
        <f t="shared" si="101"/>
        <v>0</v>
      </c>
      <c r="S97" s="89">
        <f t="shared" si="103"/>
        <v>5764.4551693240737</v>
      </c>
    </row>
    <row r="98" spans="1:111" ht="15">
      <c r="A98" s="27" t="s">
        <v>59</v>
      </c>
      <c r="B98" s="41">
        <f t="shared" si="100"/>
        <v>10667.26028032608</v>
      </c>
      <c r="C98" s="41">
        <f t="shared" si="100"/>
        <v>21.816668281152992</v>
      </c>
      <c r="D98" s="41">
        <f t="shared" si="100"/>
        <v>1345.3914032826369</v>
      </c>
      <c r="E98" s="41">
        <f t="shared" si="100"/>
        <v>0</v>
      </c>
      <c r="F98" s="41">
        <f t="shared" si="100"/>
        <v>0</v>
      </c>
      <c r="G98" s="41">
        <f t="shared" si="100"/>
        <v>0</v>
      </c>
      <c r="H98" s="41">
        <f t="shared" si="100"/>
        <v>0</v>
      </c>
      <c r="I98" s="43">
        <f t="shared" si="102"/>
        <v>12034.468351889871</v>
      </c>
      <c r="K98" s="77" t="s">
        <v>59</v>
      </c>
      <c r="L98" s="90">
        <f t="shared" si="101"/>
        <v>10667.26028032608</v>
      </c>
      <c r="M98" s="90">
        <f t="shared" si="101"/>
        <v>21.816668281152992</v>
      </c>
      <c r="N98" s="90">
        <f t="shared" si="101"/>
        <v>1345.3914032826369</v>
      </c>
      <c r="O98" s="90">
        <f t="shared" si="101"/>
        <v>0</v>
      </c>
      <c r="P98" s="90">
        <f t="shared" si="101"/>
        <v>0</v>
      </c>
      <c r="Q98" s="90">
        <f t="shared" si="101"/>
        <v>0</v>
      </c>
      <c r="R98" s="90">
        <f t="shared" si="101"/>
        <v>0</v>
      </c>
      <c r="S98" s="92">
        <f t="shared" si="103"/>
        <v>12034.468351889871</v>
      </c>
    </row>
    <row r="99" spans="1:111" ht="15">
      <c r="A99" s="28" t="s">
        <v>22</v>
      </c>
      <c r="B99" s="44">
        <f t="shared" si="100"/>
        <v>2276.3122885002276</v>
      </c>
      <c r="C99" s="44">
        <f t="shared" si="100"/>
        <v>0</v>
      </c>
      <c r="D99" s="44">
        <f t="shared" si="100"/>
        <v>356.75245037335571</v>
      </c>
      <c r="E99" s="44">
        <f t="shared" si="100"/>
        <v>0</v>
      </c>
      <c r="F99" s="44">
        <f t="shared" si="100"/>
        <v>39.06560274620513</v>
      </c>
      <c r="G99" s="44">
        <f t="shared" si="100"/>
        <v>0</v>
      </c>
      <c r="H99" s="44">
        <f t="shared" si="100"/>
        <v>0</v>
      </c>
      <c r="I99" s="40">
        <f t="shared" si="102"/>
        <v>2672.1303416197884</v>
      </c>
      <c r="K99" s="78" t="s">
        <v>22</v>
      </c>
      <c r="L99" s="44">
        <f t="shared" si="101"/>
        <v>2276.3122885002276</v>
      </c>
      <c r="M99" s="44">
        <f t="shared" si="101"/>
        <v>0</v>
      </c>
      <c r="N99" s="44">
        <f t="shared" si="101"/>
        <v>356.75245037335571</v>
      </c>
      <c r="O99" s="44">
        <f t="shared" si="101"/>
        <v>0</v>
      </c>
      <c r="P99" s="44">
        <f t="shared" si="101"/>
        <v>184.90443942867006</v>
      </c>
      <c r="Q99" s="44">
        <f t="shared" si="101"/>
        <v>0</v>
      </c>
      <c r="R99" s="44">
        <f t="shared" si="101"/>
        <v>0</v>
      </c>
      <c r="S99" s="89">
        <f t="shared" si="103"/>
        <v>2817.9691783022536</v>
      </c>
    </row>
    <row r="100" spans="1:111" ht="15">
      <c r="A100" s="27" t="s">
        <v>21</v>
      </c>
      <c r="B100" s="41">
        <f t="shared" si="100"/>
        <v>127.92287535972977</v>
      </c>
      <c r="C100" s="41">
        <f t="shared" si="100"/>
        <v>0</v>
      </c>
      <c r="D100" s="41">
        <f t="shared" si="100"/>
        <v>2.3635359906724878</v>
      </c>
      <c r="E100" s="41">
        <f t="shared" si="100"/>
        <v>0</v>
      </c>
      <c r="F100" s="41">
        <f t="shared" si="100"/>
        <v>0</v>
      </c>
      <c r="G100" s="41">
        <f t="shared" si="100"/>
        <v>0</v>
      </c>
      <c r="H100" s="41">
        <f t="shared" si="100"/>
        <v>0</v>
      </c>
      <c r="I100" s="43">
        <f t="shared" si="102"/>
        <v>130.28641135040226</v>
      </c>
      <c r="K100" s="77" t="s">
        <v>21</v>
      </c>
      <c r="L100" s="90">
        <f t="shared" si="101"/>
        <v>127.92287535972977</v>
      </c>
      <c r="M100" s="90">
        <f t="shared" si="101"/>
        <v>0</v>
      </c>
      <c r="N100" s="90">
        <f t="shared" si="101"/>
        <v>2.3635359906724878</v>
      </c>
      <c r="O100" s="90">
        <f t="shared" si="101"/>
        <v>0</v>
      </c>
      <c r="P100" s="90">
        <f t="shared" si="101"/>
        <v>0</v>
      </c>
      <c r="Q100" s="90">
        <f t="shared" si="101"/>
        <v>0</v>
      </c>
      <c r="R100" s="90">
        <f t="shared" si="101"/>
        <v>0</v>
      </c>
      <c r="S100" s="92">
        <f t="shared" si="103"/>
        <v>130.28641135040226</v>
      </c>
    </row>
    <row r="101" spans="1:111" ht="15">
      <c r="A101" s="29" t="s">
        <v>63</v>
      </c>
      <c r="B101" s="44">
        <f t="shared" si="100"/>
        <v>1068.1580187405468</v>
      </c>
      <c r="C101" s="44">
        <f t="shared" si="100"/>
        <v>0</v>
      </c>
      <c r="D101" s="44">
        <f t="shared" si="100"/>
        <v>524.37182680951321</v>
      </c>
      <c r="E101" s="44">
        <f t="shared" si="100"/>
        <v>0</v>
      </c>
      <c r="F101" s="44">
        <f t="shared" si="100"/>
        <v>0</v>
      </c>
      <c r="G101" s="44">
        <f t="shared" si="100"/>
        <v>0</v>
      </c>
      <c r="H101" s="44">
        <f t="shared" si="100"/>
        <v>0</v>
      </c>
      <c r="I101" s="40">
        <f t="shared" si="102"/>
        <v>1592.5298455500601</v>
      </c>
      <c r="K101" s="79" t="s">
        <v>63</v>
      </c>
      <c r="L101" s="44">
        <f t="shared" si="101"/>
        <v>1068.1580187405468</v>
      </c>
      <c r="M101" s="44">
        <f t="shared" si="101"/>
        <v>0</v>
      </c>
      <c r="N101" s="44">
        <f t="shared" si="101"/>
        <v>524.37182680951321</v>
      </c>
      <c r="O101" s="44">
        <f t="shared" si="101"/>
        <v>0</v>
      </c>
      <c r="P101" s="44">
        <f t="shared" si="101"/>
        <v>0</v>
      </c>
      <c r="Q101" s="44">
        <f t="shared" si="101"/>
        <v>0</v>
      </c>
      <c r="R101" s="44">
        <f t="shared" si="101"/>
        <v>0</v>
      </c>
      <c r="S101" s="89">
        <f t="shared" si="103"/>
        <v>1592.5298455500601</v>
      </c>
    </row>
    <row r="102" spans="1:111">
      <c r="A102" s="58" t="s">
        <v>23</v>
      </c>
      <c r="B102" s="62">
        <f t="shared" si="100"/>
        <v>1063.758018740547</v>
      </c>
      <c r="C102" s="62">
        <f t="shared" si="100"/>
        <v>0</v>
      </c>
      <c r="D102" s="62">
        <f t="shared" si="100"/>
        <v>524.37182680951321</v>
      </c>
      <c r="E102" s="62">
        <f t="shared" si="100"/>
        <v>0</v>
      </c>
      <c r="F102" s="62">
        <f t="shared" si="100"/>
        <v>0</v>
      </c>
      <c r="G102" s="62">
        <f t="shared" si="100"/>
        <v>0</v>
      </c>
      <c r="H102" s="62">
        <f t="shared" si="100"/>
        <v>0</v>
      </c>
      <c r="I102" s="64">
        <f t="shared" si="102"/>
        <v>1588.1298455500601</v>
      </c>
      <c r="K102" s="80" t="s">
        <v>23</v>
      </c>
      <c r="L102" s="93">
        <f t="shared" si="101"/>
        <v>1063.758018740547</v>
      </c>
      <c r="M102" s="93">
        <f t="shared" si="101"/>
        <v>0</v>
      </c>
      <c r="N102" s="93">
        <f t="shared" si="101"/>
        <v>524.37182680951321</v>
      </c>
      <c r="O102" s="93">
        <f t="shared" si="101"/>
        <v>0</v>
      </c>
      <c r="P102" s="93">
        <f t="shared" si="101"/>
        <v>0</v>
      </c>
      <c r="Q102" s="93">
        <f t="shared" si="101"/>
        <v>0</v>
      </c>
      <c r="R102" s="93">
        <f t="shared" si="101"/>
        <v>0</v>
      </c>
      <c r="S102" s="95">
        <f t="shared" si="103"/>
        <v>1588.1298455500601</v>
      </c>
    </row>
    <row r="103" spans="1:111">
      <c r="A103" s="59" t="s">
        <v>19</v>
      </c>
      <c r="B103" s="65">
        <f t="shared" si="100"/>
        <v>0</v>
      </c>
      <c r="C103" s="65">
        <f t="shared" si="100"/>
        <v>0</v>
      </c>
      <c r="D103" s="65">
        <f t="shared" si="100"/>
        <v>0</v>
      </c>
      <c r="E103" s="65">
        <f t="shared" si="100"/>
        <v>0</v>
      </c>
      <c r="F103" s="65">
        <f t="shared" si="100"/>
        <v>0</v>
      </c>
      <c r="G103" s="65">
        <f t="shared" si="100"/>
        <v>0</v>
      </c>
      <c r="H103" s="65">
        <f t="shared" si="100"/>
        <v>0</v>
      </c>
      <c r="I103" s="67">
        <f t="shared" si="102"/>
        <v>0</v>
      </c>
      <c r="K103" s="81" t="s">
        <v>19</v>
      </c>
      <c r="L103" s="65">
        <f t="shared" si="101"/>
        <v>0</v>
      </c>
      <c r="M103" s="65">
        <f t="shared" si="101"/>
        <v>0</v>
      </c>
      <c r="N103" s="65">
        <f t="shared" si="101"/>
        <v>0</v>
      </c>
      <c r="O103" s="65">
        <f t="shared" si="101"/>
        <v>0</v>
      </c>
      <c r="P103" s="65">
        <f t="shared" si="101"/>
        <v>0</v>
      </c>
      <c r="Q103" s="65">
        <f t="shared" si="101"/>
        <v>0</v>
      </c>
      <c r="R103" s="65">
        <f t="shared" si="101"/>
        <v>0</v>
      </c>
      <c r="S103" s="97">
        <f t="shared" si="103"/>
        <v>0</v>
      </c>
    </row>
    <row r="104" spans="1:111">
      <c r="A104" s="58" t="s">
        <v>20</v>
      </c>
      <c r="B104" s="62">
        <f t="shared" si="100"/>
        <v>0</v>
      </c>
      <c r="C104" s="62">
        <f t="shared" si="100"/>
        <v>0</v>
      </c>
      <c r="D104" s="62">
        <f t="shared" si="100"/>
        <v>0</v>
      </c>
      <c r="E104" s="62">
        <f t="shared" si="100"/>
        <v>0</v>
      </c>
      <c r="F104" s="62">
        <f t="shared" si="100"/>
        <v>0</v>
      </c>
      <c r="G104" s="62">
        <f t="shared" si="100"/>
        <v>0</v>
      </c>
      <c r="H104" s="62">
        <f t="shared" si="100"/>
        <v>0</v>
      </c>
      <c r="I104" s="64">
        <f t="shared" si="102"/>
        <v>0</v>
      </c>
      <c r="K104" s="80" t="s">
        <v>20</v>
      </c>
      <c r="L104" s="93">
        <f t="shared" si="101"/>
        <v>0</v>
      </c>
      <c r="M104" s="93">
        <f t="shared" si="101"/>
        <v>0</v>
      </c>
      <c r="N104" s="93">
        <f t="shared" si="101"/>
        <v>0</v>
      </c>
      <c r="O104" s="93">
        <f t="shared" si="101"/>
        <v>0</v>
      </c>
      <c r="P104" s="93">
        <f t="shared" si="101"/>
        <v>0</v>
      </c>
      <c r="Q104" s="93">
        <f t="shared" si="101"/>
        <v>0</v>
      </c>
      <c r="R104" s="93">
        <f t="shared" si="101"/>
        <v>0</v>
      </c>
      <c r="S104" s="95">
        <f t="shared" si="103"/>
        <v>0</v>
      </c>
    </row>
    <row r="105" spans="1:111" ht="15" thickBot="1">
      <c r="A105" s="60" t="s">
        <v>11</v>
      </c>
      <c r="B105" s="54">
        <f t="shared" si="100"/>
        <v>4.4000000000000004</v>
      </c>
      <c r="C105" s="54">
        <f t="shared" si="100"/>
        <v>0</v>
      </c>
      <c r="D105" s="54">
        <f t="shared" si="100"/>
        <v>0</v>
      </c>
      <c r="E105" s="54">
        <f t="shared" si="100"/>
        <v>0</v>
      </c>
      <c r="F105" s="54">
        <f t="shared" si="100"/>
        <v>0</v>
      </c>
      <c r="G105" s="54">
        <f t="shared" si="100"/>
        <v>0</v>
      </c>
      <c r="H105" s="54">
        <f t="shared" si="100"/>
        <v>0</v>
      </c>
      <c r="I105" s="69">
        <f t="shared" si="102"/>
        <v>4.4000000000000004</v>
      </c>
      <c r="K105" s="82" t="s">
        <v>11</v>
      </c>
      <c r="L105" s="54">
        <f t="shared" si="101"/>
        <v>4.4000000000000004</v>
      </c>
      <c r="M105" s="54">
        <f t="shared" si="101"/>
        <v>0</v>
      </c>
      <c r="N105" s="54">
        <f t="shared" si="101"/>
        <v>0</v>
      </c>
      <c r="O105" s="54">
        <f t="shared" si="101"/>
        <v>0</v>
      </c>
      <c r="P105" s="54">
        <f t="shared" si="101"/>
        <v>0</v>
      </c>
      <c r="Q105" s="54">
        <f t="shared" si="101"/>
        <v>0</v>
      </c>
      <c r="R105" s="54">
        <f t="shared" si="101"/>
        <v>0</v>
      </c>
      <c r="S105" s="99">
        <f t="shared" si="103"/>
        <v>4.4000000000000004</v>
      </c>
    </row>
    <row r="106" spans="1:111" ht="15">
      <c r="A106" s="34" t="s">
        <v>26</v>
      </c>
      <c r="B106" s="70">
        <f>SUM(B85:B101)</f>
        <v>48969.258474280083</v>
      </c>
      <c r="C106" s="70">
        <f t="shared" ref="C106:I106" si="104">SUM(C85:C101)</f>
        <v>677.9583892248321</v>
      </c>
      <c r="D106" s="70">
        <f t="shared" si="104"/>
        <v>11258.597409427201</v>
      </c>
      <c r="E106" s="70">
        <f t="shared" si="104"/>
        <v>5333.5992285088405</v>
      </c>
      <c r="F106" s="70">
        <f t="shared" si="104"/>
        <v>2062.0368539474093</v>
      </c>
      <c r="G106" s="70">
        <f t="shared" si="104"/>
        <v>3854.0848633943369</v>
      </c>
      <c r="H106" s="71">
        <f t="shared" si="104"/>
        <v>2.292296006127668</v>
      </c>
      <c r="I106" s="40">
        <f t="shared" si="104"/>
        <v>72157.827514788834</v>
      </c>
      <c r="K106" s="83" t="s">
        <v>26</v>
      </c>
      <c r="L106" s="70">
        <f>SUM(L85:L101)</f>
        <v>48969.258474280083</v>
      </c>
      <c r="M106" s="70">
        <f t="shared" ref="M106:S106" si="105">SUM(M85:M101)</f>
        <v>677.9583892248321</v>
      </c>
      <c r="N106" s="70">
        <f t="shared" si="105"/>
        <v>11258.597409427201</v>
      </c>
      <c r="O106" s="70">
        <f t="shared" si="105"/>
        <v>5333.5992285088405</v>
      </c>
      <c r="P106" s="70">
        <f t="shared" si="105"/>
        <v>40707.470522495954</v>
      </c>
      <c r="Q106" s="70">
        <f t="shared" si="105"/>
        <v>3854.0848633943369</v>
      </c>
      <c r="R106" s="71">
        <f t="shared" si="105"/>
        <v>2.292296006127668</v>
      </c>
      <c r="S106" s="100">
        <f t="shared" si="105"/>
        <v>110803.26118333738</v>
      </c>
      <c r="AJ106" s="11"/>
    </row>
    <row r="107" spans="1:111" s="14" customFormat="1" ht="15.75" thickBot="1">
      <c r="A107" s="61" t="s">
        <v>86</v>
      </c>
      <c r="B107" s="49">
        <f>IF($I106=0,"-",B106/$I106)</f>
        <v>0.67864097577277771</v>
      </c>
      <c r="C107" s="49">
        <f t="shared" ref="C107:H107" si="106">IF($I106=0,"-",C106/$I106)</f>
        <v>9.3954933591353443E-3</v>
      </c>
      <c r="D107" s="49">
        <f t="shared" si="106"/>
        <v>0.1560273888112795</v>
      </c>
      <c r="E107" s="49">
        <f t="shared" si="106"/>
        <v>7.3915740151901235E-2</v>
      </c>
      <c r="F107" s="49">
        <f t="shared" si="106"/>
        <v>2.8576759098308389E-2</v>
      </c>
      <c r="G107" s="49">
        <f t="shared" si="106"/>
        <v>5.3411874998653991E-2</v>
      </c>
      <c r="H107" s="72">
        <f t="shared" si="106"/>
        <v>3.1767807943744693E-5</v>
      </c>
      <c r="I107" s="50">
        <f>SUM(B107:H107)</f>
        <v>1</v>
      </c>
      <c r="K107" s="84" t="s">
        <v>86</v>
      </c>
      <c r="L107" s="101">
        <f>IF($S106=0,"-",L106/$S106)</f>
        <v>0.44194780867735045</v>
      </c>
      <c r="M107" s="101">
        <f t="shared" ref="M107:R107" si="107">IF($S106=0,"-",M106/$S106)</f>
        <v>6.1185779370073598E-3</v>
      </c>
      <c r="N107" s="101">
        <f t="shared" si="107"/>
        <v>0.10160889931568431</v>
      </c>
      <c r="O107" s="101">
        <f t="shared" si="107"/>
        <v>4.8135760369758036E-2</v>
      </c>
      <c r="P107" s="101">
        <f t="shared" si="107"/>
        <v>0.36738513007429019</v>
      </c>
      <c r="Q107" s="101">
        <f t="shared" si="107"/>
        <v>3.4783135642707193E-2</v>
      </c>
      <c r="R107" s="102">
        <f t="shared" si="107"/>
        <v>2.068798320236069E-5</v>
      </c>
      <c r="S107" s="103">
        <f>SUM(L107:R107)</f>
        <v>0.99999999999999989</v>
      </c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J107" s="19"/>
    </row>
    <row r="108" spans="1:111" ht="15" thickBot="1">
      <c r="A108" s="33"/>
      <c r="B108" s="53"/>
      <c r="C108" s="53"/>
      <c r="D108" s="53"/>
      <c r="E108" s="53"/>
      <c r="F108" s="53"/>
      <c r="G108" s="53"/>
      <c r="H108" s="53"/>
      <c r="I108" s="53"/>
      <c r="K108" s="33"/>
      <c r="L108" s="51"/>
      <c r="M108" s="51"/>
      <c r="N108" s="51"/>
      <c r="O108" s="51"/>
      <c r="P108" s="51"/>
      <c r="Q108" s="51"/>
      <c r="R108" s="51"/>
      <c r="S108" s="51"/>
    </row>
    <row r="109" spans="1:111" ht="30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4" t="s">
        <v>31</v>
      </c>
      <c r="L109" s="86" t="s">
        <v>0</v>
      </c>
      <c r="M109" s="86" t="s">
        <v>1</v>
      </c>
      <c r="N109" s="86" t="s">
        <v>2</v>
      </c>
      <c r="O109" s="86" t="s">
        <v>3</v>
      </c>
      <c r="P109" s="86" t="s">
        <v>27</v>
      </c>
      <c r="Q109" s="86" t="s">
        <v>4</v>
      </c>
      <c r="R109" s="86" t="s">
        <v>5</v>
      </c>
      <c r="S109" s="87" t="s">
        <v>6</v>
      </c>
      <c r="U109" s="445" t="s">
        <v>31</v>
      </c>
      <c r="V109" s="116" t="s">
        <v>77</v>
      </c>
      <c r="W109" s="116" t="s">
        <v>78</v>
      </c>
      <c r="X109" s="116" t="s">
        <v>4</v>
      </c>
      <c r="Y109" s="116" t="s">
        <v>1</v>
      </c>
      <c r="Z109" s="116" t="s">
        <v>2</v>
      </c>
      <c r="AA109" s="116" t="s">
        <v>3</v>
      </c>
      <c r="AB109" s="116" t="s">
        <v>54</v>
      </c>
      <c r="AC109" s="116" t="s">
        <v>66</v>
      </c>
      <c r="AD109" s="117" t="s">
        <v>79</v>
      </c>
      <c r="AE109" s="117" t="s">
        <v>80</v>
      </c>
      <c r="AF109" s="117" t="s">
        <v>81</v>
      </c>
      <c r="AG109" s="117" t="s">
        <v>82</v>
      </c>
      <c r="AH109" s="117" t="s">
        <v>83</v>
      </c>
      <c r="AI109" s="118" t="s">
        <v>62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</row>
    <row r="110" spans="1:111" ht="15">
      <c r="A110" s="411" t="s">
        <v>31</v>
      </c>
      <c r="B110" s="386" t="s">
        <v>119</v>
      </c>
      <c r="C110" s="387"/>
      <c r="D110" s="387"/>
      <c r="E110" s="387"/>
      <c r="F110" s="387"/>
      <c r="G110" s="387"/>
      <c r="H110" s="387"/>
      <c r="I110" s="388"/>
      <c r="K110" s="405" t="s">
        <v>31</v>
      </c>
      <c r="L110" s="389" t="s">
        <v>119</v>
      </c>
      <c r="M110" s="390"/>
      <c r="N110" s="390"/>
      <c r="O110" s="390"/>
      <c r="P110" s="390"/>
      <c r="Q110" s="390"/>
      <c r="R110" s="390"/>
      <c r="S110" s="391"/>
      <c r="U110" s="446" t="s">
        <v>31</v>
      </c>
      <c r="V110" s="402" t="s">
        <v>119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3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</row>
    <row r="111" spans="1:1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  <c r="K111" s="85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4">
        <v>0</v>
      </c>
      <c r="S111" s="105">
        <f>SUM(L111:R111)</f>
        <v>0</v>
      </c>
      <c r="U111" s="106" t="s">
        <v>7</v>
      </c>
      <c r="V111" s="119">
        <v>0</v>
      </c>
      <c r="W111" s="119">
        <v>0</v>
      </c>
      <c r="X111" s="119">
        <v>0</v>
      </c>
      <c r="Y111" s="119">
        <v>0</v>
      </c>
      <c r="Z111" s="119">
        <v>0</v>
      </c>
      <c r="AA111" s="119">
        <v>0</v>
      </c>
      <c r="AB111" s="119">
        <v>0</v>
      </c>
      <c r="AC111" s="120">
        <v>0</v>
      </c>
      <c r="AD111" s="121">
        <v>0</v>
      </c>
      <c r="AE111" s="121">
        <v>0</v>
      </c>
      <c r="AF111" s="121">
        <v>0</v>
      </c>
      <c r="AG111" s="121">
        <v>0</v>
      </c>
      <c r="AH111" s="121">
        <v>0</v>
      </c>
      <c r="AI111" s="122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</row>
    <row r="112" spans="1:1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108">SUM(B112:H112)</f>
        <v>0</v>
      </c>
      <c r="K112" s="77" t="s">
        <v>8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1">
        <v>0</v>
      </c>
      <c r="S112" s="92">
        <f t="shared" ref="S112:S131" si="109">SUM(L112:R112)</f>
        <v>0</v>
      </c>
      <c r="U112" s="107" t="s">
        <v>8</v>
      </c>
      <c r="V112" s="123">
        <v>0</v>
      </c>
      <c r="W112" s="123">
        <v>0</v>
      </c>
      <c r="X112" s="123">
        <v>0</v>
      </c>
      <c r="Y112" s="123">
        <v>0</v>
      </c>
      <c r="Z112" s="123">
        <v>0</v>
      </c>
      <c r="AA112" s="123">
        <v>0</v>
      </c>
      <c r="AB112" s="123">
        <v>0</v>
      </c>
      <c r="AC112" s="124">
        <v>0</v>
      </c>
      <c r="AD112" s="123">
        <v>0</v>
      </c>
      <c r="AE112" s="123">
        <v>0</v>
      </c>
      <c r="AF112" s="123">
        <v>0</v>
      </c>
      <c r="AG112" s="123">
        <v>0</v>
      </c>
      <c r="AH112" s="123">
        <v>0</v>
      </c>
      <c r="AI112" s="125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</row>
    <row r="113" spans="1:111" ht="15">
      <c r="A113" s="28" t="s">
        <v>10</v>
      </c>
      <c r="B113" s="44">
        <v>0</v>
      </c>
      <c r="C113" s="44">
        <v>0</v>
      </c>
      <c r="D113" s="44">
        <v>3421.6374096000004</v>
      </c>
      <c r="E113" s="44">
        <v>0</v>
      </c>
      <c r="F113" s="397"/>
      <c r="G113" s="44">
        <v>0</v>
      </c>
      <c r="H113" s="45">
        <v>0</v>
      </c>
      <c r="I113" s="40">
        <f t="shared" si="108"/>
        <v>3421.6374096000004</v>
      </c>
      <c r="K113" s="78" t="s">
        <v>10</v>
      </c>
      <c r="L113" s="44">
        <v>0</v>
      </c>
      <c r="M113" s="44">
        <v>0</v>
      </c>
      <c r="N113" s="44">
        <v>3421.6374096000004</v>
      </c>
      <c r="O113" s="44">
        <v>0</v>
      </c>
      <c r="P113" s="44">
        <v>0</v>
      </c>
      <c r="Q113" s="44">
        <v>0</v>
      </c>
      <c r="R113" s="88">
        <v>0</v>
      </c>
      <c r="S113" s="89">
        <f t="shared" si="109"/>
        <v>3421.6374096000004</v>
      </c>
      <c r="U113" s="108" t="s">
        <v>10</v>
      </c>
      <c r="V113" s="119">
        <v>0</v>
      </c>
      <c r="W113" s="119">
        <v>0</v>
      </c>
      <c r="X113" s="119">
        <v>0</v>
      </c>
      <c r="Y113" s="119">
        <v>0</v>
      </c>
      <c r="Z113" s="119">
        <v>3421.6374096000004</v>
      </c>
      <c r="AA113" s="119">
        <v>0</v>
      </c>
      <c r="AB113" s="119">
        <v>0</v>
      </c>
      <c r="AC113" s="120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2">
        <f t="shared" si="110"/>
        <v>3421.6374096000004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</row>
    <row r="114" spans="1:111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108"/>
        <v>0</v>
      </c>
      <c r="K114" s="77" t="s">
        <v>55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1">
        <v>0</v>
      </c>
      <c r="S114" s="92">
        <f t="shared" si="109"/>
        <v>0</v>
      </c>
      <c r="U114" s="107" t="s">
        <v>55</v>
      </c>
      <c r="V114" s="123">
        <v>0</v>
      </c>
      <c r="W114" s="123">
        <v>0</v>
      </c>
      <c r="X114" s="123">
        <v>0</v>
      </c>
      <c r="Y114" s="123">
        <v>0</v>
      </c>
      <c r="Z114" s="123">
        <v>0</v>
      </c>
      <c r="AA114" s="123">
        <v>0</v>
      </c>
      <c r="AB114" s="123">
        <v>0</v>
      </c>
      <c r="AC114" s="124">
        <v>0</v>
      </c>
      <c r="AD114" s="123">
        <v>0</v>
      </c>
      <c r="AE114" s="123">
        <v>0</v>
      </c>
      <c r="AF114" s="123">
        <v>0</v>
      </c>
      <c r="AG114" s="123">
        <v>0</v>
      </c>
      <c r="AH114" s="123">
        <v>0</v>
      </c>
      <c r="AI114" s="125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</row>
    <row r="115" spans="1:111" ht="15">
      <c r="A115" s="28" t="s">
        <v>16</v>
      </c>
      <c r="B115" s="44">
        <v>2.4292421244000746</v>
      </c>
      <c r="C115" s="44">
        <v>0</v>
      </c>
      <c r="D115" s="44">
        <v>364.38631866001123</v>
      </c>
      <c r="E115" s="44">
        <v>0</v>
      </c>
      <c r="F115" s="397"/>
      <c r="G115" s="44">
        <v>0</v>
      </c>
      <c r="H115" s="45">
        <v>0</v>
      </c>
      <c r="I115" s="40">
        <f t="shared" si="108"/>
        <v>366.81556078441128</v>
      </c>
      <c r="K115" s="78" t="s">
        <v>16</v>
      </c>
      <c r="L115" s="44">
        <v>2.4292421244000746</v>
      </c>
      <c r="M115" s="44">
        <v>0</v>
      </c>
      <c r="N115" s="44">
        <v>364.38631866001123</v>
      </c>
      <c r="O115" s="44">
        <v>0</v>
      </c>
      <c r="P115" s="44">
        <v>0</v>
      </c>
      <c r="Q115" s="44">
        <v>0</v>
      </c>
      <c r="R115" s="88">
        <v>0</v>
      </c>
      <c r="S115" s="89">
        <f t="shared" si="109"/>
        <v>366.81556078441128</v>
      </c>
      <c r="U115" s="108" t="s">
        <v>16</v>
      </c>
      <c r="V115" s="119">
        <v>2.4292421244000746</v>
      </c>
      <c r="W115" s="119">
        <v>0</v>
      </c>
      <c r="X115" s="119">
        <v>0</v>
      </c>
      <c r="Y115" s="119">
        <v>0</v>
      </c>
      <c r="Z115" s="119">
        <v>0</v>
      </c>
      <c r="AA115" s="119">
        <v>0</v>
      </c>
      <c r="AB115" s="119">
        <v>0</v>
      </c>
      <c r="AC115" s="120">
        <v>364.38631866001123</v>
      </c>
      <c r="AD115" s="121">
        <v>0</v>
      </c>
      <c r="AE115" s="121">
        <v>0</v>
      </c>
      <c r="AF115" s="121">
        <v>0</v>
      </c>
      <c r="AG115" s="121">
        <v>364.38631866001123</v>
      </c>
      <c r="AH115" s="121">
        <v>0</v>
      </c>
      <c r="AI115" s="122">
        <f t="shared" si="110"/>
        <v>366.81556078441128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</row>
    <row r="116" spans="1:111" ht="15">
      <c r="A116" s="27" t="s">
        <v>67</v>
      </c>
      <c r="B116" s="41">
        <v>0</v>
      </c>
      <c r="C116" s="41">
        <v>0</v>
      </c>
      <c r="D116" s="41">
        <v>1.9601223963272248E-2</v>
      </c>
      <c r="E116" s="41">
        <v>0</v>
      </c>
      <c r="F116" s="397"/>
      <c r="G116" s="41">
        <v>0</v>
      </c>
      <c r="H116" s="42">
        <v>0</v>
      </c>
      <c r="I116" s="43">
        <f t="shared" si="108"/>
        <v>1.9601223963272248E-2</v>
      </c>
      <c r="K116" s="77" t="s">
        <v>67</v>
      </c>
      <c r="L116" s="90">
        <v>0</v>
      </c>
      <c r="M116" s="90">
        <v>0</v>
      </c>
      <c r="N116" s="90">
        <v>1.9601223963272248E-2</v>
      </c>
      <c r="O116" s="90">
        <v>0</v>
      </c>
      <c r="P116" s="90">
        <v>0</v>
      </c>
      <c r="Q116" s="90">
        <v>0</v>
      </c>
      <c r="R116" s="91">
        <v>0</v>
      </c>
      <c r="S116" s="92">
        <f t="shared" si="109"/>
        <v>1.9601223963272248E-2</v>
      </c>
      <c r="U116" s="107" t="s">
        <v>56</v>
      </c>
      <c r="V116" s="123">
        <v>0</v>
      </c>
      <c r="W116" s="123">
        <v>0</v>
      </c>
      <c r="X116" s="123">
        <v>0</v>
      </c>
      <c r="Y116" s="123">
        <v>0</v>
      </c>
      <c r="Z116" s="123">
        <v>1.9601223963272248E-2</v>
      </c>
      <c r="AA116" s="123">
        <v>0</v>
      </c>
      <c r="AB116" s="123">
        <v>0</v>
      </c>
      <c r="AC116" s="124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5">
        <f t="shared" si="110"/>
        <v>1.9601223963272248E-2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</row>
    <row r="117" spans="1:111" ht="15">
      <c r="A117" s="28" t="s">
        <v>57</v>
      </c>
      <c r="B117" s="44">
        <v>0</v>
      </c>
      <c r="C117" s="44">
        <v>0</v>
      </c>
      <c r="D117" s="44">
        <v>0</v>
      </c>
      <c r="E117" s="44">
        <v>1.1084102416878618</v>
      </c>
      <c r="F117" s="397"/>
      <c r="G117" s="44">
        <v>0</v>
      </c>
      <c r="H117" s="45">
        <v>0</v>
      </c>
      <c r="I117" s="40">
        <f t="shared" si="108"/>
        <v>1.1084102416878618</v>
      </c>
      <c r="K117" s="78" t="s">
        <v>57</v>
      </c>
      <c r="L117" s="44">
        <v>0</v>
      </c>
      <c r="M117" s="44">
        <v>0</v>
      </c>
      <c r="N117" s="44">
        <v>0</v>
      </c>
      <c r="O117" s="44">
        <v>1.1084102416878618</v>
      </c>
      <c r="P117" s="44">
        <v>89.831164554531739</v>
      </c>
      <c r="Q117" s="44">
        <v>0</v>
      </c>
      <c r="R117" s="88">
        <v>0</v>
      </c>
      <c r="S117" s="89">
        <f t="shared" si="109"/>
        <v>90.939574796219603</v>
      </c>
      <c r="U117" s="108" t="s">
        <v>57</v>
      </c>
      <c r="V117" s="119">
        <v>0</v>
      </c>
      <c r="W117" s="119">
        <v>0</v>
      </c>
      <c r="X117" s="119">
        <v>0</v>
      </c>
      <c r="Y117" s="119">
        <v>0</v>
      </c>
      <c r="Z117" s="119">
        <v>0</v>
      </c>
      <c r="AA117" s="119">
        <v>1.1084102416878618</v>
      </c>
      <c r="AB117" s="119">
        <v>89.831164554531739</v>
      </c>
      <c r="AC117" s="120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22">
        <f t="shared" si="110"/>
        <v>90.939574796219603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</row>
    <row r="118" spans="1:111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108"/>
        <v>0</v>
      </c>
      <c r="K118" s="77" t="s">
        <v>12</v>
      </c>
      <c r="L118" s="90">
        <v>0</v>
      </c>
      <c r="M118" s="90">
        <v>0</v>
      </c>
      <c r="N118" s="90">
        <v>0</v>
      </c>
      <c r="O118" s="90">
        <v>0</v>
      </c>
      <c r="P118" s="90">
        <v>0.29797090547171556</v>
      </c>
      <c r="Q118" s="90">
        <v>0</v>
      </c>
      <c r="R118" s="91">
        <v>0</v>
      </c>
      <c r="S118" s="92">
        <f t="shared" si="109"/>
        <v>0.29797090547171556</v>
      </c>
      <c r="U118" s="107" t="s">
        <v>12</v>
      </c>
      <c r="V118" s="123">
        <v>0</v>
      </c>
      <c r="W118" s="123">
        <v>0</v>
      </c>
      <c r="X118" s="123">
        <v>0</v>
      </c>
      <c r="Y118" s="123">
        <v>0</v>
      </c>
      <c r="Z118" s="123">
        <v>0</v>
      </c>
      <c r="AA118" s="123">
        <v>0</v>
      </c>
      <c r="AB118" s="123">
        <v>0.29797090547171556</v>
      </c>
      <c r="AC118" s="124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5">
        <f t="shared" si="110"/>
        <v>0.29797090547171556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</row>
    <row r="119" spans="1:111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108"/>
        <v>0</v>
      </c>
      <c r="K119" s="78" t="s">
        <v>58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8">
        <v>0</v>
      </c>
      <c r="S119" s="89">
        <f t="shared" si="109"/>
        <v>0</v>
      </c>
      <c r="U119" s="108" t="s">
        <v>58</v>
      </c>
      <c r="V119" s="119">
        <v>0</v>
      </c>
      <c r="W119" s="119">
        <v>0</v>
      </c>
      <c r="X119" s="119">
        <v>0</v>
      </c>
      <c r="Y119" s="119">
        <v>0</v>
      </c>
      <c r="Z119" s="119">
        <v>0</v>
      </c>
      <c r="AA119" s="119">
        <v>0</v>
      </c>
      <c r="AB119" s="119">
        <v>0</v>
      </c>
      <c r="AC119" s="120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22">
        <f t="shared" si="110"/>
        <v>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</row>
    <row r="120" spans="1:111" ht="15">
      <c r="A120" s="27" t="s">
        <v>17</v>
      </c>
      <c r="B120" s="41">
        <v>0.20536032774151985</v>
      </c>
      <c r="C120" s="41">
        <v>0</v>
      </c>
      <c r="D120" s="41">
        <v>6.5722302340305703</v>
      </c>
      <c r="E120" s="41">
        <v>0</v>
      </c>
      <c r="F120" s="397"/>
      <c r="G120" s="41">
        <v>0</v>
      </c>
      <c r="H120" s="42">
        <v>0</v>
      </c>
      <c r="I120" s="43">
        <f t="shared" si="108"/>
        <v>6.7775905617720902</v>
      </c>
      <c r="K120" s="77" t="s">
        <v>17</v>
      </c>
      <c r="L120" s="90">
        <v>0.20536032774151985</v>
      </c>
      <c r="M120" s="90">
        <v>0</v>
      </c>
      <c r="N120" s="90">
        <v>6.5722302340305703</v>
      </c>
      <c r="O120" s="90">
        <v>0</v>
      </c>
      <c r="P120" s="90">
        <v>0</v>
      </c>
      <c r="Q120" s="90">
        <v>0</v>
      </c>
      <c r="R120" s="91">
        <v>0</v>
      </c>
      <c r="S120" s="92">
        <f t="shared" si="109"/>
        <v>6.7775905617720902</v>
      </c>
      <c r="U120" s="107" t="s">
        <v>17</v>
      </c>
      <c r="V120" s="123">
        <v>0.20536032774151985</v>
      </c>
      <c r="W120" s="123">
        <v>0</v>
      </c>
      <c r="X120" s="123">
        <v>0</v>
      </c>
      <c r="Y120" s="123">
        <v>0</v>
      </c>
      <c r="Z120" s="123">
        <v>6.5722302340305703</v>
      </c>
      <c r="AA120" s="123">
        <v>0</v>
      </c>
      <c r="AB120" s="123">
        <v>0</v>
      </c>
      <c r="AC120" s="124">
        <v>0</v>
      </c>
      <c r="AD120" s="123">
        <v>0</v>
      </c>
      <c r="AE120" s="123">
        <v>0</v>
      </c>
      <c r="AF120" s="123">
        <v>0</v>
      </c>
      <c r="AG120" s="123">
        <v>0</v>
      </c>
      <c r="AH120" s="123">
        <v>0</v>
      </c>
      <c r="AI120" s="125">
        <f t="shared" si="110"/>
        <v>6.7775905617720902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</row>
    <row r="121" spans="1:111" ht="15">
      <c r="A121" s="28" t="s">
        <v>139</v>
      </c>
      <c r="B121" s="44">
        <v>316.32769923246167</v>
      </c>
      <c r="C121" s="44">
        <v>244.74994650467582</v>
      </c>
      <c r="D121" s="44">
        <v>6266.9970753628004</v>
      </c>
      <c r="E121" s="44">
        <v>0</v>
      </c>
      <c r="F121" s="397"/>
      <c r="G121" s="44">
        <v>0</v>
      </c>
      <c r="H121" s="45">
        <v>0</v>
      </c>
      <c r="I121" s="40">
        <f t="shared" si="108"/>
        <v>6828.074721099938</v>
      </c>
      <c r="K121" s="78" t="s">
        <v>139</v>
      </c>
      <c r="L121" s="44">
        <v>316.32769923246167</v>
      </c>
      <c r="M121" s="44">
        <v>244.74994650467582</v>
      </c>
      <c r="N121" s="44">
        <v>6266.9970753628004</v>
      </c>
      <c r="O121" s="44">
        <v>0</v>
      </c>
      <c r="P121" s="44">
        <v>0</v>
      </c>
      <c r="Q121" s="44">
        <v>0</v>
      </c>
      <c r="R121" s="88">
        <v>0</v>
      </c>
      <c r="S121" s="89">
        <f t="shared" si="109"/>
        <v>6828.074721099938</v>
      </c>
      <c r="U121" s="108" t="s">
        <v>139</v>
      </c>
      <c r="V121" s="119">
        <v>296.74390733151756</v>
      </c>
      <c r="W121" s="119">
        <v>0</v>
      </c>
      <c r="X121" s="119">
        <v>0</v>
      </c>
      <c r="Y121" s="119">
        <v>244.74994650467582</v>
      </c>
      <c r="Z121" s="119">
        <v>6117.5821514655381</v>
      </c>
      <c r="AA121" s="119">
        <v>0</v>
      </c>
      <c r="AB121" s="119">
        <v>0</v>
      </c>
      <c r="AC121" s="120">
        <v>168.99871579820623</v>
      </c>
      <c r="AD121" s="119">
        <v>19.583791900944117</v>
      </c>
      <c r="AE121" s="119">
        <v>0</v>
      </c>
      <c r="AF121" s="119">
        <v>0</v>
      </c>
      <c r="AG121" s="119">
        <v>149.41492389726213</v>
      </c>
      <c r="AH121" s="119">
        <v>0</v>
      </c>
      <c r="AI121" s="122">
        <f t="shared" si="110"/>
        <v>6828.0747210999371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</row>
    <row r="122" spans="1:111" ht="15">
      <c r="A122" s="27" t="s">
        <v>25</v>
      </c>
      <c r="B122" s="41">
        <v>94.947953267057642</v>
      </c>
      <c r="C122" s="41">
        <v>1.6070660172695277</v>
      </c>
      <c r="D122" s="41">
        <v>1172.3447387695205</v>
      </c>
      <c r="E122" s="41">
        <v>1683.086078930633</v>
      </c>
      <c r="F122" s="397"/>
      <c r="G122" s="41">
        <v>135.84813696410546</v>
      </c>
      <c r="H122" s="42">
        <v>4.0379372789532058</v>
      </c>
      <c r="I122" s="43">
        <f t="shared" si="108"/>
        <v>3091.8719112275389</v>
      </c>
      <c r="K122" s="77" t="s">
        <v>25</v>
      </c>
      <c r="L122" s="90">
        <v>94.947953267057642</v>
      </c>
      <c r="M122" s="90">
        <v>1.6070660172695277</v>
      </c>
      <c r="N122" s="90">
        <v>1172.3447387695205</v>
      </c>
      <c r="O122" s="90">
        <v>1683.086078930633</v>
      </c>
      <c r="P122" s="90">
        <v>31.497955345557521</v>
      </c>
      <c r="Q122" s="90">
        <v>135.84813696410546</v>
      </c>
      <c r="R122" s="91">
        <v>4.0379372789532058</v>
      </c>
      <c r="S122" s="92">
        <f t="shared" si="109"/>
        <v>3123.3698665730963</v>
      </c>
      <c r="U122" s="107" t="s">
        <v>25</v>
      </c>
      <c r="V122" s="123">
        <v>1.9811467128742422</v>
      </c>
      <c r="W122" s="123">
        <v>46.448850896538126</v>
      </c>
      <c r="X122" s="123">
        <v>135.84813696410546</v>
      </c>
      <c r="Y122" s="123">
        <v>1.6070660172695277</v>
      </c>
      <c r="Z122" s="123">
        <v>1172.3447387695205</v>
      </c>
      <c r="AA122" s="123">
        <v>1680.5042023037458</v>
      </c>
      <c r="AB122" s="123">
        <v>31.497955345557521</v>
      </c>
      <c r="AC122" s="124">
        <v>53.13776956348552</v>
      </c>
      <c r="AD122" s="123">
        <v>46.517955657645267</v>
      </c>
      <c r="AE122" s="123">
        <v>2.5818766268870479</v>
      </c>
      <c r="AF122" s="123">
        <v>4.0379372789532058</v>
      </c>
      <c r="AG122" s="123">
        <v>0</v>
      </c>
      <c r="AH122" s="123">
        <v>0</v>
      </c>
      <c r="AI122" s="125">
        <f t="shared" si="110"/>
        <v>3123.3698665730967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</row>
    <row r="123" spans="1:111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108"/>
        <v>0</v>
      </c>
      <c r="K123" s="78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8">
        <v>0</v>
      </c>
      <c r="S123" s="89">
        <f t="shared" si="109"/>
        <v>0</v>
      </c>
      <c r="U123" s="108" t="s">
        <v>24</v>
      </c>
      <c r="V123" s="119">
        <v>0</v>
      </c>
      <c r="W123" s="119">
        <v>0</v>
      </c>
      <c r="X123" s="119">
        <v>0</v>
      </c>
      <c r="Y123" s="119">
        <v>0</v>
      </c>
      <c r="Z123" s="119">
        <v>0</v>
      </c>
      <c r="AA123" s="119">
        <v>0</v>
      </c>
      <c r="AB123" s="119">
        <v>0</v>
      </c>
      <c r="AC123" s="120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22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</row>
    <row r="124" spans="1:111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108"/>
        <v>0</v>
      </c>
      <c r="K124" s="77" t="s">
        <v>59</v>
      </c>
      <c r="L124" s="90">
        <v>0</v>
      </c>
      <c r="M124" s="90">
        <v>0</v>
      </c>
      <c r="N124" s="90">
        <v>0</v>
      </c>
      <c r="O124" s="90">
        <v>0</v>
      </c>
      <c r="P124" s="90">
        <v>0</v>
      </c>
      <c r="Q124" s="90">
        <v>0</v>
      </c>
      <c r="R124" s="91">
        <v>0</v>
      </c>
      <c r="S124" s="92">
        <f t="shared" si="109"/>
        <v>0</v>
      </c>
      <c r="U124" s="107" t="s">
        <v>59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4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5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</row>
    <row r="125" spans="1:111" ht="15">
      <c r="A125" s="28" t="s">
        <v>22</v>
      </c>
      <c r="B125" s="44">
        <v>0</v>
      </c>
      <c r="C125" s="44">
        <v>1.0756913075280197E-2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108"/>
        <v>1.0756913075280197E-2</v>
      </c>
      <c r="K125" s="78" t="s">
        <v>22</v>
      </c>
      <c r="L125" s="44">
        <v>0</v>
      </c>
      <c r="M125" s="44">
        <v>1.0756913075280197E-2</v>
      </c>
      <c r="N125" s="44">
        <v>0</v>
      </c>
      <c r="O125" s="44">
        <v>0</v>
      </c>
      <c r="P125" s="44">
        <v>0.42016178357850797</v>
      </c>
      <c r="Q125" s="44">
        <v>0</v>
      </c>
      <c r="R125" s="88">
        <v>0</v>
      </c>
      <c r="S125" s="89">
        <f t="shared" si="109"/>
        <v>0.43091869665378818</v>
      </c>
      <c r="U125" s="108" t="s">
        <v>22</v>
      </c>
      <c r="V125" s="119">
        <v>0</v>
      </c>
      <c r="W125" s="119">
        <v>0</v>
      </c>
      <c r="X125" s="119">
        <v>0</v>
      </c>
      <c r="Y125" s="119">
        <v>1.0756913075280197E-2</v>
      </c>
      <c r="Z125" s="119">
        <v>0</v>
      </c>
      <c r="AA125" s="119">
        <v>0</v>
      </c>
      <c r="AB125" s="119">
        <v>0.42016178357850797</v>
      </c>
      <c r="AC125" s="120">
        <v>0</v>
      </c>
      <c r="AD125" s="119">
        <v>0</v>
      </c>
      <c r="AE125" s="119">
        <v>0</v>
      </c>
      <c r="AF125" s="119">
        <v>0</v>
      </c>
      <c r="AG125" s="119">
        <v>0</v>
      </c>
      <c r="AH125" s="119">
        <v>0</v>
      </c>
      <c r="AI125" s="122">
        <f t="shared" si="110"/>
        <v>0.43091869665378818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</row>
    <row r="126" spans="1:111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 t="shared" si="108"/>
        <v>0</v>
      </c>
      <c r="K126" s="77" t="s">
        <v>21</v>
      </c>
      <c r="L126" s="90">
        <v>0</v>
      </c>
      <c r="M126" s="90">
        <v>0</v>
      </c>
      <c r="N126" s="90">
        <v>0</v>
      </c>
      <c r="O126" s="90">
        <v>0</v>
      </c>
      <c r="P126" s="90">
        <v>0</v>
      </c>
      <c r="Q126" s="90">
        <v>0</v>
      </c>
      <c r="R126" s="91">
        <v>0</v>
      </c>
      <c r="S126" s="92">
        <f t="shared" si="109"/>
        <v>0</v>
      </c>
      <c r="U126" s="107" t="s">
        <v>60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4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5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</row>
    <row r="127" spans="1:111" ht="15">
      <c r="A127" s="29" t="s">
        <v>63</v>
      </c>
      <c r="B127" s="44">
        <v>0</v>
      </c>
      <c r="C127" s="44">
        <v>9.6823018962219844</v>
      </c>
      <c r="D127" s="44">
        <v>4228.5193772112762</v>
      </c>
      <c r="E127" s="44">
        <v>0</v>
      </c>
      <c r="F127" s="397"/>
      <c r="G127" s="44">
        <v>0</v>
      </c>
      <c r="H127" s="45">
        <v>0</v>
      </c>
      <c r="I127" s="40">
        <f t="shared" si="108"/>
        <v>4238.2016791074984</v>
      </c>
      <c r="K127" s="79" t="s">
        <v>63</v>
      </c>
      <c r="L127" s="44">
        <v>0</v>
      </c>
      <c r="M127" s="44">
        <v>9.6823018962219844</v>
      </c>
      <c r="N127" s="44">
        <v>4228.5193772112762</v>
      </c>
      <c r="O127" s="44">
        <v>0</v>
      </c>
      <c r="P127" s="44">
        <v>0</v>
      </c>
      <c r="Q127" s="44">
        <v>0</v>
      </c>
      <c r="R127" s="88">
        <v>0</v>
      </c>
      <c r="S127" s="89">
        <f t="shared" si="109"/>
        <v>4238.2016791074984</v>
      </c>
      <c r="U127" s="109" t="s">
        <v>61</v>
      </c>
      <c r="V127" s="119">
        <v>0</v>
      </c>
      <c r="W127" s="119">
        <v>0</v>
      </c>
      <c r="X127" s="119">
        <v>0</v>
      </c>
      <c r="Y127" s="119">
        <v>9.6823018962219844</v>
      </c>
      <c r="Z127" s="119">
        <v>4228.5193772112762</v>
      </c>
      <c r="AA127" s="119">
        <v>0</v>
      </c>
      <c r="AB127" s="119">
        <v>0</v>
      </c>
      <c r="AC127" s="120">
        <v>0</v>
      </c>
      <c r="AD127" s="121">
        <v>0</v>
      </c>
      <c r="AE127" s="121">
        <v>0</v>
      </c>
      <c r="AF127" s="121">
        <v>0</v>
      </c>
      <c r="AG127" s="121">
        <v>0</v>
      </c>
      <c r="AH127" s="121">
        <v>0</v>
      </c>
      <c r="AI127" s="122">
        <f t="shared" si="110"/>
        <v>4238.2016791074984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</row>
    <row r="128" spans="1:111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108"/>
        <v>0</v>
      </c>
      <c r="K128" s="80" t="s">
        <v>23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4">
        <v>0</v>
      </c>
      <c r="S128" s="95">
        <f t="shared" si="109"/>
        <v>0</v>
      </c>
      <c r="U128" s="110" t="s">
        <v>64</v>
      </c>
      <c r="V128" s="126">
        <v>0</v>
      </c>
      <c r="W128" s="126">
        <v>0</v>
      </c>
      <c r="X128" s="126">
        <v>0</v>
      </c>
      <c r="Y128" s="126">
        <v>0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7">
        <v>0</v>
      </c>
      <c r="AI128" s="128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</row>
    <row r="129" spans="1:111">
      <c r="A129" s="59" t="s">
        <v>19</v>
      </c>
      <c r="B129" s="65">
        <v>0</v>
      </c>
      <c r="C129" s="65">
        <v>1.655020211446018</v>
      </c>
      <c r="D129" s="65">
        <v>722.79145070930997</v>
      </c>
      <c r="E129" s="65">
        <v>0</v>
      </c>
      <c r="F129" s="397"/>
      <c r="G129" s="65">
        <v>0</v>
      </c>
      <c r="H129" s="66">
        <v>0</v>
      </c>
      <c r="I129" s="67">
        <f t="shared" si="108"/>
        <v>724.44647092075604</v>
      </c>
      <c r="K129" s="81" t="s">
        <v>19</v>
      </c>
      <c r="L129" s="65">
        <v>0</v>
      </c>
      <c r="M129" s="65">
        <v>1.655020211446018</v>
      </c>
      <c r="N129" s="65">
        <v>722.79145070930997</v>
      </c>
      <c r="O129" s="65">
        <v>0</v>
      </c>
      <c r="P129" s="65">
        <v>0</v>
      </c>
      <c r="Q129" s="65">
        <v>0</v>
      </c>
      <c r="R129" s="96">
        <v>0</v>
      </c>
      <c r="S129" s="97">
        <f t="shared" si="109"/>
        <v>724.44647092075604</v>
      </c>
      <c r="U129" s="111" t="s">
        <v>19</v>
      </c>
      <c r="V129" s="129">
        <v>0</v>
      </c>
      <c r="W129" s="129">
        <v>0</v>
      </c>
      <c r="X129" s="129">
        <v>0</v>
      </c>
      <c r="Y129" s="129">
        <v>1.655020211446018</v>
      </c>
      <c r="Z129" s="129">
        <v>722.79145070930997</v>
      </c>
      <c r="AA129" s="129">
        <v>0</v>
      </c>
      <c r="AB129" s="129">
        <v>0</v>
      </c>
      <c r="AC129" s="129">
        <v>0</v>
      </c>
      <c r="AD129" s="130">
        <v>0</v>
      </c>
      <c r="AE129" s="130">
        <v>0</v>
      </c>
      <c r="AF129" s="130">
        <v>0</v>
      </c>
      <c r="AG129" s="130">
        <v>0</v>
      </c>
      <c r="AH129" s="130">
        <v>0</v>
      </c>
      <c r="AI129" s="131">
        <f t="shared" si="110"/>
        <v>724.44647092075604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</row>
    <row r="130" spans="1:111">
      <c r="A130" s="58" t="s">
        <v>20</v>
      </c>
      <c r="B130" s="62">
        <v>0</v>
      </c>
      <c r="C130" s="62">
        <v>8.027281684775966</v>
      </c>
      <c r="D130" s="62">
        <v>3505.7279265019665</v>
      </c>
      <c r="E130" s="62">
        <v>0</v>
      </c>
      <c r="F130" s="397"/>
      <c r="G130" s="62">
        <v>0</v>
      </c>
      <c r="H130" s="63">
        <v>0</v>
      </c>
      <c r="I130" s="64">
        <f t="shared" si="108"/>
        <v>3513.7552081867425</v>
      </c>
      <c r="K130" s="80" t="s">
        <v>20</v>
      </c>
      <c r="L130" s="93">
        <v>0</v>
      </c>
      <c r="M130" s="93">
        <v>8.027281684775966</v>
      </c>
      <c r="N130" s="93">
        <v>3505.7279265019665</v>
      </c>
      <c r="O130" s="93">
        <v>0</v>
      </c>
      <c r="P130" s="93">
        <v>0</v>
      </c>
      <c r="Q130" s="93">
        <v>0</v>
      </c>
      <c r="R130" s="94">
        <v>0</v>
      </c>
      <c r="S130" s="95">
        <f t="shared" si="109"/>
        <v>3513.7552081867425</v>
      </c>
      <c r="U130" s="110" t="s">
        <v>20</v>
      </c>
      <c r="V130" s="126">
        <v>0</v>
      </c>
      <c r="W130" s="126">
        <v>0</v>
      </c>
      <c r="X130" s="126">
        <v>0</v>
      </c>
      <c r="Y130" s="126">
        <v>8.027281684775966</v>
      </c>
      <c r="Z130" s="126">
        <v>3505.7279265019665</v>
      </c>
      <c r="AA130" s="126">
        <v>0</v>
      </c>
      <c r="AB130" s="126">
        <v>0</v>
      </c>
      <c r="AC130" s="126">
        <v>0</v>
      </c>
      <c r="AD130" s="126">
        <v>0</v>
      </c>
      <c r="AE130" s="126">
        <v>0</v>
      </c>
      <c r="AF130" s="126">
        <v>0</v>
      </c>
      <c r="AG130" s="126">
        <v>0</v>
      </c>
      <c r="AH130" s="127">
        <v>0</v>
      </c>
      <c r="AI130" s="128">
        <f t="shared" si="110"/>
        <v>3513.7552081867425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</row>
    <row r="131" spans="1:111" ht="15" thickBot="1">
      <c r="A131" s="60" t="s">
        <v>11</v>
      </c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108"/>
        <v>0</v>
      </c>
      <c r="K131" s="82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8">
        <v>0</v>
      </c>
      <c r="S131" s="99">
        <f t="shared" si="109"/>
        <v>0</v>
      </c>
      <c r="U131" s="111" t="s">
        <v>11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30">
        <v>0</v>
      </c>
      <c r="AE131" s="130">
        <v>0</v>
      </c>
      <c r="AF131" s="130">
        <v>0</v>
      </c>
      <c r="AG131" s="130">
        <v>0</v>
      </c>
      <c r="AH131" s="130">
        <v>0</v>
      </c>
      <c r="AI131" s="131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</row>
    <row r="132" spans="1:111" ht="15">
      <c r="A132" s="34" t="s">
        <v>26</v>
      </c>
      <c r="B132" s="70">
        <f>SUM(B111:B127)</f>
        <v>413.91025495166093</v>
      </c>
      <c r="C132" s="70">
        <f t="shared" ref="C132:I132" si="111">SUM(C111:C127)</f>
        <v>256.05007133124258</v>
      </c>
      <c r="D132" s="70">
        <f t="shared" si="111"/>
        <v>15460.476751061604</v>
      </c>
      <c r="E132" s="70">
        <f t="shared" si="111"/>
        <v>1684.1944891723208</v>
      </c>
      <c r="F132" s="70">
        <f t="shared" si="111"/>
        <v>0</v>
      </c>
      <c r="G132" s="70">
        <f t="shared" si="111"/>
        <v>135.84813696410546</v>
      </c>
      <c r="H132" s="71">
        <f t="shared" si="111"/>
        <v>4.0379372789532058</v>
      </c>
      <c r="I132" s="40">
        <f t="shared" si="111"/>
        <v>17954.517640759888</v>
      </c>
      <c r="K132" s="83" t="s">
        <v>26</v>
      </c>
      <c r="L132" s="70">
        <f>SUM(L111:L127)</f>
        <v>413.91025495166093</v>
      </c>
      <c r="M132" s="70">
        <f t="shared" ref="M132:S132" si="112">SUM(M111:M127)</f>
        <v>256.05007133124258</v>
      </c>
      <c r="N132" s="70">
        <f t="shared" si="112"/>
        <v>15460.476751061604</v>
      </c>
      <c r="O132" s="70">
        <f t="shared" si="112"/>
        <v>1684.1944891723208</v>
      </c>
      <c r="P132" s="70">
        <f t="shared" si="112"/>
        <v>122.04725258913949</v>
      </c>
      <c r="Q132" s="70">
        <f t="shared" si="112"/>
        <v>135.84813696410546</v>
      </c>
      <c r="R132" s="71">
        <f t="shared" si="112"/>
        <v>4.0379372789532058</v>
      </c>
      <c r="S132" s="100">
        <f t="shared" si="112"/>
        <v>18076.564893349023</v>
      </c>
      <c r="U132" s="112" t="s">
        <v>62</v>
      </c>
      <c r="V132" s="132">
        <f>SUM(V111:V127)</f>
        <v>301.35965649653343</v>
      </c>
      <c r="W132" s="132">
        <f t="shared" ref="W132:AH132" si="113">SUM(W111:W127)</f>
        <v>46.448850896538126</v>
      </c>
      <c r="X132" s="132">
        <f t="shared" si="113"/>
        <v>135.84813696410546</v>
      </c>
      <c r="Y132" s="132">
        <f t="shared" si="113"/>
        <v>256.05007133124258</v>
      </c>
      <c r="Z132" s="132">
        <f t="shared" si="113"/>
        <v>14946.67550850433</v>
      </c>
      <c r="AA132" s="132">
        <f t="shared" si="113"/>
        <v>1681.6126125454336</v>
      </c>
      <c r="AB132" s="132">
        <f t="shared" si="113"/>
        <v>122.04725258913949</v>
      </c>
      <c r="AC132" s="132">
        <f t="shared" si="113"/>
        <v>586.522804021703</v>
      </c>
      <c r="AD132" s="133">
        <f t="shared" si="113"/>
        <v>66.101747558589381</v>
      </c>
      <c r="AE132" s="133">
        <f t="shared" si="113"/>
        <v>2.5818766268870479</v>
      </c>
      <c r="AF132" s="133">
        <f t="shared" si="113"/>
        <v>4.0379372789532058</v>
      </c>
      <c r="AG132" s="133">
        <f t="shared" si="113"/>
        <v>513.80124255727333</v>
      </c>
      <c r="AH132" s="133">
        <f t="shared" si="113"/>
        <v>0</v>
      </c>
      <c r="AI132" s="134">
        <f>SUM(V132:AC132)</f>
        <v>18076.564893349023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</row>
    <row r="133" spans="1:111" s="14" customFormat="1" ht="15" thickBot="1">
      <c r="A133" s="31" t="s">
        <v>86</v>
      </c>
      <c r="B133" s="49">
        <f>IF($I132=0,"-",B132/$I132)</f>
        <v>2.3053265102038298E-2</v>
      </c>
      <c r="C133" s="49">
        <f t="shared" ref="C133:H133" si="114">IF($I132=0,"-",C132/$I132)</f>
        <v>1.4261038723199348E-2</v>
      </c>
      <c r="D133" s="49">
        <f t="shared" si="114"/>
        <v>0.86109117829841464</v>
      </c>
      <c r="E133" s="49">
        <f t="shared" si="114"/>
        <v>9.3803382684528674E-2</v>
      </c>
      <c r="F133" s="49">
        <f t="shared" si="114"/>
        <v>0</v>
      </c>
      <c r="G133" s="49">
        <f t="shared" si="114"/>
        <v>7.5662370709256195E-3</v>
      </c>
      <c r="H133" s="72">
        <f t="shared" si="114"/>
        <v>2.2489812089333903E-4</v>
      </c>
      <c r="I133" s="50">
        <f>SUM(B133:H133)</f>
        <v>0.99999999999999989</v>
      </c>
      <c r="K133" s="84" t="s">
        <v>86</v>
      </c>
      <c r="L133" s="101">
        <f>IF($S132=0,"-",L132/$S132)</f>
        <v>2.2897616742656259E-2</v>
      </c>
      <c r="M133" s="101">
        <f t="shared" ref="M133:R133" si="115">IF($S132=0,"-",M132/$S132)</f>
        <v>1.4164752697314301E-2</v>
      </c>
      <c r="N133" s="101">
        <f t="shared" si="115"/>
        <v>0.85527736283291489</v>
      </c>
      <c r="O133" s="101">
        <f t="shared" si="115"/>
        <v>9.3170051893653349E-2</v>
      </c>
      <c r="P133" s="101">
        <f t="shared" si="115"/>
        <v>6.7516839238656893E-3</v>
      </c>
      <c r="Q133" s="101">
        <f t="shared" si="115"/>
        <v>7.5151522297296968E-3</v>
      </c>
      <c r="R133" s="102">
        <f t="shared" si="115"/>
        <v>2.2337967986599594E-4</v>
      </c>
      <c r="S133" s="103">
        <f>SUM(L133:R133)</f>
        <v>1.0000000000000002</v>
      </c>
      <c r="U133" s="113" t="s">
        <v>86</v>
      </c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6"/>
    </row>
    <row r="134" spans="1:111" ht="15" thickBot="1">
      <c r="A134" s="33"/>
      <c r="B134" s="32"/>
      <c r="C134" s="32"/>
      <c r="D134" s="32"/>
      <c r="E134" s="32"/>
      <c r="F134" s="32"/>
      <c r="G134" s="32"/>
      <c r="H134" s="32"/>
      <c r="I134" s="32"/>
      <c r="K134" s="33"/>
      <c r="L134" s="32"/>
      <c r="M134" s="32"/>
      <c r="N134" s="32"/>
      <c r="O134" s="32"/>
      <c r="P134" s="32"/>
      <c r="Q134" s="32"/>
      <c r="R134" s="32"/>
      <c r="S134" s="32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</row>
    <row r="135" spans="1:111" ht="30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4" t="s">
        <v>32</v>
      </c>
      <c r="L135" s="86" t="s">
        <v>0</v>
      </c>
      <c r="M135" s="86" t="s">
        <v>1</v>
      </c>
      <c r="N135" s="86" t="s">
        <v>2</v>
      </c>
      <c r="O135" s="86" t="s">
        <v>3</v>
      </c>
      <c r="P135" s="86" t="s">
        <v>27</v>
      </c>
      <c r="Q135" s="86" t="s">
        <v>4</v>
      </c>
      <c r="R135" s="86" t="s">
        <v>5</v>
      </c>
      <c r="S135" s="87" t="s">
        <v>6</v>
      </c>
      <c r="U135" s="445" t="s">
        <v>32</v>
      </c>
      <c r="V135" s="116" t="s">
        <v>77</v>
      </c>
      <c r="W135" s="116" t="s">
        <v>78</v>
      </c>
      <c r="X135" s="116" t="s">
        <v>4</v>
      </c>
      <c r="Y135" s="116" t="s">
        <v>1</v>
      </c>
      <c r="Z135" s="116" t="s">
        <v>2</v>
      </c>
      <c r="AA135" s="116" t="s">
        <v>3</v>
      </c>
      <c r="AB135" s="116" t="s">
        <v>54</v>
      </c>
      <c r="AC135" s="116" t="s">
        <v>66</v>
      </c>
      <c r="AD135" s="117" t="s">
        <v>79</v>
      </c>
      <c r="AE135" s="117" t="s">
        <v>80</v>
      </c>
      <c r="AF135" s="117" t="s">
        <v>81</v>
      </c>
      <c r="AG135" s="117" t="s">
        <v>82</v>
      </c>
      <c r="AH135" s="117" t="s">
        <v>83</v>
      </c>
      <c r="AI135" s="118" t="s">
        <v>62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</row>
    <row r="136" spans="1:111" ht="15">
      <c r="A136" s="411" t="s">
        <v>32</v>
      </c>
      <c r="B136" s="386" t="s">
        <v>119</v>
      </c>
      <c r="C136" s="387"/>
      <c r="D136" s="387"/>
      <c r="E136" s="387"/>
      <c r="F136" s="387"/>
      <c r="G136" s="387"/>
      <c r="H136" s="387"/>
      <c r="I136" s="388"/>
      <c r="K136" s="405" t="s">
        <v>32</v>
      </c>
      <c r="L136" s="389" t="s">
        <v>119</v>
      </c>
      <c r="M136" s="390"/>
      <c r="N136" s="390"/>
      <c r="O136" s="390"/>
      <c r="P136" s="390"/>
      <c r="Q136" s="390"/>
      <c r="R136" s="390"/>
      <c r="S136" s="391"/>
      <c r="U136" s="446" t="s">
        <v>32</v>
      </c>
      <c r="V136" s="402" t="s">
        <v>119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3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</row>
    <row r="137" spans="1:111" ht="15">
      <c r="A137" s="26" t="s">
        <v>7</v>
      </c>
      <c r="B137" s="38">
        <v>0</v>
      </c>
      <c r="C137" s="38">
        <v>1015.5087114194168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1015.5087114194168</v>
      </c>
      <c r="K137" s="85" t="s">
        <v>7</v>
      </c>
      <c r="L137" s="38">
        <v>0</v>
      </c>
      <c r="M137" s="38">
        <v>1015.5087114194168</v>
      </c>
      <c r="N137" s="38">
        <v>0</v>
      </c>
      <c r="O137" s="38">
        <v>0</v>
      </c>
      <c r="P137" s="38">
        <v>0</v>
      </c>
      <c r="Q137" s="38">
        <v>0</v>
      </c>
      <c r="R137" s="104">
        <v>0</v>
      </c>
      <c r="S137" s="105">
        <f>SUM(L137:R137)</f>
        <v>1015.5087114194168</v>
      </c>
      <c r="U137" s="106" t="s">
        <v>7</v>
      </c>
      <c r="V137" s="119">
        <v>0</v>
      </c>
      <c r="W137" s="119">
        <v>0</v>
      </c>
      <c r="X137" s="119">
        <v>0</v>
      </c>
      <c r="Y137" s="119">
        <v>1015.5087114194168</v>
      </c>
      <c r="Z137" s="119">
        <v>0</v>
      </c>
      <c r="AA137" s="119">
        <v>0</v>
      </c>
      <c r="AB137" s="119">
        <v>0</v>
      </c>
      <c r="AC137" s="120">
        <v>0</v>
      </c>
      <c r="AD137" s="121">
        <v>0</v>
      </c>
      <c r="AE137" s="121">
        <v>0</v>
      </c>
      <c r="AF137" s="121">
        <v>0</v>
      </c>
      <c r="AG137" s="121">
        <v>0</v>
      </c>
      <c r="AH137" s="121">
        <v>0</v>
      </c>
      <c r="AI137" s="122">
        <f>SUM(V137:AC137)</f>
        <v>1015.5087114194168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</row>
    <row r="138" spans="1:111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116">SUM(B138:H138)</f>
        <v>0</v>
      </c>
      <c r="K138" s="77" t="s">
        <v>8</v>
      </c>
      <c r="L138" s="90">
        <v>0</v>
      </c>
      <c r="M138" s="90">
        <v>0</v>
      </c>
      <c r="N138" s="90">
        <v>0</v>
      </c>
      <c r="O138" s="90">
        <v>0</v>
      </c>
      <c r="P138" s="90">
        <v>0</v>
      </c>
      <c r="Q138" s="90">
        <v>0</v>
      </c>
      <c r="R138" s="91">
        <v>0</v>
      </c>
      <c r="S138" s="92">
        <f t="shared" ref="S138:S157" si="117">SUM(L138:R138)</f>
        <v>0</v>
      </c>
      <c r="U138" s="107" t="s">
        <v>8</v>
      </c>
      <c r="V138" s="123">
        <v>0</v>
      </c>
      <c r="W138" s="123">
        <v>0</v>
      </c>
      <c r="X138" s="123">
        <v>0</v>
      </c>
      <c r="Y138" s="123">
        <v>0</v>
      </c>
      <c r="Z138" s="123">
        <v>0</v>
      </c>
      <c r="AA138" s="123">
        <v>0</v>
      </c>
      <c r="AB138" s="123">
        <v>0</v>
      </c>
      <c r="AC138" s="124">
        <v>0</v>
      </c>
      <c r="AD138" s="123">
        <v>0</v>
      </c>
      <c r="AE138" s="123">
        <v>0</v>
      </c>
      <c r="AF138" s="123">
        <v>0</v>
      </c>
      <c r="AG138" s="123">
        <v>0</v>
      </c>
      <c r="AH138" s="123">
        <v>0</v>
      </c>
      <c r="AI138" s="125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</row>
    <row r="139" spans="1:111" ht="15">
      <c r="A139" s="28" t="s">
        <v>10</v>
      </c>
      <c r="B139" s="44">
        <v>0</v>
      </c>
      <c r="C139" s="44">
        <v>0</v>
      </c>
      <c r="D139" s="44">
        <v>270.25241438685299</v>
      </c>
      <c r="E139" s="44">
        <v>0</v>
      </c>
      <c r="F139" s="397"/>
      <c r="G139" s="44">
        <v>0</v>
      </c>
      <c r="H139" s="45">
        <v>0</v>
      </c>
      <c r="I139" s="40">
        <f t="shared" si="116"/>
        <v>270.25241438685299</v>
      </c>
      <c r="K139" s="78" t="s">
        <v>10</v>
      </c>
      <c r="L139" s="44">
        <v>0</v>
      </c>
      <c r="M139" s="44">
        <v>0</v>
      </c>
      <c r="N139" s="44">
        <v>270.25241438685299</v>
      </c>
      <c r="O139" s="44">
        <v>0</v>
      </c>
      <c r="P139" s="44">
        <v>0</v>
      </c>
      <c r="Q139" s="44">
        <v>0</v>
      </c>
      <c r="R139" s="88">
        <v>0</v>
      </c>
      <c r="S139" s="89">
        <f t="shared" si="117"/>
        <v>270.25241438685299</v>
      </c>
      <c r="U139" s="108" t="s">
        <v>10</v>
      </c>
      <c r="V139" s="119">
        <v>0</v>
      </c>
      <c r="W139" s="119">
        <v>0</v>
      </c>
      <c r="X139" s="119">
        <v>0</v>
      </c>
      <c r="Y139" s="119">
        <v>0</v>
      </c>
      <c r="Z139" s="119">
        <v>270.25241438685299</v>
      </c>
      <c r="AA139" s="119">
        <v>0</v>
      </c>
      <c r="AB139" s="119">
        <v>0</v>
      </c>
      <c r="AC139" s="120">
        <v>0</v>
      </c>
      <c r="AD139" s="121">
        <v>0</v>
      </c>
      <c r="AE139" s="121">
        <v>0</v>
      </c>
      <c r="AF139" s="121">
        <v>0</v>
      </c>
      <c r="AG139" s="121">
        <v>0</v>
      </c>
      <c r="AH139" s="121">
        <v>0</v>
      </c>
      <c r="AI139" s="122">
        <f t="shared" si="118"/>
        <v>270.25241438685299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</row>
    <row r="140" spans="1:111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116"/>
        <v>0</v>
      </c>
      <c r="K140" s="77" t="s">
        <v>55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1">
        <v>0</v>
      </c>
      <c r="S140" s="92">
        <f t="shared" si="117"/>
        <v>0</v>
      </c>
      <c r="U140" s="107" t="s">
        <v>55</v>
      </c>
      <c r="V140" s="123">
        <v>0</v>
      </c>
      <c r="W140" s="123">
        <v>0</v>
      </c>
      <c r="X140" s="123">
        <v>0</v>
      </c>
      <c r="Y140" s="123">
        <v>0</v>
      </c>
      <c r="Z140" s="123">
        <v>0</v>
      </c>
      <c r="AA140" s="123">
        <v>0</v>
      </c>
      <c r="AB140" s="123">
        <v>0</v>
      </c>
      <c r="AC140" s="124">
        <v>0</v>
      </c>
      <c r="AD140" s="123">
        <v>0</v>
      </c>
      <c r="AE140" s="123">
        <v>0</v>
      </c>
      <c r="AF140" s="123">
        <v>0</v>
      </c>
      <c r="AG140" s="123">
        <v>0</v>
      </c>
      <c r="AH140" s="123">
        <v>0</v>
      </c>
      <c r="AI140" s="125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</row>
    <row r="141" spans="1:111" ht="15">
      <c r="A141" s="28" t="s">
        <v>16</v>
      </c>
      <c r="B141" s="44">
        <v>6.4418028195026862</v>
      </c>
      <c r="C141" s="44">
        <v>80.127980909206258</v>
      </c>
      <c r="D141" s="44">
        <v>8.1702027570694682</v>
      </c>
      <c r="E141" s="44">
        <v>0</v>
      </c>
      <c r="F141" s="397"/>
      <c r="G141" s="44">
        <v>0</v>
      </c>
      <c r="H141" s="45">
        <v>0</v>
      </c>
      <c r="I141" s="40">
        <f t="shared" si="116"/>
        <v>94.739986485778417</v>
      </c>
      <c r="K141" s="78" t="s">
        <v>16</v>
      </c>
      <c r="L141" s="44">
        <v>6.4418028195026862</v>
      </c>
      <c r="M141" s="44">
        <v>80.127980909206258</v>
      </c>
      <c r="N141" s="44">
        <v>8.1702027570694682</v>
      </c>
      <c r="O141" s="44">
        <v>0</v>
      </c>
      <c r="P141" s="44">
        <v>0</v>
      </c>
      <c r="Q141" s="44">
        <v>0</v>
      </c>
      <c r="R141" s="88">
        <v>0</v>
      </c>
      <c r="S141" s="89">
        <f t="shared" si="117"/>
        <v>94.739986485778417</v>
      </c>
      <c r="U141" s="108" t="s">
        <v>16</v>
      </c>
      <c r="V141" s="119">
        <v>6.4418028195026862</v>
      </c>
      <c r="W141" s="119">
        <v>0</v>
      </c>
      <c r="X141" s="119">
        <v>0</v>
      </c>
      <c r="Y141" s="119">
        <v>80.127980909206258</v>
      </c>
      <c r="Z141" s="119">
        <v>0.50044118320895925</v>
      </c>
      <c r="AA141" s="119">
        <v>0</v>
      </c>
      <c r="AB141" s="119">
        <v>0</v>
      </c>
      <c r="AC141" s="120">
        <v>7.6697615738605096</v>
      </c>
      <c r="AD141" s="121">
        <v>0</v>
      </c>
      <c r="AE141" s="121">
        <v>0</v>
      </c>
      <c r="AF141" s="121">
        <v>0</v>
      </c>
      <c r="AG141" s="121">
        <v>7.6697615738605096</v>
      </c>
      <c r="AH141" s="121">
        <v>0</v>
      </c>
      <c r="AI141" s="122">
        <f t="shared" si="118"/>
        <v>94.739986485778417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</row>
    <row r="142" spans="1:111" ht="15">
      <c r="A142" s="27" t="s">
        <v>67</v>
      </c>
      <c r="B142" s="41">
        <v>4.3137315897684321</v>
      </c>
      <c r="C142" s="41">
        <v>0.62367203707495411</v>
      </c>
      <c r="D142" s="41">
        <v>2.2556138674210837</v>
      </c>
      <c r="E142" s="41">
        <v>0</v>
      </c>
      <c r="F142" s="397"/>
      <c r="G142" s="41">
        <v>0</v>
      </c>
      <c r="H142" s="42">
        <v>0</v>
      </c>
      <c r="I142" s="43">
        <f t="shared" si="116"/>
        <v>7.1930174942644696</v>
      </c>
      <c r="K142" s="77" t="s">
        <v>67</v>
      </c>
      <c r="L142" s="90">
        <v>4.3137315897684321</v>
      </c>
      <c r="M142" s="90">
        <v>0.62367203707495411</v>
      </c>
      <c r="N142" s="90">
        <v>2.2556138674210837</v>
      </c>
      <c r="O142" s="90">
        <v>0</v>
      </c>
      <c r="P142" s="90">
        <v>0</v>
      </c>
      <c r="Q142" s="90">
        <v>0</v>
      </c>
      <c r="R142" s="91">
        <v>0</v>
      </c>
      <c r="S142" s="92">
        <f t="shared" si="117"/>
        <v>7.1930174942644696</v>
      </c>
      <c r="U142" s="107" t="s">
        <v>56</v>
      </c>
      <c r="V142" s="123">
        <v>4.3137315897684321</v>
      </c>
      <c r="W142" s="123">
        <v>0</v>
      </c>
      <c r="X142" s="123">
        <v>0</v>
      </c>
      <c r="Y142" s="123">
        <v>0.62367203707495411</v>
      </c>
      <c r="Z142" s="123">
        <v>0.8662111626041028</v>
      </c>
      <c r="AA142" s="123">
        <v>0</v>
      </c>
      <c r="AB142" s="123">
        <v>0</v>
      </c>
      <c r="AC142" s="124">
        <v>1.389402704816981</v>
      </c>
      <c r="AD142" s="123">
        <v>0</v>
      </c>
      <c r="AE142" s="123">
        <v>0</v>
      </c>
      <c r="AF142" s="123">
        <v>0</v>
      </c>
      <c r="AG142" s="123">
        <v>1.389402704816981</v>
      </c>
      <c r="AH142" s="123">
        <v>0</v>
      </c>
      <c r="AI142" s="125">
        <f t="shared" si="118"/>
        <v>7.1930174942644696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</row>
    <row r="143" spans="1:111" ht="15">
      <c r="A143" s="28" t="s">
        <v>57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116"/>
        <v>0</v>
      </c>
      <c r="K143" s="78" t="s">
        <v>57</v>
      </c>
      <c r="L143" s="44">
        <v>0</v>
      </c>
      <c r="M143" s="44">
        <v>0</v>
      </c>
      <c r="N143" s="44">
        <v>0</v>
      </c>
      <c r="O143" s="44">
        <v>0</v>
      </c>
      <c r="P143" s="44">
        <v>99.21612421898304</v>
      </c>
      <c r="Q143" s="44">
        <v>0</v>
      </c>
      <c r="R143" s="88">
        <v>0</v>
      </c>
      <c r="S143" s="89">
        <f t="shared" si="117"/>
        <v>99.21612421898304</v>
      </c>
      <c r="U143" s="108" t="s">
        <v>57</v>
      </c>
      <c r="V143" s="119">
        <v>0</v>
      </c>
      <c r="W143" s="119">
        <v>0</v>
      </c>
      <c r="X143" s="119">
        <v>0</v>
      </c>
      <c r="Y143" s="119">
        <v>0</v>
      </c>
      <c r="Z143" s="119">
        <v>0</v>
      </c>
      <c r="AA143" s="119">
        <v>0</v>
      </c>
      <c r="AB143" s="119">
        <v>99.21612421898304</v>
      </c>
      <c r="AC143" s="120">
        <v>0</v>
      </c>
      <c r="AD143" s="119">
        <v>0</v>
      </c>
      <c r="AE143" s="119">
        <v>0</v>
      </c>
      <c r="AF143" s="119">
        <v>0</v>
      </c>
      <c r="AG143" s="119">
        <v>0</v>
      </c>
      <c r="AH143" s="119">
        <v>0</v>
      </c>
      <c r="AI143" s="122">
        <f t="shared" si="118"/>
        <v>99.21612421898304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</row>
    <row r="144" spans="1:111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116"/>
        <v>0</v>
      </c>
      <c r="K144" s="77" t="s">
        <v>12</v>
      </c>
      <c r="L144" s="90">
        <v>0</v>
      </c>
      <c r="M144" s="90">
        <v>0</v>
      </c>
      <c r="N144" s="90">
        <v>0</v>
      </c>
      <c r="O144" s="90">
        <v>0</v>
      </c>
      <c r="P144" s="90">
        <v>3.9902760968283699</v>
      </c>
      <c r="Q144" s="90">
        <v>0</v>
      </c>
      <c r="R144" s="91">
        <v>0</v>
      </c>
      <c r="S144" s="92">
        <f t="shared" si="117"/>
        <v>3.9902760968283699</v>
      </c>
      <c r="U144" s="107" t="s">
        <v>12</v>
      </c>
      <c r="V144" s="123">
        <v>0</v>
      </c>
      <c r="W144" s="123">
        <v>0</v>
      </c>
      <c r="X144" s="123">
        <v>0</v>
      </c>
      <c r="Y144" s="123">
        <v>0</v>
      </c>
      <c r="Z144" s="123">
        <v>0</v>
      </c>
      <c r="AA144" s="123">
        <v>0</v>
      </c>
      <c r="AB144" s="123">
        <v>3.9902760968283699</v>
      </c>
      <c r="AC144" s="124">
        <v>0</v>
      </c>
      <c r="AD144" s="123">
        <v>0</v>
      </c>
      <c r="AE144" s="123">
        <v>0</v>
      </c>
      <c r="AF144" s="123">
        <v>0</v>
      </c>
      <c r="AG144" s="123">
        <v>0</v>
      </c>
      <c r="AH144" s="123">
        <v>0</v>
      </c>
      <c r="AI144" s="125">
        <f t="shared" si="118"/>
        <v>3.9902760968283699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</row>
    <row r="145" spans="1:111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116"/>
        <v>0</v>
      </c>
      <c r="K145" s="78" t="s">
        <v>58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8">
        <v>0</v>
      </c>
      <c r="S145" s="89">
        <f t="shared" si="117"/>
        <v>0</v>
      </c>
      <c r="U145" s="108" t="s">
        <v>58</v>
      </c>
      <c r="V145" s="119">
        <v>0</v>
      </c>
      <c r="W145" s="119">
        <v>0</v>
      </c>
      <c r="X145" s="119">
        <v>0</v>
      </c>
      <c r="Y145" s="119">
        <v>0</v>
      </c>
      <c r="Z145" s="119">
        <v>0</v>
      </c>
      <c r="AA145" s="119">
        <v>0</v>
      </c>
      <c r="AB145" s="119">
        <v>0</v>
      </c>
      <c r="AC145" s="120">
        <v>0</v>
      </c>
      <c r="AD145" s="119">
        <v>0</v>
      </c>
      <c r="AE145" s="119">
        <v>0</v>
      </c>
      <c r="AF145" s="119">
        <v>0</v>
      </c>
      <c r="AG145" s="119">
        <v>0</v>
      </c>
      <c r="AH145" s="119">
        <v>0</v>
      </c>
      <c r="AI145" s="122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</row>
    <row r="146" spans="1:111" ht="15">
      <c r="A146" s="27" t="s">
        <v>17</v>
      </c>
      <c r="B146" s="41">
        <v>0</v>
      </c>
      <c r="C146" s="41">
        <v>0</v>
      </c>
      <c r="D146" s="41">
        <v>3.4358173000381793</v>
      </c>
      <c r="E146" s="41">
        <v>0</v>
      </c>
      <c r="F146" s="397"/>
      <c r="G146" s="41">
        <v>0</v>
      </c>
      <c r="H146" s="42">
        <v>0</v>
      </c>
      <c r="I146" s="43">
        <f t="shared" si="116"/>
        <v>3.4358173000381793</v>
      </c>
      <c r="K146" s="77" t="s">
        <v>17</v>
      </c>
      <c r="L146" s="90">
        <v>0</v>
      </c>
      <c r="M146" s="90">
        <v>0</v>
      </c>
      <c r="N146" s="90">
        <v>3.4358173000381793</v>
      </c>
      <c r="O146" s="90">
        <v>0</v>
      </c>
      <c r="P146" s="90">
        <v>0</v>
      </c>
      <c r="Q146" s="90">
        <v>0</v>
      </c>
      <c r="R146" s="91">
        <v>0</v>
      </c>
      <c r="S146" s="92">
        <f t="shared" si="117"/>
        <v>3.4358173000381793</v>
      </c>
      <c r="U146" s="107" t="s">
        <v>17</v>
      </c>
      <c r="V146" s="123">
        <v>0</v>
      </c>
      <c r="W146" s="123">
        <v>0</v>
      </c>
      <c r="X146" s="123">
        <v>0</v>
      </c>
      <c r="Y146" s="123">
        <v>0</v>
      </c>
      <c r="Z146" s="123">
        <v>3.4358173000381793</v>
      </c>
      <c r="AA146" s="123">
        <v>0</v>
      </c>
      <c r="AB146" s="123">
        <v>0</v>
      </c>
      <c r="AC146" s="124">
        <v>0</v>
      </c>
      <c r="AD146" s="123">
        <v>0</v>
      </c>
      <c r="AE146" s="123">
        <v>0</v>
      </c>
      <c r="AF146" s="123">
        <v>0</v>
      </c>
      <c r="AG146" s="123">
        <v>0</v>
      </c>
      <c r="AH146" s="123">
        <v>0</v>
      </c>
      <c r="AI146" s="125">
        <f t="shared" si="118"/>
        <v>3.4358173000381793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</row>
    <row r="147" spans="1:111" ht="15">
      <c r="A147" s="28" t="s">
        <v>139</v>
      </c>
      <c r="B147" s="44">
        <v>1410.2112133372868</v>
      </c>
      <c r="C147" s="44">
        <v>5719.1628856808366</v>
      </c>
      <c r="D147" s="44">
        <v>1283.5849392486384</v>
      </c>
      <c r="E147" s="44">
        <v>0</v>
      </c>
      <c r="F147" s="397"/>
      <c r="G147" s="44">
        <v>0</v>
      </c>
      <c r="H147" s="45">
        <v>0</v>
      </c>
      <c r="I147" s="40">
        <f t="shared" si="116"/>
        <v>8412.9590382667611</v>
      </c>
      <c r="K147" s="78" t="s">
        <v>139</v>
      </c>
      <c r="L147" s="44">
        <v>1410.2112133372868</v>
      </c>
      <c r="M147" s="44">
        <v>5719.1628856808366</v>
      </c>
      <c r="N147" s="44">
        <v>1283.5849392486384</v>
      </c>
      <c r="O147" s="44">
        <v>0</v>
      </c>
      <c r="P147" s="44">
        <v>0</v>
      </c>
      <c r="Q147" s="44">
        <v>0</v>
      </c>
      <c r="R147" s="88">
        <v>0</v>
      </c>
      <c r="S147" s="89">
        <f t="shared" si="117"/>
        <v>8412.9590382667611</v>
      </c>
      <c r="U147" s="108" t="s">
        <v>139</v>
      </c>
      <c r="V147" s="119">
        <v>1385.4411450383939</v>
      </c>
      <c r="W147" s="119">
        <v>0</v>
      </c>
      <c r="X147" s="119">
        <v>0</v>
      </c>
      <c r="Y147" s="119">
        <v>5719.1628856808366</v>
      </c>
      <c r="Z147" s="119">
        <v>1283.5849392486384</v>
      </c>
      <c r="AA147" s="119">
        <v>0</v>
      </c>
      <c r="AB147" s="119">
        <v>0</v>
      </c>
      <c r="AC147" s="120">
        <v>24.770068298893065</v>
      </c>
      <c r="AD147" s="119">
        <v>24.770068298893065</v>
      </c>
      <c r="AE147" s="119">
        <v>0</v>
      </c>
      <c r="AF147" s="119">
        <v>0</v>
      </c>
      <c r="AG147" s="119">
        <v>0</v>
      </c>
      <c r="AH147" s="119">
        <v>0</v>
      </c>
      <c r="AI147" s="122">
        <f t="shared" si="118"/>
        <v>8412.9590382667611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</row>
    <row r="148" spans="1:111" ht="15">
      <c r="A148" s="27" t="s">
        <v>25</v>
      </c>
      <c r="B148" s="41">
        <v>1633.5948631235178</v>
      </c>
      <c r="C148" s="41">
        <v>69.057630302428862</v>
      </c>
      <c r="D148" s="41">
        <v>22.141668265354905</v>
      </c>
      <c r="E148" s="41">
        <v>3261.091484085191</v>
      </c>
      <c r="F148" s="397"/>
      <c r="G148" s="41">
        <v>612.91407519978895</v>
      </c>
      <c r="H148" s="42">
        <v>0</v>
      </c>
      <c r="I148" s="43">
        <f t="shared" si="116"/>
        <v>5598.7997209762816</v>
      </c>
      <c r="K148" s="77" t="s">
        <v>25</v>
      </c>
      <c r="L148" s="90">
        <v>1633.5948631235178</v>
      </c>
      <c r="M148" s="90">
        <v>69.057630302428862</v>
      </c>
      <c r="N148" s="90">
        <v>22.141668265354905</v>
      </c>
      <c r="O148" s="90">
        <v>3261.091484085191</v>
      </c>
      <c r="P148" s="90">
        <v>31.497955345557521</v>
      </c>
      <c r="Q148" s="90">
        <v>612.91407519978895</v>
      </c>
      <c r="R148" s="91">
        <v>0</v>
      </c>
      <c r="S148" s="92">
        <f t="shared" si="117"/>
        <v>5630.2976763218394</v>
      </c>
      <c r="U148" s="107" t="s">
        <v>25</v>
      </c>
      <c r="V148" s="123">
        <v>45.688106938985378</v>
      </c>
      <c r="W148" s="123">
        <v>1130.7267624258832</v>
      </c>
      <c r="X148" s="123">
        <v>612.91407519978895</v>
      </c>
      <c r="Y148" s="123">
        <v>69.057630302428862</v>
      </c>
      <c r="Z148" s="123">
        <v>21.902968958332284</v>
      </c>
      <c r="AA148" s="123">
        <v>1861.6718162949132</v>
      </c>
      <c r="AB148" s="123">
        <v>31.497955345557521</v>
      </c>
      <c r="AC148" s="124">
        <v>1856.8383608559498</v>
      </c>
      <c r="AD148" s="123">
        <v>457.1799937586494</v>
      </c>
      <c r="AE148" s="123">
        <v>1399.4196677902776</v>
      </c>
      <c r="AF148" s="123">
        <v>0</v>
      </c>
      <c r="AG148" s="123">
        <v>0.23869930702262165</v>
      </c>
      <c r="AH148" s="123">
        <v>0</v>
      </c>
      <c r="AI148" s="125">
        <f t="shared" si="118"/>
        <v>5630.2976763218394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</row>
    <row r="149" spans="1:111" ht="15">
      <c r="A149" s="28" t="s">
        <v>24</v>
      </c>
      <c r="B149" s="44">
        <v>986.95497704236402</v>
      </c>
      <c r="C149" s="44">
        <v>0</v>
      </c>
      <c r="D149" s="44">
        <v>0</v>
      </c>
      <c r="E149" s="44">
        <v>0</v>
      </c>
      <c r="F149" s="397"/>
      <c r="G149" s="44">
        <v>0</v>
      </c>
      <c r="H149" s="45">
        <v>0</v>
      </c>
      <c r="I149" s="40">
        <f t="shared" si="116"/>
        <v>986.95497704236402</v>
      </c>
      <c r="K149" s="78" t="s">
        <v>24</v>
      </c>
      <c r="L149" s="44">
        <v>986.95497704236402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8">
        <v>0</v>
      </c>
      <c r="S149" s="89">
        <f t="shared" si="117"/>
        <v>986.95497704236402</v>
      </c>
      <c r="U149" s="108" t="s">
        <v>24</v>
      </c>
      <c r="V149" s="119">
        <v>197.3909954084728</v>
      </c>
      <c r="W149" s="119">
        <v>0</v>
      </c>
      <c r="X149" s="119">
        <v>0</v>
      </c>
      <c r="Y149" s="119">
        <v>0</v>
      </c>
      <c r="Z149" s="119">
        <v>0</v>
      </c>
      <c r="AA149" s="119">
        <v>0</v>
      </c>
      <c r="AB149" s="119">
        <v>0</v>
      </c>
      <c r="AC149" s="120">
        <v>789.56398163389122</v>
      </c>
      <c r="AD149" s="119">
        <v>789.56398163389122</v>
      </c>
      <c r="AE149" s="119">
        <v>0</v>
      </c>
      <c r="AF149" s="119">
        <v>0</v>
      </c>
      <c r="AG149" s="119">
        <v>0</v>
      </c>
      <c r="AH149" s="119">
        <v>0</v>
      </c>
      <c r="AI149" s="122">
        <f t="shared" si="118"/>
        <v>986.95497704236402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</row>
    <row r="150" spans="1:111" ht="15">
      <c r="A150" s="27" t="s">
        <v>59</v>
      </c>
      <c r="B150" s="41">
        <v>1.0198807142064304E-2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116"/>
        <v>1.0198807142064304E-2</v>
      </c>
      <c r="K150" s="77" t="s">
        <v>59</v>
      </c>
      <c r="L150" s="90">
        <v>1.0198807142064304E-2</v>
      </c>
      <c r="M150" s="90">
        <v>0</v>
      </c>
      <c r="N150" s="90">
        <v>0</v>
      </c>
      <c r="O150" s="90">
        <v>0</v>
      </c>
      <c r="P150" s="90">
        <v>0</v>
      </c>
      <c r="Q150" s="90">
        <v>0</v>
      </c>
      <c r="R150" s="91">
        <v>0</v>
      </c>
      <c r="S150" s="92">
        <f t="shared" si="117"/>
        <v>1.0198807142064304E-2</v>
      </c>
      <c r="U150" s="107" t="s">
        <v>59</v>
      </c>
      <c r="V150" s="123">
        <v>1.0198807142064304E-2</v>
      </c>
      <c r="W150" s="123">
        <v>0</v>
      </c>
      <c r="X150" s="123">
        <v>0</v>
      </c>
      <c r="Y150" s="123">
        <v>0</v>
      </c>
      <c r="Z150" s="123">
        <v>0</v>
      </c>
      <c r="AA150" s="123">
        <v>0</v>
      </c>
      <c r="AB150" s="123">
        <v>0</v>
      </c>
      <c r="AC150" s="124">
        <v>0</v>
      </c>
      <c r="AD150" s="123">
        <v>0</v>
      </c>
      <c r="AE150" s="123">
        <v>0</v>
      </c>
      <c r="AF150" s="123">
        <v>0</v>
      </c>
      <c r="AG150" s="123">
        <v>0</v>
      </c>
      <c r="AH150" s="123">
        <v>0</v>
      </c>
      <c r="AI150" s="125">
        <f t="shared" si="118"/>
        <v>1.0198807142064304E-2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</row>
    <row r="151" spans="1:111" ht="15">
      <c r="A151" s="28" t="s">
        <v>22</v>
      </c>
      <c r="B151" s="44">
        <v>0</v>
      </c>
      <c r="C151" s="44">
        <v>1606.7889225896081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116"/>
        <v>1606.7889225896081</v>
      </c>
      <c r="K151" s="78" t="s">
        <v>22</v>
      </c>
      <c r="L151" s="44">
        <v>0</v>
      </c>
      <c r="M151" s="44">
        <v>1606.7889225896081</v>
      </c>
      <c r="N151" s="44">
        <v>0</v>
      </c>
      <c r="O151" s="44">
        <v>0</v>
      </c>
      <c r="P151" s="44">
        <v>0.46408982854610653</v>
      </c>
      <c r="Q151" s="44">
        <v>0</v>
      </c>
      <c r="R151" s="88">
        <v>0</v>
      </c>
      <c r="S151" s="89">
        <f t="shared" si="117"/>
        <v>1607.2530124181542</v>
      </c>
      <c r="U151" s="108" t="s">
        <v>22</v>
      </c>
      <c r="V151" s="119">
        <v>0</v>
      </c>
      <c r="W151" s="119">
        <v>0</v>
      </c>
      <c r="X151" s="119">
        <v>0</v>
      </c>
      <c r="Y151" s="119">
        <v>1606.7889225896081</v>
      </c>
      <c r="Z151" s="119">
        <v>0</v>
      </c>
      <c r="AA151" s="119">
        <v>0</v>
      </c>
      <c r="AB151" s="119">
        <v>0.46408982854610653</v>
      </c>
      <c r="AC151" s="120">
        <v>0</v>
      </c>
      <c r="AD151" s="119">
        <v>0</v>
      </c>
      <c r="AE151" s="119">
        <v>0</v>
      </c>
      <c r="AF151" s="119">
        <v>0</v>
      </c>
      <c r="AG151" s="119">
        <v>0</v>
      </c>
      <c r="AH151" s="119">
        <v>0</v>
      </c>
      <c r="AI151" s="122">
        <f t="shared" si="118"/>
        <v>1607.2530124181542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</row>
    <row r="152" spans="1:111" ht="15">
      <c r="A152" s="27" t="s">
        <v>21</v>
      </c>
      <c r="B152" s="41">
        <v>0</v>
      </c>
      <c r="C152" s="41">
        <v>2404.1045698855751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 t="shared" si="116"/>
        <v>2404.1045698855751</v>
      </c>
      <c r="K152" s="77" t="s">
        <v>21</v>
      </c>
      <c r="L152" s="90">
        <v>0</v>
      </c>
      <c r="M152" s="90">
        <v>2404.1045698855751</v>
      </c>
      <c r="N152" s="90">
        <v>0</v>
      </c>
      <c r="O152" s="90">
        <v>0</v>
      </c>
      <c r="P152" s="90">
        <v>0</v>
      </c>
      <c r="Q152" s="90">
        <v>0</v>
      </c>
      <c r="R152" s="91">
        <v>0</v>
      </c>
      <c r="S152" s="92">
        <f t="shared" si="117"/>
        <v>2404.1045698855751</v>
      </c>
      <c r="U152" s="107" t="s">
        <v>60</v>
      </c>
      <c r="V152" s="123">
        <v>0</v>
      </c>
      <c r="W152" s="123">
        <v>0</v>
      </c>
      <c r="X152" s="123">
        <v>0</v>
      </c>
      <c r="Y152" s="123">
        <v>2404.1045698855751</v>
      </c>
      <c r="Z152" s="123">
        <v>0</v>
      </c>
      <c r="AA152" s="123">
        <v>0</v>
      </c>
      <c r="AB152" s="123">
        <v>0</v>
      </c>
      <c r="AC152" s="124">
        <v>0</v>
      </c>
      <c r="AD152" s="123">
        <v>0</v>
      </c>
      <c r="AE152" s="123">
        <v>0</v>
      </c>
      <c r="AF152" s="123">
        <v>0</v>
      </c>
      <c r="AG152" s="123">
        <v>0</v>
      </c>
      <c r="AH152" s="123">
        <v>0</v>
      </c>
      <c r="AI152" s="125">
        <f t="shared" si="118"/>
        <v>2404.1045698855751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</row>
    <row r="153" spans="1:111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116"/>
        <v>0</v>
      </c>
      <c r="K153" s="79" t="s">
        <v>63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8">
        <v>0</v>
      </c>
      <c r="S153" s="89">
        <f t="shared" si="117"/>
        <v>0</v>
      </c>
      <c r="U153" s="109" t="s">
        <v>61</v>
      </c>
      <c r="V153" s="119">
        <v>0</v>
      </c>
      <c r="W153" s="119">
        <v>0</v>
      </c>
      <c r="X153" s="119">
        <v>0</v>
      </c>
      <c r="Y153" s="119">
        <v>0</v>
      </c>
      <c r="Z153" s="119">
        <v>0</v>
      </c>
      <c r="AA153" s="119">
        <v>0</v>
      </c>
      <c r="AB153" s="119">
        <v>0</v>
      </c>
      <c r="AC153" s="120">
        <v>0</v>
      </c>
      <c r="AD153" s="121">
        <v>0</v>
      </c>
      <c r="AE153" s="121">
        <v>0</v>
      </c>
      <c r="AF153" s="121">
        <v>0</v>
      </c>
      <c r="AG153" s="121">
        <v>0</v>
      </c>
      <c r="AH153" s="121">
        <v>0</v>
      </c>
      <c r="AI153" s="122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</row>
    <row r="154" spans="1:111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116"/>
        <v>0</v>
      </c>
      <c r="K154" s="80" t="s">
        <v>23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4">
        <v>0</v>
      </c>
      <c r="S154" s="95">
        <f t="shared" si="117"/>
        <v>0</v>
      </c>
      <c r="U154" s="110" t="s">
        <v>64</v>
      </c>
      <c r="V154" s="126">
        <v>0</v>
      </c>
      <c r="W154" s="126">
        <v>0</v>
      </c>
      <c r="X154" s="126">
        <v>0</v>
      </c>
      <c r="Y154" s="126">
        <v>0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0</v>
      </c>
      <c r="AH154" s="127">
        <v>0</v>
      </c>
      <c r="AI154" s="128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</row>
    <row r="155" spans="1:111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116"/>
        <v>0</v>
      </c>
      <c r="K155" s="81" t="s">
        <v>19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96">
        <v>0</v>
      </c>
      <c r="S155" s="97">
        <f t="shared" si="117"/>
        <v>0</v>
      </c>
      <c r="U155" s="111" t="s">
        <v>19</v>
      </c>
      <c r="V155" s="129">
        <v>0</v>
      </c>
      <c r="W155" s="129">
        <v>0</v>
      </c>
      <c r="X155" s="129">
        <v>0</v>
      </c>
      <c r="Y155" s="129">
        <v>0</v>
      </c>
      <c r="Z155" s="129">
        <v>0</v>
      </c>
      <c r="AA155" s="129">
        <v>0</v>
      </c>
      <c r="AB155" s="129">
        <v>0</v>
      </c>
      <c r="AC155" s="129">
        <v>0</v>
      </c>
      <c r="AD155" s="130">
        <v>0</v>
      </c>
      <c r="AE155" s="130">
        <v>0</v>
      </c>
      <c r="AF155" s="130">
        <v>0</v>
      </c>
      <c r="AG155" s="130">
        <v>0</v>
      </c>
      <c r="AH155" s="130">
        <v>0</v>
      </c>
      <c r="AI155" s="131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</row>
    <row r="156" spans="1:111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116"/>
        <v>0</v>
      </c>
      <c r="K156" s="80" t="s">
        <v>20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4">
        <v>0</v>
      </c>
      <c r="S156" s="95">
        <f t="shared" si="117"/>
        <v>0</v>
      </c>
      <c r="U156" s="110" t="s">
        <v>20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7">
        <v>0</v>
      </c>
      <c r="AI156" s="128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</row>
    <row r="157" spans="1:111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116"/>
        <v>0</v>
      </c>
      <c r="K157" s="82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8">
        <v>0</v>
      </c>
      <c r="S157" s="99">
        <f t="shared" si="117"/>
        <v>0</v>
      </c>
      <c r="U157" s="111" t="s">
        <v>11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1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</row>
    <row r="158" spans="1:111" ht="15">
      <c r="A158" s="34" t="s">
        <v>26</v>
      </c>
      <c r="B158" s="70">
        <f>SUM(B137:B153)</f>
        <v>4041.5267867195821</v>
      </c>
      <c r="C158" s="70">
        <f t="shared" ref="C158:I158" si="119">SUM(C137:C153)</f>
        <v>10895.374372824146</v>
      </c>
      <c r="D158" s="70">
        <f t="shared" si="119"/>
        <v>1589.8406558253751</v>
      </c>
      <c r="E158" s="70">
        <f t="shared" si="119"/>
        <v>3261.091484085191</v>
      </c>
      <c r="F158" s="70">
        <f t="shared" si="119"/>
        <v>0</v>
      </c>
      <c r="G158" s="70">
        <f t="shared" si="119"/>
        <v>612.91407519978895</v>
      </c>
      <c r="H158" s="71">
        <f t="shared" si="119"/>
        <v>0</v>
      </c>
      <c r="I158" s="40">
        <f t="shared" si="119"/>
        <v>20400.747374654082</v>
      </c>
      <c r="K158" s="83" t="s">
        <v>26</v>
      </c>
      <c r="L158" s="70">
        <f>SUM(L137:L153)</f>
        <v>4041.5267867195821</v>
      </c>
      <c r="M158" s="70">
        <f t="shared" ref="M158:S158" si="120">SUM(M137:M153)</f>
        <v>10895.374372824146</v>
      </c>
      <c r="N158" s="70">
        <f t="shared" si="120"/>
        <v>1589.8406558253751</v>
      </c>
      <c r="O158" s="70">
        <f t="shared" si="120"/>
        <v>3261.091484085191</v>
      </c>
      <c r="P158" s="70">
        <f t="shared" si="120"/>
        <v>135.16844548991503</v>
      </c>
      <c r="Q158" s="70">
        <f t="shared" si="120"/>
        <v>612.91407519978895</v>
      </c>
      <c r="R158" s="71">
        <f t="shared" si="120"/>
        <v>0</v>
      </c>
      <c r="S158" s="100">
        <f t="shared" si="120"/>
        <v>20535.915820144</v>
      </c>
      <c r="U158" s="112" t="s">
        <v>62</v>
      </c>
      <c r="V158" s="132">
        <f>SUM(V137:V153)</f>
        <v>1639.2859806022655</v>
      </c>
      <c r="W158" s="132">
        <f t="shared" ref="W158:AH158" si="121">SUM(W137:W153)</f>
        <v>1130.7267624258832</v>
      </c>
      <c r="X158" s="132">
        <f t="shared" si="121"/>
        <v>612.91407519978895</v>
      </c>
      <c r="Y158" s="132">
        <f t="shared" si="121"/>
        <v>10895.374372824146</v>
      </c>
      <c r="Z158" s="132">
        <f t="shared" si="121"/>
        <v>1580.542792239675</v>
      </c>
      <c r="AA158" s="132">
        <f t="shared" si="121"/>
        <v>1861.6718162949132</v>
      </c>
      <c r="AB158" s="132">
        <f t="shared" si="121"/>
        <v>135.16844548991503</v>
      </c>
      <c r="AC158" s="132">
        <f t="shared" si="121"/>
        <v>2680.2315750674115</v>
      </c>
      <c r="AD158" s="133">
        <f t="shared" si="121"/>
        <v>1271.5140436914337</v>
      </c>
      <c r="AE158" s="133">
        <f t="shared" si="121"/>
        <v>1399.4196677902776</v>
      </c>
      <c r="AF158" s="133">
        <f t="shared" si="121"/>
        <v>0</v>
      </c>
      <c r="AG158" s="133">
        <f t="shared" si="121"/>
        <v>9.297863585700112</v>
      </c>
      <c r="AH158" s="133">
        <f t="shared" si="121"/>
        <v>0</v>
      </c>
      <c r="AI158" s="134">
        <f>SUM(V158:AC158)</f>
        <v>20535.915820144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</row>
    <row r="159" spans="1:111" s="14" customFormat="1" ht="15" thickBot="1">
      <c r="A159" s="31" t="s">
        <v>86</v>
      </c>
      <c r="B159" s="49">
        <f>IF($I158=0,"-",B158/$I158)</f>
        <v>0.19810680032932426</v>
      </c>
      <c r="C159" s="49">
        <f t="shared" ref="C159:H159" si="122">IF($I158=0,"-",C158/$I158)</f>
        <v>0.53406741295961413</v>
      </c>
      <c r="D159" s="49">
        <f t="shared" si="122"/>
        <v>7.7930510418485713E-2</v>
      </c>
      <c r="E159" s="49">
        <f t="shared" si="122"/>
        <v>0.1598515693663643</v>
      </c>
      <c r="F159" s="49">
        <f t="shared" si="122"/>
        <v>0</v>
      </c>
      <c r="G159" s="49">
        <f t="shared" si="122"/>
        <v>3.0043706926211649E-2</v>
      </c>
      <c r="H159" s="72">
        <f t="shared" si="122"/>
        <v>0</v>
      </c>
      <c r="I159" s="50">
        <f>SUM(B159:H159)</f>
        <v>1</v>
      </c>
      <c r="K159" s="84" t="s">
        <v>86</v>
      </c>
      <c r="L159" s="101">
        <f>IF($S158=0,"-",L158/$S158)</f>
        <v>0.19680285126389083</v>
      </c>
      <c r="M159" s="101">
        <f t="shared" ref="M159:R159" si="123">IF($S158=0,"-",M158/$S158)</f>
        <v>0.53055215400409383</v>
      </c>
      <c r="N159" s="101">
        <f t="shared" si="123"/>
        <v>7.7417567823582306E-2</v>
      </c>
      <c r="O159" s="101">
        <f t="shared" si="123"/>
        <v>0.15879941818257434</v>
      </c>
      <c r="P159" s="101">
        <f t="shared" si="123"/>
        <v>6.5820510112008833E-3</v>
      </c>
      <c r="Q159" s="101">
        <f t="shared" si="123"/>
        <v>2.9845957714657749E-2</v>
      </c>
      <c r="R159" s="102">
        <f t="shared" si="123"/>
        <v>0</v>
      </c>
      <c r="S159" s="103">
        <f>SUM(L159:R159)</f>
        <v>1</v>
      </c>
      <c r="U159" s="113" t="s">
        <v>86</v>
      </c>
      <c r="V159" s="135">
        <f>+V158/$AI158</f>
        <v>7.9825316531258086E-2</v>
      </c>
      <c r="W159" s="135">
        <f t="shared" ref="W159:AH159" si="124">+W158/$AI158</f>
        <v>5.5060936767024317E-2</v>
      </c>
      <c r="X159" s="135">
        <f t="shared" si="124"/>
        <v>2.9845957714657749E-2</v>
      </c>
      <c r="Y159" s="135">
        <f t="shared" si="124"/>
        <v>0.53055215400409383</v>
      </c>
      <c r="Z159" s="135">
        <f t="shared" si="124"/>
        <v>7.6964806735782196E-2</v>
      </c>
      <c r="AA159" s="135">
        <f t="shared" si="124"/>
        <v>9.065443355921679E-2</v>
      </c>
      <c r="AB159" s="135">
        <f t="shared" si="124"/>
        <v>6.5820510112008833E-3</v>
      </c>
      <c r="AC159" s="135">
        <f t="shared" si="124"/>
        <v>0.13051434367676606</v>
      </c>
      <c r="AD159" s="135">
        <f t="shared" si="124"/>
        <v>6.1916597965608416E-2</v>
      </c>
      <c r="AE159" s="135">
        <f t="shared" si="124"/>
        <v>6.8144984623357538E-2</v>
      </c>
      <c r="AF159" s="135">
        <f t="shared" si="124"/>
        <v>0</v>
      </c>
      <c r="AG159" s="135">
        <f t="shared" si="124"/>
        <v>4.52761087800121E-4</v>
      </c>
      <c r="AH159" s="135">
        <f t="shared" si="124"/>
        <v>0</v>
      </c>
      <c r="AI159" s="136">
        <f>SUM(V159:AC159)</f>
        <v>0.99999999999999989</v>
      </c>
    </row>
    <row r="160" spans="1:111" ht="15" thickBot="1">
      <c r="A160" s="32"/>
      <c r="B160" s="32"/>
      <c r="C160" s="32"/>
      <c r="D160" s="32"/>
      <c r="E160" s="32"/>
      <c r="F160" s="32"/>
      <c r="G160" s="32"/>
      <c r="H160" s="32"/>
      <c r="I160" s="32"/>
      <c r="K160" s="32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</row>
    <row r="161" spans="1:111" ht="30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4" t="s">
        <v>33</v>
      </c>
      <c r="L161" s="86" t="s">
        <v>0</v>
      </c>
      <c r="M161" s="86" t="s">
        <v>1</v>
      </c>
      <c r="N161" s="86" t="s">
        <v>2</v>
      </c>
      <c r="O161" s="86" t="s">
        <v>3</v>
      </c>
      <c r="P161" s="86" t="s">
        <v>27</v>
      </c>
      <c r="Q161" s="86" t="s">
        <v>4</v>
      </c>
      <c r="R161" s="86" t="s">
        <v>5</v>
      </c>
      <c r="S161" s="87" t="s">
        <v>6</v>
      </c>
      <c r="U161" s="445" t="s">
        <v>33</v>
      </c>
      <c r="V161" s="116" t="s">
        <v>77</v>
      </c>
      <c r="W161" s="116" t="s">
        <v>78</v>
      </c>
      <c r="X161" s="116" t="s">
        <v>4</v>
      </c>
      <c r="Y161" s="116" t="s">
        <v>1</v>
      </c>
      <c r="Z161" s="116" t="s">
        <v>2</v>
      </c>
      <c r="AA161" s="116" t="s">
        <v>3</v>
      </c>
      <c r="AB161" s="116" t="s">
        <v>54</v>
      </c>
      <c r="AC161" s="116" t="s">
        <v>66</v>
      </c>
      <c r="AD161" s="117" t="s">
        <v>79</v>
      </c>
      <c r="AE161" s="117" t="s">
        <v>80</v>
      </c>
      <c r="AF161" s="117" t="s">
        <v>81</v>
      </c>
      <c r="AG161" s="117" t="s">
        <v>82</v>
      </c>
      <c r="AH161" s="117" t="s">
        <v>83</v>
      </c>
      <c r="AI161" s="118" t="s">
        <v>62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</row>
    <row r="162" spans="1:111" ht="15">
      <c r="A162" s="411" t="s">
        <v>33</v>
      </c>
      <c r="B162" s="386" t="s">
        <v>119</v>
      </c>
      <c r="C162" s="387"/>
      <c r="D162" s="387"/>
      <c r="E162" s="387"/>
      <c r="F162" s="387"/>
      <c r="G162" s="387"/>
      <c r="H162" s="387"/>
      <c r="I162" s="388"/>
      <c r="K162" s="405" t="s">
        <v>33</v>
      </c>
      <c r="L162" s="389" t="s">
        <v>119</v>
      </c>
      <c r="M162" s="390"/>
      <c r="N162" s="390"/>
      <c r="O162" s="390"/>
      <c r="P162" s="390"/>
      <c r="Q162" s="390"/>
      <c r="R162" s="390"/>
      <c r="S162" s="391"/>
      <c r="U162" s="446" t="s">
        <v>33</v>
      </c>
      <c r="V162" s="402" t="s">
        <v>119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3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</row>
    <row r="163" spans="1:111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  <c r="K163" s="85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4">
        <v>0</v>
      </c>
      <c r="S163" s="105">
        <f>SUM(L163:R163)</f>
        <v>0</v>
      </c>
      <c r="U163" s="106" t="s">
        <v>7</v>
      </c>
      <c r="V163" s="119">
        <v>0</v>
      </c>
      <c r="W163" s="119">
        <v>0</v>
      </c>
      <c r="X163" s="119">
        <v>0</v>
      </c>
      <c r="Y163" s="119">
        <v>0</v>
      </c>
      <c r="Z163" s="119">
        <v>0</v>
      </c>
      <c r="AA163" s="119">
        <v>0</v>
      </c>
      <c r="AB163" s="119">
        <v>0</v>
      </c>
      <c r="AC163" s="120">
        <v>0</v>
      </c>
      <c r="AD163" s="121">
        <v>0</v>
      </c>
      <c r="AE163" s="121">
        <v>0</v>
      </c>
      <c r="AF163" s="121">
        <v>0</v>
      </c>
      <c r="AG163" s="121">
        <v>0</v>
      </c>
      <c r="AH163" s="121">
        <v>0</v>
      </c>
      <c r="AI163" s="122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</row>
    <row r="164" spans="1:111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125">SUM(B164:H164)</f>
        <v>0</v>
      </c>
      <c r="K164" s="77" t="s">
        <v>8</v>
      </c>
      <c r="L164" s="90">
        <v>0</v>
      </c>
      <c r="M164" s="90">
        <v>0</v>
      </c>
      <c r="N164" s="90">
        <v>0</v>
      </c>
      <c r="O164" s="90">
        <v>0</v>
      </c>
      <c r="P164" s="90">
        <v>0</v>
      </c>
      <c r="Q164" s="90">
        <v>0</v>
      </c>
      <c r="R164" s="91">
        <v>0</v>
      </c>
      <c r="S164" s="92">
        <f t="shared" ref="S164:S183" si="126">SUM(L164:R164)</f>
        <v>0</v>
      </c>
      <c r="U164" s="107" t="s">
        <v>8</v>
      </c>
      <c r="V164" s="123">
        <v>0</v>
      </c>
      <c r="W164" s="123">
        <v>0</v>
      </c>
      <c r="X164" s="123">
        <v>0</v>
      </c>
      <c r="Y164" s="123">
        <v>0</v>
      </c>
      <c r="Z164" s="123">
        <v>0</v>
      </c>
      <c r="AA164" s="123">
        <v>0</v>
      </c>
      <c r="AB164" s="123">
        <v>0</v>
      </c>
      <c r="AC164" s="124">
        <v>0</v>
      </c>
      <c r="AD164" s="123">
        <v>0</v>
      </c>
      <c r="AE164" s="123">
        <v>0</v>
      </c>
      <c r="AF164" s="123">
        <v>0</v>
      </c>
      <c r="AG164" s="123">
        <v>0</v>
      </c>
      <c r="AH164" s="123">
        <v>0</v>
      </c>
      <c r="AI164" s="125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</row>
    <row r="165" spans="1:111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125"/>
        <v>0</v>
      </c>
      <c r="K165" s="78" t="s">
        <v>10</v>
      </c>
      <c r="L165" s="44">
        <v>0</v>
      </c>
      <c r="M165" s="44">
        <v>0</v>
      </c>
      <c r="N165" s="44">
        <v>0</v>
      </c>
      <c r="O165" s="44">
        <v>0</v>
      </c>
      <c r="P165" s="44">
        <v>0</v>
      </c>
      <c r="Q165" s="44">
        <v>0</v>
      </c>
      <c r="R165" s="88">
        <v>0</v>
      </c>
      <c r="S165" s="89">
        <f t="shared" si="126"/>
        <v>0</v>
      </c>
      <c r="U165" s="108" t="s">
        <v>10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20">
        <v>0</v>
      </c>
      <c r="AD165" s="121">
        <v>0</v>
      </c>
      <c r="AE165" s="121">
        <v>0</v>
      </c>
      <c r="AF165" s="121">
        <v>0</v>
      </c>
      <c r="AG165" s="121">
        <v>0</v>
      </c>
      <c r="AH165" s="121">
        <v>0</v>
      </c>
      <c r="AI165" s="122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</row>
    <row r="166" spans="1:111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125"/>
        <v>0</v>
      </c>
      <c r="K166" s="77" t="s">
        <v>55</v>
      </c>
      <c r="L166" s="90">
        <v>0</v>
      </c>
      <c r="M166" s="90">
        <v>0</v>
      </c>
      <c r="N166" s="90">
        <v>0</v>
      </c>
      <c r="O166" s="90">
        <v>0</v>
      </c>
      <c r="P166" s="90">
        <v>0</v>
      </c>
      <c r="Q166" s="90">
        <v>0</v>
      </c>
      <c r="R166" s="91">
        <v>0</v>
      </c>
      <c r="S166" s="92">
        <f t="shared" si="126"/>
        <v>0</v>
      </c>
      <c r="U166" s="107" t="s">
        <v>55</v>
      </c>
      <c r="V166" s="123">
        <v>0</v>
      </c>
      <c r="W166" s="123">
        <v>0</v>
      </c>
      <c r="X166" s="123">
        <v>0</v>
      </c>
      <c r="Y166" s="123">
        <v>0</v>
      </c>
      <c r="Z166" s="123">
        <v>0</v>
      </c>
      <c r="AA166" s="123">
        <v>0</v>
      </c>
      <c r="AB166" s="123">
        <v>0</v>
      </c>
      <c r="AC166" s="124">
        <v>0</v>
      </c>
      <c r="AD166" s="123">
        <v>0</v>
      </c>
      <c r="AE166" s="123">
        <v>0</v>
      </c>
      <c r="AF166" s="123">
        <v>0</v>
      </c>
      <c r="AG166" s="123">
        <v>0</v>
      </c>
      <c r="AH166" s="123">
        <v>0</v>
      </c>
      <c r="AI166" s="125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</row>
    <row r="167" spans="1:111" ht="15">
      <c r="A167" s="28" t="s">
        <v>16</v>
      </c>
      <c r="B167" s="44">
        <v>1.144717349217564</v>
      </c>
      <c r="C167" s="44">
        <v>0</v>
      </c>
      <c r="D167" s="44">
        <v>7.070521568272758</v>
      </c>
      <c r="E167" s="44">
        <v>0</v>
      </c>
      <c r="F167" s="397"/>
      <c r="G167" s="44">
        <v>0</v>
      </c>
      <c r="H167" s="45">
        <v>0</v>
      </c>
      <c r="I167" s="40">
        <f t="shared" si="125"/>
        <v>8.2152389174903213</v>
      </c>
      <c r="K167" s="78" t="s">
        <v>16</v>
      </c>
      <c r="L167" s="44">
        <v>1.144717349217564</v>
      </c>
      <c r="M167" s="44">
        <v>0</v>
      </c>
      <c r="N167" s="44">
        <v>7.070521568272758</v>
      </c>
      <c r="O167" s="44">
        <v>0</v>
      </c>
      <c r="P167" s="44">
        <v>0</v>
      </c>
      <c r="Q167" s="44">
        <v>0</v>
      </c>
      <c r="R167" s="88">
        <v>0</v>
      </c>
      <c r="S167" s="89">
        <f t="shared" si="126"/>
        <v>8.2152389174903213</v>
      </c>
      <c r="U167" s="108" t="s">
        <v>16</v>
      </c>
      <c r="V167" s="119">
        <v>1.144717349217564</v>
      </c>
      <c r="W167" s="119">
        <v>0</v>
      </c>
      <c r="X167" s="119">
        <v>0</v>
      </c>
      <c r="Y167" s="119">
        <v>0</v>
      </c>
      <c r="Z167" s="119">
        <v>7.070521568272758</v>
      </c>
      <c r="AA167" s="119">
        <v>0</v>
      </c>
      <c r="AB167" s="119">
        <v>0</v>
      </c>
      <c r="AC167" s="120">
        <v>0</v>
      </c>
      <c r="AD167" s="121">
        <v>0</v>
      </c>
      <c r="AE167" s="121">
        <v>0</v>
      </c>
      <c r="AF167" s="121">
        <v>0</v>
      </c>
      <c r="AG167" s="121">
        <v>0</v>
      </c>
      <c r="AH167" s="121">
        <v>0</v>
      </c>
      <c r="AI167" s="122">
        <f t="shared" si="127"/>
        <v>8.2152389174903213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</row>
    <row r="168" spans="1:111" ht="15">
      <c r="A168" s="27" t="s">
        <v>67</v>
      </c>
      <c r="B168" s="41">
        <v>6.0566686879235316</v>
      </c>
      <c r="C168" s="41">
        <v>0</v>
      </c>
      <c r="D168" s="41">
        <v>0.25690028427147421</v>
      </c>
      <c r="E168" s="41">
        <v>0</v>
      </c>
      <c r="F168" s="397"/>
      <c r="G168" s="41">
        <v>0</v>
      </c>
      <c r="H168" s="42">
        <v>0</v>
      </c>
      <c r="I168" s="43">
        <f t="shared" si="125"/>
        <v>6.3135689721950055</v>
      </c>
      <c r="K168" s="77" t="s">
        <v>67</v>
      </c>
      <c r="L168" s="90">
        <v>6.0566686879235316</v>
      </c>
      <c r="M168" s="90">
        <v>0</v>
      </c>
      <c r="N168" s="90">
        <v>0.25690028427147421</v>
      </c>
      <c r="O168" s="90">
        <v>0</v>
      </c>
      <c r="P168" s="90">
        <v>0</v>
      </c>
      <c r="Q168" s="90">
        <v>0</v>
      </c>
      <c r="R168" s="91">
        <v>0</v>
      </c>
      <c r="S168" s="92">
        <f t="shared" si="126"/>
        <v>6.3135689721950055</v>
      </c>
      <c r="U168" s="107" t="s">
        <v>56</v>
      </c>
      <c r="V168" s="123">
        <v>6.0566686879235316</v>
      </c>
      <c r="W168" s="123">
        <v>0</v>
      </c>
      <c r="X168" s="123">
        <v>0</v>
      </c>
      <c r="Y168" s="123">
        <v>0</v>
      </c>
      <c r="Z168" s="123">
        <v>0.25690028427147421</v>
      </c>
      <c r="AA168" s="123">
        <v>0</v>
      </c>
      <c r="AB168" s="123">
        <v>0</v>
      </c>
      <c r="AC168" s="124">
        <v>0</v>
      </c>
      <c r="AD168" s="123">
        <v>0</v>
      </c>
      <c r="AE168" s="123">
        <v>0</v>
      </c>
      <c r="AF168" s="123">
        <v>0</v>
      </c>
      <c r="AG168" s="123">
        <v>0</v>
      </c>
      <c r="AH168" s="123">
        <v>0</v>
      </c>
      <c r="AI168" s="125">
        <f t="shared" si="127"/>
        <v>6.3135689721950055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</row>
    <row r="169" spans="1:111" ht="15">
      <c r="A169" s="28" t="s">
        <v>57</v>
      </c>
      <c r="B169" s="44">
        <v>0</v>
      </c>
      <c r="C169" s="44">
        <v>0</v>
      </c>
      <c r="D169" s="44">
        <v>0</v>
      </c>
      <c r="E169" s="44">
        <v>2.3087287266289942</v>
      </c>
      <c r="F169" s="397"/>
      <c r="G169" s="44">
        <v>0</v>
      </c>
      <c r="H169" s="45">
        <v>0</v>
      </c>
      <c r="I169" s="40">
        <f t="shared" si="125"/>
        <v>2.3087287266289942</v>
      </c>
      <c r="K169" s="78" t="s">
        <v>57</v>
      </c>
      <c r="L169" s="44">
        <v>0</v>
      </c>
      <c r="M169" s="44">
        <v>0</v>
      </c>
      <c r="N169" s="44">
        <v>0</v>
      </c>
      <c r="O169" s="44">
        <v>2.3087287266289942</v>
      </c>
      <c r="P169" s="44">
        <v>33.820364442493023</v>
      </c>
      <c r="Q169" s="44">
        <v>0</v>
      </c>
      <c r="R169" s="88">
        <v>0</v>
      </c>
      <c r="S169" s="89">
        <f t="shared" si="126"/>
        <v>36.129093169122015</v>
      </c>
      <c r="U169" s="108" t="s">
        <v>57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2.3087287266289942</v>
      </c>
      <c r="AB169" s="119">
        <v>33.820364442493023</v>
      </c>
      <c r="AC169" s="120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22">
        <f t="shared" si="127"/>
        <v>36.129093169122015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</row>
    <row r="170" spans="1:111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125"/>
        <v>0</v>
      </c>
      <c r="K170" s="77" t="s">
        <v>12</v>
      </c>
      <c r="L170" s="90">
        <v>0</v>
      </c>
      <c r="M170" s="90">
        <v>0</v>
      </c>
      <c r="N170" s="90">
        <v>0</v>
      </c>
      <c r="O170" s="90">
        <v>0</v>
      </c>
      <c r="P170" s="90">
        <v>1.7447351767112826</v>
      </c>
      <c r="Q170" s="90">
        <v>0</v>
      </c>
      <c r="R170" s="91">
        <v>0</v>
      </c>
      <c r="S170" s="92">
        <f t="shared" si="126"/>
        <v>1.7447351767112826</v>
      </c>
      <c r="U170" s="107" t="s">
        <v>12</v>
      </c>
      <c r="V170" s="123">
        <v>0</v>
      </c>
      <c r="W170" s="123">
        <v>0</v>
      </c>
      <c r="X170" s="123">
        <v>0</v>
      </c>
      <c r="Y170" s="123">
        <v>0</v>
      </c>
      <c r="Z170" s="123">
        <v>0</v>
      </c>
      <c r="AA170" s="123">
        <v>0</v>
      </c>
      <c r="AB170" s="123">
        <v>1.7447351767112826</v>
      </c>
      <c r="AC170" s="124">
        <v>0</v>
      </c>
      <c r="AD170" s="123">
        <v>0</v>
      </c>
      <c r="AE170" s="123">
        <v>0</v>
      </c>
      <c r="AF170" s="123">
        <v>0</v>
      </c>
      <c r="AG170" s="123">
        <v>0</v>
      </c>
      <c r="AH170" s="123">
        <v>0</v>
      </c>
      <c r="AI170" s="125">
        <f t="shared" si="127"/>
        <v>1.7447351767112826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</row>
    <row r="171" spans="1:111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125"/>
        <v>0</v>
      </c>
      <c r="K171" s="78" t="s">
        <v>58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8">
        <v>0</v>
      </c>
      <c r="S171" s="89">
        <f t="shared" si="126"/>
        <v>0</v>
      </c>
      <c r="U171" s="108" t="s">
        <v>58</v>
      </c>
      <c r="V171" s="119">
        <v>0</v>
      </c>
      <c r="W171" s="119">
        <v>0</v>
      </c>
      <c r="X171" s="119">
        <v>0</v>
      </c>
      <c r="Y171" s="119">
        <v>0</v>
      </c>
      <c r="Z171" s="119">
        <v>0</v>
      </c>
      <c r="AA171" s="119">
        <v>0</v>
      </c>
      <c r="AB171" s="119">
        <v>0</v>
      </c>
      <c r="AC171" s="120">
        <v>0</v>
      </c>
      <c r="AD171" s="119">
        <v>0</v>
      </c>
      <c r="AE171" s="119">
        <v>0</v>
      </c>
      <c r="AF171" s="119">
        <v>0</v>
      </c>
      <c r="AG171" s="119">
        <v>0</v>
      </c>
      <c r="AH171" s="119">
        <v>0</v>
      </c>
      <c r="AI171" s="122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</row>
    <row r="172" spans="1:111" ht="15">
      <c r="A172" s="27" t="s">
        <v>17</v>
      </c>
      <c r="B172" s="41">
        <v>0.69361419479327313</v>
      </c>
      <c r="C172" s="41">
        <v>0</v>
      </c>
      <c r="D172" s="41">
        <v>38.897884044006751</v>
      </c>
      <c r="E172" s="41">
        <v>0.26551551376686494</v>
      </c>
      <c r="F172" s="397"/>
      <c r="G172" s="41">
        <v>0</v>
      </c>
      <c r="H172" s="42">
        <v>0</v>
      </c>
      <c r="I172" s="43">
        <f t="shared" si="125"/>
        <v>39.857013752566886</v>
      </c>
      <c r="K172" s="77" t="s">
        <v>17</v>
      </c>
      <c r="L172" s="90">
        <v>0.69361419479327313</v>
      </c>
      <c r="M172" s="90">
        <v>0</v>
      </c>
      <c r="N172" s="90">
        <v>38.897884044006751</v>
      </c>
      <c r="O172" s="90">
        <v>0.26551551376686494</v>
      </c>
      <c r="P172" s="90">
        <v>0</v>
      </c>
      <c r="Q172" s="90">
        <v>0</v>
      </c>
      <c r="R172" s="91">
        <v>0</v>
      </c>
      <c r="S172" s="92">
        <f t="shared" si="126"/>
        <v>39.857013752566886</v>
      </c>
      <c r="U172" s="107" t="s">
        <v>17</v>
      </c>
      <c r="V172" s="123">
        <v>0.69361419479327313</v>
      </c>
      <c r="W172" s="123">
        <v>0</v>
      </c>
      <c r="X172" s="123">
        <v>0</v>
      </c>
      <c r="Y172" s="123">
        <v>0</v>
      </c>
      <c r="Z172" s="123">
        <v>38.897884044006751</v>
      </c>
      <c r="AA172" s="123">
        <v>0</v>
      </c>
      <c r="AB172" s="123">
        <v>0</v>
      </c>
      <c r="AC172" s="124">
        <v>0.26551551376686494</v>
      </c>
      <c r="AD172" s="123">
        <v>0</v>
      </c>
      <c r="AE172" s="123">
        <v>0</v>
      </c>
      <c r="AF172" s="123">
        <v>0</v>
      </c>
      <c r="AG172" s="123">
        <v>0</v>
      </c>
      <c r="AH172" s="123">
        <v>0.26551551376686494</v>
      </c>
      <c r="AI172" s="125">
        <f t="shared" si="127"/>
        <v>39.857013752566886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</row>
    <row r="173" spans="1:111" ht="15">
      <c r="A173" s="28" t="s">
        <v>139</v>
      </c>
      <c r="B173" s="44">
        <v>36.607080664197767</v>
      </c>
      <c r="C173" s="44">
        <v>93.292075339987761</v>
      </c>
      <c r="D173" s="44">
        <v>1156.8685283204004</v>
      </c>
      <c r="E173" s="44">
        <v>0</v>
      </c>
      <c r="F173" s="397"/>
      <c r="G173" s="44">
        <v>0</v>
      </c>
      <c r="H173" s="45">
        <v>0</v>
      </c>
      <c r="I173" s="40">
        <f t="shared" si="125"/>
        <v>1286.7676843245858</v>
      </c>
      <c r="K173" s="78" t="s">
        <v>139</v>
      </c>
      <c r="L173" s="44">
        <v>36.607080664197767</v>
      </c>
      <c r="M173" s="44">
        <v>93.292075339987761</v>
      </c>
      <c r="N173" s="44">
        <v>1156.8685283204004</v>
      </c>
      <c r="O173" s="44">
        <v>0</v>
      </c>
      <c r="P173" s="44">
        <v>0</v>
      </c>
      <c r="Q173" s="44">
        <v>0</v>
      </c>
      <c r="R173" s="88">
        <v>0</v>
      </c>
      <c r="S173" s="89">
        <f t="shared" si="126"/>
        <v>1286.7676843245858</v>
      </c>
      <c r="U173" s="108" t="s">
        <v>139</v>
      </c>
      <c r="V173" s="119">
        <v>36.607080664197767</v>
      </c>
      <c r="W173" s="119">
        <v>0</v>
      </c>
      <c r="X173" s="119">
        <v>0</v>
      </c>
      <c r="Y173" s="119">
        <v>93.292075339987761</v>
      </c>
      <c r="Z173" s="119">
        <v>1156.8685283204004</v>
      </c>
      <c r="AA173" s="119">
        <v>0</v>
      </c>
      <c r="AB173" s="119">
        <v>0</v>
      </c>
      <c r="AC173" s="120">
        <v>0</v>
      </c>
      <c r="AD173" s="119">
        <v>0</v>
      </c>
      <c r="AE173" s="119">
        <v>0</v>
      </c>
      <c r="AF173" s="119">
        <v>0</v>
      </c>
      <c r="AG173" s="119">
        <v>0</v>
      </c>
      <c r="AH173" s="119">
        <v>0</v>
      </c>
      <c r="AI173" s="122">
        <f t="shared" si="127"/>
        <v>1286.7676843245858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</row>
    <row r="174" spans="1:111" ht="15">
      <c r="A174" s="27" t="s">
        <v>25</v>
      </c>
      <c r="B174" s="41">
        <v>8.5521605362648003</v>
      </c>
      <c r="C174" s="41">
        <v>3.9479267846748862</v>
      </c>
      <c r="D174" s="41">
        <v>745.94405717359405</v>
      </c>
      <c r="E174" s="41">
        <v>73.471162085406107</v>
      </c>
      <c r="F174" s="397"/>
      <c r="G174" s="41">
        <v>12.219886087319651</v>
      </c>
      <c r="H174" s="42">
        <v>8.0097039165410511</v>
      </c>
      <c r="I174" s="43">
        <f t="shared" si="125"/>
        <v>852.14489658380057</v>
      </c>
      <c r="K174" s="77" t="s">
        <v>25</v>
      </c>
      <c r="L174" s="90">
        <v>8.5521605362648003</v>
      </c>
      <c r="M174" s="90">
        <v>3.9479267846748862</v>
      </c>
      <c r="N174" s="90">
        <v>745.94405717359405</v>
      </c>
      <c r="O174" s="90">
        <v>73.471162085406107</v>
      </c>
      <c r="P174" s="90">
        <v>31.497955345557521</v>
      </c>
      <c r="Q174" s="90">
        <v>12.219886087319651</v>
      </c>
      <c r="R174" s="91">
        <v>8.0097039165410511</v>
      </c>
      <c r="S174" s="92">
        <f t="shared" si="126"/>
        <v>883.64285192935813</v>
      </c>
      <c r="U174" s="107" t="s">
        <v>25</v>
      </c>
      <c r="V174" s="123">
        <v>2.1227891886551182</v>
      </c>
      <c r="W174" s="123">
        <v>3.1979014665412744</v>
      </c>
      <c r="X174" s="123">
        <v>12.219886087319651</v>
      </c>
      <c r="Y174" s="123">
        <v>3.9479267846748862</v>
      </c>
      <c r="Z174" s="123">
        <v>742.5023241458199</v>
      </c>
      <c r="AA174" s="123">
        <v>73.456334309268911</v>
      </c>
      <c r="AB174" s="123">
        <v>31.497955345557521</v>
      </c>
      <c r="AC174" s="124">
        <v>14.697734601520747</v>
      </c>
      <c r="AD174" s="123">
        <v>3.2314698810684082</v>
      </c>
      <c r="AE174" s="123">
        <v>1.4827776137192623E-2</v>
      </c>
      <c r="AF174" s="123">
        <v>8.0097039165410511</v>
      </c>
      <c r="AG174" s="123">
        <v>3.4417330277740952</v>
      </c>
      <c r="AH174" s="123">
        <v>0</v>
      </c>
      <c r="AI174" s="125">
        <f t="shared" si="127"/>
        <v>883.64285192935802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</row>
    <row r="175" spans="1:111" ht="15">
      <c r="A175" s="28" t="s">
        <v>24</v>
      </c>
      <c r="B175" s="44">
        <v>13.349406709526617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 t="shared" si="125"/>
        <v>13.349406709526617</v>
      </c>
      <c r="K175" s="78" t="s">
        <v>24</v>
      </c>
      <c r="L175" s="44">
        <v>13.349406709526617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8">
        <v>0</v>
      </c>
      <c r="S175" s="89">
        <f t="shared" si="126"/>
        <v>13.349406709526617</v>
      </c>
      <c r="U175" s="108" t="s">
        <v>24</v>
      </c>
      <c r="V175" s="119">
        <v>13.349406709526617</v>
      </c>
      <c r="W175" s="119">
        <v>0</v>
      </c>
      <c r="X175" s="119">
        <v>0</v>
      </c>
      <c r="Y175" s="119">
        <v>0</v>
      </c>
      <c r="Z175" s="119">
        <v>0</v>
      </c>
      <c r="AA175" s="119">
        <v>0</v>
      </c>
      <c r="AB175" s="119">
        <v>0</v>
      </c>
      <c r="AC175" s="120">
        <v>0</v>
      </c>
      <c r="AD175" s="119">
        <v>0</v>
      </c>
      <c r="AE175" s="119">
        <v>0</v>
      </c>
      <c r="AF175" s="119">
        <v>0</v>
      </c>
      <c r="AG175" s="119">
        <v>0</v>
      </c>
      <c r="AH175" s="119">
        <v>0</v>
      </c>
      <c r="AI175" s="122">
        <f t="shared" si="127"/>
        <v>13.349406709526617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</row>
    <row r="176" spans="1:111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125"/>
        <v>0</v>
      </c>
      <c r="K176" s="77" t="s">
        <v>59</v>
      </c>
      <c r="L176" s="90">
        <v>0</v>
      </c>
      <c r="M176" s="90">
        <v>0</v>
      </c>
      <c r="N176" s="90">
        <v>0</v>
      </c>
      <c r="O176" s="90">
        <v>0</v>
      </c>
      <c r="P176" s="90">
        <v>0</v>
      </c>
      <c r="Q176" s="90">
        <v>0</v>
      </c>
      <c r="R176" s="91">
        <v>0</v>
      </c>
      <c r="S176" s="92">
        <f t="shared" si="126"/>
        <v>0</v>
      </c>
      <c r="U176" s="107" t="s">
        <v>59</v>
      </c>
      <c r="V176" s="123">
        <v>0</v>
      </c>
      <c r="W176" s="123">
        <v>0</v>
      </c>
      <c r="X176" s="123">
        <v>0</v>
      </c>
      <c r="Y176" s="123">
        <v>0</v>
      </c>
      <c r="Z176" s="123">
        <v>0</v>
      </c>
      <c r="AA176" s="123">
        <v>0</v>
      </c>
      <c r="AB176" s="123">
        <v>0</v>
      </c>
      <c r="AC176" s="124">
        <v>0</v>
      </c>
      <c r="AD176" s="123">
        <v>0</v>
      </c>
      <c r="AE176" s="123">
        <v>0</v>
      </c>
      <c r="AF176" s="123">
        <v>0</v>
      </c>
      <c r="AG176" s="123">
        <v>0</v>
      </c>
      <c r="AH176" s="123">
        <v>0</v>
      </c>
      <c r="AI176" s="125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</row>
    <row r="177" spans="1:111" ht="15">
      <c r="A177" s="28" t="s">
        <v>22</v>
      </c>
      <c r="B177" s="44">
        <v>2.2405778377627188E-2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125"/>
        <v>2.2405778377627188E-2</v>
      </c>
      <c r="K177" s="78" t="s">
        <v>22</v>
      </c>
      <c r="L177" s="44">
        <v>2.2405778377627188E-2</v>
      </c>
      <c r="M177" s="44">
        <v>0</v>
      </c>
      <c r="N177" s="44">
        <v>0</v>
      </c>
      <c r="O177" s="44">
        <v>0</v>
      </c>
      <c r="P177" s="44">
        <v>0.15813593005687235</v>
      </c>
      <c r="Q177" s="44">
        <v>0</v>
      </c>
      <c r="R177" s="88">
        <v>0</v>
      </c>
      <c r="S177" s="89">
        <f t="shared" si="126"/>
        <v>0.18054170843449954</v>
      </c>
      <c r="U177" s="108" t="s">
        <v>22</v>
      </c>
      <c r="V177" s="119">
        <v>2.2405778377627188E-2</v>
      </c>
      <c r="W177" s="119">
        <v>0</v>
      </c>
      <c r="X177" s="119">
        <v>0</v>
      </c>
      <c r="Y177" s="119">
        <v>0</v>
      </c>
      <c r="Z177" s="119">
        <v>0</v>
      </c>
      <c r="AA177" s="119">
        <v>0</v>
      </c>
      <c r="AB177" s="119">
        <v>0.15813593005687235</v>
      </c>
      <c r="AC177" s="120">
        <v>0</v>
      </c>
      <c r="AD177" s="119">
        <v>0</v>
      </c>
      <c r="AE177" s="119">
        <v>0</v>
      </c>
      <c r="AF177" s="119">
        <v>0</v>
      </c>
      <c r="AG177" s="119">
        <v>0</v>
      </c>
      <c r="AH177" s="119">
        <v>0</v>
      </c>
      <c r="AI177" s="122">
        <f t="shared" si="127"/>
        <v>0.18054170843449954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</row>
    <row r="178" spans="1:111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 t="shared" si="125"/>
        <v>0</v>
      </c>
      <c r="K178" s="77" t="s">
        <v>21</v>
      </c>
      <c r="L178" s="90">
        <v>0</v>
      </c>
      <c r="M178" s="90">
        <v>0</v>
      </c>
      <c r="N178" s="90">
        <v>0</v>
      </c>
      <c r="O178" s="90">
        <v>0</v>
      </c>
      <c r="P178" s="90">
        <v>0</v>
      </c>
      <c r="Q178" s="90">
        <v>0</v>
      </c>
      <c r="R178" s="91">
        <v>0</v>
      </c>
      <c r="S178" s="92">
        <f t="shared" si="126"/>
        <v>0</v>
      </c>
      <c r="U178" s="107" t="s">
        <v>60</v>
      </c>
      <c r="V178" s="123">
        <v>0</v>
      </c>
      <c r="W178" s="123">
        <v>0</v>
      </c>
      <c r="X178" s="123">
        <v>0</v>
      </c>
      <c r="Y178" s="123">
        <v>0</v>
      </c>
      <c r="Z178" s="123">
        <v>0</v>
      </c>
      <c r="AA178" s="123">
        <v>0</v>
      </c>
      <c r="AB178" s="123">
        <v>0</v>
      </c>
      <c r="AC178" s="124">
        <v>0</v>
      </c>
      <c r="AD178" s="123">
        <v>0</v>
      </c>
      <c r="AE178" s="123">
        <v>0</v>
      </c>
      <c r="AF178" s="123">
        <v>0</v>
      </c>
      <c r="AG178" s="123">
        <v>0</v>
      </c>
      <c r="AH178" s="123">
        <v>0</v>
      </c>
      <c r="AI178" s="125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</row>
    <row r="179" spans="1:111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125"/>
        <v>0</v>
      </c>
      <c r="K179" s="79" t="s">
        <v>63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8">
        <v>0</v>
      </c>
      <c r="S179" s="89">
        <f t="shared" si="126"/>
        <v>0</v>
      </c>
      <c r="U179" s="109" t="s">
        <v>61</v>
      </c>
      <c r="V179" s="119">
        <v>0</v>
      </c>
      <c r="W179" s="119">
        <v>0</v>
      </c>
      <c r="X179" s="119">
        <v>0</v>
      </c>
      <c r="Y179" s="119">
        <v>0</v>
      </c>
      <c r="Z179" s="119">
        <v>0</v>
      </c>
      <c r="AA179" s="119">
        <v>0</v>
      </c>
      <c r="AB179" s="119">
        <v>0</v>
      </c>
      <c r="AC179" s="120">
        <v>0</v>
      </c>
      <c r="AD179" s="121">
        <v>0</v>
      </c>
      <c r="AE179" s="121">
        <v>0</v>
      </c>
      <c r="AF179" s="121">
        <v>0</v>
      </c>
      <c r="AG179" s="121">
        <v>0</v>
      </c>
      <c r="AH179" s="121">
        <v>0</v>
      </c>
      <c r="AI179" s="122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</row>
    <row r="180" spans="1:111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125"/>
        <v>0</v>
      </c>
      <c r="K180" s="80" t="s">
        <v>23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4">
        <v>0</v>
      </c>
      <c r="S180" s="95">
        <f t="shared" si="126"/>
        <v>0</v>
      </c>
      <c r="U180" s="110" t="s">
        <v>64</v>
      </c>
      <c r="V180" s="126">
        <v>0</v>
      </c>
      <c r="W180" s="126">
        <v>0</v>
      </c>
      <c r="X180" s="126">
        <v>0</v>
      </c>
      <c r="Y180" s="126">
        <v>0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7">
        <v>0</v>
      </c>
      <c r="AI180" s="128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</row>
    <row r="181" spans="1:111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125"/>
        <v>0</v>
      </c>
      <c r="K181" s="81" t="s">
        <v>19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96">
        <v>0</v>
      </c>
      <c r="S181" s="97">
        <f t="shared" si="126"/>
        <v>0</v>
      </c>
      <c r="U181" s="111" t="s">
        <v>19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30">
        <v>0</v>
      </c>
      <c r="AE181" s="130">
        <v>0</v>
      </c>
      <c r="AF181" s="130">
        <v>0</v>
      </c>
      <c r="AG181" s="130">
        <v>0</v>
      </c>
      <c r="AH181" s="130">
        <v>0</v>
      </c>
      <c r="AI181" s="131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</row>
    <row r="182" spans="1:111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125"/>
        <v>0</v>
      </c>
      <c r="K182" s="80" t="s">
        <v>20</v>
      </c>
      <c r="L182" s="93">
        <v>0</v>
      </c>
      <c r="M182" s="93">
        <v>0</v>
      </c>
      <c r="N182" s="93">
        <v>0</v>
      </c>
      <c r="O182" s="93">
        <v>0</v>
      </c>
      <c r="P182" s="93">
        <v>0</v>
      </c>
      <c r="Q182" s="93">
        <v>0</v>
      </c>
      <c r="R182" s="94">
        <v>0</v>
      </c>
      <c r="S182" s="95">
        <f t="shared" si="126"/>
        <v>0</v>
      </c>
      <c r="U182" s="110" t="s">
        <v>20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7">
        <v>0</v>
      </c>
      <c r="AI182" s="128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</row>
    <row r="183" spans="1:111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125"/>
        <v>0</v>
      </c>
      <c r="K183" s="82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8">
        <v>0</v>
      </c>
      <c r="S183" s="99">
        <f t="shared" si="126"/>
        <v>0</v>
      </c>
      <c r="U183" s="111" t="s">
        <v>11</v>
      </c>
      <c r="V183" s="129">
        <v>0</v>
      </c>
      <c r="W183" s="129">
        <v>0</v>
      </c>
      <c r="X183" s="129">
        <v>0</v>
      </c>
      <c r="Y183" s="129">
        <v>0</v>
      </c>
      <c r="Z183" s="129">
        <v>0</v>
      </c>
      <c r="AA183" s="129">
        <v>0</v>
      </c>
      <c r="AB183" s="129">
        <v>0</v>
      </c>
      <c r="AC183" s="129">
        <v>0</v>
      </c>
      <c r="AD183" s="130">
        <v>0</v>
      </c>
      <c r="AE183" s="130">
        <v>0</v>
      </c>
      <c r="AF183" s="130">
        <v>0</v>
      </c>
      <c r="AG183" s="130">
        <v>0</v>
      </c>
      <c r="AH183" s="130">
        <v>0</v>
      </c>
      <c r="AI183" s="131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</row>
    <row r="184" spans="1:111" ht="15">
      <c r="A184" s="34" t="s">
        <v>26</v>
      </c>
      <c r="B184" s="70">
        <f>SUM(B163:B179)</f>
        <v>66.426053920301186</v>
      </c>
      <c r="C184" s="70">
        <f t="shared" ref="C184:I184" si="128">SUM(C163:C179)</f>
        <v>97.240002124662652</v>
      </c>
      <c r="D184" s="70">
        <f t="shared" si="128"/>
        <v>1949.0378913905454</v>
      </c>
      <c r="E184" s="70">
        <f t="shared" si="128"/>
        <v>76.045406325801963</v>
      </c>
      <c r="F184" s="70">
        <f t="shared" si="128"/>
        <v>0</v>
      </c>
      <c r="G184" s="70">
        <f t="shared" si="128"/>
        <v>12.219886087319651</v>
      </c>
      <c r="H184" s="71">
        <f t="shared" si="128"/>
        <v>8.0097039165410511</v>
      </c>
      <c r="I184" s="40">
        <f t="shared" si="128"/>
        <v>2208.9789437651716</v>
      </c>
      <c r="K184" s="83" t="s">
        <v>26</v>
      </c>
      <c r="L184" s="70">
        <f>SUM(L163:L179)</f>
        <v>66.426053920301186</v>
      </c>
      <c r="M184" s="70">
        <f t="shared" ref="M184:S184" si="129">SUM(M163:M179)</f>
        <v>97.240002124662652</v>
      </c>
      <c r="N184" s="70">
        <f t="shared" si="129"/>
        <v>1949.0378913905454</v>
      </c>
      <c r="O184" s="70">
        <f t="shared" si="129"/>
        <v>76.045406325801963</v>
      </c>
      <c r="P184" s="70">
        <f t="shared" si="129"/>
        <v>67.22119089481869</v>
      </c>
      <c r="Q184" s="70">
        <f t="shared" si="129"/>
        <v>12.219886087319651</v>
      </c>
      <c r="R184" s="71">
        <f t="shared" si="129"/>
        <v>8.0097039165410511</v>
      </c>
      <c r="S184" s="100">
        <f t="shared" si="129"/>
        <v>2276.2001346599909</v>
      </c>
      <c r="U184" s="112" t="s">
        <v>62</v>
      </c>
      <c r="V184" s="132">
        <f>SUM(V163:V179)</f>
        <v>59.996682572691498</v>
      </c>
      <c r="W184" s="132">
        <f t="shared" ref="W184:AH184" si="130">SUM(W163:W179)</f>
        <v>3.1979014665412744</v>
      </c>
      <c r="X184" s="132">
        <f t="shared" si="130"/>
        <v>12.219886087319651</v>
      </c>
      <c r="Y184" s="132">
        <f t="shared" si="130"/>
        <v>97.240002124662652</v>
      </c>
      <c r="Z184" s="132">
        <f t="shared" si="130"/>
        <v>1945.5961583627713</v>
      </c>
      <c r="AA184" s="132">
        <f t="shared" si="130"/>
        <v>75.76506303589791</v>
      </c>
      <c r="AB184" s="132">
        <f t="shared" si="130"/>
        <v>67.22119089481869</v>
      </c>
      <c r="AC184" s="132">
        <f t="shared" si="130"/>
        <v>14.963250115287611</v>
      </c>
      <c r="AD184" s="133">
        <f t="shared" si="130"/>
        <v>3.2314698810684082</v>
      </c>
      <c r="AE184" s="133">
        <f t="shared" si="130"/>
        <v>1.4827776137192623E-2</v>
      </c>
      <c r="AF184" s="133">
        <f t="shared" si="130"/>
        <v>8.0097039165410511</v>
      </c>
      <c r="AG184" s="133">
        <f t="shared" si="130"/>
        <v>3.4417330277740952</v>
      </c>
      <c r="AH184" s="133">
        <f t="shared" si="130"/>
        <v>0.26551551376686494</v>
      </c>
      <c r="AI184" s="134">
        <f>SUM(V184:AC184)</f>
        <v>2276.2001346599909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</row>
    <row r="185" spans="1:111" s="14" customFormat="1" ht="15" thickBot="1">
      <c r="A185" s="31" t="s">
        <v>86</v>
      </c>
      <c r="B185" s="49">
        <f>IF($I184=0,"-",B184/$I184)</f>
        <v>3.0070931236256589E-2</v>
      </c>
      <c r="C185" s="49">
        <f t="shared" ref="C185:H185" si="131">IF($I184=0,"-",C184/$I184)</f>
        <v>4.4020339079791554E-2</v>
      </c>
      <c r="D185" s="49">
        <f t="shared" si="131"/>
        <v>0.88232524664469614</v>
      </c>
      <c r="E185" s="49">
        <f t="shared" si="131"/>
        <v>3.4425591307893459E-2</v>
      </c>
      <c r="F185" s="49">
        <f t="shared" si="131"/>
        <v>0</v>
      </c>
      <c r="G185" s="49">
        <f t="shared" si="131"/>
        <v>5.5319160564251636E-3</v>
      </c>
      <c r="H185" s="72">
        <f t="shared" si="131"/>
        <v>3.6259756749372316E-3</v>
      </c>
      <c r="I185" s="50">
        <f>SUM(B185:H185)</f>
        <v>1</v>
      </c>
      <c r="K185" s="84" t="s">
        <v>86</v>
      </c>
      <c r="L185" s="101">
        <f>IF($S184=0,"-",L184/$S184)</f>
        <v>2.9182870569605526E-2</v>
      </c>
      <c r="M185" s="101">
        <f t="shared" ref="M185:R185" si="132">IF($S184=0,"-",M184/$S184)</f>
        <v>4.2720321752018502E-2</v>
      </c>
      <c r="N185" s="101">
        <f t="shared" si="132"/>
        <v>0.85626824360138454</v>
      </c>
      <c r="O185" s="101">
        <f t="shared" si="132"/>
        <v>3.3408927961934815E-2</v>
      </c>
      <c r="P185" s="101">
        <f t="shared" si="132"/>
        <v>2.9532197046838286E-2</v>
      </c>
      <c r="Q185" s="101">
        <f t="shared" si="132"/>
        <v>5.3685464214002455E-3</v>
      </c>
      <c r="R185" s="102">
        <f t="shared" si="132"/>
        <v>3.5188926468179417E-3</v>
      </c>
      <c r="S185" s="103">
        <f>SUM(L185:R185)</f>
        <v>0.99999999999999989</v>
      </c>
      <c r="U185" s="113" t="s">
        <v>86</v>
      </c>
      <c r="V185" s="135">
        <f>+V184/$AI184</f>
        <v>2.6358263343857304E-2</v>
      </c>
      <c r="W185" s="135">
        <f t="shared" ref="W185:AH185" si="133">+W184/$AI184</f>
        <v>1.4049298292564082E-3</v>
      </c>
      <c r="X185" s="135">
        <f t="shared" si="133"/>
        <v>5.3685464214002455E-3</v>
      </c>
      <c r="Y185" s="135">
        <f t="shared" si="133"/>
        <v>4.2720321752018502E-2</v>
      </c>
      <c r="Z185" s="135">
        <f t="shared" si="133"/>
        <v>0.85475619157425109</v>
      </c>
      <c r="AA185" s="135">
        <f t="shared" si="133"/>
        <v>3.3285765114505352E-2</v>
      </c>
      <c r="AB185" s="135">
        <f t="shared" si="133"/>
        <v>2.9532197046838286E-2</v>
      </c>
      <c r="AC185" s="135">
        <f t="shared" si="133"/>
        <v>6.5737849178726798E-3</v>
      </c>
      <c r="AD185" s="135">
        <f t="shared" si="133"/>
        <v>1.4196773964918121E-3</v>
      </c>
      <c r="AE185" s="135">
        <f t="shared" si="133"/>
        <v>6.5142673139361416E-6</v>
      </c>
      <c r="AF185" s="135">
        <f t="shared" si="133"/>
        <v>3.5188926468179417E-3</v>
      </c>
      <c r="AG185" s="135">
        <f t="shared" si="133"/>
        <v>1.5120520271334605E-3</v>
      </c>
      <c r="AH185" s="135">
        <f t="shared" si="133"/>
        <v>1.1664858011552948E-4</v>
      </c>
      <c r="AI185" s="136">
        <f>SUM(V185:AC185)</f>
        <v>0.99999999999999978</v>
      </c>
    </row>
    <row r="186" spans="1:111" ht="15" thickBot="1">
      <c r="A186" s="32"/>
      <c r="B186" s="32"/>
      <c r="C186" s="32"/>
      <c r="D186" s="32"/>
      <c r="E186" s="32"/>
      <c r="F186" s="32"/>
      <c r="G186" s="32"/>
      <c r="H186" s="32"/>
      <c r="I186" s="32"/>
      <c r="K186" s="32"/>
      <c r="L186" s="32"/>
      <c r="M186" s="32"/>
      <c r="N186" s="32"/>
      <c r="O186" s="32"/>
      <c r="P186" s="32"/>
      <c r="Q186" s="32"/>
      <c r="R186" s="32"/>
      <c r="S186" s="32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</row>
    <row r="187" spans="1:111" ht="30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4" t="s">
        <v>34</v>
      </c>
      <c r="L187" s="86" t="s">
        <v>0</v>
      </c>
      <c r="M187" s="86" t="s">
        <v>1</v>
      </c>
      <c r="N187" s="86" t="s">
        <v>2</v>
      </c>
      <c r="O187" s="86" t="s">
        <v>3</v>
      </c>
      <c r="P187" s="86" t="s">
        <v>27</v>
      </c>
      <c r="Q187" s="86" t="s">
        <v>4</v>
      </c>
      <c r="R187" s="86" t="s">
        <v>5</v>
      </c>
      <c r="S187" s="87" t="s">
        <v>6</v>
      </c>
      <c r="U187" s="445" t="s">
        <v>34</v>
      </c>
      <c r="V187" s="116" t="s">
        <v>77</v>
      </c>
      <c r="W187" s="116" t="s">
        <v>78</v>
      </c>
      <c r="X187" s="116" t="s">
        <v>4</v>
      </c>
      <c r="Y187" s="116" t="s">
        <v>1</v>
      </c>
      <c r="Z187" s="116" t="s">
        <v>2</v>
      </c>
      <c r="AA187" s="116" t="s">
        <v>3</v>
      </c>
      <c r="AB187" s="116" t="s">
        <v>54</v>
      </c>
      <c r="AC187" s="116" t="s">
        <v>66</v>
      </c>
      <c r="AD187" s="117" t="s">
        <v>79</v>
      </c>
      <c r="AE187" s="117" t="s">
        <v>80</v>
      </c>
      <c r="AF187" s="117" t="s">
        <v>81</v>
      </c>
      <c r="AG187" s="117" t="s">
        <v>82</v>
      </c>
      <c r="AH187" s="117" t="s">
        <v>83</v>
      </c>
      <c r="AI187" s="118" t="s">
        <v>62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</row>
    <row r="188" spans="1:111" ht="15">
      <c r="A188" s="411" t="s">
        <v>34</v>
      </c>
      <c r="B188" s="386" t="s">
        <v>119</v>
      </c>
      <c r="C188" s="387"/>
      <c r="D188" s="387"/>
      <c r="E188" s="387"/>
      <c r="F188" s="387"/>
      <c r="G188" s="387"/>
      <c r="H188" s="387"/>
      <c r="I188" s="388"/>
      <c r="K188" s="405" t="s">
        <v>34</v>
      </c>
      <c r="L188" s="389" t="s">
        <v>119</v>
      </c>
      <c r="M188" s="390"/>
      <c r="N188" s="390"/>
      <c r="O188" s="390"/>
      <c r="P188" s="390"/>
      <c r="Q188" s="390"/>
      <c r="R188" s="390"/>
      <c r="S188" s="391"/>
      <c r="U188" s="446" t="s">
        <v>34</v>
      </c>
      <c r="V188" s="402" t="s">
        <v>119</v>
      </c>
      <c r="W188" s="402"/>
      <c r="X188" s="402"/>
      <c r="Y188" s="402"/>
      <c r="Z188" s="402"/>
      <c r="AA188" s="402"/>
      <c r="AB188" s="402"/>
      <c r="AC188" s="402"/>
      <c r="AD188" s="402"/>
      <c r="AE188" s="402"/>
      <c r="AF188" s="402"/>
      <c r="AG188" s="402"/>
      <c r="AH188" s="402"/>
      <c r="AI188" s="403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</row>
    <row r="189" spans="1:111" ht="15">
      <c r="A189" s="26" t="s">
        <v>7</v>
      </c>
      <c r="B189" s="38">
        <v>0</v>
      </c>
      <c r="C189" s="38">
        <v>0</v>
      </c>
      <c r="D189" s="38">
        <v>829.77293538021797</v>
      </c>
      <c r="E189" s="38">
        <v>0</v>
      </c>
      <c r="F189" s="396"/>
      <c r="G189" s="38">
        <v>0</v>
      </c>
      <c r="H189" s="39">
        <v>0</v>
      </c>
      <c r="I189" s="40">
        <f>SUM(B189:H189)</f>
        <v>829.77293538021797</v>
      </c>
      <c r="K189" s="85" t="s">
        <v>7</v>
      </c>
      <c r="L189" s="38">
        <v>0</v>
      </c>
      <c r="M189" s="38">
        <v>0</v>
      </c>
      <c r="N189" s="38">
        <v>829.77293538021797</v>
      </c>
      <c r="O189" s="38">
        <v>0</v>
      </c>
      <c r="P189" s="38">
        <v>0</v>
      </c>
      <c r="Q189" s="38">
        <v>0</v>
      </c>
      <c r="R189" s="104">
        <v>0</v>
      </c>
      <c r="S189" s="105">
        <f>SUM(L189:R189)</f>
        <v>829.77293538021797</v>
      </c>
      <c r="U189" s="106" t="s">
        <v>7</v>
      </c>
      <c r="V189" s="119">
        <v>0</v>
      </c>
      <c r="W189" s="119">
        <v>0</v>
      </c>
      <c r="X189" s="119">
        <v>0</v>
      </c>
      <c r="Y189" s="119">
        <v>0</v>
      </c>
      <c r="Z189" s="119">
        <v>829.77293538021797</v>
      </c>
      <c r="AA189" s="119">
        <v>0</v>
      </c>
      <c r="AB189" s="119">
        <v>0</v>
      </c>
      <c r="AC189" s="120">
        <v>0</v>
      </c>
      <c r="AD189" s="121">
        <v>0</v>
      </c>
      <c r="AE189" s="121">
        <v>0</v>
      </c>
      <c r="AF189" s="121">
        <v>0</v>
      </c>
      <c r="AG189" s="121">
        <v>0</v>
      </c>
      <c r="AH189" s="121">
        <v>0</v>
      </c>
      <c r="AI189" s="122">
        <f>SUM(V189:AC189)</f>
        <v>829.77293538021797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</row>
    <row r="190" spans="1:111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134">SUM(B190:H190)</f>
        <v>0</v>
      </c>
      <c r="K190" s="77" t="s">
        <v>8</v>
      </c>
      <c r="L190" s="90">
        <v>0</v>
      </c>
      <c r="M190" s="90">
        <v>0</v>
      </c>
      <c r="N190" s="90">
        <v>0</v>
      </c>
      <c r="O190" s="90">
        <v>0</v>
      </c>
      <c r="P190" s="90">
        <v>0</v>
      </c>
      <c r="Q190" s="90">
        <v>0</v>
      </c>
      <c r="R190" s="91">
        <v>0</v>
      </c>
      <c r="S190" s="92">
        <f t="shared" ref="S190:S209" si="135">SUM(L190:R190)</f>
        <v>0</v>
      </c>
      <c r="U190" s="107" t="s">
        <v>8</v>
      </c>
      <c r="V190" s="123">
        <v>0</v>
      </c>
      <c r="W190" s="123">
        <v>0</v>
      </c>
      <c r="X190" s="123">
        <v>0</v>
      </c>
      <c r="Y190" s="123">
        <v>0</v>
      </c>
      <c r="Z190" s="123">
        <v>0</v>
      </c>
      <c r="AA190" s="123">
        <v>0</v>
      </c>
      <c r="AB190" s="123">
        <v>0</v>
      </c>
      <c r="AC190" s="124">
        <v>0</v>
      </c>
      <c r="AD190" s="123">
        <v>0</v>
      </c>
      <c r="AE190" s="123">
        <v>0</v>
      </c>
      <c r="AF190" s="123">
        <v>0</v>
      </c>
      <c r="AG190" s="123">
        <v>0</v>
      </c>
      <c r="AH190" s="123">
        <v>0</v>
      </c>
      <c r="AI190" s="125">
        <f t="shared" ref="AI190:AI209" si="136">SUM(V190:AC190)</f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</row>
    <row r="191" spans="1:111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134"/>
        <v>0</v>
      </c>
      <c r="K191" s="78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8">
        <v>0</v>
      </c>
      <c r="S191" s="89">
        <f t="shared" si="135"/>
        <v>0</v>
      </c>
      <c r="U191" s="108" t="s">
        <v>10</v>
      </c>
      <c r="V191" s="119">
        <v>0</v>
      </c>
      <c r="W191" s="119">
        <v>0</v>
      </c>
      <c r="X191" s="119">
        <v>0</v>
      </c>
      <c r="Y191" s="119">
        <v>0</v>
      </c>
      <c r="Z191" s="119">
        <v>0</v>
      </c>
      <c r="AA191" s="119">
        <v>0</v>
      </c>
      <c r="AB191" s="119">
        <v>0</v>
      </c>
      <c r="AC191" s="120">
        <v>0</v>
      </c>
      <c r="AD191" s="121">
        <v>0</v>
      </c>
      <c r="AE191" s="121">
        <v>0</v>
      </c>
      <c r="AF191" s="121">
        <v>0</v>
      </c>
      <c r="AG191" s="121">
        <v>0</v>
      </c>
      <c r="AH191" s="121">
        <v>0</v>
      </c>
      <c r="AI191" s="122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</row>
    <row r="192" spans="1:111" ht="15">
      <c r="A192" s="27" t="s">
        <v>55</v>
      </c>
      <c r="B192" s="41">
        <v>0</v>
      </c>
      <c r="C192" s="41">
        <v>0</v>
      </c>
      <c r="D192" s="41">
        <v>10.268184</v>
      </c>
      <c r="E192" s="41">
        <v>0</v>
      </c>
      <c r="F192" s="397"/>
      <c r="G192" s="41">
        <v>0</v>
      </c>
      <c r="H192" s="42">
        <v>0</v>
      </c>
      <c r="I192" s="43">
        <f t="shared" si="134"/>
        <v>10.268184</v>
      </c>
      <c r="K192" s="77" t="s">
        <v>55</v>
      </c>
      <c r="L192" s="90">
        <v>0</v>
      </c>
      <c r="M192" s="90">
        <v>0</v>
      </c>
      <c r="N192" s="90">
        <v>10.268184</v>
      </c>
      <c r="O192" s="90">
        <v>0</v>
      </c>
      <c r="P192" s="90">
        <v>0</v>
      </c>
      <c r="Q192" s="90">
        <v>0</v>
      </c>
      <c r="R192" s="91">
        <v>0</v>
      </c>
      <c r="S192" s="92">
        <f t="shared" si="135"/>
        <v>10.268184</v>
      </c>
      <c r="U192" s="107" t="s">
        <v>55</v>
      </c>
      <c r="V192" s="123">
        <v>0</v>
      </c>
      <c r="W192" s="123">
        <v>0</v>
      </c>
      <c r="X192" s="123">
        <v>0</v>
      </c>
      <c r="Y192" s="123">
        <v>0</v>
      </c>
      <c r="Z192" s="123">
        <v>10.262579096069869</v>
      </c>
      <c r="AA192" s="123">
        <v>0</v>
      </c>
      <c r="AB192" s="123">
        <v>0</v>
      </c>
      <c r="AC192" s="124">
        <v>5.6049039301310048E-3</v>
      </c>
      <c r="AD192" s="123">
        <v>0</v>
      </c>
      <c r="AE192" s="123">
        <v>0</v>
      </c>
      <c r="AF192" s="123">
        <v>0</v>
      </c>
      <c r="AG192" s="123">
        <v>5.6049039301310048E-3</v>
      </c>
      <c r="AH192" s="123">
        <v>0</v>
      </c>
      <c r="AI192" s="125">
        <f t="shared" si="136"/>
        <v>10.268184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</row>
    <row r="193" spans="1:111" ht="15">
      <c r="A193" s="28" t="s">
        <v>16</v>
      </c>
      <c r="B193" s="44">
        <v>184.79464665473847</v>
      </c>
      <c r="C193" s="44">
        <v>0</v>
      </c>
      <c r="D193" s="44">
        <v>228.84073960177395</v>
      </c>
      <c r="E193" s="44">
        <v>0</v>
      </c>
      <c r="F193" s="397"/>
      <c r="G193" s="44">
        <v>0</v>
      </c>
      <c r="H193" s="45">
        <v>0</v>
      </c>
      <c r="I193" s="40">
        <f t="shared" si="134"/>
        <v>413.63538625651245</v>
      </c>
      <c r="K193" s="78" t="s">
        <v>16</v>
      </c>
      <c r="L193" s="44">
        <v>184.79464665473847</v>
      </c>
      <c r="M193" s="44">
        <v>0</v>
      </c>
      <c r="N193" s="44">
        <v>228.84073960177395</v>
      </c>
      <c r="O193" s="44">
        <v>0</v>
      </c>
      <c r="P193" s="44">
        <v>0</v>
      </c>
      <c r="Q193" s="44">
        <v>0</v>
      </c>
      <c r="R193" s="88">
        <v>0</v>
      </c>
      <c r="S193" s="89">
        <f t="shared" si="135"/>
        <v>413.63538625651245</v>
      </c>
      <c r="U193" s="108" t="s">
        <v>16</v>
      </c>
      <c r="V193" s="119">
        <v>184.79464665473847</v>
      </c>
      <c r="W193" s="119">
        <v>0</v>
      </c>
      <c r="X193" s="119">
        <v>0</v>
      </c>
      <c r="Y193" s="119">
        <v>0</v>
      </c>
      <c r="Z193" s="119">
        <v>228.84073960177395</v>
      </c>
      <c r="AA193" s="119">
        <v>0</v>
      </c>
      <c r="AB193" s="119">
        <v>0</v>
      </c>
      <c r="AC193" s="120">
        <v>0</v>
      </c>
      <c r="AD193" s="121">
        <v>0</v>
      </c>
      <c r="AE193" s="121">
        <v>0</v>
      </c>
      <c r="AF193" s="121">
        <v>0</v>
      </c>
      <c r="AG193" s="121">
        <v>0</v>
      </c>
      <c r="AH193" s="121">
        <v>0</v>
      </c>
      <c r="AI193" s="122">
        <f t="shared" si="136"/>
        <v>413.63538625651245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</row>
    <row r="194" spans="1:111" ht="15">
      <c r="A194" s="27" t="s">
        <v>67</v>
      </c>
      <c r="B194" s="41">
        <v>7.5028134337639605</v>
      </c>
      <c r="C194" s="41">
        <v>4.7395100778471848</v>
      </c>
      <c r="D194" s="41">
        <v>21.644076457491927</v>
      </c>
      <c r="E194" s="41">
        <v>0</v>
      </c>
      <c r="F194" s="397"/>
      <c r="G194" s="41">
        <v>0</v>
      </c>
      <c r="H194" s="42">
        <v>0</v>
      </c>
      <c r="I194" s="43">
        <f t="shared" si="134"/>
        <v>33.886399969103074</v>
      </c>
      <c r="K194" s="77" t="s">
        <v>67</v>
      </c>
      <c r="L194" s="90">
        <v>7.5028134337639605</v>
      </c>
      <c r="M194" s="90">
        <v>4.7395100778471848</v>
      </c>
      <c r="N194" s="90">
        <v>21.644076457491927</v>
      </c>
      <c r="O194" s="90">
        <v>0</v>
      </c>
      <c r="P194" s="90">
        <v>0</v>
      </c>
      <c r="Q194" s="90">
        <v>0</v>
      </c>
      <c r="R194" s="91">
        <v>0</v>
      </c>
      <c r="S194" s="92">
        <f t="shared" si="135"/>
        <v>33.886399969103074</v>
      </c>
      <c r="U194" s="107" t="s">
        <v>56</v>
      </c>
      <c r="V194" s="123">
        <v>7.3127323433306852</v>
      </c>
      <c r="W194" s="123">
        <v>0</v>
      </c>
      <c r="X194" s="123">
        <v>0</v>
      </c>
      <c r="Y194" s="123">
        <v>4.7395100778471848</v>
      </c>
      <c r="Z194" s="123">
        <v>14.811552994225314</v>
      </c>
      <c r="AA194" s="123">
        <v>0</v>
      </c>
      <c r="AB194" s="123">
        <v>0</v>
      </c>
      <c r="AC194" s="124">
        <v>7.0226045536998871</v>
      </c>
      <c r="AD194" s="123">
        <v>0.19008109043327559</v>
      </c>
      <c r="AE194" s="123">
        <v>0</v>
      </c>
      <c r="AF194" s="123">
        <v>0</v>
      </c>
      <c r="AG194" s="123">
        <v>6.832523463266611</v>
      </c>
      <c r="AH194" s="123">
        <v>0</v>
      </c>
      <c r="AI194" s="125">
        <f t="shared" si="136"/>
        <v>33.886399969103067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</row>
    <row r="195" spans="1:111" ht="15">
      <c r="A195" s="28" t="s">
        <v>57</v>
      </c>
      <c r="B195" s="44">
        <v>0</v>
      </c>
      <c r="C195" s="44">
        <v>0</v>
      </c>
      <c r="D195" s="44">
        <v>0.30765709557062287</v>
      </c>
      <c r="E195" s="44">
        <v>4.3126076129408206</v>
      </c>
      <c r="F195" s="397"/>
      <c r="G195" s="44">
        <v>0</v>
      </c>
      <c r="H195" s="45">
        <v>0</v>
      </c>
      <c r="I195" s="40">
        <f t="shared" si="134"/>
        <v>4.6202647085114439</v>
      </c>
      <c r="K195" s="78" t="s">
        <v>57</v>
      </c>
      <c r="L195" s="44">
        <v>0</v>
      </c>
      <c r="M195" s="44">
        <v>0</v>
      </c>
      <c r="N195" s="44">
        <v>0.30765709557062287</v>
      </c>
      <c r="O195" s="44">
        <v>4.3126076129408206</v>
      </c>
      <c r="P195" s="44">
        <v>703.00548791221354</v>
      </c>
      <c r="Q195" s="44">
        <v>0</v>
      </c>
      <c r="R195" s="88">
        <v>0</v>
      </c>
      <c r="S195" s="89">
        <f t="shared" si="135"/>
        <v>707.62575262072494</v>
      </c>
      <c r="U195" s="108" t="s">
        <v>57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0.55311902919209044</v>
      </c>
      <c r="AB195" s="119">
        <v>703.00548791221354</v>
      </c>
      <c r="AC195" s="120">
        <v>4.0671456793193528</v>
      </c>
      <c r="AD195" s="119">
        <v>0</v>
      </c>
      <c r="AE195" s="119">
        <v>3.75948858374873</v>
      </c>
      <c r="AF195" s="119">
        <v>0</v>
      </c>
      <c r="AG195" s="119">
        <v>0.30765709557062287</v>
      </c>
      <c r="AH195" s="119">
        <v>0</v>
      </c>
      <c r="AI195" s="122">
        <f t="shared" si="136"/>
        <v>707.62575262072494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</row>
    <row r="196" spans="1:111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134"/>
        <v>0</v>
      </c>
      <c r="K196" s="77" t="s">
        <v>12</v>
      </c>
      <c r="L196" s="90">
        <v>0</v>
      </c>
      <c r="M196" s="90">
        <v>0</v>
      </c>
      <c r="N196" s="90">
        <v>0</v>
      </c>
      <c r="O196" s="90">
        <v>0</v>
      </c>
      <c r="P196" s="90">
        <v>5.4271381527087827</v>
      </c>
      <c r="Q196" s="90">
        <v>0</v>
      </c>
      <c r="R196" s="91">
        <v>0</v>
      </c>
      <c r="S196" s="92">
        <f t="shared" si="135"/>
        <v>5.4271381527087827</v>
      </c>
      <c r="U196" s="107" t="s">
        <v>12</v>
      </c>
      <c r="V196" s="123">
        <v>0</v>
      </c>
      <c r="W196" s="123">
        <v>0</v>
      </c>
      <c r="X196" s="123">
        <v>0</v>
      </c>
      <c r="Y196" s="123">
        <v>0</v>
      </c>
      <c r="Z196" s="123">
        <v>0</v>
      </c>
      <c r="AA196" s="123">
        <v>0</v>
      </c>
      <c r="AB196" s="123">
        <v>5.4271381527087827</v>
      </c>
      <c r="AC196" s="124">
        <v>0</v>
      </c>
      <c r="AD196" s="123">
        <v>0</v>
      </c>
      <c r="AE196" s="123">
        <v>0</v>
      </c>
      <c r="AF196" s="123">
        <v>0</v>
      </c>
      <c r="AG196" s="123">
        <v>0</v>
      </c>
      <c r="AH196" s="123">
        <v>0</v>
      </c>
      <c r="AI196" s="125">
        <f t="shared" si="136"/>
        <v>5.4271381527087827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</row>
    <row r="197" spans="1:111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134"/>
        <v>0</v>
      </c>
      <c r="K197" s="78" t="s">
        <v>58</v>
      </c>
      <c r="L197" s="44">
        <v>0</v>
      </c>
      <c r="M197" s="44">
        <v>0</v>
      </c>
      <c r="N197" s="44">
        <v>0</v>
      </c>
      <c r="O197" s="44">
        <v>0</v>
      </c>
      <c r="P197" s="44">
        <v>0</v>
      </c>
      <c r="Q197" s="44">
        <v>0</v>
      </c>
      <c r="R197" s="88">
        <v>0</v>
      </c>
      <c r="S197" s="89">
        <f t="shared" si="135"/>
        <v>0</v>
      </c>
      <c r="U197" s="108" t="s">
        <v>58</v>
      </c>
      <c r="V197" s="119">
        <v>0</v>
      </c>
      <c r="W197" s="119">
        <v>0</v>
      </c>
      <c r="X197" s="119">
        <v>0</v>
      </c>
      <c r="Y197" s="119">
        <v>0</v>
      </c>
      <c r="Z197" s="119">
        <v>0</v>
      </c>
      <c r="AA197" s="119">
        <v>0</v>
      </c>
      <c r="AB197" s="119">
        <v>0</v>
      </c>
      <c r="AC197" s="120">
        <v>0</v>
      </c>
      <c r="AD197" s="119">
        <v>0</v>
      </c>
      <c r="AE197" s="119">
        <v>0</v>
      </c>
      <c r="AF197" s="119">
        <v>0</v>
      </c>
      <c r="AG197" s="119">
        <v>0</v>
      </c>
      <c r="AH197" s="119">
        <v>0</v>
      </c>
      <c r="AI197" s="122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</row>
    <row r="198" spans="1:111" ht="15">
      <c r="A198" s="27" t="s">
        <v>17</v>
      </c>
      <c r="B198" s="41">
        <v>33.676159044883882</v>
      </c>
      <c r="C198" s="41">
        <v>0</v>
      </c>
      <c r="D198" s="41">
        <v>20.051660977487366</v>
      </c>
      <c r="E198" s="41">
        <v>0</v>
      </c>
      <c r="F198" s="397"/>
      <c r="G198" s="41">
        <v>0</v>
      </c>
      <c r="H198" s="42">
        <v>0</v>
      </c>
      <c r="I198" s="43">
        <f t="shared" si="134"/>
        <v>53.727820022371247</v>
      </c>
      <c r="K198" s="77" t="s">
        <v>17</v>
      </c>
      <c r="L198" s="90">
        <v>33.676159044883882</v>
      </c>
      <c r="M198" s="90">
        <v>0</v>
      </c>
      <c r="N198" s="90">
        <v>20.051660977487366</v>
      </c>
      <c r="O198" s="90">
        <v>0</v>
      </c>
      <c r="P198" s="90">
        <v>0</v>
      </c>
      <c r="Q198" s="90">
        <v>0</v>
      </c>
      <c r="R198" s="91">
        <v>0</v>
      </c>
      <c r="S198" s="92">
        <f t="shared" si="135"/>
        <v>53.727820022371247</v>
      </c>
      <c r="U198" s="107" t="s">
        <v>17</v>
      </c>
      <c r="V198" s="123">
        <v>33.676159044883882</v>
      </c>
      <c r="W198" s="123">
        <v>0</v>
      </c>
      <c r="X198" s="123">
        <v>0</v>
      </c>
      <c r="Y198" s="123">
        <v>0</v>
      </c>
      <c r="Z198" s="123">
        <v>7.4887924979183502</v>
      </c>
      <c r="AA198" s="123">
        <v>0</v>
      </c>
      <c r="AB198" s="123">
        <v>0</v>
      </c>
      <c r="AC198" s="124">
        <v>12.562868479569014</v>
      </c>
      <c r="AD198" s="123">
        <v>0</v>
      </c>
      <c r="AE198" s="123">
        <v>0</v>
      </c>
      <c r="AF198" s="123">
        <v>0</v>
      </c>
      <c r="AG198" s="123">
        <v>12.562868479569014</v>
      </c>
      <c r="AH198" s="123">
        <v>0</v>
      </c>
      <c r="AI198" s="125">
        <f t="shared" si="136"/>
        <v>53.72782002237124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</row>
    <row r="199" spans="1:111" ht="15">
      <c r="A199" s="28" t="s">
        <v>139</v>
      </c>
      <c r="B199" s="44">
        <v>201.00133584066839</v>
      </c>
      <c r="C199" s="44">
        <v>284.5151484915886</v>
      </c>
      <c r="D199" s="44">
        <v>2226.2812514083498</v>
      </c>
      <c r="E199" s="44">
        <v>0</v>
      </c>
      <c r="F199" s="397"/>
      <c r="G199" s="44">
        <v>0</v>
      </c>
      <c r="H199" s="45">
        <v>0</v>
      </c>
      <c r="I199" s="40">
        <f t="shared" si="134"/>
        <v>2711.7977357406066</v>
      </c>
      <c r="K199" s="78" t="s">
        <v>139</v>
      </c>
      <c r="L199" s="44">
        <v>201.00133584066839</v>
      </c>
      <c r="M199" s="44">
        <v>284.5151484915886</v>
      </c>
      <c r="N199" s="44">
        <v>2226.2812514083498</v>
      </c>
      <c r="O199" s="44">
        <v>0</v>
      </c>
      <c r="P199" s="44">
        <v>0</v>
      </c>
      <c r="Q199" s="44">
        <v>0</v>
      </c>
      <c r="R199" s="88">
        <v>0</v>
      </c>
      <c r="S199" s="89">
        <f t="shared" si="135"/>
        <v>2711.7977357406066</v>
      </c>
      <c r="U199" s="108" t="s">
        <v>139</v>
      </c>
      <c r="V199" s="119">
        <v>149.89008274726913</v>
      </c>
      <c r="W199" s="119">
        <v>0</v>
      </c>
      <c r="X199" s="119">
        <v>0</v>
      </c>
      <c r="Y199" s="119">
        <v>284.5151484915886</v>
      </c>
      <c r="Z199" s="119">
        <v>2167.4142532767378</v>
      </c>
      <c r="AA199" s="119">
        <v>0</v>
      </c>
      <c r="AB199" s="119">
        <v>0</v>
      </c>
      <c r="AC199" s="120">
        <v>109.97825122501148</v>
      </c>
      <c r="AD199" s="119">
        <v>51.11125309339927</v>
      </c>
      <c r="AE199" s="119">
        <v>0</v>
      </c>
      <c r="AF199" s="119">
        <v>0</v>
      </c>
      <c r="AG199" s="119">
        <v>58.866998131612213</v>
      </c>
      <c r="AH199" s="119">
        <v>0</v>
      </c>
      <c r="AI199" s="122">
        <f t="shared" si="136"/>
        <v>2711.7977357406066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</row>
    <row r="200" spans="1:111" ht="15">
      <c r="A200" s="27" t="s">
        <v>25</v>
      </c>
      <c r="B200" s="41">
        <v>59.87378385082431</v>
      </c>
      <c r="C200" s="41">
        <v>0.59534196057561883</v>
      </c>
      <c r="D200" s="41">
        <v>621.48118146684533</v>
      </c>
      <c r="E200" s="41">
        <v>459.37139751136641</v>
      </c>
      <c r="F200" s="397"/>
      <c r="G200" s="41">
        <v>51.830239173983593</v>
      </c>
      <c r="H200" s="42">
        <v>0</v>
      </c>
      <c r="I200" s="43">
        <f t="shared" si="134"/>
        <v>1193.1519439635952</v>
      </c>
      <c r="K200" s="77" t="s">
        <v>25</v>
      </c>
      <c r="L200" s="90">
        <v>59.87378385082431</v>
      </c>
      <c r="M200" s="90">
        <v>0.59534196057561883</v>
      </c>
      <c r="N200" s="90">
        <v>621.48118146684533</v>
      </c>
      <c r="O200" s="90">
        <v>459.37139751136641</v>
      </c>
      <c r="P200" s="90">
        <v>31.497955345557521</v>
      </c>
      <c r="Q200" s="90">
        <v>51.830239173983593</v>
      </c>
      <c r="R200" s="91">
        <v>0</v>
      </c>
      <c r="S200" s="92">
        <f t="shared" si="135"/>
        <v>1224.6498993091527</v>
      </c>
      <c r="U200" s="107" t="s">
        <v>25</v>
      </c>
      <c r="V200" s="123">
        <v>5.6644732582806334</v>
      </c>
      <c r="W200" s="123">
        <v>10.498159994582181</v>
      </c>
      <c r="X200" s="123">
        <v>51.830239173983593</v>
      </c>
      <c r="Y200" s="123">
        <v>0.59534196057561883</v>
      </c>
      <c r="Z200" s="123">
        <v>611.57005755749992</v>
      </c>
      <c r="AA200" s="123">
        <v>458.75450268491687</v>
      </c>
      <c r="AB200" s="123">
        <v>31.497955345557521</v>
      </c>
      <c r="AC200" s="124">
        <v>54.239169333756415</v>
      </c>
      <c r="AD200" s="123">
        <v>43.711150597961492</v>
      </c>
      <c r="AE200" s="123">
        <v>0.4785468133124221</v>
      </c>
      <c r="AF200" s="123">
        <v>0</v>
      </c>
      <c r="AG200" s="123">
        <v>9.9111239093454326</v>
      </c>
      <c r="AH200" s="123">
        <v>0.13834801313706538</v>
      </c>
      <c r="AI200" s="125">
        <f t="shared" si="136"/>
        <v>1224.6498993091527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</row>
    <row r="201" spans="1:111" ht="15">
      <c r="A201" s="28" t="s">
        <v>24</v>
      </c>
      <c r="B201" s="44">
        <v>1.3494569553749731</v>
      </c>
      <c r="C201" s="44">
        <v>0.22118048580838565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 t="shared" si="134"/>
        <v>1.5706374411833588</v>
      </c>
      <c r="K201" s="78" t="s">
        <v>24</v>
      </c>
      <c r="L201" s="44">
        <v>1.3494569553749731</v>
      </c>
      <c r="M201" s="44">
        <v>0.22118048580838565</v>
      </c>
      <c r="N201" s="44">
        <v>0</v>
      </c>
      <c r="O201" s="44">
        <v>0</v>
      </c>
      <c r="P201" s="44">
        <v>0</v>
      </c>
      <c r="Q201" s="44">
        <v>0</v>
      </c>
      <c r="R201" s="88">
        <v>0</v>
      </c>
      <c r="S201" s="89">
        <f t="shared" si="135"/>
        <v>1.5706374411833588</v>
      </c>
      <c r="U201" s="108" t="s">
        <v>24</v>
      </c>
      <c r="V201" s="119">
        <v>1.3493302517342858</v>
      </c>
      <c r="W201" s="119">
        <v>0</v>
      </c>
      <c r="X201" s="119">
        <v>0</v>
      </c>
      <c r="Y201" s="119">
        <v>0.22118048580838565</v>
      </c>
      <c r="Z201" s="119">
        <v>0</v>
      </c>
      <c r="AA201" s="119">
        <v>0</v>
      </c>
      <c r="AB201" s="119">
        <v>0</v>
      </c>
      <c r="AC201" s="120">
        <v>1.2670364068724456E-4</v>
      </c>
      <c r="AD201" s="119">
        <v>1.2670364068724456E-4</v>
      </c>
      <c r="AE201" s="119">
        <v>0</v>
      </c>
      <c r="AF201" s="119">
        <v>0</v>
      </c>
      <c r="AG201" s="119">
        <v>0</v>
      </c>
      <c r="AH201" s="119">
        <v>0</v>
      </c>
      <c r="AI201" s="122">
        <f t="shared" si="136"/>
        <v>1.5706374411833588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</row>
    <row r="202" spans="1:111" ht="15">
      <c r="A202" s="27" t="s">
        <v>59</v>
      </c>
      <c r="B202" s="41">
        <v>0.49144919195690356</v>
      </c>
      <c r="C202" s="41">
        <v>0.83343703172072825</v>
      </c>
      <c r="D202" s="41">
        <v>1.5199459545058871</v>
      </c>
      <c r="E202" s="41">
        <v>0</v>
      </c>
      <c r="F202" s="397"/>
      <c r="G202" s="41">
        <v>0</v>
      </c>
      <c r="H202" s="42">
        <v>0</v>
      </c>
      <c r="I202" s="43">
        <f t="shared" si="134"/>
        <v>2.8448321781835189</v>
      </c>
      <c r="K202" s="77" t="s">
        <v>59</v>
      </c>
      <c r="L202" s="90">
        <v>0.49144919195690356</v>
      </c>
      <c r="M202" s="90">
        <v>0.83343703172072825</v>
      </c>
      <c r="N202" s="90">
        <v>1.5199459545058871</v>
      </c>
      <c r="O202" s="90">
        <v>0</v>
      </c>
      <c r="P202" s="90">
        <v>0</v>
      </c>
      <c r="Q202" s="90">
        <v>0</v>
      </c>
      <c r="R202" s="91">
        <v>0</v>
      </c>
      <c r="S202" s="92">
        <f t="shared" si="135"/>
        <v>2.8448321781835189</v>
      </c>
      <c r="U202" s="107" t="s">
        <v>59</v>
      </c>
      <c r="V202" s="123">
        <v>0.49144919195690356</v>
      </c>
      <c r="W202" s="123">
        <v>0</v>
      </c>
      <c r="X202" s="123">
        <v>0</v>
      </c>
      <c r="Y202" s="123">
        <v>0.83343703172072825</v>
      </c>
      <c r="Z202" s="123">
        <v>1.5199459545058871</v>
      </c>
      <c r="AA202" s="123">
        <v>0</v>
      </c>
      <c r="AB202" s="123">
        <v>0</v>
      </c>
      <c r="AC202" s="124">
        <v>0</v>
      </c>
      <c r="AD202" s="123">
        <v>0</v>
      </c>
      <c r="AE202" s="123">
        <v>0</v>
      </c>
      <c r="AF202" s="123">
        <v>0</v>
      </c>
      <c r="AG202" s="123">
        <v>0</v>
      </c>
      <c r="AH202" s="123">
        <v>0</v>
      </c>
      <c r="AI202" s="125">
        <f t="shared" si="136"/>
        <v>2.8448321781835189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</row>
    <row r="203" spans="1:111" ht="15">
      <c r="A203" s="28" t="s">
        <v>22</v>
      </c>
      <c r="B203" s="44">
        <v>0</v>
      </c>
      <c r="C203" s="44">
        <v>0</v>
      </c>
      <c r="D203" s="44">
        <v>418.68217851839006</v>
      </c>
      <c r="E203" s="44">
        <v>0</v>
      </c>
      <c r="F203" s="397"/>
      <c r="G203" s="44">
        <v>0</v>
      </c>
      <c r="H203" s="45">
        <v>0</v>
      </c>
      <c r="I203" s="40">
        <f t="shared" si="134"/>
        <v>418.68217851839006</v>
      </c>
      <c r="K203" s="78" t="s">
        <v>22</v>
      </c>
      <c r="L203" s="44">
        <v>0</v>
      </c>
      <c r="M203" s="44">
        <v>0</v>
      </c>
      <c r="N203" s="44">
        <v>418.68217851839006</v>
      </c>
      <c r="O203" s="44">
        <v>0</v>
      </c>
      <c r="P203" s="44">
        <v>3.2882314789986409</v>
      </c>
      <c r="Q203" s="44">
        <v>0</v>
      </c>
      <c r="R203" s="88">
        <v>0</v>
      </c>
      <c r="S203" s="89">
        <f t="shared" si="135"/>
        <v>421.97040999738869</v>
      </c>
      <c r="U203" s="108" t="s">
        <v>22</v>
      </c>
      <c r="V203" s="119">
        <v>0</v>
      </c>
      <c r="W203" s="119">
        <v>0</v>
      </c>
      <c r="X203" s="119">
        <v>0</v>
      </c>
      <c r="Y203" s="119">
        <v>0</v>
      </c>
      <c r="Z203" s="119">
        <v>418.68217851839006</v>
      </c>
      <c r="AA203" s="119">
        <v>0</v>
      </c>
      <c r="AB203" s="119">
        <v>3.2882314789986409</v>
      </c>
      <c r="AC203" s="120">
        <v>0</v>
      </c>
      <c r="AD203" s="119">
        <v>0</v>
      </c>
      <c r="AE203" s="119">
        <v>0</v>
      </c>
      <c r="AF203" s="119">
        <v>0</v>
      </c>
      <c r="AG203" s="119">
        <v>0</v>
      </c>
      <c r="AH203" s="119">
        <v>0</v>
      </c>
      <c r="AI203" s="122">
        <f t="shared" si="136"/>
        <v>421.97040999738869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</row>
    <row r="204" spans="1:111" ht="15">
      <c r="A204" s="27" t="s">
        <v>21</v>
      </c>
      <c r="B204" s="41">
        <v>0</v>
      </c>
      <c r="C204" s="41">
        <v>0</v>
      </c>
      <c r="D204" s="41">
        <v>540.61674369200011</v>
      </c>
      <c r="E204" s="41">
        <v>0</v>
      </c>
      <c r="F204" s="397"/>
      <c r="G204" s="41">
        <v>0</v>
      </c>
      <c r="H204" s="42">
        <v>0</v>
      </c>
      <c r="I204" s="43">
        <f t="shared" si="134"/>
        <v>540.61674369200011</v>
      </c>
      <c r="K204" s="77" t="s">
        <v>21</v>
      </c>
      <c r="L204" s="90">
        <v>0</v>
      </c>
      <c r="M204" s="90">
        <v>0</v>
      </c>
      <c r="N204" s="90">
        <v>540.61674369200011</v>
      </c>
      <c r="O204" s="90">
        <v>0</v>
      </c>
      <c r="P204" s="90">
        <v>0</v>
      </c>
      <c r="Q204" s="90">
        <v>0</v>
      </c>
      <c r="R204" s="91">
        <v>0</v>
      </c>
      <c r="S204" s="92">
        <f t="shared" si="135"/>
        <v>540.61674369200011</v>
      </c>
      <c r="U204" s="107" t="s">
        <v>60</v>
      </c>
      <c r="V204" s="123">
        <v>0</v>
      </c>
      <c r="W204" s="123">
        <v>0</v>
      </c>
      <c r="X204" s="123">
        <v>0</v>
      </c>
      <c r="Y204" s="123">
        <v>0</v>
      </c>
      <c r="Z204" s="123">
        <v>540.61674369200011</v>
      </c>
      <c r="AA204" s="123">
        <v>0</v>
      </c>
      <c r="AB204" s="123">
        <v>0</v>
      </c>
      <c r="AC204" s="124">
        <v>0</v>
      </c>
      <c r="AD204" s="123">
        <v>0</v>
      </c>
      <c r="AE204" s="123">
        <v>0</v>
      </c>
      <c r="AF204" s="123">
        <v>0</v>
      </c>
      <c r="AG204" s="123">
        <v>0</v>
      </c>
      <c r="AH204" s="123">
        <v>0</v>
      </c>
      <c r="AI204" s="125">
        <f t="shared" si="136"/>
        <v>540.61674369200011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</row>
    <row r="205" spans="1:111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134"/>
        <v>0</v>
      </c>
      <c r="K205" s="79" t="s">
        <v>63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8">
        <v>0</v>
      </c>
      <c r="S205" s="89">
        <f t="shared" si="135"/>
        <v>0</v>
      </c>
      <c r="U205" s="109" t="s">
        <v>61</v>
      </c>
      <c r="V205" s="119">
        <v>0</v>
      </c>
      <c r="W205" s="119">
        <v>0</v>
      </c>
      <c r="X205" s="119">
        <v>0</v>
      </c>
      <c r="Y205" s="119">
        <v>0</v>
      </c>
      <c r="Z205" s="119">
        <v>0</v>
      </c>
      <c r="AA205" s="119">
        <v>0</v>
      </c>
      <c r="AB205" s="119">
        <v>0</v>
      </c>
      <c r="AC205" s="120">
        <v>0</v>
      </c>
      <c r="AD205" s="121">
        <v>0</v>
      </c>
      <c r="AE205" s="121">
        <v>0</v>
      </c>
      <c r="AF205" s="121">
        <v>0</v>
      </c>
      <c r="AG205" s="121">
        <v>0</v>
      </c>
      <c r="AH205" s="121">
        <v>0</v>
      </c>
      <c r="AI205" s="122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</row>
    <row r="206" spans="1:111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134"/>
        <v>0</v>
      </c>
      <c r="K206" s="80" t="s">
        <v>23</v>
      </c>
      <c r="L206" s="93">
        <v>0</v>
      </c>
      <c r="M206" s="93">
        <v>0</v>
      </c>
      <c r="N206" s="93">
        <v>0</v>
      </c>
      <c r="O206" s="93">
        <v>0</v>
      </c>
      <c r="P206" s="93">
        <v>0</v>
      </c>
      <c r="Q206" s="93">
        <v>0</v>
      </c>
      <c r="R206" s="94">
        <v>0</v>
      </c>
      <c r="S206" s="95">
        <f t="shared" si="135"/>
        <v>0</v>
      </c>
      <c r="U206" s="110" t="s">
        <v>64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7">
        <v>0</v>
      </c>
      <c r="AI206" s="128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</row>
    <row r="207" spans="1:111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134"/>
        <v>0</v>
      </c>
      <c r="K207" s="81" t="s">
        <v>19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96">
        <v>0</v>
      </c>
      <c r="S207" s="97">
        <f t="shared" si="135"/>
        <v>0</v>
      </c>
      <c r="U207" s="111" t="s">
        <v>19</v>
      </c>
      <c r="V207" s="129">
        <v>0</v>
      </c>
      <c r="W207" s="129">
        <v>0</v>
      </c>
      <c r="X207" s="129">
        <v>0</v>
      </c>
      <c r="Y207" s="129">
        <v>0</v>
      </c>
      <c r="Z207" s="129">
        <v>0</v>
      </c>
      <c r="AA207" s="129">
        <v>0</v>
      </c>
      <c r="AB207" s="129">
        <v>0</v>
      </c>
      <c r="AC207" s="129">
        <v>0</v>
      </c>
      <c r="AD207" s="130">
        <v>0</v>
      </c>
      <c r="AE207" s="130">
        <v>0</v>
      </c>
      <c r="AF207" s="130">
        <v>0</v>
      </c>
      <c r="AG207" s="130">
        <v>0</v>
      </c>
      <c r="AH207" s="130">
        <v>0</v>
      </c>
      <c r="AI207" s="131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</row>
    <row r="208" spans="1:111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134"/>
        <v>0</v>
      </c>
      <c r="K208" s="80" t="s">
        <v>20</v>
      </c>
      <c r="L208" s="93">
        <v>0</v>
      </c>
      <c r="M208" s="93">
        <v>0</v>
      </c>
      <c r="N208" s="93">
        <v>0</v>
      </c>
      <c r="O208" s="93">
        <v>0</v>
      </c>
      <c r="P208" s="93">
        <v>0</v>
      </c>
      <c r="Q208" s="93">
        <v>0</v>
      </c>
      <c r="R208" s="94">
        <v>0</v>
      </c>
      <c r="S208" s="95">
        <f t="shared" si="135"/>
        <v>0</v>
      </c>
      <c r="U208" s="110" t="s">
        <v>20</v>
      </c>
      <c r="V208" s="126">
        <v>0</v>
      </c>
      <c r="W208" s="126">
        <v>0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7">
        <v>0</v>
      </c>
      <c r="AI208" s="128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</row>
    <row r="209" spans="1:111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134"/>
        <v>0</v>
      </c>
      <c r="K209" s="82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8">
        <v>0</v>
      </c>
      <c r="S209" s="99">
        <f t="shared" si="135"/>
        <v>0</v>
      </c>
      <c r="U209" s="111" t="s">
        <v>11</v>
      </c>
      <c r="V209" s="129">
        <v>0</v>
      </c>
      <c r="W209" s="129">
        <v>0</v>
      </c>
      <c r="X209" s="129">
        <v>0</v>
      </c>
      <c r="Y209" s="129">
        <v>0</v>
      </c>
      <c r="Z209" s="129">
        <v>0</v>
      </c>
      <c r="AA209" s="129">
        <v>0</v>
      </c>
      <c r="AB209" s="129">
        <v>0</v>
      </c>
      <c r="AC209" s="129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1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</row>
    <row r="210" spans="1:111" ht="15">
      <c r="A210" s="34" t="s">
        <v>26</v>
      </c>
      <c r="B210" s="70">
        <f>SUM(B189:B205)</f>
        <v>488.68964497221089</v>
      </c>
      <c r="C210" s="70">
        <f t="shared" ref="C210:I210" si="137">SUM(C189:C205)</f>
        <v>290.90461804754051</v>
      </c>
      <c r="D210" s="70">
        <f t="shared" si="137"/>
        <v>4919.4665545526332</v>
      </c>
      <c r="E210" s="70">
        <f t="shared" si="137"/>
        <v>463.68400512430725</v>
      </c>
      <c r="F210" s="70">
        <f t="shared" si="137"/>
        <v>0</v>
      </c>
      <c r="G210" s="70">
        <f t="shared" si="137"/>
        <v>51.830239173983593</v>
      </c>
      <c r="H210" s="71">
        <f t="shared" si="137"/>
        <v>0</v>
      </c>
      <c r="I210" s="40">
        <f t="shared" si="137"/>
        <v>6214.5750618706752</v>
      </c>
      <c r="K210" s="83" t="s">
        <v>26</v>
      </c>
      <c r="L210" s="70">
        <f>SUM(L189:L205)</f>
        <v>488.68964497221089</v>
      </c>
      <c r="M210" s="70">
        <f t="shared" ref="M210:S210" si="138">SUM(M189:M205)</f>
        <v>290.90461804754051</v>
      </c>
      <c r="N210" s="70">
        <f t="shared" si="138"/>
        <v>4919.4665545526332</v>
      </c>
      <c r="O210" s="70">
        <f t="shared" si="138"/>
        <v>463.68400512430725</v>
      </c>
      <c r="P210" s="70">
        <f t="shared" si="138"/>
        <v>743.21881288947861</v>
      </c>
      <c r="Q210" s="70">
        <f t="shared" si="138"/>
        <v>51.830239173983593</v>
      </c>
      <c r="R210" s="71">
        <f t="shared" si="138"/>
        <v>0</v>
      </c>
      <c r="S210" s="100">
        <f t="shared" si="138"/>
        <v>6957.7938747601538</v>
      </c>
      <c r="U210" s="112" t="s">
        <v>62</v>
      </c>
      <c r="V210" s="132">
        <f>SUM(V189:V205)</f>
        <v>383.17887349219399</v>
      </c>
      <c r="W210" s="132">
        <f t="shared" ref="W210:AH210" si="139">SUM(W189:W205)</f>
        <v>10.498159994582181</v>
      </c>
      <c r="X210" s="132">
        <f t="shared" si="139"/>
        <v>51.830239173983593</v>
      </c>
      <c r="Y210" s="132">
        <f t="shared" si="139"/>
        <v>290.90461804754051</v>
      </c>
      <c r="Z210" s="132">
        <f t="shared" si="139"/>
        <v>4830.9797785693399</v>
      </c>
      <c r="AA210" s="132">
        <f t="shared" si="139"/>
        <v>459.30762171410896</v>
      </c>
      <c r="AB210" s="132">
        <f t="shared" si="139"/>
        <v>743.21881288947861</v>
      </c>
      <c r="AC210" s="132">
        <f t="shared" si="139"/>
        <v>187.87577087892697</v>
      </c>
      <c r="AD210" s="133">
        <f t="shared" si="139"/>
        <v>95.012611485434718</v>
      </c>
      <c r="AE210" s="133">
        <f t="shared" si="139"/>
        <v>4.238035397061152</v>
      </c>
      <c r="AF210" s="133">
        <f t="shared" si="139"/>
        <v>0</v>
      </c>
      <c r="AG210" s="133">
        <f t="shared" si="139"/>
        <v>88.486775983294024</v>
      </c>
      <c r="AH210" s="133">
        <f t="shared" si="139"/>
        <v>0.13834801313706538</v>
      </c>
      <c r="AI210" s="134">
        <f>SUM(V210:AC210)</f>
        <v>6957.7938747601547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</row>
    <row r="211" spans="1:111" s="14" customFormat="1" ht="15" thickBot="1">
      <c r="A211" s="31" t="s">
        <v>86</v>
      </c>
      <c r="B211" s="49">
        <f>IF($I210=0,"-",B210/$I210)</f>
        <v>7.8636051557338243E-2</v>
      </c>
      <c r="C211" s="49">
        <f t="shared" ref="C211:H211" si="140">IF($I210=0,"-",C210/$I210)</f>
        <v>4.6810057832011136E-2</v>
      </c>
      <c r="D211" s="49">
        <f t="shared" si="140"/>
        <v>0.79160143784180215</v>
      </c>
      <c r="E211" s="49">
        <f t="shared" si="140"/>
        <v>7.4612342840498544E-2</v>
      </c>
      <c r="F211" s="49">
        <f t="shared" si="140"/>
        <v>0</v>
      </c>
      <c r="G211" s="49">
        <f t="shared" si="140"/>
        <v>8.3401099283499456E-3</v>
      </c>
      <c r="H211" s="72">
        <f t="shared" si="140"/>
        <v>0</v>
      </c>
      <c r="I211" s="50">
        <f>SUM(B211:H211)</f>
        <v>1</v>
      </c>
      <c r="K211" s="84" t="s">
        <v>86</v>
      </c>
      <c r="L211" s="101">
        <f>IF($S210=0,"-",L210/$S210)</f>
        <v>7.0236292389310936E-2</v>
      </c>
      <c r="M211" s="101">
        <f t="shared" ref="M211:R211" si="141">IF($S210=0,"-",M210/$S210)</f>
        <v>4.180989309022444E-2</v>
      </c>
      <c r="N211" s="101">
        <f t="shared" si="141"/>
        <v>0.70704402043272874</v>
      </c>
      <c r="O211" s="101">
        <f t="shared" si="141"/>
        <v>6.6642388876501632E-2</v>
      </c>
      <c r="P211" s="101">
        <f t="shared" si="141"/>
        <v>0.1068181705677647</v>
      </c>
      <c r="Q211" s="101">
        <f t="shared" si="141"/>
        <v>7.4492346434695527E-3</v>
      </c>
      <c r="R211" s="102">
        <f t="shared" si="141"/>
        <v>0</v>
      </c>
      <c r="S211" s="103">
        <f>SUM(L211:R211)</f>
        <v>1</v>
      </c>
      <c r="U211" s="113" t="s">
        <v>86</v>
      </c>
      <c r="V211" s="135">
        <f>+V210/$AI210</f>
        <v>5.5071892095309119E-2</v>
      </c>
      <c r="W211" s="135">
        <f t="shared" ref="W211:AH211" si="142">+W210/$AI210</f>
        <v>1.508834579400941E-3</v>
      </c>
      <c r="X211" s="135">
        <f t="shared" si="142"/>
        <v>7.4492346434695518E-3</v>
      </c>
      <c r="Y211" s="135">
        <f t="shared" si="142"/>
        <v>4.180989309022444E-2</v>
      </c>
      <c r="Z211" s="135">
        <f t="shared" si="142"/>
        <v>0.69432637205508918</v>
      </c>
      <c r="AA211" s="135">
        <f t="shared" si="142"/>
        <v>6.6013398784387237E-2</v>
      </c>
      <c r="AB211" s="135">
        <f t="shared" si="142"/>
        <v>0.10681817056776469</v>
      </c>
      <c r="AC211" s="135">
        <f t="shared" si="142"/>
        <v>2.7002204184354818E-2</v>
      </c>
      <c r="AD211" s="135">
        <f t="shared" si="142"/>
        <v>1.3655565714600871E-2</v>
      </c>
      <c r="AE211" s="135">
        <f t="shared" si="142"/>
        <v>6.091062013830128E-4</v>
      </c>
      <c r="AF211" s="135">
        <f t="shared" si="142"/>
        <v>0</v>
      </c>
      <c r="AG211" s="135">
        <f t="shared" si="142"/>
        <v>1.271764837763957E-2</v>
      </c>
      <c r="AH211" s="135">
        <f t="shared" si="142"/>
        <v>1.9883890731361231E-5</v>
      </c>
      <c r="AI211" s="136">
        <f>SUM(V211:AC211)</f>
        <v>1</v>
      </c>
    </row>
    <row r="212" spans="1:111" ht="15" thickBot="1">
      <c r="A212" s="32"/>
      <c r="B212" s="32"/>
      <c r="C212" s="32"/>
      <c r="D212" s="32"/>
      <c r="E212" s="32"/>
      <c r="F212" s="32"/>
      <c r="G212" s="32"/>
      <c r="H212" s="32"/>
      <c r="I212" s="32"/>
      <c r="K212" s="32"/>
      <c r="L212" s="32"/>
      <c r="M212" s="32"/>
      <c r="N212" s="32"/>
      <c r="O212" s="32"/>
      <c r="P212" s="32"/>
      <c r="Q212" s="32"/>
      <c r="R212" s="32"/>
      <c r="S212" s="32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</row>
    <row r="213" spans="1:111" ht="30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4" t="s">
        <v>35</v>
      </c>
      <c r="L213" s="86" t="s">
        <v>0</v>
      </c>
      <c r="M213" s="86" t="s">
        <v>1</v>
      </c>
      <c r="N213" s="86" t="s">
        <v>2</v>
      </c>
      <c r="O213" s="86" t="s">
        <v>3</v>
      </c>
      <c r="P213" s="86" t="s">
        <v>27</v>
      </c>
      <c r="Q213" s="86" t="s">
        <v>4</v>
      </c>
      <c r="R213" s="86" t="s">
        <v>5</v>
      </c>
      <c r="S213" s="87" t="s">
        <v>6</v>
      </c>
      <c r="U213" s="445" t="s">
        <v>35</v>
      </c>
      <c r="V213" s="116" t="s">
        <v>77</v>
      </c>
      <c r="W213" s="116" t="s">
        <v>78</v>
      </c>
      <c r="X213" s="116" t="s">
        <v>4</v>
      </c>
      <c r="Y213" s="116" t="s">
        <v>1</v>
      </c>
      <c r="Z213" s="116" t="s">
        <v>2</v>
      </c>
      <c r="AA213" s="116" t="s">
        <v>3</v>
      </c>
      <c r="AB213" s="116" t="s">
        <v>54</v>
      </c>
      <c r="AC213" s="116" t="s">
        <v>66</v>
      </c>
      <c r="AD213" s="117" t="s">
        <v>79</v>
      </c>
      <c r="AE213" s="117" t="s">
        <v>80</v>
      </c>
      <c r="AF213" s="117" t="s">
        <v>81</v>
      </c>
      <c r="AG213" s="117" t="s">
        <v>82</v>
      </c>
      <c r="AH213" s="117" t="s">
        <v>83</v>
      </c>
      <c r="AI213" s="118" t="s">
        <v>62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</row>
    <row r="214" spans="1:111" ht="15">
      <c r="A214" s="411" t="s">
        <v>35</v>
      </c>
      <c r="B214" s="386" t="s">
        <v>119</v>
      </c>
      <c r="C214" s="387"/>
      <c r="D214" s="387"/>
      <c r="E214" s="387"/>
      <c r="F214" s="387"/>
      <c r="G214" s="387"/>
      <c r="H214" s="387"/>
      <c r="I214" s="388"/>
      <c r="K214" s="405" t="s">
        <v>35</v>
      </c>
      <c r="L214" s="389" t="s">
        <v>119</v>
      </c>
      <c r="M214" s="390"/>
      <c r="N214" s="390"/>
      <c r="O214" s="390"/>
      <c r="P214" s="390"/>
      <c r="Q214" s="390"/>
      <c r="R214" s="390"/>
      <c r="S214" s="391"/>
      <c r="U214" s="446" t="s">
        <v>35</v>
      </c>
      <c r="V214" s="402" t="s">
        <v>119</v>
      </c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3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</row>
    <row r="215" spans="1:111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  <c r="K215" s="85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4">
        <v>0</v>
      </c>
      <c r="S215" s="105">
        <f>SUM(L215:R215)</f>
        <v>0</v>
      </c>
      <c r="U215" s="106" t="s">
        <v>7</v>
      </c>
      <c r="V215" s="119">
        <v>0</v>
      </c>
      <c r="W215" s="119">
        <v>0</v>
      </c>
      <c r="X215" s="119">
        <v>0</v>
      </c>
      <c r="Y215" s="119">
        <v>0</v>
      </c>
      <c r="Z215" s="119">
        <v>0</v>
      </c>
      <c r="AA215" s="119">
        <v>0</v>
      </c>
      <c r="AB215" s="119">
        <v>0</v>
      </c>
      <c r="AC215" s="120">
        <v>0</v>
      </c>
      <c r="AD215" s="121">
        <v>0</v>
      </c>
      <c r="AE215" s="121">
        <v>0</v>
      </c>
      <c r="AF215" s="121">
        <v>0</v>
      </c>
      <c r="AG215" s="121">
        <v>0</v>
      </c>
      <c r="AH215" s="121">
        <v>0</v>
      </c>
      <c r="AI215" s="122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</row>
    <row r="216" spans="1:111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143">SUM(B216:H216)</f>
        <v>0</v>
      </c>
      <c r="K216" s="77" t="s">
        <v>8</v>
      </c>
      <c r="L216" s="90">
        <v>0</v>
      </c>
      <c r="M216" s="90">
        <v>0</v>
      </c>
      <c r="N216" s="90">
        <v>0</v>
      </c>
      <c r="O216" s="90">
        <v>0</v>
      </c>
      <c r="P216" s="90">
        <v>0</v>
      </c>
      <c r="Q216" s="90">
        <v>0</v>
      </c>
      <c r="R216" s="91">
        <v>0</v>
      </c>
      <c r="S216" s="92">
        <f t="shared" ref="S216:S235" si="144">SUM(L216:R216)</f>
        <v>0</v>
      </c>
      <c r="U216" s="107" t="s">
        <v>8</v>
      </c>
      <c r="V216" s="123">
        <v>0</v>
      </c>
      <c r="W216" s="123">
        <v>0</v>
      </c>
      <c r="X216" s="123">
        <v>0</v>
      </c>
      <c r="Y216" s="123">
        <v>0</v>
      </c>
      <c r="Z216" s="123">
        <v>0</v>
      </c>
      <c r="AA216" s="123">
        <v>0</v>
      </c>
      <c r="AB216" s="123">
        <v>0</v>
      </c>
      <c r="AC216" s="124">
        <v>0</v>
      </c>
      <c r="AD216" s="123">
        <v>0</v>
      </c>
      <c r="AE216" s="123">
        <v>0</v>
      </c>
      <c r="AF216" s="123">
        <v>0</v>
      </c>
      <c r="AG216" s="123">
        <v>0</v>
      </c>
      <c r="AH216" s="123">
        <v>0</v>
      </c>
      <c r="AI216" s="125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</row>
    <row r="217" spans="1:111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143"/>
        <v>0</v>
      </c>
      <c r="K217" s="78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8">
        <v>0</v>
      </c>
      <c r="S217" s="89">
        <f t="shared" si="144"/>
        <v>0</v>
      </c>
      <c r="U217" s="108" t="s">
        <v>10</v>
      </c>
      <c r="V217" s="119">
        <v>0</v>
      </c>
      <c r="W217" s="119">
        <v>0</v>
      </c>
      <c r="X217" s="119">
        <v>0</v>
      </c>
      <c r="Y217" s="119">
        <v>0</v>
      </c>
      <c r="Z217" s="119">
        <v>0</v>
      </c>
      <c r="AA217" s="119">
        <v>0</v>
      </c>
      <c r="AB217" s="119">
        <v>0</v>
      </c>
      <c r="AC217" s="120">
        <v>0</v>
      </c>
      <c r="AD217" s="121">
        <v>0</v>
      </c>
      <c r="AE217" s="121">
        <v>0</v>
      </c>
      <c r="AF217" s="121">
        <v>0</v>
      </c>
      <c r="AG217" s="121">
        <v>0</v>
      </c>
      <c r="AH217" s="121">
        <v>0</v>
      </c>
      <c r="AI217" s="122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</row>
    <row r="218" spans="1:111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143"/>
        <v>0</v>
      </c>
      <c r="K218" s="77" t="s">
        <v>55</v>
      </c>
      <c r="L218" s="90">
        <v>0</v>
      </c>
      <c r="M218" s="90">
        <v>0</v>
      </c>
      <c r="N218" s="90">
        <v>0</v>
      </c>
      <c r="O218" s="90">
        <v>0</v>
      </c>
      <c r="P218" s="90">
        <v>0</v>
      </c>
      <c r="Q218" s="90">
        <v>0</v>
      </c>
      <c r="R218" s="91">
        <v>0</v>
      </c>
      <c r="S218" s="92">
        <f t="shared" si="144"/>
        <v>0</v>
      </c>
      <c r="U218" s="107" t="s">
        <v>55</v>
      </c>
      <c r="V218" s="123">
        <v>0</v>
      </c>
      <c r="W218" s="123">
        <v>0</v>
      </c>
      <c r="X218" s="123">
        <v>0</v>
      </c>
      <c r="Y218" s="123">
        <v>0</v>
      </c>
      <c r="Z218" s="123">
        <v>0</v>
      </c>
      <c r="AA218" s="123">
        <v>0</v>
      </c>
      <c r="AB218" s="123">
        <v>0</v>
      </c>
      <c r="AC218" s="124">
        <v>0</v>
      </c>
      <c r="AD218" s="123">
        <v>0</v>
      </c>
      <c r="AE218" s="123">
        <v>0</v>
      </c>
      <c r="AF218" s="123">
        <v>0</v>
      </c>
      <c r="AG218" s="123">
        <v>0</v>
      </c>
      <c r="AH218" s="123">
        <v>0</v>
      </c>
      <c r="AI218" s="125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</row>
    <row r="219" spans="1:111" ht="15">
      <c r="A219" s="28" t="s">
        <v>16</v>
      </c>
      <c r="B219" s="44">
        <v>40.084968589886692</v>
      </c>
      <c r="C219" s="44">
        <v>20.540618096378264</v>
      </c>
      <c r="D219" s="44">
        <v>5.4266979505157762</v>
      </c>
      <c r="E219" s="44">
        <v>0</v>
      </c>
      <c r="F219" s="397"/>
      <c r="G219" s="44">
        <v>0</v>
      </c>
      <c r="H219" s="45">
        <v>0</v>
      </c>
      <c r="I219" s="40">
        <f t="shared" si="143"/>
        <v>66.052284636780726</v>
      </c>
      <c r="K219" s="78" t="s">
        <v>16</v>
      </c>
      <c r="L219" s="44">
        <v>40.084968589886692</v>
      </c>
      <c r="M219" s="44">
        <v>20.540618096378264</v>
      </c>
      <c r="N219" s="44">
        <v>5.4266979505157762</v>
      </c>
      <c r="O219" s="44">
        <v>0</v>
      </c>
      <c r="P219" s="44">
        <v>0</v>
      </c>
      <c r="Q219" s="44">
        <v>0</v>
      </c>
      <c r="R219" s="88">
        <v>0</v>
      </c>
      <c r="S219" s="89">
        <f t="shared" si="144"/>
        <v>66.052284636780726</v>
      </c>
      <c r="U219" s="108" t="s">
        <v>16</v>
      </c>
      <c r="V219" s="119">
        <v>40.084968589886692</v>
      </c>
      <c r="W219" s="119">
        <v>0</v>
      </c>
      <c r="X219" s="119">
        <v>0</v>
      </c>
      <c r="Y219" s="119">
        <v>20.540618096378264</v>
      </c>
      <c r="Z219" s="119">
        <v>3.8306103180111357</v>
      </c>
      <c r="AA219" s="119">
        <v>0</v>
      </c>
      <c r="AB219" s="119">
        <v>0</v>
      </c>
      <c r="AC219" s="120">
        <v>1.5960876325046403</v>
      </c>
      <c r="AD219" s="121">
        <v>0</v>
      </c>
      <c r="AE219" s="121">
        <v>0</v>
      </c>
      <c r="AF219" s="121">
        <v>0</v>
      </c>
      <c r="AG219" s="121">
        <v>1.5960876325046403</v>
      </c>
      <c r="AH219" s="121">
        <v>0</v>
      </c>
      <c r="AI219" s="122">
        <f t="shared" si="145"/>
        <v>66.052284636780726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</row>
    <row r="220" spans="1:111" ht="15">
      <c r="A220" s="27" t="s">
        <v>67</v>
      </c>
      <c r="B220" s="41">
        <v>6.1101692447554585</v>
      </c>
      <c r="C220" s="41">
        <v>0</v>
      </c>
      <c r="D220" s="41">
        <v>6.0155020371258665</v>
      </c>
      <c r="E220" s="41">
        <v>0</v>
      </c>
      <c r="F220" s="397"/>
      <c r="G220" s="41">
        <v>0</v>
      </c>
      <c r="H220" s="42">
        <v>0</v>
      </c>
      <c r="I220" s="43">
        <f t="shared" si="143"/>
        <v>12.125671281881324</v>
      </c>
      <c r="K220" s="77" t="s">
        <v>67</v>
      </c>
      <c r="L220" s="90">
        <v>6.1101692447554585</v>
      </c>
      <c r="M220" s="90">
        <v>0</v>
      </c>
      <c r="N220" s="90">
        <v>6.0155020371258665</v>
      </c>
      <c r="O220" s="90">
        <v>0</v>
      </c>
      <c r="P220" s="90">
        <v>0</v>
      </c>
      <c r="Q220" s="90">
        <v>0</v>
      </c>
      <c r="R220" s="91">
        <v>0</v>
      </c>
      <c r="S220" s="92">
        <f t="shared" si="144"/>
        <v>12.125671281881324</v>
      </c>
      <c r="U220" s="107" t="s">
        <v>56</v>
      </c>
      <c r="V220" s="123">
        <v>6.1101692447554585</v>
      </c>
      <c r="W220" s="123">
        <v>0</v>
      </c>
      <c r="X220" s="123">
        <v>0</v>
      </c>
      <c r="Y220" s="123">
        <v>0</v>
      </c>
      <c r="Z220" s="123">
        <v>6.0155020371258665</v>
      </c>
      <c r="AA220" s="123">
        <v>0</v>
      </c>
      <c r="AB220" s="123">
        <v>0</v>
      </c>
      <c r="AC220" s="124">
        <v>0</v>
      </c>
      <c r="AD220" s="123">
        <v>0</v>
      </c>
      <c r="AE220" s="123">
        <v>0</v>
      </c>
      <c r="AF220" s="123">
        <v>0</v>
      </c>
      <c r="AG220" s="123">
        <v>0</v>
      </c>
      <c r="AH220" s="123">
        <v>0</v>
      </c>
      <c r="AI220" s="125">
        <f t="shared" si="145"/>
        <v>12.125671281881324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</row>
    <row r="221" spans="1:111" ht="15">
      <c r="A221" s="28" t="s">
        <v>57</v>
      </c>
      <c r="B221" s="44">
        <v>0</v>
      </c>
      <c r="C221" s="44">
        <v>0</v>
      </c>
      <c r="D221" s="44">
        <v>0</v>
      </c>
      <c r="E221" s="44">
        <v>0.1374212999835128</v>
      </c>
      <c r="F221" s="397"/>
      <c r="G221" s="44">
        <v>0</v>
      </c>
      <c r="H221" s="45">
        <v>0</v>
      </c>
      <c r="I221" s="40">
        <f t="shared" si="143"/>
        <v>0.1374212999835128</v>
      </c>
      <c r="K221" s="78" t="s">
        <v>57</v>
      </c>
      <c r="L221" s="44">
        <v>0</v>
      </c>
      <c r="M221" s="44">
        <v>0</v>
      </c>
      <c r="N221" s="44">
        <v>0</v>
      </c>
      <c r="O221" s="44">
        <v>0.1374212999835128</v>
      </c>
      <c r="P221" s="44">
        <v>205.30997926211549</v>
      </c>
      <c r="Q221" s="44">
        <v>0</v>
      </c>
      <c r="R221" s="88">
        <v>0</v>
      </c>
      <c r="S221" s="89">
        <f t="shared" si="144"/>
        <v>205.44740056209901</v>
      </c>
      <c r="U221" s="108" t="s">
        <v>57</v>
      </c>
      <c r="V221" s="119">
        <v>0</v>
      </c>
      <c r="W221" s="119">
        <v>0</v>
      </c>
      <c r="X221" s="119">
        <v>0</v>
      </c>
      <c r="Y221" s="119">
        <v>0</v>
      </c>
      <c r="Z221" s="119">
        <v>0</v>
      </c>
      <c r="AA221" s="119">
        <v>0.1374212999835128</v>
      </c>
      <c r="AB221" s="119">
        <v>205.30997926211549</v>
      </c>
      <c r="AC221" s="120">
        <v>0</v>
      </c>
      <c r="AD221" s="119">
        <v>0</v>
      </c>
      <c r="AE221" s="119">
        <v>0</v>
      </c>
      <c r="AF221" s="119">
        <v>0</v>
      </c>
      <c r="AG221" s="119">
        <v>0</v>
      </c>
      <c r="AH221" s="119">
        <v>0</v>
      </c>
      <c r="AI221" s="122">
        <f t="shared" si="145"/>
        <v>205.44740056209901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</row>
    <row r="222" spans="1:111" ht="15">
      <c r="A222" s="27" t="s">
        <v>12</v>
      </c>
      <c r="B222" s="41">
        <v>0</v>
      </c>
      <c r="C222" s="41">
        <v>0</v>
      </c>
      <c r="D222" s="41">
        <v>0</v>
      </c>
      <c r="E222" s="41">
        <v>3.1981423793666257E-14</v>
      </c>
      <c r="F222" s="397"/>
      <c r="G222" s="41">
        <v>0</v>
      </c>
      <c r="H222" s="42">
        <v>0</v>
      </c>
      <c r="I222" s="43">
        <f t="shared" si="143"/>
        <v>3.1981423793666257E-14</v>
      </c>
      <c r="K222" s="77" t="s">
        <v>12</v>
      </c>
      <c r="L222" s="90">
        <v>0</v>
      </c>
      <c r="M222" s="90">
        <v>0</v>
      </c>
      <c r="N222" s="90">
        <v>0</v>
      </c>
      <c r="O222" s="90">
        <v>3.1981423793666257E-14</v>
      </c>
      <c r="P222" s="90">
        <v>47.587363145145432</v>
      </c>
      <c r="Q222" s="90">
        <v>0</v>
      </c>
      <c r="R222" s="91">
        <v>0</v>
      </c>
      <c r="S222" s="92">
        <f t="shared" si="144"/>
        <v>47.587363145145467</v>
      </c>
      <c r="U222" s="107" t="s">
        <v>12</v>
      </c>
      <c r="V222" s="123">
        <v>0</v>
      </c>
      <c r="W222" s="123">
        <v>0</v>
      </c>
      <c r="X222" s="123">
        <v>0</v>
      </c>
      <c r="Y222" s="123">
        <v>0</v>
      </c>
      <c r="Z222" s="123">
        <v>0</v>
      </c>
      <c r="AA222" s="123">
        <v>3.1981423793666257E-14</v>
      </c>
      <c r="AB222" s="123">
        <v>47.587363145145432</v>
      </c>
      <c r="AC222" s="124">
        <v>0</v>
      </c>
      <c r="AD222" s="123">
        <v>0</v>
      </c>
      <c r="AE222" s="123">
        <v>0</v>
      </c>
      <c r="AF222" s="123">
        <v>0</v>
      </c>
      <c r="AG222" s="123">
        <v>0</v>
      </c>
      <c r="AH222" s="123">
        <v>0</v>
      </c>
      <c r="AI222" s="125">
        <f t="shared" si="145"/>
        <v>47.587363145145467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</row>
    <row r="223" spans="1:111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143"/>
        <v>0</v>
      </c>
      <c r="K223" s="78" t="s">
        <v>58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8">
        <v>0</v>
      </c>
      <c r="S223" s="89">
        <f t="shared" si="144"/>
        <v>0</v>
      </c>
      <c r="U223" s="108" t="s">
        <v>58</v>
      </c>
      <c r="V223" s="119">
        <v>0</v>
      </c>
      <c r="W223" s="119">
        <v>0</v>
      </c>
      <c r="X223" s="119">
        <v>0</v>
      </c>
      <c r="Y223" s="119">
        <v>0</v>
      </c>
      <c r="Z223" s="119">
        <v>0</v>
      </c>
      <c r="AA223" s="119">
        <v>0</v>
      </c>
      <c r="AB223" s="119">
        <v>0</v>
      </c>
      <c r="AC223" s="120">
        <v>0</v>
      </c>
      <c r="AD223" s="119">
        <v>0</v>
      </c>
      <c r="AE223" s="119">
        <v>0</v>
      </c>
      <c r="AF223" s="119">
        <v>0</v>
      </c>
      <c r="AG223" s="119">
        <v>0</v>
      </c>
      <c r="AH223" s="119">
        <v>0</v>
      </c>
      <c r="AI223" s="122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</row>
    <row r="224" spans="1:111" ht="15">
      <c r="A224" s="27" t="s">
        <v>17</v>
      </c>
      <c r="B224" s="41">
        <v>4.0951774564768622</v>
      </c>
      <c r="C224" s="41">
        <v>0</v>
      </c>
      <c r="D224" s="41">
        <v>16.220854093933429</v>
      </c>
      <c r="E224" s="41">
        <v>0.85728289225919307</v>
      </c>
      <c r="F224" s="397"/>
      <c r="G224" s="41">
        <v>0</v>
      </c>
      <c r="H224" s="42">
        <v>0</v>
      </c>
      <c r="I224" s="43">
        <f t="shared" si="143"/>
        <v>21.173314442669483</v>
      </c>
      <c r="K224" s="77" t="s">
        <v>17</v>
      </c>
      <c r="L224" s="90">
        <v>4.0951774564768622</v>
      </c>
      <c r="M224" s="90">
        <v>0</v>
      </c>
      <c r="N224" s="90">
        <v>16.220854093933429</v>
      </c>
      <c r="O224" s="90">
        <v>0.85728289225919307</v>
      </c>
      <c r="P224" s="90">
        <v>0</v>
      </c>
      <c r="Q224" s="90">
        <v>0</v>
      </c>
      <c r="R224" s="91">
        <v>0</v>
      </c>
      <c r="S224" s="92">
        <f t="shared" si="144"/>
        <v>21.173314442669483</v>
      </c>
      <c r="U224" s="107" t="s">
        <v>17</v>
      </c>
      <c r="V224" s="123">
        <v>4.0951774564768622</v>
      </c>
      <c r="W224" s="123">
        <v>0</v>
      </c>
      <c r="X224" s="123">
        <v>0</v>
      </c>
      <c r="Y224" s="123">
        <v>0</v>
      </c>
      <c r="Z224" s="123">
        <v>16.220854093933429</v>
      </c>
      <c r="AA224" s="123">
        <v>0.85728289225919307</v>
      </c>
      <c r="AB224" s="123">
        <v>0</v>
      </c>
      <c r="AC224" s="124">
        <v>0</v>
      </c>
      <c r="AD224" s="123">
        <v>0</v>
      </c>
      <c r="AE224" s="123">
        <v>0</v>
      </c>
      <c r="AF224" s="123">
        <v>0</v>
      </c>
      <c r="AG224" s="123">
        <v>0</v>
      </c>
      <c r="AH224" s="123">
        <v>0</v>
      </c>
      <c r="AI224" s="125">
        <f t="shared" si="145"/>
        <v>21.173314442669483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</row>
    <row r="225" spans="1:111" ht="15">
      <c r="A225" s="28" t="s">
        <v>139</v>
      </c>
      <c r="B225" s="44">
        <v>95.345259745043364</v>
      </c>
      <c r="C225" s="44">
        <v>3.762455513500119</v>
      </c>
      <c r="D225" s="44">
        <v>818.56337559263409</v>
      </c>
      <c r="E225" s="44">
        <v>1.0419107575846482</v>
      </c>
      <c r="F225" s="397"/>
      <c r="G225" s="44">
        <v>0</v>
      </c>
      <c r="H225" s="45">
        <v>0</v>
      </c>
      <c r="I225" s="40">
        <f t="shared" si="143"/>
        <v>918.71300160876228</v>
      </c>
      <c r="K225" s="78" t="s">
        <v>139</v>
      </c>
      <c r="L225" s="44">
        <v>95.345259745043364</v>
      </c>
      <c r="M225" s="44">
        <v>3.762455513500119</v>
      </c>
      <c r="N225" s="44">
        <v>818.56337559263409</v>
      </c>
      <c r="O225" s="44">
        <v>1.0419107575846482</v>
      </c>
      <c r="P225" s="44">
        <v>0</v>
      </c>
      <c r="Q225" s="44">
        <v>0</v>
      </c>
      <c r="R225" s="88">
        <v>0</v>
      </c>
      <c r="S225" s="89">
        <f t="shared" si="144"/>
        <v>918.71300160876228</v>
      </c>
      <c r="U225" s="108" t="s">
        <v>139</v>
      </c>
      <c r="V225" s="119">
        <v>87.586933250214983</v>
      </c>
      <c r="W225" s="119">
        <v>0</v>
      </c>
      <c r="X225" s="119">
        <v>0</v>
      </c>
      <c r="Y225" s="119">
        <v>3.762455513500119</v>
      </c>
      <c r="Z225" s="119">
        <v>273.79967611050131</v>
      </c>
      <c r="AA225" s="119">
        <v>1.0419107575846482</v>
      </c>
      <c r="AB225" s="119">
        <v>0</v>
      </c>
      <c r="AC225" s="120">
        <v>552.52202597696123</v>
      </c>
      <c r="AD225" s="119">
        <v>7.7583264948283839</v>
      </c>
      <c r="AE225" s="119">
        <v>0</v>
      </c>
      <c r="AF225" s="119">
        <v>0</v>
      </c>
      <c r="AG225" s="119">
        <v>544.76369948213278</v>
      </c>
      <c r="AH225" s="119">
        <v>0</v>
      </c>
      <c r="AI225" s="122">
        <f t="shared" si="145"/>
        <v>918.71300160876228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</row>
    <row r="226" spans="1:111" ht="15">
      <c r="A226" s="27" t="s">
        <v>25</v>
      </c>
      <c r="B226" s="41">
        <v>80.583025151626856</v>
      </c>
      <c r="C226" s="41">
        <v>3.3900467123047235</v>
      </c>
      <c r="D226" s="41">
        <v>102.74165769240254</v>
      </c>
      <c r="E226" s="41">
        <v>992.59831027474024</v>
      </c>
      <c r="F226" s="397"/>
      <c r="G226" s="41">
        <v>189.99523552530346</v>
      </c>
      <c r="H226" s="42">
        <v>20.92621427348594</v>
      </c>
      <c r="I226" s="43">
        <f t="shared" si="143"/>
        <v>1390.2344896298639</v>
      </c>
      <c r="K226" s="77" t="s">
        <v>25</v>
      </c>
      <c r="L226" s="90">
        <v>80.583025151626856</v>
      </c>
      <c r="M226" s="90">
        <v>3.3900467123047235</v>
      </c>
      <c r="N226" s="90">
        <v>102.74165769240254</v>
      </c>
      <c r="O226" s="90">
        <v>992.59831027474024</v>
      </c>
      <c r="P226" s="90">
        <v>31.497955345557521</v>
      </c>
      <c r="Q226" s="90">
        <v>189.99523552530346</v>
      </c>
      <c r="R226" s="91">
        <v>20.92621427348594</v>
      </c>
      <c r="S226" s="92">
        <f t="shared" si="144"/>
        <v>1421.7324449754215</v>
      </c>
      <c r="U226" s="107" t="s">
        <v>25</v>
      </c>
      <c r="V226" s="123">
        <v>0</v>
      </c>
      <c r="W226" s="123">
        <v>72.285373608074011</v>
      </c>
      <c r="X226" s="123">
        <v>189.99523552530346</v>
      </c>
      <c r="Y226" s="123">
        <v>3.3900467123047235</v>
      </c>
      <c r="Z226" s="123">
        <v>101.45409866298553</v>
      </c>
      <c r="AA226" s="123">
        <v>982.87702005692495</v>
      </c>
      <c r="AB226" s="123">
        <v>31.497955345557521</v>
      </c>
      <c r="AC226" s="124">
        <v>40.232715064271098</v>
      </c>
      <c r="AD226" s="123">
        <v>8.2976515435528473</v>
      </c>
      <c r="AE226" s="123">
        <v>5.3937491060584106</v>
      </c>
      <c r="AF226" s="123">
        <v>20.92621427348594</v>
      </c>
      <c r="AG226" s="123">
        <v>1.2875590294170129</v>
      </c>
      <c r="AH226" s="123">
        <v>4.3275411117568936</v>
      </c>
      <c r="AI226" s="125">
        <f t="shared" si="145"/>
        <v>1421.7324449754215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</row>
    <row r="227" spans="1:111" ht="15">
      <c r="A227" s="28" t="s">
        <v>24</v>
      </c>
      <c r="B227" s="44">
        <v>260.9999071776744</v>
      </c>
      <c r="C227" s="44">
        <v>0</v>
      </c>
      <c r="D227" s="44">
        <v>71.857275854950771</v>
      </c>
      <c r="E227" s="44">
        <v>0</v>
      </c>
      <c r="F227" s="397"/>
      <c r="G227" s="44">
        <v>0</v>
      </c>
      <c r="H227" s="45">
        <v>0</v>
      </c>
      <c r="I227" s="40">
        <f t="shared" si="143"/>
        <v>332.85718303262519</v>
      </c>
      <c r="K227" s="78" t="s">
        <v>24</v>
      </c>
      <c r="L227" s="44">
        <v>260.9999071776744</v>
      </c>
      <c r="M227" s="44">
        <v>0</v>
      </c>
      <c r="N227" s="44">
        <v>71.857275854950771</v>
      </c>
      <c r="O227" s="44">
        <v>0</v>
      </c>
      <c r="P227" s="44">
        <v>0</v>
      </c>
      <c r="Q227" s="44">
        <v>0</v>
      </c>
      <c r="R227" s="88">
        <v>0</v>
      </c>
      <c r="S227" s="89">
        <f t="shared" si="144"/>
        <v>332.85718303262519</v>
      </c>
      <c r="U227" s="108" t="s">
        <v>24</v>
      </c>
      <c r="V227" s="119">
        <v>260.9999071776744</v>
      </c>
      <c r="W227" s="119">
        <v>0</v>
      </c>
      <c r="X227" s="119">
        <v>0</v>
      </c>
      <c r="Y227" s="119">
        <v>0</v>
      </c>
      <c r="Z227" s="119">
        <v>0</v>
      </c>
      <c r="AA227" s="119">
        <v>0</v>
      </c>
      <c r="AB227" s="119">
        <v>0</v>
      </c>
      <c r="AC227" s="120">
        <v>71.857275854950771</v>
      </c>
      <c r="AD227" s="119">
        <v>0</v>
      </c>
      <c r="AE227" s="119">
        <v>0</v>
      </c>
      <c r="AF227" s="119">
        <v>0</v>
      </c>
      <c r="AG227" s="119">
        <v>71.857275854950771</v>
      </c>
      <c r="AH227" s="119">
        <v>0</v>
      </c>
      <c r="AI227" s="122">
        <f t="shared" si="145"/>
        <v>332.85718303262519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</row>
    <row r="228" spans="1:111" ht="15">
      <c r="A228" s="27" t="s">
        <v>59</v>
      </c>
      <c r="B228" s="41">
        <v>0.29478226489144088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143"/>
        <v>0.29478226489144088</v>
      </c>
      <c r="K228" s="77" t="s">
        <v>59</v>
      </c>
      <c r="L228" s="90">
        <v>0.29478226489144088</v>
      </c>
      <c r="M228" s="90">
        <v>0</v>
      </c>
      <c r="N228" s="90">
        <v>0</v>
      </c>
      <c r="O228" s="90">
        <v>0</v>
      </c>
      <c r="P228" s="90">
        <v>0</v>
      </c>
      <c r="Q228" s="90">
        <v>0</v>
      </c>
      <c r="R228" s="91">
        <v>0</v>
      </c>
      <c r="S228" s="92">
        <f t="shared" si="144"/>
        <v>0.29478226489144088</v>
      </c>
      <c r="U228" s="107" t="s">
        <v>59</v>
      </c>
      <c r="V228" s="123">
        <v>0.29478226489144088</v>
      </c>
      <c r="W228" s="123">
        <v>0</v>
      </c>
      <c r="X228" s="123">
        <v>0</v>
      </c>
      <c r="Y228" s="123">
        <v>0</v>
      </c>
      <c r="Z228" s="123">
        <v>0</v>
      </c>
      <c r="AA228" s="123">
        <v>0</v>
      </c>
      <c r="AB228" s="123">
        <v>0</v>
      </c>
      <c r="AC228" s="124">
        <v>0</v>
      </c>
      <c r="AD228" s="123">
        <v>0</v>
      </c>
      <c r="AE228" s="123">
        <v>0</v>
      </c>
      <c r="AF228" s="123">
        <v>0</v>
      </c>
      <c r="AG228" s="123">
        <v>0</v>
      </c>
      <c r="AH228" s="123">
        <v>0</v>
      </c>
      <c r="AI228" s="125">
        <f t="shared" si="145"/>
        <v>0.29478226489144088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</row>
    <row r="229" spans="1:111" ht="15">
      <c r="A229" s="28" t="s">
        <v>22</v>
      </c>
      <c r="B229" s="44">
        <v>7.6483662105312469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143"/>
        <v>7.6483662105312469</v>
      </c>
      <c r="K229" s="78" t="s">
        <v>22</v>
      </c>
      <c r="L229" s="44">
        <v>7.6483662105312469</v>
      </c>
      <c r="M229" s="44">
        <v>0</v>
      </c>
      <c r="N229" s="44">
        <v>0</v>
      </c>
      <c r="O229" s="44">
        <v>0</v>
      </c>
      <c r="P229" s="44">
        <v>0.96034705579992585</v>
      </c>
      <c r="Q229" s="44">
        <v>0</v>
      </c>
      <c r="R229" s="88">
        <v>0</v>
      </c>
      <c r="S229" s="89">
        <f t="shared" si="144"/>
        <v>8.6087132663311721</v>
      </c>
      <c r="U229" s="108" t="s">
        <v>22</v>
      </c>
      <c r="V229" s="119">
        <v>7.6483662105312469</v>
      </c>
      <c r="W229" s="119">
        <v>0</v>
      </c>
      <c r="X229" s="119">
        <v>0</v>
      </c>
      <c r="Y229" s="119">
        <v>0</v>
      </c>
      <c r="Z229" s="119">
        <v>0</v>
      </c>
      <c r="AA229" s="119">
        <v>0</v>
      </c>
      <c r="AB229" s="119">
        <v>0.96034705579992585</v>
      </c>
      <c r="AC229" s="120">
        <v>0</v>
      </c>
      <c r="AD229" s="119">
        <v>0</v>
      </c>
      <c r="AE229" s="119">
        <v>0</v>
      </c>
      <c r="AF229" s="119">
        <v>0</v>
      </c>
      <c r="AG229" s="119">
        <v>0</v>
      </c>
      <c r="AH229" s="119">
        <v>0</v>
      </c>
      <c r="AI229" s="122">
        <f t="shared" si="145"/>
        <v>8.6087132663311721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</row>
    <row r="230" spans="1:111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 t="shared" si="143"/>
        <v>0</v>
      </c>
      <c r="K230" s="77" t="s">
        <v>21</v>
      </c>
      <c r="L230" s="90">
        <v>0</v>
      </c>
      <c r="M230" s="90">
        <v>0</v>
      </c>
      <c r="N230" s="90">
        <v>0</v>
      </c>
      <c r="O230" s="90">
        <v>0</v>
      </c>
      <c r="P230" s="90">
        <v>0</v>
      </c>
      <c r="Q230" s="90">
        <v>0</v>
      </c>
      <c r="R230" s="91">
        <v>0</v>
      </c>
      <c r="S230" s="92">
        <f t="shared" si="144"/>
        <v>0</v>
      </c>
      <c r="U230" s="107" t="s">
        <v>60</v>
      </c>
      <c r="V230" s="123">
        <v>0</v>
      </c>
      <c r="W230" s="123">
        <v>0</v>
      </c>
      <c r="X230" s="123">
        <v>0</v>
      </c>
      <c r="Y230" s="123">
        <v>0</v>
      </c>
      <c r="Z230" s="123">
        <v>0</v>
      </c>
      <c r="AA230" s="123">
        <v>0</v>
      </c>
      <c r="AB230" s="123">
        <v>0</v>
      </c>
      <c r="AC230" s="124">
        <v>0</v>
      </c>
      <c r="AD230" s="123">
        <v>0</v>
      </c>
      <c r="AE230" s="123">
        <v>0</v>
      </c>
      <c r="AF230" s="123">
        <v>0</v>
      </c>
      <c r="AG230" s="123">
        <v>0</v>
      </c>
      <c r="AH230" s="123">
        <v>0</v>
      </c>
      <c r="AI230" s="125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</row>
    <row r="231" spans="1:111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143"/>
        <v>0</v>
      </c>
      <c r="K231" s="79" t="s">
        <v>63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8">
        <v>0</v>
      </c>
      <c r="S231" s="89">
        <f t="shared" si="144"/>
        <v>0</v>
      </c>
      <c r="U231" s="109" t="s">
        <v>61</v>
      </c>
      <c r="V231" s="119">
        <v>0</v>
      </c>
      <c r="W231" s="119">
        <v>0</v>
      </c>
      <c r="X231" s="119">
        <v>0</v>
      </c>
      <c r="Y231" s="119">
        <v>0</v>
      </c>
      <c r="Z231" s="119">
        <v>0</v>
      </c>
      <c r="AA231" s="119">
        <v>0</v>
      </c>
      <c r="AB231" s="119">
        <v>0</v>
      </c>
      <c r="AC231" s="120">
        <v>0</v>
      </c>
      <c r="AD231" s="121">
        <v>0</v>
      </c>
      <c r="AE231" s="121">
        <v>0</v>
      </c>
      <c r="AF231" s="121">
        <v>0</v>
      </c>
      <c r="AG231" s="121">
        <v>0</v>
      </c>
      <c r="AH231" s="121">
        <v>0</v>
      </c>
      <c r="AI231" s="122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</row>
    <row r="232" spans="1:111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143"/>
        <v>0</v>
      </c>
      <c r="K232" s="80" t="s">
        <v>23</v>
      </c>
      <c r="L232" s="93">
        <v>0</v>
      </c>
      <c r="M232" s="93">
        <v>0</v>
      </c>
      <c r="N232" s="93">
        <v>0</v>
      </c>
      <c r="O232" s="93">
        <v>0</v>
      </c>
      <c r="P232" s="93">
        <v>0</v>
      </c>
      <c r="Q232" s="93">
        <v>0</v>
      </c>
      <c r="R232" s="94">
        <v>0</v>
      </c>
      <c r="S232" s="95">
        <f t="shared" si="144"/>
        <v>0</v>
      </c>
      <c r="U232" s="110" t="s">
        <v>64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7">
        <v>0</v>
      </c>
      <c r="AI232" s="128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</row>
    <row r="233" spans="1:111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143"/>
        <v>0</v>
      </c>
      <c r="K233" s="81" t="s">
        <v>19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96">
        <v>0</v>
      </c>
      <c r="S233" s="97">
        <f t="shared" si="144"/>
        <v>0</v>
      </c>
      <c r="U233" s="111" t="s">
        <v>19</v>
      </c>
      <c r="V233" s="129">
        <v>0</v>
      </c>
      <c r="W233" s="129">
        <v>0</v>
      </c>
      <c r="X233" s="129">
        <v>0</v>
      </c>
      <c r="Y233" s="129">
        <v>0</v>
      </c>
      <c r="Z233" s="129">
        <v>0</v>
      </c>
      <c r="AA233" s="129">
        <v>0</v>
      </c>
      <c r="AB233" s="129">
        <v>0</v>
      </c>
      <c r="AC233" s="129">
        <v>0</v>
      </c>
      <c r="AD233" s="130">
        <v>0</v>
      </c>
      <c r="AE233" s="130">
        <v>0</v>
      </c>
      <c r="AF233" s="130">
        <v>0</v>
      </c>
      <c r="AG233" s="130">
        <v>0</v>
      </c>
      <c r="AH233" s="130">
        <v>0</v>
      </c>
      <c r="AI233" s="131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</row>
    <row r="234" spans="1:111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143"/>
        <v>0</v>
      </c>
      <c r="K234" s="80" t="s">
        <v>20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4">
        <v>0</v>
      </c>
      <c r="S234" s="95">
        <f t="shared" si="144"/>
        <v>0</v>
      </c>
      <c r="U234" s="110" t="s">
        <v>20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7">
        <v>0</v>
      </c>
      <c r="AI234" s="128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</row>
    <row r="235" spans="1:111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143"/>
        <v>0</v>
      </c>
      <c r="K235" s="82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8">
        <v>0</v>
      </c>
      <c r="S235" s="99">
        <f t="shared" si="144"/>
        <v>0</v>
      </c>
      <c r="U235" s="111" t="s">
        <v>11</v>
      </c>
      <c r="V235" s="129">
        <v>0</v>
      </c>
      <c r="W235" s="129">
        <v>0</v>
      </c>
      <c r="X235" s="129">
        <v>0</v>
      </c>
      <c r="Y235" s="129">
        <v>0</v>
      </c>
      <c r="Z235" s="129">
        <v>0</v>
      </c>
      <c r="AA235" s="129">
        <v>0</v>
      </c>
      <c r="AB235" s="129">
        <v>0</v>
      </c>
      <c r="AC235" s="129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1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</row>
    <row r="236" spans="1:111" ht="15">
      <c r="A236" s="34" t="s">
        <v>26</v>
      </c>
      <c r="B236" s="70">
        <f>SUM(B215:B231)</f>
        <v>495.1616558408864</v>
      </c>
      <c r="C236" s="70">
        <f t="shared" ref="C236:I236" si="146">SUM(C215:C231)</f>
        <v>27.693120322183105</v>
      </c>
      <c r="D236" s="70">
        <f t="shared" si="146"/>
        <v>1020.8253632215625</v>
      </c>
      <c r="E236" s="70">
        <f t="shared" si="146"/>
        <v>994.63492522456761</v>
      </c>
      <c r="F236" s="70">
        <f t="shared" si="146"/>
        <v>0</v>
      </c>
      <c r="G236" s="70">
        <f t="shared" si="146"/>
        <v>189.99523552530346</v>
      </c>
      <c r="H236" s="71">
        <f t="shared" si="146"/>
        <v>20.92621427348594</v>
      </c>
      <c r="I236" s="40">
        <f t="shared" si="146"/>
        <v>2749.236514407989</v>
      </c>
      <c r="K236" s="83" t="s">
        <v>26</v>
      </c>
      <c r="L236" s="70">
        <f>SUM(L215:L231)</f>
        <v>495.1616558408864</v>
      </c>
      <c r="M236" s="70">
        <f t="shared" ref="M236:S236" si="147">SUM(M215:M231)</f>
        <v>27.693120322183105</v>
      </c>
      <c r="N236" s="70">
        <f t="shared" si="147"/>
        <v>1020.8253632215625</v>
      </c>
      <c r="O236" s="70">
        <f t="shared" si="147"/>
        <v>994.63492522456761</v>
      </c>
      <c r="P236" s="70">
        <f t="shared" si="147"/>
        <v>285.35564480861831</v>
      </c>
      <c r="Q236" s="70">
        <f t="shared" si="147"/>
        <v>189.99523552530346</v>
      </c>
      <c r="R236" s="71">
        <f t="shared" si="147"/>
        <v>20.92621427348594</v>
      </c>
      <c r="S236" s="100">
        <f t="shared" si="147"/>
        <v>3034.5921592166073</v>
      </c>
      <c r="U236" s="112" t="s">
        <v>62</v>
      </c>
      <c r="V236" s="132">
        <f>SUM(V215:V231)</f>
        <v>406.82030419443112</v>
      </c>
      <c r="W236" s="132">
        <f t="shared" ref="W236:AH236" si="148">SUM(W215:W231)</f>
        <v>72.285373608074011</v>
      </c>
      <c r="X236" s="132">
        <f t="shared" si="148"/>
        <v>189.99523552530346</v>
      </c>
      <c r="Y236" s="132">
        <f t="shared" si="148"/>
        <v>27.693120322183105</v>
      </c>
      <c r="Z236" s="132">
        <f t="shared" si="148"/>
        <v>401.32074122255727</v>
      </c>
      <c r="AA236" s="132">
        <f t="shared" si="148"/>
        <v>984.91363500675232</v>
      </c>
      <c r="AB236" s="132">
        <f t="shared" si="148"/>
        <v>285.35564480861831</v>
      </c>
      <c r="AC236" s="132">
        <f t="shared" si="148"/>
        <v>666.20810452868784</v>
      </c>
      <c r="AD236" s="133">
        <f t="shared" si="148"/>
        <v>16.05597803838123</v>
      </c>
      <c r="AE236" s="133">
        <f t="shared" si="148"/>
        <v>5.3937491060584106</v>
      </c>
      <c r="AF236" s="133">
        <f t="shared" si="148"/>
        <v>20.92621427348594</v>
      </c>
      <c r="AG236" s="133">
        <f t="shared" si="148"/>
        <v>619.50462199900528</v>
      </c>
      <c r="AH236" s="133">
        <f t="shared" si="148"/>
        <v>4.3275411117568936</v>
      </c>
      <c r="AI236" s="134">
        <f>SUM(V236:AC236)</f>
        <v>3034.5921592166073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</row>
    <row r="237" spans="1:111" s="14" customFormat="1" ht="15" thickBot="1">
      <c r="A237" s="31" t="s">
        <v>86</v>
      </c>
      <c r="B237" s="49">
        <f>IF($I236=0,"-",B236/$I236)</f>
        <v>0.18010878774739131</v>
      </c>
      <c r="C237" s="49">
        <f t="shared" ref="C237:H237" si="149">IF($I236=0,"-",C236/$I236)</f>
        <v>1.0073022156169944E-2</v>
      </c>
      <c r="D237" s="49">
        <f t="shared" si="149"/>
        <v>0.37131231084401023</v>
      </c>
      <c r="E237" s="49">
        <f t="shared" si="149"/>
        <v>0.36178587037236004</v>
      </c>
      <c r="F237" s="49">
        <f t="shared" si="149"/>
        <v>0</v>
      </c>
      <c r="G237" s="49">
        <f t="shared" si="149"/>
        <v>6.9108363187230681E-2</v>
      </c>
      <c r="H237" s="72">
        <f t="shared" si="149"/>
        <v>7.6116456928377865E-3</v>
      </c>
      <c r="I237" s="50">
        <f>SUM(B237:H237)</f>
        <v>0.99999999999999989</v>
      </c>
      <c r="K237" s="84" t="s">
        <v>86</v>
      </c>
      <c r="L237" s="101">
        <f>IF($S236=0,"-",L236/$S236)</f>
        <v>0.1631723901800084</v>
      </c>
      <c r="M237" s="101">
        <f t="shared" ref="M237:R237" si="150">IF($S236=0,"-",M236/$S236)</f>
        <v>9.1258129162675363E-3</v>
      </c>
      <c r="N237" s="101">
        <f t="shared" si="150"/>
        <v>0.33639623041967287</v>
      </c>
      <c r="O237" s="101">
        <f t="shared" si="150"/>
        <v>0.32776560178068104</v>
      </c>
      <c r="P237" s="101">
        <f t="shared" si="150"/>
        <v>9.4034265508114959E-2</v>
      </c>
      <c r="Q237" s="101">
        <f t="shared" si="150"/>
        <v>6.2609809014451387E-2</v>
      </c>
      <c r="R237" s="102">
        <f t="shared" si="150"/>
        <v>6.8958901808037791E-3</v>
      </c>
      <c r="S237" s="103">
        <f>SUM(L237:R237)</f>
        <v>1</v>
      </c>
      <c r="U237" s="113" t="s">
        <v>86</v>
      </c>
      <c r="V237" s="135">
        <f>+V236/$AI236</f>
        <v>0.13406094883585723</v>
      </c>
      <c r="W237" s="135">
        <f t="shared" ref="W237:AH237" si="151">+W236/$AI236</f>
        <v>2.3820457516351978E-2</v>
      </c>
      <c r="X237" s="135">
        <f t="shared" si="151"/>
        <v>6.2609809014451387E-2</v>
      </c>
      <c r="Y237" s="135">
        <f t="shared" si="151"/>
        <v>9.1258129162675363E-3</v>
      </c>
      <c r="Z237" s="135">
        <f t="shared" si="151"/>
        <v>0.13224865819404211</v>
      </c>
      <c r="AA237" s="135">
        <f t="shared" si="151"/>
        <v>0.32456211027086151</v>
      </c>
      <c r="AB237" s="135">
        <f t="shared" si="151"/>
        <v>9.4034265508114959E-2</v>
      </c>
      <c r="AC237" s="135">
        <f t="shared" si="151"/>
        <v>0.21953793774405331</v>
      </c>
      <c r="AD237" s="135">
        <f t="shared" si="151"/>
        <v>5.2909838277991686E-3</v>
      </c>
      <c r="AE237" s="135">
        <f t="shared" si="151"/>
        <v>1.777421420429304E-3</v>
      </c>
      <c r="AF237" s="135">
        <f t="shared" si="151"/>
        <v>6.8958901808037791E-3</v>
      </c>
      <c r="AG237" s="135">
        <f t="shared" si="151"/>
        <v>0.20414757222563079</v>
      </c>
      <c r="AH237" s="135">
        <f t="shared" si="151"/>
        <v>1.4260700893902218E-3</v>
      </c>
      <c r="AI237" s="136">
        <f>SUM(V237:AC237)</f>
        <v>1.0000000000000002</v>
      </c>
    </row>
    <row r="238" spans="1:111" ht="15" thickBot="1">
      <c r="A238" s="32"/>
      <c r="B238" s="32"/>
      <c r="C238" s="32"/>
      <c r="D238" s="32"/>
      <c r="E238" s="32"/>
      <c r="F238" s="32"/>
      <c r="G238" s="32"/>
      <c r="H238" s="32"/>
      <c r="I238" s="32"/>
      <c r="K238" s="32"/>
      <c r="L238" s="32"/>
      <c r="M238" s="32"/>
      <c r="N238" s="32"/>
      <c r="O238" s="32"/>
      <c r="P238" s="32"/>
      <c r="Q238" s="32"/>
      <c r="R238" s="32"/>
      <c r="S238" s="32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</row>
    <row r="239" spans="1:111" ht="30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4" t="s">
        <v>68</v>
      </c>
      <c r="L239" s="86" t="s">
        <v>0</v>
      </c>
      <c r="M239" s="86" t="s">
        <v>1</v>
      </c>
      <c r="N239" s="86" t="s">
        <v>2</v>
      </c>
      <c r="O239" s="86" t="s">
        <v>3</v>
      </c>
      <c r="P239" s="86" t="s">
        <v>27</v>
      </c>
      <c r="Q239" s="86" t="s">
        <v>4</v>
      </c>
      <c r="R239" s="86" t="s">
        <v>5</v>
      </c>
      <c r="S239" s="87" t="s">
        <v>6</v>
      </c>
      <c r="U239" s="445" t="s">
        <v>68</v>
      </c>
      <c r="V239" s="116" t="s">
        <v>77</v>
      </c>
      <c r="W239" s="116" t="s">
        <v>78</v>
      </c>
      <c r="X239" s="116" t="s">
        <v>4</v>
      </c>
      <c r="Y239" s="116" t="s">
        <v>1</v>
      </c>
      <c r="Z239" s="116" t="s">
        <v>2</v>
      </c>
      <c r="AA239" s="116" t="s">
        <v>3</v>
      </c>
      <c r="AB239" s="116" t="s">
        <v>54</v>
      </c>
      <c r="AC239" s="116" t="s">
        <v>66</v>
      </c>
      <c r="AD239" s="117" t="s">
        <v>79</v>
      </c>
      <c r="AE239" s="117" t="s">
        <v>80</v>
      </c>
      <c r="AF239" s="117" t="s">
        <v>81</v>
      </c>
      <c r="AG239" s="117" t="s">
        <v>82</v>
      </c>
      <c r="AH239" s="117" t="s">
        <v>83</v>
      </c>
      <c r="AI239" s="118" t="s">
        <v>62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</row>
    <row r="240" spans="1:111" ht="15">
      <c r="A240" s="411" t="s">
        <v>68</v>
      </c>
      <c r="B240" s="386" t="s">
        <v>119</v>
      </c>
      <c r="C240" s="387"/>
      <c r="D240" s="387"/>
      <c r="E240" s="387"/>
      <c r="F240" s="387"/>
      <c r="G240" s="387"/>
      <c r="H240" s="387"/>
      <c r="I240" s="388"/>
      <c r="K240" s="405" t="s">
        <v>68</v>
      </c>
      <c r="L240" s="389" t="s">
        <v>119</v>
      </c>
      <c r="M240" s="390"/>
      <c r="N240" s="390"/>
      <c r="O240" s="390"/>
      <c r="P240" s="390"/>
      <c r="Q240" s="390"/>
      <c r="R240" s="390"/>
      <c r="S240" s="391"/>
      <c r="U240" s="446" t="s">
        <v>68</v>
      </c>
      <c r="V240" s="402" t="s">
        <v>119</v>
      </c>
      <c r="W240" s="402"/>
      <c r="X240" s="402"/>
      <c r="Y240" s="402"/>
      <c r="Z240" s="402"/>
      <c r="AA240" s="402"/>
      <c r="AB240" s="402"/>
      <c r="AC240" s="402"/>
      <c r="AD240" s="402"/>
      <c r="AE240" s="402"/>
      <c r="AF240" s="402"/>
      <c r="AG240" s="402"/>
      <c r="AH240" s="402"/>
      <c r="AI240" s="403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</row>
    <row r="241" spans="1:111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  <c r="K241" s="85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4">
        <v>0</v>
      </c>
      <c r="S241" s="105">
        <f>SUM(L241:R241)</f>
        <v>0</v>
      </c>
      <c r="U241" s="106" t="s">
        <v>7</v>
      </c>
      <c r="V241" s="119">
        <v>0</v>
      </c>
      <c r="W241" s="119">
        <v>0</v>
      </c>
      <c r="X241" s="119">
        <v>0</v>
      </c>
      <c r="Y241" s="119">
        <v>0</v>
      </c>
      <c r="Z241" s="119">
        <v>0</v>
      </c>
      <c r="AA241" s="119">
        <v>0</v>
      </c>
      <c r="AB241" s="119">
        <v>0</v>
      </c>
      <c r="AC241" s="120">
        <v>0</v>
      </c>
      <c r="AD241" s="121">
        <v>0</v>
      </c>
      <c r="AE241" s="121">
        <v>0</v>
      </c>
      <c r="AF241" s="121">
        <v>0</v>
      </c>
      <c r="AG241" s="121">
        <v>0</v>
      </c>
      <c r="AH241" s="121">
        <v>0</v>
      </c>
      <c r="AI241" s="122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</row>
    <row r="242" spans="1:111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152">SUM(B242:H242)</f>
        <v>0</v>
      </c>
      <c r="K242" s="77" t="s">
        <v>8</v>
      </c>
      <c r="L242" s="90">
        <v>0</v>
      </c>
      <c r="M242" s="90">
        <v>0</v>
      </c>
      <c r="N242" s="90">
        <v>0</v>
      </c>
      <c r="O242" s="90">
        <v>0</v>
      </c>
      <c r="P242" s="90">
        <v>0</v>
      </c>
      <c r="Q242" s="90">
        <v>0</v>
      </c>
      <c r="R242" s="91">
        <v>0</v>
      </c>
      <c r="S242" s="92">
        <f t="shared" ref="S242:S261" si="153">SUM(L242:R242)</f>
        <v>0</v>
      </c>
      <c r="U242" s="107" t="s">
        <v>8</v>
      </c>
      <c r="V242" s="123">
        <v>0</v>
      </c>
      <c r="W242" s="123">
        <v>0</v>
      </c>
      <c r="X242" s="123">
        <v>0</v>
      </c>
      <c r="Y242" s="123">
        <v>0</v>
      </c>
      <c r="Z242" s="123">
        <v>0</v>
      </c>
      <c r="AA242" s="123">
        <v>0</v>
      </c>
      <c r="AB242" s="123">
        <v>0</v>
      </c>
      <c r="AC242" s="124">
        <v>0</v>
      </c>
      <c r="AD242" s="123">
        <v>0</v>
      </c>
      <c r="AE242" s="123">
        <v>0</v>
      </c>
      <c r="AF242" s="123">
        <v>0</v>
      </c>
      <c r="AG242" s="123">
        <v>0</v>
      </c>
      <c r="AH242" s="123">
        <v>0</v>
      </c>
      <c r="AI242" s="125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</row>
    <row r="243" spans="1:111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152"/>
        <v>0</v>
      </c>
      <c r="K243" s="78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8">
        <v>0</v>
      </c>
      <c r="S243" s="89">
        <f t="shared" si="153"/>
        <v>0</v>
      </c>
      <c r="U243" s="108" t="s">
        <v>10</v>
      </c>
      <c r="V243" s="119">
        <v>0</v>
      </c>
      <c r="W243" s="119">
        <v>0</v>
      </c>
      <c r="X243" s="119">
        <v>0</v>
      </c>
      <c r="Y243" s="119">
        <v>0</v>
      </c>
      <c r="Z243" s="119">
        <v>0</v>
      </c>
      <c r="AA243" s="119">
        <v>0</v>
      </c>
      <c r="AB243" s="119">
        <v>0</v>
      </c>
      <c r="AC243" s="120">
        <v>0</v>
      </c>
      <c r="AD243" s="121">
        <v>0</v>
      </c>
      <c r="AE243" s="121">
        <v>0</v>
      </c>
      <c r="AF243" s="121">
        <v>0</v>
      </c>
      <c r="AG243" s="121">
        <v>0</v>
      </c>
      <c r="AH243" s="121">
        <v>0</v>
      </c>
      <c r="AI243" s="122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</row>
    <row r="244" spans="1:111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152"/>
        <v>0</v>
      </c>
      <c r="K244" s="77" t="s">
        <v>55</v>
      </c>
      <c r="L244" s="90">
        <v>0</v>
      </c>
      <c r="M244" s="90">
        <v>0</v>
      </c>
      <c r="N244" s="90">
        <v>0</v>
      </c>
      <c r="O244" s="90">
        <v>0</v>
      </c>
      <c r="P244" s="90">
        <v>0</v>
      </c>
      <c r="Q244" s="90">
        <v>0</v>
      </c>
      <c r="R244" s="91">
        <v>0</v>
      </c>
      <c r="S244" s="92">
        <f t="shared" si="153"/>
        <v>0</v>
      </c>
      <c r="U244" s="107" t="s">
        <v>55</v>
      </c>
      <c r="V244" s="123">
        <v>0</v>
      </c>
      <c r="W244" s="123">
        <v>0</v>
      </c>
      <c r="X244" s="123">
        <v>0</v>
      </c>
      <c r="Y244" s="123">
        <v>0</v>
      </c>
      <c r="Z244" s="123">
        <v>0</v>
      </c>
      <c r="AA244" s="123">
        <v>0</v>
      </c>
      <c r="AB244" s="123">
        <v>0</v>
      </c>
      <c r="AC244" s="124">
        <v>0</v>
      </c>
      <c r="AD244" s="123">
        <v>0</v>
      </c>
      <c r="AE244" s="123">
        <v>0</v>
      </c>
      <c r="AF244" s="123">
        <v>0</v>
      </c>
      <c r="AG244" s="123">
        <v>0</v>
      </c>
      <c r="AH244" s="123">
        <v>0</v>
      </c>
      <c r="AI244" s="125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</row>
    <row r="245" spans="1:111" ht="15">
      <c r="A245" s="28" t="s">
        <v>16</v>
      </c>
      <c r="B245" s="44">
        <v>344.83718463355137</v>
      </c>
      <c r="C245" s="44">
        <v>2.0347999725051786</v>
      </c>
      <c r="D245" s="44">
        <v>7.3649906045561275</v>
      </c>
      <c r="E245" s="44">
        <v>0</v>
      </c>
      <c r="F245" s="397"/>
      <c r="G245" s="44">
        <v>0</v>
      </c>
      <c r="H245" s="45">
        <v>0</v>
      </c>
      <c r="I245" s="40">
        <f t="shared" si="152"/>
        <v>354.23697521061268</v>
      </c>
      <c r="K245" s="78" t="s">
        <v>16</v>
      </c>
      <c r="L245" s="44">
        <v>344.83718463355137</v>
      </c>
      <c r="M245" s="44">
        <v>2.0347999725051786</v>
      </c>
      <c r="N245" s="44">
        <v>7.3649906045561275</v>
      </c>
      <c r="O245" s="44">
        <v>0</v>
      </c>
      <c r="P245" s="44">
        <v>0</v>
      </c>
      <c r="Q245" s="44">
        <v>0</v>
      </c>
      <c r="R245" s="88">
        <v>0</v>
      </c>
      <c r="S245" s="89">
        <f t="shared" si="153"/>
        <v>354.23697521061268</v>
      </c>
      <c r="U245" s="108" t="s">
        <v>16</v>
      </c>
      <c r="V245" s="119">
        <v>344.25766292325375</v>
      </c>
      <c r="W245" s="119">
        <v>0</v>
      </c>
      <c r="X245" s="119">
        <v>0</v>
      </c>
      <c r="Y245" s="119">
        <v>2.0347999725051786</v>
      </c>
      <c r="Z245" s="119">
        <v>7.0684557668264372</v>
      </c>
      <c r="AA245" s="119">
        <v>0</v>
      </c>
      <c r="AB245" s="119">
        <v>0</v>
      </c>
      <c r="AC245" s="120">
        <v>0.87605654802730948</v>
      </c>
      <c r="AD245" s="121">
        <v>0.5795217102976189</v>
      </c>
      <c r="AE245" s="121">
        <v>0</v>
      </c>
      <c r="AF245" s="121">
        <v>0</v>
      </c>
      <c r="AG245" s="121">
        <v>0.29653483772969075</v>
      </c>
      <c r="AH245" s="121">
        <v>0</v>
      </c>
      <c r="AI245" s="122">
        <f t="shared" si="154"/>
        <v>354.23697521061268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</row>
    <row r="246" spans="1:111" ht="15">
      <c r="A246" s="27" t="s">
        <v>67</v>
      </c>
      <c r="B246" s="41">
        <v>129.1835277422116</v>
      </c>
      <c r="C246" s="41">
        <v>0.62895711025536605</v>
      </c>
      <c r="D246" s="41">
        <v>2.1661821379714667</v>
      </c>
      <c r="E246" s="41">
        <v>0</v>
      </c>
      <c r="F246" s="397"/>
      <c r="G246" s="41">
        <v>0</v>
      </c>
      <c r="H246" s="42">
        <v>0</v>
      </c>
      <c r="I246" s="43">
        <f t="shared" si="152"/>
        <v>131.97866699043843</v>
      </c>
      <c r="K246" s="77" t="s">
        <v>67</v>
      </c>
      <c r="L246" s="90">
        <v>129.1835277422116</v>
      </c>
      <c r="M246" s="90">
        <v>0.62895711025536605</v>
      </c>
      <c r="N246" s="90">
        <v>2.1661821379714667</v>
      </c>
      <c r="O246" s="90">
        <v>0</v>
      </c>
      <c r="P246" s="90">
        <v>0</v>
      </c>
      <c r="Q246" s="90">
        <v>0</v>
      </c>
      <c r="R246" s="91">
        <v>0</v>
      </c>
      <c r="S246" s="92">
        <f t="shared" si="153"/>
        <v>131.97866699043843</v>
      </c>
      <c r="U246" s="107" t="s">
        <v>56</v>
      </c>
      <c r="V246" s="123">
        <v>129.16991132019106</v>
      </c>
      <c r="W246" s="123">
        <v>0</v>
      </c>
      <c r="X246" s="123">
        <v>0</v>
      </c>
      <c r="Y246" s="123">
        <v>0.62895711025536605</v>
      </c>
      <c r="Z246" s="123">
        <v>2.1551765643873426</v>
      </c>
      <c r="AA246" s="123">
        <v>0</v>
      </c>
      <c r="AB246" s="123">
        <v>0</v>
      </c>
      <c r="AC246" s="124">
        <v>2.4621995604651364E-2</v>
      </c>
      <c r="AD246" s="123">
        <v>1.3616422020527144E-2</v>
      </c>
      <c r="AE246" s="123">
        <v>0</v>
      </c>
      <c r="AF246" s="123">
        <v>0</v>
      </c>
      <c r="AG246" s="123">
        <v>1.1005573584124221E-2</v>
      </c>
      <c r="AH246" s="123">
        <v>0</v>
      </c>
      <c r="AI246" s="125">
        <f t="shared" si="154"/>
        <v>131.97866699043843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</row>
    <row r="247" spans="1:111" ht="15">
      <c r="A247" s="28" t="s">
        <v>57</v>
      </c>
      <c r="B247" s="44">
        <v>0</v>
      </c>
      <c r="C247" s="44">
        <v>0</v>
      </c>
      <c r="D247" s="44">
        <v>0</v>
      </c>
      <c r="E247" s="44">
        <v>3.5881331664879248</v>
      </c>
      <c r="F247" s="397"/>
      <c r="G247" s="44">
        <v>0</v>
      </c>
      <c r="H247" s="45">
        <v>0</v>
      </c>
      <c r="I247" s="40">
        <f t="shared" si="152"/>
        <v>3.5881331664879248</v>
      </c>
      <c r="K247" s="78" t="s">
        <v>57</v>
      </c>
      <c r="L247" s="44">
        <v>0</v>
      </c>
      <c r="M247" s="44">
        <v>0</v>
      </c>
      <c r="N247" s="44">
        <v>0</v>
      </c>
      <c r="O247" s="44">
        <v>3.5881331664879248</v>
      </c>
      <c r="P247" s="44">
        <v>668.15538546022412</v>
      </c>
      <c r="Q247" s="44">
        <v>0</v>
      </c>
      <c r="R247" s="88">
        <v>0</v>
      </c>
      <c r="S247" s="89">
        <f t="shared" si="153"/>
        <v>671.7435186267121</v>
      </c>
      <c r="U247" s="108" t="s">
        <v>57</v>
      </c>
      <c r="V247" s="119">
        <v>0</v>
      </c>
      <c r="W247" s="119">
        <v>0</v>
      </c>
      <c r="X247" s="119">
        <v>0</v>
      </c>
      <c r="Y247" s="119">
        <v>0</v>
      </c>
      <c r="Z247" s="119">
        <v>0</v>
      </c>
      <c r="AA247" s="119">
        <v>3.5881331664879248</v>
      </c>
      <c r="AB247" s="119">
        <v>668.15538546022412</v>
      </c>
      <c r="AC247" s="120">
        <v>0</v>
      </c>
      <c r="AD247" s="119">
        <v>0</v>
      </c>
      <c r="AE247" s="119">
        <v>0</v>
      </c>
      <c r="AF247" s="119">
        <v>0</v>
      </c>
      <c r="AG247" s="119">
        <v>0</v>
      </c>
      <c r="AH247" s="119">
        <v>0</v>
      </c>
      <c r="AI247" s="122">
        <f t="shared" si="154"/>
        <v>671.7435186267121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</row>
    <row r="248" spans="1:111" ht="15">
      <c r="A248" s="27" t="s">
        <v>12</v>
      </c>
      <c r="B248" s="41">
        <v>0</v>
      </c>
      <c r="C248" s="41">
        <v>0</v>
      </c>
      <c r="D248" s="41">
        <v>0</v>
      </c>
      <c r="E248" s="41">
        <v>0.50743403519435126</v>
      </c>
      <c r="F248" s="397"/>
      <c r="G248" s="41">
        <v>0</v>
      </c>
      <c r="H248" s="42">
        <v>0</v>
      </c>
      <c r="I248" s="43">
        <f t="shared" si="152"/>
        <v>0.50743403519435126</v>
      </c>
      <c r="K248" s="77" t="s">
        <v>12</v>
      </c>
      <c r="L248" s="90">
        <v>0</v>
      </c>
      <c r="M248" s="90">
        <v>0</v>
      </c>
      <c r="N248" s="90">
        <v>0</v>
      </c>
      <c r="O248" s="90">
        <v>0.50743403519435126</v>
      </c>
      <c r="P248" s="90">
        <v>65.01396142677757</v>
      </c>
      <c r="Q248" s="90">
        <v>0</v>
      </c>
      <c r="R248" s="91">
        <v>0</v>
      </c>
      <c r="S248" s="92">
        <f t="shared" si="153"/>
        <v>65.52139546197192</v>
      </c>
      <c r="U248" s="107" t="s">
        <v>12</v>
      </c>
      <c r="V248" s="123">
        <v>0</v>
      </c>
      <c r="W248" s="123">
        <v>0</v>
      </c>
      <c r="X248" s="123">
        <v>0</v>
      </c>
      <c r="Y248" s="123">
        <v>0</v>
      </c>
      <c r="Z248" s="123">
        <v>0</v>
      </c>
      <c r="AA248" s="123">
        <v>0.50743403519435126</v>
      </c>
      <c r="AB248" s="123">
        <v>65.01396142677757</v>
      </c>
      <c r="AC248" s="124">
        <v>0</v>
      </c>
      <c r="AD248" s="123">
        <v>0</v>
      </c>
      <c r="AE248" s="123">
        <v>0</v>
      </c>
      <c r="AF248" s="123">
        <v>0</v>
      </c>
      <c r="AG248" s="123">
        <v>0</v>
      </c>
      <c r="AH248" s="123">
        <v>0</v>
      </c>
      <c r="AI248" s="125">
        <f t="shared" si="154"/>
        <v>65.52139546197192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</row>
    <row r="249" spans="1:111" ht="15">
      <c r="A249" s="28" t="s">
        <v>58</v>
      </c>
      <c r="B249" s="44">
        <v>0</v>
      </c>
      <c r="C249" s="44">
        <v>0</v>
      </c>
      <c r="D249" s="44">
        <v>0.60922326471769905</v>
      </c>
      <c r="E249" s="44">
        <v>0</v>
      </c>
      <c r="F249" s="397"/>
      <c r="G249" s="44">
        <v>0</v>
      </c>
      <c r="H249" s="45">
        <v>0</v>
      </c>
      <c r="I249" s="40">
        <f t="shared" si="152"/>
        <v>0.60922326471769905</v>
      </c>
      <c r="K249" s="78" t="s">
        <v>58</v>
      </c>
      <c r="L249" s="44">
        <v>0</v>
      </c>
      <c r="M249" s="44">
        <v>0</v>
      </c>
      <c r="N249" s="44">
        <v>0.60922326471769905</v>
      </c>
      <c r="O249" s="44">
        <v>0</v>
      </c>
      <c r="P249" s="44">
        <v>0</v>
      </c>
      <c r="Q249" s="44">
        <v>0</v>
      </c>
      <c r="R249" s="88">
        <v>0</v>
      </c>
      <c r="S249" s="89">
        <f t="shared" si="153"/>
        <v>0.60922326471769905</v>
      </c>
      <c r="U249" s="108" t="s">
        <v>58</v>
      </c>
      <c r="V249" s="119">
        <v>0</v>
      </c>
      <c r="W249" s="119">
        <v>0</v>
      </c>
      <c r="X249" s="119">
        <v>0</v>
      </c>
      <c r="Y249" s="119">
        <v>0</v>
      </c>
      <c r="Z249" s="119">
        <v>0.60922326471769905</v>
      </c>
      <c r="AA249" s="119">
        <v>0</v>
      </c>
      <c r="AB249" s="119">
        <v>0</v>
      </c>
      <c r="AC249" s="120">
        <v>0</v>
      </c>
      <c r="AD249" s="119">
        <v>0</v>
      </c>
      <c r="AE249" s="119">
        <v>0</v>
      </c>
      <c r="AF249" s="119">
        <v>0</v>
      </c>
      <c r="AG249" s="119">
        <v>0</v>
      </c>
      <c r="AH249" s="119">
        <v>0</v>
      </c>
      <c r="AI249" s="122">
        <f t="shared" si="154"/>
        <v>0.60922326471769905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</row>
    <row r="250" spans="1:111" ht="15">
      <c r="A250" s="27" t="s">
        <v>17</v>
      </c>
      <c r="B250" s="41">
        <v>53.82367800010848</v>
      </c>
      <c r="C250" s="41">
        <v>2.5780527227930241</v>
      </c>
      <c r="D250" s="41">
        <v>26.423956687026322</v>
      </c>
      <c r="E250" s="41">
        <v>0.10030619074226238</v>
      </c>
      <c r="F250" s="397"/>
      <c r="G250" s="41">
        <v>0</v>
      </c>
      <c r="H250" s="42">
        <v>0</v>
      </c>
      <c r="I250" s="43">
        <f t="shared" si="152"/>
        <v>82.925993600670083</v>
      </c>
      <c r="K250" s="77" t="s">
        <v>17</v>
      </c>
      <c r="L250" s="90">
        <v>53.82367800010848</v>
      </c>
      <c r="M250" s="90">
        <v>2.5780527227930241</v>
      </c>
      <c r="N250" s="90">
        <v>26.423956687026322</v>
      </c>
      <c r="O250" s="90">
        <v>0.10030619074226238</v>
      </c>
      <c r="P250" s="90">
        <v>0</v>
      </c>
      <c r="Q250" s="90">
        <v>0</v>
      </c>
      <c r="R250" s="91">
        <v>0</v>
      </c>
      <c r="S250" s="92">
        <f t="shared" si="153"/>
        <v>82.925993600670083</v>
      </c>
      <c r="U250" s="107" t="s">
        <v>17</v>
      </c>
      <c r="V250" s="123">
        <v>53.777049534975959</v>
      </c>
      <c r="W250" s="123">
        <v>0</v>
      </c>
      <c r="X250" s="123">
        <v>0</v>
      </c>
      <c r="Y250" s="123">
        <v>2.5780527227930241</v>
      </c>
      <c r="Z250" s="123">
        <v>26.423956687026322</v>
      </c>
      <c r="AA250" s="123">
        <v>0</v>
      </c>
      <c r="AB250" s="123">
        <v>0</v>
      </c>
      <c r="AC250" s="124">
        <v>0.14693465587478211</v>
      </c>
      <c r="AD250" s="123">
        <v>4.6628465132519704E-2</v>
      </c>
      <c r="AE250" s="123">
        <v>0</v>
      </c>
      <c r="AF250" s="123">
        <v>0</v>
      </c>
      <c r="AG250" s="123">
        <v>0</v>
      </c>
      <c r="AH250" s="123">
        <v>0.10030619074226238</v>
      </c>
      <c r="AI250" s="125">
        <f t="shared" si="154"/>
        <v>82.925993600670097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</row>
    <row r="251" spans="1:111" ht="15">
      <c r="A251" s="28" t="s">
        <v>139</v>
      </c>
      <c r="B251" s="44">
        <v>680.65772491989389</v>
      </c>
      <c r="C251" s="44">
        <v>19.962460994117947</v>
      </c>
      <c r="D251" s="44">
        <v>469.2947634123318</v>
      </c>
      <c r="E251" s="44">
        <v>2.7518407188166649</v>
      </c>
      <c r="F251" s="397"/>
      <c r="G251" s="44">
        <v>0</v>
      </c>
      <c r="H251" s="45">
        <v>0</v>
      </c>
      <c r="I251" s="40">
        <f t="shared" si="152"/>
        <v>1172.6667900451603</v>
      </c>
      <c r="K251" s="78" t="s">
        <v>139</v>
      </c>
      <c r="L251" s="44">
        <v>680.65772491989389</v>
      </c>
      <c r="M251" s="44">
        <v>19.962460994117947</v>
      </c>
      <c r="N251" s="44">
        <v>469.2947634123318</v>
      </c>
      <c r="O251" s="44">
        <v>2.7518407188166649</v>
      </c>
      <c r="P251" s="44">
        <v>0</v>
      </c>
      <c r="Q251" s="44">
        <v>0</v>
      </c>
      <c r="R251" s="88">
        <v>0</v>
      </c>
      <c r="S251" s="89">
        <f t="shared" si="153"/>
        <v>1172.6667900451603</v>
      </c>
      <c r="U251" s="108" t="s">
        <v>139</v>
      </c>
      <c r="V251" s="119">
        <v>661.69258377130575</v>
      </c>
      <c r="W251" s="119">
        <v>0</v>
      </c>
      <c r="X251" s="119">
        <v>0</v>
      </c>
      <c r="Y251" s="119">
        <v>19.962460994117947</v>
      </c>
      <c r="Z251" s="119">
        <v>468.81117907724649</v>
      </c>
      <c r="AA251" s="119">
        <v>2.7518407188166649</v>
      </c>
      <c r="AB251" s="119">
        <v>0</v>
      </c>
      <c r="AC251" s="120">
        <v>19.44872548367346</v>
      </c>
      <c r="AD251" s="119">
        <v>18.96514114858816</v>
      </c>
      <c r="AE251" s="119">
        <v>0</v>
      </c>
      <c r="AF251" s="119">
        <v>0</v>
      </c>
      <c r="AG251" s="119">
        <v>0.48358433508530135</v>
      </c>
      <c r="AH251" s="119">
        <v>0</v>
      </c>
      <c r="AI251" s="122">
        <f t="shared" si="154"/>
        <v>1172.6667900451605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</row>
    <row r="252" spans="1:111" ht="15">
      <c r="A252" s="27" t="s">
        <v>25</v>
      </c>
      <c r="B252" s="41">
        <v>296.08171843294815</v>
      </c>
      <c r="C252" s="41">
        <v>13.021329808947177</v>
      </c>
      <c r="D252" s="41">
        <v>212.68584404040385</v>
      </c>
      <c r="E252" s="41">
        <v>1416.8993240622287</v>
      </c>
      <c r="F252" s="397"/>
      <c r="G252" s="41">
        <v>221.49978634242296</v>
      </c>
      <c r="H252" s="42">
        <v>33.20979880397708</v>
      </c>
      <c r="I252" s="43">
        <f t="shared" si="152"/>
        <v>2193.397801490928</v>
      </c>
      <c r="K252" s="77" t="s">
        <v>25</v>
      </c>
      <c r="L252" s="90">
        <v>296.08171843294815</v>
      </c>
      <c r="M252" s="90">
        <v>13.021329808947177</v>
      </c>
      <c r="N252" s="90">
        <v>212.68584404040385</v>
      </c>
      <c r="O252" s="90">
        <v>1416.8993240622287</v>
      </c>
      <c r="P252" s="90">
        <v>31.497955345557521</v>
      </c>
      <c r="Q252" s="90">
        <v>221.49978634242296</v>
      </c>
      <c r="R252" s="91">
        <v>33.20979880397708</v>
      </c>
      <c r="S252" s="92">
        <f t="shared" si="153"/>
        <v>2224.8957568364858</v>
      </c>
      <c r="U252" s="107" t="s">
        <v>25</v>
      </c>
      <c r="V252" s="123">
        <v>10.963285437897202</v>
      </c>
      <c r="W252" s="123">
        <v>110.14584914514958</v>
      </c>
      <c r="X252" s="123">
        <v>221.49978634242296</v>
      </c>
      <c r="Y252" s="123">
        <v>13.021329808947177</v>
      </c>
      <c r="Z252" s="123">
        <v>210.26246638859428</v>
      </c>
      <c r="AA252" s="123">
        <v>1314.1747387563441</v>
      </c>
      <c r="AB252" s="123">
        <v>31.497955345557521</v>
      </c>
      <c r="AC252" s="124">
        <v>313.33034561157274</v>
      </c>
      <c r="AD252" s="123">
        <v>174.97258384990138</v>
      </c>
      <c r="AE252" s="123">
        <v>98.076001753479403</v>
      </c>
      <c r="AF252" s="123">
        <v>33.20979880397708</v>
      </c>
      <c r="AG252" s="123">
        <v>2.4233776518095658</v>
      </c>
      <c r="AH252" s="123">
        <v>4.6485835524051602</v>
      </c>
      <c r="AI252" s="125">
        <f t="shared" si="154"/>
        <v>2224.8957568364858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</row>
    <row r="253" spans="1:111" ht="15">
      <c r="A253" s="28" t="s">
        <v>24</v>
      </c>
      <c r="B253" s="44">
        <v>222.73948443603607</v>
      </c>
      <c r="C253" s="44">
        <v>0</v>
      </c>
      <c r="D253" s="44">
        <v>4.0930495337890473</v>
      </c>
      <c r="E253" s="44">
        <v>0</v>
      </c>
      <c r="F253" s="397"/>
      <c r="G253" s="44">
        <v>0</v>
      </c>
      <c r="H253" s="45">
        <v>0</v>
      </c>
      <c r="I253" s="40">
        <f t="shared" si="152"/>
        <v>226.83253396982511</v>
      </c>
      <c r="K253" s="78" t="s">
        <v>24</v>
      </c>
      <c r="L253" s="44">
        <v>222.73948443603607</v>
      </c>
      <c r="M253" s="44">
        <v>0</v>
      </c>
      <c r="N253" s="44">
        <v>4.0930495337890473</v>
      </c>
      <c r="O253" s="44">
        <v>0</v>
      </c>
      <c r="P253" s="44">
        <v>0</v>
      </c>
      <c r="Q253" s="44">
        <v>0</v>
      </c>
      <c r="R253" s="88">
        <v>0</v>
      </c>
      <c r="S253" s="89">
        <f t="shared" si="153"/>
        <v>226.83253396982511</v>
      </c>
      <c r="U253" s="108" t="s">
        <v>24</v>
      </c>
      <c r="V253" s="119">
        <v>220.95268973191352</v>
      </c>
      <c r="W253" s="119">
        <v>0</v>
      </c>
      <c r="X253" s="119">
        <v>0</v>
      </c>
      <c r="Y253" s="119">
        <v>0</v>
      </c>
      <c r="Z253" s="119">
        <v>4.0930495337890473</v>
      </c>
      <c r="AA253" s="119">
        <v>0</v>
      </c>
      <c r="AB253" s="119">
        <v>0</v>
      </c>
      <c r="AC253" s="120">
        <v>1.7867947041225418</v>
      </c>
      <c r="AD253" s="119">
        <v>1.7867947041225418</v>
      </c>
      <c r="AE253" s="119">
        <v>0</v>
      </c>
      <c r="AF253" s="119">
        <v>0</v>
      </c>
      <c r="AG253" s="119">
        <v>0</v>
      </c>
      <c r="AH253" s="119">
        <v>0</v>
      </c>
      <c r="AI253" s="122">
        <f t="shared" si="154"/>
        <v>226.83253396982511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</row>
    <row r="254" spans="1:111" ht="15">
      <c r="A254" s="27" t="s">
        <v>59</v>
      </c>
      <c r="B254" s="41">
        <v>2.5792000031381517</v>
      </c>
      <c r="C254" s="41">
        <v>4.3740041290332572</v>
      </c>
      <c r="D254" s="41">
        <v>7.9769072262004688</v>
      </c>
      <c r="E254" s="41">
        <v>0</v>
      </c>
      <c r="F254" s="397"/>
      <c r="G254" s="41">
        <v>0</v>
      </c>
      <c r="H254" s="42">
        <v>0</v>
      </c>
      <c r="I254" s="43">
        <f t="shared" si="152"/>
        <v>14.930111358371878</v>
      </c>
      <c r="K254" s="77" t="s">
        <v>59</v>
      </c>
      <c r="L254" s="90">
        <v>2.5792000031381517</v>
      </c>
      <c r="M254" s="90">
        <v>4.3740041290332572</v>
      </c>
      <c r="N254" s="90">
        <v>7.9769072262004688</v>
      </c>
      <c r="O254" s="90">
        <v>0</v>
      </c>
      <c r="P254" s="90">
        <v>0</v>
      </c>
      <c r="Q254" s="90">
        <v>0</v>
      </c>
      <c r="R254" s="91">
        <v>0</v>
      </c>
      <c r="S254" s="92">
        <f t="shared" si="153"/>
        <v>14.930111358371878</v>
      </c>
      <c r="U254" s="107" t="s">
        <v>59</v>
      </c>
      <c r="V254" s="123">
        <v>2.5792000031381517</v>
      </c>
      <c r="W254" s="123">
        <v>0</v>
      </c>
      <c r="X254" s="123">
        <v>0</v>
      </c>
      <c r="Y254" s="123">
        <v>4.3740041290332572</v>
      </c>
      <c r="Z254" s="123">
        <v>7.9769072262004688</v>
      </c>
      <c r="AA254" s="123">
        <v>0</v>
      </c>
      <c r="AB254" s="123">
        <v>0</v>
      </c>
      <c r="AC254" s="124">
        <v>0</v>
      </c>
      <c r="AD254" s="123">
        <v>0</v>
      </c>
      <c r="AE254" s="123">
        <v>0</v>
      </c>
      <c r="AF254" s="123">
        <v>0</v>
      </c>
      <c r="AG254" s="123">
        <v>0</v>
      </c>
      <c r="AH254" s="123">
        <v>0</v>
      </c>
      <c r="AI254" s="125">
        <f t="shared" si="154"/>
        <v>14.930111358371878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</row>
    <row r="255" spans="1:111" ht="15">
      <c r="A255" s="28" t="s">
        <v>22</v>
      </c>
      <c r="B255" s="44">
        <v>2.1805056045278883</v>
      </c>
      <c r="C255" s="44">
        <v>0</v>
      </c>
      <c r="D255" s="44">
        <v>82.072189241314646</v>
      </c>
      <c r="E255" s="44">
        <v>0</v>
      </c>
      <c r="F255" s="397"/>
      <c r="G255" s="44">
        <v>0</v>
      </c>
      <c r="H255" s="45">
        <v>0</v>
      </c>
      <c r="I255" s="40">
        <f t="shared" si="152"/>
        <v>84.252694845842541</v>
      </c>
      <c r="K255" s="78" t="s">
        <v>22</v>
      </c>
      <c r="L255" s="44">
        <v>2.1805056045278883</v>
      </c>
      <c r="M255" s="44">
        <v>0</v>
      </c>
      <c r="N255" s="44">
        <v>82.072189241314646</v>
      </c>
      <c r="O255" s="44">
        <v>0</v>
      </c>
      <c r="P255" s="44">
        <v>3.1252451484708095</v>
      </c>
      <c r="Q255" s="44">
        <v>0</v>
      </c>
      <c r="R255" s="88">
        <v>0</v>
      </c>
      <c r="S255" s="89">
        <f t="shared" si="153"/>
        <v>87.377939994313351</v>
      </c>
      <c r="U255" s="108" t="s">
        <v>22</v>
      </c>
      <c r="V255" s="119">
        <v>2.1805056045278883</v>
      </c>
      <c r="W255" s="119">
        <v>0</v>
      </c>
      <c r="X255" s="119">
        <v>0</v>
      </c>
      <c r="Y255" s="119">
        <v>0</v>
      </c>
      <c r="Z255" s="119">
        <v>82.044158509246444</v>
      </c>
      <c r="AA255" s="119">
        <v>0</v>
      </c>
      <c r="AB255" s="119">
        <v>3.1252451484708095</v>
      </c>
      <c r="AC255" s="120">
        <v>2.8030732068206894E-2</v>
      </c>
      <c r="AD255" s="119">
        <v>0</v>
      </c>
      <c r="AE255" s="119">
        <v>0</v>
      </c>
      <c r="AF255" s="119">
        <v>0</v>
      </c>
      <c r="AG255" s="119">
        <v>2.8030732068206894E-2</v>
      </c>
      <c r="AH255" s="119">
        <v>0</v>
      </c>
      <c r="AI255" s="122">
        <f t="shared" si="154"/>
        <v>87.377939994313351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</row>
    <row r="256" spans="1:111" ht="15">
      <c r="A256" s="27" t="s">
        <v>21</v>
      </c>
      <c r="B256" s="41">
        <v>20.902738003356138</v>
      </c>
      <c r="C256" s="41">
        <v>0</v>
      </c>
      <c r="D256" s="41">
        <v>5.2256845008390345</v>
      </c>
      <c r="E256" s="41">
        <v>0</v>
      </c>
      <c r="F256" s="397"/>
      <c r="G256" s="41">
        <v>0</v>
      </c>
      <c r="H256" s="42">
        <v>0</v>
      </c>
      <c r="I256" s="43">
        <f t="shared" si="152"/>
        <v>26.128422504195171</v>
      </c>
      <c r="K256" s="77" t="s">
        <v>21</v>
      </c>
      <c r="L256" s="90">
        <v>20.902738003356138</v>
      </c>
      <c r="M256" s="90">
        <v>0</v>
      </c>
      <c r="N256" s="90">
        <v>5.2256845008390345</v>
      </c>
      <c r="O256" s="90">
        <v>0</v>
      </c>
      <c r="P256" s="90">
        <v>0</v>
      </c>
      <c r="Q256" s="90">
        <v>0</v>
      </c>
      <c r="R256" s="91">
        <v>0</v>
      </c>
      <c r="S256" s="92">
        <f t="shared" si="153"/>
        <v>26.128422504195171</v>
      </c>
      <c r="U256" s="107" t="s">
        <v>60</v>
      </c>
      <c r="V256" s="123">
        <v>20.902738003356138</v>
      </c>
      <c r="W256" s="123">
        <v>0</v>
      </c>
      <c r="X256" s="123">
        <v>0</v>
      </c>
      <c r="Y256" s="123">
        <v>0</v>
      </c>
      <c r="Z256" s="123">
        <v>5.2256845008390345</v>
      </c>
      <c r="AA256" s="123">
        <v>0</v>
      </c>
      <c r="AB256" s="123">
        <v>0</v>
      </c>
      <c r="AC256" s="124">
        <v>0</v>
      </c>
      <c r="AD256" s="123">
        <v>0</v>
      </c>
      <c r="AE256" s="123">
        <v>0</v>
      </c>
      <c r="AF256" s="123">
        <v>0</v>
      </c>
      <c r="AG256" s="123">
        <v>0</v>
      </c>
      <c r="AH256" s="123">
        <v>0</v>
      </c>
      <c r="AI256" s="125">
        <f t="shared" si="154"/>
        <v>26.128422504195171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</row>
    <row r="257" spans="1:111" ht="15">
      <c r="A257" s="29" t="s">
        <v>63</v>
      </c>
      <c r="B257" s="44">
        <v>1.4652000000000001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152"/>
        <v>1.4652000000000001</v>
      </c>
      <c r="K257" s="79" t="s">
        <v>63</v>
      </c>
      <c r="L257" s="44">
        <v>1.4652000000000001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8">
        <v>0</v>
      </c>
      <c r="S257" s="89">
        <f t="shared" si="153"/>
        <v>1.4652000000000001</v>
      </c>
      <c r="U257" s="109" t="s">
        <v>61</v>
      </c>
      <c r="V257" s="119">
        <v>1.4652000000000001</v>
      </c>
      <c r="W257" s="119">
        <v>0</v>
      </c>
      <c r="X257" s="119">
        <v>0</v>
      </c>
      <c r="Y257" s="119">
        <v>0</v>
      </c>
      <c r="Z257" s="119">
        <v>0</v>
      </c>
      <c r="AA257" s="119">
        <v>0</v>
      </c>
      <c r="AB257" s="119">
        <v>0</v>
      </c>
      <c r="AC257" s="120">
        <v>0</v>
      </c>
      <c r="AD257" s="121">
        <v>0</v>
      </c>
      <c r="AE257" s="121">
        <v>0</v>
      </c>
      <c r="AF257" s="121">
        <v>0</v>
      </c>
      <c r="AG257" s="121">
        <v>0</v>
      </c>
      <c r="AH257" s="121">
        <v>0</v>
      </c>
      <c r="AI257" s="122">
        <f t="shared" si="154"/>
        <v>1.4652000000000001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</row>
    <row r="258" spans="1:111">
      <c r="A258" s="58" t="s">
        <v>23</v>
      </c>
      <c r="B258" s="62">
        <v>1.4652000000000001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152"/>
        <v>1.4652000000000001</v>
      </c>
      <c r="K258" s="80" t="s">
        <v>23</v>
      </c>
      <c r="L258" s="93">
        <v>1.4652000000000001</v>
      </c>
      <c r="M258" s="93">
        <v>0</v>
      </c>
      <c r="N258" s="93">
        <v>0</v>
      </c>
      <c r="O258" s="93">
        <v>0</v>
      </c>
      <c r="P258" s="93">
        <v>0</v>
      </c>
      <c r="Q258" s="93">
        <v>0</v>
      </c>
      <c r="R258" s="94">
        <v>0</v>
      </c>
      <c r="S258" s="95">
        <f t="shared" si="153"/>
        <v>1.4652000000000001</v>
      </c>
      <c r="U258" s="110" t="s">
        <v>64</v>
      </c>
      <c r="V258" s="126">
        <v>1.4652000000000001</v>
      </c>
      <c r="W258" s="126">
        <v>0</v>
      </c>
      <c r="X258" s="126">
        <v>0</v>
      </c>
      <c r="Y258" s="126">
        <v>0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7">
        <v>0</v>
      </c>
      <c r="AI258" s="128">
        <f t="shared" si="154"/>
        <v>1.4652000000000001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</row>
    <row r="259" spans="1:111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152"/>
        <v>0</v>
      </c>
      <c r="K259" s="81" t="s">
        <v>19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96">
        <v>0</v>
      </c>
      <c r="S259" s="97">
        <f t="shared" si="153"/>
        <v>0</v>
      </c>
      <c r="U259" s="111" t="s">
        <v>19</v>
      </c>
      <c r="V259" s="129">
        <v>0</v>
      </c>
      <c r="W259" s="129">
        <v>0</v>
      </c>
      <c r="X259" s="129">
        <v>0</v>
      </c>
      <c r="Y259" s="129">
        <v>0</v>
      </c>
      <c r="Z259" s="129">
        <v>0</v>
      </c>
      <c r="AA259" s="129">
        <v>0</v>
      </c>
      <c r="AB259" s="129">
        <v>0</v>
      </c>
      <c r="AC259" s="129">
        <v>0</v>
      </c>
      <c r="AD259" s="130">
        <v>0</v>
      </c>
      <c r="AE259" s="130">
        <v>0</v>
      </c>
      <c r="AF259" s="130">
        <v>0</v>
      </c>
      <c r="AG259" s="130">
        <v>0</v>
      </c>
      <c r="AH259" s="130">
        <v>0</v>
      </c>
      <c r="AI259" s="131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</row>
    <row r="260" spans="1:111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152"/>
        <v>0</v>
      </c>
      <c r="K260" s="80" t="s">
        <v>20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4">
        <v>0</v>
      </c>
      <c r="S260" s="95">
        <f t="shared" si="153"/>
        <v>0</v>
      </c>
      <c r="U260" s="110" t="s">
        <v>20</v>
      </c>
      <c r="V260" s="126">
        <v>0</v>
      </c>
      <c r="W260" s="126">
        <v>0</v>
      </c>
      <c r="X260" s="126">
        <v>0</v>
      </c>
      <c r="Y260" s="126">
        <v>0</v>
      </c>
      <c r="Z260" s="126">
        <v>0</v>
      </c>
      <c r="AA260" s="126">
        <v>0</v>
      </c>
      <c r="AB260" s="126">
        <v>0</v>
      </c>
      <c r="AC260" s="126">
        <v>0</v>
      </c>
      <c r="AD260" s="126">
        <v>0</v>
      </c>
      <c r="AE260" s="126">
        <v>0</v>
      </c>
      <c r="AF260" s="126">
        <v>0</v>
      </c>
      <c r="AG260" s="126">
        <v>0</v>
      </c>
      <c r="AH260" s="127">
        <v>0</v>
      </c>
      <c r="AI260" s="128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</row>
    <row r="261" spans="1:111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152"/>
        <v>0</v>
      </c>
      <c r="K261" s="82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8">
        <v>0</v>
      </c>
      <c r="S261" s="99">
        <f t="shared" si="153"/>
        <v>0</v>
      </c>
      <c r="U261" s="111" t="s">
        <v>11</v>
      </c>
      <c r="V261" s="129">
        <v>0</v>
      </c>
      <c r="W261" s="129">
        <v>0</v>
      </c>
      <c r="X261" s="129">
        <v>0</v>
      </c>
      <c r="Y261" s="129">
        <v>0</v>
      </c>
      <c r="Z261" s="129">
        <v>0</v>
      </c>
      <c r="AA261" s="129">
        <v>0</v>
      </c>
      <c r="AB261" s="129">
        <v>0</v>
      </c>
      <c r="AC261" s="129">
        <v>0</v>
      </c>
      <c r="AD261" s="130">
        <v>0</v>
      </c>
      <c r="AE261" s="130">
        <v>0</v>
      </c>
      <c r="AF261" s="130">
        <v>0</v>
      </c>
      <c r="AG261" s="130">
        <v>0</v>
      </c>
      <c r="AH261" s="130">
        <v>0</v>
      </c>
      <c r="AI261" s="131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</row>
    <row r="262" spans="1:111" ht="15">
      <c r="A262" s="34" t="s">
        <v>26</v>
      </c>
      <c r="B262" s="70">
        <f>SUM(B241:B257)</f>
        <v>1754.4509617757715</v>
      </c>
      <c r="C262" s="70">
        <f t="shared" ref="C262:I262" si="155">SUM(C241:C257)</f>
        <v>42.599604737651951</v>
      </c>
      <c r="D262" s="70">
        <f t="shared" si="155"/>
        <v>817.91279064915057</v>
      </c>
      <c r="E262" s="70">
        <f t="shared" si="155"/>
        <v>1423.8470381734699</v>
      </c>
      <c r="F262" s="70">
        <f t="shared" si="155"/>
        <v>0</v>
      </c>
      <c r="G262" s="70">
        <f t="shared" si="155"/>
        <v>221.49978634242296</v>
      </c>
      <c r="H262" s="71">
        <f t="shared" si="155"/>
        <v>33.20979880397708</v>
      </c>
      <c r="I262" s="40">
        <f t="shared" si="155"/>
        <v>4293.5199804824433</v>
      </c>
      <c r="K262" s="83" t="s">
        <v>26</v>
      </c>
      <c r="L262" s="70">
        <f>SUM(L241:L257)</f>
        <v>1754.4509617757715</v>
      </c>
      <c r="M262" s="70">
        <f t="shared" ref="M262:S262" si="156">SUM(M241:M257)</f>
        <v>42.599604737651951</v>
      </c>
      <c r="N262" s="70">
        <f t="shared" si="156"/>
        <v>817.91279064915057</v>
      </c>
      <c r="O262" s="70">
        <f t="shared" si="156"/>
        <v>1423.8470381734699</v>
      </c>
      <c r="P262" s="70">
        <f t="shared" si="156"/>
        <v>767.79254738102998</v>
      </c>
      <c r="Q262" s="70">
        <f t="shared" si="156"/>
        <v>221.49978634242296</v>
      </c>
      <c r="R262" s="71">
        <f t="shared" si="156"/>
        <v>33.20979880397708</v>
      </c>
      <c r="S262" s="100">
        <f t="shared" si="156"/>
        <v>5061.3125278634743</v>
      </c>
      <c r="U262" s="112" t="s">
        <v>62</v>
      </c>
      <c r="V262" s="132">
        <f>SUM(V241:V257)</f>
        <v>1447.9408263305595</v>
      </c>
      <c r="W262" s="132">
        <f t="shared" ref="W262:AH262" si="157">SUM(W241:W257)</f>
        <v>110.14584914514958</v>
      </c>
      <c r="X262" s="132">
        <f t="shared" si="157"/>
        <v>221.49978634242296</v>
      </c>
      <c r="Y262" s="132">
        <f t="shared" si="157"/>
        <v>42.599604737651951</v>
      </c>
      <c r="Z262" s="132">
        <f t="shared" si="157"/>
        <v>814.67025751887377</v>
      </c>
      <c r="AA262" s="132">
        <f t="shared" si="157"/>
        <v>1321.022146676843</v>
      </c>
      <c r="AB262" s="132">
        <f t="shared" si="157"/>
        <v>767.79254738102998</v>
      </c>
      <c r="AC262" s="132">
        <f t="shared" si="157"/>
        <v>335.64150973094371</v>
      </c>
      <c r="AD262" s="133">
        <f t="shared" si="157"/>
        <v>196.36428630006276</v>
      </c>
      <c r="AE262" s="133">
        <f t="shared" si="157"/>
        <v>98.076001753479403</v>
      </c>
      <c r="AF262" s="133">
        <f t="shared" si="157"/>
        <v>33.20979880397708</v>
      </c>
      <c r="AG262" s="133">
        <f t="shared" si="157"/>
        <v>3.2425331302768887</v>
      </c>
      <c r="AH262" s="133">
        <f t="shared" si="157"/>
        <v>4.7488897431474228</v>
      </c>
      <c r="AI262" s="134">
        <f>SUM(V262:AC262)</f>
        <v>5061.3125278634743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</row>
    <row r="263" spans="1:111" s="14" customFormat="1" ht="15" thickBot="1">
      <c r="A263" s="31" t="s">
        <v>86</v>
      </c>
      <c r="B263" s="49">
        <f>IF($I262=0,"-",B262/$I262)</f>
        <v>0.4086276457897447</v>
      </c>
      <c r="C263" s="49">
        <f t="shared" ref="C263:H263" si="158">IF($I262=0,"-",C262/$I262)</f>
        <v>9.9218368451298618E-3</v>
      </c>
      <c r="D263" s="49">
        <f t="shared" si="158"/>
        <v>0.19049935585888328</v>
      </c>
      <c r="E263" s="49">
        <f t="shared" si="158"/>
        <v>0.33162697382241568</v>
      </c>
      <c r="F263" s="49">
        <f t="shared" si="158"/>
        <v>0</v>
      </c>
      <c r="G263" s="49">
        <f t="shared" si="158"/>
        <v>5.1589322362378766E-2</v>
      </c>
      <c r="H263" s="72">
        <f t="shared" si="158"/>
        <v>7.7348653214478454E-3</v>
      </c>
      <c r="I263" s="50">
        <f>SUM(B263:H263)</f>
        <v>1</v>
      </c>
      <c r="K263" s="84" t="s">
        <v>86</v>
      </c>
      <c r="L263" s="101">
        <f>IF($S262=0,"-",L262/$S262)</f>
        <v>0.3466395232693476</v>
      </c>
      <c r="M263" s="101">
        <f t="shared" ref="M263:R263" si="159">IF($S262=0,"-",M262/$S262)</f>
        <v>8.4167109822073111E-3</v>
      </c>
      <c r="N263" s="101">
        <f t="shared" si="159"/>
        <v>0.16160092587572636</v>
      </c>
      <c r="O263" s="101">
        <f t="shared" si="159"/>
        <v>0.28131972296413726</v>
      </c>
      <c r="P263" s="101">
        <f t="shared" si="159"/>
        <v>0.15169830812742507</v>
      </c>
      <c r="Q263" s="101">
        <f t="shared" si="159"/>
        <v>4.3763309442565561E-2</v>
      </c>
      <c r="R263" s="102">
        <f t="shared" si="159"/>
        <v>6.5614993385907138E-3</v>
      </c>
      <c r="S263" s="103">
        <f>SUM(L263:R263)</f>
        <v>0.99999999999999978</v>
      </c>
      <c r="U263" s="113" t="s">
        <v>86</v>
      </c>
      <c r="V263" s="135">
        <f>+V262/$AI262</f>
        <v>0.28608010636754277</v>
      </c>
      <c r="W263" s="135">
        <f t="shared" ref="W263:AH263" si="160">+W262/$AI262</f>
        <v>2.1762309388874138E-2</v>
      </c>
      <c r="X263" s="135">
        <f t="shared" si="160"/>
        <v>4.3763309442565561E-2</v>
      </c>
      <c r="Y263" s="135">
        <f t="shared" si="160"/>
        <v>8.4167109822073111E-3</v>
      </c>
      <c r="Z263" s="135">
        <f t="shared" si="160"/>
        <v>0.16096027523176276</v>
      </c>
      <c r="AA263" s="135">
        <f t="shared" si="160"/>
        <v>0.26100386795013514</v>
      </c>
      <c r="AB263" s="135">
        <f t="shared" si="160"/>
        <v>0.15169830812742507</v>
      </c>
      <c r="AC263" s="135">
        <f t="shared" si="160"/>
        <v>6.6315112509487267E-2</v>
      </c>
      <c r="AD263" s="135">
        <f t="shared" si="160"/>
        <v>3.8797107512930799E-2</v>
      </c>
      <c r="AE263" s="135">
        <f t="shared" si="160"/>
        <v>1.9377582635640978E-2</v>
      </c>
      <c r="AF263" s="135">
        <f t="shared" si="160"/>
        <v>6.5614993385907138E-3</v>
      </c>
      <c r="AG263" s="135">
        <f t="shared" si="160"/>
        <v>6.406506439636233E-4</v>
      </c>
      <c r="AH263" s="135">
        <f t="shared" si="160"/>
        <v>9.3827237836112561E-4</v>
      </c>
      <c r="AI263" s="136">
        <f>SUM(V263:AC263)</f>
        <v>1</v>
      </c>
    </row>
    <row r="264" spans="1:111" ht="15" thickBot="1">
      <c r="A264" s="32"/>
      <c r="B264" s="32"/>
      <c r="C264" s="32"/>
      <c r="D264" s="32"/>
      <c r="E264" s="32"/>
      <c r="F264" s="32"/>
      <c r="G264" s="32"/>
      <c r="H264" s="32"/>
      <c r="I264" s="32"/>
      <c r="K264" s="32"/>
      <c r="L264" s="32"/>
      <c r="M264" s="32"/>
      <c r="N264" s="32"/>
      <c r="O264" s="32"/>
      <c r="P264" s="32"/>
      <c r="Q264" s="32"/>
      <c r="R264" s="32"/>
      <c r="S264" s="32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</row>
    <row r="265" spans="1:111" ht="30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4" t="s">
        <v>36</v>
      </c>
      <c r="L265" s="86" t="s">
        <v>0</v>
      </c>
      <c r="M265" s="86" t="s">
        <v>1</v>
      </c>
      <c r="N265" s="86" t="s">
        <v>2</v>
      </c>
      <c r="O265" s="86" t="s">
        <v>3</v>
      </c>
      <c r="P265" s="86" t="s">
        <v>27</v>
      </c>
      <c r="Q265" s="86" t="s">
        <v>4</v>
      </c>
      <c r="R265" s="86" t="s">
        <v>5</v>
      </c>
      <c r="S265" s="87" t="s">
        <v>6</v>
      </c>
      <c r="U265" s="445" t="s">
        <v>36</v>
      </c>
      <c r="V265" s="116" t="s">
        <v>77</v>
      </c>
      <c r="W265" s="116" t="s">
        <v>78</v>
      </c>
      <c r="X265" s="116" t="s">
        <v>4</v>
      </c>
      <c r="Y265" s="116" t="s">
        <v>1</v>
      </c>
      <c r="Z265" s="116" t="s">
        <v>2</v>
      </c>
      <c r="AA265" s="116" t="s">
        <v>3</v>
      </c>
      <c r="AB265" s="116" t="s">
        <v>54</v>
      </c>
      <c r="AC265" s="116" t="s">
        <v>66</v>
      </c>
      <c r="AD265" s="117" t="s">
        <v>79</v>
      </c>
      <c r="AE265" s="117" t="s">
        <v>80</v>
      </c>
      <c r="AF265" s="117" t="s">
        <v>81</v>
      </c>
      <c r="AG265" s="117" t="s">
        <v>82</v>
      </c>
      <c r="AH265" s="117" t="s">
        <v>83</v>
      </c>
      <c r="AI265" s="118" t="s">
        <v>62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</row>
    <row r="266" spans="1:111" ht="15">
      <c r="A266" s="411" t="s">
        <v>36</v>
      </c>
      <c r="B266" s="386" t="s">
        <v>119</v>
      </c>
      <c r="C266" s="387"/>
      <c r="D266" s="387"/>
      <c r="E266" s="387"/>
      <c r="F266" s="387"/>
      <c r="G266" s="387"/>
      <c r="H266" s="387"/>
      <c r="I266" s="388"/>
      <c r="K266" s="405" t="s">
        <v>36</v>
      </c>
      <c r="L266" s="389" t="s">
        <v>119</v>
      </c>
      <c r="M266" s="390"/>
      <c r="N266" s="390"/>
      <c r="O266" s="390"/>
      <c r="P266" s="390"/>
      <c r="Q266" s="390"/>
      <c r="R266" s="390"/>
      <c r="S266" s="391"/>
      <c r="U266" s="446" t="s">
        <v>36</v>
      </c>
      <c r="V266" s="402" t="s">
        <v>119</v>
      </c>
      <c r="W266" s="402"/>
      <c r="X266" s="402"/>
      <c r="Y266" s="402"/>
      <c r="Z266" s="402"/>
      <c r="AA266" s="402"/>
      <c r="AB266" s="402"/>
      <c r="AC266" s="402"/>
      <c r="AD266" s="402"/>
      <c r="AE266" s="402"/>
      <c r="AF266" s="402"/>
      <c r="AG266" s="402"/>
      <c r="AH266" s="402"/>
      <c r="AI266" s="403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</row>
    <row r="267" spans="1:111" ht="15">
      <c r="A267" s="26" t="s">
        <v>7</v>
      </c>
      <c r="B267" s="38">
        <v>0.31731696485680538</v>
      </c>
      <c r="C267" s="38">
        <v>0</v>
      </c>
      <c r="D267" s="38">
        <v>6.1022493241693343E-2</v>
      </c>
      <c r="E267" s="38">
        <v>0</v>
      </c>
      <c r="F267" s="396"/>
      <c r="G267" s="38">
        <v>0</v>
      </c>
      <c r="H267" s="39">
        <v>0</v>
      </c>
      <c r="I267" s="40">
        <f>SUM(B267:H267)</f>
        <v>0.37833945809849873</v>
      </c>
      <c r="K267" s="85" t="s">
        <v>7</v>
      </c>
      <c r="L267" s="38">
        <v>0.31731696485680538</v>
      </c>
      <c r="M267" s="38">
        <v>0</v>
      </c>
      <c r="N267" s="38">
        <v>6.1022493241693343E-2</v>
      </c>
      <c r="O267" s="38">
        <v>0</v>
      </c>
      <c r="P267" s="38">
        <v>0</v>
      </c>
      <c r="Q267" s="38">
        <v>0</v>
      </c>
      <c r="R267" s="104">
        <v>0</v>
      </c>
      <c r="S267" s="105">
        <f>SUM(L267:R267)</f>
        <v>0.37833945809849873</v>
      </c>
      <c r="U267" s="106" t="s">
        <v>7</v>
      </c>
      <c r="V267" s="119">
        <v>0.31731696485680538</v>
      </c>
      <c r="W267" s="119">
        <v>0</v>
      </c>
      <c r="X267" s="119">
        <v>0</v>
      </c>
      <c r="Y267" s="119">
        <v>0</v>
      </c>
      <c r="Z267" s="119">
        <v>6.1022493241693343E-2</v>
      </c>
      <c r="AA267" s="119">
        <v>0</v>
      </c>
      <c r="AB267" s="119">
        <v>0</v>
      </c>
      <c r="AC267" s="120">
        <v>0</v>
      </c>
      <c r="AD267" s="121">
        <v>0</v>
      </c>
      <c r="AE267" s="121">
        <v>0</v>
      </c>
      <c r="AF267" s="121">
        <v>0</v>
      </c>
      <c r="AG267" s="121">
        <v>0</v>
      </c>
      <c r="AH267" s="121">
        <v>0</v>
      </c>
      <c r="AI267" s="122">
        <f>SUM(V267:AC267)</f>
        <v>0.37833945809849873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</row>
    <row r="268" spans="1:111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161">SUM(B268:H268)</f>
        <v>0</v>
      </c>
      <c r="K268" s="77" t="s">
        <v>8</v>
      </c>
      <c r="L268" s="90">
        <v>0</v>
      </c>
      <c r="M268" s="90">
        <v>0</v>
      </c>
      <c r="N268" s="90">
        <v>0</v>
      </c>
      <c r="O268" s="90">
        <v>0</v>
      </c>
      <c r="P268" s="90">
        <v>0</v>
      </c>
      <c r="Q268" s="90">
        <v>0</v>
      </c>
      <c r="R268" s="91">
        <v>0</v>
      </c>
      <c r="S268" s="92">
        <f t="shared" ref="S268:S287" si="162">SUM(L268:R268)</f>
        <v>0</v>
      </c>
      <c r="U268" s="107" t="s">
        <v>8</v>
      </c>
      <c r="V268" s="123">
        <v>0</v>
      </c>
      <c r="W268" s="123">
        <v>0</v>
      </c>
      <c r="X268" s="123">
        <v>0</v>
      </c>
      <c r="Y268" s="123">
        <v>0</v>
      </c>
      <c r="Z268" s="123">
        <v>0</v>
      </c>
      <c r="AA268" s="123">
        <v>0</v>
      </c>
      <c r="AB268" s="123">
        <v>0</v>
      </c>
      <c r="AC268" s="124">
        <v>0</v>
      </c>
      <c r="AD268" s="123">
        <v>0</v>
      </c>
      <c r="AE268" s="123">
        <v>0</v>
      </c>
      <c r="AF268" s="123">
        <v>0</v>
      </c>
      <c r="AG268" s="123">
        <v>0</v>
      </c>
      <c r="AH268" s="123">
        <v>0</v>
      </c>
      <c r="AI268" s="125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</row>
    <row r="269" spans="1:111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161"/>
        <v>0</v>
      </c>
      <c r="K269" s="78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8">
        <v>0</v>
      </c>
      <c r="S269" s="89">
        <f t="shared" si="162"/>
        <v>0</v>
      </c>
      <c r="U269" s="108" t="s">
        <v>10</v>
      </c>
      <c r="V269" s="119">
        <v>0</v>
      </c>
      <c r="W269" s="119">
        <v>0</v>
      </c>
      <c r="X269" s="119">
        <v>0</v>
      </c>
      <c r="Y269" s="119">
        <v>0</v>
      </c>
      <c r="Z269" s="119">
        <v>0</v>
      </c>
      <c r="AA269" s="119">
        <v>0</v>
      </c>
      <c r="AB269" s="119">
        <v>0</v>
      </c>
      <c r="AC269" s="120">
        <v>0</v>
      </c>
      <c r="AD269" s="121">
        <v>0</v>
      </c>
      <c r="AE269" s="121">
        <v>0</v>
      </c>
      <c r="AF269" s="121">
        <v>0</v>
      </c>
      <c r="AG269" s="121">
        <v>0</v>
      </c>
      <c r="AH269" s="121">
        <v>0</v>
      </c>
      <c r="AI269" s="122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</row>
    <row r="270" spans="1:111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161"/>
        <v>0</v>
      </c>
      <c r="K270" s="77" t="s">
        <v>55</v>
      </c>
      <c r="L270" s="90">
        <v>0</v>
      </c>
      <c r="M270" s="90">
        <v>0</v>
      </c>
      <c r="N270" s="90">
        <v>0</v>
      </c>
      <c r="O270" s="90">
        <v>0</v>
      </c>
      <c r="P270" s="90">
        <v>0</v>
      </c>
      <c r="Q270" s="90">
        <v>0</v>
      </c>
      <c r="R270" s="91">
        <v>0</v>
      </c>
      <c r="S270" s="92">
        <f t="shared" si="162"/>
        <v>0</v>
      </c>
      <c r="U270" s="107" t="s">
        <v>55</v>
      </c>
      <c r="V270" s="123">
        <v>0</v>
      </c>
      <c r="W270" s="123">
        <v>0</v>
      </c>
      <c r="X270" s="123">
        <v>0</v>
      </c>
      <c r="Y270" s="123">
        <v>0</v>
      </c>
      <c r="Z270" s="123">
        <v>0</v>
      </c>
      <c r="AA270" s="123">
        <v>0</v>
      </c>
      <c r="AB270" s="123">
        <v>0</v>
      </c>
      <c r="AC270" s="124">
        <v>0</v>
      </c>
      <c r="AD270" s="123">
        <v>0</v>
      </c>
      <c r="AE270" s="123">
        <v>0</v>
      </c>
      <c r="AF270" s="123">
        <v>0</v>
      </c>
      <c r="AG270" s="123">
        <v>0</v>
      </c>
      <c r="AH270" s="123">
        <v>0</v>
      </c>
      <c r="AI270" s="125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</row>
    <row r="271" spans="1:111" ht="15">
      <c r="A271" s="28" t="s">
        <v>16</v>
      </c>
      <c r="B271" s="44">
        <v>22.92719429100276</v>
      </c>
      <c r="C271" s="44">
        <v>124.21384707068687</v>
      </c>
      <c r="D271" s="44">
        <v>44.614377512668462</v>
      </c>
      <c r="E271" s="44">
        <v>0</v>
      </c>
      <c r="F271" s="397"/>
      <c r="G271" s="44">
        <v>0</v>
      </c>
      <c r="H271" s="45">
        <v>0</v>
      </c>
      <c r="I271" s="40">
        <f t="shared" si="161"/>
        <v>191.75541887435807</v>
      </c>
      <c r="K271" s="78" t="s">
        <v>16</v>
      </c>
      <c r="L271" s="44">
        <v>22.92719429100276</v>
      </c>
      <c r="M271" s="44">
        <v>124.21384707068687</v>
      </c>
      <c r="N271" s="44">
        <v>44.614377512668462</v>
      </c>
      <c r="O271" s="44">
        <v>0</v>
      </c>
      <c r="P271" s="44">
        <v>0</v>
      </c>
      <c r="Q271" s="44">
        <v>0</v>
      </c>
      <c r="R271" s="88">
        <v>0</v>
      </c>
      <c r="S271" s="89">
        <f t="shared" si="162"/>
        <v>191.75541887435807</v>
      </c>
      <c r="U271" s="108" t="s">
        <v>16</v>
      </c>
      <c r="V271" s="119">
        <v>22.92719429100276</v>
      </c>
      <c r="W271" s="119">
        <v>0</v>
      </c>
      <c r="X271" s="119">
        <v>0</v>
      </c>
      <c r="Y271" s="119">
        <v>124.21384707068687</v>
      </c>
      <c r="Z271" s="119">
        <v>44.614377512668462</v>
      </c>
      <c r="AA271" s="119">
        <v>0</v>
      </c>
      <c r="AB271" s="119">
        <v>0</v>
      </c>
      <c r="AC271" s="120">
        <v>0</v>
      </c>
      <c r="AD271" s="121">
        <v>0</v>
      </c>
      <c r="AE271" s="121">
        <v>0</v>
      </c>
      <c r="AF271" s="121">
        <v>0</v>
      </c>
      <c r="AG271" s="121">
        <v>0</v>
      </c>
      <c r="AH271" s="121">
        <v>0</v>
      </c>
      <c r="AI271" s="122">
        <f t="shared" si="163"/>
        <v>191.75541887435807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</row>
    <row r="272" spans="1:111" ht="15">
      <c r="A272" s="27" t="s">
        <v>67</v>
      </c>
      <c r="B272" s="41">
        <v>3.9641139987482541</v>
      </c>
      <c r="C272" s="41">
        <v>0.62681473834109847</v>
      </c>
      <c r="D272" s="41">
        <v>11.083919153592593</v>
      </c>
      <c r="E272" s="41">
        <v>0.56719089737694528</v>
      </c>
      <c r="F272" s="397"/>
      <c r="G272" s="41">
        <v>0</v>
      </c>
      <c r="H272" s="42">
        <v>0</v>
      </c>
      <c r="I272" s="43">
        <f t="shared" si="161"/>
        <v>16.242038788058892</v>
      </c>
      <c r="K272" s="77" t="s">
        <v>67</v>
      </c>
      <c r="L272" s="90">
        <v>3.9641139987482541</v>
      </c>
      <c r="M272" s="90">
        <v>0.62681473834109847</v>
      </c>
      <c r="N272" s="90">
        <v>11.083919153592593</v>
      </c>
      <c r="O272" s="90">
        <v>0.56719089737694528</v>
      </c>
      <c r="P272" s="90">
        <v>0</v>
      </c>
      <c r="Q272" s="90">
        <v>0</v>
      </c>
      <c r="R272" s="91">
        <v>0</v>
      </c>
      <c r="S272" s="92">
        <f t="shared" si="162"/>
        <v>16.242038788058892</v>
      </c>
      <c r="U272" s="107" t="s">
        <v>56</v>
      </c>
      <c r="V272" s="123">
        <v>3.9641139987482541</v>
      </c>
      <c r="W272" s="123">
        <v>0</v>
      </c>
      <c r="X272" s="123">
        <v>0</v>
      </c>
      <c r="Y272" s="123">
        <v>0.62681473834109847</v>
      </c>
      <c r="Z272" s="123">
        <v>11.083919153592593</v>
      </c>
      <c r="AA272" s="123">
        <v>0.56719089737694528</v>
      </c>
      <c r="AB272" s="123">
        <v>0</v>
      </c>
      <c r="AC272" s="124">
        <v>0</v>
      </c>
      <c r="AD272" s="123">
        <v>0</v>
      </c>
      <c r="AE272" s="123">
        <v>0</v>
      </c>
      <c r="AF272" s="123">
        <v>0</v>
      </c>
      <c r="AG272" s="123">
        <v>0</v>
      </c>
      <c r="AH272" s="123">
        <v>0</v>
      </c>
      <c r="AI272" s="125">
        <f t="shared" si="163"/>
        <v>16.242038788058892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</row>
    <row r="273" spans="1:111" ht="15">
      <c r="A273" s="28" t="s">
        <v>57</v>
      </c>
      <c r="B273" s="44">
        <v>0</v>
      </c>
      <c r="C273" s="44">
        <v>0</v>
      </c>
      <c r="D273" s="44">
        <v>0</v>
      </c>
      <c r="E273" s="44">
        <v>32.10523413346565</v>
      </c>
      <c r="F273" s="397"/>
      <c r="G273" s="44">
        <v>0</v>
      </c>
      <c r="H273" s="45">
        <v>0</v>
      </c>
      <c r="I273" s="40">
        <f t="shared" si="161"/>
        <v>32.10523413346565</v>
      </c>
      <c r="K273" s="78" t="s">
        <v>57</v>
      </c>
      <c r="L273" s="44">
        <v>0</v>
      </c>
      <c r="M273" s="44">
        <v>0</v>
      </c>
      <c r="N273" s="44">
        <v>0</v>
      </c>
      <c r="O273" s="44">
        <v>32.10523413346565</v>
      </c>
      <c r="P273" s="44">
        <v>437.77033715168716</v>
      </c>
      <c r="Q273" s="44">
        <v>0</v>
      </c>
      <c r="R273" s="88">
        <v>0</v>
      </c>
      <c r="S273" s="89">
        <f t="shared" si="162"/>
        <v>469.87557128515283</v>
      </c>
      <c r="U273" s="108" t="s">
        <v>57</v>
      </c>
      <c r="V273" s="119">
        <v>0</v>
      </c>
      <c r="W273" s="119">
        <v>0</v>
      </c>
      <c r="X273" s="119">
        <v>0</v>
      </c>
      <c r="Y273" s="119">
        <v>0</v>
      </c>
      <c r="Z273" s="119">
        <v>0</v>
      </c>
      <c r="AA273" s="119">
        <v>32.10523413346565</v>
      </c>
      <c r="AB273" s="119">
        <v>437.77033715168716</v>
      </c>
      <c r="AC273" s="120">
        <v>0</v>
      </c>
      <c r="AD273" s="119">
        <v>0</v>
      </c>
      <c r="AE273" s="119">
        <v>0</v>
      </c>
      <c r="AF273" s="119">
        <v>0</v>
      </c>
      <c r="AG273" s="119">
        <v>0</v>
      </c>
      <c r="AH273" s="119">
        <v>0</v>
      </c>
      <c r="AI273" s="122">
        <f t="shared" si="163"/>
        <v>469.87557128515283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</row>
    <row r="274" spans="1:111" ht="15">
      <c r="A274" s="27" t="s">
        <v>12</v>
      </c>
      <c r="B274" s="41">
        <v>0</v>
      </c>
      <c r="C274" s="41">
        <v>0</v>
      </c>
      <c r="D274" s="41">
        <v>0</v>
      </c>
      <c r="E274" s="41">
        <v>2.4283279054922953E-2</v>
      </c>
      <c r="F274" s="397"/>
      <c r="G274" s="41">
        <v>0</v>
      </c>
      <c r="H274" s="42">
        <v>0</v>
      </c>
      <c r="I274" s="43">
        <f t="shared" si="161"/>
        <v>2.4283279054922953E-2</v>
      </c>
      <c r="K274" s="77" t="s">
        <v>12</v>
      </c>
      <c r="L274" s="90">
        <v>0</v>
      </c>
      <c r="M274" s="90">
        <v>0</v>
      </c>
      <c r="N274" s="90">
        <v>0</v>
      </c>
      <c r="O274" s="90">
        <v>2.4283279054922953E-2</v>
      </c>
      <c r="P274" s="90">
        <v>1.6212865372330694</v>
      </c>
      <c r="Q274" s="90">
        <v>0</v>
      </c>
      <c r="R274" s="91">
        <v>0</v>
      </c>
      <c r="S274" s="92">
        <f t="shared" si="162"/>
        <v>1.6455698162879924</v>
      </c>
      <c r="U274" s="107" t="s">
        <v>12</v>
      </c>
      <c r="V274" s="123">
        <v>0</v>
      </c>
      <c r="W274" s="123">
        <v>0</v>
      </c>
      <c r="X274" s="123">
        <v>0</v>
      </c>
      <c r="Y274" s="123">
        <v>0</v>
      </c>
      <c r="Z274" s="123">
        <v>0</v>
      </c>
      <c r="AA274" s="123">
        <v>2.4283279054922953E-2</v>
      </c>
      <c r="AB274" s="123">
        <v>1.6212865372330694</v>
      </c>
      <c r="AC274" s="124">
        <v>0</v>
      </c>
      <c r="AD274" s="123">
        <v>0</v>
      </c>
      <c r="AE274" s="123">
        <v>0</v>
      </c>
      <c r="AF274" s="123">
        <v>0</v>
      </c>
      <c r="AG274" s="123">
        <v>0</v>
      </c>
      <c r="AH274" s="123">
        <v>0</v>
      </c>
      <c r="AI274" s="125">
        <f t="shared" si="163"/>
        <v>1.6455698162879924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</row>
    <row r="275" spans="1:111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161"/>
        <v>0</v>
      </c>
      <c r="K275" s="78" t="s">
        <v>58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8">
        <v>0</v>
      </c>
      <c r="S275" s="89">
        <f t="shared" si="162"/>
        <v>0</v>
      </c>
      <c r="U275" s="108" t="s">
        <v>58</v>
      </c>
      <c r="V275" s="119">
        <v>0</v>
      </c>
      <c r="W275" s="119">
        <v>0</v>
      </c>
      <c r="X275" s="119">
        <v>0</v>
      </c>
      <c r="Y275" s="119">
        <v>0</v>
      </c>
      <c r="Z275" s="119">
        <v>0</v>
      </c>
      <c r="AA275" s="119">
        <v>0</v>
      </c>
      <c r="AB275" s="119">
        <v>0</v>
      </c>
      <c r="AC275" s="120">
        <v>0</v>
      </c>
      <c r="AD275" s="119">
        <v>0</v>
      </c>
      <c r="AE275" s="119">
        <v>0</v>
      </c>
      <c r="AF275" s="119">
        <v>0</v>
      </c>
      <c r="AG275" s="119">
        <v>0</v>
      </c>
      <c r="AH275" s="119">
        <v>0</v>
      </c>
      <c r="AI275" s="122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</row>
    <row r="276" spans="1:111" ht="15">
      <c r="A276" s="27" t="s">
        <v>17</v>
      </c>
      <c r="B276" s="41">
        <v>0.13522735925920895</v>
      </c>
      <c r="C276" s="41">
        <v>0</v>
      </c>
      <c r="D276" s="41">
        <v>1.8273967467460668</v>
      </c>
      <c r="E276" s="41">
        <v>0</v>
      </c>
      <c r="F276" s="397"/>
      <c r="G276" s="41">
        <v>0</v>
      </c>
      <c r="H276" s="42">
        <v>0</v>
      </c>
      <c r="I276" s="43">
        <f t="shared" si="161"/>
        <v>1.9626241060052758</v>
      </c>
      <c r="K276" s="77" t="s">
        <v>17</v>
      </c>
      <c r="L276" s="90">
        <v>0.13522735925920895</v>
      </c>
      <c r="M276" s="90">
        <v>0</v>
      </c>
      <c r="N276" s="90">
        <v>1.8273967467460668</v>
      </c>
      <c r="O276" s="90">
        <v>0</v>
      </c>
      <c r="P276" s="90">
        <v>0</v>
      </c>
      <c r="Q276" s="90">
        <v>0</v>
      </c>
      <c r="R276" s="91">
        <v>0</v>
      </c>
      <c r="S276" s="92">
        <f t="shared" si="162"/>
        <v>1.9626241060052758</v>
      </c>
      <c r="U276" s="107" t="s">
        <v>17</v>
      </c>
      <c r="V276" s="123">
        <v>0.13522735925920895</v>
      </c>
      <c r="W276" s="123">
        <v>0</v>
      </c>
      <c r="X276" s="123">
        <v>0</v>
      </c>
      <c r="Y276" s="123">
        <v>0</v>
      </c>
      <c r="Z276" s="123">
        <v>1.8273967467460668</v>
      </c>
      <c r="AA276" s="123">
        <v>0</v>
      </c>
      <c r="AB276" s="123">
        <v>0</v>
      </c>
      <c r="AC276" s="124">
        <v>0</v>
      </c>
      <c r="AD276" s="123">
        <v>0</v>
      </c>
      <c r="AE276" s="123">
        <v>0</v>
      </c>
      <c r="AF276" s="123">
        <v>0</v>
      </c>
      <c r="AG276" s="123">
        <v>0</v>
      </c>
      <c r="AH276" s="123">
        <v>0</v>
      </c>
      <c r="AI276" s="125">
        <f t="shared" si="163"/>
        <v>1.9626241060052758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</row>
    <row r="277" spans="1:111" ht="15">
      <c r="A277" s="28" t="s">
        <v>139</v>
      </c>
      <c r="B277" s="44">
        <v>22.919481294560768</v>
      </c>
      <c r="C277" s="44">
        <v>266.18290241956078</v>
      </c>
      <c r="D277" s="44">
        <v>999.19258248072401</v>
      </c>
      <c r="E277" s="44">
        <v>0</v>
      </c>
      <c r="F277" s="397"/>
      <c r="G277" s="44">
        <v>0</v>
      </c>
      <c r="H277" s="45">
        <v>0</v>
      </c>
      <c r="I277" s="40">
        <f t="shared" si="161"/>
        <v>1288.2949661948455</v>
      </c>
      <c r="K277" s="78" t="s">
        <v>139</v>
      </c>
      <c r="L277" s="44">
        <v>22.919481294560768</v>
      </c>
      <c r="M277" s="44">
        <v>266.18290241956078</v>
      </c>
      <c r="N277" s="44">
        <v>999.19258248072401</v>
      </c>
      <c r="O277" s="44">
        <v>0</v>
      </c>
      <c r="P277" s="44">
        <v>0</v>
      </c>
      <c r="Q277" s="44">
        <v>0</v>
      </c>
      <c r="R277" s="88">
        <v>0</v>
      </c>
      <c r="S277" s="89">
        <f t="shared" si="162"/>
        <v>1288.2949661948455</v>
      </c>
      <c r="U277" s="108" t="s">
        <v>139</v>
      </c>
      <c r="V277" s="119">
        <v>22.62339352768695</v>
      </c>
      <c r="W277" s="119">
        <v>0</v>
      </c>
      <c r="X277" s="119">
        <v>0</v>
      </c>
      <c r="Y277" s="119">
        <v>266.18290241956078</v>
      </c>
      <c r="Z277" s="119">
        <v>791.36857891199247</v>
      </c>
      <c r="AA277" s="119">
        <v>0</v>
      </c>
      <c r="AB277" s="119">
        <v>0</v>
      </c>
      <c r="AC277" s="120">
        <v>208.12009133560539</v>
      </c>
      <c r="AD277" s="119">
        <v>0.29608776687381622</v>
      </c>
      <c r="AE277" s="119">
        <v>0</v>
      </c>
      <c r="AF277" s="119">
        <v>0</v>
      </c>
      <c r="AG277" s="119">
        <v>207.8240035687316</v>
      </c>
      <c r="AH277" s="119">
        <v>0</v>
      </c>
      <c r="AI277" s="122">
        <f t="shared" si="163"/>
        <v>1288.2949661948455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</row>
    <row r="278" spans="1:111" ht="15">
      <c r="A278" s="27" t="s">
        <v>25</v>
      </c>
      <c r="B278" s="41">
        <v>7.1894414376511104</v>
      </c>
      <c r="C278" s="41">
        <v>0</v>
      </c>
      <c r="D278" s="41">
        <v>1.0788028359106798</v>
      </c>
      <c r="E278" s="41">
        <v>625.61864943772457</v>
      </c>
      <c r="F278" s="397"/>
      <c r="G278" s="41">
        <v>6.2472746199501969</v>
      </c>
      <c r="H278" s="42">
        <v>0</v>
      </c>
      <c r="I278" s="43">
        <f t="shared" si="161"/>
        <v>640.13416833123654</v>
      </c>
      <c r="K278" s="77" t="s">
        <v>25</v>
      </c>
      <c r="L278" s="90">
        <v>7.1894414376511104</v>
      </c>
      <c r="M278" s="90">
        <v>0</v>
      </c>
      <c r="N278" s="90">
        <v>1.0788028359106798</v>
      </c>
      <c r="O278" s="90">
        <v>625.61864943772457</v>
      </c>
      <c r="P278" s="90">
        <v>31.497955345557521</v>
      </c>
      <c r="Q278" s="90">
        <v>6.2472746199501969</v>
      </c>
      <c r="R278" s="91">
        <v>0</v>
      </c>
      <c r="S278" s="92">
        <f t="shared" si="162"/>
        <v>671.63212367679409</v>
      </c>
      <c r="U278" s="107" t="s">
        <v>25</v>
      </c>
      <c r="V278" s="123">
        <v>3.7291551546452206</v>
      </c>
      <c r="W278" s="123">
        <v>1.9334005985203546</v>
      </c>
      <c r="X278" s="123">
        <v>6.2472746199501969</v>
      </c>
      <c r="Y278" s="123">
        <v>0</v>
      </c>
      <c r="Z278" s="123">
        <v>0</v>
      </c>
      <c r="AA278" s="123">
        <v>624.53984660181391</v>
      </c>
      <c r="AB278" s="123">
        <v>31.497955345557521</v>
      </c>
      <c r="AC278" s="124">
        <v>3.6844913563068946</v>
      </c>
      <c r="AD278" s="123">
        <v>1.5268856844855352</v>
      </c>
      <c r="AE278" s="123">
        <v>1.0788028359106798</v>
      </c>
      <c r="AF278" s="123">
        <v>0</v>
      </c>
      <c r="AG278" s="123">
        <v>1.0788028359106798</v>
      </c>
      <c r="AH278" s="123">
        <v>0</v>
      </c>
      <c r="AI278" s="125">
        <f t="shared" si="163"/>
        <v>671.63212367679421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</row>
    <row r="279" spans="1:111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 t="shared" si="161"/>
        <v>0</v>
      </c>
      <c r="K279" s="78" t="s">
        <v>24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8">
        <v>0</v>
      </c>
      <c r="S279" s="89">
        <f t="shared" si="162"/>
        <v>0</v>
      </c>
      <c r="U279" s="108" t="s">
        <v>24</v>
      </c>
      <c r="V279" s="119">
        <v>0</v>
      </c>
      <c r="W279" s="119">
        <v>0</v>
      </c>
      <c r="X279" s="119">
        <v>0</v>
      </c>
      <c r="Y279" s="119">
        <v>0</v>
      </c>
      <c r="Z279" s="119">
        <v>0</v>
      </c>
      <c r="AA279" s="119">
        <v>0</v>
      </c>
      <c r="AB279" s="119">
        <v>0</v>
      </c>
      <c r="AC279" s="120">
        <v>0</v>
      </c>
      <c r="AD279" s="119">
        <v>0</v>
      </c>
      <c r="AE279" s="119">
        <v>0</v>
      </c>
      <c r="AF279" s="119">
        <v>0</v>
      </c>
      <c r="AG279" s="119">
        <v>0</v>
      </c>
      <c r="AH279" s="119">
        <v>0</v>
      </c>
      <c r="AI279" s="122">
        <f t="shared" si="163"/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</row>
    <row r="280" spans="1:111" ht="15">
      <c r="A280" s="27" t="s">
        <v>59</v>
      </c>
      <c r="B280" s="41">
        <v>0.43176925555123541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161"/>
        <v>0.43176925555123541</v>
      </c>
      <c r="K280" s="77" t="s">
        <v>59</v>
      </c>
      <c r="L280" s="90">
        <v>0.43176925555123541</v>
      </c>
      <c r="M280" s="90">
        <v>0</v>
      </c>
      <c r="N280" s="90">
        <v>0</v>
      </c>
      <c r="O280" s="90">
        <v>0</v>
      </c>
      <c r="P280" s="90">
        <v>0</v>
      </c>
      <c r="Q280" s="90">
        <v>0</v>
      </c>
      <c r="R280" s="91">
        <v>0</v>
      </c>
      <c r="S280" s="92">
        <f t="shared" si="162"/>
        <v>0.43176925555123541</v>
      </c>
      <c r="U280" s="107" t="s">
        <v>59</v>
      </c>
      <c r="V280" s="123">
        <v>0.43176925555123541</v>
      </c>
      <c r="W280" s="123">
        <v>0</v>
      </c>
      <c r="X280" s="123">
        <v>0</v>
      </c>
      <c r="Y280" s="123">
        <v>0</v>
      </c>
      <c r="Z280" s="123">
        <v>0</v>
      </c>
      <c r="AA280" s="123">
        <v>0</v>
      </c>
      <c r="AB280" s="123">
        <v>0</v>
      </c>
      <c r="AC280" s="124">
        <v>0</v>
      </c>
      <c r="AD280" s="123">
        <v>0</v>
      </c>
      <c r="AE280" s="123">
        <v>0</v>
      </c>
      <c r="AF280" s="123">
        <v>0</v>
      </c>
      <c r="AG280" s="123">
        <v>0</v>
      </c>
      <c r="AH280" s="123">
        <v>0</v>
      </c>
      <c r="AI280" s="125">
        <f t="shared" si="163"/>
        <v>0.43176925555123541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</row>
    <row r="281" spans="1:111" ht="15">
      <c r="A281" s="28" t="s">
        <v>22</v>
      </c>
      <c r="B281" s="44">
        <v>0.68916791538949074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161"/>
        <v>0.68916791538949074</v>
      </c>
      <c r="K281" s="78" t="s">
        <v>22</v>
      </c>
      <c r="L281" s="44">
        <v>0.68916791538949074</v>
      </c>
      <c r="M281" s="44">
        <v>0</v>
      </c>
      <c r="N281" s="44">
        <v>0</v>
      </c>
      <c r="O281" s="44">
        <v>0</v>
      </c>
      <c r="P281" s="44">
        <v>2.046850634238393</v>
      </c>
      <c r="Q281" s="44">
        <v>0</v>
      </c>
      <c r="R281" s="88">
        <v>0</v>
      </c>
      <c r="S281" s="89">
        <f t="shared" si="162"/>
        <v>2.7360185496278837</v>
      </c>
      <c r="U281" s="108" t="s">
        <v>22</v>
      </c>
      <c r="V281" s="119">
        <v>0</v>
      </c>
      <c r="W281" s="119">
        <v>0</v>
      </c>
      <c r="X281" s="119">
        <v>0</v>
      </c>
      <c r="Y281" s="119">
        <v>0</v>
      </c>
      <c r="Z281" s="119">
        <v>0</v>
      </c>
      <c r="AA281" s="119">
        <v>0</v>
      </c>
      <c r="AB281" s="119">
        <v>2.046850634238393</v>
      </c>
      <c r="AC281" s="120">
        <v>0.68916791538949074</v>
      </c>
      <c r="AD281" s="119">
        <v>0.68916791538949074</v>
      </c>
      <c r="AE281" s="119">
        <v>0</v>
      </c>
      <c r="AF281" s="119">
        <v>0</v>
      </c>
      <c r="AG281" s="119">
        <v>0</v>
      </c>
      <c r="AH281" s="119">
        <v>0</v>
      </c>
      <c r="AI281" s="122">
        <f t="shared" si="163"/>
        <v>2.7360185496278837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</row>
    <row r="282" spans="1:111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 t="shared" si="161"/>
        <v>0</v>
      </c>
      <c r="K282" s="77" t="s">
        <v>21</v>
      </c>
      <c r="L282" s="90">
        <v>0</v>
      </c>
      <c r="M282" s="90">
        <v>0</v>
      </c>
      <c r="N282" s="90">
        <v>0</v>
      </c>
      <c r="O282" s="90">
        <v>0</v>
      </c>
      <c r="P282" s="90">
        <v>0</v>
      </c>
      <c r="Q282" s="90">
        <v>0</v>
      </c>
      <c r="R282" s="91">
        <v>0</v>
      </c>
      <c r="S282" s="92">
        <f t="shared" si="162"/>
        <v>0</v>
      </c>
      <c r="U282" s="107" t="s">
        <v>60</v>
      </c>
      <c r="V282" s="123">
        <v>0</v>
      </c>
      <c r="W282" s="123">
        <v>0</v>
      </c>
      <c r="X282" s="123">
        <v>0</v>
      </c>
      <c r="Y282" s="123">
        <v>0</v>
      </c>
      <c r="Z282" s="123">
        <v>0</v>
      </c>
      <c r="AA282" s="123">
        <v>0</v>
      </c>
      <c r="AB282" s="123">
        <v>0</v>
      </c>
      <c r="AC282" s="124">
        <v>0</v>
      </c>
      <c r="AD282" s="123">
        <v>0</v>
      </c>
      <c r="AE282" s="123">
        <v>0</v>
      </c>
      <c r="AF282" s="123">
        <v>0</v>
      </c>
      <c r="AG282" s="123">
        <v>0</v>
      </c>
      <c r="AH282" s="123">
        <v>0</v>
      </c>
      <c r="AI282" s="125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</row>
    <row r="283" spans="1:111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161"/>
        <v>0</v>
      </c>
      <c r="K283" s="79" t="s">
        <v>63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8">
        <v>0</v>
      </c>
      <c r="S283" s="89">
        <f t="shared" si="162"/>
        <v>0</v>
      </c>
      <c r="U283" s="109" t="s">
        <v>61</v>
      </c>
      <c r="V283" s="119">
        <v>0</v>
      </c>
      <c r="W283" s="119">
        <v>0</v>
      </c>
      <c r="X283" s="119">
        <v>0</v>
      </c>
      <c r="Y283" s="119">
        <v>0</v>
      </c>
      <c r="Z283" s="119">
        <v>0</v>
      </c>
      <c r="AA283" s="119">
        <v>0</v>
      </c>
      <c r="AB283" s="119">
        <v>0</v>
      </c>
      <c r="AC283" s="120">
        <v>0</v>
      </c>
      <c r="AD283" s="121">
        <v>0</v>
      </c>
      <c r="AE283" s="121">
        <v>0</v>
      </c>
      <c r="AF283" s="121">
        <v>0</v>
      </c>
      <c r="AG283" s="121">
        <v>0</v>
      </c>
      <c r="AH283" s="121">
        <v>0</v>
      </c>
      <c r="AI283" s="122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</row>
    <row r="284" spans="1:111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161"/>
        <v>0</v>
      </c>
      <c r="K284" s="80" t="s">
        <v>23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4">
        <v>0</v>
      </c>
      <c r="S284" s="95">
        <f t="shared" si="162"/>
        <v>0</v>
      </c>
      <c r="U284" s="110" t="s">
        <v>64</v>
      </c>
      <c r="V284" s="126">
        <v>0</v>
      </c>
      <c r="W284" s="126">
        <v>0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7">
        <v>0</v>
      </c>
      <c r="AI284" s="128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</row>
    <row r="285" spans="1:111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161"/>
        <v>0</v>
      </c>
      <c r="K285" s="81" t="s">
        <v>19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96">
        <v>0</v>
      </c>
      <c r="S285" s="97">
        <f t="shared" si="162"/>
        <v>0</v>
      </c>
      <c r="U285" s="111" t="s">
        <v>19</v>
      </c>
      <c r="V285" s="129">
        <v>0</v>
      </c>
      <c r="W285" s="129">
        <v>0</v>
      </c>
      <c r="X285" s="129">
        <v>0</v>
      </c>
      <c r="Y285" s="129">
        <v>0</v>
      </c>
      <c r="Z285" s="129">
        <v>0</v>
      </c>
      <c r="AA285" s="129">
        <v>0</v>
      </c>
      <c r="AB285" s="129">
        <v>0</v>
      </c>
      <c r="AC285" s="129">
        <v>0</v>
      </c>
      <c r="AD285" s="130">
        <v>0</v>
      </c>
      <c r="AE285" s="130">
        <v>0</v>
      </c>
      <c r="AF285" s="130">
        <v>0</v>
      </c>
      <c r="AG285" s="130">
        <v>0</v>
      </c>
      <c r="AH285" s="130">
        <v>0</v>
      </c>
      <c r="AI285" s="131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</row>
    <row r="286" spans="1:111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161"/>
        <v>0</v>
      </c>
      <c r="K286" s="80" t="s">
        <v>20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4">
        <v>0</v>
      </c>
      <c r="S286" s="95">
        <f t="shared" si="162"/>
        <v>0</v>
      </c>
      <c r="U286" s="110" t="s">
        <v>20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7">
        <v>0</v>
      </c>
      <c r="AI286" s="128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</row>
    <row r="287" spans="1:111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161"/>
        <v>0</v>
      </c>
      <c r="K287" s="82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8">
        <v>0</v>
      </c>
      <c r="S287" s="99">
        <f t="shared" si="162"/>
        <v>0</v>
      </c>
      <c r="U287" s="111" t="s">
        <v>11</v>
      </c>
      <c r="V287" s="129">
        <v>0</v>
      </c>
      <c r="W287" s="129">
        <v>0</v>
      </c>
      <c r="X287" s="129">
        <v>0</v>
      </c>
      <c r="Y287" s="129">
        <v>0</v>
      </c>
      <c r="Z287" s="129">
        <v>0</v>
      </c>
      <c r="AA287" s="129">
        <v>0</v>
      </c>
      <c r="AB287" s="129">
        <v>0</v>
      </c>
      <c r="AC287" s="129">
        <v>0</v>
      </c>
      <c r="AD287" s="130">
        <v>0</v>
      </c>
      <c r="AE287" s="130">
        <v>0</v>
      </c>
      <c r="AF287" s="130">
        <v>0</v>
      </c>
      <c r="AG287" s="130">
        <v>0</v>
      </c>
      <c r="AH287" s="130">
        <v>0</v>
      </c>
      <c r="AI287" s="131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</row>
    <row r="288" spans="1:111" ht="15">
      <c r="A288" s="34" t="s">
        <v>26</v>
      </c>
      <c r="B288" s="70">
        <f>SUM(B267:B283)</f>
        <v>58.573712517019636</v>
      </c>
      <c r="C288" s="70">
        <f t="shared" ref="C288:I288" si="164">SUM(C267:C283)</f>
        <v>391.02356422858873</v>
      </c>
      <c r="D288" s="70">
        <f t="shared" si="164"/>
        <v>1057.8581012228835</v>
      </c>
      <c r="E288" s="70">
        <f t="shared" si="164"/>
        <v>658.3153577476221</v>
      </c>
      <c r="F288" s="70">
        <f t="shared" si="164"/>
        <v>0</v>
      </c>
      <c r="G288" s="70">
        <f t="shared" si="164"/>
        <v>6.2472746199501969</v>
      </c>
      <c r="H288" s="71">
        <f t="shared" si="164"/>
        <v>0</v>
      </c>
      <c r="I288" s="40">
        <f t="shared" si="164"/>
        <v>2172.0180103360644</v>
      </c>
      <c r="K288" s="83" t="s">
        <v>26</v>
      </c>
      <c r="L288" s="70">
        <f>SUM(L267:L283)</f>
        <v>58.573712517019636</v>
      </c>
      <c r="M288" s="70">
        <f t="shared" ref="M288:S288" si="165">SUM(M267:M283)</f>
        <v>391.02356422858873</v>
      </c>
      <c r="N288" s="70">
        <f t="shared" si="165"/>
        <v>1057.8581012228835</v>
      </c>
      <c r="O288" s="70">
        <f t="shared" si="165"/>
        <v>658.3153577476221</v>
      </c>
      <c r="P288" s="70">
        <f t="shared" si="165"/>
        <v>472.93642966871613</v>
      </c>
      <c r="Q288" s="70">
        <f t="shared" si="165"/>
        <v>6.2472746199501969</v>
      </c>
      <c r="R288" s="71">
        <f t="shared" si="165"/>
        <v>0</v>
      </c>
      <c r="S288" s="100">
        <f t="shared" si="165"/>
        <v>2644.9544400047803</v>
      </c>
      <c r="U288" s="114" t="s">
        <v>86</v>
      </c>
      <c r="V288" s="132">
        <f>SUM(V267:V283)</f>
        <v>54.128170551750429</v>
      </c>
      <c r="W288" s="132">
        <f t="shared" ref="W288:AH288" si="166">SUM(W267:W283)</f>
        <v>1.9334005985203546</v>
      </c>
      <c r="X288" s="132">
        <f t="shared" si="166"/>
        <v>6.2472746199501969</v>
      </c>
      <c r="Y288" s="132">
        <f t="shared" si="166"/>
        <v>391.02356422858873</v>
      </c>
      <c r="Z288" s="132">
        <f t="shared" si="166"/>
        <v>848.95529481824133</v>
      </c>
      <c r="AA288" s="132">
        <f t="shared" si="166"/>
        <v>657.23655491171144</v>
      </c>
      <c r="AB288" s="132">
        <f t="shared" si="166"/>
        <v>472.93642966871613</v>
      </c>
      <c r="AC288" s="132">
        <f t="shared" si="166"/>
        <v>212.49375060730179</v>
      </c>
      <c r="AD288" s="133">
        <f t="shared" si="166"/>
        <v>2.5121413667488421</v>
      </c>
      <c r="AE288" s="133">
        <f t="shared" si="166"/>
        <v>1.0788028359106798</v>
      </c>
      <c r="AF288" s="133">
        <f t="shared" si="166"/>
        <v>0</v>
      </c>
      <c r="AG288" s="133">
        <f t="shared" si="166"/>
        <v>208.90280640464229</v>
      </c>
      <c r="AH288" s="133">
        <f t="shared" si="166"/>
        <v>0</v>
      </c>
      <c r="AI288" s="134">
        <f>SUM(V288:AC288)</f>
        <v>2644.9544400047807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</row>
    <row r="289" spans="1:111" s="14" customFormat="1" ht="15" thickBot="1">
      <c r="A289" s="31" t="s">
        <v>86</v>
      </c>
      <c r="B289" s="49">
        <f>IF($I288=0,"-",B288/$I288)</f>
        <v>2.69674156651937E-2</v>
      </c>
      <c r="C289" s="49">
        <f t="shared" ref="C289:H289" si="167">IF($I288=0,"-",C288/$I288)</f>
        <v>0.18002777249903548</v>
      </c>
      <c r="D289" s="49">
        <f t="shared" si="167"/>
        <v>0.48703928613336267</v>
      </c>
      <c r="E289" s="49">
        <f t="shared" si="167"/>
        <v>0.30308927210311881</v>
      </c>
      <c r="F289" s="49">
        <f t="shared" si="167"/>
        <v>0</v>
      </c>
      <c r="G289" s="49">
        <f t="shared" si="167"/>
        <v>2.8762535992892576E-3</v>
      </c>
      <c r="H289" s="72">
        <f t="shared" si="167"/>
        <v>0</v>
      </c>
      <c r="I289" s="50">
        <f>SUM(B289:H289)</f>
        <v>1</v>
      </c>
      <c r="K289" s="84" t="s">
        <v>86</v>
      </c>
      <c r="L289" s="101">
        <f>IF($S288=0,"-",L288/$S288)</f>
        <v>2.2145452349233576E-2</v>
      </c>
      <c r="M289" s="101">
        <f t="shared" ref="M289:R289" si="168">IF($S288=0,"-",M288/$S288)</f>
        <v>0.14783754242204716</v>
      </c>
      <c r="N289" s="101">
        <f t="shared" si="168"/>
        <v>0.39995324124409931</v>
      </c>
      <c r="O289" s="101">
        <f t="shared" si="168"/>
        <v>0.24889478162294257</v>
      </c>
      <c r="P289" s="101">
        <f t="shared" si="168"/>
        <v>0.17880702310617547</v>
      </c>
      <c r="Q289" s="101">
        <f t="shared" si="168"/>
        <v>2.3619592555019233E-3</v>
      </c>
      <c r="R289" s="102">
        <f t="shared" si="168"/>
        <v>0</v>
      </c>
      <c r="S289" s="103">
        <f>SUM(L289:R289)</f>
        <v>1</v>
      </c>
      <c r="U289" s="115"/>
      <c r="V289" s="135">
        <f>+V288/$AI288</f>
        <v>2.0464689195800512E-2</v>
      </c>
      <c r="W289" s="135">
        <f t="shared" ref="W289:AH289" si="169">+W288/$AI288</f>
        <v>7.3097690050073609E-4</v>
      </c>
      <c r="X289" s="135">
        <f t="shared" si="169"/>
        <v>2.3619592555019229E-3</v>
      </c>
      <c r="Y289" s="135">
        <f t="shared" si="169"/>
        <v>0.14783754242204714</v>
      </c>
      <c r="Z289" s="135">
        <f t="shared" si="169"/>
        <v>0.32097161371774208</v>
      </c>
      <c r="AA289" s="135">
        <f t="shared" si="169"/>
        <v>0.24848690963104964</v>
      </c>
      <c r="AB289" s="135">
        <f t="shared" si="169"/>
        <v>0.17880702310617544</v>
      </c>
      <c r="AC289" s="135">
        <f t="shared" si="169"/>
        <v>8.0339285771182406E-2</v>
      </c>
      <c r="AD289" s="135">
        <f t="shared" si="169"/>
        <v>9.497862529323195E-4</v>
      </c>
      <c r="AE289" s="135">
        <f t="shared" si="169"/>
        <v>4.0787199189288491E-4</v>
      </c>
      <c r="AF289" s="135">
        <f t="shared" si="169"/>
        <v>0</v>
      </c>
      <c r="AG289" s="135">
        <f t="shared" si="169"/>
        <v>7.8981627526357207E-2</v>
      </c>
      <c r="AH289" s="135">
        <f t="shared" si="169"/>
        <v>0</v>
      </c>
      <c r="AI289" s="136">
        <f>SUM(V289:AC289)</f>
        <v>0.99999999999999989</v>
      </c>
    </row>
    <row r="290" spans="1:111" ht="15" thickBot="1">
      <c r="A290" s="32"/>
      <c r="B290" s="32"/>
      <c r="C290" s="32"/>
      <c r="D290" s="32"/>
      <c r="E290" s="32"/>
      <c r="F290" s="32"/>
      <c r="G290" s="32"/>
      <c r="H290" s="32"/>
      <c r="I290" s="32"/>
      <c r="K290" s="32"/>
      <c r="L290" s="32"/>
      <c r="M290" s="32"/>
      <c r="N290" s="32"/>
      <c r="O290" s="32"/>
      <c r="P290" s="32"/>
      <c r="Q290" s="32"/>
      <c r="R290" s="32"/>
      <c r="S290" s="32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spans="1:111" ht="30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4" t="s">
        <v>37</v>
      </c>
      <c r="L291" s="86" t="s">
        <v>0</v>
      </c>
      <c r="M291" s="86" t="s">
        <v>1</v>
      </c>
      <c r="N291" s="86" t="s">
        <v>2</v>
      </c>
      <c r="O291" s="86" t="s">
        <v>3</v>
      </c>
      <c r="P291" s="86" t="s">
        <v>27</v>
      </c>
      <c r="Q291" s="86" t="s">
        <v>4</v>
      </c>
      <c r="R291" s="86" t="s">
        <v>5</v>
      </c>
      <c r="S291" s="87" t="s">
        <v>6</v>
      </c>
      <c r="U291" s="445" t="s">
        <v>37</v>
      </c>
      <c r="V291" s="116" t="s">
        <v>77</v>
      </c>
      <c r="W291" s="116" t="s">
        <v>78</v>
      </c>
      <c r="X291" s="116" t="s">
        <v>4</v>
      </c>
      <c r="Y291" s="116" t="s">
        <v>1</v>
      </c>
      <c r="Z291" s="116" t="s">
        <v>2</v>
      </c>
      <c r="AA291" s="116" t="s">
        <v>3</v>
      </c>
      <c r="AB291" s="116" t="s">
        <v>54</v>
      </c>
      <c r="AC291" s="116" t="s">
        <v>66</v>
      </c>
      <c r="AD291" s="117" t="s">
        <v>79</v>
      </c>
      <c r="AE291" s="117" t="s">
        <v>80</v>
      </c>
      <c r="AF291" s="117" t="s">
        <v>81</v>
      </c>
      <c r="AG291" s="117" t="s">
        <v>82</v>
      </c>
      <c r="AH291" s="117" t="s">
        <v>83</v>
      </c>
      <c r="AI291" s="118" t="s">
        <v>62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spans="1:111" ht="15">
      <c r="A292" s="411" t="s">
        <v>37</v>
      </c>
      <c r="B292" s="386" t="s">
        <v>119</v>
      </c>
      <c r="C292" s="387"/>
      <c r="D292" s="387"/>
      <c r="E292" s="387"/>
      <c r="F292" s="387"/>
      <c r="G292" s="387"/>
      <c r="H292" s="387"/>
      <c r="I292" s="388"/>
      <c r="K292" s="405" t="s">
        <v>37</v>
      </c>
      <c r="L292" s="389" t="s">
        <v>119</v>
      </c>
      <c r="M292" s="390"/>
      <c r="N292" s="390"/>
      <c r="O292" s="390"/>
      <c r="P292" s="390"/>
      <c r="Q292" s="390"/>
      <c r="R292" s="390"/>
      <c r="S292" s="391"/>
      <c r="U292" s="446" t="s">
        <v>37</v>
      </c>
      <c r="V292" s="402" t="s">
        <v>119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3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spans="1:111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  <c r="K293" s="85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4">
        <v>0</v>
      </c>
      <c r="S293" s="105">
        <f>SUM(L293:R293)</f>
        <v>0</v>
      </c>
      <c r="U293" s="106" t="s">
        <v>7</v>
      </c>
      <c r="V293" s="119">
        <v>0</v>
      </c>
      <c r="W293" s="119">
        <v>0</v>
      </c>
      <c r="X293" s="119">
        <v>0</v>
      </c>
      <c r="Y293" s="119">
        <v>0</v>
      </c>
      <c r="Z293" s="119">
        <v>0</v>
      </c>
      <c r="AA293" s="119">
        <v>0</v>
      </c>
      <c r="AB293" s="119">
        <v>0</v>
      </c>
      <c r="AC293" s="120">
        <v>0</v>
      </c>
      <c r="AD293" s="121">
        <v>0</v>
      </c>
      <c r="AE293" s="121">
        <v>0</v>
      </c>
      <c r="AF293" s="121">
        <v>0</v>
      </c>
      <c r="AG293" s="121">
        <v>0</v>
      </c>
      <c r="AH293" s="121">
        <v>0</v>
      </c>
      <c r="AI293" s="122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spans="1:111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170">SUM(B294:H294)</f>
        <v>0</v>
      </c>
      <c r="K294" s="77" t="s">
        <v>8</v>
      </c>
      <c r="L294" s="90">
        <v>0</v>
      </c>
      <c r="M294" s="90">
        <v>0</v>
      </c>
      <c r="N294" s="90">
        <v>0</v>
      </c>
      <c r="O294" s="90">
        <v>0</v>
      </c>
      <c r="P294" s="90">
        <v>0</v>
      </c>
      <c r="Q294" s="90">
        <v>0</v>
      </c>
      <c r="R294" s="91">
        <v>0</v>
      </c>
      <c r="S294" s="92">
        <f t="shared" ref="S294:S313" si="171">SUM(L294:R294)</f>
        <v>0</v>
      </c>
      <c r="U294" s="107" t="s">
        <v>8</v>
      </c>
      <c r="V294" s="123">
        <v>0</v>
      </c>
      <c r="W294" s="123">
        <v>0</v>
      </c>
      <c r="X294" s="123">
        <v>0</v>
      </c>
      <c r="Y294" s="123">
        <v>0</v>
      </c>
      <c r="Z294" s="123">
        <v>0</v>
      </c>
      <c r="AA294" s="123">
        <v>0</v>
      </c>
      <c r="AB294" s="123">
        <v>0</v>
      </c>
      <c r="AC294" s="124">
        <v>0</v>
      </c>
      <c r="AD294" s="123">
        <v>0</v>
      </c>
      <c r="AE294" s="123">
        <v>0</v>
      </c>
      <c r="AF294" s="123">
        <v>0</v>
      </c>
      <c r="AG294" s="123">
        <v>0</v>
      </c>
      <c r="AH294" s="123">
        <v>0</v>
      </c>
      <c r="AI294" s="125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spans="1:111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170"/>
        <v>0</v>
      </c>
      <c r="K295" s="78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8">
        <v>0</v>
      </c>
      <c r="S295" s="89">
        <f t="shared" si="171"/>
        <v>0</v>
      </c>
      <c r="U295" s="108" t="s">
        <v>10</v>
      </c>
      <c r="V295" s="119">
        <v>0</v>
      </c>
      <c r="W295" s="119">
        <v>0</v>
      </c>
      <c r="X295" s="119">
        <v>0</v>
      </c>
      <c r="Y295" s="119">
        <v>0</v>
      </c>
      <c r="Z295" s="119">
        <v>0</v>
      </c>
      <c r="AA295" s="119">
        <v>0</v>
      </c>
      <c r="AB295" s="119">
        <v>0</v>
      </c>
      <c r="AC295" s="120">
        <v>0</v>
      </c>
      <c r="AD295" s="121">
        <v>0</v>
      </c>
      <c r="AE295" s="121">
        <v>0</v>
      </c>
      <c r="AF295" s="121">
        <v>0</v>
      </c>
      <c r="AG295" s="121">
        <v>0</v>
      </c>
      <c r="AH295" s="121">
        <v>0</v>
      </c>
      <c r="AI295" s="122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spans="1:111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170"/>
        <v>0</v>
      </c>
      <c r="K296" s="77" t="s">
        <v>55</v>
      </c>
      <c r="L296" s="90">
        <v>0</v>
      </c>
      <c r="M296" s="90">
        <v>0</v>
      </c>
      <c r="N296" s="90">
        <v>0</v>
      </c>
      <c r="O296" s="90">
        <v>0</v>
      </c>
      <c r="P296" s="90">
        <v>0</v>
      </c>
      <c r="Q296" s="90">
        <v>0</v>
      </c>
      <c r="R296" s="91">
        <v>0</v>
      </c>
      <c r="S296" s="92">
        <f t="shared" si="171"/>
        <v>0</v>
      </c>
      <c r="U296" s="107" t="s">
        <v>55</v>
      </c>
      <c r="V296" s="123">
        <v>0</v>
      </c>
      <c r="W296" s="123">
        <v>0</v>
      </c>
      <c r="X296" s="123">
        <v>0</v>
      </c>
      <c r="Y296" s="123">
        <v>0</v>
      </c>
      <c r="Z296" s="123">
        <v>0</v>
      </c>
      <c r="AA296" s="123">
        <v>0</v>
      </c>
      <c r="AB296" s="123">
        <v>0</v>
      </c>
      <c r="AC296" s="124">
        <v>0</v>
      </c>
      <c r="AD296" s="123">
        <v>0</v>
      </c>
      <c r="AE296" s="123">
        <v>0</v>
      </c>
      <c r="AF296" s="123">
        <v>0</v>
      </c>
      <c r="AG296" s="123">
        <v>0</v>
      </c>
      <c r="AH296" s="123">
        <v>0</v>
      </c>
      <c r="AI296" s="125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spans="1:111" ht="15">
      <c r="A297" s="28" t="s">
        <v>16</v>
      </c>
      <c r="B297" s="44">
        <v>137.38142069085944</v>
      </c>
      <c r="C297" s="44">
        <v>331.2878262260628</v>
      </c>
      <c r="D297" s="44">
        <v>43.704030200621688</v>
      </c>
      <c r="E297" s="44">
        <v>0</v>
      </c>
      <c r="F297" s="397"/>
      <c r="G297" s="44">
        <v>0</v>
      </c>
      <c r="H297" s="45">
        <v>0</v>
      </c>
      <c r="I297" s="40">
        <f t="shared" si="170"/>
        <v>512.37327711754392</v>
      </c>
      <c r="K297" s="78" t="s">
        <v>16</v>
      </c>
      <c r="L297" s="44">
        <v>137.38142069085944</v>
      </c>
      <c r="M297" s="44">
        <v>331.2878262260628</v>
      </c>
      <c r="N297" s="44">
        <v>43.704030200621688</v>
      </c>
      <c r="O297" s="44">
        <v>0</v>
      </c>
      <c r="P297" s="44">
        <v>0</v>
      </c>
      <c r="Q297" s="44">
        <v>0</v>
      </c>
      <c r="R297" s="88">
        <v>0</v>
      </c>
      <c r="S297" s="89">
        <f t="shared" si="171"/>
        <v>512.37327711754392</v>
      </c>
      <c r="U297" s="108" t="s">
        <v>16</v>
      </c>
      <c r="V297" s="119">
        <v>136.65789500295477</v>
      </c>
      <c r="W297" s="119">
        <v>0</v>
      </c>
      <c r="X297" s="119">
        <v>0</v>
      </c>
      <c r="Y297" s="119">
        <v>331.2878262260628</v>
      </c>
      <c r="Z297" s="119">
        <v>37.798775605391327</v>
      </c>
      <c r="AA297" s="119">
        <v>0</v>
      </c>
      <c r="AB297" s="119">
        <v>0</v>
      </c>
      <c r="AC297" s="120">
        <v>6.6287802831350264</v>
      </c>
      <c r="AD297" s="121">
        <v>0.72352568790466398</v>
      </c>
      <c r="AE297" s="121">
        <v>0</v>
      </c>
      <c r="AF297" s="121">
        <v>0</v>
      </c>
      <c r="AG297" s="121">
        <v>5.905254595230363</v>
      </c>
      <c r="AH297" s="121">
        <v>0</v>
      </c>
      <c r="AI297" s="122">
        <f t="shared" si="172"/>
        <v>512.37327711754392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spans="1:111" ht="15">
      <c r="A298" s="27" t="s">
        <v>67</v>
      </c>
      <c r="B298" s="41">
        <v>81.094260172344136</v>
      </c>
      <c r="C298" s="41">
        <v>146.47647824039581</v>
      </c>
      <c r="D298" s="41">
        <v>42.263436328343992</v>
      </c>
      <c r="E298" s="41">
        <v>0.63529144759377854</v>
      </c>
      <c r="F298" s="397"/>
      <c r="G298" s="41">
        <v>0</v>
      </c>
      <c r="H298" s="42">
        <v>0</v>
      </c>
      <c r="I298" s="43">
        <f t="shared" si="170"/>
        <v>270.4694661886777</v>
      </c>
      <c r="K298" s="77" t="s">
        <v>67</v>
      </c>
      <c r="L298" s="90">
        <v>81.094260172344136</v>
      </c>
      <c r="M298" s="90">
        <v>146.47647824039581</v>
      </c>
      <c r="N298" s="90">
        <v>42.263436328343992</v>
      </c>
      <c r="O298" s="90">
        <v>0.63529144759377854</v>
      </c>
      <c r="P298" s="90">
        <v>0</v>
      </c>
      <c r="Q298" s="90">
        <v>0</v>
      </c>
      <c r="R298" s="91">
        <v>0</v>
      </c>
      <c r="S298" s="92">
        <f t="shared" si="171"/>
        <v>270.4694661886777</v>
      </c>
      <c r="U298" s="107" t="s">
        <v>56</v>
      </c>
      <c r="V298" s="123">
        <v>77.025218450505989</v>
      </c>
      <c r="W298" s="123">
        <v>0</v>
      </c>
      <c r="X298" s="123">
        <v>0</v>
      </c>
      <c r="Y298" s="123">
        <v>146.47647824039581</v>
      </c>
      <c r="Z298" s="123">
        <v>39.382567213121305</v>
      </c>
      <c r="AA298" s="123">
        <v>0.63529144759377854</v>
      </c>
      <c r="AB298" s="123">
        <v>0</v>
      </c>
      <c r="AC298" s="124">
        <v>6.9499108370608393</v>
      </c>
      <c r="AD298" s="123">
        <v>4.0690417218381514</v>
      </c>
      <c r="AE298" s="123">
        <v>0</v>
      </c>
      <c r="AF298" s="123">
        <v>0</v>
      </c>
      <c r="AG298" s="123">
        <v>2.8808691152226871</v>
      </c>
      <c r="AH298" s="123">
        <v>0</v>
      </c>
      <c r="AI298" s="125">
        <f t="shared" si="172"/>
        <v>270.4694661886777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spans="1:111" ht="15">
      <c r="A299" s="28" t="s">
        <v>57</v>
      </c>
      <c r="B299" s="44">
        <v>0</v>
      </c>
      <c r="C299" s="44">
        <v>0</v>
      </c>
      <c r="D299" s="44">
        <v>0</v>
      </c>
      <c r="E299" s="44">
        <v>1.6614247504888924</v>
      </c>
      <c r="F299" s="397"/>
      <c r="G299" s="44">
        <v>0</v>
      </c>
      <c r="H299" s="45">
        <v>0</v>
      </c>
      <c r="I299" s="40">
        <f t="shared" si="170"/>
        <v>1.6614247504888924</v>
      </c>
      <c r="K299" s="78" t="s">
        <v>57</v>
      </c>
      <c r="L299" s="44">
        <v>0</v>
      </c>
      <c r="M299" s="44">
        <v>0</v>
      </c>
      <c r="N299" s="44">
        <v>0</v>
      </c>
      <c r="O299" s="44">
        <v>1.6614247504888924</v>
      </c>
      <c r="P299" s="44">
        <v>620.63152878068104</v>
      </c>
      <c r="Q299" s="44">
        <v>0</v>
      </c>
      <c r="R299" s="88">
        <v>0</v>
      </c>
      <c r="S299" s="89">
        <f t="shared" si="171"/>
        <v>622.29295353116993</v>
      </c>
      <c r="U299" s="108" t="s">
        <v>57</v>
      </c>
      <c r="V299" s="119">
        <v>0</v>
      </c>
      <c r="W299" s="119">
        <v>0</v>
      </c>
      <c r="X299" s="119">
        <v>0</v>
      </c>
      <c r="Y299" s="119">
        <v>0</v>
      </c>
      <c r="Z299" s="119">
        <v>0</v>
      </c>
      <c r="AA299" s="119">
        <v>1.6614247504888924</v>
      </c>
      <c r="AB299" s="119">
        <v>620.63152878068104</v>
      </c>
      <c r="AC299" s="120">
        <v>0</v>
      </c>
      <c r="AD299" s="119">
        <v>0</v>
      </c>
      <c r="AE299" s="119">
        <v>0</v>
      </c>
      <c r="AF299" s="119">
        <v>0</v>
      </c>
      <c r="AG299" s="119">
        <v>0</v>
      </c>
      <c r="AH299" s="119">
        <v>0</v>
      </c>
      <c r="AI299" s="122">
        <f t="shared" si="172"/>
        <v>622.29295353116993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spans="1:111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170"/>
        <v>0</v>
      </c>
      <c r="K300" s="77" t="s">
        <v>12</v>
      </c>
      <c r="L300" s="90">
        <v>0</v>
      </c>
      <c r="M300" s="90">
        <v>0</v>
      </c>
      <c r="N300" s="90">
        <v>0</v>
      </c>
      <c r="O300" s="90">
        <v>0</v>
      </c>
      <c r="P300" s="90">
        <v>28.812221206720533</v>
      </c>
      <c r="Q300" s="90">
        <v>0</v>
      </c>
      <c r="R300" s="91">
        <v>0</v>
      </c>
      <c r="S300" s="92">
        <f t="shared" si="171"/>
        <v>28.812221206720533</v>
      </c>
      <c r="U300" s="107" t="s">
        <v>12</v>
      </c>
      <c r="V300" s="123">
        <v>0</v>
      </c>
      <c r="W300" s="123">
        <v>0</v>
      </c>
      <c r="X300" s="123">
        <v>0</v>
      </c>
      <c r="Y300" s="123">
        <v>0</v>
      </c>
      <c r="Z300" s="123">
        <v>0</v>
      </c>
      <c r="AA300" s="123">
        <v>0</v>
      </c>
      <c r="AB300" s="123">
        <v>28.812221206720533</v>
      </c>
      <c r="AC300" s="124">
        <v>0</v>
      </c>
      <c r="AD300" s="123">
        <v>0</v>
      </c>
      <c r="AE300" s="123">
        <v>0</v>
      </c>
      <c r="AF300" s="123">
        <v>0</v>
      </c>
      <c r="AG300" s="123">
        <v>0</v>
      </c>
      <c r="AH300" s="123">
        <v>0</v>
      </c>
      <c r="AI300" s="125">
        <f t="shared" si="172"/>
        <v>28.812221206720533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spans="1:111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170"/>
        <v>0</v>
      </c>
      <c r="K301" s="78" t="s">
        <v>58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8">
        <v>0</v>
      </c>
      <c r="S301" s="89">
        <f t="shared" si="171"/>
        <v>0</v>
      </c>
      <c r="U301" s="108" t="s">
        <v>58</v>
      </c>
      <c r="V301" s="119">
        <v>0</v>
      </c>
      <c r="W301" s="119">
        <v>0</v>
      </c>
      <c r="X301" s="119">
        <v>0</v>
      </c>
      <c r="Y301" s="119">
        <v>0</v>
      </c>
      <c r="Z301" s="119">
        <v>0</v>
      </c>
      <c r="AA301" s="119">
        <v>0</v>
      </c>
      <c r="AB301" s="119">
        <v>0</v>
      </c>
      <c r="AC301" s="120">
        <v>0</v>
      </c>
      <c r="AD301" s="119">
        <v>0</v>
      </c>
      <c r="AE301" s="119">
        <v>0</v>
      </c>
      <c r="AF301" s="119">
        <v>0</v>
      </c>
      <c r="AG301" s="119">
        <v>0</v>
      </c>
      <c r="AH301" s="119">
        <v>0</v>
      </c>
      <c r="AI301" s="122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spans="1:111" ht="15">
      <c r="A302" s="27" t="s">
        <v>17</v>
      </c>
      <c r="B302" s="41">
        <v>6.4551658069805722</v>
      </c>
      <c r="C302" s="41">
        <v>1.1243741814555301</v>
      </c>
      <c r="D302" s="41">
        <v>28.111582784865178</v>
      </c>
      <c r="E302" s="41">
        <v>55.387890712095079</v>
      </c>
      <c r="F302" s="397"/>
      <c r="G302" s="41">
        <v>0</v>
      </c>
      <c r="H302" s="42">
        <v>0</v>
      </c>
      <c r="I302" s="43">
        <f t="shared" si="170"/>
        <v>91.079013485396359</v>
      </c>
      <c r="K302" s="77" t="s">
        <v>17</v>
      </c>
      <c r="L302" s="90">
        <v>6.4551658069805722</v>
      </c>
      <c r="M302" s="90">
        <v>1.1243741814555301</v>
      </c>
      <c r="N302" s="90">
        <v>28.111582784865178</v>
      </c>
      <c r="O302" s="90">
        <v>55.387890712095079</v>
      </c>
      <c r="P302" s="90">
        <v>0</v>
      </c>
      <c r="Q302" s="90">
        <v>0</v>
      </c>
      <c r="R302" s="91">
        <v>0</v>
      </c>
      <c r="S302" s="92">
        <f t="shared" si="171"/>
        <v>91.079013485396359</v>
      </c>
      <c r="U302" s="107" t="s">
        <v>17</v>
      </c>
      <c r="V302" s="123">
        <v>5.0900834921993408</v>
      </c>
      <c r="W302" s="123">
        <v>0</v>
      </c>
      <c r="X302" s="123">
        <v>0</v>
      </c>
      <c r="Y302" s="123">
        <v>1.1243741814555301</v>
      </c>
      <c r="Z302" s="123">
        <v>24.705545827282318</v>
      </c>
      <c r="AA302" s="123">
        <v>55.387890712095079</v>
      </c>
      <c r="AB302" s="123">
        <v>0</v>
      </c>
      <c r="AC302" s="124">
        <v>4.7711192723640909</v>
      </c>
      <c r="AD302" s="123">
        <v>1.3650823147812317</v>
      </c>
      <c r="AE302" s="123">
        <v>0</v>
      </c>
      <c r="AF302" s="123">
        <v>0</v>
      </c>
      <c r="AG302" s="123">
        <v>3.4060369575828586</v>
      </c>
      <c r="AH302" s="123">
        <v>0</v>
      </c>
      <c r="AI302" s="125">
        <f t="shared" si="172"/>
        <v>91.079013485396359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spans="1:111" ht="15">
      <c r="A303" s="28" t="s">
        <v>139</v>
      </c>
      <c r="B303" s="44">
        <v>152.46709628683166</v>
      </c>
      <c r="C303" s="44">
        <v>1665.7574326954225</v>
      </c>
      <c r="D303" s="44">
        <v>345.97140504644716</v>
      </c>
      <c r="E303" s="44">
        <v>0</v>
      </c>
      <c r="F303" s="397"/>
      <c r="G303" s="44">
        <v>0</v>
      </c>
      <c r="H303" s="45">
        <v>0</v>
      </c>
      <c r="I303" s="40">
        <f t="shared" si="170"/>
        <v>2164.1959340287012</v>
      </c>
      <c r="K303" s="78" t="s">
        <v>139</v>
      </c>
      <c r="L303" s="44">
        <v>152.46709628683166</v>
      </c>
      <c r="M303" s="44">
        <v>1665.7574326954225</v>
      </c>
      <c r="N303" s="44">
        <v>345.97140504644716</v>
      </c>
      <c r="O303" s="44">
        <v>0</v>
      </c>
      <c r="P303" s="44">
        <v>0</v>
      </c>
      <c r="Q303" s="44">
        <v>0</v>
      </c>
      <c r="R303" s="88">
        <v>0</v>
      </c>
      <c r="S303" s="89">
        <f t="shared" si="171"/>
        <v>2164.1959340287012</v>
      </c>
      <c r="U303" s="108" t="s">
        <v>139</v>
      </c>
      <c r="V303" s="119">
        <v>136.89002108459928</v>
      </c>
      <c r="W303" s="119">
        <v>0</v>
      </c>
      <c r="X303" s="119">
        <v>0</v>
      </c>
      <c r="Y303" s="119">
        <v>1665.7574326954225</v>
      </c>
      <c r="Z303" s="119">
        <v>307.93584160330852</v>
      </c>
      <c r="AA303" s="119">
        <v>0</v>
      </c>
      <c r="AB303" s="119">
        <v>0</v>
      </c>
      <c r="AC303" s="120">
        <v>53.612638645371057</v>
      </c>
      <c r="AD303" s="119">
        <v>15.577075202232386</v>
      </c>
      <c r="AE303" s="119">
        <v>0</v>
      </c>
      <c r="AF303" s="119">
        <v>0</v>
      </c>
      <c r="AG303" s="119">
        <v>38.035563443138663</v>
      </c>
      <c r="AH303" s="119">
        <v>0</v>
      </c>
      <c r="AI303" s="122">
        <f t="shared" si="172"/>
        <v>2164.1959340287017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spans="1:111" ht="15">
      <c r="A304" s="27" t="s">
        <v>25</v>
      </c>
      <c r="B304" s="41">
        <v>169.94307405520965</v>
      </c>
      <c r="C304" s="41">
        <v>6.1657685788094687</v>
      </c>
      <c r="D304" s="41">
        <v>21.370450493803112</v>
      </c>
      <c r="E304" s="41">
        <v>1053.9631274218925</v>
      </c>
      <c r="F304" s="397"/>
      <c r="G304" s="41">
        <v>70.922834002781812</v>
      </c>
      <c r="H304" s="42">
        <v>0</v>
      </c>
      <c r="I304" s="43">
        <f t="shared" si="170"/>
        <v>1322.3652545524967</v>
      </c>
      <c r="K304" s="77" t="s">
        <v>25</v>
      </c>
      <c r="L304" s="90">
        <v>169.94307405520965</v>
      </c>
      <c r="M304" s="90">
        <v>6.1657685788094687</v>
      </c>
      <c r="N304" s="90">
        <v>21.370450493803112</v>
      </c>
      <c r="O304" s="90">
        <v>1053.9631274218925</v>
      </c>
      <c r="P304" s="90">
        <v>31.497955345557521</v>
      </c>
      <c r="Q304" s="90">
        <v>70.922834002781812</v>
      </c>
      <c r="R304" s="91">
        <v>0</v>
      </c>
      <c r="S304" s="92">
        <f t="shared" si="171"/>
        <v>1353.8632098980543</v>
      </c>
      <c r="U304" s="107" t="s">
        <v>25</v>
      </c>
      <c r="V304" s="123">
        <v>3.4084746702712461</v>
      </c>
      <c r="W304" s="123">
        <v>96.514965279149152</v>
      </c>
      <c r="X304" s="123">
        <v>70.922834002781812</v>
      </c>
      <c r="Y304" s="123">
        <v>6.1657685788094687</v>
      </c>
      <c r="Z304" s="123">
        <v>9.1714944611070326</v>
      </c>
      <c r="AA304" s="123">
        <v>930.9056162844098</v>
      </c>
      <c r="AB304" s="123">
        <v>31.497955345557521</v>
      </c>
      <c r="AC304" s="124">
        <v>205.27610127596819</v>
      </c>
      <c r="AD304" s="123">
        <v>70.019634105789265</v>
      </c>
      <c r="AE304" s="123">
        <v>123.05751113748281</v>
      </c>
      <c r="AF304" s="123">
        <v>0</v>
      </c>
      <c r="AG304" s="123">
        <v>12.19895603269608</v>
      </c>
      <c r="AH304" s="123">
        <v>0</v>
      </c>
      <c r="AI304" s="125">
        <f t="shared" si="172"/>
        <v>1353.8632098980543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spans="1:111" ht="15">
      <c r="A305" s="28" t="s">
        <v>24</v>
      </c>
      <c r="B305" s="44">
        <v>13.290583339631029</v>
      </c>
      <c r="C305" s="44">
        <v>0</v>
      </c>
      <c r="D305" s="44">
        <v>84.725890780001208</v>
      </c>
      <c r="E305" s="44">
        <v>0</v>
      </c>
      <c r="F305" s="397"/>
      <c r="G305" s="44">
        <v>0</v>
      </c>
      <c r="H305" s="45">
        <v>0</v>
      </c>
      <c r="I305" s="40">
        <f t="shared" si="170"/>
        <v>98.016474119632235</v>
      </c>
      <c r="K305" s="78" t="s">
        <v>24</v>
      </c>
      <c r="L305" s="44">
        <v>13.290583339631029</v>
      </c>
      <c r="M305" s="44">
        <v>0</v>
      </c>
      <c r="N305" s="44">
        <v>84.725890780001208</v>
      </c>
      <c r="O305" s="44">
        <v>0</v>
      </c>
      <c r="P305" s="44">
        <v>0</v>
      </c>
      <c r="Q305" s="44">
        <v>0</v>
      </c>
      <c r="R305" s="88">
        <v>0</v>
      </c>
      <c r="S305" s="89">
        <f t="shared" si="171"/>
        <v>98.016474119632235</v>
      </c>
      <c r="U305" s="108" t="s">
        <v>24</v>
      </c>
      <c r="V305" s="119">
        <v>10.480658185304925</v>
      </c>
      <c r="W305" s="119">
        <v>0</v>
      </c>
      <c r="X305" s="119">
        <v>0</v>
      </c>
      <c r="Y305" s="119">
        <v>0</v>
      </c>
      <c r="Z305" s="119">
        <v>3.6053570544681359</v>
      </c>
      <c r="AA305" s="119">
        <v>0</v>
      </c>
      <c r="AB305" s="119">
        <v>0</v>
      </c>
      <c r="AC305" s="120">
        <v>83.93045887985916</v>
      </c>
      <c r="AD305" s="119">
        <v>2.8099251543261032</v>
      </c>
      <c r="AE305" s="119">
        <v>0</v>
      </c>
      <c r="AF305" s="119">
        <v>0</v>
      </c>
      <c r="AG305" s="119">
        <v>81.120533725533079</v>
      </c>
      <c r="AH305" s="119">
        <v>0</v>
      </c>
      <c r="AI305" s="122">
        <f t="shared" si="172"/>
        <v>98.016474119632221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spans="1:111" ht="15">
      <c r="A306" s="27" t="s">
        <v>59</v>
      </c>
      <c r="B306" s="41">
        <v>7.5228528615478112</v>
      </c>
      <c r="C306" s="41">
        <v>0</v>
      </c>
      <c r="D306" s="41">
        <v>6.0509903451580227</v>
      </c>
      <c r="E306" s="41">
        <v>0</v>
      </c>
      <c r="F306" s="397"/>
      <c r="G306" s="41">
        <v>0</v>
      </c>
      <c r="H306" s="42">
        <v>0</v>
      </c>
      <c r="I306" s="43">
        <f t="shared" si="170"/>
        <v>13.573843206705835</v>
      </c>
      <c r="K306" s="77" t="s">
        <v>59</v>
      </c>
      <c r="L306" s="90">
        <v>7.5228528615478112</v>
      </c>
      <c r="M306" s="90">
        <v>0</v>
      </c>
      <c r="N306" s="90">
        <v>6.0509903451580227</v>
      </c>
      <c r="O306" s="90">
        <v>0</v>
      </c>
      <c r="P306" s="90">
        <v>0</v>
      </c>
      <c r="Q306" s="90">
        <v>0</v>
      </c>
      <c r="R306" s="91">
        <v>0</v>
      </c>
      <c r="S306" s="92">
        <f t="shared" si="171"/>
        <v>13.573843206705835</v>
      </c>
      <c r="U306" s="107" t="s">
        <v>59</v>
      </c>
      <c r="V306" s="123">
        <v>2.616644473581847</v>
      </c>
      <c r="W306" s="123">
        <v>0</v>
      </c>
      <c r="X306" s="123">
        <v>0</v>
      </c>
      <c r="Y306" s="123">
        <v>0</v>
      </c>
      <c r="Z306" s="123">
        <v>6.0509903451580227</v>
      </c>
      <c r="AA306" s="123">
        <v>0</v>
      </c>
      <c r="AB306" s="123">
        <v>0</v>
      </c>
      <c r="AC306" s="124">
        <v>4.9062083879659637</v>
      </c>
      <c r="AD306" s="123">
        <v>4.9062083879659637</v>
      </c>
      <c r="AE306" s="123">
        <v>0</v>
      </c>
      <c r="AF306" s="123">
        <v>0</v>
      </c>
      <c r="AG306" s="123">
        <v>0</v>
      </c>
      <c r="AH306" s="123">
        <v>0</v>
      </c>
      <c r="AI306" s="125">
        <f t="shared" si="172"/>
        <v>13.573843206705835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spans="1:111" ht="15">
      <c r="A307" s="28" t="s">
        <v>22</v>
      </c>
      <c r="B307" s="44">
        <v>281.23347576483934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170"/>
        <v>281.23347576483934</v>
      </c>
      <c r="K307" s="78" t="s">
        <v>22</v>
      </c>
      <c r="L307" s="44">
        <v>281.23347576483934</v>
      </c>
      <c r="M307" s="44">
        <v>0</v>
      </c>
      <c r="N307" s="44">
        <v>0</v>
      </c>
      <c r="O307" s="44">
        <v>0</v>
      </c>
      <c r="P307" s="44">
        <v>2.9030001534938643</v>
      </c>
      <c r="Q307" s="44">
        <v>0</v>
      </c>
      <c r="R307" s="88">
        <v>0</v>
      </c>
      <c r="S307" s="89">
        <f t="shared" si="171"/>
        <v>284.13647591833319</v>
      </c>
      <c r="U307" s="108" t="s">
        <v>22</v>
      </c>
      <c r="V307" s="119">
        <v>281.23347576483934</v>
      </c>
      <c r="W307" s="119">
        <v>0</v>
      </c>
      <c r="X307" s="119">
        <v>0</v>
      </c>
      <c r="Y307" s="119">
        <v>0</v>
      </c>
      <c r="Z307" s="119">
        <v>0</v>
      </c>
      <c r="AA307" s="119">
        <v>0</v>
      </c>
      <c r="AB307" s="119">
        <v>2.9030001534938643</v>
      </c>
      <c r="AC307" s="120">
        <v>0</v>
      </c>
      <c r="AD307" s="119">
        <v>0</v>
      </c>
      <c r="AE307" s="119">
        <v>0</v>
      </c>
      <c r="AF307" s="119">
        <v>0</v>
      </c>
      <c r="AG307" s="119">
        <v>0</v>
      </c>
      <c r="AH307" s="119">
        <v>0</v>
      </c>
      <c r="AI307" s="122">
        <f t="shared" si="172"/>
        <v>284.13647591833319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spans="1:111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 t="shared" si="170"/>
        <v>0</v>
      </c>
      <c r="K308" s="77" t="s">
        <v>21</v>
      </c>
      <c r="L308" s="90">
        <v>0</v>
      </c>
      <c r="M308" s="90">
        <v>0</v>
      </c>
      <c r="N308" s="90">
        <v>0</v>
      </c>
      <c r="O308" s="90">
        <v>0</v>
      </c>
      <c r="P308" s="90">
        <v>0</v>
      </c>
      <c r="Q308" s="90">
        <v>0</v>
      </c>
      <c r="R308" s="91">
        <v>0</v>
      </c>
      <c r="S308" s="92">
        <f t="shared" si="171"/>
        <v>0</v>
      </c>
      <c r="U308" s="107" t="s">
        <v>60</v>
      </c>
      <c r="V308" s="123">
        <v>0</v>
      </c>
      <c r="W308" s="123">
        <v>0</v>
      </c>
      <c r="X308" s="123">
        <v>0</v>
      </c>
      <c r="Y308" s="123">
        <v>0</v>
      </c>
      <c r="Z308" s="123">
        <v>0</v>
      </c>
      <c r="AA308" s="123">
        <v>0</v>
      </c>
      <c r="AB308" s="123">
        <v>0</v>
      </c>
      <c r="AC308" s="124">
        <v>0</v>
      </c>
      <c r="AD308" s="123">
        <v>0</v>
      </c>
      <c r="AE308" s="123">
        <v>0</v>
      </c>
      <c r="AF308" s="123">
        <v>0</v>
      </c>
      <c r="AG308" s="123">
        <v>0</v>
      </c>
      <c r="AH308" s="123">
        <v>0</v>
      </c>
      <c r="AI308" s="125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spans="1:111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170"/>
        <v>0</v>
      </c>
      <c r="K309" s="79" t="s">
        <v>63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8">
        <v>0</v>
      </c>
      <c r="S309" s="89">
        <f t="shared" si="171"/>
        <v>0</v>
      </c>
      <c r="U309" s="109" t="s">
        <v>61</v>
      </c>
      <c r="V309" s="119">
        <v>0</v>
      </c>
      <c r="W309" s="119">
        <v>0</v>
      </c>
      <c r="X309" s="119">
        <v>0</v>
      </c>
      <c r="Y309" s="119">
        <v>0</v>
      </c>
      <c r="Z309" s="119">
        <v>0</v>
      </c>
      <c r="AA309" s="119">
        <v>0</v>
      </c>
      <c r="AB309" s="119">
        <v>0</v>
      </c>
      <c r="AC309" s="120">
        <v>0</v>
      </c>
      <c r="AD309" s="121">
        <v>0</v>
      </c>
      <c r="AE309" s="121">
        <v>0</v>
      </c>
      <c r="AF309" s="121">
        <v>0</v>
      </c>
      <c r="AG309" s="121">
        <v>0</v>
      </c>
      <c r="AH309" s="121">
        <v>0</v>
      </c>
      <c r="AI309" s="122">
        <f t="shared" si="172"/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spans="1:111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170"/>
        <v>0</v>
      </c>
      <c r="K310" s="80" t="s">
        <v>23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4">
        <v>0</v>
      </c>
      <c r="S310" s="95">
        <f t="shared" si="171"/>
        <v>0</v>
      </c>
      <c r="U310" s="110" t="s">
        <v>64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7">
        <v>0</v>
      </c>
      <c r="AI310" s="128">
        <f t="shared" si="172"/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spans="1:111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170"/>
        <v>0</v>
      </c>
      <c r="K311" s="81" t="s">
        <v>19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96">
        <v>0</v>
      </c>
      <c r="S311" s="97">
        <f t="shared" si="171"/>
        <v>0</v>
      </c>
      <c r="U311" s="111" t="s">
        <v>19</v>
      </c>
      <c r="V311" s="129">
        <v>0</v>
      </c>
      <c r="W311" s="129">
        <v>0</v>
      </c>
      <c r="X311" s="129">
        <v>0</v>
      </c>
      <c r="Y311" s="129">
        <v>0</v>
      </c>
      <c r="Z311" s="129">
        <v>0</v>
      </c>
      <c r="AA311" s="129">
        <v>0</v>
      </c>
      <c r="AB311" s="129">
        <v>0</v>
      </c>
      <c r="AC311" s="129">
        <v>0</v>
      </c>
      <c r="AD311" s="130">
        <v>0</v>
      </c>
      <c r="AE311" s="130">
        <v>0</v>
      </c>
      <c r="AF311" s="130">
        <v>0</v>
      </c>
      <c r="AG311" s="130">
        <v>0</v>
      </c>
      <c r="AH311" s="130">
        <v>0</v>
      </c>
      <c r="AI311" s="131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spans="1:111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170"/>
        <v>0</v>
      </c>
      <c r="K312" s="80" t="s">
        <v>20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4">
        <v>0</v>
      </c>
      <c r="S312" s="95">
        <f t="shared" si="171"/>
        <v>0</v>
      </c>
      <c r="U312" s="110" t="s">
        <v>20</v>
      </c>
      <c r="V312" s="126">
        <v>0</v>
      </c>
      <c r="W312" s="126">
        <v>0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0</v>
      </c>
      <c r="AH312" s="127">
        <v>0</v>
      </c>
      <c r="AI312" s="128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spans="1:111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170"/>
        <v>0</v>
      </c>
      <c r="K313" s="82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8">
        <v>0</v>
      </c>
      <c r="S313" s="99">
        <f t="shared" si="171"/>
        <v>0</v>
      </c>
      <c r="U313" s="111" t="s">
        <v>11</v>
      </c>
      <c r="V313" s="129">
        <v>0</v>
      </c>
      <c r="W313" s="129">
        <v>0</v>
      </c>
      <c r="X313" s="129">
        <v>0</v>
      </c>
      <c r="Y313" s="129">
        <v>0</v>
      </c>
      <c r="Z313" s="129">
        <v>0</v>
      </c>
      <c r="AA313" s="129">
        <v>0</v>
      </c>
      <c r="AB313" s="129">
        <v>0</v>
      </c>
      <c r="AC313" s="129">
        <v>0</v>
      </c>
      <c r="AD313" s="130">
        <v>0</v>
      </c>
      <c r="AE313" s="130">
        <v>0</v>
      </c>
      <c r="AF313" s="130">
        <v>0</v>
      </c>
      <c r="AG313" s="130">
        <v>0</v>
      </c>
      <c r="AH313" s="130">
        <v>0</v>
      </c>
      <c r="AI313" s="131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spans="1:111" ht="15">
      <c r="A314" s="34" t="s">
        <v>26</v>
      </c>
      <c r="B314" s="70">
        <f>SUM(B293:B309)</f>
        <v>849.38792897824362</v>
      </c>
      <c r="C314" s="70">
        <f t="shared" ref="C314:I314" si="173">SUM(C293:C309)</f>
        <v>2150.8118799221461</v>
      </c>
      <c r="D314" s="70">
        <f t="shared" si="173"/>
        <v>572.19778597924028</v>
      </c>
      <c r="E314" s="70">
        <f t="shared" si="173"/>
        <v>1111.6477343320703</v>
      </c>
      <c r="F314" s="70">
        <f t="shared" si="173"/>
        <v>0</v>
      </c>
      <c r="G314" s="70">
        <f t="shared" si="173"/>
        <v>70.922834002781812</v>
      </c>
      <c r="H314" s="71">
        <f t="shared" si="173"/>
        <v>0</v>
      </c>
      <c r="I314" s="40">
        <f t="shared" si="173"/>
        <v>4754.968163214482</v>
      </c>
      <c r="K314" s="83" t="s">
        <v>26</v>
      </c>
      <c r="L314" s="70">
        <f>SUM(L293:L309)</f>
        <v>849.38792897824362</v>
      </c>
      <c r="M314" s="70">
        <f t="shared" ref="M314:S314" si="174">SUM(M293:M309)</f>
        <v>2150.8118799221461</v>
      </c>
      <c r="N314" s="70">
        <f t="shared" si="174"/>
        <v>572.19778597924028</v>
      </c>
      <c r="O314" s="70">
        <f t="shared" si="174"/>
        <v>1111.6477343320703</v>
      </c>
      <c r="P314" s="70">
        <f t="shared" si="174"/>
        <v>683.84470548645299</v>
      </c>
      <c r="Q314" s="70">
        <f t="shared" si="174"/>
        <v>70.922834002781812</v>
      </c>
      <c r="R314" s="71">
        <f t="shared" si="174"/>
        <v>0</v>
      </c>
      <c r="S314" s="100">
        <f t="shared" si="174"/>
        <v>5438.8128687009348</v>
      </c>
      <c r="U314" s="112" t="s">
        <v>62</v>
      </c>
      <c r="V314" s="132">
        <f>SUM(V293:V309)</f>
        <v>653.40247112425675</v>
      </c>
      <c r="W314" s="132">
        <f t="shared" ref="W314:AH314" si="175">SUM(W293:W309)</f>
        <v>96.514965279149152</v>
      </c>
      <c r="X314" s="132">
        <f t="shared" si="175"/>
        <v>70.922834002781812</v>
      </c>
      <c r="Y314" s="132">
        <f t="shared" si="175"/>
        <v>2150.8118799221461</v>
      </c>
      <c r="Z314" s="132">
        <f t="shared" si="175"/>
        <v>428.65057210983667</v>
      </c>
      <c r="AA314" s="132">
        <f t="shared" si="175"/>
        <v>988.59022319458757</v>
      </c>
      <c r="AB314" s="132">
        <f t="shared" si="175"/>
        <v>683.84470548645299</v>
      </c>
      <c r="AC314" s="132">
        <f t="shared" si="175"/>
        <v>366.0752175817243</v>
      </c>
      <c r="AD314" s="133">
        <f t="shared" si="175"/>
        <v>99.470492574837763</v>
      </c>
      <c r="AE314" s="133">
        <f t="shared" si="175"/>
        <v>123.05751113748281</v>
      </c>
      <c r="AF314" s="133">
        <f t="shared" si="175"/>
        <v>0</v>
      </c>
      <c r="AG314" s="133">
        <f t="shared" si="175"/>
        <v>143.54721386940372</v>
      </c>
      <c r="AH314" s="133">
        <f t="shared" si="175"/>
        <v>0</v>
      </c>
      <c r="AI314" s="134">
        <f>SUM(V314:AC314)</f>
        <v>5438.8128687009348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spans="1:111" s="14" customFormat="1" ht="15" thickBot="1">
      <c r="A315" s="31" t="s">
        <v>86</v>
      </c>
      <c r="B315" s="49">
        <f>IF($I314=0,"-",B314/$I314)</f>
        <v>0.17863167529686158</v>
      </c>
      <c r="C315" s="49">
        <f t="shared" ref="C315:H315" si="176">IF($I314=0,"-",C314/$I314)</f>
        <v>0.45232939655859677</v>
      </c>
      <c r="D315" s="49">
        <f t="shared" si="176"/>
        <v>0.12033682799516784</v>
      </c>
      <c r="E315" s="49">
        <f t="shared" si="176"/>
        <v>0.23378657778027426</v>
      </c>
      <c r="F315" s="49">
        <f t="shared" si="176"/>
        <v>0</v>
      </c>
      <c r="G315" s="49">
        <f t="shared" si="176"/>
        <v>1.4915522369099552E-2</v>
      </c>
      <c r="H315" s="72">
        <f t="shared" si="176"/>
        <v>0</v>
      </c>
      <c r="I315" s="50">
        <f>SUM(B315:H315)</f>
        <v>1</v>
      </c>
      <c r="K315" s="84" t="s">
        <v>86</v>
      </c>
      <c r="L315" s="101">
        <f>IF($S314=0,"-",L314/$S314)</f>
        <v>0.15617156712014632</v>
      </c>
      <c r="M315" s="101">
        <f t="shared" ref="M315:R315" si="177">IF($S314=0,"-",M314/$S314)</f>
        <v>0.39545612835836902</v>
      </c>
      <c r="N315" s="101">
        <f t="shared" si="177"/>
        <v>0.10520637495584771</v>
      </c>
      <c r="O315" s="101">
        <f t="shared" si="177"/>
        <v>0.20439161287003213</v>
      </c>
      <c r="P315" s="101">
        <f t="shared" si="177"/>
        <v>0.12573418538111791</v>
      </c>
      <c r="Q315" s="101">
        <f t="shared" si="177"/>
        <v>1.3040131314486978E-2</v>
      </c>
      <c r="R315" s="102">
        <f t="shared" si="177"/>
        <v>0</v>
      </c>
      <c r="S315" s="103">
        <f>SUM(L315:R315)</f>
        <v>1</v>
      </c>
      <c r="U315" s="113" t="s">
        <v>86</v>
      </c>
      <c r="V315" s="135">
        <f>+V314/$AI314</f>
        <v>0.12013696497712423</v>
      </c>
      <c r="W315" s="135">
        <f t="shared" ref="W315:AH315" si="178">+W314/$AI314</f>
        <v>1.7745594049497392E-2</v>
      </c>
      <c r="X315" s="135">
        <f t="shared" si="178"/>
        <v>1.3040131314486978E-2</v>
      </c>
      <c r="Y315" s="135">
        <f t="shared" si="178"/>
        <v>0.39545612835836902</v>
      </c>
      <c r="Z315" s="135">
        <f t="shared" si="178"/>
        <v>7.8813259889233919E-2</v>
      </c>
      <c r="AA315" s="135">
        <f t="shared" si="178"/>
        <v>0.18176580938897299</v>
      </c>
      <c r="AB315" s="135">
        <f t="shared" si="178"/>
        <v>0.12573418538111791</v>
      </c>
      <c r="AC315" s="135">
        <f t="shared" si="178"/>
        <v>6.7307926641197655E-2</v>
      </c>
      <c r="AD315" s="135">
        <f t="shared" si="178"/>
        <v>1.8289008093524715E-2</v>
      </c>
      <c r="AE315" s="135">
        <f t="shared" si="178"/>
        <v>2.262580348105913E-2</v>
      </c>
      <c r="AF315" s="135">
        <f t="shared" si="178"/>
        <v>0</v>
      </c>
      <c r="AG315" s="135">
        <f t="shared" si="178"/>
        <v>2.639311506661381E-2</v>
      </c>
      <c r="AH315" s="135">
        <f t="shared" si="178"/>
        <v>0</v>
      </c>
      <c r="AI315" s="136">
        <f>SUM(V315:AC315)</f>
        <v>1</v>
      </c>
    </row>
    <row r="316" spans="1:111" ht="15" thickBot="1">
      <c r="A316" s="32"/>
      <c r="B316" s="32"/>
      <c r="C316" s="32"/>
      <c r="D316" s="32"/>
      <c r="E316" s="32"/>
      <c r="F316" s="32"/>
      <c r="G316" s="32"/>
      <c r="H316" s="32"/>
      <c r="I316" s="32"/>
      <c r="K316" s="32"/>
      <c r="L316" s="32"/>
      <c r="M316" s="32"/>
      <c r="N316" s="32"/>
      <c r="O316" s="32"/>
      <c r="P316" s="32"/>
      <c r="Q316" s="32"/>
      <c r="R316" s="32"/>
      <c r="S316" s="32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spans="1:111" ht="30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4" t="s">
        <v>38</v>
      </c>
      <c r="L317" s="86" t="s">
        <v>0</v>
      </c>
      <c r="M317" s="86" t="s">
        <v>1</v>
      </c>
      <c r="N317" s="86" t="s">
        <v>2</v>
      </c>
      <c r="O317" s="86" t="s">
        <v>3</v>
      </c>
      <c r="P317" s="86" t="s">
        <v>27</v>
      </c>
      <c r="Q317" s="86" t="s">
        <v>4</v>
      </c>
      <c r="R317" s="86" t="s">
        <v>5</v>
      </c>
      <c r="S317" s="87" t="s">
        <v>6</v>
      </c>
      <c r="U317" s="445" t="s">
        <v>38</v>
      </c>
      <c r="V317" s="116" t="s">
        <v>77</v>
      </c>
      <c r="W317" s="116" t="s">
        <v>78</v>
      </c>
      <c r="X317" s="116" t="s">
        <v>4</v>
      </c>
      <c r="Y317" s="116" t="s">
        <v>1</v>
      </c>
      <c r="Z317" s="116" t="s">
        <v>2</v>
      </c>
      <c r="AA317" s="116" t="s">
        <v>3</v>
      </c>
      <c r="AB317" s="116" t="s">
        <v>54</v>
      </c>
      <c r="AC317" s="116" t="s">
        <v>66</v>
      </c>
      <c r="AD317" s="117" t="s">
        <v>79</v>
      </c>
      <c r="AE317" s="117" t="s">
        <v>80</v>
      </c>
      <c r="AF317" s="117" t="s">
        <v>81</v>
      </c>
      <c r="AG317" s="117" t="s">
        <v>82</v>
      </c>
      <c r="AH317" s="117" t="s">
        <v>83</v>
      </c>
      <c r="AI317" s="118" t="s">
        <v>62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spans="1:111" ht="15">
      <c r="A318" s="411" t="s">
        <v>38</v>
      </c>
      <c r="B318" s="386" t="s">
        <v>119</v>
      </c>
      <c r="C318" s="387"/>
      <c r="D318" s="387"/>
      <c r="E318" s="387"/>
      <c r="F318" s="387"/>
      <c r="G318" s="387"/>
      <c r="H318" s="387"/>
      <c r="I318" s="388"/>
      <c r="K318" s="405" t="s">
        <v>38</v>
      </c>
      <c r="L318" s="389" t="s">
        <v>119</v>
      </c>
      <c r="M318" s="390"/>
      <c r="N318" s="390"/>
      <c r="O318" s="390"/>
      <c r="P318" s="390"/>
      <c r="Q318" s="390"/>
      <c r="R318" s="390"/>
      <c r="S318" s="391"/>
      <c r="U318" s="446" t="s">
        <v>38</v>
      </c>
      <c r="V318" s="402" t="s">
        <v>119</v>
      </c>
      <c r="W318" s="402"/>
      <c r="X318" s="402"/>
      <c r="Y318" s="402"/>
      <c r="Z318" s="402"/>
      <c r="AA318" s="402"/>
      <c r="AB318" s="402"/>
      <c r="AC318" s="402"/>
      <c r="AD318" s="402"/>
      <c r="AE318" s="402"/>
      <c r="AF318" s="402"/>
      <c r="AG318" s="402"/>
      <c r="AH318" s="402"/>
      <c r="AI318" s="403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spans="1:111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  <c r="K319" s="85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4">
        <v>0</v>
      </c>
      <c r="S319" s="105">
        <f>SUM(L319:R319)</f>
        <v>0</v>
      </c>
      <c r="U319" s="106" t="s">
        <v>7</v>
      </c>
      <c r="V319" s="119">
        <v>0</v>
      </c>
      <c r="W319" s="119">
        <v>0</v>
      </c>
      <c r="X319" s="119">
        <v>0</v>
      </c>
      <c r="Y319" s="119">
        <v>0</v>
      </c>
      <c r="Z319" s="119">
        <v>0</v>
      </c>
      <c r="AA319" s="119">
        <v>0</v>
      </c>
      <c r="AB319" s="119">
        <v>0</v>
      </c>
      <c r="AC319" s="120">
        <v>0</v>
      </c>
      <c r="AD319" s="121">
        <v>0</v>
      </c>
      <c r="AE319" s="121">
        <v>0</v>
      </c>
      <c r="AF319" s="121">
        <v>0</v>
      </c>
      <c r="AG319" s="121">
        <v>0</v>
      </c>
      <c r="AH319" s="121">
        <v>0</v>
      </c>
      <c r="AI319" s="122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spans="1:111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179">SUM(B320:H320)</f>
        <v>0</v>
      </c>
      <c r="K320" s="77" t="s">
        <v>8</v>
      </c>
      <c r="L320" s="90">
        <v>0</v>
      </c>
      <c r="M320" s="90">
        <v>0</v>
      </c>
      <c r="N320" s="90">
        <v>0</v>
      </c>
      <c r="O320" s="90">
        <v>0</v>
      </c>
      <c r="P320" s="90">
        <v>0</v>
      </c>
      <c r="Q320" s="90">
        <v>0</v>
      </c>
      <c r="R320" s="91">
        <v>0</v>
      </c>
      <c r="S320" s="92">
        <f t="shared" ref="S320:S339" si="180">SUM(L320:R320)</f>
        <v>0</v>
      </c>
      <c r="U320" s="107" t="s">
        <v>8</v>
      </c>
      <c r="V320" s="123">
        <v>0</v>
      </c>
      <c r="W320" s="123">
        <v>0</v>
      </c>
      <c r="X320" s="123">
        <v>0</v>
      </c>
      <c r="Y320" s="123">
        <v>0</v>
      </c>
      <c r="Z320" s="123">
        <v>0</v>
      </c>
      <c r="AA320" s="123">
        <v>0</v>
      </c>
      <c r="AB320" s="123">
        <v>0</v>
      </c>
      <c r="AC320" s="124">
        <v>0</v>
      </c>
      <c r="AD320" s="123">
        <v>0</v>
      </c>
      <c r="AE320" s="123">
        <v>0</v>
      </c>
      <c r="AF320" s="123">
        <v>0</v>
      </c>
      <c r="AG320" s="123">
        <v>0</v>
      </c>
      <c r="AH320" s="123">
        <v>0</v>
      </c>
      <c r="AI320" s="125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spans="1:111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179"/>
        <v>0</v>
      </c>
      <c r="K321" s="78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8">
        <v>0</v>
      </c>
      <c r="S321" s="89">
        <f t="shared" si="180"/>
        <v>0</v>
      </c>
      <c r="U321" s="108" t="s">
        <v>10</v>
      </c>
      <c r="V321" s="119">
        <v>0</v>
      </c>
      <c r="W321" s="119">
        <v>0</v>
      </c>
      <c r="X321" s="119">
        <v>0</v>
      </c>
      <c r="Y321" s="119">
        <v>0</v>
      </c>
      <c r="Z321" s="119">
        <v>0</v>
      </c>
      <c r="AA321" s="119">
        <v>0</v>
      </c>
      <c r="AB321" s="119">
        <v>0</v>
      </c>
      <c r="AC321" s="120">
        <v>0</v>
      </c>
      <c r="AD321" s="121">
        <v>0</v>
      </c>
      <c r="AE321" s="121">
        <v>0</v>
      </c>
      <c r="AF321" s="121">
        <v>0</v>
      </c>
      <c r="AG321" s="121">
        <v>0</v>
      </c>
      <c r="AH321" s="121">
        <v>0</v>
      </c>
      <c r="AI321" s="122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spans="1:111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179"/>
        <v>0</v>
      </c>
      <c r="K322" s="77" t="s">
        <v>55</v>
      </c>
      <c r="L322" s="90">
        <v>0</v>
      </c>
      <c r="M322" s="90">
        <v>0</v>
      </c>
      <c r="N322" s="90">
        <v>0</v>
      </c>
      <c r="O322" s="90">
        <v>0</v>
      </c>
      <c r="P322" s="90">
        <v>0</v>
      </c>
      <c r="Q322" s="90">
        <v>0</v>
      </c>
      <c r="R322" s="91">
        <v>0</v>
      </c>
      <c r="S322" s="92">
        <f t="shared" si="180"/>
        <v>0</v>
      </c>
      <c r="U322" s="107" t="s">
        <v>55</v>
      </c>
      <c r="V322" s="123">
        <v>0</v>
      </c>
      <c r="W322" s="123">
        <v>0</v>
      </c>
      <c r="X322" s="123">
        <v>0</v>
      </c>
      <c r="Y322" s="123">
        <v>0</v>
      </c>
      <c r="Z322" s="123">
        <v>0</v>
      </c>
      <c r="AA322" s="123">
        <v>0</v>
      </c>
      <c r="AB322" s="123">
        <v>0</v>
      </c>
      <c r="AC322" s="124">
        <v>0</v>
      </c>
      <c r="AD322" s="123">
        <v>0</v>
      </c>
      <c r="AE322" s="123">
        <v>0</v>
      </c>
      <c r="AF322" s="123">
        <v>0</v>
      </c>
      <c r="AG322" s="123">
        <v>0</v>
      </c>
      <c r="AH322" s="123">
        <v>0</v>
      </c>
      <c r="AI322" s="125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spans="1:111" ht="15">
      <c r="A323" s="28" t="s">
        <v>16</v>
      </c>
      <c r="B323" s="44">
        <v>101.53631146212811</v>
      </c>
      <c r="C323" s="44">
        <v>274.98352965756476</v>
      </c>
      <c r="D323" s="44">
        <v>153.87937072897546</v>
      </c>
      <c r="E323" s="44">
        <v>0</v>
      </c>
      <c r="F323" s="397"/>
      <c r="G323" s="44">
        <v>0</v>
      </c>
      <c r="H323" s="45">
        <v>0</v>
      </c>
      <c r="I323" s="40">
        <f t="shared" si="179"/>
        <v>530.3992118486683</v>
      </c>
      <c r="K323" s="78" t="s">
        <v>16</v>
      </c>
      <c r="L323" s="44">
        <v>101.53631146212811</v>
      </c>
      <c r="M323" s="44">
        <v>274.98352965756476</v>
      </c>
      <c r="N323" s="44">
        <v>153.87937072897546</v>
      </c>
      <c r="O323" s="44">
        <v>0</v>
      </c>
      <c r="P323" s="44">
        <v>0</v>
      </c>
      <c r="Q323" s="44">
        <v>0</v>
      </c>
      <c r="R323" s="88">
        <v>0</v>
      </c>
      <c r="S323" s="89">
        <f t="shared" si="180"/>
        <v>530.3992118486683</v>
      </c>
      <c r="U323" s="108" t="s">
        <v>16</v>
      </c>
      <c r="V323" s="119">
        <v>101.53631146212811</v>
      </c>
      <c r="W323" s="119">
        <v>0</v>
      </c>
      <c r="X323" s="119">
        <v>0</v>
      </c>
      <c r="Y323" s="119">
        <v>274.98352965756476</v>
      </c>
      <c r="Z323" s="119">
        <v>153.87937072897546</v>
      </c>
      <c r="AA323" s="119">
        <v>0</v>
      </c>
      <c r="AB323" s="119">
        <v>0</v>
      </c>
      <c r="AC323" s="120">
        <v>0</v>
      </c>
      <c r="AD323" s="121">
        <v>0</v>
      </c>
      <c r="AE323" s="121">
        <v>0</v>
      </c>
      <c r="AF323" s="121">
        <v>0</v>
      </c>
      <c r="AG323" s="121">
        <v>0</v>
      </c>
      <c r="AH323" s="121">
        <v>0</v>
      </c>
      <c r="AI323" s="122">
        <f t="shared" si="181"/>
        <v>530.3992118486683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spans="1:111" ht="15">
      <c r="A324" s="27" t="s">
        <v>67</v>
      </c>
      <c r="B324" s="41">
        <v>9.1454653111753252</v>
      </c>
      <c r="C324" s="41">
        <v>4.0602156703166019E-4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179"/>
        <v>9.1458713327423578</v>
      </c>
      <c r="K324" s="77" t="s">
        <v>67</v>
      </c>
      <c r="L324" s="90">
        <v>9.1454653111753252</v>
      </c>
      <c r="M324" s="90">
        <v>4.0602156703166019E-4</v>
      </c>
      <c r="N324" s="90">
        <v>0</v>
      </c>
      <c r="O324" s="90">
        <v>0</v>
      </c>
      <c r="P324" s="90">
        <v>0</v>
      </c>
      <c r="Q324" s="90">
        <v>0</v>
      </c>
      <c r="R324" s="91">
        <v>0</v>
      </c>
      <c r="S324" s="92">
        <f t="shared" si="180"/>
        <v>9.1458713327423578</v>
      </c>
      <c r="U324" s="107" t="s">
        <v>56</v>
      </c>
      <c r="V324" s="123">
        <v>9.1410005031338937</v>
      </c>
      <c r="W324" s="123">
        <v>0</v>
      </c>
      <c r="X324" s="123">
        <v>0</v>
      </c>
      <c r="Y324" s="123">
        <v>4.0602156703166019E-4</v>
      </c>
      <c r="Z324" s="123">
        <v>0</v>
      </c>
      <c r="AA324" s="123">
        <v>0</v>
      </c>
      <c r="AB324" s="123">
        <v>0</v>
      </c>
      <c r="AC324" s="124">
        <v>4.4648080414323105E-3</v>
      </c>
      <c r="AD324" s="123">
        <v>4.4648080414323105E-3</v>
      </c>
      <c r="AE324" s="123">
        <v>0</v>
      </c>
      <c r="AF324" s="123">
        <v>0</v>
      </c>
      <c r="AG324" s="123">
        <v>0</v>
      </c>
      <c r="AH324" s="123">
        <v>0</v>
      </c>
      <c r="AI324" s="125">
        <f t="shared" si="181"/>
        <v>9.1458713327423578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spans="1:111" ht="15">
      <c r="A325" s="28" t="s">
        <v>57</v>
      </c>
      <c r="B325" s="44">
        <v>0</v>
      </c>
      <c r="C325" s="44">
        <v>0</v>
      </c>
      <c r="D325" s="44">
        <v>0</v>
      </c>
      <c r="E325" s="44">
        <v>3.9608938377775598</v>
      </c>
      <c r="F325" s="397"/>
      <c r="G325" s="44">
        <v>0</v>
      </c>
      <c r="H325" s="45">
        <v>0</v>
      </c>
      <c r="I325" s="40">
        <f t="shared" si="179"/>
        <v>3.9608938377775598</v>
      </c>
      <c r="K325" s="78" t="s">
        <v>57</v>
      </c>
      <c r="L325" s="44">
        <v>0</v>
      </c>
      <c r="M325" s="44">
        <v>0</v>
      </c>
      <c r="N325" s="44">
        <v>0</v>
      </c>
      <c r="O325" s="44">
        <v>3.9608938377775598</v>
      </c>
      <c r="P325" s="44">
        <v>61.57649925107556</v>
      </c>
      <c r="Q325" s="44">
        <v>0</v>
      </c>
      <c r="R325" s="88">
        <v>0</v>
      </c>
      <c r="S325" s="89">
        <f t="shared" si="180"/>
        <v>65.537393088853122</v>
      </c>
      <c r="U325" s="108" t="s">
        <v>57</v>
      </c>
      <c r="V325" s="119">
        <v>0</v>
      </c>
      <c r="W325" s="119">
        <v>0</v>
      </c>
      <c r="X325" s="119">
        <v>0</v>
      </c>
      <c r="Y325" s="119">
        <v>0</v>
      </c>
      <c r="Z325" s="119">
        <v>0</v>
      </c>
      <c r="AA325" s="119">
        <v>3.9608938377775598</v>
      </c>
      <c r="AB325" s="119">
        <v>61.57649925107556</v>
      </c>
      <c r="AC325" s="120">
        <v>0</v>
      </c>
      <c r="AD325" s="119">
        <v>0</v>
      </c>
      <c r="AE325" s="119">
        <v>0</v>
      </c>
      <c r="AF325" s="119">
        <v>0</v>
      </c>
      <c r="AG325" s="119">
        <v>0</v>
      </c>
      <c r="AH325" s="119">
        <v>0</v>
      </c>
      <c r="AI325" s="122">
        <f t="shared" si="181"/>
        <v>65.537393088853122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spans="1:111" ht="15">
      <c r="A326" s="27" t="s">
        <v>12</v>
      </c>
      <c r="B326" s="41">
        <v>0</v>
      </c>
      <c r="C326" s="41">
        <v>0</v>
      </c>
      <c r="D326" s="41">
        <v>0</v>
      </c>
      <c r="E326" s="41">
        <v>0</v>
      </c>
      <c r="F326" s="397"/>
      <c r="G326" s="41">
        <v>0</v>
      </c>
      <c r="H326" s="42">
        <v>0</v>
      </c>
      <c r="I326" s="43">
        <f t="shared" si="179"/>
        <v>0</v>
      </c>
      <c r="K326" s="77" t="s">
        <v>12</v>
      </c>
      <c r="L326" s="90">
        <v>0</v>
      </c>
      <c r="M326" s="90">
        <v>0</v>
      </c>
      <c r="N326" s="90">
        <v>0</v>
      </c>
      <c r="O326" s="90">
        <v>0</v>
      </c>
      <c r="P326" s="90">
        <v>10.333783953555487</v>
      </c>
      <c r="Q326" s="90">
        <v>0</v>
      </c>
      <c r="R326" s="91">
        <v>0</v>
      </c>
      <c r="S326" s="92">
        <f t="shared" si="180"/>
        <v>10.333783953555487</v>
      </c>
      <c r="U326" s="107" t="s">
        <v>12</v>
      </c>
      <c r="V326" s="123">
        <v>0</v>
      </c>
      <c r="W326" s="123">
        <v>0</v>
      </c>
      <c r="X326" s="123">
        <v>0</v>
      </c>
      <c r="Y326" s="123">
        <v>0</v>
      </c>
      <c r="Z326" s="123">
        <v>0</v>
      </c>
      <c r="AA326" s="123">
        <v>0</v>
      </c>
      <c r="AB326" s="123">
        <v>10.333783953555487</v>
      </c>
      <c r="AC326" s="124">
        <v>0</v>
      </c>
      <c r="AD326" s="123">
        <v>0</v>
      </c>
      <c r="AE326" s="123">
        <v>0</v>
      </c>
      <c r="AF326" s="123">
        <v>0</v>
      </c>
      <c r="AG326" s="123">
        <v>0</v>
      </c>
      <c r="AH326" s="123">
        <v>0</v>
      </c>
      <c r="AI326" s="125">
        <f t="shared" si="181"/>
        <v>10.333783953555487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spans="1:111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179"/>
        <v>0</v>
      </c>
      <c r="K327" s="78" t="s">
        <v>58</v>
      </c>
      <c r="L327" s="44">
        <v>0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8">
        <v>0</v>
      </c>
      <c r="S327" s="89">
        <f t="shared" si="180"/>
        <v>0</v>
      </c>
      <c r="U327" s="108" t="s">
        <v>58</v>
      </c>
      <c r="V327" s="119">
        <v>0</v>
      </c>
      <c r="W327" s="119">
        <v>0</v>
      </c>
      <c r="X327" s="119">
        <v>0</v>
      </c>
      <c r="Y327" s="119">
        <v>0</v>
      </c>
      <c r="Z327" s="119">
        <v>0</v>
      </c>
      <c r="AA327" s="119">
        <v>0</v>
      </c>
      <c r="AB327" s="119">
        <v>0</v>
      </c>
      <c r="AC327" s="120">
        <v>0</v>
      </c>
      <c r="AD327" s="119">
        <v>0</v>
      </c>
      <c r="AE327" s="119">
        <v>0</v>
      </c>
      <c r="AF327" s="119">
        <v>0</v>
      </c>
      <c r="AG327" s="119">
        <v>0</v>
      </c>
      <c r="AH327" s="119">
        <v>0</v>
      </c>
      <c r="AI327" s="122">
        <f t="shared" si="181"/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spans="1:111" ht="15">
      <c r="A328" s="27" t="s">
        <v>17</v>
      </c>
      <c r="B328" s="41">
        <v>0.13229889575096154</v>
      </c>
      <c r="C328" s="41">
        <v>0</v>
      </c>
      <c r="D328" s="41">
        <v>1.684856834290145E-3</v>
      </c>
      <c r="E328" s="41">
        <v>0</v>
      </c>
      <c r="F328" s="397"/>
      <c r="G328" s="41">
        <v>0</v>
      </c>
      <c r="H328" s="42">
        <v>0</v>
      </c>
      <c r="I328" s="43">
        <f t="shared" si="179"/>
        <v>0.13398375258525169</v>
      </c>
      <c r="K328" s="77" t="s">
        <v>17</v>
      </c>
      <c r="L328" s="90">
        <v>0.13229889575096154</v>
      </c>
      <c r="M328" s="90">
        <v>0</v>
      </c>
      <c r="N328" s="90">
        <v>1.684856834290145E-3</v>
      </c>
      <c r="O328" s="90">
        <v>0</v>
      </c>
      <c r="P328" s="90">
        <v>0</v>
      </c>
      <c r="Q328" s="90">
        <v>0</v>
      </c>
      <c r="R328" s="91">
        <v>0</v>
      </c>
      <c r="S328" s="92">
        <f t="shared" si="180"/>
        <v>0.13398375258525169</v>
      </c>
      <c r="U328" s="107" t="s">
        <v>17</v>
      </c>
      <c r="V328" s="123">
        <v>0</v>
      </c>
      <c r="W328" s="123">
        <v>0.13229889575096154</v>
      </c>
      <c r="X328" s="123">
        <v>0</v>
      </c>
      <c r="Y328" s="123">
        <v>0</v>
      </c>
      <c r="Z328" s="123">
        <v>0</v>
      </c>
      <c r="AA328" s="123">
        <v>0</v>
      </c>
      <c r="AB328" s="123">
        <v>0</v>
      </c>
      <c r="AC328" s="124">
        <v>1.684856834290145E-3</v>
      </c>
      <c r="AD328" s="123">
        <v>0</v>
      </c>
      <c r="AE328" s="123">
        <v>0</v>
      </c>
      <c r="AF328" s="123">
        <v>0</v>
      </c>
      <c r="AG328" s="123">
        <v>1.684856834290145E-3</v>
      </c>
      <c r="AH328" s="123">
        <v>0</v>
      </c>
      <c r="AI328" s="125">
        <f t="shared" si="181"/>
        <v>0.13398375258525169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spans="1:111" ht="15">
      <c r="A329" s="28" t="s">
        <v>139</v>
      </c>
      <c r="B329" s="44">
        <v>420.41280284335124</v>
      </c>
      <c r="C329" s="44">
        <v>4551.6265483771258</v>
      </c>
      <c r="D329" s="44">
        <v>940.58499948514168</v>
      </c>
      <c r="E329" s="44">
        <v>0</v>
      </c>
      <c r="F329" s="397"/>
      <c r="G329" s="44">
        <v>0</v>
      </c>
      <c r="H329" s="45">
        <v>0</v>
      </c>
      <c r="I329" s="40">
        <f t="shared" si="179"/>
        <v>5912.6243507056188</v>
      </c>
      <c r="K329" s="78" t="s">
        <v>139</v>
      </c>
      <c r="L329" s="44">
        <v>420.41280284335124</v>
      </c>
      <c r="M329" s="44">
        <v>4551.6265483771258</v>
      </c>
      <c r="N329" s="44">
        <v>940.58499948514168</v>
      </c>
      <c r="O329" s="44">
        <v>0</v>
      </c>
      <c r="P329" s="44">
        <v>0</v>
      </c>
      <c r="Q329" s="44">
        <v>0</v>
      </c>
      <c r="R329" s="88">
        <v>0</v>
      </c>
      <c r="S329" s="89">
        <f t="shared" si="180"/>
        <v>5912.6243507056188</v>
      </c>
      <c r="U329" s="108" t="s">
        <v>139</v>
      </c>
      <c r="V329" s="119">
        <v>412.20721738788075</v>
      </c>
      <c r="W329" s="119">
        <v>0</v>
      </c>
      <c r="X329" s="119">
        <v>0</v>
      </c>
      <c r="Y329" s="119">
        <v>4551.6265483771258</v>
      </c>
      <c r="Z329" s="119">
        <v>270.81320831010703</v>
      </c>
      <c r="AA329" s="119">
        <v>0</v>
      </c>
      <c r="AB329" s="119">
        <v>0</v>
      </c>
      <c r="AC329" s="120">
        <v>677.9773766305052</v>
      </c>
      <c r="AD329" s="119">
        <v>8.2055854554705174</v>
      </c>
      <c r="AE329" s="119">
        <v>0</v>
      </c>
      <c r="AF329" s="119">
        <v>0</v>
      </c>
      <c r="AG329" s="119">
        <v>669.77179117503465</v>
      </c>
      <c r="AH329" s="119">
        <v>0</v>
      </c>
      <c r="AI329" s="122">
        <f t="shared" si="181"/>
        <v>5912.6243507056188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spans="1:111" ht="15">
      <c r="A330" s="27" t="s">
        <v>25</v>
      </c>
      <c r="B330" s="41">
        <v>438.35643486770539</v>
      </c>
      <c r="C330" s="41">
        <v>25.412401257558841</v>
      </c>
      <c r="D330" s="41">
        <v>53.203188745960738</v>
      </c>
      <c r="E330" s="41">
        <v>6392.0805054101938</v>
      </c>
      <c r="F330" s="397"/>
      <c r="G330" s="41">
        <v>312.21859001834383</v>
      </c>
      <c r="H330" s="42">
        <v>0</v>
      </c>
      <c r="I330" s="43">
        <f t="shared" si="179"/>
        <v>7221.2711202997625</v>
      </c>
      <c r="K330" s="77" t="s">
        <v>25</v>
      </c>
      <c r="L330" s="90">
        <v>438.35643486770539</v>
      </c>
      <c r="M330" s="90">
        <v>25.412401257558841</v>
      </c>
      <c r="N330" s="90">
        <v>53.203188745960738</v>
      </c>
      <c r="O330" s="90">
        <v>6392.0805054101938</v>
      </c>
      <c r="P330" s="90">
        <v>31.497955345557521</v>
      </c>
      <c r="Q330" s="90">
        <v>312.21859001834383</v>
      </c>
      <c r="R330" s="91">
        <v>0</v>
      </c>
      <c r="S330" s="92">
        <f t="shared" si="180"/>
        <v>7252.7690756453203</v>
      </c>
      <c r="U330" s="107" t="s">
        <v>25</v>
      </c>
      <c r="V330" s="123">
        <v>12.6964170427411</v>
      </c>
      <c r="W330" s="123">
        <v>131.32924210764943</v>
      </c>
      <c r="X330" s="123">
        <v>312.21859001834383</v>
      </c>
      <c r="Y330" s="123">
        <v>25.412401257558841</v>
      </c>
      <c r="Z330" s="123">
        <v>0.4398585452588768</v>
      </c>
      <c r="AA330" s="123">
        <v>6299.779712644031</v>
      </c>
      <c r="AB330" s="123">
        <v>31.497955345557521</v>
      </c>
      <c r="AC330" s="124">
        <v>439.39489868417979</v>
      </c>
      <c r="AD330" s="123">
        <v>294.33077571731485</v>
      </c>
      <c r="AE330" s="123">
        <v>92.300792766163113</v>
      </c>
      <c r="AF330" s="123">
        <v>0</v>
      </c>
      <c r="AG330" s="123">
        <v>52.763330200701859</v>
      </c>
      <c r="AH330" s="123">
        <v>0</v>
      </c>
      <c r="AI330" s="125">
        <f t="shared" si="181"/>
        <v>7252.7690756453203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spans="1:111" ht="15">
      <c r="A331" s="28" t="s">
        <v>24</v>
      </c>
      <c r="B331" s="44">
        <v>59.314737123588955</v>
      </c>
      <c r="C331" s="44">
        <v>0</v>
      </c>
      <c r="D331" s="44">
        <v>0</v>
      </c>
      <c r="E331" s="44">
        <v>0</v>
      </c>
      <c r="F331" s="397"/>
      <c r="G331" s="44">
        <v>0</v>
      </c>
      <c r="H331" s="45">
        <v>0</v>
      </c>
      <c r="I331" s="40">
        <f t="shared" si="179"/>
        <v>59.314737123588955</v>
      </c>
      <c r="K331" s="78" t="s">
        <v>24</v>
      </c>
      <c r="L331" s="44">
        <v>59.314737123588955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8">
        <v>0</v>
      </c>
      <c r="S331" s="89">
        <f t="shared" si="180"/>
        <v>59.314737123588955</v>
      </c>
      <c r="U331" s="108" t="s">
        <v>24</v>
      </c>
      <c r="V331" s="119">
        <v>55.028936082492926</v>
      </c>
      <c r="W331" s="119">
        <v>0</v>
      </c>
      <c r="X331" s="119">
        <v>0</v>
      </c>
      <c r="Y331" s="119">
        <v>0</v>
      </c>
      <c r="Z331" s="119">
        <v>0</v>
      </c>
      <c r="AA331" s="119">
        <v>0</v>
      </c>
      <c r="AB331" s="119">
        <v>0</v>
      </c>
      <c r="AC331" s="120">
        <v>4.285801041096029</v>
      </c>
      <c r="AD331" s="119">
        <v>4.285801041096029</v>
      </c>
      <c r="AE331" s="119">
        <v>0</v>
      </c>
      <c r="AF331" s="119">
        <v>0</v>
      </c>
      <c r="AG331" s="119">
        <v>0</v>
      </c>
      <c r="AH331" s="119">
        <v>0</v>
      </c>
      <c r="AI331" s="122">
        <f t="shared" si="181"/>
        <v>59.314737123588955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spans="1:111" ht="15">
      <c r="A332" s="27" t="s">
        <v>59</v>
      </c>
      <c r="B332" s="41">
        <v>0</v>
      </c>
      <c r="C332" s="41">
        <v>0.33122127058269546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 t="shared" si="179"/>
        <v>0.33122127058269546</v>
      </c>
      <c r="K332" s="77" t="s">
        <v>59</v>
      </c>
      <c r="L332" s="90">
        <v>0</v>
      </c>
      <c r="M332" s="90">
        <v>0.33122127058269546</v>
      </c>
      <c r="N332" s="90">
        <v>0</v>
      </c>
      <c r="O332" s="90">
        <v>0</v>
      </c>
      <c r="P332" s="90">
        <v>0</v>
      </c>
      <c r="Q332" s="90">
        <v>0</v>
      </c>
      <c r="R332" s="91">
        <v>0</v>
      </c>
      <c r="S332" s="92">
        <f t="shared" si="180"/>
        <v>0.33122127058269546</v>
      </c>
      <c r="U332" s="107" t="s">
        <v>59</v>
      </c>
      <c r="V332" s="123">
        <v>0</v>
      </c>
      <c r="W332" s="123">
        <v>0</v>
      </c>
      <c r="X332" s="123">
        <v>0</v>
      </c>
      <c r="Y332" s="123">
        <v>0.33122127058269546</v>
      </c>
      <c r="Z332" s="123">
        <v>0</v>
      </c>
      <c r="AA332" s="123">
        <v>0</v>
      </c>
      <c r="AB332" s="123">
        <v>0</v>
      </c>
      <c r="AC332" s="124">
        <v>0</v>
      </c>
      <c r="AD332" s="123">
        <v>0</v>
      </c>
      <c r="AE332" s="123">
        <v>0</v>
      </c>
      <c r="AF332" s="123">
        <v>0</v>
      </c>
      <c r="AG332" s="123">
        <v>0</v>
      </c>
      <c r="AH332" s="123">
        <v>0</v>
      </c>
      <c r="AI332" s="125">
        <f t="shared" si="181"/>
        <v>0.33122127058269546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spans="1:111" ht="15">
      <c r="A333" s="28" t="s">
        <v>22</v>
      </c>
      <c r="B333" s="44">
        <v>0</v>
      </c>
      <c r="C333" s="44">
        <v>7258.2953412623092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179"/>
        <v>7258.2953412623092</v>
      </c>
      <c r="K333" s="78" t="s">
        <v>22</v>
      </c>
      <c r="L333" s="44">
        <v>0</v>
      </c>
      <c r="M333" s="44">
        <v>7258.2953412623092</v>
      </c>
      <c r="N333" s="44">
        <v>0</v>
      </c>
      <c r="O333" s="44">
        <v>0</v>
      </c>
      <c r="P333" s="44">
        <v>0.28792338423802016</v>
      </c>
      <c r="Q333" s="44">
        <v>0</v>
      </c>
      <c r="R333" s="88">
        <v>0</v>
      </c>
      <c r="S333" s="89">
        <f t="shared" si="180"/>
        <v>7258.5832646465469</v>
      </c>
      <c r="U333" s="108" t="s">
        <v>22</v>
      </c>
      <c r="V333" s="119">
        <v>0</v>
      </c>
      <c r="W333" s="119">
        <v>0</v>
      </c>
      <c r="X333" s="119">
        <v>0</v>
      </c>
      <c r="Y333" s="119">
        <v>7258.2953412623092</v>
      </c>
      <c r="Z333" s="119">
        <v>0</v>
      </c>
      <c r="AA333" s="119">
        <v>0</v>
      </c>
      <c r="AB333" s="119">
        <v>0.28792338423802016</v>
      </c>
      <c r="AC333" s="120">
        <v>0</v>
      </c>
      <c r="AD333" s="119">
        <v>0</v>
      </c>
      <c r="AE333" s="119">
        <v>0</v>
      </c>
      <c r="AF333" s="119">
        <v>0</v>
      </c>
      <c r="AG333" s="119">
        <v>0</v>
      </c>
      <c r="AH333" s="119">
        <v>0</v>
      </c>
      <c r="AI333" s="122">
        <f t="shared" si="181"/>
        <v>7258.5832646465469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spans="1:111" ht="15">
      <c r="A334" s="27" t="s">
        <v>21</v>
      </c>
      <c r="B334" s="41">
        <v>0.12776609563676816</v>
      </c>
      <c r="C334" s="41">
        <v>6.8782632606814715</v>
      </c>
      <c r="D334" s="41">
        <v>2.1414954436817593</v>
      </c>
      <c r="E334" s="41">
        <v>0</v>
      </c>
      <c r="F334" s="397"/>
      <c r="G334" s="41">
        <v>0</v>
      </c>
      <c r="H334" s="42">
        <v>0</v>
      </c>
      <c r="I334" s="43">
        <f t="shared" si="179"/>
        <v>9.1475247999999993</v>
      </c>
      <c r="K334" s="77" t="s">
        <v>21</v>
      </c>
      <c r="L334" s="90">
        <v>0.12776609563676816</v>
      </c>
      <c r="M334" s="90">
        <v>6.8782632606814715</v>
      </c>
      <c r="N334" s="90">
        <v>2.1414954436817593</v>
      </c>
      <c r="O334" s="90">
        <v>0</v>
      </c>
      <c r="P334" s="90">
        <v>0</v>
      </c>
      <c r="Q334" s="90">
        <v>0</v>
      </c>
      <c r="R334" s="91">
        <v>0</v>
      </c>
      <c r="S334" s="92">
        <f t="shared" si="180"/>
        <v>9.1475247999999993</v>
      </c>
      <c r="U334" s="107" t="s">
        <v>60</v>
      </c>
      <c r="V334" s="123">
        <v>0.12776609563676816</v>
      </c>
      <c r="W334" s="123">
        <v>0</v>
      </c>
      <c r="X334" s="123">
        <v>0</v>
      </c>
      <c r="Y334" s="123">
        <v>6.8782632606814715</v>
      </c>
      <c r="Z334" s="123">
        <v>2.1414954436817593</v>
      </c>
      <c r="AA334" s="123">
        <v>0</v>
      </c>
      <c r="AB334" s="123">
        <v>0</v>
      </c>
      <c r="AC334" s="124">
        <v>0</v>
      </c>
      <c r="AD334" s="123">
        <v>0</v>
      </c>
      <c r="AE334" s="123">
        <v>0</v>
      </c>
      <c r="AF334" s="123">
        <v>0</v>
      </c>
      <c r="AG334" s="123">
        <v>0</v>
      </c>
      <c r="AH334" s="123">
        <v>0</v>
      </c>
      <c r="AI334" s="125">
        <f t="shared" si="181"/>
        <v>9.1475247999999993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spans="1:111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179"/>
        <v>0</v>
      </c>
      <c r="K335" s="79" t="s">
        <v>63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8">
        <v>0</v>
      </c>
      <c r="S335" s="89">
        <f t="shared" si="180"/>
        <v>0</v>
      </c>
      <c r="U335" s="109" t="s">
        <v>61</v>
      </c>
      <c r="V335" s="119">
        <v>0</v>
      </c>
      <c r="W335" s="119">
        <v>0</v>
      </c>
      <c r="X335" s="119">
        <v>0</v>
      </c>
      <c r="Y335" s="119">
        <v>0</v>
      </c>
      <c r="Z335" s="119">
        <v>0</v>
      </c>
      <c r="AA335" s="119">
        <v>0</v>
      </c>
      <c r="AB335" s="119">
        <v>0</v>
      </c>
      <c r="AC335" s="120">
        <v>0</v>
      </c>
      <c r="AD335" s="121">
        <v>0</v>
      </c>
      <c r="AE335" s="121">
        <v>0</v>
      </c>
      <c r="AF335" s="121">
        <v>0</v>
      </c>
      <c r="AG335" s="121">
        <v>0</v>
      </c>
      <c r="AH335" s="121">
        <v>0</v>
      </c>
      <c r="AI335" s="122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spans="1:111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179"/>
        <v>0</v>
      </c>
      <c r="K336" s="80" t="s">
        <v>23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4">
        <v>0</v>
      </c>
      <c r="S336" s="95">
        <f t="shared" si="180"/>
        <v>0</v>
      </c>
      <c r="U336" s="110" t="s">
        <v>64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7">
        <v>0</v>
      </c>
      <c r="AI336" s="128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spans="1:111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179"/>
        <v>0</v>
      </c>
      <c r="K337" s="81" t="s">
        <v>19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96">
        <v>0</v>
      </c>
      <c r="S337" s="97">
        <f t="shared" si="180"/>
        <v>0</v>
      </c>
      <c r="U337" s="111" t="s">
        <v>19</v>
      </c>
      <c r="V337" s="129">
        <v>0</v>
      </c>
      <c r="W337" s="129">
        <v>0</v>
      </c>
      <c r="X337" s="129">
        <v>0</v>
      </c>
      <c r="Y337" s="129">
        <v>0</v>
      </c>
      <c r="Z337" s="129">
        <v>0</v>
      </c>
      <c r="AA337" s="129">
        <v>0</v>
      </c>
      <c r="AB337" s="129">
        <v>0</v>
      </c>
      <c r="AC337" s="129">
        <v>0</v>
      </c>
      <c r="AD337" s="130">
        <v>0</v>
      </c>
      <c r="AE337" s="130">
        <v>0</v>
      </c>
      <c r="AF337" s="130">
        <v>0</v>
      </c>
      <c r="AG337" s="130">
        <v>0</v>
      </c>
      <c r="AH337" s="130">
        <v>0</v>
      </c>
      <c r="AI337" s="131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spans="1:111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179"/>
        <v>0</v>
      </c>
      <c r="K338" s="80" t="s">
        <v>20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4">
        <v>0</v>
      </c>
      <c r="S338" s="95">
        <f t="shared" si="180"/>
        <v>0</v>
      </c>
      <c r="U338" s="110" t="s">
        <v>20</v>
      </c>
      <c r="V338" s="126">
        <v>0</v>
      </c>
      <c r="W338" s="126">
        <v>0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7">
        <v>0</v>
      </c>
      <c r="AI338" s="128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spans="1:111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179"/>
        <v>0</v>
      </c>
      <c r="K339" s="82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8">
        <v>0</v>
      </c>
      <c r="S339" s="99">
        <f t="shared" si="180"/>
        <v>0</v>
      </c>
      <c r="U339" s="111" t="s">
        <v>11</v>
      </c>
      <c r="V339" s="129">
        <v>0</v>
      </c>
      <c r="W339" s="129">
        <v>0</v>
      </c>
      <c r="X339" s="129">
        <v>0</v>
      </c>
      <c r="Y339" s="129">
        <v>0</v>
      </c>
      <c r="Z339" s="129">
        <v>0</v>
      </c>
      <c r="AA339" s="129">
        <v>0</v>
      </c>
      <c r="AB339" s="129">
        <v>0</v>
      </c>
      <c r="AC339" s="129">
        <v>0</v>
      </c>
      <c r="AD339" s="130">
        <v>0</v>
      </c>
      <c r="AE339" s="130">
        <v>0</v>
      </c>
      <c r="AF339" s="130">
        <v>0</v>
      </c>
      <c r="AG339" s="130">
        <v>0</v>
      </c>
      <c r="AH339" s="130">
        <v>0</v>
      </c>
      <c r="AI339" s="131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spans="1:111" ht="15">
      <c r="A340" s="34" t="s">
        <v>26</v>
      </c>
      <c r="B340" s="70">
        <f>SUM(B319:B335)</f>
        <v>1029.0258165993368</v>
      </c>
      <c r="C340" s="70">
        <f t="shared" ref="C340:I340" si="182">SUM(C319:C335)</f>
        <v>12117.527711107388</v>
      </c>
      <c r="D340" s="70">
        <f t="shared" si="182"/>
        <v>1149.8107392605939</v>
      </c>
      <c r="E340" s="70">
        <f t="shared" si="182"/>
        <v>6396.0413992479716</v>
      </c>
      <c r="F340" s="70">
        <f t="shared" si="182"/>
        <v>0</v>
      </c>
      <c r="G340" s="70">
        <f t="shared" si="182"/>
        <v>312.21859001834383</v>
      </c>
      <c r="H340" s="71">
        <f t="shared" si="182"/>
        <v>0</v>
      </c>
      <c r="I340" s="40">
        <f t="shared" si="182"/>
        <v>21004.624256233634</v>
      </c>
      <c r="K340" s="83" t="s">
        <v>26</v>
      </c>
      <c r="L340" s="70">
        <f>SUM(L319:L335)</f>
        <v>1029.0258165993368</v>
      </c>
      <c r="M340" s="70">
        <f t="shared" ref="M340:S340" si="183">SUM(M319:M335)</f>
        <v>12117.527711107388</v>
      </c>
      <c r="N340" s="70">
        <f t="shared" si="183"/>
        <v>1149.8107392605939</v>
      </c>
      <c r="O340" s="70">
        <f t="shared" si="183"/>
        <v>6396.0413992479716</v>
      </c>
      <c r="P340" s="70">
        <f t="shared" si="183"/>
        <v>103.69616193442658</v>
      </c>
      <c r="Q340" s="70">
        <f t="shared" si="183"/>
        <v>312.21859001834383</v>
      </c>
      <c r="R340" s="71">
        <f t="shared" si="183"/>
        <v>0</v>
      </c>
      <c r="S340" s="100">
        <f t="shared" si="183"/>
        <v>21108.320418168059</v>
      </c>
      <c r="U340" s="112" t="s">
        <v>62</v>
      </c>
      <c r="V340" s="132">
        <f>SUM(V319:V335)</f>
        <v>590.73764857401352</v>
      </c>
      <c r="W340" s="132">
        <f t="shared" ref="W340:AH340" si="184">SUM(W319:W335)</f>
        <v>131.46154100340038</v>
      </c>
      <c r="X340" s="132">
        <f t="shared" si="184"/>
        <v>312.21859001834383</v>
      </c>
      <c r="Y340" s="132">
        <f t="shared" si="184"/>
        <v>12117.527711107388</v>
      </c>
      <c r="Z340" s="132">
        <f t="shared" si="184"/>
        <v>427.27393302802312</v>
      </c>
      <c r="AA340" s="132">
        <f t="shared" si="184"/>
        <v>6303.7406064818088</v>
      </c>
      <c r="AB340" s="132">
        <f t="shared" si="184"/>
        <v>103.69616193442658</v>
      </c>
      <c r="AC340" s="132">
        <f t="shared" si="184"/>
        <v>1121.6642260206568</v>
      </c>
      <c r="AD340" s="133">
        <f t="shared" si="184"/>
        <v>306.82662702192283</v>
      </c>
      <c r="AE340" s="133">
        <f t="shared" si="184"/>
        <v>92.300792766163113</v>
      </c>
      <c r="AF340" s="133">
        <f t="shared" si="184"/>
        <v>0</v>
      </c>
      <c r="AG340" s="133">
        <f t="shared" si="184"/>
        <v>722.53680623257083</v>
      </c>
      <c r="AH340" s="133">
        <f t="shared" si="184"/>
        <v>0</v>
      </c>
      <c r="AI340" s="134">
        <f>SUM(V340:AC340)</f>
        <v>21108.320418168063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spans="1:111" s="14" customFormat="1" ht="15" thickBot="1">
      <c r="A341" s="31" t="s">
        <v>86</v>
      </c>
      <c r="B341" s="49">
        <f>IF($I340=0,"-",B340/$I340)</f>
        <v>4.8990441535460859E-2</v>
      </c>
      <c r="C341" s="49">
        <f t="shared" ref="C341:H341" si="185">IF($I340=0,"-",C340/$I340)</f>
        <v>0.57689809459510888</v>
      </c>
      <c r="D341" s="49">
        <f t="shared" si="185"/>
        <v>5.4740838266571681E-2</v>
      </c>
      <c r="E341" s="49">
        <f t="shared" si="185"/>
        <v>0.30450634685120781</v>
      </c>
      <c r="F341" s="49">
        <f t="shared" si="185"/>
        <v>0</v>
      </c>
      <c r="G341" s="49">
        <f t="shared" si="185"/>
        <v>1.4864278751650859E-2</v>
      </c>
      <c r="H341" s="72">
        <f t="shared" si="185"/>
        <v>0</v>
      </c>
      <c r="I341" s="50">
        <f>SUM(B341:H341)</f>
        <v>1</v>
      </c>
      <c r="K341" s="84" t="s">
        <v>86</v>
      </c>
      <c r="L341" s="101">
        <f>IF($S340=0,"-",L340/$S340)</f>
        <v>4.8749772422141562E-2</v>
      </c>
      <c r="M341" s="101">
        <f t="shared" ref="M341:R341" si="186">IF($S340=0,"-",M340/$S340)</f>
        <v>0.57406404067458439</v>
      </c>
      <c r="N341" s="101">
        <f t="shared" si="186"/>
        <v>5.4471919910356527E-2</v>
      </c>
      <c r="O341" s="101">
        <f t="shared" si="186"/>
        <v>0.30301043723700821</v>
      </c>
      <c r="P341" s="101">
        <f t="shared" si="186"/>
        <v>4.9125728565866692E-3</v>
      </c>
      <c r="Q341" s="101">
        <f t="shared" si="186"/>
        <v>1.4791256899322761E-2</v>
      </c>
      <c r="R341" s="102">
        <f t="shared" si="186"/>
        <v>0</v>
      </c>
      <c r="S341" s="103">
        <f>SUM(L341:R341)</f>
        <v>1</v>
      </c>
      <c r="U341" s="113" t="s">
        <v>86</v>
      </c>
      <c r="V341" s="135">
        <f>+V340/$AI340</f>
        <v>2.7986009159950118E-2</v>
      </c>
      <c r="W341" s="135">
        <f t="shared" ref="W341:AH341" si="187">+W340/$AI340</f>
        <v>6.2279489035162935E-3</v>
      </c>
      <c r="X341" s="135">
        <f t="shared" si="187"/>
        <v>1.479125689932276E-2</v>
      </c>
      <c r="Y341" s="135">
        <f t="shared" si="187"/>
        <v>0.57406404067458427</v>
      </c>
      <c r="Z341" s="135">
        <f t="shared" si="187"/>
        <v>2.0241967364692161E-2</v>
      </c>
      <c r="AA341" s="135">
        <f t="shared" si="187"/>
        <v>0.29863771638865877</v>
      </c>
      <c r="AB341" s="135">
        <f t="shared" si="187"/>
        <v>4.9125728565866684E-3</v>
      </c>
      <c r="AC341" s="135">
        <f t="shared" si="187"/>
        <v>5.3138487752688902E-2</v>
      </c>
      <c r="AD341" s="135">
        <f t="shared" si="187"/>
        <v>1.4535814358675134E-2</v>
      </c>
      <c r="AE341" s="135">
        <f t="shared" si="187"/>
        <v>4.3727208483494142E-3</v>
      </c>
      <c r="AF341" s="135">
        <f t="shared" si="187"/>
        <v>0</v>
      </c>
      <c r="AG341" s="135">
        <f t="shared" si="187"/>
        <v>3.4229952545664355E-2</v>
      </c>
      <c r="AH341" s="135">
        <f t="shared" si="187"/>
        <v>0</v>
      </c>
      <c r="AI341" s="136">
        <f>SUM(V341:AC341)</f>
        <v>1</v>
      </c>
    </row>
    <row r="342" spans="1:111" ht="15" thickBot="1">
      <c r="A342" s="32"/>
      <c r="B342" s="32"/>
      <c r="C342" s="32"/>
      <c r="D342" s="32"/>
      <c r="E342" s="32"/>
      <c r="F342" s="32"/>
      <c r="G342" s="32"/>
      <c r="H342" s="32"/>
      <c r="I342" s="32"/>
      <c r="K342" s="32"/>
      <c r="L342" s="32"/>
      <c r="M342" s="32"/>
      <c r="N342" s="32"/>
      <c r="O342" s="32"/>
      <c r="P342" s="32"/>
      <c r="Q342" s="32"/>
      <c r="R342" s="32"/>
      <c r="S342" s="32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spans="1:111" ht="30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4" t="s">
        <v>39</v>
      </c>
      <c r="L343" s="86" t="s">
        <v>0</v>
      </c>
      <c r="M343" s="86" t="s">
        <v>1</v>
      </c>
      <c r="N343" s="86" t="s">
        <v>2</v>
      </c>
      <c r="O343" s="86" t="s">
        <v>3</v>
      </c>
      <c r="P343" s="86" t="s">
        <v>27</v>
      </c>
      <c r="Q343" s="86" t="s">
        <v>4</v>
      </c>
      <c r="R343" s="86" t="s">
        <v>5</v>
      </c>
      <c r="S343" s="87" t="s">
        <v>6</v>
      </c>
      <c r="U343" s="445" t="s">
        <v>39</v>
      </c>
      <c r="V343" s="116" t="s">
        <v>77</v>
      </c>
      <c r="W343" s="116" t="s">
        <v>78</v>
      </c>
      <c r="X343" s="116" t="s">
        <v>4</v>
      </c>
      <c r="Y343" s="116" t="s">
        <v>1</v>
      </c>
      <c r="Z343" s="116" t="s">
        <v>2</v>
      </c>
      <c r="AA343" s="116" t="s">
        <v>3</v>
      </c>
      <c r="AB343" s="116" t="s">
        <v>54</v>
      </c>
      <c r="AC343" s="116" t="s">
        <v>66</v>
      </c>
      <c r="AD343" s="117" t="s">
        <v>79</v>
      </c>
      <c r="AE343" s="117" t="s">
        <v>80</v>
      </c>
      <c r="AF343" s="117" t="s">
        <v>81</v>
      </c>
      <c r="AG343" s="117" t="s">
        <v>82</v>
      </c>
      <c r="AH343" s="117" t="s">
        <v>83</v>
      </c>
      <c r="AI343" s="118" t="s">
        <v>62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spans="1:111" ht="15">
      <c r="A344" s="411" t="s">
        <v>39</v>
      </c>
      <c r="B344" s="386" t="s">
        <v>119</v>
      </c>
      <c r="C344" s="387"/>
      <c r="D344" s="387"/>
      <c r="E344" s="387"/>
      <c r="F344" s="387"/>
      <c r="G344" s="387"/>
      <c r="H344" s="387"/>
      <c r="I344" s="388"/>
      <c r="K344" s="405" t="s">
        <v>39</v>
      </c>
      <c r="L344" s="389" t="s">
        <v>119</v>
      </c>
      <c r="M344" s="390"/>
      <c r="N344" s="390"/>
      <c r="O344" s="390"/>
      <c r="P344" s="390"/>
      <c r="Q344" s="390"/>
      <c r="R344" s="390"/>
      <c r="S344" s="391"/>
      <c r="U344" s="446" t="s">
        <v>39</v>
      </c>
      <c r="V344" s="402" t="s">
        <v>119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3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spans="1:111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  <c r="K345" s="85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4">
        <v>0</v>
      </c>
      <c r="S345" s="105">
        <f>SUM(L345:R345)</f>
        <v>0</v>
      </c>
      <c r="U345" s="106" t="s">
        <v>7</v>
      </c>
      <c r="V345" s="119">
        <v>0</v>
      </c>
      <c r="W345" s="119">
        <v>0</v>
      </c>
      <c r="X345" s="119">
        <v>0</v>
      </c>
      <c r="Y345" s="119">
        <v>0</v>
      </c>
      <c r="Z345" s="119">
        <v>0</v>
      </c>
      <c r="AA345" s="119">
        <v>0</v>
      </c>
      <c r="AB345" s="119">
        <v>0</v>
      </c>
      <c r="AC345" s="120">
        <v>0</v>
      </c>
      <c r="AD345" s="121">
        <v>0</v>
      </c>
      <c r="AE345" s="121">
        <v>0</v>
      </c>
      <c r="AF345" s="121">
        <v>0</v>
      </c>
      <c r="AG345" s="121">
        <v>0</v>
      </c>
      <c r="AH345" s="121">
        <v>0</v>
      </c>
      <c r="AI345" s="122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spans="1:111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188">SUM(B346:H346)</f>
        <v>0</v>
      </c>
      <c r="K346" s="77" t="s">
        <v>8</v>
      </c>
      <c r="L346" s="90">
        <v>0</v>
      </c>
      <c r="M346" s="90">
        <v>0</v>
      </c>
      <c r="N346" s="90">
        <v>0</v>
      </c>
      <c r="O346" s="90">
        <v>0</v>
      </c>
      <c r="P346" s="90">
        <v>0</v>
      </c>
      <c r="Q346" s="90">
        <v>0</v>
      </c>
      <c r="R346" s="91">
        <v>0</v>
      </c>
      <c r="S346" s="92">
        <f t="shared" ref="S346:S365" si="189">SUM(L346:R346)</f>
        <v>0</v>
      </c>
      <c r="U346" s="107" t="s">
        <v>8</v>
      </c>
      <c r="V346" s="123">
        <v>0</v>
      </c>
      <c r="W346" s="123">
        <v>0</v>
      </c>
      <c r="X346" s="123">
        <v>0</v>
      </c>
      <c r="Y346" s="123">
        <v>0</v>
      </c>
      <c r="Z346" s="123">
        <v>0</v>
      </c>
      <c r="AA346" s="123">
        <v>0</v>
      </c>
      <c r="AB346" s="123">
        <v>0</v>
      </c>
      <c r="AC346" s="124">
        <v>0</v>
      </c>
      <c r="AD346" s="123">
        <v>0</v>
      </c>
      <c r="AE346" s="123">
        <v>0</v>
      </c>
      <c r="AF346" s="123">
        <v>0</v>
      </c>
      <c r="AG346" s="123">
        <v>0</v>
      </c>
      <c r="AH346" s="123">
        <v>0</v>
      </c>
      <c r="AI346" s="125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spans="1:111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188"/>
        <v>0</v>
      </c>
      <c r="K347" s="78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8">
        <v>0</v>
      </c>
      <c r="S347" s="89">
        <f t="shared" si="189"/>
        <v>0</v>
      </c>
      <c r="U347" s="108" t="s">
        <v>10</v>
      </c>
      <c r="V347" s="119">
        <v>0</v>
      </c>
      <c r="W347" s="119">
        <v>0</v>
      </c>
      <c r="X347" s="119">
        <v>0</v>
      </c>
      <c r="Y347" s="119">
        <v>0</v>
      </c>
      <c r="Z347" s="119">
        <v>0</v>
      </c>
      <c r="AA347" s="119">
        <v>0</v>
      </c>
      <c r="AB347" s="119">
        <v>0</v>
      </c>
      <c r="AC347" s="120">
        <v>0</v>
      </c>
      <c r="AD347" s="121">
        <v>0</v>
      </c>
      <c r="AE347" s="121">
        <v>0</v>
      </c>
      <c r="AF347" s="121">
        <v>0</v>
      </c>
      <c r="AG347" s="121">
        <v>0</v>
      </c>
      <c r="AH347" s="121">
        <v>0</v>
      </c>
      <c r="AI347" s="122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spans="1:111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188"/>
        <v>0</v>
      </c>
      <c r="K348" s="77" t="s">
        <v>55</v>
      </c>
      <c r="L348" s="90">
        <v>0</v>
      </c>
      <c r="M348" s="90">
        <v>0</v>
      </c>
      <c r="N348" s="90">
        <v>0</v>
      </c>
      <c r="O348" s="90">
        <v>0</v>
      </c>
      <c r="P348" s="90">
        <v>0</v>
      </c>
      <c r="Q348" s="90">
        <v>0</v>
      </c>
      <c r="R348" s="91">
        <v>0</v>
      </c>
      <c r="S348" s="92">
        <f t="shared" si="189"/>
        <v>0</v>
      </c>
      <c r="U348" s="107" t="s">
        <v>55</v>
      </c>
      <c r="V348" s="123">
        <v>0</v>
      </c>
      <c r="W348" s="123">
        <v>0</v>
      </c>
      <c r="X348" s="123">
        <v>0</v>
      </c>
      <c r="Y348" s="123">
        <v>0</v>
      </c>
      <c r="Z348" s="123">
        <v>0</v>
      </c>
      <c r="AA348" s="123">
        <v>0</v>
      </c>
      <c r="AB348" s="123">
        <v>0</v>
      </c>
      <c r="AC348" s="124">
        <v>0</v>
      </c>
      <c r="AD348" s="123">
        <v>0</v>
      </c>
      <c r="AE348" s="123">
        <v>0</v>
      </c>
      <c r="AF348" s="123">
        <v>0</v>
      </c>
      <c r="AG348" s="123">
        <v>0</v>
      </c>
      <c r="AH348" s="123">
        <v>0</v>
      </c>
      <c r="AI348" s="125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spans="1:111" ht="15">
      <c r="A349" s="28" t="s">
        <v>16</v>
      </c>
      <c r="B349" s="44">
        <v>8.6854674172978363</v>
      </c>
      <c r="C349" s="44">
        <v>0</v>
      </c>
      <c r="D349" s="44">
        <v>7.9282394162997543</v>
      </c>
      <c r="E349" s="44">
        <v>0</v>
      </c>
      <c r="F349" s="397"/>
      <c r="G349" s="44">
        <v>0</v>
      </c>
      <c r="H349" s="45">
        <v>0</v>
      </c>
      <c r="I349" s="40">
        <f t="shared" si="188"/>
        <v>16.61370683359759</v>
      </c>
      <c r="K349" s="78" t="s">
        <v>16</v>
      </c>
      <c r="L349" s="44">
        <v>8.6854674172978363</v>
      </c>
      <c r="M349" s="44">
        <v>0</v>
      </c>
      <c r="N349" s="44">
        <v>7.9282394162997543</v>
      </c>
      <c r="O349" s="44">
        <v>0</v>
      </c>
      <c r="P349" s="44">
        <v>0</v>
      </c>
      <c r="Q349" s="44">
        <v>0</v>
      </c>
      <c r="R349" s="88">
        <v>0</v>
      </c>
      <c r="S349" s="89">
        <f t="shared" si="189"/>
        <v>16.61370683359759</v>
      </c>
      <c r="U349" s="108" t="s">
        <v>16</v>
      </c>
      <c r="V349" s="119">
        <v>8.6854674172978363</v>
      </c>
      <c r="W349" s="119">
        <v>0</v>
      </c>
      <c r="X349" s="119">
        <v>0</v>
      </c>
      <c r="Y349" s="119">
        <v>0</v>
      </c>
      <c r="Z349" s="119">
        <v>6.9672406991725113</v>
      </c>
      <c r="AA349" s="119">
        <v>0</v>
      </c>
      <c r="AB349" s="119">
        <v>0</v>
      </c>
      <c r="AC349" s="120">
        <v>0.96099871712724294</v>
      </c>
      <c r="AD349" s="121">
        <v>0</v>
      </c>
      <c r="AE349" s="121">
        <v>0</v>
      </c>
      <c r="AF349" s="121">
        <v>0</v>
      </c>
      <c r="AG349" s="121">
        <v>0.96099871712724294</v>
      </c>
      <c r="AH349" s="121">
        <v>0</v>
      </c>
      <c r="AI349" s="122">
        <f t="shared" si="190"/>
        <v>16.61370683359759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spans="1:111" ht="15">
      <c r="A350" s="27" t="s">
        <v>67</v>
      </c>
      <c r="B350" s="41">
        <v>45.850490123381412</v>
      </c>
      <c r="C350" s="41">
        <v>0</v>
      </c>
      <c r="D350" s="41">
        <v>8.9461458380905592E-2</v>
      </c>
      <c r="E350" s="41">
        <v>0</v>
      </c>
      <c r="F350" s="397"/>
      <c r="G350" s="41">
        <v>0</v>
      </c>
      <c r="H350" s="42">
        <v>0</v>
      </c>
      <c r="I350" s="43">
        <f t="shared" si="188"/>
        <v>45.939951581762315</v>
      </c>
      <c r="K350" s="77" t="s">
        <v>67</v>
      </c>
      <c r="L350" s="90">
        <v>45.850490123381412</v>
      </c>
      <c r="M350" s="90">
        <v>0</v>
      </c>
      <c r="N350" s="90">
        <v>8.9461458380905592E-2</v>
      </c>
      <c r="O350" s="90">
        <v>0</v>
      </c>
      <c r="P350" s="90">
        <v>0</v>
      </c>
      <c r="Q350" s="90">
        <v>0</v>
      </c>
      <c r="R350" s="91">
        <v>0</v>
      </c>
      <c r="S350" s="92">
        <f t="shared" si="189"/>
        <v>45.939951581762315</v>
      </c>
      <c r="U350" s="107" t="s">
        <v>56</v>
      </c>
      <c r="V350" s="123">
        <v>45.850490123381412</v>
      </c>
      <c r="W350" s="123">
        <v>0</v>
      </c>
      <c r="X350" s="123">
        <v>0</v>
      </c>
      <c r="Y350" s="123">
        <v>0</v>
      </c>
      <c r="Z350" s="123">
        <v>0</v>
      </c>
      <c r="AA350" s="123">
        <v>0</v>
      </c>
      <c r="AB350" s="123">
        <v>0</v>
      </c>
      <c r="AC350" s="124">
        <v>8.9461458380905592E-2</v>
      </c>
      <c r="AD350" s="123">
        <v>0</v>
      </c>
      <c r="AE350" s="123">
        <v>0</v>
      </c>
      <c r="AF350" s="123">
        <v>0</v>
      </c>
      <c r="AG350" s="123">
        <v>8.9461458380905592E-2</v>
      </c>
      <c r="AH350" s="123">
        <v>0</v>
      </c>
      <c r="AI350" s="125">
        <f t="shared" si="190"/>
        <v>45.939951581762315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spans="1:111" ht="15">
      <c r="A351" s="28" t="s">
        <v>57</v>
      </c>
      <c r="B351" s="44">
        <v>0</v>
      </c>
      <c r="C351" s="44">
        <v>0</v>
      </c>
      <c r="D351" s="44">
        <v>8.3832755022793908</v>
      </c>
      <c r="E351" s="44">
        <v>0</v>
      </c>
      <c r="F351" s="397"/>
      <c r="G351" s="44">
        <v>0</v>
      </c>
      <c r="H351" s="45">
        <v>0</v>
      </c>
      <c r="I351" s="40">
        <f t="shared" si="188"/>
        <v>8.3832755022793908</v>
      </c>
      <c r="K351" s="78" t="s">
        <v>57</v>
      </c>
      <c r="L351" s="44">
        <v>0</v>
      </c>
      <c r="M351" s="44">
        <v>0</v>
      </c>
      <c r="N351" s="44">
        <v>8.3832755022793908</v>
      </c>
      <c r="O351" s="44">
        <v>0</v>
      </c>
      <c r="P351" s="44">
        <v>486.48712999810135</v>
      </c>
      <c r="Q351" s="44">
        <v>0</v>
      </c>
      <c r="R351" s="88">
        <v>0</v>
      </c>
      <c r="S351" s="89">
        <f t="shared" si="189"/>
        <v>494.87040550038074</v>
      </c>
      <c r="U351" s="108" t="s">
        <v>57</v>
      </c>
      <c r="V351" s="119">
        <v>0</v>
      </c>
      <c r="W351" s="119">
        <v>0</v>
      </c>
      <c r="X351" s="119">
        <v>0</v>
      </c>
      <c r="Y351" s="119">
        <v>0</v>
      </c>
      <c r="Z351" s="119">
        <v>0</v>
      </c>
      <c r="AA351" s="119">
        <v>0</v>
      </c>
      <c r="AB351" s="119">
        <v>486.48712999810135</v>
      </c>
      <c r="AC351" s="120">
        <v>8.3832755022793908</v>
      </c>
      <c r="AD351" s="119">
        <v>0</v>
      </c>
      <c r="AE351" s="119">
        <v>0</v>
      </c>
      <c r="AF351" s="119">
        <v>0</v>
      </c>
      <c r="AG351" s="119">
        <v>8.3832755022793908</v>
      </c>
      <c r="AH351" s="119">
        <v>0</v>
      </c>
      <c r="AI351" s="122">
        <f t="shared" si="190"/>
        <v>494.87040550038074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spans="1:111" ht="15">
      <c r="A352" s="27" t="s">
        <v>12</v>
      </c>
      <c r="B352" s="41">
        <v>0</v>
      </c>
      <c r="C352" s="41">
        <v>0</v>
      </c>
      <c r="D352" s="41">
        <v>0</v>
      </c>
      <c r="E352" s="41">
        <v>0</v>
      </c>
      <c r="F352" s="397"/>
      <c r="G352" s="41">
        <v>0</v>
      </c>
      <c r="H352" s="42">
        <v>0</v>
      </c>
      <c r="I352" s="43">
        <f t="shared" si="188"/>
        <v>0</v>
      </c>
      <c r="K352" s="77" t="s">
        <v>12</v>
      </c>
      <c r="L352" s="90">
        <v>0</v>
      </c>
      <c r="M352" s="90">
        <v>0</v>
      </c>
      <c r="N352" s="90">
        <v>0</v>
      </c>
      <c r="O352" s="90">
        <v>0</v>
      </c>
      <c r="P352" s="90">
        <v>25.471914786773922</v>
      </c>
      <c r="Q352" s="90">
        <v>0</v>
      </c>
      <c r="R352" s="91">
        <v>0</v>
      </c>
      <c r="S352" s="92">
        <f t="shared" si="189"/>
        <v>25.471914786773922</v>
      </c>
      <c r="U352" s="107" t="s">
        <v>12</v>
      </c>
      <c r="V352" s="123">
        <v>0</v>
      </c>
      <c r="W352" s="123">
        <v>0</v>
      </c>
      <c r="X352" s="123">
        <v>0</v>
      </c>
      <c r="Y352" s="123">
        <v>0</v>
      </c>
      <c r="Z352" s="123">
        <v>0</v>
      </c>
      <c r="AA352" s="123">
        <v>0</v>
      </c>
      <c r="AB352" s="123">
        <v>25.471914786773922</v>
      </c>
      <c r="AC352" s="124">
        <v>0</v>
      </c>
      <c r="AD352" s="123">
        <v>0</v>
      </c>
      <c r="AE352" s="123">
        <v>0</v>
      </c>
      <c r="AF352" s="123">
        <v>0</v>
      </c>
      <c r="AG352" s="123">
        <v>0</v>
      </c>
      <c r="AH352" s="123">
        <v>0</v>
      </c>
      <c r="AI352" s="125">
        <f t="shared" si="190"/>
        <v>25.471914786773922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spans="1:111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188"/>
        <v>0</v>
      </c>
      <c r="K353" s="78" t="s">
        <v>58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8">
        <v>0</v>
      </c>
      <c r="S353" s="89">
        <f t="shared" si="189"/>
        <v>0</v>
      </c>
      <c r="U353" s="108" t="s">
        <v>58</v>
      </c>
      <c r="V353" s="119">
        <v>0</v>
      </c>
      <c r="W353" s="119">
        <v>0</v>
      </c>
      <c r="X353" s="119">
        <v>0</v>
      </c>
      <c r="Y353" s="119">
        <v>0</v>
      </c>
      <c r="Z353" s="119">
        <v>0</v>
      </c>
      <c r="AA353" s="119">
        <v>0</v>
      </c>
      <c r="AB353" s="119">
        <v>0</v>
      </c>
      <c r="AC353" s="120">
        <v>0</v>
      </c>
      <c r="AD353" s="119">
        <v>0</v>
      </c>
      <c r="AE353" s="119">
        <v>0</v>
      </c>
      <c r="AF353" s="119">
        <v>0</v>
      </c>
      <c r="AG353" s="119">
        <v>0</v>
      </c>
      <c r="AH353" s="119">
        <v>0</v>
      </c>
      <c r="AI353" s="122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spans="1:111" ht="15">
      <c r="A354" s="27" t="s">
        <v>17</v>
      </c>
      <c r="B354" s="41">
        <v>0</v>
      </c>
      <c r="C354" s="41">
        <v>1.54969225619079</v>
      </c>
      <c r="D354" s="41">
        <v>0</v>
      </c>
      <c r="E354" s="41">
        <v>0</v>
      </c>
      <c r="F354" s="397"/>
      <c r="G354" s="41">
        <v>0</v>
      </c>
      <c r="H354" s="42">
        <v>0</v>
      </c>
      <c r="I354" s="43">
        <f t="shared" si="188"/>
        <v>1.54969225619079</v>
      </c>
      <c r="K354" s="77" t="s">
        <v>17</v>
      </c>
      <c r="L354" s="90">
        <v>0</v>
      </c>
      <c r="M354" s="90">
        <v>1.54969225619079</v>
      </c>
      <c r="N354" s="90">
        <v>0</v>
      </c>
      <c r="O354" s="90">
        <v>0</v>
      </c>
      <c r="P354" s="90">
        <v>0</v>
      </c>
      <c r="Q354" s="90">
        <v>0</v>
      </c>
      <c r="R354" s="91">
        <v>0</v>
      </c>
      <c r="S354" s="92">
        <f t="shared" si="189"/>
        <v>1.54969225619079</v>
      </c>
      <c r="U354" s="107" t="s">
        <v>17</v>
      </c>
      <c r="V354" s="123">
        <v>0</v>
      </c>
      <c r="W354" s="123">
        <v>0</v>
      </c>
      <c r="X354" s="123">
        <v>0</v>
      </c>
      <c r="Y354" s="123">
        <v>1.54969225619079</v>
      </c>
      <c r="Z354" s="123">
        <v>0</v>
      </c>
      <c r="AA354" s="123">
        <v>0</v>
      </c>
      <c r="AB354" s="123">
        <v>0</v>
      </c>
      <c r="AC354" s="124">
        <v>0</v>
      </c>
      <c r="AD354" s="123">
        <v>0</v>
      </c>
      <c r="AE354" s="123">
        <v>0</v>
      </c>
      <c r="AF354" s="123">
        <v>0</v>
      </c>
      <c r="AG354" s="123">
        <v>0</v>
      </c>
      <c r="AH354" s="123">
        <v>0</v>
      </c>
      <c r="AI354" s="125">
        <f t="shared" si="190"/>
        <v>1.54969225619079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spans="1:111" ht="15">
      <c r="A355" s="28" t="s">
        <v>139</v>
      </c>
      <c r="B355" s="44">
        <v>1.4829617858440298</v>
      </c>
      <c r="C355" s="44">
        <v>51.457344346566856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 t="shared" si="188"/>
        <v>52.940306132410889</v>
      </c>
      <c r="K355" s="78" t="s">
        <v>139</v>
      </c>
      <c r="L355" s="44">
        <v>1.4829617858440298</v>
      </c>
      <c r="M355" s="44">
        <v>51.457344346566856</v>
      </c>
      <c r="N355" s="44">
        <v>0</v>
      </c>
      <c r="O355" s="44">
        <v>0</v>
      </c>
      <c r="P355" s="44">
        <v>0</v>
      </c>
      <c r="Q355" s="44">
        <v>0</v>
      </c>
      <c r="R355" s="88">
        <v>0</v>
      </c>
      <c r="S355" s="89">
        <f t="shared" si="189"/>
        <v>52.940306132410889</v>
      </c>
      <c r="U355" s="108" t="s">
        <v>139</v>
      </c>
      <c r="V355" s="119">
        <v>1.4829617858440298</v>
      </c>
      <c r="W355" s="119">
        <v>0</v>
      </c>
      <c r="X355" s="119">
        <v>0</v>
      </c>
      <c r="Y355" s="119">
        <v>51.457344346566856</v>
      </c>
      <c r="Z355" s="119">
        <v>0</v>
      </c>
      <c r="AA355" s="119">
        <v>0</v>
      </c>
      <c r="AB355" s="119">
        <v>0</v>
      </c>
      <c r="AC355" s="120">
        <v>0</v>
      </c>
      <c r="AD355" s="119">
        <v>0</v>
      </c>
      <c r="AE355" s="119">
        <v>0</v>
      </c>
      <c r="AF355" s="119">
        <v>0</v>
      </c>
      <c r="AG355" s="119">
        <v>0</v>
      </c>
      <c r="AH355" s="119">
        <v>0</v>
      </c>
      <c r="AI355" s="122">
        <f t="shared" si="190"/>
        <v>52.940306132410889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spans="1:111" ht="15">
      <c r="A356" s="27" t="s">
        <v>25</v>
      </c>
      <c r="B356" s="41">
        <v>5.2047363705601963</v>
      </c>
      <c r="C356" s="41">
        <v>0</v>
      </c>
      <c r="D356" s="41">
        <v>39.288940731056783</v>
      </c>
      <c r="E356" s="41">
        <v>597.93027864879866</v>
      </c>
      <c r="F356" s="397"/>
      <c r="G356" s="41">
        <v>17.036645892067643</v>
      </c>
      <c r="H356" s="42">
        <v>0</v>
      </c>
      <c r="I356" s="43">
        <f t="shared" si="188"/>
        <v>659.46060164248331</v>
      </c>
      <c r="K356" s="77" t="s">
        <v>25</v>
      </c>
      <c r="L356" s="90">
        <v>5.2047363705601963</v>
      </c>
      <c r="M356" s="90">
        <v>0</v>
      </c>
      <c r="N356" s="90">
        <v>39.288940731056783</v>
      </c>
      <c r="O356" s="90">
        <v>597.93027864879866</v>
      </c>
      <c r="P356" s="90">
        <v>31.497955345557521</v>
      </c>
      <c r="Q356" s="90">
        <v>17.036645892067643</v>
      </c>
      <c r="R356" s="91">
        <v>0</v>
      </c>
      <c r="S356" s="92">
        <f t="shared" si="189"/>
        <v>690.95855698804087</v>
      </c>
      <c r="U356" s="107" t="s">
        <v>25</v>
      </c>
      <c r="V356" s="123">
        <v>0.36788754349780783</v>
      </c>
      <c r="W356" s="123">
        <v>0.8238726749425177</v>
      </c>
      <c r="X356" s="123">
        <v>17.036645892067643</v>
      </c>
      <c r="Y356" s="123">
        <v>0</v>
      </c>
      <c r="Z356" s="123">
        <v>38.584494965332389</v>
      </c>
      <c r="AA356" s="123">
        <v>597.71866889342948</v>
      </c>
      <c r="AB356" s="123">
        <v>31.497955345557521</v>
      </c>
      <c r="AC356" s="124">
        <v>4.9290316732133883</v>
      </c>
      <c r="AD356" s="123">
        <v>4.0129761521198706</v>
      </c>
      <c r="AE356" s="123">
        <v>0.21160975536912804</v>
      </c>
      <c r="AF356" s="123">
        <v>0</v>
      </c>
      <c r="AG356" s="123">
        <v>0.70444576572439044</v>
      </c>
      <c r="AH356" s="123">
        <v>0</v>
      </c>
      <c r="AI356" s="125">
        <f t="shared" si="190"/>
        <v>690.95855698804087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spans="1:111" ht="15">
      <c r="A357" s="28" t="s">
        <v>24</v>
      </c>
      <c r="B357" s="44">
        <v>28.129109614445376</v>
      </c>
      <c r="C357" s="44">
        <v>0</v>
      </c>
      <c r="D357" s="44">
        <v>105.91349534265645</v>
      </c>
      <c r="E357" s="44">
        <v>0</v>
      </c>
      <c r="F357" s="397"/>
      <c r="G357" s="44">
        <v>0</v>
      </c>
      <c r="H357" s="45">
        <v>0</v>
      </c>
      <c r="I357" s="40">
        <f t="shared" si="188"/>
        <v>134.04260495710182</v>
      </c>
      <c r="K357" s="78" t="s">
        <v>24</v>
      </c>
      <c r="L357" s="44">
        <v>28.129109614445376</v>
      </c>
      <c r="M357" s="44">
        <v>0</v>
      </c>
      <c r="N357" s="44">
        <v>105.91349534265645</v>
      </c>
      <c r="O357" s="44">
        <v>0</v>
      </c>
      <c r="P357" s="44">
        <v>0</v>
      </c>
      <c r="Q357" s="44">
        <v>0</v>
      </c>
      <c r="R357" s="88">
        <v>0</v>
      </c>
      <c r="S357" s="89">
        <f t="shared" si="189"/>
        <v>134.04260495710182</v>
      </c>
      <c r="U357" s="108" t="s">
        <v>24</v>
      </c>
      <c r="V357" s="119">
        <v>28.129109614445376</v>
      </c>
      <c r="W357" s="119">
        <v>0</v>
      </c>
      <c r="X357" s="119">
        <v>0</v>
      </c>
      <c r="Y357" s="119">
        <v>0</v>
      </c>
      <c r="Z357" s="119">
        <v>0</v>
      </c>
      <c r="AA357" s="119">
        <v>0</v>
      </c>
      <c r="AB357" s="119">
        <v>0</v>
      </c>
      <c r="AC357" s="120">
        <v>105.91349534265645</v>
      </c>
      <c r="AD357" s="119">
        <v>0</v>
      </c>
      <c r="AE357" s="119">
        <v>0</v>
      </c>
      <c r="AF357" s="119">
        <v>0</v>
      </c>
      <c r="AG357" s="119">
        <v>105.91349534265645</v>
      </c>
      <c r="AH357" s="119">
        <v>0</v>
      </c>
      <c r="AI357" s="122">
        <f t="shared" si="190"/>
        <v>134.04260495710182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spans="1:111" ht="15">
      <c r="A358" s="27" t="s">
        <v>59</v>
      </c>
      <c r="B358" s="41">
        <v>10.748389950061727</v>
      </c>
      <c r="C358" s="41">
        <v>18.227939657578908</v>
      </c>
      <c r="D358" s="41">
        <v>33.242443144520806</v>
      </c>
      <c r="E358" s="41">
        <v>0</v>
      </c>
      <c r="F358" s="397"/>
      <c r="G358" s="41">
        <v>0</v>
      </c>
      <c r="H358" s="42">
        <v>0</v>
      </c>
      <c r="I358" s="43">
        <f t="shared" si="188"/>
        <v>62.218772752161442</v>
      </c>
      <c r="K358" s="77" t="s">
        <v>59</v>
      </c>
      <c r="L358" s="90">
        <v>10.748389950061727</v>
      </c>
      <c r="M358" s="90">
        <v>18.227939657578908</v>
      </c>
      <c r="N358" s="90">
        <v>33.242443144520806</v>
      </c>
      <c r="O358" s="90">
        <v>0</v>
      </c>
      <c r="P358" s="90">
        <v>0</v>
      </c>
      <c r="Q358" s="90">
        <v>0</v>
      </c>
      <c r="R358" s="91">
        <v>0</v>
      </c>
      <c r="S358" s="92">
        <f t="shared" si="189"/>
        <v>62.218772752161442</v>
      </c>
      <c r="U358" s="107" t="s">
        <v>59</v>
      </c>
      <c r="V358" s="123">
        <v>10.748389950061727</v>
      </c>
      <c r="W358" s="123">
        <v>0</v>
      </c>
      <c r="X358" s="123">
        <v>0</v>
      </c>
      <c r="Y358" s="123">
        <v>18.227939657578908</v>
      </c>
      <c r="Z358" s="123">
        <v>33.242443144520806</v>
      </c>
      <c r="AA358" s="123">
        <v>0</v>
      </c>
      <c r="AB358" s="123">
        <v>0</v>
      </c>
      <c r="AC358" s="124">
        <v>0</v>
      </c>
      <c r="AD358" s="123">
        <v>0</v>
      </c>
      <c r="AE358" s="123">
        <v>0</v>
      </c>
      <c r="AF358" s="123">
        <v>0</v>
      </c>
      <c r="AG358" s="123">
        <v>0</v>
      </c>
      <c r="AH358" s="123">
        <v>0</v>
      </c>
      <c r="AI358" s="125">
        <f t="shared" si="190"/>
        <v>62.218772752161442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spans="1:111" ht="15">
      <c r="A359" s="28" t="s">
        <v>22</v>
      </c>
      <c r="B359" s="44">
        <v>12.597143003783994</v>
      </c>
      <c r="C359" s="44">
        <v>589.48613119266815</v>
      </c>
      <c r="D359" s="44">
        <v>260.55803669015438</v>
      </c>
      <c r="E359" s="44">
        <v>0</v>
      </c>
      <c r="F359" s="397"/>
      <c r="G359" s="44">
        <v>0</v>
      </c>
      <c r="H359" s="45">
        <v>0</v>
      </c>
      <c r="I359" s="40">
        <f t="shared" si="188"/>
        <v>862.64131088660656</v>
      </c>
      <c r="K359" s="78" t="s">
        <v>22</v>
      </c>
      <c r="L359" s="44">
        <v>12.597143003783994</v>
      </c>
      <c r="M359" s="44">
        <v>589.48613119266815</v>
      </c>
      <c r="N359" s="44">
        <v>260.55803669015438</v>
      </c>
      <c r="O359" s="44">
        <v>0</v>
      </c>
      <c r="P359" s="44">
        <v>2.2753534382171408</v>
      </c>
      <c r="Q359" s="44">
        <v>0</v>
      </c>
      <c r="R359" s="88">
        <v>0</v>
      </c>
      <c r="S359" s="89">
        <f t="shared" si="189"/>
        <v>864.91666432482373</v>
      </c>
      <c r="U359" s="108" t="s">
        <v>22</v>
      </c>
      <c r="V359" s="119">
        <v>12.597143003783994</v>
      </c>
      <c r="W359" s="119">
        <v>0</v>
      </c>
      <c r="X359" s="119">
        <v>0</v>
      </c>
      <c r="Y359" s="119">
        <v>589.48613119266815</v>
      </c>
      <c r="Z359" s="119">
        <v>79.474308054655751</v>
      </c>
      <c r="AA359" s="119">
        <v>0</v>
      </c>
      <c r="AB359" s="119">
        <v>2.2753534382171408</v>
      </c>
      <c r="AC359" s="120">
        <v>181.08372863549863</v>
      </c>
      <c r="AD359" s="119">
        <v>0</v>
      </c>
      <c r="AE359" s="119">
        <v>0</v>
      </c>
      <c r="AF359" s="119">
        <v>0</v>
      </c>
      <c r="AG359" s="119">
        <v>181.08372863549863</v>
      </c>
      <c r="AH359" s="119">
        <v>0</v>
      </c>
      <c r="AI359" s="122">
        <f t="shared" si="190"/>
        <v>864.91666432482384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spans="1:111" ht="15">
      <c r="A360" s="27" t="s">
        <v>21</v>
      </c>
      <c r="B360" s="41">
        <v>2.1536151406748152</v>
      </c>
      <c r="C360" s="41">
        <v>115.9394581631722</v>
      </c>
      <c r="D360" s="41">
        <v>36.096876782638049</v>
      </c>
      <c r="E360" s="41">
        <v>0</v>
      </c>
      <c r="F360" s="397"/>
      <c r="G360" s="41">
        <v>0</v>
      </c>
      <c r="H360" s="42">
        <v>0</v>
      </c>
      <c r="I360" s="43">
        <f t="shared" si="188"/>
        <v>154.18995008648506</v>
      </c>
      <c r="K360" s="77" t="s">
        <v>21</v>
      </c>
      <c r="L360" s="90">
        <v>2.1536151406748152</v>
      </c>
      <c r="M360" s="90">
        <v>115.9394581631722</v>
      </c>
      <c r="N360" s="90">
        <v>36.096876782638049</v>
      </c>
      <c r="O360" s="90">
        <v>0</v>
      </c>
      <c r="P360" s="90">
        <v>0</v>
      </c>
      <c r="Q360" s="90">
        <v>0</v>
      </c>
      <c r="R360" s="91">
        <v>0</v>
      </c>
      <c r="S360" s="92">
        <f t="shared" si="189"/>
        <v>154.18995008648506</v>
      </c>
      <c r="U360" s="107" t="s">
        <v>60</v>
      </c>
      <c r="V360" s="123">
        <v>2.1536151406748152</v>
      </c>
      <c r="W360" s="123">
        <v>0</v>
      </c>
      <c r="X360" s="123">
        <v>0</v>
      </c>
      <c r="Y360" s="123">
        <v>115.9394581631722</v>
      </c>
      <c r="Z360" s="123">
        <v>36.096876782638049</v>
      </c>
      <c r="AA360" s="123">
        <v>0</v>
      </c>
      <c r="AB360" s="123">
        <v>0</v>
      </c>
      <c r="AC360" s="124">
        <v>0</v>
      </c>
      <c r="AD360" s="123">
        <v>0</v>
      </c>
      <c r="AE360" s="123">
        <v>0</v>
      </c>
      <c r="AF360" s="123">
        <v>0</v>
      </c>
      <c r="AG360" s="123">
        <v>0</v>
      </c>
      <c r="AH360" s="123">
        <v>0</v>
      </c>
      <c r="AI360" s="125">
        <f t="shared" si="190"/>
        <v>154.18995008648506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spans="1:111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188"/>
        <v>0</v>
      </c>
      <c r="K361" s="79" t="s">
        <v>63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8">
        <v>0</v>
      </c>
      <c r="S361" s="89">
        <f t="shared" si="189"/>
        <v>0</v>
      </c>
      <c r="U361" s="109" t="s">
        <v>61</v>
      </c>
      <c r="V361" s="119">
        <v>0</v>
      </c>
      <c r="W361" s="119">
        <v>0</v>
      </c>
      <c r="X361" s="119">
        <v>0</v>
      </c>
      <c r="Y361" s="119">
        <v>0</v>
      </c>
      <c r="Z361" s="119">
        <v>0</v>
      </c>
      <c r="AA361" s="119">
        <v>0</v>
      </c>
      <c r="AB361" s="119">
        <v>0</v>
      </c>
      <c r="AC361" s="120">
        <v>0</v>
      </c>
      <c r="AD361" s="121">
        <v>0</v>
      </c>
      <c r="AE361" s="121">
        <v>0</v>
      </c>
      <c r="AF361" s="121">
        <v>0</v>
      </c>
      <c r="AG361" s="121">
        <v>0</v>
      </c>
      <c r="AH361" s="121">
        <v>0</v>
      </c>
      <c r="AI361" s="122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spans="1:111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188"/>
        <v>0</v>
      </c>
      <c r="K362" s="80" t="s">
        <v>23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4">
        <v>0</v>
      </c>
      <c r="S362" s="95">
        <f t="shared" si="189"/>
        <v>0</v>
      </c>
      <c r="U362" s="110" t="s">
        <v>64</v>
      </c>
      <c r="V362" s="126">
        <v>0</v>
      </c>
      <c r="W362" s="126">
        <v>0</v>
      </c>
      <c r="X362" s="126">
        <v>0</v>
      </c>
      <c r="Y362" s="126">
        <v>0</v>
      </c>
      <c r="Z362" s="126">
        <v>0</v>
      </c>
      <c r="AA362" s="126">
        <v>0</v>
      </c>
      <c r="AB362" s="126">
        <v>0</v>
      </c>
      <c r="AC362" s="126">
        <v>0</v>
      </c>
      <c r="AD362" s="126">
        <v>0</v>
      </c>
      <c r="AE362" s="126">
        <v>0</v>
      </c>
      <c r="AF362" s="126">
        <v>0</v>
      </c>
      <c r="AG362" s="126">
        <v>0</v>
      </c>
      <c r="AH362" s="127">
        <v>0</v>
      </c>
      <c r="AI362" s="128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spans="1:111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188"/>
        <v>0</v>
      </c>
      <c r="K363" s="81" t="s">
        <v>19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96">
        <v>0</v>
      </c>
      <c r="S363" s="97">
        <f t="shared" si="189"/>
        <v>0</v>
      </c>
      <c r="U363" s="111" t="s">
        <v>19</v>
      </c>
      <c r="V363" s="129">
        <v>0</v>
      </c>
      <c r="W363" s="129">
        <v>0</v>
      </c>
      <c r="X363" s="129">
        <v>0</v>
      </c>
      <c r="Y363" s="129">
        <v>0</v>
      </c>
      <c r="Z363" s="129">
        <v>0</v>
      </c>
      <c r="AA363" s="129">
        <v>0</v>
      </c>
      <c r="AB363" s="129">
        <v>0</v>
      </c>
      <c r="AC363" s="129">
        <v>0</v>
      </c>
      <c r="AD363" s="130">
        <v>0</v>
      </c>
      <c r="AE363" s="130">
        <v>0</v>
      </c>
      <c r="AF363" s="130">
        <v>0</v>
      </c>
      <c r="AG363" s="130">
        <v>0</v>
      </c>
      <c r="AH363" s="130">
        <v>0</v>
      </c>
      <c r="AI363" s="131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spans="1:111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188"/>
        <v>0</v>
      </c>
      <c r="K364" s="80" t="s">
        <v>20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4">
        <v>0</v>
      </c>
      <c r="S364" s="95">
        <f t="shared" si="189"/>
        <v>0</v>
      </c>
      <c r="U364" s="110" t="s">
        <v>20</v>
      </c>
      <c r="V364" s="126">
        <v>0</v>
      </c>
      <c r="W364" s="126">
        <v>0</v>
      </c>
      <c r="X364" s="126">
        <v>0</v>
      </c>
      <c r="Y364" s="126">
        <v>0</v>
      </c>
      <c r="Z364" s="126">
        <v>0</v>
      </c>
      <c r="AA364" s="126">
        <v>0</v>
      </c>
      <c r="AB364" s="126">
        <v>0</v>
      </c>
      <c r="AC364" s="126">
        <v>0</v>
      </c>
      <c r="AD364" s="126">
        <v>0</v>
      </c>
      <c r="AE364" s="126">
        <v>0</v>
      </c>
      <c r="AF364" s="126">
        <v>0</v>
      </c>
      <c r="AG364" s="126">
        <v>0</v>
      </c>
      <c r="AH364" s="127">
        <v>0</v>
      </c>
      <c r="AI364" s="128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spans="1:111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188"/>
        <v>0</v>
      </c>
      <c r="K365" s="82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8">
        <v>0</v>
      </c>
      <c r="S365" s="99">
        <f t="shared" si="189"/>
        <v>0</v>
      </c>
      <c r="U365" s="111" t="s">
        <v>11</v>
      </c>
      <c r="V365" s="129">
        <v>0</v>
      </c>
      <c r="W365" s="129">
        <v>0</v>
      </c>
      <c r="X365" s="129">
        <v>0</v>
      </c>
      <c r="Y365" s="129">
        <v>0</v>
      </c>
      <c r="Z365" s="129">
        <v>0</v>
      </c>
      <c r="AA365" s="129">
        <v>0</v>
      </c>
      <c r="AB365" s="129">
        <v>0</v>
      </c>
      <c r="AC365" s="129">
        <v>0</v>
      </c>
      <c r="AD365" s="130">
        <v>0</v>
      </c>
      <c r="AE365" s="130">
        <v>0</v>
      </c>
      <c r="AF365" s="130">
        <v>0</v>
      </c>
      <c r="AG365" s="130">
        <v>0</v>
      </c>
      <c r="AH365" s="130">
        <v>0</v>
      </c>
      <c r="AI365" s="131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spans="1:111" ht="15">
      <c r="A366" s="34" t="s">
        <v>26</v>
      </c>
      <c r="B366" s="70">
        <f>SUM(B345:B361)</f>
        <v>114.85191340604939</v>
      </c>
      <c r="C366" s="70">
        <f t="shared" ref="C366:I366" si="191">SUM(C345:C361)</f>
        <v>776.66056561617688</v>
      </c>
      <c r="D366" s="70">
        <f t="shared" si="191"/>
        <v>491.50076906798654</v>
      </c>
      <c r="E366" s="70">
        <f t="shared" si="191"/>
        <v>597.93027864879866</v>
      </c>
      <c r="F366" s="70">
        <f t="shared" si="191"/>
        <v>0</v>
      </c>
      <c r="G366" s="70">
        <f t="shared" si="191"/>
        <v>17.036645892067643</v>
      </c>
      <c r="H366" s="71">
        <f t="shared" si="191"/>
        <v>0</v>
      </c>
      <c r="I366" s="40">
        <f t="shared" si="191"/>
        <v>1997.9801726310793</v>
      </c>
      <c r="K366" s="83" t="s">
        <v>26</v>
      </c>
      <c r="L366" s="70">
        <f>SUM(L345:L361)</f>
        <v>114.85191340604939</v>
      </c>
      <c r="M366" s="70">
        <f t="shared" ref="M366:S366" si="192">SUM(M345:M361)</f>
        <v>776.66056561617688</v>
      </c>
      <c r="N366" s="70">
        <f t="shared" si="192"/>
        <v>491.50076906798654</v>
      </c>
      <c r="O366" s="70">
        <f t="shared" si="192"/>
        <v>597.93027864879866</v>
      </c>
      <c r="P366" s="70">
        <f t="shared" si="192"/>
        <v>545.73235356864996</v>
      </c>
      <c r="Q366" s="70">
        <f t="shared" si="192"/>
        <v>17.036645892067643</v>
      </c>
      <c r="R366" s="71">
        <f t="shared" si="192"/>
        <v>0</v>
      </c>
      <c r="S366" s="100">
        <f t="shared" si="192"/>
        <v>2543.7125261997294</v>
      </c>
      <c r="U366" s="112" t="s">
        <v>62</v>
      </c>
      <c r="V366" s="132">
        <f>SUM(V345:V361)</f>
        <v>110.01506457898699</v>
      </c>
      <c r="W366" s="132">
        <f t="shared" ref="W366:AH366" si="193">SUM(W345:W361)</f>
        <v>0.8238726749425177</v>
      </c>
      <c r="X366" s="132">
        <f t="shared" si="193"/>
        <v>17.036645892067643</v>
      </c>
      <c r="Y366" s="132">
        <f t="shared" si="193"/>
        <v>776.66056561617688</v>
      </c>
      <c r="Z366" s="132">
        <f t="shared" si="193"/>
        <v>194.36536364631951</v>
      </c>
      <c r="AA366" s="132">
        <f t="shared" si="193"/>
        <v>597.71866889342948</v>
      </c>
      <c r="AB366" s="132">
        <f t="shared" si="193"/>
        <v>545.73235356864996</v>
      </c>
      <c r="AC366" s="132">
        <f t="shared" si="193"/>
        <v>301.359991329156</v>
      </c>
      <c r="AD366" s="133">
        <f t="shared" si="193"/>
        <v>4.0129761521198706</v>
      </c>
      <c r="AE366" s="133">
        <f t="shared" si="193"/>
        <v>0.21160975536912804</v>
      </c>
      <c r="AF366" s="133">
        <f t="shared" si="193"/>
        <v>0</v>
      </c>
      <c r="AG366" s="133">
        <f t="shared" si="193"/>
        <v>297.13540542166697</v>
      </c>
      <c r="AH366" s="133">
        <f t="shared" si="193"/>
        <v>0</v>
      </c>
      <c r="AI366" s="134">
        <f>SUM(V366:AC366)</f>
        <v>2543.7125261997289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spans="1:111" s="14" customFormat="1" ht="15" thickBot="1">
      <c r="A367" s="31" t="s">
        <v>86</v>
      </c>
      <c r="B367" s="49">
        <f>IF($I366=0,"-",B366/$I366)</f>
        <v>5.7484010591959178E-2</v>
      </c>
      <c r="C367" s="49">
        <f t="shared" ref="C367:H367" si="194">IF($I366=0,"-",C366/$I366)</f>
        <v>0.38872285934320172</v>
      </c>
      <c r="D367" s="49">
        <f t="shared" si="194"/>
        <v>0.24599882211080409</v>
      </c>
      <c r="E367" s="49">
        <f t="shared" si="194"/>
        <v>0.29926737354025013</v>
      </c>
      <c r="F367" s="49">
        <f t="shared" si="194"/>
        <v>0</v>
      </c>
      <c r="G367" s="49">
        <f t="shared" si="194"/>
        <v>8.526934413784798E-3</v>
      </c>
      <c r="H367" s="72">
        <f t="shared" si="194"/>
        <v>0</v>
      </c>
      <c r="I367" s="50">
        <f>SUM(B367:H367)</f>
        <v>0.99999999999999989</v>
      </c>
      <c r="K367" s="84" t="s">
        <v>86</v>
      </c>
      <c r="L367" s="101">
        <f>IF($S366=0,"-",L366/$S366)</f>
        <v>4.5151294504822262E-2</v>
      </c>
      <c r="M367" s="101">
        <f t="shared" ref="M367:R367" si="195">IF($S366=0,"-",M366/$S366)</f>
        <v>0.30532560484595983</v>
      </c>
      <c r="N367" s="101">
        <f t="shared" si="195"/>
        <v>0.19322182204381474</v>
      </c>
      <c r="O367" s="101">
        <f t="shared" si="195"/>
        <v>0.23506204906813824</v>
      </c>
      <c r="P367" s="101">
        <f t="shared" si="195"/>
        <v>0.21454167794030027</v>
      </c>
      <c r="Q367" s="101">
        <f t="shared" si="195"/>
        <v>6.6975515969645173E-3</v>
      </c>
      <c r="R367" s="102">
        <f t="shared" si="195"/>
        <v>0</v>
      </c>
      <c r="S367" s="103">
        <f>SUM(L367:R367)</f>
        <v>0.99999999999999978</v>
      </c>
      <c r="U367" s="113" t="s">
        <v>86</v>
      </c>
      <c r="V367" s="135">
        <f>+V366/$AI366</f>
        <v>4.3249802580226301E-2</v>
      </c>
      <c r="W367" s="135">
        <f t="shared" ref="W367:AH367" si="196">+W366/$AI366</f>
        <v>3.2388592124966731E-4</v>
      </c>
      <c r="X367" s="135">
        <f t="shared" si="196"/>
        <v>6.6975515969645181E-3</v>
      </c>
      <c r="Y367" s="135">
        <f t="shared" si="196"/>
        <v>0.30532560484595989</v>
      </c>
      <c r="Z367" s="135">
        <f t="shared" si="196"/>
        <v>7.6410113817656375E-2</v>
      </c>
      <c r="AA367" s="135">
        <f t="shared" si="196"/>
        <v>0.23497885973239785</v>
      </c>
      <c r="AB367" s="135">
        <f t="shared" si="196"/>
        <v>0.2145416779403003</v>
      </c>
      <c r="AC367" s="135">
        <f t="shared" si="196"/>
        <v>0.11847250356524509</v>
      </c>
      <c r="AD367" s="135">
        <f t="shared" si="196"/>
        <v>1.5776060033462983E-3</v>
      </c>
      <c r="AE367" s="135">
        <f t="shared" si="196"/>
        <v>8.3189335740414846E-5</v>
      </c>
      <c r="AF367" s="135">
        <f t="shared" si="196"/>
        <v>0</v>
      </c>
      <c r="AG367" s="135">
        <f t="shared" si="196"/>
        <v>0.11681170822615837</v>
      </c>
      <c r="AH367" s="135">
        <f t="shared" si="196"/>
        <v>0</v>
      </c>
      <c r="AI367" s="136">
        <f>SUM(V367:AC367)</f>
        <v>1</v>
      </c>
    </row>
    <row r="368" spans="1:111" ht="15" thickBot="1">
      <c r="A368" s="32"/>
      <c r="B368" s="32"/>
      <c r="C368" s="32"/>
      <c r="D368" s="32"/>
      <c r="E368" s="32"/>
      <c r="F368" s="32"/>
      <c r="G368" s="32"/>
      <c r="H368" s="32"/>
      <c r="I368" s="32"/>
      <c r="K368" s="32"/>
      <c r="L368" s="32"/>
      <c r="M368" s="32"/>
      <c r="N368" s="32"/>
      <c r="O368" s="32"/>
      <c r="P368" s="32"/>
      <c r="Q368" s="32"/>
      <c r="R368" s="32"/>
      <c r="S368" s="32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spans="1:111" ht="30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4" t="s">
        <v>40</v>
      </c>
      <c r="L369" s="86" t="s">
        <v>0</v>
      </c>
      <c r="M369" s="86" t="s">
        <v>1</v>
      </c>
      <c r="N369" s="86" t="s">
        <v>2</v>
      </c>
      <c r="O369" s="86" t="s">
        <v>3</v>
      </c>
      <c r="P369" s="86" t="s">
        <v>27</v>
      </c>
      <c r="Q369" s="86" t="s">
        <v>4</v>
      </c>
      <c r="R369" s="86" t="s">
        <v>5</v>
      </c>
      <c r="S369" s="87" t="s">
        <v>6</v>
      </c>
      <c r="U369" s="445" t="s">
        <v>40</v>
      </c>
      <c r="V369" s="116" t="s">
        <v>77</v>
      </c>
      <c r="W369" s="116" t="s">
        <v>78</v>
      </c>
      <c r="X369" s="116" t="s">
        <v>4</v>
      </c>
      <c r="Y369" s="116" t="s">
        <v>1</v>
      </c>
      <c r="Z369" s="116" t="s">
        <v>2</v>
      </c>
      <c r="AA369" s="116" t="s">
        <v>3</v>
      </c>
      <c r="AB369" s="116" t="s">
        <v>54</v>
      </c>
      <c r="AC369" s="116" t="s">
        <v>66</v>
      </c>
      <c r="AD369" s="117" t="s">
        <v>79</v>
      </c>
      <c r="AE369" s="117" t="s">
        <v>80</v>
      </c>
      <c r="AF369" s="117" t="s">
        <v>81</v>
      </c>
      <c r="AG369" s="117" t="s">
        <v>82</v>
      </c>
      <c r="AH369" s="117" t="s">
        <v>83</v>
      </c>
      <c r="AI369" s="118" t="s">
        <v>62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spans="1:111" ht="15">
      <c r="A370" s="411" t="s">
        <v>40</v>
      </c>
      <c r="B370" s="386" t="s">
        <v>119</v>
      </c>
      <c r="C370" s="387"/>
      <c r="D370" s="387"/>
      <c r="E370" s="387"/>
      <c r="F370" s="387"/>
      <c r="G370" s="387"/>
      <c r="H370" s="387"/>
      <c r="I370" s="388"/>
      <c r="K370" s="405" t="s">
        <v>40</v>
      </c>
      <c r="L370" s="389" t="s">
        <v>119</v>
      </c>
      <c r="M370" s="390"/>
      <c r="N370" s="390"/>
      <c r="O370" s="390"/>
      <c r="P370" s="390"/>
      <c r="Q370" s="390"/>
      <c r="R370" s="390"/>
      <c r="S370" s="391"/>
      <c r="U370" s="446" t="s">
        <v>40</v>
      </c>
      <c r="V370" s="402" t="s">
        <v>119</v>
      </c>
      <c r="W370" s="402"/>
      <c r="X370" s="402"/>
      <c r="Y370" s="402"/>
      <c r="Z370" s="402"/>
      <c r="AA370" s="402"/>
      <c r="AB370" s="402"/>
      <c r="AC370" s="402"/>
      <c r="AD370" s="402"/>
      <c r="AE370" s="402"/>
      <c r="AF370" s="402"/>
      <c r="AG370" s="402"/>
      <c r="AH370" s="402"/>
      <c r="AI370" s="403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spans="1:111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  <c r="K371" s="85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4">
        <v>0</v>
      </c>
      <c r="S371" s="105">
        <f>SUM(L371:R371)</f>
        <v>0</v>
      </c>
      <c r="U371" s="106" t="s">
        <v>7</v>
      </c>
      <c r="V371" s="119">
        <v>0</v>
      </c>
      <c r="W371" s="119">
        <v>0</v>
      </c>
      <c r="X371" s="119">
        <v>0</v>
      </c>
      <c r="Y371" s="119">
        <v>0</v>
      </c>
      <c r="Z371" s="119">
        <v>0</v>
      </c>
      <c r="AA371" s="119">
        <v>0</v>
      </c>
      <c r="AB371" s="119">
        <v>0</v>
      </c>
      <c r="AC371" s="120">
        <v>0</v>
      </c>
      <c r="AD371" s="121">
        <v>0</v>
      </c>
      <c r="AE371" s="121">
        <v>0</v>
      </c>
      <c r="AF371" s="121">
        <v>0</v>
      </c>
      <c r="AG371" s="121">
        <v>0</v>
      </c>
      <c r="AH371" s="121">
        <v>0</v>
      </c>
      <c r="AI371" s="122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spans="1:111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197">SUM(B372:H372)</f>
        <v>0</v>
      </c>
      <c r="K372" s="77" t="s">
        <v>8</v>
      </c>
      <c r="L372" s="90">
        <v>0</v>
      </c>
      <c r="M372" s="90">
        <v>0</v>
      </c>
      <c r="N372" s="90">
        <v>0</v>
      </c>
      <c r="O372" s="90">
        <v>0</v>
      </c>
      <c r="P372" s="90">
        <v>0</v>
      </c>
      <c r="Q372" s="90">
        <v>0</v>
      </c>
      <c r="R372" s="91">
        <v>0</v>
      </c>
      <c r="S372" s="92">
        <f t="shared" ref="S372:S391" si="198">SUM(L372:R372)</f>
        <v>0</v>
      </c>
      <c r="U372" s="107" t="s">
        <v>8</v>
      </c>
      <c r="V372" s="123">
        <v>0</v>
      </c>
      <c r="W372" s="123">
        <v>0</v>
      </c>
      <c r="X372" s="123">
        <v>0</v>
      </c>
      <c r="Y372" s="123">
        <v>0</v>
      </c>
      <c r="Z372" s="123">
        <v>0</v>
      </c>
      <c r="AA372" s="123">
        <v>0</v>
      </c>
      <c r="AB372" s="123">
        <v>0</v>
      </c>
      <c r="AC372" s="124">
        <v>0</v>
      </c>
      <c r="AD372" s="123">
        <v>0</v>
      </c>
      <c r="AE372" s="123">
        <v>0</v>
      </c>
      <c r="AF372" s="123">
        <v>0</v>
      </c>
      <c r="AG372" s="123">
        <v>0</v>
      </c>
      <c r="AH372" s="123">
        <v>0</v>
      </c>
      <c r="AI372" s="125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spans="1:111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197"/>
        <v>0</v>
      </c>
      <c r="K373" s="78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8">
        <v>0</v>
      </c>
      <c r="S373" s="89">
        <f t="shared" si="198"/>
        <v>0</v>
      </c>
      <c r="U373" s="108" t="s">
        <v>10</v>
      </c>
      <c r="V373" s="119">
        <v>0</v>
      </c>
      <c r="W373" s="119">
        <v>0</v>
      </c>
      <c r="X373" s="119">
        <v>0</v>
      </c>
      <c r="Y373" s="119">
        <v>0</v>
      </c>
      <c r="Z373" s="119">
        <v>0</v>
      </c>
      <c r="AA373" s="119">
        <v>0</v>
      </c>
      <c r="AB373" s="119">
        <v>0</v>
      </c>
      <c r="AC373" s="120">
        <v>0</v>
      </c>
      <c r="AD373" s="121">
        <v>0</v>
      </c>
      <c r="AE373" s="121">
        <v>0</v>
      </c>
      <c r="AF373" s="121">
        <v>0</v>
      </c>
      <c r="AG373" s="121">
        <v>0</v>
      </c>
      <c r="AH373" s="121">
        <v>0</v>
      </c>
      <c r="AI373" s="122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spans="1:111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197"/>
        <v>0</v>
      </c>
      <c r="K374" s="77" t="s">
        <v>55</v>
      </c>
      <c r="L374" s="90">
        <v>0</v>
      </c>
      <c r="M374" s="90">
        <v>0</v>
      </c>
      <c r="N374" s="90">
        <v>0</v>
      </c>
      <c r="O374" s="90">
        <v>0</v>
      </c>
      <c r="P374" s="90">
        <v>0</v>
      </c>
      <c r="Q374" s="90">
        <v>0</v>
      </c>
      <c r="R374" s="91">
        <v>0</v>
      </c>
      <c r="S374" s="92">
        <f t="shared" si="198"/>
        <v>0</v>
      </c>
      <c r="U374" s="107" t="s">
        <v>55</v>
      </c>
      <c r="V374" s="123">
        <v>0</v>
      </c>
      <c r="W374" s="123">
        <v>0</v>
      </c>
      <c r="X374" s="123">
        <v>0</v>
      </c>
      <c r="Y374" s="123">
        <v>0</v>
      </c>
      <c r="Z374" s="123">
        <v>0</v>
      </c>
      <c r="AA374" s="123">
        <v>0</v>
      </c>
      <c r="AB374" s="123">
        <v>0</v>
      </c>
      <c r="AC374" s="124">
        <v>0</v>
      </c>
      <c r="AD374" s="123">
        <v>0</v>
      </c>
      <c r="AE374" s="123">
        <v>0</v>
      </c>
      <c r="AF374" s="123">
        <v>0</v>
      </c>
      <c r="AG374" s="123">
        <v>0</v>
      </c>
      <c r="AH374" s="123">
        <v>0</v>
      </c>
      <c r="AI374" s="125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spans="1:111" ht="15">
      <c r="A375" s="28" t="s">
        <v>16</v>
      </c>
      <c r="B375" s="44">
        <v>137.82469059820306</v>
      </c>
      <c r="C375" s="44">
        <v>2.8357403366067815</v>
      </c>
      <c r="D375" s="44">
        <v>2.8357403366067815</v>
      </c>
      <c r="E375" s="44">
        <v>0</v>
      </c>
      <c r="F375" s="397"/>
      <c r="G375" s="44">
        <v>0</v>
      </c>
      <c r="H375" s="45">
        <v>0</v>
      </c>
      <c r="I375" s="40">
        <f t="shared" si="197"/>
        <v>143.49617127141664</v>
      </c>
      <c r="K375" s="78" t="s">
        <v>16</v>
      </c>
      <c r="L375" s="44">
        <v>137.82469059820306</v>
      </c>
      <c r="M375" s="44">
        <v>2.8357403366067815</v>
      </c>
      <c r="N375" s="44">
        <v>2.8357403366067815</v>
      </c>
      <c r="O375" s="44">
        <v>0</v>
      </c>
      <c r="P375" s="44">
        <v>0</v>
      </c>
      <c r="Q375" s="44">
        <v>0</v>
      </c>
      <c r="R375" s="88">
        <v>0</v>
      </c>
      <c r="S375" s="89">
        <f t="shared" si="198"/>
        <v>143.49617127141664</v>
      </c>
      <c r="U375" s="108" t="s">
        <v>16</v>
      </c>
      <c r="V375" s="119">
        <v>137.82469059820306</v>
      </c>
      <c r="W375" s="119">
        <v>0</v>
      </c>
      <c r="X375" s="119">
        <v>0</v>
      </c>
      <c r="Y375" s="119">
        <v>2.8357403366067815</v>
      </c>
      <c r="Z375" s="119">
        <v>2.8357403366067815</v>
      </c>
      <c r="AA375" s="119">
        <v>0</v>
      </c>
      <c r="AB375" s="119">
        <v>0</v>
      </c>
      <c r="AC375" s="120">
        <v>0</v>
      </c>
      <c r="AD375" s="121">
        <v>0</v>
      </c>
      <c r="AE375" s="121">
        <v>0</v>
      </c>
      <c r="AF375" s="121">
        <v>0</v>
      </c>
      <c r="AG375" s="121">
        <v>0</v>
      </c>
      <c r="AH375" s="121">
        <v>0</v>
      </c>
      <c r="AI375" s="122">
        <f t="shared" si="199"/>
        <v>143.49617127141664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spans="1:111" ht="15">
      <c r="A376" s="27" t="s">
        <v>67</v>
      </c>
      <c r="B376" s="41">
        <v>265.99024950778539</v>
      </c>
      <c r="C376" s="41">
        <v>1.3129401449534523</v>
      </c>
      <c r="D376" s="41">
        <v>0</v>
      </c>
      <c r="E376" s="41">
        <v>2.7623266888264242</v>
      </c>
      <c r="F376" s="397"/>
      <c r="G376" s="41">
        <v>0</v>
      </c>
      <c r="H376" s="42">
        <v>0</v>
      </c>
      <c r="I376" s="43">
        <f t="shared" si="197"/>
        <v>270.06551634156529</v>
      </c>
      <c r="K376" s="77" t="s">
        <v>67</v>
      </c>
      <c r="L376" s="90">
        <v>265.99024950778539</v>
      </c>
      <c r="M376" s="90">
        <v>1.3129401449534523</v>
      </c>
      <c r="N376" s="90">
        <v>0</v>
      </c>
      <c r="O376" s="90">
        <v>2.7623266888264242</v>
      </c>
      <c r="P376" s="90">
        <v>0</v>
      </c>
      <c r="Q376" s="90">
        <v>0</v>
      </c>
      <c r="R376" s="91">
        <v>0</v>
      </c>
      <c r="S376" s="92">
        <f t="shared" si="198"/>
        <v>270.06551634156529</v>
      </c>
      <c r="U376" s="107" t="s">
        <v>56</v>
      </c>
      <c r="V376" s="123">
        <v>262.57660513090644</v>
      </c>
      <c r="W376" s="123">
        <v>3.4136443768789766</v>
      </c>
      <c r="X376" s="123">
        <v>0</v>
      </c>
      <c r="Y376" s="123">
        <v>1.3129401449534523</v>
      </c>
      <c r="Z376" s="123">
        <v>0</v>
      </c>
      <c r="AA376" s="123">
        <v>0</v>
      </c>
      <c r="AB376" s="123">
        <v>0</v>
      </c>
      <c r="AC376" s="124">
        <v>2.7623266888264242</v>
      </c>
      <c r="AD376" s="123">
        <v>0</v>
      </c>
      <c r="AE376" s="123">
        <v>0</v>
      </c>
      <c r="AF376" s="123">
        <v>0</v>
      </c>
      <c r="AG376" s="123">
        <v>0</v>
      </c>
      <c r="AH376" s="123">
        <v>2.7623266888264242</v>
      </c>
      <c r="AI376" s="125">
        <f t="shared" si="199"/>
        <v>270.06551634156529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spans="1:111" ht="15">
      <c r="A377" s="28" t="s">
        <v>57</v>
      </c>
      <c r="B377" s="44">
        <v>0</v>
      </c>
      <c r="C377" s="44">
        <v>0</v>
      </c>
      <c r="D377" s="44">
        <v>0</v>
      </c>
      <c r="E377" s="44">
        <v>2524.2244117346322</v>
      </c>
      <c r="F377" s="397"/>
      <c r="G377" s="44">
        <v>0</v>
      </c>
      <c r="H377" s="45">
        <v>0</v>
      </c>
      <c r="I377" s="40">
        <f t="shared" si="197"/>
        <v>2524.2244117346322</v>
      </c>
      <c r="K377" s="78" t="s">
        <v>57</v>
      </c>
      <c r="L377" s="44">
        <v>0</v>
      </c>
      <c r="M377" s="44">
        <v>0</v>
      </c>
      <c r="N377" s="44">
        <v>0</v>
      </c>
      <c r="O377" s="44">
        <v>2524.2244117346322</v>
      </c>
      <c r="P377" s="44">
        <v>1569.0529111773008</v>
      </c>
      <c r="Q377" s="44">
        <v>0</v>
      </c>
      <c r="R377" s="88">
        <v>0</v>
      </c>
      <c r="S377" s="89">
        <f t="shared" si="198"/>
        <v>4093.277322911933</v>
      </c>
      <c r="U377" s="108" t="s">
        <v>57</v>
      </c>
      <c r="V377" s="119">
        <v>0</v>
      </c>
      <c r="W377" s="119">
        <v>0</v>
      </c>
      <c r="X377" s="119">
        <v>0</v>
      </c>
      <c r="Y377" s="119">
        <v>0</v>
      </c>
      <c r="Z377" s="119">
        <v>0</v>
      </c>
      <c r="AA377" s="119">
        <v>2524.2244117346322</v>
      </c>
      <c r="AB377" s="119">
        <v>1569.0529111773008</v>
      </c>
      <c r="AC377" s="120">
        <v>0</v>
      </c>
      <c r="AD377" s="119">
        <v>0</v>
      </c>
      <c r="AE377" s="119">
        <v>0</v>
      </c>
      <c r="AF377" s="119">
        <v>0</v>
      </c>
      <c r="AG377" s="119">
        <v>0</v>
      </c>
      <c r="AH377" s="119">
        <v>0</v>
      </c>
      <c r="AI377" s="122">
        <f t="shared" si="199"/>
        <v>4093.277322911933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spans="1:111" ht="15">
      <c r="A378" s="27" t="s">
        <v>12</v>
      </c>
      <c r="B378" s="41">
        <v>0</v>
      </c>
      <c r="C378" s="41">
        <v>0</v>
      </c>
      <c r="D378" s="41">
        <v>0</v>
      </c>
      <c r="E378" s="41">
        <v>23.957752585114356</v>
      </c>
      <c r="F378" s="397"/>
      <c r="G378" s="41">
        <v>0</v>
      </c>
      <c r="H378" s="42">
        <v>0</v>
      </c>
      <c r="I378" s="43">
        <f t="shared" si="197"/>
        <v>23.957752585114356</v>
      </c>
      <c r="K378" s="77" t="s">
        <v>12</v>
      </c>
      <c r="L378" s="90">
        <v>0</v>
      </c>
      <c r="M378" s="90">
        <v>0</v>
      </c>
      <c r="N378" s="90">
        <v>0</v>
      </c>
      <c r="O378" s="90">
        <v>23.957752585114356</v>
      </c>
      <c r="P378" s="90">
        <v>95.62473395914634</v>
      </c>
      <c r="Q378" s="90">
        <v>0</v>
      </c>
      <c r="R378" s="91">
        <v>0</v>
      </c>
      <c r="S378" s="92">
        <f t="shared" si="198"/>
        <v>119.58248654426069</v>
      </c>
      <c r="U378" s="107" t="s">
        <v>12</v>
      </c>
      <c r="V378" s="123">
        <v>0</v>
      </c>
      <c r="W378" s="123">
        <v>0</v>
      </c>
      <c r="X378" s="123">
        <v>0</v>
      </c>
      <c r="Y378" s="123">
        <v>0</v>
      </c>
      <c r="Z378" s="123">
        <v>0</v>
      </c>
      <c r="AA378" s="123">
        <v>23.957752585114356</v>
      </c>
      <c r="AB378" s="123">
        <v>95.62473395914634</v>
      </c>
      <c r="AC378" s="124">
        <v>0</v>
      </c>
      <c r="AD378" s="123">
        <v>0</v>
      </c>
      <c r="AE378" s="123">
        <v>0</v>
      </c>
      <c r="AF378" s="123">
        <v>0</v>
      </c>
      <c r="AG378" s="123">
        <v>0</v>
      </c>
      <c r="AH378" s="123">
        <v>0</v>
      </c>
      <c r="AI378" s="125">
        <f t="shared" si="199"/>
        <v>119.58248654426069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spans="1:111" ht="15">
      <c r="A379" s="28" t="s">
        <v>58</v>
      </c>
      <c r="B379" s="44">
        <v>0</v>
      </c>
      <c r="C379" s="44">
        <v>0</v>
      </c>
      <c r="D379" s="44">
        <v>0</v>
      </c>
      <c r="E379" s="44">
        <v>0.94221448867480329</v>
      </c>
      <c r="F379" s="397"/>
      <c r="G379" s="44">
        <v>0</v>
      </c>
      <c r="H379" s="45">
        <v>0</v>
      </c>
      <c r="I379" s="40">
        <f t="shared" si="197"/>
        <v>0.94221448867480329</v>
      </c>
      <c r="K379" s="78" t="s">
        <v>58</v>
      </c>
      <c r="L379" s="44">
        <v>0</v>
      </c>
      <c r="M379" s="44">
        <v>0</v>
      </c>
      <c r="N379" s="44">
        <v>0</v>
      </c>
      <c r="O379" s="44">
        <v>0.94221448867480329</v>
      </c>
      <c r="P379" s="44">
        <v>0</v>
      </c>
      <c r="Q379" s="44">
        <v>0</v>
      </c>
      <c r="R379" s="88">
        <v>0</v>
      </c>
      <c r="S379" s="89">
        <f t="shared" si="198"/>
        <v>0.94221448867480329</v>
      </c>
      <c r="U379" s="108" t="s">
        <v>58</v>
      </c>
      <c r="V379" s="119">
        <v>0</v>
      </c>
      <c r="W379" s="119">
        <v>0</v>
      </c>
      <c r="X379" s="119">
        <v>0</v>
      </c>
      <c r="Y379" s="119">
        <v>0</v>
      </c>
      <c r="Z379" s="119">
        <v>0</v>
      </c>
      <c r="AA379" s="119">
        <v>0</v>
      </c>
      <c r="AB379" s="119">
        <v>0</v>
      </c>
      <c r="AC379" s="120">
        <v>0.94221448867480329</v>
      </c>
      <c r="AD379" s="119">
        <v>0</v>
      </c>
      <c r="AE379" s="119">
        <v>0</v>
      </c>
      <c r="AF379" s="119">
        <v>0</v>
      </c>
      <c r="AG379" s="119">
        <v>0</v>
      </c>
      <c r="AH379" s="119">
        <v>0.94221448867480329</v>
      </c>
      <c r="AI379" s="122">
        <f t="shared" si="199"/>
        <v>0.94221448867480329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spans="1:111" ht="15">
      <c r="A380" s="27" t="s">
        <v>17</v>
      </c>
      <c r="B380" s="41">
        <v>41.990898885698982</v>
      </c>
      <c r="C380" s="41">
        <v>0</v>
      </c>
      <c r="D380" s="41">
        <v>0</v>
      </c>
      <c r="E380" s="41">
        <v>21.903885956709122</v>
      </c>
      <c r="F380" s="397"/>
      <c r="G380" s="41">
        <v>0</v>
      </c>
      <c r="H380" s="42">
        <v>0</v>
      </c>
      <c r="I380" s="43">
        <f t="shared" si="197"/>
        <v>63.8947848424081</v>
      </c>
      <c r="K380" s="77" t="s">
        <v>17</v>
      </c>
      <c r="L380" s="90">
        <v>41.990898885698982</v>
      </c>
      <c r="M380" s="90">
        <v>0</v>
      </c>
      <c r="N380" s="90">
        <v>0</v>
      </c>
      <c r="O380" s="90">
        <v>21.903885956709122</v>
      </c>
      <c r="P380" s="90">
        <v>0</v>
      </c>
      <c r="Q380" s="90">
        <v>0</v>
      </c>
      <c r="R380" s="91">
        <v>0</v>
      </c>
      <c r="S380" s="92">
        <f t="shared" si="198"/>
        <v>63.8947848424081</v>
      </c>
      <c r="U380" s="107" t="s">
        <v>17</v>
      </c>
      <c r="V380" s="123">
        <v>38.561525636952098</v>
      </c>
      <c r="W380" s="123">
        <v>0</v>
      </c>
      <c r="X380" s="123">
        <v>0</v>
      </c>
      <c r="Y380" s="123">
        <v>0</v>
      </c>
      <c r="Z380" s="123">
        <v>0</v>
      </c>
      <c r="AA380" s="123">
        <v>0</v>
      </c>
      <c r="AB380" s="123">
        <v>0</v>
      </c>
      <c r="AC380" s="124">
        <v>25.333259205456006</v>
      </c>
      <c r="AD380" s="123">
        <v>3.4293732487468831</v>
      </c>
      <c r="AE380" s="123">
        <v>0</v>
      </c>
      <c r="AF380" s="123">
        <v>0</v>
      </c>
      <c r="AG380" s="123">
        <v>0</v>
      </c>
      <c r="AH380" s="123">
        <v>21.903885956709122</v>
      </c>
      <c r="AI380" s="125">
        <f t="shared" si="199"/>
        <v>63.8947848424081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spans="1:111" ht="15">
      <c r="A381" s="28" t="s">
        <v>139</v>
      </c>
      <c r="B381" s="44">
        <v>142.99158321633206</v>
      </c>
      <c r="C381" s="44">
        <v>0</v>
      </c>
      <c r="D381" s="44">
        <v>108.95544129220221</v>
      </c>
      <c r="E381" s="44">
        <v>6.1268677577959313E-2</v>
      </c>
      <c r="F381" s="397"/>
      <c r="G381" s="44">
        <v>0</v>
      </c>
      <c r="H381" s="45">
        <v>0</v>
      </c>
      <c r="I381" s="40">
        <f t="shared" si="197"/>
        <v>252.00829318611224</v>
      </c>
      <c r="K381" s="78" t="s">
        <v>139</v>
      </c>
      <c r="L381" s="44">
        <v>142.99158321633206</v>
      </c>
      <c r="M381" s="44">
        <v>0</v>
      </c>
      <c r="N381" s="44">
        <v>108.95544129220221</v>
      </c>
      <c r="O381" s="44">
        <v>6.1268677577959313E-2</v>
      </c>
      <c r="P381" s="44">
        <v>0</v>
      </c>
      <c r="Q381" s="44">
        <v>0</v>
      </c>
      <c r="R381" s="88">
        <v>0</v>
      </c>
      <c r="S381" s="89">
        <f t="shared" si="198"/>
        <v>252.00829318611224</v>
      </c>
      <c r="U381" s="108" t="s">
        <v>139</v>
      </c>
      <c r="V381" s="119">
        <v>142.30866303452731</v>
      </c>
      <c r="W381" s="119">
        <v>0</v>
      </c>
      <c r="X381" s="119">
        <v>0</v>
      </c>
      <c r="Y381" s="119">
        <v>0</v>
      </c>
      <c r="Z381" s="119">
        <v>108.95544129220221</v>
      </c>
      <c r="AA381" s="119">
        <v>6.1268677577959313E-2</v>
      </c>
      <c r="AB381" s="119">
        <v>0</v>
      </c>
      <c r="AC381" s="120">
        <v>0.68292018180474612</v>
      </c>
      <c r="AD381" s="119">
        <v>0.68292018180474612</v>
      </c>
      <c r="AE381" s="119">
        <v>0</v>
      </c>
      <c r="AF381" s="119">
        <v>0</v>
      </c>
      <c r="AG381" s="119">
        <v>0</v>
      </c>
      <c r="AH381" s="119">
        <v>0</v>
      </c>
      <c r="AI381" s="122">
        <f t="shared" si="199"/>
        <v>252.00829318611224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spans="1:111" ht="15">
      <c r="A382" s="27" t="s">
        <v>25</v>
      </c>
      <c r="B382" s="41">
        <v>49.65992325306167</v>
      </c>
      <c r="C382" s="41">
        <v>8.488416157659719E-3</v>
      </c>
      <c r="D382" s="41">
        <v>15.104215188744543</v>
      </c>
      <c r="E382" s="41">
        <v>178.78032722321763</v>
      </c>
      <c r="F382" s="397"/>
      <c r="G382" s="41">
        <v>196.0068495462632</v>
      </c>
      <c r="H382" s="42">
        <v>0</v>
      </c>
      <c r="I382" s="43">
        <f t="shared" si="197"/>
        <v>439.55980362744469</v>
      </c>
      <c r="K382" s="77" t="s">
        <v>25</v>
      </c>
      <c r="L382" s="90">
        <v>49.65992325306167</v>
      </c>
      <c r="M382" s="90">
        <v>8.488416157659719E-3</v>
      </c>
      <c r="N382" s="90">
        <v>15.104215188744543</v>
      </c>
      <c r="O382" s="90">
        <v>178.78032722321763</v>
      </c>
      <c r="P382" s="90">
        <v>31.497955345557521</v>
      </c>
      <c r="Q382" s="90">
        <v>196.0068495462632</v>
      </c>
      <c r="R382" s="91">
        <v>0</v>
      </c>
      <c r="S382" s="92">
        <f t="shared" si="198"/>
        <v>471.05775897300219</v>
      </c>
      <c r="U382" s="107" t="s">
        <v>25</v>
      </c>
      <c r="V382" s="123">
        <v>13.347922624613268</v>
      </c>
      <c r="W382" s="123">
        <v>23.550669310046214</v>
      </c>
      <c r="X382" s="123">
        <v>196.0068495462632</v>
      </c>
      <c r="Y382" s="123">
        <v>8.488416157659719E-3</v>
      </c>
      <c r="Z382" s="123">
        <v>15.104215188744543</v>
      </c>
      <c r="AA382" s="123">
        <v>168.17258068701065</v>
      </c>
      <c r="AB382" s="123">
        <v>31.497955345557521</v>
      </c>
      <c r="AC382" s="124">
        <v>23.369077854609156</v>
      </c>
      <c r="AD382" s="123">
        <v>12.761331318402194</v>
      </c>
      <c r="AE382" s="123">
        <v>0</v>
      </c>
      <c r="AF382" s="123">
        <v>0</v>
      </c>
      <c r="AG382" s="123">
        <v>0</v>
      </c>
      <c r="AH382" s="123">
        <v>10.607746536206962</v>
      </c>
      <c r="AI382" s="125">
        <f t="shared" si="199"/>
        <v>471.05775897300219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spans="1:111" ht="15">
      <c r="A383" s="28" t="s">
        <v>24</v>
      </c>
      <c r="B383" s="44">
        <v>61.770039303068295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 t="shared" si="197"/>
        <v>61.770039303068295</v>
      </c>
      <c r="K383" s="78" t="s">
        <v>24</v>
      </c>
      <c r="L383" s="44">
        <v>61.770039303068295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8">
        <v>0</v>
      </c>
      <c r="S383" s="89">
        <f t="shared" si="198"/>
        <v>61.770039303068295</v>
      </c>
      <c r="U383" s="108" t="s">
        <v>24</v>
      </c>
      <c r="V383" s="119">
        <v>61.770039303068295</v>
      </c>
      <c r="W383" s="119">
        <v>0</v>
      </c>
      <c r="X383" s="119">
        <v>0</v>
      </c>
      <c r="Y383" s="119">
        <v>0</v>
      </c>
      <c r="Z383" s="119">
        <v>0</v>
      </c>
      <c r="AA383" s="119">
        <v>0</v>
      </c>
      <c r="AB383" s="119">
        <v>0</v>
      </c>
      <c r="AC383" s="120">
        <v>0</v>
      </c>
      <c r="AD383" s="119">
        <v>0</v>
      </c>
      <c r="AE383" s="119">
        <v>0</v>
      </c>
      <c r="AF383" s="119">
        <v>0</v>
      </c>
      <c r="AG383" s="119">
        <v>0</v>
      </c>
      <c r="AH383" s="119">
        <v>0</v>
      </c>
      <c r="AI383" s="122">
        <f t="shared" si="199"/>
        <v>61.770039303068295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spans="1:111" ht="15">
      <c r="A384" s="27" t="s">
        <v>59</v>
      </c>
      <c r="B384" s="41">
        <v>40.639433742223368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 t="shared" si="197"/>
        <v>40.639433742223368</v>
      </c>
      <c r="K384" s="77" t="s">
        <v>59</v>
      </c>
      <c r="L384" s="90">
        <v>40.639433742223368</v>
      </c>
      <c r="M384" s="90">
        <v>0</v>
      </c>
      <c r="N384" s="90">
        <v>0</v>
      </c>
      <c r="O384" s="90">
        <v>0</v>
      </c>
      <c r="P384" s="90">
        <v>0</v>
      </c>
      <c r="Q384" s="90">
        <v>0</v>
      </c>
      <c r="R384" s="91">
        <v>0</v>
      </c>
      <c r="S384" s="92">
        <f t="shared" si="198"/>
        <v>40.639433742223368</v>
      </c>
      <c r="U384" s="107" t="s">
        <v>59</v>
      </c>
      <c r="V384" s="123">
        <v>40.639433742223368</v>
      </c>
      <c r="W384" s="123">
        <v>0</v>
      </c>
      <c r="X384" s="123">
        <v>0</v>
      </c>
      <c r="Y384" s="123">
        <v>0</v>
      </c>
      <c r="Z384" s="123">
        <v>0</v>
      </c>
      <c r="AA384" s="123">
        <v>0</v>
      </c>
      <c r="AB384" s="123">
        <v>0</v>
      </c>
      <c r="AC384" s="124">
        <v>0</v>
      </c>
      <c r="AD384" s="123">
        <v>0</v>
      </c>
      <c r="AE384" s="123">
        <v>0</v>
      </c>
      <c r="AF384" s="123">
        <v>0</v>
      </c>
      <c r="AG384" s="123">
        <v>0</v>
      </c>
      <c r="AH384" s="123">
        <v>0</v>
      </c>
      <c r="AI384" s="125">
        <f t="shared" si="199"/>
        <v>40.639433742223368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spans="1:111" ht="15">
      <c r="A385" s="28" t="s">
        <v>22</v>
      </c>
      <c r="B385" s="44">
        <v>32.946337243101198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197"/>
        <v>32.946337243101198</v>
      </c>
      <c r="K385" s="78" t="s">
        <v>22</v>
      </c>
      <c r="L385" s="44">
        <v>32.946337243101198</v>
      </c>
      <c r="M385" s="44">
        <v>0</v>
      </c>
      <c r="N385" s="44">
        <v>0</v>
      </c>
      <c r="O385" s="44">
        <v>0</v>
      </c>
      <c r="P385" s="44">
        <v>20.185368182764005</v>
      </c>
      <c r="Q385" s="44">
        <v>0</v>
      </c>
      <c r="R385" s="88">
        <v>0</v>
      </c>
      <c r="S385" s="89">
        <f t="shared" si="198"/>
        <v>53.131705425865206</v>
      </c>
      <c r="U385" s="108" t="s">
        <v>22</v>
      </c>
      <c r="V385" s="119">
        <v>32.636926488552568</v>
      </c>
      <c r="W385" s="119">
        <v>0</v>
      </c>
      <c r="X385" s="119">
        <v>0</v>
      </c>
      <c r="Y385" s="119">
        <v>0</v>
      </c>
      <c r="Z385" s="119">
        <v>0</v>
      </c>
      <c r="AA385" s="119">
        <v>0</v>
      </c>
      <c r="AB385" s="119">
        <v>20.185368182764005</v>
      </c>
      <c r="AC385" s="120">
        <v>0.30941075454863265</v>
      </c>
      <c r="AD385" s="119">
        <v>0.30941075454863265</v>
      </c>
      <c r="AE385" s="119">
        <v>0</v>
      </c>
      <c r="AF385" s="119">
        <v>0</v>
      </c>
      <c r="AG385" s="119">
        <v>0</v>
      </c>
      <c r="AH385" s="119">
        <v>0</v>
      </c>
      <c r="AI385" s="122">
        <f t="shared" si="199"/>
        <v>53.131705425865199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spans="1:111" ht="15">
      <c r="A386" s="27" t="s">
        <v>21</v>
      </c>
      <c r="B386" s="41">
        <v>3.9205040414651822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 t="shared" si="197"/>
        <v>3.9205040414651822</v>
      </c>
      <c r="K386" s="77" t="s">
        <v>21</v>
      </c>
      <c r="L386" s="90">
        <v>3.9205040414651822</v>
      </c>
      <c r="M386" s="90">
        <v>0</v>
      </c>
      <c r="N386" s="90">
        <v>0</v>
      </c>
      <c r="O386" s="90">
        <v>0</v>
      </c>
      <c r="P386" s="90">
        <v>0</v>
      </c>
      <c r="Q386" s="90">
        <v>0</v>
      </c>
      <c r="R386" s="91">
        <v>0</v>
      </c>
      <c r="S386" s="92">
        <f t="shared" si="198"/>
        <v>3.9205040414651822</v>
      </c>
      <c r="U386" s="107" t="s">
        <v>60</v>
      </c>
      <c r="V386" s="123">
        <v>3.9205040414651822</v>
      </c>
      <c r="W386" s="123">
        <v>0</v>
      </c>
      <c r="X386" s="123">
        <v>0</v>
      </c>
      <c r="Y386" s="123">
        <v>0</v>
      </c>
      <c r="Z386" s="123">
        <v>0</v>
      </c>
      <c r="AA386" s="123">
        <v>0</v>
      </c>
      <c r="AB386" s="123">
        <v>0</v>
      </c>
      <c r="AC386" s="124">
        <v>0</v>
      </c>
      <c r="AD386" s="123">
        <v>0</v>
      </c>
      <c r="AE386" s="123">
        <v>0</v>
      </c>
      <c r="AF386" s="123">
        <v>0</v>
      </c>
      <c r="AG386" s="123">
        <v>0</v>
      </c>
      <c r="AH386" s="123">
        <v>0</v>
      </c>
      <c r="AI386" s="125">
        <f t="shared" si="199"/>
        <v>3.9205040414651822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spans="1:111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197"/>
        <v>0</v>
      </c>
      <c r="K387" s="79" t="s">
        <v>63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8">
        <v>0</v>
      </c>
      <c r="S387" s="89">
        <f t="shared" si="198"/>
        <v>0</v>
      </c>
      <c r="U387" s="109" t="s">
        <v>61</v>
      </c>
      <c r="V387" s="119">
        <v>0</v>
      </c>
      <c r="W387" s="119">
        <v>0</v>
      </c>
      <c r="X387" s="119">
        <v>0</v>
      </c>
      <c r="Y387" s="119">
        <v>0</v>
      </c>
      <c r="Z387" s="119">
        <v>0</v>
      </c>
      <c r="AA387" s="119">
        <v>0</v>
      </c>
      <c r="AB387" s="119">
        <v>0</v>
      </c>
      <c r="AC387" s="120">
        <v>0</v>
      </c>
      <c r="AD387" s="121">
        <v>0</v>
      </c>
      <c r="AE387" s="121">
        <v>0</v>
      </c>
      <c r="AF387" s="121">
        <v>0</v>
      </c>
      <c r="AG387" s="121">
        <v>0</v>
      </c>
      <c r="AH387" s="121">
        <v>0</v>
      </c>
      <c r="AI387" s="122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spans="1:111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197"/>
        <v>0</v>
      </c>
      <c r="K388" s="80" t="s">
        <v>23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4">
        <v>0</v>
      </c>
      <c r="S388" s="95">
        <f t="shared" si="198"/>
        <v>0</v>
      </c>
      <c r="U388" s="110" t="s">
        <v>64</v>
      </c>
      <c r="V388" s="126">
        <v>0</v>
      </c>
      <c r="W388" s="126">
        <v>0</v>
      </c>
      <c r="X388" s="126">
        <v>0</v>
      </c>
      <c r="Y388" s="126">
        <v>0</v>
      </c>
      <c r="Z388" s="126">
        <v>0</v>
      </c>
      <c r="AA388" s="126">
        <v>0</v>
      </c>
      <c r="AB388" s="126">
        <v>0</v>
      </c>
      <c r="AC388" s="126">
        <v>0</v>
      </c>
      <c r="AD388" s="126">
        <v>0</v>
      </c>
      <c r="AE388" s="126">
        <v>0</v>
      </c>
      <c r="AF388" s="126">
        <v>0</v>
      </c>
      <c r="AG388" s="126">
        <v>0</v>
      </c>
      <c r="AH388" s="127">
        <v>0</v>
      </c>
      <c r="AI388" s="128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spans="1:111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197"/>
        <v>0</v>
      </c>
      <c r="K389" s="81" t="s">
        <v>19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96">
        <v>0</v>
      </c>
      <c r="S389" s="97">
        <f t="shared" si="198"/>
        <v>0</v>
      </c>
      <c r="U389" s="111" t="s">
        <v>19</v>
      </c>
      <c r="V389" s="129">
        <v>0</v>
      </c>
      <c r="W389" s="129">
        <v>0</v>
      </c>
      <c r="X389" s="129">
        <v>0</v>
      </c>
      <c r="Y389" s="129">
        <v>0</v>
      </c>
      <c r="Z389" s="129">
        <v>0</v>
      </c>
      <c r="AA389" s="129">
        <v>0</v>
      </c>
      <c r="AB389" s="129">
        <v>0</v>
      </c>
      <c r="AC389" s="129">
        <v>0</v>
      </c>
      <c r="AD389" s="130">
        <v>0</v>
      </c>
      <c r="AE389" s="130">
        <v>0</v>
      </c>
      <c r="AF389" s="130">
        <v>0</v>
      </c>
      <c r="AG389" s="130">
        <v>0</v>
      </c>
      <c r="AH389" s="130">
        <v>0</v>
      </c>
      <c r="AI389" s="131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spans="1:111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197"/>
        <v>0</v>
      </c>
      <c r="K390" s="80" t="s">
        <v>20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4">
        <v>0</v>
      </c>
      <c r="S390" s="95">
        <f t="shared" si="198"/>
        <v>0</v>
      </c>
      <c r="U390" s="110" t="s">
        <v>20</v>
      </c>
      <c r="V390" s="126">
        <v>0</v>
      </c>
      <c r="W390" s="126">
        <v>0</v>
      </c>
      <c r="X390" s="126">
        <v>0</v>
      </c>
      <c r="Y390" s="126">
        <v>0</v>
      </c>
      <c r="Z390" s="126">
        <v>0</v>
      </c>
      <c r="AA390" s="126">
        <v>0</v>
      </c>
      <c r="AB390" s="126">
        <v>0</v>
      </c>
      <c r="AC390" s="126">
        <v>0</v>
      </c>
      <c r="AD390" s="126">
        <v>0</v>
      </c>
      <c r="AE390" s="126">
        <v>0</v>
      </c>
      <c r="AF390" s="126">
        <v>0</v>
      </c>
      <c r="AG390" s="126">
        <v>0</v>
      </c>
      <c r="AH390" s="127">
        <v>0</v>
      </c>
      <c r="AI390" s="128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spans="1:111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197"/>
        <v>0</v>
      </c>
      <c r="K391" s="82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8">
        <v>0</v>
      </c>
      <c r="S391" s="99">
        <f t="shared" si="198"/>
        <v>0</v>
      </c>
      <c r="U391" s="111" t="s">
        <v>11</v>
      </c>
      <c r="V391" s="129">
        <v>0</v>
      </c>
      <c r="W391" s="129">
        <v>0</v>
      </c>
      <c r="X391" s="129">
        <v>0</v>
      </c>
      <c r="Y391" s="129">
        <v>0</v>
      </c>
      <c r="Z391" s="129">
        <v>0</v>
      </c>
      <c r="AA391" s="129">
        <v>0</v>
      </c>
      <c r="AB391" s="129">
        <v>0</v>
      </c>
      <c r="AC391" s="129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1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spans="1:111" ht="15">
      <c r="A392" s="34" t="s">
        <v>26</v>
      </c>
      <c r="B392" s="70">
        <f>SUM(B371:B387)</f>
        <v>777.73365979093921</v>
      </c>
      <c r="C392" s="70">
        <f t="shared" ref="C392:I392" si="200">SUM(C371:C387)</f>
        <v>4.1571688977178942</v>
      </c>
      <c r="D392" s="70">
        <f t="shared" si="200"/>
        <v>126.89539681755353</v>
      </c>
      <c r="E392" s="70">
        <f t="shared" si="200"/>
        <v>2752.6321873547527</v>
      </c>
      <c r="F392" s="70">
        <f t="shared" si="200"/>
        <v>0</v>
      </c>
      <c r="G392" s="70">
        <f t="shared" si="200"/>
        <v>196.0068495462632</v>
      </c>
      <c r="H392" s="71">
        <f t="shared" si="200"/>
        <v>0</v>
      </c>
      <c r="I392" s="40">
        <f t="shared" si="200"/>
        <v>3857.4252624072269</v>
      </c>
      <c r="K392" s="83" t="s">
        <v>26</v>
      </c>
      <c r="L392" s="70">
        <f>SUM(L371:L387)</f>
        <v>777.73365979093921</v>
      </c>
      <c r="M392" s="70">
        <f t="shared" ref="M392:S392" si="201">SUM(M371:M387)</f>
        <v>4.1571688977178942</v>
      </c>
      <c r="N392" s="70">
        <f t="shared" si="201"/>
        <v>126.89539681755353</v>
      </c>
      <c r="O392" s="70">
        <f t="shared" si="201"/>
        <v>2752.6321873547527</v>
      </c>
      <c r="P392" s="70">
        <f t="shared" si="201"/>
        <v>1716.3609686647687</v>
      </c>
      <c r="Q392" s="70">
        <f t="shared" si="201"/>
        <v>196.0068495462632</v>
      </c>
      <c r="R392" s="71">
        <f t="shared" si="201"/>
        <v>0</v>
      </c>
      <c r="S392" s="100">
        <f t="shared" si="201"/>
        <v>5573.7862310719947</v>
      </c>
      <c r="U392" s="112" t="s">
        <v>62</v>
      </c>
      <c r="V392" s="132">
        <f>SUM(V371:V387)</f>
        <v>733.58631060051152</v>
      </c>
      <c r="W392" s="132">
        <f t="shared" ref="W392:AH392" si="202">SUM(W371:W387)</f>
        <v>26.964313686925191</v>
      </c>
      <c r="X392" s="132">
        <f t="shared" si="202"/>
        <v>196.0068495462632</v>
      </c>
      <c r="Y392" s="132">
        <f t="shared" si="202"/>
        <v>4.1571688977178942</v>
      </c>
      <c r="Z392" s="132">
        <f t="shared" si="202"/>
        <v>126.89539681755353</v>
      </c>
      <c r="AA392" s="132">
        <f t="shared" si="202"/>
        <v>2716.4160136843357</v>
      </c>
      <c r="AB392" s="132">
        <f t="shared" si="202"/>
        <v>1716.3609686647687</v>
      </c>
      <c r="AC392" s="132">
        <f t="shared" si="202"/>
        <v>53.399209173919765</v>
      </c>
      <c r="AD392" s="133">
        <f t="shared" si="202"/>
        <v>17.183035503502456</v>
      </c>
      <c r="AE392" s="133">
        <f t="shared" si="202"/>
        <v>0</v>
      </c>
      <c r="AF392" s="133">
        <f t="shared" si="202"/>
        <v>0</v>
      </c>
      <c r="AG392" s="133">
        <f t="shared" si="202"/>
        <v>0</v>
      </c>
      <c r="AH392" s="133">
        <f t="shared" si="202"/>
        <v>36.216173670417312</v>
      </c>
      <c r="AI392" s="134">
        <f>SUM(V392:AC392)</f>
        <v>5573.7862310719956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spans="1:111" s="14" customFormat="1" ht="15" thickBot="1">
      <c r="A393" s="31" t="s">
        <v>86</v>
      </c>
      <c r="B393" s="49">
        <f>IF($I392=0,"-",B392/$I392)</f>
        <v>0.20161989070025285</v>
      </c>
      <c r="C393" s="49">
        <f t="shared" ref="C393:H393" si="203">IF($I392=0,"-",C392/$I392)</f>
        <v>1.0777056235494274E-3</v>
      </c>
      <c r="D393" s="49">
        <f t="shared" si="203"/>
        <v>3.2896398033740372E-2</v>
      </c>
      <c r="E393" s="49">
        <f t="shared" si="203"/>
        <v>0.71359313534359237</v>
      </c>
      <c r="F393" s="49">
        <f t="shared" si="203"/>
        <v>0</v>
      </c>
      <c r="G393" s="49">
        <f t="shared" si="203"/>
        <v>5.0812870298864866E-2</v>
      </c>
      <c r="H393" s="72">
        <f t="shared" si="203"/>
        <v>0</v>
      </c>
      <c r="I393" s="50">
        <f>SUM(B393:H393)</f>
        <v>0.99999999999999978</v>
      </c>
      <c r="K393" s="84" t="s">
        <v>86</v>
      </c>
      <c r="L393" s="101">
        <f>IF($S392=0,"-",L392/$S392)</f>
        <v>0.13953417435626328</v>
      </c>
      <c r="M393" s="101">
        <f t="shared" ref="M393:R393" si="204">IF($S392=0,"-",M392/$S392)</f>
        <v>7.4584290200134832E-4</v>
      </c>
      <c r="N393" s="101">
        <f t="shared" si="204"/>
        <v>2.2766462787925757E-2</v>
      </c>
      <c r="O393" s="101">
        <f t="shared" si="204"/>
        <v>0.49385320377192587</v>
      </c>
      <c r="P393" s="101">
        <f t="shared" si="204"/>
        <v>0.30793448071198537</v>
      </c>
      <c r="Q393" s="101">
        <f t="shared" si="204"/>
        <v>3.516583546989846E-2</v>
      </c>
      <c r="R393" s="102">
        <f t="shared" si="204"/>
        <v>0</v>
      </c>
      <c r="S393" s="103">
        <f>SUM(L393:R393)</f>
        <v>1</v>
      </c>
      <c r="U393" s="113" t="s">
        <v>86</v>
      </c>
      <c r="V393" s="135">
        <f>+V392/$AI392</f>
        <v>0.13161364289699756</v>
      </c>
      <c r="W393" s="135">
        <f t="shared" ref="W393:AH393" si="205">+W392/$AI392</f>
        <v>4.8377014419046342E-3</v>
      </c>
      <c r="X393" s="135">
        <f t="shared" si="205"/>
        <v>3.5165835469898453E-2</v>
      </c>
      <c r="Y393" s="135">
        <f t="shared" si="205"/>
        <v>7.4584290200134821E-4</v>
      </c>
      <c r="Z393" s="135">
        <f t="shared" si="205"/>
        <v>2.2766462787925754E-2</v>
      </c>
      <c r="AA393" s="135">
        <f t="shared" si="205"/>
        <v>0.48735561449077902</v>
      </c>
      <c r="AB393" s="135">
        <f t="shared" si="205"/>
        <v>0.30793448071198531</v>
      </c>
      <c r="AC393" s="135">
        <f t="shared" si="205"/>
        <v>9.5804192985079004E-3</v>
      </c>
      <c r="AD393" s="135">
        <f t="shared" si="205"/>
        <v>3.0828300173610492E-3</v>
      </c>
      <c r="AE393" s="135">
        <f t="shared" si="205"/>
        <v>0</v>
      </c>
      <c r="AF393" s="135">
        <f t="shared" si="205"/>
        <v>0</v>
      </c>
      <c r="AG393" s="135">
        <f t="shared" si="205"/>
        <v>0</v>
      </c>
      <c r="AH393" s="135">
        <f t="shared" si="205"/>
        <v>6.4975892811468521E-3</v>
      </c>
      <c r="AI393" s="136">
        <f>SUM(V393:AC393)</f>
        <v>1</v>
      </c>
    </row>
    <row r="394" spans="1:111" ht="15" thickBot="1">
      <c r="A394" s="32"/>
      <c r="B394" s="32"/>
      <c r="C394" s="32"/>
      <c r="D394" s="32"/>
      <c r="E394" s="32"/>
      <c r="F394" s="32"/>
      <c r="G394" s="32"/>
      <c r="H394" s="32"/>
      <c r="I394" s="32"/>
      <c r="K394" s="32"/>
      <c r="L394" s="32"/>
      <c r="M394" s="32"/>
      <c r="N394" s="32"/>
      <c r="O394" s="32"/>
      <c r="P394" s="32"/>
      <c r="Q394" s="32"/>
      <c r="R394" s="32"/>
      <c r="S394" s="32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spans="1:111" ht="30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4" t="s">
        <v>41</v>
      </c>
      <c r="L395" s="86" t="s">
        <v>0</v>
      </c>
      <c r="M395" s="86" t="s">
        <v>1</v>
      </c>
      <c r="N395" s="86" t="s">
        <v>2</v>
      </c>
      <c r="O395" s="86" t="s">
        <v>3</v>
      </c>
      <c r="P395" s="86" t="s">
        <v>27</v>
      </c>
      <c r="Q395" s="86" t="s">
        <v>4</v>
      </c>
      <c r="R395" s="86" t="s">
        <v>5</v>
      </c>
      <c r="S395" s="87" t="s">
        <v>6</v>
      </c>
      <c r="U395" s="445" t="s">
        <v>41</v>
      </c>
      <c r="V395" s="116" t="s">
        <v>77</v>
      </c>
      <c r="W395" s="116" t="s">
        <v>78</v>
      </c>
      <c r="X395" s="116" t="s">
        <v>4</v>
      </c>
      <c r="Y395" s="116" t="s">
        <v>1</v>
      </c>
      <c r="Z395" s="116" t="s">
        <v>2</v>
      </c>
      <c r="AA395" s="116" t="s">
        <v>3</v>
      </c>
      <c r="AB395" s="116" t="s">
        <v>54</v>
      </c>
      <c r="AC395" s="116" t="s">
        <v>66</v>
      </c>
      <c r="AD395" s="117" t="s">
        <v>79</v>
      </c>
      <c r="AE395" s="117" t="s">
        <v>80</v>
      </c>
      <c r="AF395" s="117" t="s">
        <v>81</v>
      </c>
      <c r="AG395" s="117" t="s">
        <v>82</v>
      </c>
      <c r="AH395" s="117" t="s">
        <v>83</v>
      </c>
      <c r="AI395" s="118" t="s">
        <v>62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spans="1:111" ht="15">
      <c r="A396" s="411" t="s">
        <v>41</v>
      </c>
      <c r="B396" s="386" t="s">
        <v>119</v>
      </c>
      <c r="C396" s="387"/>
      <c r="D396" s="387"/>
      <c r="E396" s="387"/>
      <c r="F396" s="387"/>
      <c r="G396" s="387"/>
      <c r="H396" s="387"/>
      <c r="I396" s="388"/>
      <c r="K396" s="405" t="s">
        <v>41</v>
      </c>
      <c r="L396" s="389" t="s">
        <v>119</v>
      </c>
      <c r="M396" s="390"/>
      <c r="N396" s="390"/>
      <c r="O396" s="390"/>
      <c r="P396" s="390"/>
      <c r="Q396" s="390"/>
      <c r="R396" s="390"/>
      <c r="S396" s="391"/>
      <c r="U396" s="446" t="s">
        <v>41</v>
      </c>
      <c r="V396" s="402" t="s">
        <v>119</v>
      </c>
      <c r="W396" s="402"/>
      <c r="X396" s="402"/>
      <c r="Y396" s="402"/>
      <c r="Z396" s="402"/>
      <c r="AA396" s="402"/>
      <c r="AB396" s="402"/>
      <c r="AC396" s="402"/>
      <c r="AD396" s="402"/>
      <c r="AE396" s="402"/>
      <c r="AF396" s="402"/>
      <c r="AG396" s="402"/>
      <c r="AH396" s="402"/>
      <c r="AI396" s="403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spans="1:111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  <c r="K397" s="85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4">
        <v>0</v>
      </c>
      <c r="S397" s="105">
        <f>SUM(L397:R397)</f>
        <v>0</v>
      </c>
      <c r="U397" s="106" t="s">
        <v>7</v>
      </c>
      <c r="V397" s="119">
        <v>0</v>
      </c>
      <c r="W397" s="119">
        <v>0</v>
      </c>
      <c r="X397" s="119">
        <v>0</v>
      </c>
      <c r="Y397" s="119">
        <v>0</v>
      </c>
      <c r="Z397" s="119">
        <v>0</v>
      </c>
      <c r="AA397" s="119">
        <v>0</v>
      </c>
      <c r="AB397" s="119">
        <v>0</v>
      </c>
      <c r="AC397" s="120">
        <v>0</v>
      </c>
      <c r="AD397" s="121">
        <v>0</v>
      </c>
      <c r="AE397" s="121">
        <v>0</v>
      </c>
      <c r="AF397" s="121">
        <v>0</v>
      </c>
      <c r="AG397" s="121">
        <v>0</v>
      </c>
      <c r="AH397" s="121">
        <v>0</v>
      </c>
      <c r="AI397" s="122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spans="1:111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206">SUM(B398:H398)</f>
        <v>0</v>
      </c>
      <c r="K398" s="77" t="s">
        <v>8</v>
      </c>
      <c r="L398" s="90">
        <v>0</v>
      </c>
      <c r="M398" s="90">
        <v>0</v>
      </c>
      <c r="N398" s="90">
        <v>0</v>
      </c>
      <c r="O398" s="90">
        <v>0</v>
      </c>
      <c r="P398" s="90">
        <v>0</v>
      </c>
      <c r="Q398" s="90">
        <v>0</v>
      </c>
      <c r="R398" s="91">
        <v>0</v>
      </c>
      <c r="S398" s="92">
        <f t="shared" ref="S398:S417" si="207">SUM(L398:R398)</f>
        <v>0</v>
      </c>
      <c r="U398" s="107" t="s">
        <v>8</v>
      </c>
      <c r="V398" s="123">
        <v>0</v>
      </c>
      <c r="W398" s="123">
        <v>0</v>
      </c>
      <c r="X398" s="123">
        <v>0</v>
      </c>
      <c r="Y398" s="123">
        <v>0</v>
      </c>
      <c r="Z398" s="123">
        <v>0</v>
      </c>
      <c r="AA398" s="123">
        <v>0</v>
      </c>
      <c r="AB398" s="123">
        <v>0</v>
      </c>
      <c r="AC398" s="124">
        <v>0</v>
      </c>
      <c r="AD398" s="123">
        <v>0</v>
      </c>
      <c r="AE398" s="123">
        <v>0</v>
      </c>
      <c r="AF398" s="123">
        <v>0</v>
      </c>
      <c r="AG398" s="123">
        <v>0</v>
      </c>
      <c r="AH398" s="123">
        <v>0</v>
      </c>
      <c r="AI398" s="125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spans="1:111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206"/>
        <v>0</v>
      </c>
      <c r="K399" s="78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8">
        <v>0</v>
      </c>
      <c r="S399" s="89">
        <f t="shared" si="207"/>
        <v>0</v>
      </c>
      <c r="U399" s="108" t="s">
        <v>10</v>
      </c>
      <c r="V399" s="119">
        <v>0</v>
      </c>
      <c r="W399" s="119">
        <v>0</v>
      </c>
      <c r="X399" s="119">
        <v>0</v>
      </c>
      <c r="Y399" s="119">
        <v>0</v>
      </c>
      <c r="Z399" s="119">
        <v>0</v>
      </c>
      <c r="AA399" s="119">
        <v>0</v>
      </c>
      <c r="AB399" s="119">
        <v>0</v>
      </c>
      <c r="AC399" s="120">
        <v>0</v>
      </c>
      <c r="AD399" s="121">
        <v>0</v>
      </c>
      <c r="AE399" s="121">
        <v>0</v>
      </c>
      <c r="AF399" s="121">
        <v>0</v>
      </c>
      <c r="AG399" s="121">
        <v>0</v>
      </c>
      <c r="AH399" s="121">
        <v>0</v>
      </c>
      <c r="AI399" s="122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spans="1:111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206"/>
        <v>0</v>
      </c>
      <c r="K400" s="77" t="s">
        <v>55</v>
      </c>
      <c r="L400" s="90">
        <v>0</v>
      </c>
      <c r="M400" s="90">
        <v>0</v>
      </c>
      <c r="N400" s="90">
        <v>0</v>
      </c>
      <c r="O400" s="90">
        <v>0</v>
      </c>
      <c r="P400" s="90">
        <v>0</v>
      </c>
      <c r="Q400" s="90">
        <v>0</v>
      </c>
      <c r="R400" s="91">
        <v>0</v>
      </c>
      <c r="S400" s="92">
        <f t="shared" si="207"/>
        <v>0</v>
      </c>
      <c r="U400" s="107" t="s">
        <v>55</v>
      </c>
      <c r="V400" s="123">
        <v>0</v>
      </c>
      <c r="W400" s="123">
        <v>0</v>
      </c>
      <c r="X400" s="123">
        <v>0</v>
      </c>
      <c r="Y400" s="123">
        <v>0</v>
      </c>
      <c r="Z400" s="123">
        <v>0</v>
      </c>
      <c r="AA400" s="123">
        <v>0</v>
      </c>
      <c r="AB400" s="123">
        <v>0</v>
      </c>
      <c r="AC400" s="124">
        <v>0</v>
      </c>
      <c r="AD400" s="123">
        <v>0</v>
      </c>
      <c r="AE400" s="123">
        <v>0</v>
      </c>
      <c r="AF400" s="123">
        <v>0</v>
      </c>
      <c r="AG400" s="123">
        <v>0</v>
      </c>
      <c r="AH400" s="123">
        <v>0</v>
      </c>
      <c r="AI400" s="125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spans="1:111" ht="15">
      <c r="A401" s="28" t="s">
        <v>16</v>
      </c>
      <c r="B401" s="44">
        <v>34.096243121516601</v>
      </c>
      <c r="C401" s="44">
        <v>14.866243425709817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206"/>
        <v>48.962486547226419</v>
      </c>
      <c r="K401" s="78" t="s">
        <v>16</v>
      </c>
      <c r="L401" s="44">
        <v>34.096243121516601</v>
      </c>
      <c r="M401" s="44">
        <v>14.866243425709817</v>
      </c>
      <c r="N401" s="44">
        <v>0</v>
      </c>
      <c r="O401" s="44">
        <v>0</v>
      </c>
      <c r="P401" s="44">
        <v>0</v>
      </c>
      <c r="Q401" s="44">
        <v>0</v>
      </c>
      <c r="R401" s="88">
        <v>0</v>
      </c>
      <c r="S401" s="89">
        <f t="shared" si="207"/>
        <v>48.962486547226419</v>
      </c>
      <c r="U401" s="108" t="s">
        <v>16</v>
      </c>
      <c r="V401" s="119">
        <v>34.096243121516601</v>
      </c>
      <c r="W401" s="119">
        <v>0</v>
      </c>
      <c r="X401" s="119">
        <v>0</v>
      </c>
      <c r="Y401" s="119">
        <v>14.866243425709817</v>
      </c>
      <c r="Z401" s="119">
        <v>0</v>
      </c>
      <c r="AA401" s="119">
        <v>0</v>
      </c>
      <c r="AB401" s="119">
        <v>0</v>
      </c>
      <c r="AC401" s="120">
        <v>0</v>
      </c>
      <c r="AD401" s="121">
        <v>0</v>
      </c>
      <c r="AE401" s="121">
        <v>0</v>
      </c>
      <c r="AF401" s="121">
        <v>0</v>
      </c>
      <c r="AG401" s="121">
        <v>0</v>
      </c>
      <c r="AH401" s="121">
        <v>0</v>
      </c>
      <c r="AI401" s="122">
        <f t="shared" si="208"/>
        <v>48.962486547226419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spans="1:111" ht="15">
      <c r="A402" s="27" t="s">
        <v>67</v>
      </c>
      <c r="B402" s="41">
        <v>16.233632003692893</v>
      </c>
      <c r="C402" s="41">
        <v>10.247779140409515</v>
      </c>
      <c r="D402" s="41">
        <v>2.4697863265279052</v>
      </c>
      <c r="E402" s="41">
        <v>0</v>
      </c>
      <c r="F402" s="397"/>
      <c r="G402" s="41">
        <v>0</v>
      </c>
      <c r="H402" s="42">
        <v>0</v>
      </c>
      <c r="I402" s="43">
        <f t="shared" si="206"/>
        <v>28.951197470630316</v>
      </c>
      <c r="K402" s="77" t="s">
        <v>67</v>
      </c>
      <c r="L402" s="90">
        <v>16.233632003692893</v>
      </c>
      <c r="M402" s="90">
        <v>10.247779140409515</v>
      </c>
      <c r="N402" s="90">
        <v>2.4697863265279052</v>
      </c>
      <c r="O402" s="90">
        <v>0</v>
      </c>
      <c r="P402" s="90">
        <v>0</v>
      </c>
      <c r="Q402" s="90">
        <v>0</v>
      </c>
      <c r="R402" s="91">
        <v>0</v>
      </c>
      <c r="S402" s="92">
        <f t="shared" si="207"/>
        <v>28.951197470630316</v>
      </c>
      <c r="U402" s="107" t="s">
        <v>56</v>
      </c>
      <c r="V402" s="123">
        <v>16.233632003692893</v>
      </c>
      <c r="W402" s="123">
        <v>0</v>
      </c>
      <c r="X402" s="123">
        <v>0</v>
      </c>
      <c r="Y402" s="123">
        <v>10.247779140409515</v>
      </c>
      <c r="Z402" s="123">
        <v>2.4697863265279052</v>
      </c>
      <c r="AA402" s="123">
        <v>0</v>
      </c>
      <c r="AB402" s="123">
        <v>0</v>
      </c>
      <c r="AC402" s="124">
        <v>0</v>
      </c>
      <c r="AD402" s="123">
        <v>0</v>
      </c>
      <c r="AE402" s="123">
        <v>0</v>
      </c>
      <c r="AF402" s="123">
        <v>0</v>
      </c>
      <c r="AG402" s="123">
        <v>0</v>
      </c>
      <c r="AH402" s="123">
        <v>0</v>
      </c>
      <c r="AI402" s="125">
        <f t="shared" si="208"/>
        <v>28.951197470630316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spans="1:111" ht="15">
      <c r="A403" s="28" t="s">
        <v>57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206"/>
        <v>0</v>
      </c>
      <c r="K403" s="78" t="s">
        <v>57</v>
      </c>
      <c r="L403" s="44">
        <v>0</v>
      </c>
      <c r="M403" s="44">
        <v>0</v>
      </c>
      <c r="N403" s="44">
        <v>0</v>
      </c>
      <c r="O403" s="44">
        <v>0</v>
      </c>
      <c r="P403" s="44">
        <v>24.123462056114725</v>
      </c>
      <c r="Q403" s="44">
        <v>0</v>
      </c>
      <c r="R403" s="88">
        <v>0</v>
      </c>
      <c r="S403" s="89">
        <f t="shared" si="207"/>
        <v>24.123462056114725</v>
      </c>
      <c r="U403" s="108" t="s">
        <v>57</v>
      </c>
      <c r="V403" s="119">
        <v>0</v>
      </c>
      <c r="W403" s="119">
        <v>0</v>
      </c>
      <c r="X403" s="119">
        <v>0</v>
      </c>
      <c r="Y403" s="119">
        <v>0</v>
      </c>
      <c r="Z403" s="119">
        <v>0</v>
      </c>
      <c r="AA403" s="119">
        <v>0</v>
      </c>
      <c r="AB403" s="119">
        <v>24.123462056114725</v>
      </c>
      <c r="AC403" s="120">
        <v>0</v>
      </c>
      <c r="AD403" s="119">
        <v>0</v>
      </c>
      <c r="AE403" s="119">
        <v>0</v>
      </c>
      <c r="AF403" s="119">
        <v>0</v>
      </c>
      <c r="AG403" s="119">
        <v>0</v>
      </c>
      <c r="AH403" s="119">
        <v>0</v>
      </c>
      <c r="AI403" s="122">
        <f t="shared" si="208"/>
        <v>24.123462056114725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spans="1:111" ht="15">
      <c r="A404" s="27" t="s">
        <v>12</v>
      </c>
      <c r="B404" s="41">
        <v>0</v>
      </c>
      <c r="C404" s="41">
        <v>0.27895620740323607</v>
      </c>
      <c r="D404" s="41">
        <v>0</v>
      </c>
      <c r="E404" s="41">
        <v>0</v>
      </c>
      <c r="F404" s="397"/>
      <c r="G404" s="41">
        <v>0</v>
      </c>
      <c r="H404" s="42">
        <v>0</v>
      </c>
      <c r="I404" s="43">
        <f t="shared" si="206"/>
        <v>0.27895620740323607</v>
      </c>
      <c r="K404" s="77" t="s">
        <v>12</v>
      </c>
      <c r="L404" s="90">
        <v>0</v>
      </c>
      <c r="M404" s="90">
        <v>0.27895620740323607</v>
      </c>
      <c r="N404" s="90">
        <v>0</v>
      </c>
      <c r="O404" s="90">
        <v>0</v>
      </c>
      <c r="P404" s="90">
        <v>5.5595274299851178</v>
      </c>
      <c r="Q404" s="90">
        <v>0</v>
      </c>
      <c r="R404" s="91">
        <v>0</v>
      </c>
      <c r="S404" s="92">
        <f t="shared" si="207"/>
        <v>5.8384836373883537</v>
      </c>
      <c r="U404" s="107" t="s">
        <v>12</v>
      </c>
      <c r="V404" s="123">
        <v>0</v>
      </c>
      <c r="W404" s="123">
        <v>0</v>
      </c>
      <c r="X404" s="123">
        <v>0</v>
      </c>
      <c r="Y404" s="123">
        <v>0.27895620740323607</v>
      </c>
      <c r="Z404" s="123">
        <v>0</v>
      </c>
      <c r="AA404" s="123">
        <v>0</v>
      </c>
      <c r="AB404" s="123">
        <v>5.5595274299851178</v>
      </c>
      <c r="AC404" s="124">
        <v>0</v>
      </c>
      <c r="AD404" s="123">
        <v>0</v>
      </c>
      <c r="AE404" s="123">
        <v>0</v>
      </c>
      <c r="AF404" s="123">
        <v>0</v>
      </c>
      <c r="AG404" s="123">
        <v>0</v>
      </c>
      <c r="AH404" s="123">
        <v>0</v>
      </c>
      <c r="AI404" s="125">
        <f t="shared" si="208"/>
        <v>5.8384836373883537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spans="1:111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206"/>
        <v>0</v>
      </c>
      <c r="K405" s="78" t="s">
        <v>58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8">
        <v>0</v>
      </c>
      <c r="S405" s="89">
        <f t="shared" si="207"/>
        <v>0</v>
      </c>
      <c r="U405" s="108" t="s">
        <v>58</v>
      </c>
      <c r="V405" s="119">
        <v>0</v>
      </c>
      <c r="W405" s="119">
        <v>0</v>
      </c>
      <c r="X405" s="119">
        <v>0</v>
      </c>
      <c r="Y405" s="119">
        <v>0</v>
      </c>
      <c r="Z405" s="119">
        <v>0</v>
      </c>
      <c r="AA405" s="119">
        <v>0</v>
      </c>
      <c r="AB405" s="119">
        <v>0</v>
      </c>
      <c r="AC405" s="120">
        <v>0</v>
      </c>
      <c r="AD405" s="119">
        <v>0</v>
      </c>
      <c r="AE405" s="119">
        <v>0</v>
      </c>
      <c r="AF405" s="119">
        <v>0</v>
      </c>
      <c r="AG405" s="119">
        <v>0</v>
      </c>
      <c r="AH405" s="119">
        <v>0</v>
      </c>
      <c r="AI405" s="122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spans="1:111" ht="15">
      <c r="A406" s="27" t="s">
        <v>17</v>
      </c>
      <c r="B406" s="41">
        <v>0</v>
      </c>
      <c r="C406" s="41">
        <v>0</v>
      </c>
      <c r="D406" s="41">
        <v>1.6734816493182225</v>
      </c>
      <c r="E406" s="41">
        <v>0</v>
      </c>
      <c r="F406" s="397"/>
      <c r="G406" s="41">
        <v>0</v>
      </c>
      <c r="H406" s="42">
        <v>0</v>
      </c>
      <c r="I406" s="43">
        <f t="shared" si="206"/>
        <v>1.6734816493182225</v>
      </c>
      <c r="K406" s="77" t="s">
        <v>17</v>
      </c>
      <c r="L406" s="90">
        <v>0</v>
      </c>
      <c r="M406" s="90">
        <v>0</v>
      </c>
      <c r="N406" s="90">
        <v>1.6734816493182225</v>
      </c>
      <c r="O406" s="90">
        <v>0</v>
      </c>
      <c r="P406" s="90">
        <v>0</v>
      </c>
      <c r="Q406" s="90">
        <v>0</v>
      </c>
      <c r="R406" s="91">
        <v>0</v>
      </c>
      <c r="S406" s="92">
        <f t="shared" si="207"/>
        <v>1.6734816493182225</v>
      </c>
      <c r="U406" s="107" t="s">
        <v>17</v>
      </c>
      <c r="V406" s="123">
        <v>0</v>
      </c>
      <c r="W406" s="123">
        <v>0</v>
      </c>
      <c r="X406" s="123">
        <v>0</v>
      </c>
      <c r="Y406" s="123">
        <v>0</v>
      </c>
      <c r="Z406" s="123">
        <v>1.6734816493182225</v>
      </c>
      <c r="AA406" s="123">
        <v>0</v>
      </c>
      <c r="AB406" s="123">
        <v>0</v>
      </c>
      <c r="AC406" s="124">
        <v>0</v>
      </c>
      <c r="AD406" s="123">
        <v>0</v>
      </c>
      <c r="AE406" s="123">
        <v>0</v>
      </c>
      <c r="AF406" s="123">
        <v>0</v>
      </c>
      <c r="AG406" s="123">
        <v>0</v>
      </c>
      <c r="AH406" s="123">
        <v>0</v>
      </c>
      <c r="AI406" s="125">
        <f t="shared" si="208"/>
        <v>1.6734816493182225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spans="1:111" ht="15">
      <c r="A407" s="28" t="s">
        <v>139</v>
      </c>
      <c r="B407" s="44">
        <v>10.70003139894644</v>
      </c>
      <c r="C407" s="44">
        <v>79.032843271568908</v>
      </c>
      <c r="D407" s="44">
        <v>31.228526572321631</v>
      </c>
      <c r="E407" s="44">
        <v>0</v>
      </c>
      <c r="F407" s="397"/>
      <c r="G407" s="44">
        <v>0</v>
      </c>
      <c r="H407" s="45">
        <v>0</v>
      </c>
      <c r="I407" s="40">
        <f t="shared" si="206"/>
        <v>120.96140124283697</v>
      </c>
      <c r="K407" s="78" t="s">
        <v>139</v>
      </c>
      <c r="L407" s="44">
        <v>10.70003139894644</v>
      </c>
      <c r="M407" s="44">
        <v>79.032843271568908</v>
      </c>
      <c r="N407" s="44">
        <v>31.228526572321631</v>
      </c>
      <c r="O407" s="44">
        <v>0</v>
      </c>
      <c r="P407" s="44">
        <v>0</v>
      </c>
      <c r="Q407" s="44">
        <v>0</v>
      </c>
      <c r="R407" s="88">
        <v>0</v>
      </c>
      <c r="S407" s="89">
        <f t="shared" si="207"/>
        <v>120.96140124283697</v>
      </c>
      <c r="U407" s="108" t="s">
        <v>139</v>
      </c>
      <c r="V407" s="119">
        <v>10.70003139894644</v>
      </c>
      <c r="W407" s="119">
        <v>0</v>
      </c>
      <c r="X407" s="119">
        <v>0</v>
      </c>
      <c r="Y407" s="119">
        <v>79.032843271568908</v>
      </c>
      <c r="Z407" s="119">
        <v>13.537469343972557</v>
      </c>
      <c r="AA407" s="119">
        <v>0</v>
      </c>
      <c r="AB407" s="119">
        <v>0</v>
      </c>
      <c r="AC407" s="120">
        <v>17.691057228349074</v>
      </c>
      <c r="AD407" s="119">
        <v>0</v>
      </c>
      <c r="AE407" s="119">
        <v>0</v>
      </c>
      <c r="AF407" s="119">
        <v>0</v>
      </c>
      <c r="AG407" s="119">
        <v>17.691057228349074</v>
      </c>
      <c r="AH407" s="119">
        <v>0</v>
      </c>
      <c r="AI407" s="122">
        <f t="shared" si="208"/>
        <v>120.96140124283698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spans="1:111" ht="15">
      <c r="A408" s="27" t="s">
        <v>25</v>
      </c>
      <c r="B408" s="41">
        <v>47.65161989252001</v>
      </c>
      <c r="C408" s="41">
        <v>1.1646603430793521</v>
      </c>
      <c r="D408" s="41">
        <v>9.3866077650562048</v>
      </c>
      <c r="E408" s="41">
        <v>348.53438366083805</v>
      </c>
      <c r="F408" s="397"/>
      <c r="G408" s="41">
        <v>48.515590400019974</v>
      </c>
      <c r="H408" s="42">
        <v>0</v>
      </c>
      <c r="I408" s="43">
        <f t="shared" si="206"/>
        <v>455.25286206151355</v>
      </c>
      <c r="K408" s="77" t="s">
        <v>25</v>
      </c>
      <c r="L408" s="90">
        <v>47.65161989252001</v>
      </c>
      <c r="M408" s="90">
        <v>1.1646603430793521</v>
      </c>
      <c r="N408" s="90">
        <v>9.3866077650562048</v>
      </c>
      <c r="O408" s="90">
        <v>348.53438366083805</v>
      </c>
      <c r="P408" s="90">
        <v>31.497955345557521</v>
      </c>
      <c r="Q408" s="90">
        <v>48.515590400019974</v>
      </c>
      <c r="R408" s="91">
        <v>0</v>
      </c>
      <c r="S408" s="92">
        <f t="shared" si="207"/>
        <v>486.75081740707105</v>
      </c>
      <c r="U408" s="107" t="s">
        <v>25</v>
      </c>
      <c r="V408" s="123">
        <v>0</v>
      </c>
      <c r="W408" s="123">
        <v>36.780937493267871</v>
      </c>
      <c r="X408" s="123">
        <v>48.515590400019974</v>
      </c>
      <c r="Y408" s="123">
        <v>1.1646603430793521</v>
      </c>
      <c r="Z408" s="123">
        <v>9.3866077650562048</v>
      </c>
      <c r="AA408" s="123">
        <v>334.32487403668335</v>
      </c>
      <c r="AB408" s="123">
        <v>31.497955345557521</v>
      </c>
      <c r="AC408" s="124">
        <v>25.080192023406866</v>
      </c>
      <c r="AD408" s="123">
        <v>10.870682399252141</v>
      </c>
      <c r="AE408" s="123">
        <v>14.209509624154714</v>
      </c>
      <c r="AF408" s="123">
        <v>0</v>
      </c>
      <c r="AG408" s="123">
        <v>0</v>
      </c>
      <c r="AH408" s="123">
        <v>0</v>
      </c>
      <c r="AI408" s="125">
        <f t="shared" si="208"/>
        <v>486.75081740707111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spans="1:111" ht="15">
      <c r="A409" s="28" t="s">
        <v>24</v>
      </c>
      <c r="B409" s="44">
        <v>50.744588029845971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 t="shared" si="206"/>
        <v>50.744588029845971</v>
      </c>
      <c r="K409" s="78" t="s">
        <v>24</v>
      </c>
      <c r="L409" s="44">
        <v>50.744588029845971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8">
        <v>0</v>
      </c>
      <c r="S409" s="89">
        <f t="shared" si="207"/>
        <v>50.744588029845971</v>
      </c>
      <c r="U409" s="108" t="s">
        <v>24</v>
      </c>
      <c r="V409" s="119">
        <v>50.744588029845971</v>
      </c>
      <c r="W409" s="119">
        <v>0</v>
      </c>
      <c r="X409" s="119">
        <v>0</v>
      </c>
      <c r="Y409" s="119">
        <v>0</v>
      </c>
      <c r="Z409" s="119">
        <v>0</v>
      </c>
      <c r="AA409" s="119">
        <v>0</v>
      </c>
      <c r="AB409" s="119">
        <v>0</v>
      </c>
      <c r="AC409" s="120">
        <v>0</v>
      </c>
      <c r="AD409" s="119">
        <v>0</v>
      </c>
      <c r="AE409" s="119">
        <v>0</v>
      </c>
      <c r="AF409" s="119">
        <v>0</v>
      </c>
      <c r="AG409" s="119">
        <v>0</v>
      </c>
      <c r="AH409" s="119">
        <v>0</v>
      </c>
      <c r="AI409" s="122">
        <f t="shared" si="208"/>
        <v>50.744588029845971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spans="1:111" ht="15">
      <c r="A410" s="27" t="s">
        <v>59</v>
      </c>
      <c r="B410" s="41">
        <v>0.39446530050463102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 t="shared" si="206"/>
        <v>0.39446530050463102</v>
      </c>
      <c r="K410" s="77" t="s">
        <v>59</v>
      </c>
      <c r="L410" s="90">
        <v>0.39446530050463102</v>
      </c>
      <c r="M410" s="90">
        <v>0</v>
      </c>
      <c r="N410" s="90">
        <v>0</v>
      </c>
      <c r="O410" s="90">
        <v>0</v>
      </c>
      <c r="P410" s="90">
        <v>0</v>
      </c>
      <c r="Q410" s="90">
        <v>0</v>
      </c>
      <c r="R410" s="91">
        <v>0</v>
      </c>
      <c r="S410" s="92">
        <f t="shared" si="207"/>
        <v>0.39446530050463102</v>
      </c>
      <c r="U410" s="107" t="s">
        <v>59</v>
      </c>
      <c r="V410" s="123">
        <v>0.39446530050463102</v>
      </c>
      <c r="W410" s="123">
        <v>0</v>
      </c>
      <c r="X410" s="123">
        <v>0</v>
      </c>
      <c r="Y410" s="123">
        <v>0</v>
      </c>
      <c r="Z410" s="123">
        <v>0</v>
      </c>
      <c r="AA410" s="123">
        <v>0</v>
      </c>
      <c r="AB410" s="123">
        <v>0</v>
      </c>
      <c r="AC410" s="124">
        <v>0</v>
      </c>
      <c r="AD410" s="123">
        <v>0</v>
      </c>
      <c r="AE410" s="123">
        <v>0</v>
      </c>
      <c r="AF410" s="123">
        <v>0</v>
      </c>
      <c r="AG410" s="123">
        <v>0</v>
      </c>
      <c r="AH410" s="123">
        <v>0</v>
      </c>
      <c r="AI410" s="125">
        <f t="shared" si="208"/>
        <v>0.39446530050463102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spans="1:111" ht="15">
      <c r="A411" s="28" t="s">
        <v>22</v>
      </c>
      <c r="B411" s="44">
        <v>0.5767370746774273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206"/>
        <v>0.5767370746774273</v>
      </c>
      <c r="K411" s="78" t="s">
        <v>22</v>
      </c>
      <c r="L411" s="44">
        <v>0.5767370746774273</v>
      </c>
      <c r="M411" s="44">
        <v>0</v>
      </c>
      <c r="N411" s="44">
        <v>0</v>
      </c>
      <c r="O411" s="44">
        <v>0</v>
      </c>
      <c r="P411" s="44">
        <v>0.11283905169336135</v>
      </c>
      <c r="Q411" s="44">
        <v>0</v>
      </c>
      <c r="R411" s="88">
        <v>0</v>
      </c>
      <c r="S411" s="89">
        <f t="shared" si="207"/>
        <v>0.68957612637078869</v>
      </c>
      <c r="U411" s="108" t="s">
        <v>22</v>
      </c>
      <c r="V411" s="119">
        <v>0</v>
      </c>
      <c r="W411" s="119">
        <v>0</v>
      </c>
      <c r="X411" s="119">
        <v>0</v>
      </c>
      <c r="Y411" s="119">
        <v>0</v>
      </c>
      <c r="Z411" s="119">
        <v>0</v>
      </c>
      <c r="AA411" s="119">
        <v>0</v>
      </c>
      <c r="AB411" s="119">
        <v>0.11283905169336135</v>
      </c>
      <c r="AC411" s="120">
        <v>0.5767370746774273</v>
      </c>
      <c r="AD411" s="119">
        <v>0.5767370746774273</v>
      </c>
      <c r="AE411" s="119">
        <v>0</v>
      </c>
      <c r="AF411" s="119">
        <v>0</v>
      </c>
      <c r="AG411" s="119">
        <v>0</v>
      </c>
      <c r="AH411" s="119">
        <v>0</v>
      </c>
      <c r="AI411" s="122">
        <f t="shared" si="208"/>
        <v>0.68957612637078869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spans="1:111" ht="15">
      <c r="A412" s="27" t="s">
        <v>21</v>
      </c>
      <c r="B412" s="41">
        <v>0.79402613498029007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 t="shared" si="206"/>
        <v>0.79402613498029007</v>
      </c>
      <c r="K412" s="77" t="s">
        <v>21</v>
      </c>
      <c r="L412" s="90">
        <v>0.79402613498029007</v>
      </c>
      <c r="M412" s="90">
        <v>0</v>
      </c>
      <c r="N412" s="90">
        <v>0</v>
      </c>
      <c r="O412" s="90">
        <v>0</v>
      </c>
      <c r="P412" s="90">
        <v>0</v>
      </c>
      <c r="Q412" s="90">
        <v>0</v>
      </c>
      <c r="R412" s="91">
        <v>0</v>
      </c>
      <c r="S412" s="92">
        <f t="shared" si="207"/>
        <v>0.79402613498029007</v>
      </c>
      <c r="U412" s="107" t="s">
        <v>60</v>
      </c>
      <c r="V412" s="123">
        <v>0.79402613498029007</v>
      </c>
      <c r="W412" s="123">
        <v>0</v>
      </c>
      <c r="X412" s="123">
        <v>0</v>
      </c>
      <c r="Y412" s="123">
        <v>0</v>
      </c>
      <c r="Z412" s="123">
        <v>0</v>
      </c>
      <c r="AA412" s="123">
        <v>0</v>
      </c>
      <c r="AB412" s="123">
        <v>0</v>
      </c>
      <c r="AC412" s="124">
        <v>0</v>
      </c>
      <c r="AD412" s="123">
        <v>0</v>
      </c>
      <c r="AE412" s="123">
        <v>0</v>
      </c>
      <c r="AF412" s="123">
        <v>0</v>
      </c>
      <c r="AG412" s="123">
        <v>0</v>
      </c>
      <c r="AH412" s="123">
        <v>0</v>
      </c>
      <c r="AI412" s="125">
        <f t="shared" si="208"/>
        <v>0.79402613498029007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spans="1:111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206"/>
        <v>0</v>
      </c>
      <c r="K413" s="79" t="s">
        <v>63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8">
        <v>0</v>
      </c>
      <c r="S413" s="89">
        <f t="shared" si="207"/>
        <v>0</v>
      </c>
      <c r="U413" s="109" t="s">
        <v>61</v>
      </c>
      <c r="V413" s="119">
        <v>0</v>
      </c>
      <c r="W413" s="119">
        <v>0</v>
      </c>
      <c r="X413" s="119">
        <v>0</v>
      </c>
      <c r="Y413" s="119">
        <v>0</v>
      </c>
      <c r="Z413" s="119">
        <v>0</v>
      </c>
      <c r="AA413" s="119">
        <v>0</v>
      </c>
      <c r="AB413" s="119">
        <v>0</v>
      </c>
      <c r="AC413" s="120">
        <v>0</v>
      </c>
      <c r="AD413" s="121">
        <v>0</v>
      </c>
      <c r="AE413" s="121">
        <v>0</v>
      </c>
      <c r="AF413" s="121">
        <v>0</v>
      </c>
      <c r="AG413" s="121">
        <v>0</v>
      </c>
      <c r="AH413" s="121">
        <v>0</v>
      </c>
      <c r="AI413" s="122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spans="1:111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206"/>
        <v>0</v>
      </c>
      <c r="K414" s="80" t="s">
        <v>23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4">
        <v>0</v>
      </c>
      <c r="S414" s="95">
        <f t="shared" si="207"/>
        <v>0</v>
      </c>
      <c r="U414" s="110" t="s">
        <v>64</v>
      </c>
      <c r="V414" s="126">
        <v>0</v>
      </c>
      <c r="W414" s="126">
        <v>0</v>
      </c>
      <c r="X414" s="126">
        <v>0</v>
      </c>
      <c r="Y414" s="126">
        <v>0</v>
      </c>
      <c r="Z414" s="126">
        <v>0</v>
      </c>
      <c r="AA414" s="126">
        <v>0</v>
      </c>
      <c r="AB414" s="126">
        <v>0</v>
      </c>
      <c r="AC414" s="126">
        <v>0</v>
      </c>
      <c r="AD414" s="126">
        <v>0</v>
      </c>
      <c r="AE414" s="126">
        <v>0</v>
      </c>
      <c r="AF414" s="126">
        <v>0</v>
      </c>
      <c r="AG414" s="126">
        <v>0</v>
      </c>
      <c r="AH414" s="127">
        <v>0</v>
      </c>
      <c r="AI414" s="128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spans="1:111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206"/>
        <v>0</v>
      </c>
      <c r="K415" s="81" t="s">
        <v>19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96">
        <v>0</v>
      </c>
      <c r="S415" s="97">
        <f t="shared" si="207"/>
        <v>0</v>
      </c>
      <c r="U415" s="111" t="s">
        <v>19</v>
      </c>
      <c r="V415" s="129">
        <v>0</v>
      </c>
      <c r="W415" s="129">
        <v>0</v>
      </c>
      <c r="X415" s="129">
        <v>0</v>
      </c>
      <c r="Y415" s="129">
        <v>0</v>
      </c>
      <c r="Z415" s="129">
        <v>0</v>
      </c>
      <c r="AA415" s="129">
        <v>0</v>
      </c>
      <c r="AB415" s="129">
        <v>0</v>
      </c>
      <c r="AC415" s="129">
        <v>0</v>
      </c>
      <c r="AD415" s="130">
        <v>0</v>
      </c>
      <c r="AE415" s="130">
        <v>0</v>
      </c>
      <c r="AF415" s="130">
        <v>0</v>
      </c>
      <c r="AG415" s="130">
        <v>0</v>
      </c>
      <c r="AH415" s="130">
        <v>0</v>
      </c>
      <c r="AI415" s="131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spans="1:111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206"/>
        <v>0</v>
      </c>
      <c r="K416" s="80" t="s">
        <v>20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4">
        <v>0</v>
      </c>
      <c r="S416" s="95">
        <f t="shared" si="207"/>
        <v>0</v>
      </c>
      <c r="U416" s="110" t="s">
        <v>20</v>
      </c>
      <c r="V416" s="126">
        <v>0</v>
      </c>
      <c r="W416" s="126">
        <v>0</v>
      </c>
      <c r="X416" s="126">
        <v>0</v>
      </c>
      <c r="Y416" s="126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26">
        <v>0</v>
      </c>
      <c r="AF416" s="126">
        <v>0</v>
      </c>
      <c r="AG416" s="126">
        <v>0</v>
      </c>
      <c r="AH416" s="127">
        <v>0</v>
      </c>
      <c r="AI416" s="128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spans="1:111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206"/>
        <v>0</v>
      </c>
      <c r="K417" s="82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8">
        <v>0</v>
      </c>
      <c r="S417" s="99">
        <f t="shared" si="207"/>
        <v>0</v>
      </c>
      <c r="U417" s="111" t="s">
        <v>11</v>
      </c>
      <c r="V417" s="129">
        <v>0</v>
      </c>
      <c r="W417" s="129">
        <v>0</v>
      </c>
      <c r="X417" s="129">
        <v>0</v>
      </c>
      <c r="Y417" s="129">
        <v>0</v>
      </c>
      <c r="Z417" s="129">
        <v>0</v>
      </c>
      <c r="AA417" s="129">
        <v>0</v>
      </c>
      <c r="AB417" s="129">
        <v>0</v>
      </c>
      <c r="AC417" s="129">
        <v>0</v>
      </c>
      <c r="AD417" s="130">
        <v>0</v>
      </c>
      <c r="AE417" s="130">
        <v>0</v>
      </c>
      <c r="AF417" s="130">
        <v>0</v>
      </c>
      <c r="AG417" s="130">
        <v>0</v>
      </c>
      <c r="AH417" s="130">
        <v>0</v>
      </c>
      <c r="AI417" s="131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spans="1:111" ht="15">
      <c r="A418" s="34" t="s">
        <v>26</v>
      </c>
      <c r="B418" s="70">
        <f>SUM(B397:B413)</f>
        <v>161.19134295668428</v>
      </c>
      <c r="C418" s="70">
        <f t="shared" ref="C418:I418" si="209">SUM(C397:C413)</f>
        <v>105.59048238817083</v>
      </c>
      <c r="D418" s="70">
        <f t="shared" si="209"/>
        <v>44.758402313223961</v>
      </c>
      <c r="E418" s="70">
        <f t="shared" si="209"/>
        <v>348.53438366083805</v>
      </c>
      <c r="F418" s="70">
        <f t="shared" si="209"/>
        <v>0</v>
      </c>
      <c r="G418" s="70">
        <f t="shared" si="209"/>
        <v>48.515590400019974</v>
      </c>
      <c r="H418" s="71">
        <f t="shared" si="209"/>
        <v>0</v>
      </c>
      <c r="I418" s="40">
        <f t="shared" si="209"/>
        <v>708.59020171893712</v>
      </c>
      <c r="K418" s="83" t="s">
        <v>26</v>
      </c>
      <c r="L418" s="70">
        <f>SUM(L397:L413)</f>
        <v>161.19134295668428</v>
      </c>
      <c r="M418" s="70">
        <f t="shared" ref="M418:S418" si="210">SUM(M397:M413)</f>
        <v>105.59048238817083</v>
      </c>
      <c r="N418" s="70">
        <f t="shared" si="210"/>
        <v>44.758402313223961</v>
      </c>
      <c r="O418" s="70">
        <f t="shared" si="210"/>
        <v>348.53438366083805</v>
      </c>
      <c r="P418" s="70">
        <f t="shared" si="210"/>
        <v>61.293783883350727</v>
      </c>
      <c r="Q418" s="70">
        <f t="shared" si="210"/>
        <v>48.515590400019974</v>
      </c>
      <c r="R418" s="71">
        <f t="shared" si="210"/>
        <v>0</v>
      </c>
      <c r="S418" s="100">
        <f t="shared" si="210"/>
        <v>769.88398560228779</v>
      </c>
      <c r="U418" s="112" t="s">
        <v>62</v>
      </c>
      <c r="V418" s="132">
        <f>SUM(V397:V413)</f>
        <v>112.96298598948682</v>
      </c>
      <c r="W418" s="132">
        <f t="shared" ref="W418:AH418" si="211">SUM(W397:W413)</f>
        <v>36.780937493267871</v>
      </c>
      <c r="X418" s="132">
        <f t="shared" si="211"/>
        <v>48.515590400019974</v>
      </c>
      <c r="Y418" s="132">
        <f t="shared" si="211"/>
        <v>105.59048238817083</v>
      </c>
      <c r="Z418" s="132">
        <f t="shared" si="211"/>
        <v>27.067345084874887</v>
      </c>
      <c r="AA418" s="132">
        <f t="shared" si="211"/>
        <v>334.32487403668335</v>
      </c>
      <c r="AB418" s="132">
        <f t="shared" si="211"/>
        <v>61.293783883350727</v>
      </c>
      <c r="AC418" s="132">
        <f t="shared" si="211"/>
        <v>43.347986326433364</v>
      </c>
      <c r="AD418" s="133">
        <f t="shared" si="211"/>
        <v>11.447419473929568</v>
      </c>
      <c r="AE418" s="133">
        <f t="shared" si="211"/>
        <v>14.209509624154714</v>
      </c>
      <c r="AF418" s="133">
        <f t="shared" si="211"/>
        <v>0</v>
      </c>
      <c r="AG418" s="133">
        <f t="shared" si="211"/>
        <v>17.691057228349074</v>
      </c>
      <c r="AH418" s="133">
        <f t="shared" si="211"/>
        <v>0</v>
      </c>
      <c r="AI418" s="134">
        <f>SUM(V418:AC418)</f>
        <v>769.88398560228779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spans="1:111" s="14" customFormat="1" ht="15" thickBot="1">
      <c r="A419" s="31" t="s">
        <v>86</v>
      </c>
      <c r="B419" s="49">
        <f>IF($I418=0,"-",B418/$I418)</f>
        <v>0.22748175541470578</v>
      </c>
      <c r="C419" s="49">
        <f t="shared" ref="C419:H419" si="212">IF($I418=0,"-",C418/$I418)</f>
        <v>0.14901487789701809</v>
      </c>
      <c r="D419" s="49">
        <f t="shared" si="212"/>
        <v>6.3165426511185965E-2</v>
      </c>
      <c r="E419" s="49">
        <f t="shared" si="212"/>
        <v>0.49187017096107755</v>
      </c>
      <c r="F419" s="49">
        <f t="shared" si="212"/>
        <v>0</v>
      </c>
      <c r="G419" s="49">
        <f t="shared" si="212"/>
        <v>6.8467769216012567E-2</v>
      </c>
      <c r="H419" s="72">
        <f t="shared" si="212"/>
        <v>0</v>
      </c>
      <c r="I419" s="50">
        <f>SUM(B419:H419)</f>
        <v>1</v>
      </c>
      <c r="K419" s="84" t="s">
        <v>86</v>
      </c>
      <c r="L419" s="101">
        <f>IF($S418=0,"-",L418/$S418)</f>
        <v>0.20937095195009506</v>
      </c>
      <c r="M419" s="101">
        <f t="shared" ref="M419:R419" si="213">IF($S418=0,"-",M418/$S418)</f>
        <v>0.13715116090584267</v>
      </c>
      <c r="N419" s="101">
        <f t="shared" si="213"/>
        <v>5.8136554533224929E-2</v>
      </c>
      <c r="O419" s="101">
        <f t="shared" si="213"/>
        <v>0.45271026567486811</v>
      </c>
      <c r="P419" s="101">
        <f t="shared" si="213"/>
        <v>7.9614312064693743E-2</v>
      </c>
      <c r="Q419" s="101">
        <f t="shared" si="213"/>
        <v>6.3016754871275504E-2</v>
      </c>
      <c r="R419" s="102">
        <f t="shared" si="213"/>
        <v>0</v>
      </c>
      <c r="S419" s="103">
        <f>SUM(L419:R419)</f>
        <v>1</v>
      </c>
      <c r="U419" s="113" t="s">
        <v>86</v>
      </c>
      <c r="V419" s="135">
        <f>+V418/$AI418</f>
        <v>0.14672728372329341</v>
      </c>
      <c r="W419" s="135">
        <f t="shared" ref="W419:AH419" si="214">+W418/$AI418</f>
        <v>4.7774649403174406E-2</v>
      </c>
      <c r="X419" s="135">
        <f t="shared" si="214"/>
        <v>6.3016754871275504E-2</v>
      </c>
      <c r="Y419" s="135">
        <f t="shared" si="214"/>
        <v>0.13715116090584267</v>
      </c>
      <c r="Z419" s="135">
        <f t="shared" si="214"/>
        <v>3.5157693355187584E-2</v>
      </c>
      <c r="AA419" s="135">
        <f t="shared" si="214"/>
        <v>0.43425357623868188</v>
      </c>
      <c r="AB419" s="135">
        <f t="shared" si="214"/>
        <v>7.9614312064693743E-2</v>
      </c>
      <c r="AC419" s="135">
        <f t="shared" si="214"/>
        <v>5.6304569437850831E-2</v>
      </c>
      <c r="AD419" s="135">
        <f t="shared" si="214"/>
        <v>1.4869018823627223E-2</v>
      </c>
      <c r="AE419" s="135">
        <f t="shared" si="214"/>
        <v>1.8456689436186252E-2</v>
      </c>
      <c r="AF419" s="135">
        <f t="shared" si="214"/>
        <v>0</v>
      </c>
      <c r="AG419" s="135">
        <f t="shared" si="214"/>
        <v>2.2978861178037345E-2</v>
      </c>
      <c r="AH419" s="135">
        <f t="shared" si="214"/>
        <v>0</v>
      </c>
      <c r="AI419" s="136">
        <f>SUM(V419:AC419)</f>
        <v>1</v>
      </c>
    </row>
    <row r="420" spans="1:111" ht="15" thickBot="1">
      <c r="A420" s="32"/>
      <c r="B420" s="32"/>
      <c r="C420" s="32"/>
      <c r="D420" s="32"/>
      <c r="E420" s="32"/>
      <c r="F420" s="32"/>
      <c r="G420" s="32"/>
      <c r="H420" s="32"/>
      <c r="I420" s="32"/>
      <c r="K420" s="32"/>
      <c r="L420" s="32"/>
      <c r="M420" s="32"/>
      <c r="N420" s="32"/>
      <c r="O420" s="32"/>
      <c r="P420" s="32"/>
      <c r="Q420" s="32"/>
      <c r="R420" s="32"/>
      <c r="S420" s="32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spans="1:111" ht="30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4" t="s">
        <v>42</v>
      </c>
      <c r="L421" s="86" t="s">
        <v>0</v>
      </c>
      <c r="M421" s="86" t="s">
        <v>1</v>
      </c>
      <c r="N421" s="86" t="s">
        <v>2</v>
      </c>
      <c r="O421" s="86" t="s">
        <v>3</v>
      </c>
      <c r="P421" s="86" t="s">
        <v>27</v>
      </c>
      <c r="Q421" s="86" t="s">
        <v>4</v>
      </c>
      <c r="R421" s="86" t="s">
        <v>5</v>
      </c>
      <c r="S421" s="87" t="s">
        <v>6</v>
      </c>
      <c r="U421" s="445" t="s">
        <v>42</v>
      </c>
      <c r="V421" s="116" t="s">
        <v>77</v>
      </c>
      <c r="W421" s="116" t="s">
        <v>78</v>
      </c>
      <c r="X421" s="116" t="s">
        <v>4</v>
      </c>
      <c r="Y421" s="116" t="s">
        <v>1</v>
      </c>
      <c r="Z421" s="116" t="s">
        <v>2</v>
      </c>
      <c r="AA421" s="116" t="s">
        <v>3</v>
      </c>
      <c r="AB421" s="116" t="s">
        <v>54</v>
      </c>
      <c r="AC421" s="116" t="s">
        <v>66</v>
      </c>
      <c r="AD421" s="117" t="s">
        <v>79</v>
      </c>
      <c r="AE421" s="117" t="s">
        <v>80</v>
      </c>
      <c r="AF421" s="117" t="s">
        <v>81</v>
      </c>
      <c r="AG421" s="117" t="s">
        <v>82</v>
      </c>
      <c r="AH421" s="117" t="s">
        <v>83</v>
      </c>
      <c r="AI421" s="118" t="s">
        <v>62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spans="1:111" ht="15">
      <c r="A422" s="411" t="s">
        <v>42</v>
      </c>
      <c r="B422" s="386" t="s">
        <v>119</v>
      </c>
      <c r="C422" s="387"/>
      <c r="D422" s="387"/>
      <c r="E422" s="387"/>
      <c r="F422" s="387"/>
      <c r="G422" s="387"/>
      <c r="H422" s="387"/>
      <c r="I422" s="388"/>
      <c r="K422" s="405" t="s">
        <v>42</v>
      </c>
      <c r="L422" s="389" t="s">
        <v>119</v>
      </c>
      <c r="M422" s="390"/>
      <c r="N422" s="390"/>
      <c r="O422" s="390"/>
      <c r="P422" s="390"/>
      <c r="Q422" s="390"/>
      <c r="R422" s="390"/>
      <c r="S422" s="391"/>
      <c r="U422" s="446" t="s">
        <v>42</v>
      </c>
      <c r="V422" s="402" t="s">
        <v>119</v>
      </c>
      <c r="W422" s="402"/>
      <c r="X422" s="402"/>
      <c r="Y422" s="402"/>
      <c r="Z422" s="402"/>
      <c r="AA422" s="402"/>
      <c r="AB422" s="402"/>
      <c r="AC422" s="402"/>
      <c r="AD422" s="402"/>
      <c r="AE422" s="402"/>
      <c r="AF422" s="402"/>
      <c r="AG422" s="402"/>
      <c r="AH422" s="402"/>
      <c r="AI422" s="403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spans="1:111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  <c r="K423" s="85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4">
        <v>0</v>
      </c>
      <c r="S423" s="105">
        <f>SUM(L423:R423)</f>
        <v>0</v>
      </c>
      <c r="U423" s="106" t="s">
        <v>7</v>
      </c>
      <c r="V423" s="119">
        <v>0</v>
      </c>
      <c r="W423" s="119">
        <v>0</v>
      </c>
      <c r="X423" s="119">
        <v>0</v>
      </c>
      <c r="Y423" s="119">
        <v>0</v>
      </c>
      <c r="Z423" s="119">
        <v>0</v>
      </c>
      <c r="AA423" s="119">
        <v>0</v>
      </c>
      <c r="AB423" s="119">
        <v>0</v>
      </c>
      <c r="AC423" s="120">
        <v>0</v>
      </c>
      <c r="AD423" s="121">
        <v>0</v>
      </c>
      <c r="AE423" s="121">
        <v>0</v>
      </c>
      <c r="AF423" s="121">
        <v>0</v>
      </c>
      <c r="AG423" s="121">
        <v>0</v>
      </c>
      <c r="AH423" s="121">
        <v>0</v>
      </c>
      <c r="AI423" s="122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spans="1:111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215">SUM(B424:H424)</f>
        <v>0</v>
      </c>
      <c r="K424" s="77" t="s">
        <v>8</v>
      </c>
      <c r="L424" s="90">
        <v>0</v>
      </c>
      <c r="M424" s="90">
        <v>0</v>
      </c>
      <c r="N424" s="90">
        <v>0</v>
      </c>
      <c r="O424" s="90">
        <v>0</v>
      </c>
      <c r="P424" s="90">
        <v>0</v>
      </c>
      <c r="Q424" s="90">
        <v>0</v>
      </c>
      <c r="R424" s="91">
        <v>0</v>
      </c>
      <c r="S424" s="92">
        <f t="shared" ref="S424:S443" si="216">SUM(L424:R424)</f>
        <v>0</v>
      </c>
      <c r="U424" s="107" t="s">
        <v>8</v>
      </c>
      <c r="V424" s="123">
        <v>0</v>
      </c>
      <c r="W424" s="123">
        <v>0</v>
      </c>
      <c r="X424" s="123">
        <v>0</v>
      </c>
      <c r="Y424" s="123">
        <v>0</v>
      </c>
      <c r="Z424" s="123">
        <v>0</v>
      </c>
      <c r="AA424" s="123">
        <v>0</v>
      </c>
      <c r="AB424" s="123">
        <v>0</v>
      </c>
      <c r="AC424" s="124">
        <v>0</v>
      </c>
      <c r="AD424" s="123">
        <v>0</v>
      </c>
      <c r="AE424" s="123">
        <v>0</v>
      </c>
      <c r="AF424" s="123">
        <v>0</v>
      </c>
      <c r="AG424" s="123">
        <v>0</v>
      </c>
      <c r="AH424" s="123">
        <v>0</v>
      </c>
      <c r="AI424" s="125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spans="1:111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215"/>
        <v>0</v>
      </c>
      <c r="K425" s="78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8">
        <v>0</v>
      </c>
      <c r="S425" s="89">
        <f t="shared" si="216"/>
        <v>0</v>
      </c>
      <c r="U425" s="108" t="s">
        <v>10</v>
      </c>
      <c r="V425" s="119">
        <v>0</v>
      </c>
      <c r="W425" s="119">
        <v>0</v>
      </c>
      <c r="X425" s="119">
        <v>0</v>
      </c>
      <c r="Y425" s="119">
        <v>0</v>
      </c>
      <c r="Z425" s="119">
        <v>0</v>
      </c>
      <c r="AA425" s="119">
        <v>0</v>
      </c>
      <c r="AB425" s="119">
        <v>0</v>
      </c>
      <c r="AC425" s="120">
        <v>0</v>
      </c>
      <c r="AD425" s="121">
        <v>0</v>
      </c>
      <c r="AE425" s="121">
        <v>0</v>
      </c>
      <c r="AF425" s="121">
        <v>0</v>
      </c>
      <c r="AG425" s="121">
        <v>0</v>
      </c>
      <c r="AH425" s="121">
        <v>0</v>
      </c>
      <c r="AI425" s="122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spans="1:111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215"/>
        <v>0</v>
      </c>
      <c r="K426" s="77" t="s">
        <v>55</v>
      </c>
      <c r="L426" s="90">
        <v>0</v>
      </c>
      <c r="M426" s="90">
        <v>0</v>
      </c>
      <c r="N426" s="90">
        <v>0</v>
      </c>
      <c r="O426" s="90">
        <v>0</v>
      </c>
      <c r="P426" s="90">
        <v>0</v>
      </c>
      <c r="Q426" s="90">
        <v>0</v>
      </c>
      <c r="R426" s="91">
        <v>0</v>
      </c>
      <c r="S426" s="92">
        <f t="shared" si="216"/>
        <v>0</v>
      </c>
      <c r="U426" s="107" t="s">
        <v>55</v>
      </c>
      <c r="V426" s="123">
        <v>0</v>
      </c>
      <c r="W426" s="123">
        <v>0</v>
      </c>
      <c r="X426" s="123">
        <v>0</v>
      </c>
      <c r="Y426" s="123">
        <v>0</v>
      </c>
      <c r="Z426" s="123">
        <v>0</v>
      </c>
      <c r="AA426" s="123">
        <v>0</v>
      </c>
      <c r="AB426" s="123">
        <v>0</v>
      </c>
      <c r="AC426" s="124">
        <v>0</v>
      </c>
      <c r="AD426" s="123">
        <v>0</v>
      </c>
      <c r="AE426" s="123">
        <v>0</v>
      </c>
      <c r="AF426" s="123">
        <v>0</v>
      </c>
      <c r="AG426" s="123">
        <v>0</v>
      </c>
      <c r="AH426" s="123">
        <v>0</v>
      </c>
      <c r="AI426" s="125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spans="1:111" ht="15">
      <c r="A427" s="28" t="s">
        <v>16</v>
      </c>
      <c r="B427" s="44">
        <v>140.2413914722045</v>
      </c>
      <c r="C427" s="44">
        <v>0</v>
      </c>
      <c r="D427" s="44">
        <v>5.0136786035705603</v>
      </c>
      <c r="E427" s="44">
        <v>0</v>
      </c>
      <c r="F427" s="397"/>
      <c r="G427" s="44">
        <v>0</v>
      </c>
      <c r="H427" s="45">
        <v>0</v>
      </c>
      <c r="I427" s="40">
        <f t="shared" si="215"/>
        <v>145.25507007577505</v>
      </c>
      <c r="K427" s="78" t="s">
        <v>16</v>
      </c>
      <c r="L427" s="44">
        <v>140.2413914722045</v>
      </c>
      <c r="M427" s="44">
        <v>0</v>
      </c>
      <c r="N427" s="44">
        <v>5.0136786035705603</v>
      </c>
      <c r="O427" s="44">
        <v>0</v>
      </c>
      <c r="P427" s="44">
        <v>0</v>
      </c>
      <c r="Q427" s="44">
        <v>0</v>
      </c>
      <c r="R427" s="88">
        <v>0</v>
      </c>
      <c r="S427" s="89">
        <f t="shared" si="216"/>
        <v>145.25507007577505</v>
      </c>
      <c r="U427" s="108" t="s">
        <v>16</v>
      </c>
      <c r="V427" s="119">
        <v>94.713580415666357</v>
      </c>
      <c r="W427" s="119">
        <v>0</v>
      </c>
      <c r="X427" s="119">
        <v>0</v>
      </c>
      <c r="Y427" s="119">
        <v>0</v>
      </c>
      <c r="Z427" s="119">
        <v>4.6985551625541122</v>
      </c>
      <c r="AA427" s="119">
        <v>0</v>
      </c>
      <c r="AB427" s="119">
        <v>0</v>
      </c>
      <c r="AC427" s="120">
        <v>45.842934497554587</v>
      </c>
      <c r="AD427" s="121">
        <v>45.527811056538134</v>
      </c>
      <c r="AE427" s="121">
        <v>0</v>
      </c>
      <c r="AF427" s="121">
        <v>0</v>
      </c>
      <c r="AG427" s="121">
        <v>0.31512344101644774</v>
      </c>
      <c r="AH427" s="121">
        <v>0</v>
      </c>
      <c r="AI427" s="122">
        <f t="shared" si="217"/>
        <v>145.25507007577505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spans="1:111" ht="15">
      <c r="A428" s="27" t="s">
        <v>67</v>
      </c>
      <c r="B428" s="41">
        <v>42.988482022180087</v>
      </c>
      <c r="C428" s="41">
        <v>20.17093848381824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215"/>
        <v>63.159420505998327</v>
      </c>
      <c r="K428" s="77" t="s">
        <v>67</v>
      </c>
      <c r="L428" s="90">
        <v>42.988482022180087</v>
      </c>
      <c r="M428" s="90">
        <v>20.17093848381824</v>
      </c>
      <c r="N428" s="90">
        <v>0</v>
      </c>
      <c r="O428" s="90">
        <v>0</v>
      </c>
      <c r="P428" s="90">
        <v>0</v>
      </c>
      <c r="Q428" s="90">
        <v>0</v>
      </c>
      <c r="R428" s="91">
        <v>0</v>
      </c>
      <c r="S428" s="92">
        <f t="shared" si="216"/>
        <v>63.159420505998327</v>
      </c>
      <c r="U428" s="107" t="s">
        <v>56</v>
      </c>
      <c r="V428" s="123">
        <v>42.693103841757676</v>
      </c>
      <c r="W428" s="123">
        <v>0</v>
      </c>
      <c r="X428" s="123">
        <v>0</v>
      </c>
      <c r="Y428" s="123">
        <v>20.17093848381824</v>
      </c>
      <c r="Z428" s="123">
        <v>0</v>
      </c>
      <c r="AA428" s="123">
        <v>0</v>
      </c>
      <c r="AB428" s="123">
        <v>0</v>
      </c>
      <c r="AC428" s="124">
        <v>0.29537818042241326</v>
      </c>
      <c r="AD428" s="123">
        <v>0.29537818042241326</v>
      </c>
      <c r="AE428" s="123">
        <v>0</v>
      </c>
      <c r="AF428" s="123">
        <v>0</v>
      </c>
      <c r="AG428" s="123">
        <v>0</v>
      </c>
      <c r="AH428" s="123">
        <v>0</v>
      </c>
      <c r="AI428" s="125">
        <f t="shared" si="217"/>
        <v>63.159420505998327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spans="1:111" ht="15">
      <c r="A429" s="28" t="s">
        <v>57</v>
      </c>
      <c r="B429" s="44">
        <v>0</v>
      </c>
      <c r="C429" s="44">
        <v>0</v>
      </c>
      <c r="D429" s="44">
        <v>0</v>
      </c>
      <c r="E429" s="44">
        <v>3.4513334330219567E-2</v>
      </c>
      <c r="F429" s="397"/>
      <c r="G429" s="44">
        <v>0</v>
      </c>
      <c r="H429" s="45">
        <v>0</v>
      </c>
      <c r="I429" s="40">
        <f t="shared" si="215"/>
        <v>3.4513334330219567E-2</v>
      </c>
      <c r="K429" s="78" t="s">
        <v>57</v>
      </c>
      <c r="L429" s="44">
        <v>0</v>
      </c>
      <c r="M429" s="44">
        <v>0</v>
      </c>
      <c r="N429" s="44">
        <v>0</v>
      </c>
      <c r="O429" s="44">
        <v>3.4513334330219567E-2</v>
      </c>
      <c r="P429" s="44">
        <v>398.96590912490365</v>
      </c>
      <c r="Q429" s="44">
        <v>0</v>
      </c>
      <c r="R429" s="88">
        <v>0</v>
      </c>
      <c r="S429" s="89">
        <f t="shared" si="216"/>
        <v>399.00042245923385</v>
      </c>
      <c r="U429" s="108" t="s">
        <v>57</v>
      </c>
      <c r="V429" s="119">
        <v>0</v>
      </c>
      <c r="W429" s="119">
        <v>0</v>
      </c>
      <c r="X429" s="119">
        <v>0</v>
      </c>
      <c r="Y429" s="119">
        <v>0</v>
      </c>
      <c r="Z429" s="119">
        <v>0</v>
      </c>
      <c r="AA429" s="119">
        <v>3.4513334330219567E-2</v>
      </c>
      <c r="AB429" s="119">
        <v>398.96590912490365</v>
      </c>
      <c r="AC429" s="120">
        <v>0</v>
      </c>
      <c r="AD429" s="119">
        <v>0</v>
      </c>
      <c r="AE429" s="119">
        <v>0</v>
      </c>
      <c r="AF429" s="119">
        <v>0</v>
      </c>
      <c r="AG429" s="119">
        <v>0</v>
      </c>
      <c r="AH429" s="119">
        <v>0</v>
      </c>
      <c r="AI429" s="122">
        <f t="shared" si="217"/>
        <v>399.00042245923385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spans="1:111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215"/>
        <v>0</v>
      </c>
      <c r="K430" s="77" t="s">
        <v>12</v>
      </c>
      <c r="L430" s="90">
        <v>0</v>
      </c>
      <c r="M430" s="90">
        <v>0</v>
      </c>
      <c r="N430" s="90">
        <v>0</v>
      </c>
      <c r="O430" s="90">
        <v>0</v>
      </c>
      <c r="P430" s="90">
        <v>36.825988496009707</v>
      </c>
      <c r="Q430" s="90">
        <v>0</v>
      </c>
      <c r="R430" s="91">
        <v>0</v>
      </c>
      <c r="S430" s="92">
        <f t="shared" si="216"/>
        <v>36.825988496009707</v>
      </c>
      <c r="U430" s="107" t="s">
        <v>12</v>
      </c>
      <c r="V430" s="123">
        <v>0</v>
      </c>
      <c r="W430" s="123">
        <v>0</v>
      </c>
      <c r="X430" s="123">
        <v>0</v>
      </c>
      <c r="Y430" s="123">
        <v>0</v>
      </c>
      <c r="Z430" s="123">
        <v>0</v>
      </c>
      <c r="AA430" s="123">
        <v>0</v>
      </c>
      <c r="AB430" s="123">
        <v>36.825988496009707</v>
      </c>
      <c r="AC430" s="124">
        <v>0</v>
      </c>
      <c r="AD430" s="123">
        <v>0</v>
      </c>
      <c r="AE430" s="123">
        <v>0</v>
      </c>
      <c r="AF430" s="123">
        <v>0</v>
      </c>
      <c r="AG430" s="123">
        <v>0</v>
      </c>
      <c r="AH430" s="123">
        <v>0</v>
      </c>
      <c r="AI430" s="125">
        <f t="shared" si="217"/>
        <v>36.825988496009707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spans="1:111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215"/>
        <v>0</v>
      </c>
      <c r="K431" s="78" t="s">
        <v>58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8">
        <v>0</v>
      </c>
      <c r="S431" s="89">
        <f t="shared" si="216"/>
        <v>0</v>
      </c>
      <c r="U431" s="108" t="s">
        <v>58</v>
      </c>
      <c r="V431" s="119">
        <v>0</v>
      </c>
      <c r="W431" s="119">
        <v>0</v>
      </c>
      <c r="X431" s="119">
        <v>0</v>
      </c>
      <c r="Y431" s="119">
        <v>0</v>
      </c>
      <c r="Z431" s="119">
        <v>0</v>
      </c>
      <c r="AA431" s="119">
        <v>0</v>
      </c>
      <c r="AB431" s="119">
        <v>0</v>
      </c>
      <c r="AC431" s="120">
        <v>0</v>
      </c>
      <c r="AD431" s="119">
        <v>0</v>
      </c>
      <c r="AE431" s="119">
        <v>0</v>
      </c>
      <c r="AF431" s="119">
        <v>0</v>
      </c>
      <c r="AG431" s="119">
        <v>0</v>
      </c>
      <c r="AH431" s="119">
        <v>0</v>
      </c>
      <c r="AI431" s="122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spans="1:111" ht="15">
      <c r="A432" s="27" t="s">
        <v>17</v>
      </c>
      <c r="B432" s="41">
        <v>0</v>
      </c>
      <c r="C432" s="41">
        <v>0</v>
      </c>
      <c r="D432" s="41">
        <v>0</v>
      </c>
      <c r="E432" s="41">
        <v>0</v>
      </c>
      <c r="F432" s="397"/>
      <c r="G432" s="41">
        <v>0</v>
      </c>
      <c r="H432" s="42">
        <v>0</v>
      </c>
      <c r="I432" s="43">
        <f t="shared" si="215"/>
        <v>0</v>
      </c>
      <c r="K432" s="77" t="s">
        <v>17</v>
      </c>
      <c r="L432" s="90">
        <v>0</v>
      </c>
      <c r="M432" s="90">
        <v>0</v>
      </c>
      <c r="N432" s="90">
        <v>0</v>
      </c>
      <c r="O432" s="90">
        <v>0</v>
      </c>
      <c r="P432" s="90">
        <v>0</v>
      </c>
      <c r="Q432" s="90">
        <v>0</v>
      </c>
      <c r="R432" s="91">
        <v>0</v>
      </c>
      <c r="S432" s="92">
        <f t="shared" si="216"/>
        <v>0</v>
      </c>
      <c r="U432" s="107" t="s">
        <v>17</v>
      </c>
      <c r="V432" s="123">
        <v>0</v>
      </c>
      <c r="W432" s="123">
        <v>0</v>
      </c>
      <c r="X432" s="123">
        <v>0</v>
      </c>
      <c r="Y432" s="123">
        <v>0</v>
      </c>
      <c r="Z432" s="123">
        <v>0</v>
      </c>
      <c r="AA432" s="123">
        <v>0</v>
      </c>
      <c r="AB432" s="123">
        <v>0</v>
      </c>
      <c r="AC432" s="124">
        <v>0</v>
      </c>
      <c r="AD432" s="123">
        <v>0</v>
      </c>
      <c r="AE432" s="123">
        <v>0</v>
      </c>
      <c r="AF432" s="123">
        <v>0</v>
      </c>
      <c r="AG432" s="123">
        <v>0</v>
      </c>
      <c r="AH432" s="123">
        <v>0</v>
      </c>
      <c r="AI432" s="125">
        <f t="shared" si="217"/>
        <v>0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spans="1:111" ht="15">
      <c r="A433" s="28" t="s">
        <v>139</v>
      </c>
      <c r="B433" s="44">
        <v>80.584058109024966</v>
      </c>
      <c r="C433" s="44">
        <v>160.04262668044566</v>
      </c>
      <c r="D433" s="44">
        <v>65.597723237728985</v>
      </c>
      <c r="E433" s="44">
        <v>0</v>
      </c>
      <c r="F433" s="397"/>
      <c r="G433" s="44">
        <v>0</v>
      </c>
      <c r="H433" s="45">
        <v>0</v>
      </c>
      <c r="I433" s="40">
        <f t="shared" si="215"/>
        <v>306.22440802719962</v>
      </c>
      <c r="K433" s="78" t="s">
        <v>139</v>
      </c>
      <c r="L433" s="44">
        <v>80.584058109024966</v>
      </c>
      <c r="M433" s="44">
        <v>160.04262668044566</v>
      </c>
      <c r="N433" s="44">
        <v>65.597723237728985</v>
      </c>
      <c r="O433" s="44">
        <v>0</v>
      </c>
      <c r="P433" s="44">
        <v>0</v>
      </c>
      <c r="Q433" s="44">
        <v>0</v>
      </c>
      <c r="R433" s="88">
        <v>0</v>
      </c>
      <c r="S433" s="89">
        <f t="shared" si="216"/>
        <v>306.22440802719962</v>
      </c>
      <c r="U433" s="108" t="s">
        <v>139</v>
      </c>
      <c r="V433" s="119">
        <v>77.304612067938962</v>
      </c>
      <c r="W433" s="119">
        <v>0</v>
      </c>
      <c r="X433" s="119">
        <v>0</v>
      </c>
      <c r="Y433" s="119">
        <v>160.04262668044566</v>
      </c>
      <c r="Z433" s="119">
        <v>65.597723237728985</v>
      </c>
      <c r="AA433" s="119">
        <v>0</v>
      </c>
      <c r="AB433" s="119">
        <v>0</v>
      </c>
      <c r="AC433" s="120">
        <v>3.2794460410859978</v>
      </c>
      <c r="AD433" s="119">
        <v>3.2794460410859978</v>
      </c>
      <c r="AE433" s="119">
        <v>0</v>
      </c>
      <c r="AF433" s="119">
        <v>0</v>
      </c>
      <c r="AG433" s="119">
        <v>0</v>
      </c>
      <c r="AH433" s="119">
        <v>0</v>
      </c>
      <c r="AI433" s="122">
        <f t="shared" si="217"/>
        <v>306.22440802719962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spans="1:111" ht="15">
      <c r="A434" s="27" t="s">
        <v>25</v>
      </c>
      <c r="B434" s="41">
        <v>476.14971743615888</v>
      </c>
      <c r="C434" s="41">
        <v>9.5952724912617125E-4</v>
      </c>
      <c r="D434" s="41">
        <v>13.605197677273686</v>
      </c>
      <c r="E434" s="41">
        <v>904.56822989542854</v>
      </c>
      <c r="F434" s="397"/>
      <c r="G434" s="41">
        <v>253.23793957441126</v>
      </c>
      <c r="H434" s="42">
        <v>0</v>
      </c>
      <c r="I434" s="43">
        <f t="shared" si="215"/>
        <v>1647.5620441105214</v>
      </c>
      <c r="K434" s="77" t="s">
        <v>25</v>
      </c>
      <c r="L434" s="90">
        <v>476.14971743615888</v>
      </c>
      <c r="M434" s="90">
        <v>9.5952724912617125E-4</v>
      </c>
      <c r="N434" s="90">
        <v>13.605197677273686</v>
      </c>
      <c r="O434" s="90">
        <v>904.56822989542854</v>
      </c>
      <c r="P434" s="90">
        <v>31.497955345557521</v>
      </c>
      <c r="Q434" s="90">
        <v>253.23793957441126</v>
      </c>
      <c r="R434" s="91">
        <v>0</v>
      </c>
      <c r="S434" s="92">
        <f t="shared" si="216"/>
        <v>1679.0599994560789</v>
      </c>
      <c r="U434" s="107" t="s">
        <v>25</v>
      </c>
      <c r="V434" s="123">
        <v>0.64876259019229654</v>
      </c>
      <c r="W434" s="123">
        <v>452.2678435718812</v>
      </c>
      <c r="X434" s="123">
        <v>253.23793957441126</v>
      </c>
      <c r="Y434" s="123">
        <v>9.5952724912617125E-4</v>
      </c>
      <c r="Z434" s="123">
        <v>7.2934937996815759</v>
      </c>
      <c r="AA434" s="123">
        <v>899.75075808197482</v>
      </c>
      <c r="AB434" s="123">
        <v>31.497955345557521</v>
      </c>
      <c r="AC434" s="124">
        <v>34.362286965131261</v>
      </c>
      <c r="AD434" s="123">
        <v>23.233111274085413</v>
      </c>
      <c r="AE434" s="123">
        <v>4.8174718134537375</v>
      </c>
      <c r="AF434" s="123">
        <v>0</v>
      </c>
      <c r="AG434" s="123">
        <v>6.3117038775921097</v>
      </c>
      <c r="AH434" s="123">
        <v>0</v>
      </c>
      <c r="AI434" s="125">
        <f t="shared" si="217"/>
        <v>1679.0599994560791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spans="1:111" ht="15">
      <c r="A435" s="28" t="s">
        <v>24</v>
      </c>
      <c r="B435" s="44">
        <v>146.11844098203832</v>
      </c>
      <c r="C435" s="44">
        <v>0</v>
      </c>
      <c r="D435" s="44">
        <v>0</v>
      </c>
      <c r="E435" s="44">
        <v>0</v>
      </c>
      <c r="F435" s="397"/>
      <c r="G435" s="44">
        <v>0</v>
      </c>
      <c r="H435" s="45">
        <v>0</v>
      </c>
      <c r="I435" s="40">
        <f t="shared" si="215"/>
        <v>146.11844098203832</v>
      </c>
      <c r="K435" s="78" t="s">
        <v>24</v>
      </c>
      <c r="L435" s="44">
        <v>146.11844098203832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8">
        <v>0</v>
      </c>
      <c r="S435" s="89">
        <f t="shared" si="216"/>
        <v>146.11844098203832</v>
      </c>
      <c r="U435" s="108" t="s">
        <v>24</v>
      </c>
      <c r="V435" s="119">
        <v>123.23101090484214</v>
      </c>
      <c r="W435" s="119">
        <v>0</v>
      </c>
      <c r="X435" s="119">
        <v>0</v>
      </c>
      <c r="Y435" s="119">
        <v>0</v>
      </c>
      <c r="Z435" s="119">
        <v>0</v>
      </c>
      <c r="AA435" s="119">
        <v>0</v>
      </c>
      <c r="AB435" s="119">
        <v>0</v>
      </c>
      <c r="AC435" s="120">
        <v>22.887430077196196</v>
      </c>
      <c r="AD435" s="119">
        <v>22.887430077196196</v>
      </c>
      <c r="AE435" s="119">
        <v>0</v>
      </c>
      <c r="AF435" s="119">
        <v>0</v>
      </c>
      <c r="AG435" s="119">
        <v>0</v>
      </c>
      <c r="AH435" s="119">
        <v>0</v>
      </c>
      <c r="AI435" s="122">
        <f t="shared" si="217"/>
        <v>146.11844098203832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spans="1:111" ht="15">
      <c r="A436" s="27" t="s">
        <v>59</v>
      </c>
      <c r="B436" s="41">
        <v>45.545901418459081</v>
      </c>
      <c r="C436" s="41">
        <v>3.0195364780847984</v>
      </c>
      <c r="D436" s="41">
        <v>34.554554976626136</v>
      </c>
      <c r="E436" s="41">
        <v>0</v>
      </c>
      <c r="F436" s="397"/>
      <c r="G436" s="41">
        <v>0</v>
      </c>
      <c r="H436" s="42">
        <v>0</v>
      </c>
      <c r="I436" s="43">
        <f t="shared" si="215"/>
        <v>83.11999287317002</v>
      </c>
      <c r="K436" s="77" t="s">
        <v>59</v>
      </c>
      <c r="L436" s="90">
        <v>45.545901418459081</v>
      </c>
      <c r="M436" s="90">
        <v>3.0195364780847984</v>
      </c>
      <c r="N436" s="90">
        <v>34.554554976626136</v>
      </c>
      <c r="O436" s="90">
        <v>0</v>
      </c>
      <c r="P436" s="90">
        <v>0</v>
      </c>
      <c r="Q436" s="90">
        <v>0</v>
      </c>
      <c r="R436" s="91">
        <v>0</v>
      </c>
      <c r="S436" s="92">
        <f t="shared" si="216"/>
        <v>83.11999287317002</v>
      </c>
      <c r="U436" s="107" t="s">
        <v>59</v>
      </c>
      <c r="V436" s="123">
        <v>45.545901418459081</v>
      </c>
      <c r="W436" s="123">
        <v>0</v>
      </c>
      <c r="X436" s="123">
        <v>0</v>
      </c>
      <c r="Y436" s="123">
        <v>3.0195364780847984</v>
      </c>
      <c r="Z436" s="123">
        <v>34.554554976626136</v>
      </c>
      <c r="AA436" s="123">
        <v>0</v>
      </c>
      <c r="AB436" s="123">
        <v>0</v>
      </c>
      <c r="AC436" s="124">
        <v>0</v>
      </c>
      <c r="AD436" s="123">
        <v>0</v>
      </c>
      <c r="AE436" s="123">
        <v>0</v>
      </c>
      <c r="AF436" s="123">
        <v>0</v>
      </c>
      <c r="AG436" s="123">
        <v>0</v>
      </c>
      <c r="AH436" s="123">
        <v>0</v>
      </c>
      <c r="AI436" s="125">
        <f t="shared" si="217"/>
        <v>83.11999287317002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spans="1:111" ht="15">
      <c r="A437" s="28" t="s">
        <v>22</v>
      </c>
      <c r="B437" s="44">
        <v>12.061064396875825</v>
      </c>
      <c r="C437" s="44">
        <v>0</v>
      </c>
      <c r="D437" s="44">
        <v>64.218149567566073</v>
      </c>
      <c r="E437" s="44">
        <v>0</v>
      </c>
      <c r="F437" s="397"/>
      <c r="G437" s="44">
        <v>0</v>
      </c>
      <c r="H437" s="45">
        <v>0</v>
      </c>
      <c r="I437" s="40">
        <f t="shared" si="215"/>
        <v>76.279213964441894</v>
      </c>
      <c r="K437" s="78" t="s">
        <v>22</v>
      </c>
      <c r="L437" s="44">
        <v>12.061064396875825</v>
      </c>
      <c r="M437" s="44">
        <v>0</v>
      </c>
      <c r="N437" s="44">
        <v>64.218149567566073</v>
      </c>
      <c r="O437" s="44">
        <v>0</v>
      </c>
      <c r="P437" s="44">
        <v>1.8661878936667455</v>
      </c>
      <c r="Q437" s="44">
        <v>0</v>
      </c>
      <c r="R437" s="88">
        <v>0</v>
      </c>
      <c r="S437" s="89">
        <f t="shared" si="216"/>
        <v>78.145401858108642</v>
      </c>
      <c r="U437" s="108" t="s">
        <v>22</v>
      </c>
      <c r="V437" s="119">
        <v>12.024366100559231</v>
      </c>
      <c r="W437" s="119">
        <v>0</v>
      </c>
      <c r="X437" s="119">
        <v>0</v>
      </c>
      <c r="Y437" s="119">
        <v>0</v>
      </c>
      <c r="Z437" s="119">
        <v>59.713747251851622</v>
      </c>
      <c r="AA437" s="119">
        <v>0</v>
      </c>
      <c r="AB437" s="119">
        <v>1.8661878936667455</v>
      </c>
      <c r="AC437" s="120">
        <v>4.5411006120310446</v>
      </c>
      <c r="AD437" s="119">
        <v>3.6698296316593812E-2</v>
      </c>
      <c r="AE437" s="119">
        <v>0</v>
      </c>
      <c r="AF437" s="119">
        <v>0</v>
      </c>
      <c r="AG437" s="119">
        <v>4.5044023157144499</v>
      </c>
      <c r="AH437" s="119">
        <v>0</v>
      </c>
      <c r="AI437" s="122">
        <f t="shared" si="217"/>
        <v>78.145401858108642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spans="1:111" ht="15">
      <c r="A438" s="27" t="s">
        <v>21</v>
      </c>
      <c r="B438" s="41">
        <v>44.5036692530403</v>
      </c>
      <c r="C438" s="41">
        <v>0.52012774584123223</v>
      </c>
      <c r="D438" s="41">
        <v>26.637061683089655</v>
      </c>
      <c r="E438" s="41">
        <v>0</v>
      </c>
      <c r="F438" s="397"/>
      <c r="G438" s="41">
        <v>0</v>
      </c>
      <c r="H438" s="42">
        <v>0</v>
      </c>
      <c r="I438" s="43">
        <f t="shared" si="215"/>
        <v>71.660858681971177</v>
      </c>
      <c r="K438" s="77" t="s">
        <v>21</v>
      </c>
      <c r="L438" s="90">
        <v>44.5036692530403</v>
      </c>
      <c r="M438" s="90">
        <v>0.52012774584123223</v>
      </c>
      <c r="N438" s="90">
        <v>26.637061683089655</v>
      </c>
      <c r="O438" s="90">
        <v>0</v>
      </c>
      <c r="P438" s="90">
        <v>0</v>
      </c>
      <c r="Q438" s="90">
        <v>0</v>
      </c>
      <c r="R438" s="91">
        <v>0</v>
      </c>
      <c r="S438" s="92">
        <f t="shared" si="216"/>
        <v>71.660858681971177</v>
      </c>
      <c r="U438" s="107" t="s">
        <v>60</v>
      </c>
      <c r="V438" s="123">
        <v>44.5036692530403</v>
      </c>
      <c r="W438" s="123">
        <v>0</v>
      </c>
      <c r="X438" s="123">
        <v>0</v>
      </c>
      <c r="Y438" s="123">
        <v>0.52012774584123223</v>
      </c>
      <c r="Z438" s="123">
        <v>26.637061683089655</v>
      </c>
      <c r="AA438" s="123">
        <v>0</v>
      </c>
      <c r="AB438" s="123">
        <v>0</v>
      </c>
      <c r="AC438" s="124">
        <v>0</v>
      </c>
      <c r="AD438" s="123">
        <v>0</v>
      </c>
      <c r="AE438" s="123">
        <v>0</v>
      </c>
      <c r="AF438" s="123">
        <v>0</v>
      </c>
      <c r="AG438" s="123">
        <v>0</v>
      </c>
      <c r="AH438" s="123">
        <v>0</v>
      </c>
      <c r="AI438" s="125">
        <f t="shared" si="217"/>
        <v>71.660858681971177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spans="1:111" ht="15">
      <c r="A439" s="29" t="s">
        <v>63</v>
      </c>
      <c r="B439" s="44">
        <v>13.1724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215"/>
        <v>13.1724</v>
      </c>
      <c r="K439" s="79" t="s">
        <v>63</v>
      </c>
      <c r="L439" s="44">
        <v>13.1724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8">
        <v>0</v>
      </c>
      <c r="S439" s="89">
        <f t="shared" si="216"/>
        <v>13.1724</v>
      </c>
      <c r="U439" s="109" t="s">
        <v>61</v>
      </c>
      <c r="V439" s="119">
        <v>13.1724</v>
      </c>
      <c r="W439" s="119">
        <v>0</v>
      </c>
      <c r="X439" s="119">
        <v>0</v>
      </c>
      <c r="Y439" s="119">
        <v>0</v>
      </c>
      <c r="Z439" s="119">
        <v>0</v>
      </c>
      <c r="AA439" s="119">
        <v>0</v>
      </c>
      <c r="AB439" s="119">
        <v>0</v>
      </c>
      <c r="AC439" s="120">
        <v>0</v>
      </c>
      <c r="AD439" s="121">
        <v>0</v>
      </c>
      <c r="AE439" s="121">
        <v>0</v>
      </c>
      <c r="AF439" s="121">
        <v>0</v>
      </c>
      <c r="AG439" s="121">
        <v>0</v>
      </c>
      <c r="AH439" s="121">
        <v>0</v>
      </c>
      <c r="AI439" s="122">
        <f t="shared" si="217"/>
        <v>13.1724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spans="1:111">
      <c r="A440" s="58" t="s">
        <v>23</v>
      </c>
      <c r="B440" s="62">
        <v>13.1724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215"/>
        <v>13.1724</v>
      </c>
      <c r="K440" s="80" t="s">
        <v>23</v>
      </c>
      <c r="L440" s="93">
        <v>13.1724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4">
        <v>0</v>
      </c>
      <c r="S440" s="95">
        <f t="shared" si="216"/>
        <v>13.1724</v>
      </c>
      <c r="U440" s="110" t="s">
        <v>64</v>
      </c>
      <c r="V440" s="126">
        <v>13.1724</v>
      </c>
      <c r="W440" s="126">
        <v>0</v>
      </c>
      <c r="X440" s="126">
        <v>0</v>
      </c>
      <c r="Y440" s="126">
        <v>0</v>
      </c>
      <c r="Z440" s="126">
        <v>0</v>
      </c>
      <c r="AA440" s="126">
        <v>0</v>
      </c>
      <c r="AB440" s="126">
        <v>0</v>
      </c>
      <c r="AC440" s="126">
        <v>0</v>
      </c>
      <c r="AD440" s="126">
        <v>0</v>
      </c>
      <c r="AE440" s="126">
        <v>0</v>
      </c>
      <c r="AF440" s="126">
        <v>0</v>
      </c>
      <c r="AG440" s="126">
        <v>0</v>
      </c>
      <c r="AH440" s="127">
        <v>0</v>
      </c>
      <c r="AI440" s="128">
        <f t="shared" si="217"/>
        <v>13.1724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spans="1:111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215"/>
        <v>0</v>
      </c>
      <c r="K441" s="81" t="s">
        <v>19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96">
        <v>0</v>
      </c>
      <c r="S441" s="97">
        <f t="shared" si="216"/>
        <v>0</v>
      </c>
      <c r="U441" s="111" t="s">
        <v>19</v>
      </c>
      <c r="V441" s="129">
        <v>0</v>
      </c>
      <c r="W441" s="129">
        <v>0</v>
      </c>
      <c r="X441" s="129">
        <v>0</v>
      </c>
      <c r="Y441" s="129">
        <v>0</v>
      </c>
      <c r="Z441" s="129">
        <v>0</v>
      </c>
      <c r="AA441" s="129">
        <v>0</v>
      </c>
      <c r="AB441" s="129">
        <v>0</v>
      </c>
      <c r="AC441" s="129">
        <v>0</v>
      </c>
      <c r="AD441" s="130">
        <v>0</v>
      </c>
      <c r="AE441" s="130">
        <v>0</v>
      </c>
      <c r="AF441" s="130">
        <v>0</v>
      </c>
      <c r="AG441" s="130">
        <v>0</v>
      </c>
      <c r="AH441" s="130">
        <v>0</v>
      </c>
      <c r="AI441" s="131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spans="1:111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215"/>
        <v>0</v>
      </c>
      <c r="K442" s="80" t="s">
        <v>20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4">
        <v>0</v>
      </c>
      <c r="S442" s="95">
        <f t="shared" si="216"/>
        <v>0</v>
      </c>
      <c r="U442" s="110" t="s">
        <v>20</v>
      </c>
      <c r="V442" s="126">
        <v>0</v>
      </c>
      <c r="W442" s="126">
        <v>0</v>
      </c>
      <c r="X442" s="126">
        <v>0</v>
      </c>
      <c r="Y442" s="126">
        <v>0</v>
      </c>
      <c r="Z442" s="126">
        <v>0</v>
      </c>
      <c r="AA442" s="126">
        <v>0</v>
      </c>
      <c r="AB442" s="126">
        <v>0</v>
      </c>
      <c r="AC442" s="126">
        <v>0</v>
      </c>
      <c r="AD442" s="126">
        <v>0</v>
      </c>
      <c r="AE442" s="126">
        <v>0</v>
      </c>
      <c r="AF442" s="126">
        <v>0</v>
      </c>
      <c r="AG442" s="126">
        <v>0</v>
      </c>
      <c r="AH442" s="127">
        <v>0</v>
      </c>
      <c r="AI442" s="128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spans="1:111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215"/>
        <v>0</v>
      </c>
      <c r="K443" s="82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8">
        <v>0</v>
      </c>
      <c r="S443" s="99">
        <f t="shared" si="216"/>
        <v>0</v>
      </c>
      <c r="U443" s="111" t="s">
        <v>11</v>
      </c>
      <c r="V443" s="129">
        <v>0</v>
      </c>
      <c r="W443" s="129">
        <v>0</v>
      </c>
      <c r="X443" s="129">
        <v>0</v>
      </c>
      <c r="Y443" s="129">
        <v>0</v>
      </c>
      <c r="Z443" s="129">
        <v>0</v>
      </c>
      <c r="AA443" s="129">
        <v>0</v>
      </c>
      <c r="AB443" s="129">
        <v>0</v>
      </c>
      <c r="AC443" s="129">
        <v>0</v>
      </c>
      <c r="AD443" s="130">
        <v>0</v>
      </c>
      <c r="AE443" s="130">
        <v>0</v>
      </c>
      <c r="AF443" s="130">
        <v>0</v>
      </c>
      <c r="AG443" s="130">
        <v>0</v>
      </c>
      <c r="AH443" s="130">
        <v>0</v>
      </c>
      <c r="AI443" s="131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spans="1:111" ht="15">
      <c r="A444" s="34" t="s">
        <v>26</v>
      </c>
      <c r="B444" s="70">
        <f>SUM(B423:B439)</f>
        <v>1001.3651250899819</v>
      </c>
      <c r="C444" s="70">
        <f t="shared" ref="C444:I444" si="218">SUM(C423:C439)</f>
        <v>183.75418891543907</v>
      </c>
      <c r="D444" s="70">
        <f t="shared" si="218"/>
        <v>209.62636574585508</v>
      </c>
      <c r="E444" s="70">
        <f t="shared" si="218"/>
        <v>904.60274322975874</v>
      </c>
      <c r="F444" s="70">
        <f t="shared" si="218"/>
        <v>0</v>
      </c>
      <c r="G444" s="70">
        <f t="shared" si="218"/>
        <v>253.23793957441126</v>
      </c>
      <c r="H444" s="71">
        <f t="shared" si="218"/>
        <v>0</v>
      </c>
      <c r="I444" s="40">
        <f t="shared" si="218"/>
        <v>2552.5863625554462</v>
      </c>
      <c r="K444" s="83" t="s">
        <v>26</v>
      </c>
      <c r="L444" s="70">
        <f>SUM(L423:L439)</f>
        <v>1001.3651250899819</v>
      </c>
      <c r="M444" s="70">
        <f t="shared" ref="M444:S444" si="219">SUM(M423:M439)</f>
        <v>183.75418891543907</v>
      </c>
      <c r="N444" s="70">
        <f t="shared" si="219"/>
        <v>209.62636574585508</v>
      </c>
      <c r="O444" s="70">
        <f t="shared" si="219"/>
        <v>904.60274322975874</v>
      </c>
      <c r="P444" s="70">
        <f t="shared" si="219"/>
        <v>469.15604086013758</v>
      </c>
      <c r="Q444" s="70">
        <f t="shared" si="219"/>
        <v>253.23793957441126</v>
      </c>
      <c r="R444" s="71">
        <f t="shared" si="219"/>
        <v>0</v>
      </c>
      <c r="S444" s="100">
        <f t="shared" si="219"/>
        <v>3021.7424034155833</v>
      </c>
      <c r="U444" s="112" t="s">
        <v>62</v>
      </c>
      <c r="V444" s="132">
        <f>SUM(V423:V439)</f>
        <v>453.83740659245603</v>
      </c>
      <c r="W444" s="132">
        <f t="shared" ref="W444:AH444" si="220">SUM(W423:W439)</f>
        <v>452.2678435718812</v>
      </c>
      <c r="X444" s="132">
        <f t="shared" si="220"/>
        <v>253.23793957441126</v>
      </c>
      <c r="Y444" s="132">
        <f t="shared" si="220"/>
        <v>183.75418891543907</v>
      </c>
      <c r="Z444" s="132">
        <f t="shared" si="220"/>
        <v>198.49513611153208</v>
      </c>
      <c r="AA444" s="132">
        <f t="shared" si="220"/>
        <v>899.78527141630502</v>
      </c>
      <c r="AB444" s="132">
        <f t="shared" si="220"/>
        <v>469.15604086013758</v>
      </c>
      <c r="AC444" s="132">
        <f t="shared" si="220"/>
        <v>111.20857637342149</v>
      </c>
      <c r="AD444" s="133">
        <f t="shared" si="220"/>
        <v>95.259874925644738</v>
      </c>
      <c r="AE444" s="133">
        <f t="shared" si="220"/>
        <v>4.8174718134537375</v>
      </c>
      <c r="AF444" s="133">
        <f t="shared" si="220"/>
        <v>0</v>
      </c>
      <c r="AG444" s="133">
        <f t="shared" si="220"/>
        <v>11.131229634323008</v>
      </c>
      <c r="AH444" s="133">
        <f t="shared" si="220"/>
        <v>0</v>
      </c>
      <c r="AI444" s="134">
        <f>SUM(V444:AC444)</f>
        <v>3021.7424034155838</v>
      </c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spans="1:111" s="14" customFormat="1" ht="15" thickBot="1">
      <c r="A445" s="31" t="s">
        <v>86</v>
      </c>
      <c r="B445" s="49">
        <f>IF($I444=0,"-",B444/$I444)</f>
        <v>0.39229431755151073</v>
      </c>
      <c r="C445" s="49">
        <f t="shared" ref="C445:H445" si="221">IF($I444=0,"-",C444/$I444)</f>
        <v>7.1987452260568768E-2</v>
      </c>
      <c r="D445" s="49">
        <f t="shared" si="221"/>
        <v>8.2123123754368824E-2</v>
      </c>
      <c r="E445" s="49">
        <f t="shared" si="221"/>
        <v>0.35438673358896366</v>
      </c>
      <c r="F445" s="49">
        <f t="shared" si="221"/>
        <v>0</v>
      </c>
      <c r="G445" s="49">
        <f t="shared" si="221"/>
        <v>9.9208372844587944E-2</v>
      </c>
      <c r="H445" s="72">
        <f t="shared" si="221"/>
        <v>0</v>
      </c>
      <c r="I445" s="50">
        <f>SUM(B445:H445)</f>
        <v>0.99999999999999989</v>
      </c>
      <c r="K445" s="84" t="s">
        <v>86</v>
      </c>
      <c r="L445" s="101">
        <f>IF($S444=0,"-",L444/$S444)</f>
        <v>0.33138666087423707</v>
      </c>
      <c r="M445" s="101">
        <f t="shared" ref="M445:R445" si="222">IF($S444=0,"-",M444/$S444)</f>
        <v>6.0810672911011589E-2</v>
      </c>
      <c r="N445" s="101">
        <f t="shared" si="222"/>
        <v>6.9372678991070483E-2</v>
      </c>
      <c r="O445" s="101">
        <f t="shared" si="222"/>
        <v>0.29936461235320855</v>
      </c>
      <c r="P445" s="101">
        <f t="shared" si="222"/>
        <v>0.15526010434570259</v>
      </c>
      <c r="Q445" s="101">
        <f t="shared" si="222"/>
        <v>8.3805270524769868E-2</v>
      </c>
      <c r="R445" s="102">
        <f t="shared" si="222"/>
        <v>0</v>
      </c>
      <c r="S445" s="103">
        <f>SUM(L445:R445)</f>
        <v>1.0000000000000002</v>
      </c>
      <c r="U445" s="113" t="s">
        <v>86</v>
      </c>
      <c r="V445" s="135">
        <f>+V444/$AI444</f>
        <v>0.15019063374808764</v>
      </c>
      <c r="W445" s="135">
        <f t="shared" ref="W445:AH445" si="223">+W444/$AI444</f>
        <v>0.14967121057727045</v>
      </c>
      <c r="X445" s="135">
        <f t="shared" si="223"/>
        <v>8.3805270524769854E-2</v>
      </c>
      <c r="Y445" s="135">
        <f t="shared" si="223"/>
        <v>6.0810672911011582E-2</v>
      </c>
      <c r="Z445" s="135">
        <f t="shared" si="223"/>
        <v>6.5688966699201726E-2</v>
      </c>
      <c r="AA445" s="135">
        <f t="shared" si="223"/>
        <v>0.29777034283241532</v>
      </c>
      <c r="AB445" s="135">
        <f t="shared" si="223"/>
        <v>0.15526010434570256</v>
      </c>
      <c r="AC445" s="135">
        <f t="shared" si="223"/>
        <v>3.680279836154083E-2</v>
      </c>
      <c r="AD445" s="135">
        <f t="shared" si="223"/>
        <v>3.1524816548878912E-2</v>
      </c>
      <c r="AE445" s="135">
        <f t="shared" si="223"/>
        <v>1.5942695207931611E-3</v>
      </c>
      <c r="AF445" s="135">
        <f t="shared" si="223"/>
        <v>0</v>
      </c>
      <c r="AG445" s="135">
        <f t="shared" si="223"/>
        <v>3.683712291868751E-3</v>
      </c>
      <c r="AH445" s="135">
        <f t="shared" si="223"/>
        <v>0</v>
      </c>
      <c r="AI445" s="136">
        <f>SUM(V445:AC445)</f>
        <v>1</v>
      </c>
    </row>
    <row r="446" spans="1:111" ht="15" thickBot="1">
      <c r="A446" s="32"/>
      <c r="B446" s="32"/>
      <c r="C446" s="32"/>
      <c r="D446" s="32"/>
      <c r="E446" s="32"/>
      <c r="F446" s="32"/>
      <c r="G446" s="32"/>
      <c r="H446" s="32"/>
      <c r="I446" s="32"/>
      <c r="K446" s="32"/>
      <c r="L446" s="32"/>
      <c r="M446" s="32"/>
      <c r="N446" s="32"/>
      <c r="O446" s="32"/>
      <c r="P446" s="32"/>
      <c r="Q446" s="32"/>
      <c r="R446" s="32"/>
      <c r="S446" s="32"/>
    </row>
    <row r="447" spans="1:111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375" t="s">
        <v>43</v>
      </c>
      <c r="L447" s="86" t="s">
        <v>0</v>
      </c>
      <c r="M447" s="86" t="s">
        <v>1</v>
      </c>
      <c r="N447" s="86" t="s">
        <v>2</v>
      </c>
      <c r="O447" s="86" t="s">
        <v>3</v>
      </c>
      <c r="P447" s="86" t="s">
        <v>27</v>
      </c>
      <c r="Q447" s="86" t="s">
        <v>4</v>
      </c>
      <c r="R447" s="86" t="s">
        <v>5</v>
      </c>
      <c r="S447" s="87" t="s">
        <v>6</v>
      </c>
    </row>
    <row r="448" spans="1:111" ht="15">
      <c r="A448" s="407" t="s">
        <v>43</v>
      </c>
      <c r="B448" s="386" t="s">
        <v>119</v>
      </c>
      <c r="C448" s="387"/>
      <c r="D448" s="387"/>
      <c r="E448" s="387"/>
      <c r="F448" s="387"/>
      <c r="G448" s="387"/>
      <c r="H448" s="387"/>
      <c r="I448" s="388"/>
      <c r="K448" s="376" t="s">
        <v>43</v>
      </c>
      <c r="L448" s="389" t="s">
        <v>119</v>
      </c>
      <c r="M448" s="390"/>
      <c r="N448" s="390"/>
      <c r="O448" s="390"/>
      <c r="P448" s="390"/>
      <c r="Q448" s="390"/>
      <c r="R448" s="390"/>
      <c r="S448" s="391"/>
    </row>
    <row r="449" spans="1:38" ht="15">
      <c r="A449" s="26" t="s">
        <v>7</v>
      </c>
      <c r="B449" s="377"/>
      <c r="C449" s="378"/>
      <c r="D449" s="378"/>
      <c r="E449" s="379"/>
      <c r="F449" s="38">
        <v>0.22447487952851297</v>
      </c>
      <c r="G449" s="377"/>
      <c r="H449" s="379"/>
      <c r="I449" s="40">
        <f>SUM(B449:H449)</f>
        <v>0.22447487952851297</v>
      </c>
      <c r="K449" s="85" t="s">
        <v>7</v>
      </c>
      <c r="L449" s="377"/>
      <c r="M449" s="378"/>
      <c r="N449" s="378"/>
      <c r="O449" s="379"/>
      <c r="P449" s="38">
        <v>0</v>
      </c>
      <c r="Q449" s="377"/>
      <c r="R449" s="399"/>
      <c r="S449" s="105">
        <f>SUM(L449:R449)</f>
        <v>0</v>
      </c>
    </row>
    <row r="450" spans="1:38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224">SUM(B450:H450)</f>
        <v>0</v>
      </c>
      <c r="K450" s="77" t="s">
        <v>8</v>
      </c>
      <c r="L450" s="380"/>
      <c r="M450" s="381"/>
      <c r="N450" s="381"/>
      <c r="O450" s="382"/>
      <c r="P450" s="90">
        <v>0</v>
      </c>
      <c r="Q450" s="380"/>
      <c r="R450" s="400"/>
      <c r="S450" s="92">
        <f t="shared" ref="S450:S469" si="225">SUM(L450:R450)</f>
        <v>0</v>
      </c>
    </row>
    <row r="451" spans="1:38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224"/>
        <v>0</v>
      </c>
      <c r="K451" s="78" t="s">
        <v>10</v>
      </c>
      <c r="L451" s="380"/>
      <c r="M451" s="381"/>
      <c r="N451" s="381"/>
      <c r="O451" s="382"/>
      <c r="P451" s="44">
        <v>0</v>
      </c>
      <c r="Q451" s="380"/>
      <c r="R451" s="400"/>
      <c r="S451" s="89">
        <f t="shared" si="225"/>
        <v>0</v>
      </c>
    </row>
    <row r="452" spans="1:38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224"/>
        <v>0</v>
      </c>
      <c r="K452" s="77" t="s">
        <v>55</v>
      </c>
      <c r="L452" s="380"/>
      <c r="M452" s="381"/>
      <c r="N452" s="381"/>
      <c r="O452" s="382"/>
      <c r="P452" s="90">
        <v>0</v>
      </c>
      <c r="Q452" s="380"/>
      <c r="R452" s="400"/>
      <c r="S452" s="92">
        <f t="shared" si="225"/>
        <v>0</v>
      </c>
    </row>
    <row r="453" spans="1:38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224"/>
        <v>0</v>
      </c>
      <c r="K453" s="78" t="s">
        <v>16</v>
      </c>
      <c r="L453" s="380"/>
      <c r="M453" s="381"/>
      <c r="N453" s="381"/>
      <c r="O453" s="382"/>
      <c r="P453" s="44">
        <v>0</v>
      </c>
      <c r="Q453" s="380"/>
      <c r="R453" s="400"/>
      <c r="S453" s="89">
        <f t="shared" si="225"/>
        <v>0</v>
      </c>
    </row>
    <row r="454" spans="1:38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224"/>
        <v>0</v>
      </c>
      <c r="K454" s="77" t="s">
        <v>67</v>
      </c>
      <c r="L454" s="380"/>
      <c r="M454" s="381"/>
      <c r="N454" s="381"/>
      <c r="O454" s="382"/>
      <c r="P454" s="90">
        <v>0</v>
      </c>
      <c r="Q454" s="380"/>
      <c r="R454" s="400"/>
      <c r="S454" s="92">
        <f t="shared" si="225"/>
        <v>0</v>
      </c>
    </row>
    <row r="455" spans="1:38" ht="15">
      <c r="A455" s="28" t="s">
        <v>57</v>
      </c>
      <c r="B455" s="380"/>
      <c r="C455" s="381"/>
      <c r="D455" s="381"/>
      <c r="E455" s="382"/>
      <c r="F455" s="44">
        <v>313.76895132865741</v>
      </c>
      <c r="G455" s="380"/>
      <c r="H455" s="382"/>
      <c r="I455" s="40">
        <f t="shared" si="224"/>
        <v>313.76895132865741</v>
      </c>
      <c r="K455" s="78" t="s">
        <v>57</v>
      </c>
      <c r="L455" s="380"/>
      <c r="M455" s="381"/>
      <c r="N455" s="381"/>
      <c r="O455" s="382"/>
      <c r="P455" s="44">
        <v>0</v>
      </c>
      <c r="Q455" s="380"/>
      <c r="R455" s="400"/>
      <c r="S455" s="89">
        <f t="shared" si="225"/>
        <v>0</v>
      </c>
    </row>
    <row r="456" spans="1:38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224"/>
        <v>0</v>
      </c>
      <c r="K456" s="77" t="s">
        <v>12</v>
      </c>
      <c r="L456" s="380"/>
      <c r="M456" s="381"/>
      <c r="N456" s="381"/>
      <c r="O456" s="382"/>
      <c r="P456" s="90">
        <v>0</v>
      </c>
      <c r="Q456" s="380"/>
      <c r="R456" s="400"/>
      <c r="S456" s="92">
        <f t="shared" si="225"/>
        <v>0</v>
      </c>
    </row>
    <row r="457" spans="1:38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224"/>
        <v>0</v>
      </c>
      <c r="K457" s="78" t="s">
        <v>58</v>
      </c>
      <c r="L457" s="380"/>
      <c r="M457" s="381"/>
      <c r="N457" s="381"/>
      <c r="O457" s="382"/>
      <c r="P457" s="44">
        <v>0</v>
      </c>
      <c r="Q457" s="380"/>
      <c r="R457" s="400"/>
      <c r="S457" s="89">
        <f t="shared" si="225"/>
        <v>0</v>
      </c>
    </row>
    <row r="458" spans="1:38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 t="shared" si="224"/>
        <v>0</v>
      </c>
      <c r="K458" s="77" t="s">
        <v>17</v>
      </c>
      <c r="L458" s="380"/>
      <c r="M458" s="381"/>
      <c r="N458" s="381"/>
      <c r="O458" s="382"/>
      <c r="P458" s="90">
        <v>0</v>
      </c>
      <c r="Q458" s="380"/>
      <c r="R458" s="400"/>
      <c r="S458" s="92">
        <f t="shared" si="225"/>
        <v>0</v>
      </c>
    </row>
    <row r="459" spans="1:38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 t="shared" si="224"/>
        <v>0</v>
      </c>
      <c r="K459" s="78" t="s">
        <v>139</v>
      </c>
      <c r="L459" s="380"/>
      <c r="M459" s="381"/>
      <c r="N459" s="381"/>
      <c r="O459" s="382"/>
      <c r="P459" s="44">
        <v>0</v>
      </c>
      <c r="Q459" s="380"/>
      <c r="R459" s="400"/>
      <c r="S459" s="89">
        <f t="shared" si="225"/>
        <v>0</v>
      </c>
    </row>
    <row r="460" spans="1:38" ht="15">
      <c r="A460" s="27" t="s">
        <v>25</v>
      </c>
      <c r="B460" s="380"/>
      <c r="C460" s="381"/>
      <c r="D460" s="381"/>
      <c r="E460" s="382"/>
      <c r="F460" s="41">
        <v>992.91906206331362</v>
      </c>
      <c r="G460" s="380"/>
      <c r="H460" s="382"/>
      <c r="I460" s="43">
        <f t="shared" si="224"/>
        <v>992.91906206331362</v>
      </c>
      <c r="K460" s="77" t="s">
        <v>25</v>
      </c>
      <c r="L460" s="380"/>
      <c r="M460" s="381"/>
      <c r="N460" s="381"/>
      <c r="O460" s="382"/>
      <c r="P460" s="90">
        <v>0</v>
      </c>
      <c r="Q460" s="380"/>
      <c r="R460" s="400"/>
      <c r="S460" s="92">
        <f t="shared" si="225"/>
        <v>0</v>
      </c>
    </row>
    <row r="461" spans="1:38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 t="shared" si="224"/>
        <v>0</v>
      </c>
      <c r="K461" s="78" t="s">
        <v>24</v>
      </c>
      <c r="L461" s="380"/>
      <c r="M461" s="381"/>
      <c r="N461" s="381"/>
      <c r="O461" s="382"/>
      <c r="P461" s="44">
        <v>0</v>
      </c>
      <c r="Q461" s="380"/>
      <c r="R461" s="400"/>
      <c r="S461" s="89">
        <f t="shared" si="225"/>
        <v>0</v>
      </c>
    </row>
    <row r="462" spans="1:38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 t="shared" si="224"/>
        <v>0</v>
      </c>
      <c r="K462" s="77" t="s">
        <v>59</v>
      </c>
      <c r="L462" s="380"/>
      <c r="M462" s="381"/>
      <c r="N462" s="381"/>
      <c r="O462" s="382"/>
      <c r="P462" s="90">
        <v>0</v>
      </c>
      <c r="Q462" s="380"/>
      <c r="R462" s="400"/>
      <c r="S462" s="92">
        <f t="shared" si="225"/>
        <v>0</v>
      </c>
    </row>
    <row r="463" spans="1:38" ht="15">
      <c r="A463" s="28" t="s">
        <v>22</v>
      </c>
      <c r="B463" s="380"/>
      <c r="C463" s="381"/>
      <c r="D463" s="381"/>
      <c r="E463" s="382"/>
      <c r="F463" s="44">
        <v>3.0450687013001025</v>
      </c>
      <c r="G463" s="380"/>
      <c r="H463" s="382"/>
      <c r="I463" s="40">
        <f t="shared" si="224"/>
        <v>3.0450687013001025</v>
      </c>
      <c r="K463" s="78" t="s">
        <v>22</v>
      </c>
      <c r="L463" s="380"/>
      <c r="M463" s="381"/>
      <c r="N463" s="381"/>
      <c r="O463" s="382"/>
      <c r="P463" s="44">
        <v>0</v>
      </c>
      <c r="Q463" s="380"/>
      <c r="R463" s="400"/>
      <c r="S463" s="89">
        <f t="shared" si="225"/>
        <v>0</v>
      </c>
    </row>
    <row r="464" spans="1:38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 t="shared" si="224"/>
        <v>0</v>
      </c>
      <c r="K464" s="77" t="s">
        <v>21</v>
      </c>
      <c r="L464" s="380"/>
      <c r="M464" s="381"/>
      <c r="N464" s="381"/>
      <c r="O464" s="382"/>
      <c r="P464" s="90">
        <v>0</v>
      </c>
      <c r="Q464" s="380"/>
      <c r="R464" s="400"/>
      <c r="S464" s="92">
        <f t="shared" si="225"/>
        <v>0</v>
      </c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</row>
    <row r="465" spans="1:38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224"/>
        <v>0</v>
      </c>
      <c r="K465" s="79" t="s">
        <v>63</v>
      </c>
      <c r="L465" s="380"/>
      <c r="M465" s="381"/>
      <c r="N465" s="381"/>
      <c r="O465" s="382"/>
      <c r="P465" s="44">
        <v>0</v>
      </c>
      <c r="Q465" s="380"/>
      <c r="R465" s="400"/>
      <c r="S465" s="89">
        <f t="shared" si="225"/>
        <v>0</v>
      </c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</row>
    <row r="466" spans="1:38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224"/>
        <v>0</v>
      </c>
      <c r="K466" s="80" t="s">
        <v>23</v>
      </c>
      <c r="L466" s="380"/>
      <c r="M466" s="381"/>
      <c r="N466" s="381"/>
      <c r="O466" s="382"/>
      <c r="P466" s="93">
        <v>0</v>
      </c>
      <c r="Q466" s="380"/>
      <c r="R466" s="400"/>
      <c r="S466" s="95">
        <f t="shared" si="225"/>
        <v>0</v>
      </c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</row>
    <row r="467" spans="1:38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224"/>
        <v>0</v>
      </c>
      <c r="K467" s="81" t="s">
        <v>19</v>
      </c>
      <c r="L467" s="380"/>
      <c r="M467" s="381"/>
      <c r="N467" s="381"/>
      <c r="O467" s="382"/>
      <c r="P467" s="65">
        <v>0</v>
      </c>
      <c r="Q467" s="380"/>
      <c r="R467" s="400"/>
      <c r="S467" s="97">
        <f t="shared" si="225"/>
        <v>0</v>
      </c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</row>
    <row r="468" spans="1:38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224"/>
        <v>0</v>
      </c>
      <c r="K468" s="80" t="s">
        <v>20</v>
      </c>
      <c r="L468" s="380"/>
      <c r="M468" s="381"/>
      <c r="N468" s="381"/>
      <c r="O468" s="382"/>
      <c r="P468" s="93">
        <v>0</v>
      </c>
      <c r="Q468" s="380"/>
      <c r="R468" s="400"/>
      <c r="S468" s="95">
        <f t="shared" si="225"/>
        <v>0</v>
      </c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</row>
    <row r="469" spans="1:38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224"/>
        <v>0</v>
      </c>
      <c r="K469" s="82" t="s">
        <v>11</v>
      </c>
      <c r="L469" s="383"/>
      <c r="M469" s="384"/>
      <c r="N469" s="384"/>
      <c r="O469" s="385"/>
      <c r="P469" s="54">
        <v>0</v>
      </c>
      <c r="Q469" s="383"/>
      <c r="R469" s="401"/>
      <c r="S469" s="99">
        <f t="shared" si="225"/>
        <v>0</v>
      </c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</row>
    <row r="470" spans="1:38" ht="15">
      <c r="A470" s="34" t="s">
        <v>26</v>
      </c>
      <c r="B470" s="70">
        <f>SUM(B449:B465)</f>
        <v>0</v>
      </c>
      <c r="C470" s="70">
        <f t="shared" ref="C470:I470" si="226">SUM(C449:C465)</f>
        <v>0</v>
      </c>
      <c r="D470" s="70">
        <f t="shared" si="226"/>
        <v>0</v>
      </c>
      <c r="E470" s="70">
        <f t="shared" si="226"/>
        <v>0</v>
      </c>
      <c r="F470" s="70">
        <f t="shared" si="226"/>
        <v>1309.9575569727997</v>
      </c>
      <c r="G470" s="70">
        <f t="shared" si="226"/>
        <v>0</v>
      </c>
      <c r="H470" s="71">
        <f t="shared" si="226"/>
        <v>0</v>
      </c>
      <c r="I470" s="40">
        <f t="shared" si="226"/>
        <v>1309.9575569727997</v>
      </c>
      <c r="K470" s="83" t="s">
        <v>26</v>
      </c>
      <c r="L470" s="70">
        <f>SUM(L449:L465)</f>
        <v>0</v>
      </c>
      <c r="M470" s="70">
        <f t="shared" ref="M470:S470" si="227">SUM(M449:M465)</f>
        <v>0</v>
      </c>
      <c r="N470" s="70">
        <f t="shared" si="227"/>
        <v>0</v>
      </c>
      <c r="O470" s="70">
        <f t="shared" si="227"/>
        <v>0</v>
      </c>
      <c r="P470" s="70">
        <f t="shared" si="227"/>
        <v>0</v>
      </c>
      <c r="Q470" s="70">
        <f t="shared" si="227"/>
        <v>0</v>
      </c>
      <c r="R470" s="71">
        <f t="shared" si="227"/>
        <v>0</v>
      </c>
      <c r="S470" s="100">
        <f t="shared" si="227"/>
        <v>0</v>
      </c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</row>
    <row r="471" spans="1:38" s="14" customFormat="1" ht="15.75" thickBot="1">
      <c r="A471" s="31" t="s">
        <v>86</v>
      </c>
      <c r="B471" s="49">
        <f>IF($I470=0,"-",B470/$I470)</f>
        <v>0</v>
      </c>
      <c r="C471" s="49">
        <f t="shared" ref="C471:H471" si="228">IF($I470=0,"-",C470/$I470)</f>
        <v>0</v>
      </c>
      <c r="D471" s="49">
        <f t="shared" si="228"/>
        <v>0</v>
      </c>
      <c r="E471" s="49">
        <f t="shared" si="228"/>
        <v>0</v>
      </c>
      <c r="F471" s="49">
        <f t="shared" si="228"/>
        <v>1</v>
      </c>
      <c r="G471" s="49">
        <f t="shared" si="228"/>
        <v>0</v>
      </c>
      <c r="H471" s="72">
        <f t="shared" si="228"/>
        <v>0</v>
      </c>
      <c r="I471" s="50">
        <f>SUM(B471:H471)</f>
        <v>1</v>
      </c>
      <c r="K471" s="84" t="s">
        <v>86</v>
      </c>
      <c r="L471" s="101" t="str">
        <f>IF($S470=0,"-",L470/$S470)</f>
        <v>-</v>
      </c>
      <c r="M471" s="101" t="str">
        <f t="shared" ref="M471:R471" si="229">IF($S470=0,"-",M470/$S470)</f>
        <v>-</v>
      </c>
      <c r="N471" s="101" t="str">
        <f t="shared" si="229"/>
        <v>-</v>
      </c>
      <c r="O471" s="101" t="str">
        <f t="shared" si="229"/>
        <v>-</v>
      </c>
      <c r="P471" s="101" t="str">
        <f t="shared" si="229"/>
        <v>-</v>
      </c>
      <c r="Q471" s="101" t="str">
        <f t="shared" si="229"/>
        <v>-</v>
      </c>
      <c r="R471" s="102" t="str">
        <f t="shared" si="229"/>
        <v>-</v>
      </c>
      <c r="S471" s="103">
        <f>SUM(L471:R471)</f>
        <v>0</v>
      </c>
      <c r="U471" s="18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20"/>
      <c r="AK471" s="15"/>
      <c r="AL471" s="15"/>
    </row>
    <row r="472" spans="1:38" ht="15" thickBot="1">
      <c r="A472" s="32"/>
      <c r="B472" s="32"/>
      <c r="C472" s="32"/>
      <c r="D472" s="32"/>
      <c r="E472" s="32"/>
      <c r="F472" s="32"/>
      <c r="G472" s="32"/>
      <c r="H472" s="32"/>
      <c r="I472" s="32"/>
      <c r="K472" s="32"/>
      <c r="L472" s="32"/>
      <c r="M472" s="32"/>
      <c r="N472" s="32"/>
      <c r="O472" s="32"/>
      <c r="P472" s="32"/>
      <c r="Q472" s="32"/>
      <c r="R472" s="32"/>
      <c r="S472" s="3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</row>
    <row r="473" spans="1:38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375" t="s">
        <v>44</v>
      </c>
      <c r="L473" s="86" t="s">
        <v>0</v>
      </c>
      <c r="M473" s="86" t="s">
        <v>1</v>
      </c>
      <c r="N473" s="86" t="s">
        <v>2</v>
      </c>
      <c r="O473" s="86" t="s">
        <v>3</v>
      </c>
      <c r="P473" s="86" t="s">
        <v>27</v>
      </c>
      <c r="Q473" s="86" t="s">
        <v>4</v>
      </c>
      <c r="R473" s="86" t="s">
        <v>5</v>
      </c>
      <c r="S473" s="87" t="s">
        <v>6</v>
      </c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</row>
    <row r="474" spans="1:38" ht="15">
      <c r="A474" s="407" t="s">
        <v>44</v>
      </c>
      <c r="B474" s="386" t="s">
        <v>119</v>
      </c>
      <c r="C474" s="387"/>
      <c r="D474" s="387"/>
      <c r="E474" s="387"/>
      <c r="F474" s="387"/>
      <c r="G474" s="387"/>
      <c r="H474" s="387"/>
      <c r="I474" s="388"/>
      <c r="K474" s="376" t="s">
        <v>44</v>
      </c>
      <c r="L474" s="389" t="s">
        <v>119</v>
      </c>
      <c r="M474" s="390"/>
      <c r="N474" s="390"/>
      <c r="O474" s="390"/>
      <c r="P474" s="390"/>
      <c r="Q474" s="390"/>
      <c r="R474" s="390"/>
      <c r="S474" s="391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</row>
    <row r="475" spans="1:38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  <c r="K475" s="85" t="s">
        <v>7</v>
      </c>
      <c r="L475" s="377"/>
      <c r="M475" s="378"/>
      <c r="N475" s="378"/>
      <c r="O475" s="379"/>
      <c r="P475" s="38">
        <v>0</v>
      </c>
      <c r="Q475" s="377"/>
      <c r="R475" s="399"/>
      <c r="S475" s="105">
        <f>SUM(L475:R475)</f>
        <v>0</v>
      </c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</row>
    <row r="476" spans="1:38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230">SUM(B476:H476)</f>
        <v>0</v>
      </c>
      <c r="K476" s="77" t="s">
        <v>8</v>
      </c>
      <c r="L476" s="380"/>
      <c r="M476" s="381"/>
      <c r="N476" s="381"/>
      <c r="O476" s="382"/>
      <c r="P476" s="90">
        <v>0</v>
      </c>
      <c r="Q476" s="380"/>
      <c r="R476" s="400"/>
      <c r="S476" s="92">
        <f t="shared" ref="S476:S495" si="231">SUM(L476:R476)</f>
        <v>0</v>
      </c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</row>
    <row r="477" spans="1:38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230"/>
        <v>0</v>
      </c>
      <c r="K477" s="78" t="s">
        <v>10</v>
      </c>
      <c r="L477" s="380"/>
      <c r="M477" s="381"/>
      <c r="N477" s="381"/>
      <c r="O477" s="382"/>
      <c r="P477" s="44">
        <v>0</v>
      </c>
      <c r="Q477" s="380"/>
      <c r="R477" s="400"/>
      <c r="S477" s="89">
        <f t="shared" si="231"/>
        <v>0</v>
      </c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</row>
    <row r="478" spans="1:38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230"/>
        <v>0</v>
      </c>
      <c r="K478" s="77" t="s">
        <v>55</v>
      </c>
      <c r="L478" s="380"/>
      <c r="M478" s="381"/>
      <c r="N478" s="381"/>
      <c r="O478" s="382"/>
      <c r="P478" s="90">
        <v>0</v>
      </c>
      <c r="Q478" s="380"/>
      <c r="R478" s="400"/>
      <c r="S478" s="92">
        <f t="shared" si="231"/>
        <v>0</v>
      </c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</row>
    <row r="479" spans="1:38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230"/>
        <v>0</v>
      </c>
      <c r="K479" s="78" t="s">
        <v>16</v>
      </c>
      <c r="L479" s="380"/>
      <c r="M479" s="381"/>
      <c r="N479" s="381"/>
      <c r="O479" s="382"/>
      <c r="P479" s="44">
        <v>0</v>
      </c>
      <c r="Q479" s="380"/>
      <c r="R479" s="400"/>
      <c r="S479" s="89">
        <f t="shared" si="231"/>
        <v>0</v>
      </c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</row>
    <row r="480" spans="1:38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230"/>
        <v>0</v>
      </c>
      <c r="K480" s="77" t="s">
        <v>67</v>
      </c>
      <c r="L480" s="380"/>
      <c r="M480" s="381"/>
      <c r="N480" s="381"/>
      <c r="O480" s="382"/>
      <c r="P480" s="90">
        <v>0</v>
      </c>
      <c r="Q480" s="380"/>
      <c r="R480" s="400"/>
      <c r="S480" s="92">
        <f t="shared" si="231"/>
        <v>0</v>
      </c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</row>
    <row r="481" spans="1:38" ht="15">
      <c r="A481" s="28" t="s">
        <v>57</v>
      </c>
      <c r="B481" s="380"/>
      <c r="C481" s="381"/>
      <c r="D481" s="381"/>
      <c r="E481" s="382"/>
      <c r="F481" s="44">
        <v>43938.524279109421</v>
      </c>
      <c r="G481" s="380"/>
      <c r="H481" s="382"/>
      <c r="I481" s="40">
        <f t="shared" si="230"/>
        <v>43938.524279109421</v>
      </c>
      <c r="K481" s="78" t="s">
        <v>57</v>
      </c>
      <c r="L481" s="380"/>
      <c r="M481" s="381"/>
      <c r="N481" s="381"/>
      <c r="O481" s="382"/>
      <c r="P481" s="44">
        <v>12535.014940786607</v>
      </c>
      <c r="Q481" s="380"/>
      <c r="R481" s="400"/>
      <c r="S481" s="89">
        <f t="shared" si="231"/>
        <v>12535.014940786607</v>
      </c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</row>
    <row r="482" spans="1:38" ht="15">
      <c r="A482" s="27" t="s">
        <v>12</v>
      </c>
      <c r="B482" s="380"/>
      <c r="C482" s="381"/>
      <c r="D482" s="381"/>
      <c r="E482" s="382"/>
      <c r="F482" s="41">
        <v>15820.912487280173</v>
      </c>
      <c r="G482" s="380"/>
      <c r="H482" s="382"/>
      <c r="I482" s="43">
        <f t="shared" si="230"/>
        <v>15820.912487280173</v>
      </c>
      <c r="K482" s="77" t="s">
        <v>12</v>
      </c>
      <c r="L482" s="380"/>
      <c r="M482" s="381"/>
      <c r="N482" s="381"/>
      <c r="O482" s="382"/>
      <c r="P482" s="90">
        <v>6498.2978515469049</v>
      </c>
      <c r="Q482" s="380"/>
      <c r="R482" s="400"/>
      <c r="S482" s="92">
        <f t="shared" si="231"/>
        <v>6498.2978515469049</v>
      </c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</row>
    <row r="483" spans="1:38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230"/>
        <v>0</v>
      </c>
      <c r="K483" s="78" t="s">
        <v>58</v>
      </c>
      <c r="L483" s="380"/>
      <c r="M483" s="381"/>
      <c r="N483" s="381"/>
      <c r="O483" s="382"/>
      <c r="P483" s="44">
        <v>1.7541523789077473E-14</v>
      </c>
      <c r="Q483" s="380"/>
      <c r="R483" s="400"/>
      <c r="S483" s="89">
        <f t="shared" si="231"/>
        <v>1.7541523789077473E-14</v>
      </c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</row>
    <row r="484" spans="1:38" ht="15">
      <c r="A484" s="27" t="s">
        <v>17</v>
      </c>
      <c r="B484" s="380"/>
      <c r="C484" s="381"/>
      <c r="D484" s="381"/>
      <c r="E484" s="382"/>
      <c r="F484" s="41">
        <v>23.673042615310152</v>
      </c>
      <c r="G484" s="380"/>
      <c r="H484" s="382"/>
      <c r="I484" s="43">
        <f t="shared" si="230"/>
        <v>23.673042615310152</v>
      </c>
      <c r="K484" s="77" t="s">
        <v>17</v>
      </c>
      <c r="L484" s="380"/>
      <c r="M484" s="381"/>
      <c r="N484" s="381"/>
      <c r="O484" s="382"/>
      <c r="P484" s="90">
        <v>23.673042615310305</v>
      </c>
      <c r="Q484" s="380"/>
      <c r="R484" s="400"/>
      <c r="S484" s="92">
        <f t="shared" si="231"/>
        <v>23.673042615310305</v>
      </c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</row>
    <row r="485" spans="1:38" ht="15">
      <c r="A485" s="28" t="s">
        <v>139</v>
      </c>
      <c r="B485" s="380"/>
      <c r="C485" s="381"/>
      <c r="D485" s="381"/>
      <c r="E485" s="382"/>
      <c r="F485" s="44">
        <v>4.421161992264298</v>
      </c>
      <c r="G485" s="380"/>
      <c r="H485" s="382"/>
      <c r="I485" s="40">
        <f t="shared" si="230"/>
        <v>4.421161992264298</v>
      </c>
      <c r="K485" s="78" t="s">
        <v>139</v>
      </c>
      <c r="L485" s="380"/>
      <c r="M485" s="381"/>
      <c r="N485" s="381"/>
      <c r="O485" s="382"/>
      <c r="P485" s="44">
        <v>4.4211619922680256</v>
      </c>
      <c r="Q485" s="380"/>
      <c r="R485" s="400"/>
      <c r="S485" s="89">
        <f t="shared" si="231"/>
        <v>4.4211619922680256</v>
      </c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</row>
    <row r="486" spans="1:38" ht="15">
      <c r="A486" s="27" t="s">
        <v>25</v>
      </c>
      <c r="B486" s="380"/>
      <c r="C486" s="381"/>
      <c r="D486" s="381"/>
      <c r="E486" s="382"/>
      <c r="F486" s="41">
        <v>1032.7000161570581</v>
      </c>
      <c r="G486" s="380"/>
      <c r="H486" s="382"/>
      <c r="I486" s="43">
        <f t="shared" si="230"/>
        <v>1032.7000161570581</v>
      </c>
      <c r="K486" s="77" t="s">
        <v>25</v>
      </c>
      <c r="L486" s="380"/>
      <c r="M486" s="381"/>
      <c r="N486" s="381"/>
      <c r="O486" s="382"/>
      <c r="P486" s="90">
        <v>-1.1823431123048067E-11</v>
      </c>
      <c r="Q486" s="380"/>
      <c r="R486" s="400"/>
      <c r="S486" s="92">
        <f t="shared" si="231"/>
        <v>-1.1823431123048067E-11</v>
      </c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</row>
    <row r="487" spans="1:38" ht="15">
      <c r="A487" s="28" t="s">
        <v>24</v>
      </c>
      <c r="B487" s="380"/>
      <c r="C487" s="381"/>
      <c r="D487" s="381"/>
      <c r="E487" s="382"/>
      <c r="F487" s="44">
        <v>0</v>
      </c>
      <c r="G487" s="380"/>
      <c r="H487" s="382"/>
      <c r="I487" s="40">
        <f t="shared" si="230"/>
        <v>0</v>
      </c>
      <c r="K487" s="78" t="s">
        <v>24</v>
      </c>
      <c r="L487" s="380"/>
      <c r="M487" s="381"/>
      <c r="N487" s="381"/>
      <c r="O487" s="382"/>
      <c r="P487" s="44">
        <v>7.9580786405131221E-13</v>
      </c>
      <c r="Q487" s="380"/>
      <c r="R487" s="400"/>
      <c r="S487" s="89">
        <f t="shared" si="231"/>
        <v>7.9580786405131221E-13</v>
      </c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</row>
    <row r="488" spans="1:38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 t="shared" si="230"/>
        <v>0</v>
      </c>
      <c r="K488" s="77" t="s">
        <v>59</v>
      </c>
      <c r="L488" s="380"/>
      <c r="M488" s="381"/>
      <c r="N488" s="381"/>
      <c r="O488" s="382"/>
      <c r="P488" s="90">
        <v>1.6004194497432067E-12</v>
      </c>
      <c r="Q488" s="380"/>
      <c r="R488" s="400"/>
      <c r="S488" s="92">
        <f t="shared" si="231"/>
        <v>1.6004194497432067E-12</v>
      </c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</row>
    <row r="489" spans="1:38" ht="15">
      <c r="A489" s="28" t="s">
        <v>22</v>
      </c>
      <c r="B489" s="380"/>
      <c r="C489" s="381"/>
      <c r="D489" s="381"/>
      <c r="E489" s="382"/>
      <c r="F489" s="44">
        <v>583.04116648784714</v>
      </c>
      <c r="G489" s="380"/>
      <c r="H489" s="382"/>
      <c r="I489" s="40">
        <f t="shared" si="230"/>
        <v>583.04116648784714</v>
      </c>
      <c r="K489" s="78" t="s">
        <v>22</v>
      </c>
      <c r="L489" s="380"/>
      <c r="M489" s="381"/>
      <c r="N489" s="381"/>
      <c r="O489" s="382"/>
      <c r="P489" s="44">
        <v>402.15366454292194</v>
      </c>
      <c r="Q489" s="380"/>
      <c r="R489" s="400"/>
      <c r="S489" s="89">
        <f t="shared" si="231"/>
        <v>402.15366454292194</v>
      </c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</row>
    <row r="490" spans="1:38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 t="shared" si="230"/>
        <v>0</v>
      </c>
      <c r="K490" s="77" t="s">
        <v>21</v>
      </c>
      <c r="L490" s="380"/>
      <c r="M490" s="381"/>
      <c r="N490" s="381"/>
      <c r="O490" s="382"/>
      <c r="P490" s="90">
        <v>0</v>
      </c>
      <c r="Q490" s="380"/>
      <c r="R490" s="400"/>
      <c r="S490" s="92">
        <f t="shared" si="231"/>
        <v>0</v>
      </c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</row>
    <row r="491" spans="1:38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230"/>
        <v>0</v>
      </c>
      <c r="K491" s="79" t="s">
        <v>63</v>
      </c>
      <c r="L491" s="380"/>
      <c r="M491" s="381"/>
      <c r="N491" s="381"/>
      <c r="O491" s="382"/>
      <c r="P491" s="44">
        <v>0</v>
      </c>
      <c r="Q491" s="380"/>
      <c r="R491" s="400"/>
      <c r="S491" s="89">
        <f t="shared" si="231"/>
        <v>0</v>
      </c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</row>
    <row r="492" spans="1:38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230"/>
        <v>0</v>
      </c>
      <c r="K492" s="80" t="s">
        <v>23</v>
      </c>
      <c r="L492" s="380"/>
      <c r="M492" s="381"/>
      <c r="N492" s="381"/>
      <c r="O492" s="382"/>
      <c r="P492" s="93">
        <v>0</v>
      </c>
      <c r="Q492" s="380"/>
      <c r="R492" s="400"/>
      <c r="S492" s="95">
        <f t="shared" si="231"/>
        <v>0</v>
      </c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</row>
    <row r="493" spans="1:38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230"/>
        <v>0</v>
      </c>
      <c r="K493" s="81" t="s">
        <v>19</v>
      </c>
      <c r="L493" s="380"/>
      <c r="M493" s="381"/>
      <c r="N493" s="381"/>
      <c r="O493" s="382"/>
      <c r="P493" s="65">
        <v>0</v>
      </c>
      <c r="Q493" s="380"/>
      <c r="R493" s="400"/>
      <c r="S493" s="97">
        <f t="shared" si="231"/>
        <v>0</v>
      </c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</row>
    <row r="494" spans="1:38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230"/>
        <v>0</v>
      </c>
      <c r="K494" s="80" t="s">
        <v>20</v>
      </c>
      <c r="L494" s="380"/>
      <c r="M494" s="381"/>
      <c r="N494" s="381"/>
      <c r="O494" s="382"/>
      <c r="P494" s="93">
        <v>0</v>
      </c>
      <c r="Q494" s="380"/>
      <c r="R494" s="400"/>
      <c r="S494" s="95">
        <f t="shared" si="231"/>
        <v>0</v>
      </c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</row>
    <row r="495" spans="1:38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230"/>
        <v>0</v>
      </c>
      <c r="K495" s="82" t="s">
        <v>11</v>
      </c>
      <c r="L495" s="383"/>
      <c r="M495" s="384"/>
      <c r="N495" s="384"/>
      <c r="O495" s="385"/>
      <c r="P495" s="54">
        <v>0</v>
      </c>
      <c r="Q495" s="383"/>
      <c r="R495" s="401"/>
      <c r="S495" s="99">
        <f t="shared" si="231"/>
        <v>0</v>
      </c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</row>
    <row r="496" spans="1:38" ht="15">
      <c r="A496" s="34" t="s">
        <v>26</v>
      </c>
      <c r="B496" s="70">
        <f>SUM(B475:B491)</f>
        <v>0</v>
      </c>
      <c r="C496" s="70">
        <f t="shared" ref="C496:I496" si="232">SUM(C475:C491)</f>
        <v>0</v>
      </c>
      <c r="D496" s="70">
        <f t="shared" si="232"/>
        <v>0</v>
      </c>
      <c r="E496" s="70">
        <f t="shared" si="232"/>
        <v>0</v>
      </c>
      <c r="F496" s="70">
        <f t="shared" si="232"/>
        <v>61403.27215364208</v>
      </c>
      <c r="G496" s="70">
        <f t="shared" si="232"/>
        <v>0</v>
      </c>
      <c r="H496" s="71">
        <f t="shared" si="232"/>
        <v>0</v>
      </c>
      <c r="I496" s="40">
        <f t="shared" si="232"/>
        <v>61403.27215364208</v>
      </c>
      <c r="K496" s="83" t="s">
        <v>26</v>
      </c>
      <c r="L496" s="70">
        <f>SUM(L475:L491)</f>
        <v>0</v>
      </c>
      <c r="M496" s="70">
        <f t="shared" ref="M496:S496" si="233">SUM(M475:M491)</f>
        <v>0</v>
      </c>
      <c r="N496" s="70">
        <f t="shared" si="233"/>
        <v>0</v>
      </c>
      <c r="O496" s="70">
        <f t="shared" si="233"/>
        <v>0</v>
      </c>
      <c r="P496" s="70">
        <f t="shared" si="233"/>
        <v>19463.560661484004</v>
      </c>
      <c r="Q496" s="70">
        <f t="shared" si="233"/>
        <v>0</v>
      </c>
      <c r="R496" s="71">
        <f t="shared" si="233"/>
        <v>0</v>
      </c>
      <c r="S496" s="100">
        <f t="shared" si="233"/>
        <v>19463.560661484004</v>
      </c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</row>
    <row r="497" spans="1:38" s="14" customFormat="1" ht="15.75" thickBot="1">
      <c r="A497" s="31" t="s">
        <v>86</v>
      </c>
      <c r="B497" s="49">
        <f>IF($I496=0,"-",B496/$I496)</f>
        <v>0</v>
      </c>
      <c r="C497" s="49">
        <f t="shared" ref="C497:H497" si="234">IF($I496=0,"-",C496/$I496)</f>
        <v>0</v>
      </c>
      <c r="D497" s="49">
        <f t="shared" si="234"/>
        <v>0</v>
      </c>
      <c r="E497" s="49">
        <f t="shared" si="234"/>
        <v>0</v>
      </c>
      <c r="F497" s="49">
        <f t="shared" si="234"/>
        <v>1</v>
      </c>
      <c r="G497" s="49">
        <f t="shared" si="234"/>
        <v>0</v>
      </c>
      <c r="H497" s="72">
        <f t="shared" si="234"/>
        <v>0</v>
      </c>
      <c r="I497" s="50">
        <f>SUM(B497:H497)</f>
        <v>1</v>
      </c>
      <c r="K497" s="84" t="s">
        <v>86</v>
      </c>
      <c r="L497" s="101">
        <f>IF($S496=0,"-",L496/$S496)</f>
        <v>0</v>
      </c>
      <c r="M497" s="101">
        <f t="shared" ref="M497:R497" si="235">IF($S496=0,"-",M496/$S496)</f>
        <v>0</v>
      </c>
      <c r="N497" s="101">
        <f t="shared" si="235"/>
        <v>0</v>
      </c>
      <c r="O497" s="101">
        <f t="shared" si="235"/>
        <v>0</v>
      </c>
      <c r="P497" s="101">
        <f t="shared" si="235"/>
        <v>1</v>
      </c>
      <c r="Q497" s="101">
        <f t="shared" si="235"/>
        <v>0</v>
      </c>
      <c r="R497" s="102">
        <f t="shared" si="235"/>
        <v>0</v>
      </c>
      <c r="S497" s="103">
        <f>SUM(L497:R497)</f>
        <v>1</v>
      </c>
      <c r="U497" s="18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20"/>
      <c r="AK497" s="15"/>
      <c r="AL497" s="15"/>
    </row>
    <row r="498" spans="1:38" ht="15" thickBot="1">
      <c r="A498" s="32"/>
      <c r="B498" s="32"/>
      <c r="C498" s="32"/>
      <c r="D498" s="32"/>
      <c r="E498" s="32"/>
      <c r="F498" s="32"/>
      <c r="G498" s="32"/>
      <c r="H498" s="32"/>
      <c r="I498" s="32"/>
      <c r="K498" s="32"/>
      <c r="L498" s="32"/>
      <c r="M498" s="32"/>
      <c r="N498" s="32"/>
      <c r="O498" s="32"/>
      <c r="P498" s="32"/>
      <c r="Q498" s="32"/>
      <c r="R498" s="32"/>
      <c r="S498" s="3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</row>
    <row r="499" spans="1:38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375" t="s">
        <v>45</v>
      </c>
      <c r="L499" s="86" t="s">
        <v>0</v>
      </c>
      <c r="M499" s="86" t="s">
        <v>1</v>
      </c>
      <c r="N499" s="86" t="s">
        <v>2</v>
      </c>
      <c r="O499" s="86" t="s">
        <v>3</v>
      </c>
      <c r="P499" s="86" t="s">
        <v>27</v>
      </c>
      <c r="Q499" s="86" t="s">
        <v>4</v>
      </c>
      <c r="R499" s="86" t="s">
        <v>5</v>
      </c>
      <c r="S499" s="87" t="s">
        <v>6</v>
      </c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</row>
    <row r="500" spans="1:38" ht="15">
      <c r="A500" s="407" t="s">
        <v>45</v>
      </c>
      <c r="B500" s="386" t="s">
        <v>119</v>
      </c>
      <c r="C500" s="387"/>
      <c r="D500" s="387"/>
      <c r="E500" s="387"/>
      <c r="F500" s="387"/>
      <c r="G500" s="387"/>
      <c r="H500" s="387"/>
      <c r="I500" s="388"/>
      <c r="K500" s="376" t="s">
        <v>45</v>
      </c>
      <c r="L500" s="389" t="s">
        <v>119</v>
      </c>
      <c r="M500" s="390"/>
      <c r="N500" s="390"/>
      <c r="O500" s="390"/>
      <c r="P500" s="390"/>
      <c r="Q500" s="390"/>
      <c r="R500" s="390"/>
      <c r="S500" s="391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</row>
    <row r="501" spans="1:38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  <c r="K501" s="85" t="s">
        <v>7</v>
      </c>
      <c r="L501" s="377"/>
      <c r="M501" s="378"/>
      <c r="N501" s="378"/>
      <c r="O501" s="379"/>
      <c r="P501" s="38">
        <v>0</v>
      </c>
      <c r="Q501" s="377"/>
      <c r="R501" s="399"/>
      <c r="S501" s="105">
        <f>SUM(L501:R501)</f>
        <v>0</v>
      </c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</row>
    <row r="502" spans="1:38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236">SUM(B502:H502)</f>
        <v>0</v>
      </c>
      <c r="K502" s="77" t="s">
        <v>8</v>
      </c>
      <c r="L502" s="380"/>
      <c r="M502" s="381"/>
      <c r="N502" s="381"/>
      <c r="O502" s="382"/>
      <c r="P502" s="90">
        <v>0</v>
      </c>
      <c r="Q502" s="380"/>
      <c r="R502" s="400"/>
      <c r="S502" s="92">
        <f t="shared" ref="S502:S521" si="237">SUM(L502:R502)</f>
        <v>0</v>
      </c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</row>
    <row r="503" spans="1:38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236"/>
        <v>0</v>
      </c>
      <c r="K503" s="78" t="s">
        <v>10</v>
      </c>
      <c r="L503" s="380"/>
      <c r="M503" s="381"/>
      <c r="N503" s="381"/>
      <c r="O503" s="382"/>
      <c r="P503" s="44">
        <v>0</v>
      </c>
      <c r="Q503" s="380"/>
      <c r="R503" s="400"/>
      <c r="S503" s="89">
        <f t="shared" si="237"/>
        <v>0</v>
      </c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</row>
    <row r="504" spans="1:38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236"/>
        <v>0</v>
      </c>
      <c r="K504" s="77" t="s">
        <v>55</v>
      </c>
      <c r="L504" s="380"/>
      <c r="M504" s="381"/>
      <c r="N504" s="381"/>
      <c r="O504" s="382"/>
      <c r="P504" s="90">
        <v>0</v>
      </c>
      <c r="Q504" s="380"/>
      <c r="R504" s="400"/>
      <c r="S504" s="92">
        <f t="shared" si="237"/>
        <v>0</v>
      </c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</row>
    <row r="505" spans="1:38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236"/>
        <v>0</v>
      </c>
      <c r="K505" s="78" t="s">
        <v>16</v>
      </c>
      <c r="L505" s="380"/>
      <c r="M505" s="381"/>
      <c r="N505" s="381"/>
      <c r="O505" s="382"/>
      <c r="P505" s="44">
        <v>0</v>
      </c>
      <c r="Q505" s="380"/>
      <c r="R505" s="400"/>
      <c r="S505" s="89">
        <f t="shared" si="237"/>
        <v>0</v>
      </c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</row>
    <row r="506" spans="1:38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236"/>
        <v>0</v>
      </c>
      <c r="K506" s="77" t="s">
        <v>67</v>
      </c>
      <c r="L506" s="380"/>
      <c r="M506" s="381"/>
      <c r="N506" s="381"/>
      <c r="O506" s="382"/>
      <c r="P506" s="90">
        <v>0</v>
      </c>
      <c r="Q506" s="380"/>
      <c r="R506" s="400"/>
      <c r="S506" s="92">
        <f t="shared" si="237"/>
        <v>0</v>
      </c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</row>
    <row r="507" spans="1:38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236"/>
        <v>0</v>
      </c>
      <c r="K507" s="78" t="s">
        <v>57</v>
      </c>
      <c r="L507" s="380"/>
      <c r="M507" s="381"/>
      <c r="N507" s="381"/>
      <c r="O507" s="382"/>
      <c r="P507" s="44">
        <v>0</v>
      </c>
      <c r="Q507" s="380"/>
      <c r="R507" s="400"/>
      <c r="S507" s="89">
        <f t="shared" si="237"/>
        <v>0</v>
      </c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</row>
    <row r="508" spans="1:38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 t="shared" si="236"/>
        <v>0</v>
      </c>
      <c r="K508" s="77" t="s">
        <v>12</v>
      </c>
      <c r="L508" s="380"/>
      <c r="M508" s="381"/>
      <c r="N508" s="381"/>
      <c r="O508" s="382"/>
      <c r="P508" s="90">
        <v>0</v>
      </c>
      <c r="Q508" s="380"/>
      <c r="R508" s="400"/>
      <c r="S508" s="92">
        <f t="shared" si="237"/>
        <v>0</v>
      </c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</row>
    <row r="509" spans="1:38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236"/>
        <v>0</v>
      </c>
      <c r="K509" s="78" t="s">
        <v>58</v>
      </c>
      <c r="L509" s="380"/>
      <c r="M509" s="381"/>
      <c r="N509" s="381"/>
      <c r="O509" s="382"/>
      <c r="P509" s="44">
        <v>0</v>
      </c>
      <c r="Q509" s="380"/>
      <c r="R509" s="400"/>
      <c r="S509" s="89">
        <f t="shared" si="237"/>
        <v>0</v>
      </c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</row>
    <row r="510" spans="1:38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 t="shared" si="236"/>
        <v>0</v>
      </c>
      <c r="K510" s="77" t="s">
        <v>17</v>
      </c>
      <c r="L510" s="380"/>
      <c r="M510" s="381"/>
      <c r="N510" s="381"/>
      <c r="O510" s="382"/>
      <c r="P510" s="90">
        <v>0</v>
      </c>
      <c r="Q510" s="380"/>
      <c r="R510" s="400"/>
      <c r="S510" s="92">
        <f t="shared" si="237"/>
        <v>0</v>
      </c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</row>
    <row r="511" spans="1:38" ht="15">
      <c r="A511" s="28" t="s">
        <v>139</v>
      </c>
      <c r="B511" s="380"/>
      <c r="C511" s="381"/>
      <c r="D511" s="381"/>
      <c r="E511" s="382"/>
      <c r="F511" s="44">
        <v>8.066274956830279</v>
      </c>
      <c r="G511" s="380"/>
      <c r="H511" s="382"/>
      <c r="I511" s="40">
        <f t="shared" si="236"/>
        <v>8.066274956830279</v>
      </c>
      <c r="K511" s="78" t="s">
        <v>139</v>
      </c>
      <c r="L511" s="380"/>
      <c r="M511" s="381"/>
      <c r="N511" s="381"/>
      <c r="O511" s="382"/>
      <c r="P511" s="44">
        <v>0</v>
      </c>
      <c r="Q511" s="380"/>
      <c r="R511" s="400"/>
      <c r="S511" s="89">
        <f t="shared" si="237"/>
        <v>0</v>
      </c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</row>
    <row r="512" spans="1:38" ht="15">
      <c r="A512" s="27" t="s">
        <v>25</v>
      </c>
      <c r="B512" s="380"/>
      <c r="C512" s="381"/>
      <c r="D512" s="381"/>
      <c r="E512" s="382"/>
      <c r="F512" s="41">
        <v>0.78480000000000005</v>
      </c>
      <c r="G512" s="380"/>
      <c r="H512" s="382"/>
      <c r="I512" s="43">
        <f t="shared" si="236"/>
        <v>0.78480000000000005</v>
      </c>
      <c r="K512" s="77" t="s">
        <v>25</v>
      </c>
      <c r="L512" s="380"/>
      <c r="M512" s="381"/>
      <c r="N512" s="381"/>
      <c r="O512" s="382"/>
      <c r="P512" s="90">
        <v>0</v>
      </c>
      <c r="Q512" s="380"/>
      <c r="R512" s="400"/>
      <c r="S512" s="92">
        <f t="shared" si="237"/>
        <v>0</v>
      </c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</row>
    <row r="513" spans="1:38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 t="shared" si="236"/>
        <v>0</v>
      </c>
      <c r="K513" s="78" t="s">
        <v>24</v>
      </c>
      <c r="L513" s="380"/>
      <c r="M513" s="381"/>
      <c r="N513" s="381"/>
      <c r="O513" s="382"/>
      <c r="P513" s="44">
        <v>0</v>
      </c>
      <c r="Q513" s="380"/>
      <c r="R513" s="400"/>
      <c r="S513" s="89">
        <f t="shared" si="237"/>
        <v>0</v>
      </c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</row>
    <row r="514" spans="1:38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 t="shared" si="236"/>
        <v>0</v>
      </c>
      <c r="K514" s="77" t="s">
        <v>59</v>
      </c>
      <c r="L514" s="380"/>
      <c r="M514" s="381"/>
      <c r="N514" s="381"/>
      <c r="O514" s="382"/>
      <c r="P514" s="90">
        <v>0</v>
      </c>
      <c r="Q514" s="380"/>
      <c r="R514" s="400"/>
      <c r="S514" s="92">
        <f t="shared" si="237"/>
        <v>0</v>
      </c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</row>
    <row r="515" spans="1:38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236"/>
        <v>0</v>
      </c>
      <c r="K515" s="78" t="s">
        <v>22</v>
      </c>
      <c r="L515" s="380"/>
      <c r="M515" s="381"/>
      <c r="N515" s="381"/>
      <c r="O515" s="382"/>
      <c r="P515" s="44">
        <v>0</v>
      </c>
      <c r="Q515" s="380"/>
      <c r="R515" s="400"/>
      <c r="S515" s="89">
        <f t="shared" si="237"/>
        <v>0</v>
      </c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</row>
    <row r="516" spans="1:38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 t="shared" si="236"/>
        <v>0</v>
      </c>
      <c r="K516" s="77" t="s">
        <v>21</v>
      </c>
      <c r="L516" s="380"/>
      <c r="M516" s="381"/>
      <c r="N516" s="381"/>
      <c r="O516" s="382"/>
      <c r="P516" s="90">
        <v>0</v>
      </c>
      <c r="Q516" s="380"/>
      <c r="R516" s="400"/>
      <c r="S516" s="92">
        <f t="shared" si="237"/>
        <v>0</v>
      </c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</row>
    <row r="517" spans="1:38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236"/>
        <v>0</v>
      </c>
      <c r="K517" s="79" t="s">
        <v>63</v>
      </c>
      <c r="L517" s="380"/>
      <c r="M517" s="381"/>
      <c r="N517" s="381"/>
      <c r="O517" s="382"/>
      <c r="P517" s="44">
        <v>0</v>
      </c>
      <c r="Q517" s="380"/>
      <c r="R517" s="400"/>
      <c r="S517" s="89">
        <f t="shared" si="237"/>
        <v>0</v>
      </c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</row>
    <row r="518" spans="1:38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236"/>
        <v>0</v>
      </c>
      <c r="K518" s="80" t="s">
        <v>23</v>
      </c>
      <c r="L518" s="380"/>
      <c r="M518" s="381"/>
      <c r="N518" s="381"/>
      <c r="O518" s="382"/>
      <c r="P518" s="93">
        <v>0</v>
      </c>
      <c r="Q518" s="380"/>
      <c r="R518" s="400"/>
      <c r="S518" s="95">
        <f t="shared" si="237"/>
        <v>0</v>
      </c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</row>
    <row r="519" spans="1:38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236"/>
        <v>0</v>
      </c>
      <c r="K519" s="81" t="s">
        <v>19</v>
      </c>
      <c r="L519" s="380"/>
      <c r="M519" s="381"/>
      <c r="N519" s="381"/>
      <c r="O519" s="382"/>
      <c r="P519" s="65">
        <v>0</v>
      </c>
      <c r="Q519" s="380"/>
      <c r="R519" s="400"/>
      <c r="S519" s="97">
        <f t="shared" si="237"/>
        <v>0</v>
      </c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</row>
    <row r="520" spans="1:38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236"/>
        <v>0</v>
      </c>
      <c r="K520" s="80" t="s">
        <v>20</v>
      </c>
      <c r="L520" s="380"/>
      <c r="M520" s="381"/>
      <c r="N520" s="381"/>
      <c r="O520" s="382"/>
      <c r="P520" s="93">
        <v>0</v>
      </c>
      <c r="Q520" s="380"/>
      <c r="R520" s="400"/>
      <c r="S520" s="95">
        <f t="shared" si="237"/>
        <v>0</v>
      </c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</row>
    <row r="521" spans="1:38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236"/>
        <v>0</v>
      </c>
      <c r="K521" s="82" t="s">
        <v>11</v>
      </c>
      <c r="L521" s="383"/>
      <c r="M521" s="384"/>
      <c r="N521" s="384"/>
      <c r="O521" s="385"/>
      <c r="P521" s="54">
        <v>0</v>
      </c>
      <c r="Q521" s="383"/>
      <c r="R521" s="401"/>
      <c r="S521" s="99">
        <f t="shared" si="237"/>
        <v>0</v>
      </c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</row>
    <row r="522" spans="1:38" ht="15">
      <c r="A522" s="34" t="s">
        <v>26</v>
      </c>
      <c r="B522" s="70">
        <f>SUM(B501:B517)</f>
        <v>0</v>
      </c>
      <c r="C522" s="70">
        <f t="shared" ref="C522:I522" si="238">SUM(C501:C517)</f>
        <v>0</v>
      </c>
      <c r="D522" s="70">
        <f t="shared" si="238"/>
        <v>0</v>
      </c>
      <c r="E522" s="70">
        <f t="shared" si="238"/>
        <v>0</v>
      </c>
      <c r="F522" s="70">
        <f t="shared" si="238"/>
        <v>8.8510749568302796</v>
      </c>
      <c r="G522" s="70">
        <f t="shared" si="238"/>
        <v>0</v>
      </c>
      <c r="H522" s="71">
        <f t="shared" si="238"/>
        <v>0</v>
      </c>
      <c r="I522" s="40">
        <f t="shared" si="238"/>
        <v>8.8510749568302796</v>
      </c>
      <c r="K522" s="83" t="s">
        <v>26</v>
      </c>
      <c r="L522" s="70">
        <f>SUM(L501:L517)</f>
        <v>0</v>
      </c>
      <c r="M522" s="70">
        <f t="shared" ref="M522:S522" si="239">SUM(M501:M517)</f>
        <v>0</v>
      </c>
      <c r="N522" s="70">
        <f t="shared" si="239"/>
        <v>0</v>
      </c>
      <c r="O522" s="70">
        <f t="shared" si="239"/>
        <v>0</v>
      </c>
      <c r="P522" s="70">
        <f t="shared" si="239"/>
        <v>0</v>
      </c>
      <c r="Q522" s="70">
        <f t="shared" si="239"/>
        <v>0</v>
      </c>
      <c r="R522" s="71">
        <f t="shared" si="239"/>
        <v>0</v>
      </c>
      <c r="S522" s="100">
        <f t="shared" si="239"/>
        <v>0</v>
      </c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</row>
    <row r="523" spans="1:38" s="6" customFormat="1" ht="15.75" thickBot="1">
      <c r="A523" s="31" t="s">
        <v>86</v>
      </c>
      <c r="B523" s="49">
        <f>IF($I522=0,"-",B522/$I522)</f>
        <v>0</v>
      </c>
      <c r="C523" s="49">
        <f t="shared" ref="C523:H523" si="240">IF($I522=0,"-",C522/$I522)</f>
        <v>0</v>
      </c>
      <c r="D523" s="49">
        <f t="shared" si="240"/>
        <v>0</v>
      </c>
      <c r="E523" s="49">
        <f t="shared" si="240"/>
        <v>0</v>
      </c>
      <c r="F523" s="49">
        <f t="shared" si="240"/>
        <v>1</v>
      </c>
      <c r="G523" s="49">
        <f t="shared" si="240"/>
        <v>0</v>
      </c>
      <c r="H523" s="72">
        <f t="shared" si="240"/>
        <v>0</v>
      </c>
      <c r="I523" s="50">
        <f>SUM(B523:H523)</f>
        <v>1</v>
      </c>
      <c r="J523" s="1"/>
      <c r="K523" s="84" t="s">
        <v>86</v>
      </c>
      <c r="L523" s="101" t="str">
        <f>IF($S522=0,"-",L522/$S522)</f>
        <v>-</v>
      </c>
      <c r="M523" s="101" t="str">
        <f t="shared" ref="M523:R523" si="241">IF($S522=0,"-",M522/$S522)</f>
        <v>-</v>
      </c>
      <c r="N523" s="101" t="str">
        <f t="shared" si="241"/>
        <v>-</v>
      </c>
      <c r="O523" s="101" t="str">
        <f t="shared" si="241"/>
        <v>-</v>
      </c>
      <c r="P523" s="101" t="str">
        <f t="shared" si="241"/>
        <v>-</v>
      </c>
      <c r="Q523" s="101" t="str">
        <f t="shared" si="241"/>
        <v>-</v>
      </c>
      <c r="R523" s="102" t="str">
        <f t="shared" si="241"/>
        <v>-</v>
      </c>
      <c r="S523" s="103">
        <f>SUM(L523:R523)</f>
        <v>0</v>
      </c>
      <c r="T523" s="1"/>
      <c r="U523" s="9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7"/>
      <c r="AK523" s="10"/>
      <c r="AL523" s="10"/>
    </row>
    <row r="524" spans="1:38" ht="15" thickBot="1">
      <c r="A524" s="32"/>
      <c r="B524" s="32"/>
      <c r="C524" s="32"/>
      <c r="D524" s="32"/>
      <c r="E524" s="32"/>
      <c r="F524" s="32"/>
      <c r="G524" s="32"/>
      <c r="H524" s="32"/>
      <c r="I524" s="32"/>
      <c r="K524" s="32"/>
      <c r="L524" s="32"/>
      <c r="M524" s="32"/>
      <c r="N524" s="32"/>
      <c r="O524" s="32"/>
      <c r="P524" s="32"/>
      <c r="Q524" s="32"/>
      <c r="R524" s="32"/>
      <c r="S524" s="3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</row>
    <row r="525" spans="1:38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375" t="s">
        <v>46</v>
      </c>
      <c r="L525" s="86" t="s">
        <v>0</v>
      </c>
      <c r="M525" s="86" t="s">
        <v>1</v>
      </c>
      <c r="N525" s="86" t="s">
        <v>2</v>
      </c>
      <c r="O525" s="86" t="s">
        <v>3</v>
      </c>
      <c r="P525" s="86" t="s">
        <v>27</v>
      </c>
      <c r="Q525" s="86" t="s">
        <v>4</v>
      </c>
      <c r="R525" s="86" t="s">
        <v>5</v>
      </c>
      <c r="S525" s="87" t="s">
        <v>6</v>
      </c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</row>
    <row r="526" spans="1:38" ht="15">
      <c r="A526" s="407" t="s">
        <v>46</v>
      </c>
      <c r="B526" s="386" t="s">
        <v>119</v>
      </c>
      <c r="C526" s="387"/>
      <c r="D526" s="387"/>
      <c r="E526" s="387"/>
      <c r="F526" s="387"/>
      <c r="G526" s="387"/>
      <c r="H526" s="387"/>
      <c r="I526" s="388"/>
      <c r="K526" s="376" t="s">
        <v>46</v>
      </c>
      <c r="L526" s="389" t="s">
        <v>119</v>
      </c>
      <c r="M526" s="390"/>
      <c r="N526" s="390"/>
      <c r="O526" s="390"/>
      <c r="P526" s="390"/>
      <c r="Q526" s="390"/>
      <c r="R526" s="390"/>
      <c r="S526" s="391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</row>
    <row r="527" spans="1:38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  <c r="K527" s="85" t="s">
        <v>7</v>
      </c>
      <c r="L527" s="377"/>
      <c r="M527" s="378"/>
      <c r="N527" s="378"/>
      <c r="O527" s="379"/>
      <c r="P527" s="38">
        <v>0</v>
      </c>
      <c r="Q527" s="377"/>
      <c r="R527" s="399"/>
      <c r="S527" s="105">
        <f>SUM(L527:R527)</f>
        <v>0</v>
      </c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</row>
    <row r="528" spans="1:38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242">SUM(B528:H528)</f>
        <v>0</v>
      </c>
      <c r="K528" s="77" t="s">
        <v>8</v>
      </c>
      <c r="L528" s="380"/>
      <c r="M528" s="381"/>
      <c r="N528" s="381"/>
      <c r="O528" s="382"/>
      <c r="P528" s="90">
        <v>0</v>
      </c>
      <c r="Q528" s="380"/>
      <c r="R528" s="400"/>
      <c r="S528" s="92">
        <f t="shared" ref="S528:S547" si="243">SUM(L528:R528)</f>
        <v>0</v>
      </c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</row>
    <row r="529" spans="1:38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242"/>
        <v>0</v>
      </c>
      <c r="K529" s="78" t="s">
        <v>10</v>
      </c>
      <c r="L529" s="380"/>
      <c r="M529" s="381"/>
      <c r="N529" s="381"/>
      <c r="O529" s="382"/>
      <c r="P529" s="44">
        <v>0</v>
      </c>
      <c r="Q529" s="380"/>
      <c r="R529" s="400"/>
      <c r="S529" s="89">
        <f t="shared" si="243"/>
        <v>0</v>
      </c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</row>
    <row r="530" spans="1:38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242"/>
        <v>0</v>
      </c>
      <c r="K530" s="77" t="s">
        <v>55</v>
      </c>
      <c r="L530" s="380"/>
      <c r="M530" s="381"/>
      <c r="N530" s="381"/>
      <c r="O530" s="382"/>
      <c r="P530" s="90">
        <v>0</v>
      </c>
      <c r="Q530" s="380"/>
      <c r="R530" s="400"/>
      <c r="S530" s="92">
        <f t="shared" si="243"/>
        <v>0</v>
      </c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</row>
    <row r="531" spans="1:38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242"/>
        <v>0</v>
      </c>
      <c r="K531" s="78" t="s">
        <v>16</v>
      </c>
      <c r="L531" s="380"/>
      <c r="M531" s="381"/>
      <c r="N531" s="381"/>
      <c r="O531" s="382"/>
      <c r="P531" s="44">
        <v>0</v>
      </c>
      <c r="Q531" s="380"/>
      <c r="R531" s="400"/>
      <c r="S531" s="89">
        <f t="shared" si="243"/>
        <v>0</v>
      </c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</row>
    <row r="532" spans="1:38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242"/>
        <v>0</v>
      </c>
      <c r="K532" s="77" t="s">
        <v>67</v>
      </c>
      <c r="L532" s="380"/>
      <c r="M532" s="381"/>
      <c r="N532" s="381"/>
      <c r="O532" s="382"/>
      <c r="P532" s="90">
        <v>0</v>
      </c>
      <c r="Q532" s="380"/>
      <c r="R532" s="400"/>
      <c r="S532" s="92">
        <f t="shared" si="243"/>
        <v>0</v>
      </c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</row>
    <row r="533" spans="1:38" ht="15">
      <c r="A533" s="28" t="s">
        <v>57</v>
      </c>
      <c r="B533" s="380"/>
      <c r="C533" s="381"/>
      <c r="D533" s="381"/>
      <c r="E533" s="382"/>
      <c r="F533" s="44">
        <v>491.49834555749487</v>
      </c>
      <c r="G533" s="380"/>
      <c r="H533" s="382"/>
      <c r="I533" s="40">
        <f t="shared" si="242"/>
        <v>491.49834555749487</v>
      </c>
      <c r="K533" s="78" t="s">
        <v>57</v>
      </c>
      <c r="L533" s="380"/>
      <c r="M533" s="381"/>
      <c r="N533" s="381"/>
      <c r="O533" s="382"/>
      <c r="P533" s="44">
        <v>0</v>
      </c>
      <c r="Q533" s="380"/>
      <c r="R533" s="400"/>
      <c r="S533" s="89">
        <f t="shared" si="243"/>
        <v>0</v>
      </c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</row>
    <row r="534" spans="1:38" ht="15">
      <c r="A534" s="27" t="s">
        <v>12</v>
      </c>
      <c r="B534" s="380"/>
      <c r="C534" s="381"/>
      <c r="D534" s="381"/>
      <c r="E534" s="382"/>
      <c r="F534" s="41">
        <v>47.441940858039402</v>
      </c>
      <c r="G534" s="380"/>
      <c r="H534" s="382"/>
      <c r="I534" s="43">
        <f t="shared" si="242"/>
        <v>47.441940858039402</v>
      </c>
      <c r="K534" s="77" t="s">
        <v>12</v>
      </c>
      <c r="L534" s="380"/>
      <c r="M534" s="381"/>
      <c r="N534" s="381"/>
      <c r="O534" s="382"/>
      <c r="P534" s="90">
        <v>0</v>
      </c>
      <c r="Q534" s="380"/>
      <c r="R534" s="400"/>
      <c r="S534" s="92">
        <f t="shared" si="243"/>
        <v>0</v>
      </c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</row>
    <row r="535" spans="1:38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242"/>
        <v>0</v>
      </c>
      <c r="K535" s="78" t="s">
        <v>58</v>
      </c>
      <c r="L535" s="380"/>
      <c r="M535" s="381"/>
      <c r="N535" s="381"/>
      <c r="O535" s="382"/>
      <c r="P535" s="44">
        <v>0</v>
      </c>
      <c r="Q535" s="380"/>
      <c r="R535" s="400"/>
      <c r="S535" s="89">
        <f t="shared" si="243"/>
        <v>0</v>
      </c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</row>
    <row r="536" spans="1:38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 t="shared" si="242"/>
        <v>0</v>
      </c>
      <c r="K536" s="77" t="s">
        <v>17</v>
      </c>
      <c r="L536" s="380"/>
      <c r="M536" s="381"/>
      <c r="N536" s="381"/>
      <c r="O536" s="382"/>
      <c r="P536" s="90">
        <v>0</v>
      </c>
      <c r="Q536" s="380"/>
      <c r="R536" s="400"/>
      <c r="S536" s="92">
        <f t="shared" si="243"/>
        <v>0</v>
      </c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</row>
    <row r="537" spans="1:38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 t="shared" si="242"/>
        <v>0</v>
      </c>
      <c r="K537" s="78" t="s">
        <v>139</v>
      </c>
      <c r="L537" s="380"/>
      <c r="M537" s="381"/>
      <c r="N537" s="381"/>
      <c r="O537" s="382"/>
      <c r="P537" s="44">
        <v>0</v>
      </c>
      <c r="Q537" s="380"/>
      <c r="R537" s="400"/>
      <c r="S537" s="89">
        <f t="shared" si="243"/>
        <v>0</v>
      </c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</row>
    <row r="538" spans="1:38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242"/>
        <v>0</v>
      </c>
      <c r="K538" s="77" t="s">
        <v>25</v>
      </c>
      <c r="L538" s="380"/>
      <c r="M538" s="381"/>
      <c r="N538" s="381"/>
      <c r="O538" s="382"/>
      <c r="P538" s="90">
        <v>0</v>
      </c>
      <c r="Q538" s="380"/>
      <c r="R538" s="400"/>
      <c r="S538" s="92">
        <f t="shared" si="243"/>
        <v>0</v>
      </c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</row>
    <row r="539" spans="1:38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 t="shared" si="242"/>
        <v>0</v>
      </c>
      <c r="K539" s="78" t="s">
        <v>24</v>
      </c>
      <c r="L539" s="380"/>
      <c r="M539" s="381"/>
      <c r="N539" s="381"/>
      <c r="O539" s="382"/>
      <c r="P539" s="44">
        <v>0</v>
      </c>
      <c r="Q539" s="380"/>
      <c r="R539" s="400"/>
      <c r="S539" s="89">
        <f t="shared" si="243"/>
        <v>0</v>
      </c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</row>
    <row r="540" spans="1:38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 t="shared" si="242"/>
        <v>0</v>
      </c>
      <c r="K540" s="77" t="s">
        <v>59</v>
      </c>
      <c r="L540" s="380"/>
      <c r="M540" s="381"/>
      <c r="N540" s="381"/>
      <c r="O540" s="382"/>
      <c r="P540" s="90">
        <v>0</v>
      </c>
      <c r="Q540" s="380"/>
      <c r="R540" s="400"/>
      <c r="S540" s="92">
        <f t="shared" si="243"/>
        <v>0</v>
      </c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</row>
    <row r="541" spans="1:38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242"/>
        <v>0</v>
      </c>
      <c r="K541" s="78" t="s">
        <v>22</v>
      </c>
      <c r="L541" s="380"/>
      <c r="M541" s="381"/>
      <c r="N541" s="381"/>
      <c r="O541" s="382"/>
      <c r="P541" s="44">
        <v>0</v>
      </c>
      <c r="Q541" s="380"/>
      <c r="R541" s="400"/>
      <c r="S541" s="89">
        <f t="shared" si="243"/>
        <v>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</row>
    <row r="542" spans="1:38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 t="shared" si="242"/>
        <v>0</v>
      </c>
      <c r="K542" s="77" t="s">
        <v>21</v>
      </c>
      <c r="L542" s="380"/>
      <c r="M542" s="381"/>
      <c r="N542" s="381"/>
      <c r="O542" s="382"/>
      <c r="P542" s="90">
        <v>0</v>
      </c>
      <c r="Q542" s="380"/>
      <c r="R542" s="400"/>
      <c r="S542" s="92">
        <f t="shared" si="243"/>
        <v>0</v>
      </c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</row>
    <row r="543" spans="1:38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242"/>
        <v>0</v>
      </c>
      <c r="K543" s="79" t="s">
        <v>63</v>
      </c>
      <c r="L543" s="380"/>
      <c r="M543" s="381"/>
      <c r="N543" s="381"/>
      <c r="O543" s="382"/>
      <c r="P543" s="44">
        <v>0</v>
      </c>
      <c r="Q543" s="380"/>
      <c r="R543" s="400"/>
      <c r="S543" s="89">
        <f t="shared" si="243"/>
        <v>0</v>
      </c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</row>
    <row r="544" spans="1:38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242"/>
        <v>0</v>
      </c>
      <c r="K544" s="80" t="s">
        <v>23</v>
      </c>
      <c r="L544" s="380"/>
      <c r="M544" s="381"/>
      <c r="N544" s="381"/>
      <c r="O544" s="382"/>
      <c r="P544" s="93">
        <v>0</v>
      </c>
      <c r="Q544" s="380"/>
      <c r="R544" s="400"/>
      <c r="S544" s="95">
        <f t="shared" si="243"/>
        <v>0</v>
      </c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</row>
    <row r="545" spans="1:38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242"/>
        <v>0</v>
      </c>
      <c r="K545" s="81" t="s">
        <v>19</v>
      </c>
      <c r="L545" s="380"/>
      <c r="M545" s="381"/>
      <c r="N545" s="381"/>
      <c r="O545" s="382"/>
      <c r="P545" s="65">
        <v>0</v>
      </c>
      <c r="Q545" s="380"/>
      <c r="R545" s="400"/>
      <c r="S545" s="97">
        <f t="shared" si="243"/>
        <v>0</v>
      </c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</row>
    <row r="546" spans="1:38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242"/>
        <v>0</v>
      </c>
      <c r="K546" s="80" t="s">
        <v>20</v>
      </c>
      <c r="L546" s="380"/>
      <c r="M546" s="381"/>
      <c r="N546" s="381"/>
      <c r="O546" s="382"/>
      <c r="P546" s="93">
        <v>0</v>
      </c>
      <c r="Q546" s="380"/>
      <c r="R546" s="400"/>
      <c r="S546" s="95">
        <f t="shared" si="243"/>
        <v>0</v>
      </c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</row>
    <row r="547" spans="1:38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242"/>
        <v>0</v>
      </c>
      <c r="K547" s="82" t="s">
        <v>11</v>
      </c>
      <c r="L547" s="383"/>
      <c r="M547" s="384"/>
      <c r="N547" s="384"/>
      <c r="O547" s="385"/>
      <c r="P547" s="54">
        <v>0</v>
      </c>
      <c r="Q547" s="383"/>
      <c r="R547" s="401"/>
      <c r="S547" s="99">
        <f t="shared" si="243"/>
        <v>0</v>
      </c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</row>
    <row r="548" spans="1:38" ht="15">
      <c r="A548" s="34" t="s">
        <v>26</v>
      </c>
      <c r="B548" s="70">
        <f>SUM(B527:B543)</f>
        <v>0</v>
      </c>
      <c r="C548" s="70">
        <f t="shared" ref="C548:I548" si="244">SUM(C527:C543)</f>
        <v>0</v>
      </c>
      <c r="D548" s="70">
        <f t="shared" si="244"/>
        <v>0</v>
      </c>
      <c r="E548" s="70">
        <f t="shared" si="244"/>
        <v>0</v>
      </c>
      <c r="F548" s="70">
        <f t="shared" si="244"/>
        <v>538.94028641553427</v>
      </c>
      <c r="G548" s="70">
        <f t="shared" si="244"/>
        <v>0</v>
      </c>
      <c r="H548" s="71">
        <f t="shared" si="244"/>
        <v>0</v>
      </c>
      <c r="I548" s="40">
        <f t="shared" si="244"/>
        <v>538.94028641553427</v>
      </c>
      <c r="K548" s="83" t="s">
        <v>26</v>
      </c>
      <c r="L548" s="70">
        <f>SUM(L527:L543)</f>
        <v>0</v>
      </c>
      <c r="M548" s="70">
        <f t="shared" ref="M548:S548" si="245">SUM(M527:M543)</f>
        <v>0</v>
      </c>
      <c r="N548" s="70">
        <f t="shared" si="245"/>
        <v>0</v>
      </c>
      <c r="O548" s="70">
        <f t="shared" si="245"/>
        <v>0</v>
      </c>
      <c r="P548" s="70">
        <f t="shared" si="245"/>
        <v>0</v>
      </c>
      <c r="Q548" s="70">
        <f t="shared" si="245"/>
        <v>0</v>
      </c>
      <c r="R548" s="71">
        <f t="shared" si="245"/>
        <v>0</v>
      </c>
      <c r="S548" s="100">
        <f t="shared" si="245"/>
        <v>0</v>
      </c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</row>
    <row r="549" spans="1:38" s="14" customFormat="1" ht="15.75" thickBot="1">
      <c r="A549" s="31" t="s">
        <v>86</v>
      </c>
      <c r="B549" s="49">
        <f>IF($I548=0,"-",B548/$I548)</f>
        <v>0</v>
      </c>
      <c r="C549" s="49">
        <f t="shared" ref="C549:H549" si="246">IF($I548=0,"-",C548/$I548)</f>
        <v>0</v>
      </c>
      <c r="D549" s="49">
        <f t="shared" si="246"/>
        <v>0</v>
      </c>
      <c r="E549" s="49">
        <f t="shared" si="246"/>
        <v>0</v>
      </c>
      <c r="F549" s="49">
        <f t="shared" si="246"/>
        <v>1</v>
      </c>
      <c r="G549" s="49">
        <f t="shared" si="246"/>
        <v>0</v>
      </c>
      <c r="H549" s="72">
        <f t="shared" si="246"/>
        <v>0</v>
      </c>
      <c r="I549" s="50">
        <f>SUM(B549:H549)</f>
        <v>1</v>
      </c>
      <c r="K549" s="84" t="s">
        <v>86</v>
      </c>
      <c r="L549" s="101" t="str">
        <f>IF($S548=0,"-",L548/$S548)</f>
        <v>-</v>
      </c>
      <c r="M549" s="101" t="str">
        <f t="shared" ref="M549:R549" si="247">IF($S548=0,"-",M548/$S548)</f>
        <v>-</v>
      </c>
      <c r="N549" s="101" t="str">
        <f t="shared" si="247"/>
        <v>-</v>
      </c>
      <c r="O549" s="101" t="str">
        <f t="shared" si="247"/>
        <v>-</v>
      </c>
      <c r="P549" s="101" t="str">
        <f t="shared" si="247"/>
        <v>-</v>
      </c>
      <c r="Q549" s="101" t="str">
        <f t="shared" si="247"/>
        <v>-</v>
      </c>
      <c r="R549" s="102" t="str">
        <f t="shared" si="247"/>
        <v>-</v>
      </c>
      <c r="S549" s="103">
        <f>SUM(L549:R549)</f>
        <v>0</v>
      </c>
      <c r="U549" s="18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20"/>
      <c r="AK549" s="15"/>
      <c r="AL549" s="15"/>
    </row>
    <row r="550" spans="1:38" ht="15" thickBot="1">
      <c r="A550" s="32"/>
      <c r="B550" s="32"/>
      <c r="C550" s="32"/>
      <c r="D550" s="32"/>
      <c r="E550" s="32"/>
      <c r="F550" s="32"/>
      <c r="G550" s="32"/>
      <c r="H550" s="32"/>
      <c r="I550" s="32"/>
      <c r="K550" s="32"/>
      <c r="L550" s="32"/>
      <c r="M550" s="32"/>
      <c r="N550" s="32"/>
      <c r="O550" s="32"/>
      <c r="P550" s="32"/>
      <c r="Q550" s="32"/>
      <c r="R550" s="32"/>
      <c r="S550" s="3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</row>
    <row r="551" spans="1:38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375" t="s">
        <v>47</v>
      </c>
      <c r="L551" s="86" t="s">
        <v>0</v>
      </c>
      <c r="M551" s="86" t="s">
        <v>1</v>
      </c>
      <c r="N551" s="86" t="s">
        <v>2</v>
      </c>
      <c r="O551" s="86" t="s">
        <v>3</v>
      </c>
      <c r="P551" s="86" t="s">
        <v>27</v>
      </c>
      <c r="Q551" s="86" t="s">
        <v>4</v>
      </c>
      <c r="R551" s="86" t="s">
        <v>5</v>
      </c>
      <c r="S551" s="87" t="s">
        <v>6</v>
      </c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</row>
    <row r="552" spans="1:38" ht="15">
      <c r="A552" s="407" t="s">
        <v>47</v>
      </c>
      <c r="B552" s="386" t="s">
        <v>119</v>
      </c>
      <c r="C552" s="387"/>
      <c r="D552" s="387"/>
      <c r="E552" s="387"/>
      <c r="F552" s="387"/>
      <c r="G552" s="387"/>
      <c r="H552" s="387"/>
      <c r="I552" s="388"/>
      <c r="K552" s="376" t="s">
        <v>47</v>
      </c>
      <c r="L552" s="389" t="s">
        <v>119</v>
      </c>
      <c r="M552" s="390"/>
      <c r="N552" s="390"/>
      <c r="O552" s="390"/>
      <c r="P552" s="390"/>
      <c r="Q552" s="390"/>
      <c r="R552" s="390"/>
      <c r="S552" s="391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</row>
    <row r="553" spans="1:38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  <c r="K553" s="85" t="s">
        <v>7</v>
      </c>
      <c r="L553" s="377"/>
      <c r="M553" s="378"/>
      <c r="N553" s="378"/>
      <c r="O553" s="379"/>
      <c r="P553" s="38">
        <v>0</v>
      </c>
      <c r="Q553" s="377"/>
      <c r="R553" s="399"/>
      <c r="S553" s="105">
        <f>SUM(L553:R553)</f>
        <v>0</v>
      </c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</row>
    <row r="554" spans="1:38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248">SUM(B554:H554)</f>
        <v>0</v>
      </c>
      <c r="K554" s="77" t="s">
        <v>8</v>
      </c>
      <c r="L554" s="380"/>
      <c r="M554" s="381"/>
      <c r="N554" s="381"/>
      <c r="O554" s="382"/>
      <c r="P554" s="90">
        <v>0</v>
      </c>
      <c r="Q554" s="380"/>
      <c r="R554" s="400"/>
      <c r="S554" s="92">
        <f t="shared" ref="S554:S573" si="249">SUM(L554:R554)</f>
        <v>0</v>
      </c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</row>
    <row r="555" spans="1:38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248"/>
        <v>0</v>
      </c>
      <c r="K555" s="78" t="s">
        <v>10</v>
      </c>
      <c r="L555" s="380"/>
      <c r="M555" s="381"/>
      <c r="N555" s="381"/>
      <c r="O555" s="382"/>
      <c r="P555" s="44">
        <v>0</v>
      </c>
      <c r="Q555" s="380"/>
      <c r="R555" s="400"/>
      <c r="S555" s="89">
        <f t="shared" si="249"/>
        <v>0</v>
      </c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</row>
    <row r="556" spans="1:38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248"/>
        <v>0</v>
      </c>
      <c r="K556" s="77" t="s">
        <v>55</v>
      </c>
      <c r="L556" s="380"/>
      <c r="M556" s="381"/>
      <c r="N556" s="381"/>
      <c r="O556" s="382"/>
      <c r="P556" s="90">
        <v>0</v>
      </c>
      <c r="Q556" s="380"/>
      <c r="R556" s="400"/>
      <c r="S556" s="92">
        <f t="shared" si="249"/>
        <v>0</v>
      </c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</row>
    <row r="557" spans="1:38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 t="shared" si="248"/>
        <v>0</v>
      </c>
      <c r="K557" s="78" t="s">
        <v>16</v>
      </c>
      <c r="L557" s="380"/>
      <c r="M557" s="381"/>
      <c r="N557" s="381"/>
      <c r="O557" s="382"/>
      <c r="P557" s="44">
        <v>0</v>
      </c>
      <c r="Q557" s="380"/>
      <c r="R557" s="400"/>
      <c r="S557" s="89">
        <f t="shared" si="249"/>
        <v>0</v>
      </c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</row>
    <row r="558" spans="1:38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248"/>
        <v>0</v>
      </c>
      <c r="K558" s="77" t="s">
        <v>67</v>
      </c>
      <c r="L558" s="380"/>
      <c r="M558" s="381"/>
      <c r="N558" s="381"/>
      <c r="O558" s="382"/>
      <c r="P558" s="90">
        <v>0</v>
      </c>
      <c r="Q558" s="380"/>
      <c r="R558" s="400"/>
      <c r="S558" s="92">
        <f t="shared" si="249"/>
        <v>0</v>
      </c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</row>
    <row r="559" spans="1:38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248"/>
        <v>0</v>
      </c>
      <c r="K559" s="78" t="s">
        <v>57</v>
      </c>
      <c r="L559" s="380"/>
      <c r="M559" s="381"/>
      <c r="N559" s="381"/>
      <c r="O559" s="382"/>
      <c r="P559" s="44">
        <v>0</v>
      </c>
      <c r="Q559" s="380"/>
      <c r="R559" s="400"/>
      <c r="S559" s="89">
        <f t="shared" si="249"/>
        <v>0</v>
      </c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</row>
    <row r="560" spans="1:38" ht="15">
      <c r="A560" s="27" t="s">
        <v>12</v>
      </c>
      <c r="B560" s="380"/>
      <c r="C560" s="381"/>
      <c r="D560" s="381"/>
      <c r="E560" s="382"/>
      <c r="F560" s="41">
        <v>18.672675895526766</v>
      </c>
      <c r="G560" s="380"/>
      <c r="H560" s="382"/>
      <c r="I560" s="43">
        <f t="shared" si="248"/>
        <v>18.672675895526766</v>
      </c>
      <c r="K560" s="77" t="s">
        <v>12</v>
      </c>
      <c r="L560" s="380"/>
      <c r="M560" s="381"/>
      <c r="N560" s="381"/>
      <c r="O560" s="382"/>
      <c r="P560" s="90">
        <v>0</v>
      </c>
      <c r="Q560" s="380"/>
      <c r="R560" s="400"/>
      <c r="S560" s="92">
        <f t="shared" si="249"/>
        <v>0</v>
      </c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</row>
    <row r="561" spans="1:38" ht="15">
      <c r="A561" s="28" t="s">
        <v>58</v>
      </c>
      <c r="B561" s="380"/>
      <c r="C561" s="381"/>
      <c r="D561" s="381"/>
      <c r="E561" s="382"/>
      <c r="F561" s="44">
        <v>1003.1249202692824</v>
      </c>
      <c r="G561" s="380"/>
      <c r="H561" s="382"/>
      <c r="I561" s="40">
        <f t="shared" si="248"/>
        <v>1003.1249202692824</v>
      </c>
      <c r="K561" s="78" t="s">
        <v>58</v>
      </c>
      <c r="L561" s="380"/>
      <c r="M561" s="381"/>
      <c r="N561" s="381"/>
      <c r="O561" s="382"/>
      <c r="P561" s="44">
        <v>0</v>
      </c>
      <c r="Q561" s="380"/>
      <c r="R561" s="400"/>
      <c r="S561" s="89">
        <f t="shared" si="249"/>
        <v>0</v>
      </c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</row>
    <row r="562" spans="1:38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 t="shared" si="248"/>
        <v>0</v>
      </c>
      <c r="K562" s="77" t="s">
        <v>17</v>
      </c>
      <c r="L562" s="380"/>
      <c r="M562" s="381"/>
      <c r="N562" s="381"/>
      <c r="O562" s="382"/>
      <c r="P562" s="90">
        <v>0</v>
      </c>
      <c r="Q562" s="380"/>
      <c r="R562" s="400"/>
      <c r="S562" s="92">
        <f t="shared" si="249"/>
        <v>0</v>
      </c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</row>
    <row r="563" spans="1:38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 t="shared" si="248"/>
        <v>0</v>
      </c>
      <c r="K563" s="78" t="s">
        <v>139</v>
      </c>
      <c r="L563" s="380"/>
      <c r="M563" s="381"/>
      <c r="N563" s="381"/>
      <c r="O563" s="382"/>
      <c r="P563" s="44">
        <v>0</v>
      </c>
      <c r="Q563" s="380"/>
      <c r="R563" s="400"/>
      <c r="S563" s="89">
        <f t="shared" si="249"/>
        <v>0</v>
      </c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</row>
    <row r="564" spans="1:38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248"/>
        <v>0</v>
      </c>
      <c r="K564" s="77" t="s">
        <v>25</v>
      </c>
      <c r="L564" s="380"/>
      <c r="M564" s="381"/>
      <c r="N564" s="381"/>
      <c r="O564" s="382"/>
      <c r="P564" s="90">
        <v>0</v>
      </c>
      <c r="Q564" s="380"/>
      <c r="R564" s="400"/>
      <c r="S564" s="92">
        <f t="shared" si="249"/>
        <v>0</v>
      </c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</row>
    <row r="565" spans="1:38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 t="shared" si="248"/>
        <v>0</v>
      </c>
      <c r="K565" s="78" t="s">
        <v>24</v>
      </c>
      <c r="L565" s="380"/>
      <c r="M565" s="381"/>
      <c r="N565" s="381"/>
      <c r="O565" s="382"/>
      <c r="P565" s="44">
        <v>0</v>
      </c>
      <c r="Q565" s="380"/>
      <c r="R565" s="400"/>
      <c r="S565" s="89">
        <f t="shared" si="249"/>
        <v>0</v>
      </c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</row>
    <row r="566" spans="1:38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 t="shared" si="248"/>
        <v>0</v>
      </c>
      <c r="K566" s="77" t="s">
        <v>59</v>
      </c>
      <c r="L566" s="380"/>
      <c r="M566" s="381"/>
      <c r="N566" s="381"/>
      <c r="O566" s="382"/>
      <c r="P566" s="90">
        <v>0</v>
      </c>
      <c r="Q566" s="380"/>
      <c r="R566" s="400"/>
      <c r="S566" s="92">
        <f t="shared" si="249"/>
        <v>0</v>
      </c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</row>
    <row r="567" spans="1:38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248"/>
        <v>0</v>
      </c>
      <c r="K567" s="78" t="s">
        <v>22</v>
      </c>
      <c r="L567" s="380"/>
      <c r="M567" s="381"/>
      <c r="N567" s="381"/>
      <c r="O567" s="382"/>
      <c r="P567" s="44">
        <v>0</v>
      </c>
      <c r="Q567" s="380"/>
      <c r="R567" s="400"/>
      <c r="S567" s="89">
        <f t="shared" si="249"/>
        <v>0</v>
      </c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</row>
    <row r="568" spans="1:38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 t="shared" si="248"/>
        <v>0</v>
      </c>
      <c r="K568" s="77" t="s">
        <v>21</v>
      </c>
      <c r="L568" s="380"/>
      <c r="M568" s="381"/>
      <c r="N568" s="381"/>
      <c r="O568" s="382"/>
      <c r="P568" s="90">
        <v>0</v>
      </c>
      <c r="Q568" s="380"/>
      <c r="R568" s="400"/>
      <c r="S568" s="92">
        <f t="shared" si="249"/>
        <v>0</v>
      </c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</row>
    <row r="569" spans="1:38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248"/>
        <v>0</v>
      </c>
      <c r="K569" s="79" t="s">
        <v>63</v>
      </c>
      <c r="L569" s="380"/>
      <c r="M569" s="381"/>
      <c r="N569" s="381"/>
      <c r="O569" s="382"/>
      <c r="P569" s="44">
        <v>0</v>
      </c>
      <c r="Q569" s="380"/>
      <c r="R569" s="400"/>
      <c r="S569" s="89">
        <f t="shared" si="249"/>
        <v>0</v>
      </c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</row>
    <row r="570" spans="1:38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248"/>
        <v>0</v>
      </c>
      <c r="K570" s="80" t="s">
        <v>23</v>
      </c>
      <c r="L570" s="380"/>
      <c r="M570" s="381"/>
      <c r="N570" s="381"/>
      <c r="O570" s="382"/>
      <c r="P570" s="93">
        <v>0</v>
      </c>
      <c r="Q570" s="380"/>
      <c r="R570" s="400"/>
      <c r="S570" s="95">
        <f t="shared" si="249"/>
        <v>0</v>
      </c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</row>
    <row r="571" spans="1:38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248"/>
        <v>0</v>
      </c>
      <c r="K571" s="81" t="s">
        <v>19</v>
      </c>
      <c r="L571" s="380"/>
      <c r="M571" s="381"/>
      <c r="N571" s="381"/>
      <c r="O571" s="382"/>
      <c r="P571" s="65">
        <v>0</v>
      </c>
      <c r="Q571" s="380"/>
      <c r="R571" s="400"/>
      <c r="S571" s="97">
        <f t="shared" si="249"/>
        <v>0</v>
      </c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</row>
    <row r="572" spans="1:38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248"/>
        <v>0</v>
      </c>
      <c r="K572" s="80" t="s">
        <v>20</v>
      </c>
      <c r="L572" s="380"/>
      <c r="M572" s="381"/>
      <c r="N572" s="381"/>
      <c r="O572" s="382"/>
      <c r="P572" s="93">
        <v>0</v>
      </c>
      <c r="Q572" s="380"/>
      <c r="R572" s="400"/>
      <c r="S572" s="95">
        <f t="shared" si="249"/>
        <v>0</v>
      </c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</row>
    <row r="573" spans="1:38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248"/>
        <v>0</v>
      </c>
      <c r="K573" s="82" t="s">
        <v>11</v>
      </c>
      <c r="L573" s="383"/>
      <c r="M573" s="384"/>
      <c r="N573" s="384"/>
      <c r="O573" s="385"/>
      <c r="P573" s="54">
        <v>0</v>
      </c>
      <c r="Q573" s="383"/>
      <c r="R573" s="401"/>
      <c r="S573" s="99">
        <f t="shared" si="249"/>
        <v>0</v>
      </c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</row>
    <row r="574" spans="1:38" ht="15">
      <c r="A574" s="34" t="s">
        <v>26</v>
      </c>
      <c r="B574" s="70">
        <f>SUM(B553:B569)</f>
        <v>0</v>
      </c>
      <c r="C574" s="70">
        <f t="shared" ref="C574:I574" si="250">SUM(C553:C569)</f>
        <v>0</v>
      </c>
      <c r="D574" s="70">
        <f t="shared" si="250"/>
        <v>0</v>
      </c>
      <c r="E574" s="70">
        <f t="shared" si="250"/>
        <v>0</v>
      </c>
      <c r="F574" s="70">
        <f t="shared" si="250"/>
        <v>1021.7975961648092</v>
      </c>
      <c r="G574" s="70">
        <f t="shared" si="250"/>
        <v>0</v>
      </c>
      <c r="H574" s="71">
        <f t="shared" si="250"/>
        <v>0</v>
      </c>
      <c r="I574" s="40">
        <f t="shared" si="250"/>
        <v>1021.7975961648092</v>
      </c>
      <c r="K574" s="83" t="s">
        <v>26</v>
      </c>
      <c r="L574" s="70">
        <f>SUM(L553:L569)</f>
        <v>0</v>
      </c>
      <c r="M574" s="70">
        <f t="shared" ref="M574:S574" si="251">SUM(M553:M569)</f>
        <v>0</v>
      </c>
      <c r="N574" s="70">
        <f t="shared" si="251"/>
        <v>0</v>
      </c>
      <c r="O574" s="70">
        <f t="shared" si="251"/>
        <v>0</v>
      </c>
      <c r="P574" s="70">
        <f t="shared" si="251"/>
        <v>0</v>
      </c>
      <c r="Q574" s="70">
        <f t="shared" si="251"/>
        <v>0</v>
      </c>
      <c r="R574" s="71">
        <f t="shared" si="251"/>
        <v>0</v>
      </c>
      <c r="S574" s="100">
        <f t="shared" si="251"/>
        <v>0</v>
      </c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</row>
    <row r="575" spans="1:38" s="14" customFormat="1" ht="15.75" thickBot="1">
      <c r="A575" s="31" t="s">
        <v>86</v>
      </c>
      <c r="B575" s="49">
        <f>IF($I574=0,"-",B574/$I574)</f>
        <v>0</v>
      </c>
      <c r="C575" s="49">
        <f t="shared" ref="C575:H575" si="252">IF($I574=0,"-",C574/$I574)</f>
        <v>0</v>
      </c>
      <c r="D575" s="49">
        <f t="shared" si="252"/>
        <v>0</v>
      </c>
      <c r="E575" s="49">
        <f t="shared" si="252"/>
        <v>0</v>
      </c>
      <c r="F575" s="49">
        <f t="shared" si="252"/>
        <v>1</v>
      </c>
      <c r="G575" s="49">
        <f t="shared" si="252"/>
        <v>0</v>
      </c>
      <c r="H575" s="72">
        <f t="shared" si="252"/>
        <v>0</v>
      </c>
      <c r="I575" s="50">
        <f>SUM(B575:H575)</f>
        <v>1</v>
      </c>
      <c r="K575" s="84" t="s">
        <v>86</v>
      </c>
      <c r="L575" s="101" t="str">
        <f>IF($S574=0,"-",L574/$S574)</f>
        <v>-</v>
      </c>
      <c r="M575" s="101" t="str">
        <f t="shared" ref="M575:R575" si="253">IF($S574=0,"-",M574/$S574)</f>
        <v>-</v>
      </c>
      <c r="N575" s="101" t="str">
        <f t="shared" si="253"/>
        <v>-</v>
      </c>
      <c r="O575" s="101" t="str">
        <f t="shared" si="253"/>
        <v>-</v>
      </c>
      <c r="P575" s="101" t="str">
        <f t="shared" si="253"/>
        <v>-</v>
      </c>
      <c r="Q575" s="101" t="str">
        <f t="shared" si="253"/>
        <v>-</v>
      </c>
      <c r="R575" s="102" t="str">
        <f t="shared" si="253"/>
        <v>-</v>
      </c>
      <c r="S575" s="103">
        <f>SUM(L575:R575)</f>
        <v>0</v>
      </c>
      <c r="U575" s="18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20"/>
      <c r="AK575" s="15"/>
      <c r="AL575" s="15"/>
    </row>
    <row r="576" spans="1:38" ht="15" thickBot="1">
      <c r="A576" s="32"/>
      <c r="B576" s="32"/>
      <c r="C576" s="32"/>
      <c r="D576" s="32"/>
      <c r="E576" s="32"/>
      <c r="F576" s="32"/>
      <c r="G576" s="32"/>
      <c r="H576" s="32"/>
      <c r="I576" s="32"/>
      <c r="K576" s="32"/>
      <c r="L576" s="32"/>
      <c r="M576" s="32"/>
      <c r="N576" s="32"/>
      <c r="O576" s="32"/>
      <c r="P576" s="32"/>
      <c r="Q576" s="32"/>
      <c r="R576" s="32"/>
      <c r="S576" s="3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</row>
    <row r="577" spans="1:38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392" t="s">
        <v>48</v>
      </c>
      <c r="L577" s="86" t="s">
        <v>0</v>
      </c>
      <c r="M577" s="86" t="s">
        <v>1</v>
      </c>
      <c r="N577" s="86" t="s">
        <v>2</v>
      </c>
      <c r="O577" s="86" t="s">
        <v>3</v>
      </c>
      <c r="P577" s="86" t="s">
        <v>27</v>
      </c>
      <c r="Q577" s="86" t="s">
        <v>4</v>
      </c>
      <c r="R577" s="86" t="s">
        <v>5</v>
      </c>
      <c r="S577" s="87" t="s">
        <v>6</v>
      </c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</row>
    <row r="578" spans="1:38" ht="15">
      <c r="A578" s="409" t="s">
        <v>48</v>
      </c>
      <c r="B578" s="386" t="s">
        <v>119</v>
      </c>
      <c r="C578" s="387"/>
      <c r="D578" s="387"/>
      <c r="E578" s="387"/>
      <c r="F578" s="387"/>
      <c r="G578" s="387"/>
      <c r="H578" s="387"/>
      <c r="I578" s="388"/>
      <c r="K578" s="393" t="s">
        <v>48</v>
      </c>
      <c r="L578" s="389" t="s">
        <v>119</v>
      </c>
      <c r="M578" s="390"/>
      <c r="N578" s="390"/>
      <c r="O578" s="390"/>
      <c r="P578" s="390"/>
      <c r="Q578" s="390"/>
      <c r="R578" s="390"/>
      <c r="S578" s="391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</row>
    <row r="579" spans="1:38" ht="15">
      <c r="A579" s="26" t="s">
        <v>7</v>
      </c>
      <c r="B579" s="38">
        <v>27.933576952971141</v>
      </c>
      <c r="C579" s="38">
        <v>0</v>
      </c>
      <c r="D579" s="38">
        <v>5.3259772042032116</v>
      </c>
      <c r="E579" s="38">
        <v>0</v>
      </c>
      <c r="F579" s="396"/>
      <c r="G579" s="38">
        <v>0</v>
      </c>
      <c r="H579" s="39">
        <v>0</v>
      </c>
      <c r="I579" s="40">
        <f>SUM(B579:H579)</f>
        <v>33.25955415717435</v>
      </c>
      <c r="K579" s="85" t="s">
        <v>7</v>
      </c>
      <c r="L579" s="38">
        <v>27.933576952971141</v>
      </c>
      <c r="M579" s="38">
        <v>0</v>
      </c>
      <c r="N579" s="38">
        <v>5.3259772042032116</v>
      </c>
      <c r="O579" s="38">
        <v>0</v>
      </c>
      <c r="P579" s="38">
        <v>0.22447487952851297</v>
      </c>
      <c r="Q579" s="38">
        <v>0</v>
      </c>
      <c r="R579" s="104">
        <v>0</v>
      </c>
      <c r="S579" s="105">
        <f>SUM(L579:R579)</f>
        <v>33.484029036702864</v>
      </c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</row>
    <row r="580" spans="1:38" ht="15">
      <c r="A580" s="27" t="s">
        <v>8</v>
      </c>
      <c r="B580" s="41">
        <v>31.904553025090877</v>
      </c>
      <c r="C580" s="41">
        <v>0</v>
      </c>
      <c r="D580" s="41">
        <v>7.7900518188281582</v>
      </c>
      <c r="E580" s="41">
        <v>0</v>
      </c>
      <c r="F580" s="397"/>
      <c r="G580" s="41">
        <v>0</v>
      </c>
      <c r="H580" s="42">
        <v>0</v>
      </c>
      <c r="I580" s="43">
        <f t="shared" ref="I580:I599" si="254">SUM(B580:H580)</f>
        <v>39.694604843919038</v>
      </c>
      <c r="K580" s="77" t="s">
        <v>8</v>
      </c>
      <c r="L580" s="90">
        <v>31.904553025090877</v>
      </c>
      <c r="M580" s="90">
        <v>0</v>
      </c>
      <c r="N580" s="90">
        <v>7.7900518188281582</v>
      </c>
      <c r="O580" s="90">
        <v>0</v>
      </c>
      <c r="P580" s="90">
        <v>0</v>
      </c>
      <c r="Q580" s="90">
        <v>0</v>
      </c>
      <c r="R580" s="91">
        <v>0</v>
      </c>
      <c r="S580" s="92">
        <f t="shared" ref="S580:S599" si="255">SUM(L580:R580)</f>
        <v>39.694604843919038</v>
      </c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</row>
    <row r="581" spans="1:38" ht="15">
      <c r="A581" s="28" t="s">
        <v>10</v>
      </c>
      <c r="B581" s="44">
        <v>12.895073990539126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254"/>
        <v>12.895073990539126</v>
      </c>
      <c r="K581" s="78" t="s">
        <v>10</v>
      </c>
      <c r="L581" s="44">
        <v>12.895073990539126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8">
        <v>0</v>
      </c>
      <c r="S581" s="89">
        <f t="shared" si="255"/>
        <v>12.895073990539126</v>
      </c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</row>
    <row r="582" spans="1:38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254"/>
        <v>0</v>
      </c>
      <c r="K582" s="77" t="s">
        <v>55</v>
      </c>
      <c r="L582" s="90">
        <v>0</v>
      </c>
      <c r="M582" s="90">
        <v>0</v>
      </c>
      <c r="N582" s="90">
        <v>0</v>
      </c>
      <c r="O582" s="90">
        <v>0</v>
      </c>
      <c r="P582" s="90">
        <v>0</v>
      </c>
      <c r="Q582" s="90">
        <v>0</v>
      </c>
      <c r="R582" s="91">
        <v>0</v>
      </c>
      <c r="S582" s="92">
        <f t="shared" si="255"/>
        <v>0</v>
      </c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</row>
    <row r="583" spans="1:38" ht="15">
      <c r="A583" s="28" t="s">
        <v>16</v>
      </c>
      <c r="B583" s="44">
        <v>479.66098801194858</v>
      </c>
      <c r="C583" s="44">
        <v>58.098840764857478</v>
      </c>
      <c r="D583" s="44">
        <v>12.527383612887087</v>
      </c>
      <c r="E583" s="44">
        <v>27.9396225617587</v>
      </c>
      <c r="F583" s="397"/>
      <c r="G583" s="44">
        <v>0</v>
      </c>
      <c r="H583" s="45">
        <v>0</v>
      </c>
      <c r="I583" s="40">
        <f t="shared" si="254"/>
        <v>578.22683495145191</v>
      </c>
      <c r="K583" s="78" t="s">
        <v>16</v>
      </c>
      <c r="L583" s="44">
        <v>479.66098801194858</v>
      </c>
      <c r="M583" s="44">
        <v>58.098840764857478</v>
      </c>
      <c r="N583" s="44">
        <v>12.527383612887087</v>
      </c>
      <c r="O583" s="44">
        <v>27.9396225617587</v>
      </c>
      <c r="P583" s="44">
        <v>0</v>
      </c>
      <c r="Q583" s="44">
        <v>0</v>
      </c>
      <c r="R583" s="88">
        <v>0</v>
      </c>
      <c r="S583" s="89">
        <f t="shared" si="255"/>
        <v>578.22683495145191</v>
      </c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</row>
    <row r="584" spans="1:38" ht="15">
      <c r="A584" s="27" t="s">
        <v>67</v>
      </c>
      <c r="B584" s="41">
        <v>3485.0927708679478</v>
      </c>
      <c r="C584" s="41">
        <v>52.889227396354173</v>
      </c>
      <c r="D584" s="41">
        <v>62.536092765005854</v>
      </c>
      <c r="E584" s="41">
        <v>0</v>
      </c>
      <c r="F584" s="397"/>
      <c r="G584" s="41">
        <v>0</v>
      </c>
      <c r="H584" s="42">
        <v>0</v>
      </c>
      <c r="I584" s="43">
        <f t="shared" si="254"/>
        <v>3600.5180910293079</v>
      </c>
      <c r="K584" s="77" t="s">
        <v>67</v>
      </c>
      <c r="L584" s="90">
        <v>3485.0927708679478</v>
      </c>
      <c r="M584" s="90">
        <v>52.889227396354173</v>
      </c>
      <c r="N584" s="90">
        <v>62.536092765005854</v>
      </c>
      <c r="O584" s="90">
        <v>0</v>
      </c>
      <c r="P584" s="90">
        <v>0</v>
      </c>
      <c r="Q584" s="90">
        <v>0</v>
      </c>
      <c r="R584" s="91">
        <v>0</v>
      </c>
      <c r="S584" s="92">
        <f t="shared" si="255"/>
        <v>3600.5180910293079</v>
      </c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</row>
    <row r="585" spans="1:38" ht="15">
      <c r="A585" s="28" t="s">
        <v>57</v>
      </c>
      <c r="B585" s="44">
        <v>0</v>
      </c>
      <c r="C585" s="44">
        <v>0</v>
      </c>
      <c r="D585" s="44">
        <v>0.37235765919539349</v>
      </c>
      <c r="E585" s="44">
        <v>173.69913411768334</v>
      </c>
      <c r="F585" s="397"/>
      <c r="G585" s="44">
        <v>0</v>
      </c>
      <c r="H585" s="45">
        <v>0</v>
      </c>
      <c r="I585" s="40">
        <f t="shared" si="254"/>
        <v>174.07149177687873</v>
      </c>
      <c r="K585" s="78" t="s">
        <v>57</v>
      </c>
      <c r="L585" s="44">
        <v>0</v>
      </c>
      <c r="M585" s="44">
        <v>0</v>
      </c>
      <c r="N585" s="44">
        <v>0.37235765919539349</v>
      </c>
      <c r="O585" s="44">
        <v>173.69913411768334</v>
      </c>
      <c r="P585" s="44">
        <v>13591.635184091792</v>
      </c>
      <c r="Q585" s="44">
        <v>0</v>
      </c>
      <c r="R585" s="88">
        <v>0</v>
      </c>
      <c r="S585" s="89">
        <f t="shared" si="255"/>
        <v>13765.706675868671</v>
      </c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</row>
    <row r="586" spans="1:38" ht="15">
      <c r="A586" s="27" t="s">
        <v>12</v>
      </c>
      <c r="B586" s="41">
        <v>0</v>
      </c>
      <c r="C586" s="41">
        <v>0</v>
      </c>
      <c r="D586" s="41">
        <v>4.6223397067967423E-2</v>
      </c>
      <c r="E586" s="41">
        <v>1.3514569895301507</v>
      </c>
      <c r="F586" s="397"/>
      <c r="G586" s="41">
        <v>0</v>
      </c>
      <c r="H586" s="42">
        <v>0</v>
      </c>
      <c r="I586" s="43">
        <f t="shared" si="254"/>
        <v>1.3976803865981182</v>
      </c>
      <c r="K586" s="77" t="s">
        <v>12</v>
      </c>
      <c r="L586" s="90">
        <v>0</v>
      </c>
      <c r="M586" s="90">
        <v>0</v>
      </c>
      <c r="N586" s="90">
        <v>4.6223397067967423E-2</v>
      </c>
      <c r="O586" s="90">
        <v>1.3514569895301507</v>
      </c>
      <c r="P586" s="90">
        <v>371.16865544621493</v>
      </c>
      <c r="Q586" s="90">
        <v>0</v>
      </c>
      <c r="R586" s="91">
        <v>0</v>
      </c>
      <c r="S586" s="92">
        <f t="shared" si="255"/>
        <v>372.56633583281302</v>
      </c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</row>
    <row r="587" spans="1:38" ht="15">
      <c r="A587" s="28" t="s">
        <v>58</v>
      </c>
      <c r="B587" s="44">
        <v>0</v>
      </c>
      <c r="C587" s="44">
        <v>0</v>
      </c>
      <c r="D587" s="44">
        <v>0</v>
      </c>
      <c r="E587" s="44">
        <v>0</v>
      </c>
      <c r="F587" s="397"/>
      <c r="G587" s="44">
        <v>0</v>
      </c>
      <c r="H587" s="45">
        <v>0</v>
      </c>
      <c r="I587" s="40">
        <f t="shared" si="254"/>
        <v>0</v>
      </c>
      <c r="K587" s="78" t="s">
        <v>58</v>
      </c>
      <c r="L587" s="44">
        <v>0</v>
      </c>
      <c r="M587" s="44">
        <v>0</v>
      </c>
      <c r="N587" s="44">
        <v>0</v>
      </c>
      <c r="O587" s="44">
        <v>0</v>
      </c>
      <c r="P587" s="44">
        <v>1003.1249202692824</v>
      </c>
      <c r="Q587" s="44">
        <v>0</v>
      </c>
      <c r="R587" s="88">
        <v>0</v>
      </c>
      <c r="S587" s="89">
        <f t="shared" si="255"/>
        <v>1003.1249202692824</v>
      </c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</row>
    <row r="588" spans="1:38" ht="15">
      <c r="A588" s="27" t="s">
        <v>17</v>
      </c>
      <c r="B588" s="41">
        <v>566.41224372610145</v>
      </c>
      <c r="C588" s="41">
        <v>3.068988460475552</v>
      </c>
      <c r="D588" s="41">
        <v>71.887008566114957</v>
      </c>
      <c r="E588" s="41">
        <v>9.7994444467154231</v>
      </c>
      <c r="F588" s="397"/>
      <c r="G588" s="41">
        <v>0</v>
      </c>
      <c r="H588" s="42">
        <v>0</v>
      </c>
      <c r="I588" s="43">
        <f t="shared" si="254"/>
        <v>651.16768519940729</v>
      </c>
      <c r="K588" s="77" t="s">
        <v>17</v>
      </c>
      <c r="L588" s="90">
        <v>566.41224372610145</v>
      </c>
      <c r="M588" s="90">
        <v>3.068988460475552</v>
      </c>
      <c r="N588" s="90">
        <v>71.887008566114957</v>
      </c>
      <c r="O588" s="90">
        <v>9.7994444467154231</v>
      </c>
      <c r="P588" s="90">
        <v>0</v>
      </c>
      <c r="Q588" s="90">
        <v>0</v>
      </c>
      <c r="R588" s="91">
        <v>0</v>
      </c>
      <c r="S588" s="92">
        <f t="shared" si="255"/>
        <v>651.16768519940729</v>
      </c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</row>
    <row r="589" spans="1:38" ht="15">
      <c r="A589" s="28" t="s">
        <v>139</v>
      </c>
      <c r="B589" s="44">
        <v>3358.4451941448306</v>
      </c>
      <c r="C589" s="44">
        <v>529.24657600837099</v>
      </c>
      <c r="D589" s="44">
        <v>103.2195933650806</v>
      </c>
      <c r="E589" s="44">
        <v>81.277113100567007</v>
      </c>
      <c r="F589" s="397"/>
      <c r="G589" s="44">
        <v>0</v>
      </c>
      <c r="H589" s="45">
        <v>0</v>
      </c>
      <c r="I589" s="40">
        <f t="shared" si="254"/>
        <v>4072.1884766188491</v>
      </c>
      <c r="K589" s="78" t="s">
        <v>139</v>
      </c>
      <c r="L589" s="44">
        <v>3358.4451941448306</v>
      </c>
      <c r="M589" s="44">
        <v>529.24657600837099</v>
      </c>
      <c r="N589" s="44">
        <v>103.2195933650806</v>
      </c>
      <c r="O589" s="44">
        <v>81.277113100567007</v>
      </c>
      <c r="P589" s="44">
        <v>8.066274956830279</v>
      </c>
      <c r="Q589" s="44">
        <v>0</v>
      </c>
      <c r="R589" s="88">
        <v>0</v>
      </c>
      <c r="S589" s="89">
        <f t="shared" si="255"/>
        <v>4080.2547515756792</v>
      </c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</row>
    <row r="590" spans="1:38" ht="15">
      <c r="A590" s="27" t="s">
        <v>25</v>
      </c>
      <c r="B590" s="41">
        <v>1247.2593863343218</v>
      </c>
      <c r="C590" s="41">
        <v>0</v>
      </c>
      <c r="D590" s="41">
        <v>2750.8674634070535</v>
      </c>
      <c r="E590" s="41">
        <v>606.19054481082253</v>
      </c>
      <c r="F590" s="397"/>
      <c r="G590" s="41">
        <v>1884.6559278934433</v>
      </c>
      <c r="H590" s="42">
        <v>0.49063822218138825</v>
      </c>
      <c r="I590" s="43">
        <f t="shared" si="254"/>
        <v>6489.4639606678229</v>
      </c>
      <c r="K590" s="77" t="s">
        <v>25</v>
      </c>
      <c r="L590" s="90">
        <v>1247.2593863343218</v>
      </c>
      <c r="M590" s="90">
        <v>0</v>
      </c>
      <c r="N590" s="90">
        <v>2750.8674634070535</v>
      </c>
      <c r="O590" s="90">
        <v>606.19054481082253</v>
      </c>
      <c r="P590" s="90">
        <v>1616.930458728124</v>
      </c>
      <c r="Q590" s="90">
        <v>1884.6559278934433</v>
      </c>
      <c r="R590" s="91">
        <v>0.49063822218138825</v>
      </c>
      <c r="S590" s="92">
        <f t="shared" si="255"/>
        <v>8106.3944193959469</v>
      </c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</row>
    <row r="591" spans="1:38" ht="15">
      <c r="A591" s="28" t="s">
        <v>24</v>
      </c>
      <c r="B591" s="44">
        <v>1644.9268668116733</v>
      </c>
      <c r="C591" s="44">
        <v>10.428542791475973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 t="shared" si="254"/>
        <v>1655.3554096031494</v>
      </c>
      <c r="K591" s="78" t="s">
        <v>24</v>
      </c>
      <c r="L591" s="44">
        <v>1644.9268668116733</v>
      </c>
      <c r="M591" s="44">
        <v>10.428542791475973</v>
      </c>
      <c r="N591" s="44">
        <v>0</v>
      </c>
      <c r="O591" s="44">
        <v>0</v>
      </c>
      <c r="P591" s="44">
        <v>0</v>
      </c>
      <c r="Q591" s="44">
        <v>0</v>
      </c>
      <c r="R591" s="88">
        <v>0</v>
      </c>
      <c r="S591" s="89">
        <f t="shared" si="255"/>
        <v>1655.3554096031494</v>
      </c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</row>
    <row r="592" spans="1:38" ht="15">
      <c r="A592" s="27" t="s">
        <v>59</v>
      </c>
      <c r="B592" s="41">
        <v>54.344202536357535</v>
      </c>
      <c r="C592" s="41">
        <v>0</v>
      </c>
      <c r="D592" s="41">
        <v>9.6607988908884508</v>
      </c>
      <c r="E592" s="41">
        <v>0</v>
      </c>
      <c r="F592" s="397"/>
      <c r="G592" s="41">
        <v>0</v>
      </c>
      <c r="H592" s="42">
        <v>0</v>
      </c>
      <c r="I592" s="43">
        <f t="shared" si="254"/>
        <v>64.005001427245986</v>
      </c>
      <c r="K592" s="77" t="s">
        <v>59</v>
      </c>
      <c r="L592" s="90">
        <v>54.344202536357535</v>
      </c>
      <c r="M592" s="90">
        <v>0</v>
      </c>
      <c r="N592" s="90">
        <v>9.6607988908884508</v>
      </c>
      <c r="O592" s="90">
        <v>0</v>
      </c>
      <c r="P592" s="90">
        <v>0</v>
      </c>
      <c r="Q592" s="90">
        <v>0</v>
      </c>
      <c r="R592" s="91">
        <v>0</v>
      </c>
      <c r="S592" s="92">
        <f t="shared" si="255"/>
        <v>64.005001427245986</v>
      </c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</row>
    <row r="593" spans="1:38" ht="15">
      <c r="A593" s="28" t="s">
        <v>22</v>
      </c>
      <c r="B593" s="44">
        <v>320.79267395396056</v>
      </c>
      <c r="C593" s="44">
        <v>0</v>
      </c>
      <c r="D593" s="44">
        <v>19.786241326092856</v>
      </c>
      <c r="E593" s="44">
        <v>0</v>
      </c>
      <c r="F593" s="397"/>
      <c r="G593" s="44">
        <v>0</v>
      </c>
      <c r="H593" s="45">
        <v>0</v>
      </c>
      <c r="I593" s="40">
        <f t="shared" si="254"/>
        <v>340.57891528005342</v>
      </c>
      <c r="K593" s="78" t="s">
        <v>22</v>
      </c>
      <c r="L593" s="44">
        <v>320.79267395396056</v>
      </c>
      <c r="M593" s="44">
        <v>0</v>
      </c>
      <c r="N593" s="44">
        <v>19.786241326092856</v>
      </c>
      <c r="O593" s="44">
        <v>0</v>
      </c>
      <c r="P593" s="44">
        <v>73.932371278682083</v>
      </c>
      <c r="Q593" s="44">
        <v>0</v>
      </c>
      <c r="R593" s="88">
        <v>0</v>
      </c>
      <c r="S593" s="89">
        <f t="shared" si="255"/>
        <v>414.51128655873549</v>
      </c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</row>
    <row r="594" spans="1:38" ht="15">
      <c r="A594" s="27" t="s">
        <v>21</v>
      </c>
      <c r="B594" s="41">
        <v>127.92287535972977</v>
      </c>
      <c r="C594" s="41">
        <v>0</v>
      </c>
      <c r="D594" s="41">
        <v>2.3635359906724878</v>
      </c>
      <c r="E594" s="41">
        <v>0</v>
      </c>
      <c r="F594" s="397"/>
      <c r="G594" s="41">
        <v>0</v>
      </c>
      <c r="H594" s="42">
        <v>0</v>
      </c>
      <c r="I594" s="43">
        <f t="shared" si="254"/>
        <v>130.28641135040226</v>
      </c>
      <c r="K594" s="77" t="s">
        <v>21</v>
      </c>
      <c r="L594" s="90">
        <v>127.92287535972977</v>
      </c>
      <c r="M594" s="90">
        <v>0</v>
      </c>
      <c r="N594" s="90">
        <v>2.3635359906724878</v>
      </c>
      <c r="O594" s="90">
        <v>0</v>
      </c>
      <c r="P594" s="90">
        <v>0</v>
      </c>
      <c r="Q594" s="90">
        <v>0</v>
      </c>
      <c r="R594" s="91">
        <v>0</v>
      </c>
      <c r="S594" s="92">
        <f t="shared" si="255"/>
        <v>130.28641135040226</v>
      </c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</row>
    <row r="595" spans="1:38" ht="15">
      <c r="A595" s="29" t="s">
        <v>63</v>
      </c>
      <c r="B595" s="44">
        <v>688.12703270752615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254"/>
        <v>688.12703270752615</v>
      </c>
      <c r="K595" s="79" t="s">
        <v>63</v>
      </c>
      <c r="L595" s="44">
        <v>688.12703270752615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8">
        <v>0</v>
      </c>
      <c r="S595" s="89">
        <f t="shared" si="255"/>
        <v>688.12703270752615</v>
      </c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</row>
    <row r="596" spans="1:38">
      <c r="A596" s="58" t="s">
        <v>23</v>
      </c>
      <c r="B596" s="62">
        <v>688.12703270752615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254"/>
        <v>688.12703270752615</v>
      </c>
      <c r="K596" s="80" t="s">
        <v>23</v>
      </c>
      <c r="L596" s="93">
        <v>688.12703270752615</v>
      </c>
      <c r="M596" s="93">
        <v>0</v>
      </c>
      <c r="N596" s="93">
        <v>0</v>
      </c>
      <c r="O596" s="93">
        <v>0</v>
      </c>
      <c r="P596" s="93">
        <v>0</v>
      </c>
      <c r="Q596" s="93">
        <v>0</v>
      </c>
      <c r="R596" s="94">
        <v>0</v>
      </c>
      <c r="S596" s="95">
        <f t="shared" si="255"/>
        <v>688.12703270752615</v>
      </c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</row>
    <row r="597" spans="1:38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254"/>
        <v>0</v>
      </c>
      <c r="K597" s="81" t="s">
        <v>19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96">
        <v>0</v>
      </c>
      <c r="S597" s="97">
        <f t="shared" si="255"/>
        <v>0</v>
      </c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</row>
    <row r="598" spans="1:38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254"/>
        <v>0</v>
      </c>
      <c r="K598" s="80" t="s">
        <v>20</v>
      </c>
      <c r="L598" s="93">
        <v>0</v>
      </c>
      <c r="M598" s="93">
        <v>0</v>
      </c>
      <c r="N598" s="93">
        <v>0</v>
      </c>
      <c r="O598" s="93">
        <v>0</v>
      </c>
      <c r="P598" s="93">
        <v>0</v>
      </c>
      <c r="Q598" s="93">
        <v>0</v>
      </c>
      <c r="R598" s="94">
        <v>0</v>
      </c>
      <c r="S598" s="95">
        <f t="shared" si="255"/>
        <v>0</v>
      </c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</row>
    <row r="599" spans="1:38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254"/>
        <v>0</v>
      </c>
      <c r="K599" s="82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8">
        <v>0</v>
      </c>
      <c r="S599" s="99">
        <f t="shared" si="255"/>
        <v>0</v>
      </c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</row>
    <row r="600" spans="1:38" ht="15">
      <c r="A600" s="34" t="s">
        <v>26</v>
      </c>
      <c r="B600" s="70">
        <f>SUM(B579:B595)</f>
        <v>12045.717438422997</v>
      </c>
      <c r="C600" s="70">
        <f t="shared" ref="C600:I600" si="256">SUM(C579:C595)</f>
        <v>653.73217542153418</v>
      </c>
      <c r="D600" s="70">
        <f t="shared" si="256"/>
        <v>3046.3827280030905</v>
      </c>
      <c r="E600" s="70">
        <f t="shared" si="256"/>
        <v>900.2573160270772</v>
      </c>
      <c r="F600" s="70">
        <f t="shared" si="256"/>
        <v>0</v>
      </c>
      <c r="G600" s="70">
        <f t="shared" si="256"/>
        <v>1884.6559278934433</v>
      </c>
      <c r="H600" s="71">
        <f t="shared" si="256"/>
        <v>0.49063822218138825</v>
      </c>
      <c r="I600" s="40">
        <f t="shared" si="256"/>
        <v>18531.236223990327</v>
      </c>
      <c r="K600" s="83" t="s">
        <v>26</v>
      </c>
      <c r="L600" s="70">
        <f>SUM(L579:L595)</f>
        <v>12045.717438422997</v>
      </c>
      <c r="M600" s="70">
        <f t="shared" ref="M600:S600" si="257">SUM(M579:M595)</f>
        <v>653.73217542153418</v>
      </c>
      <c r="N600" s="70">
        <f t="shared" si="257"/>
        <v>3046.3827280030905</v>
      </c>
      <c r="O600" s="70">
        <f t="shared" si="257"/>
        <v>900.2573160270772</v>
      </c>
      <c r="P600" s="70">
        <f t="shared" si="257"/>
        <v>16665.082339650457</v>
      </c>
      <c r="Q600" s="70">
        <f t="shared" si="257"/>
        <v>1884.6559278934433</v>
      </c>
      <c r="R600" s="71">
        <f t="shared" si="257"/>
        <v>0.49063822218138825</v>
      </c>
      <c r="S600" s="100">
        <f t="shared" si="257"/>
        <v>35196.318563640787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</row>
    <row r="601" spans="1:38" s="14" customFormat="1" ht="15.75" thickBot="1">
      <c r="A601" s="61" t="s">
        <v>86</v>
      </c>
      <c r="B601" s="49">
        <f>IF($I600=0,"-",B600/$I600)</f>
        <v>0.65002233487417038</v>
      </c>
      <c r="C601" s="49">
        <f t="shared" ref="C601:H601" si="258">IF($I600=0,"-",C600/$I600)</f>
        <v>3.527731056470048E-2</v>
      </c>
      <c r="D601" s="49">
        <f t="shared" si="258"/>
        <v>0.16439177026189317</v>
      </c>
      <c r="E601" s="49">
        <f t="shared" si="258"/>
        <v>4.8580532088928548E-2</v>
      </c>
      <c r="F601" s="49">
        <f t="shared" si="258"/>
        <v>0</v>
      </c>
      <c r="G601" s="49">
        <f t="shared" si="258"/>
        <v>0.10170157592905697</v>
      </c>
      <c r="H601" s="72">
        <f t="shared" si="258"/>
        <v>2.6476281250260767E-5</v>
      </c>
      <c r="I601" s="50">
        <f>SUM(B601:H601)</f>
        <v>0.99999999999999978</v>
      </c>
      <c r="K601" s="84" t="s">
        <v>86</v>
      </c>
      <c r="L601" s="101">
        <f>IF($S600=0,"-",L600/$S600)</f>
        <v>0.34224367575950704</v>
      </c>
      <c r="M601" s="101">
        <f t="shared" ref="M601:R601" si="259">IF($S600=0,"-",M600/$S600)</f>
        <v>1.8573879374329388E-2</v>
      </c>
      <c r="N601" s="101">
        <f t="shared" si="259"/>
        <v>8.6554016224586805E-2</v>
      </c>
      <c r="O601" s="101">
        <f t="shared" si="259"/>
        <v>2.5578167057422854E-2</v>
      </c>
      <c r="P601" s="101">
        <f t="shared" si="259"/>
        <v>0.4734893596759906</v>
      </c>
      <c r="Q601" s="101">
        <f t="shared" si="259"/>
        <v>5.3546961864368643E-2</v>
      </c>
      <c r="R601" s="102">
        <f t="shared" si="259"/>
        <v>1.394004379447336E-5</v>
      </c>
      <c r="S601" s="103">
        <f>SUM(L601:R601)</f>
        <v>0.99999999999999989</v>
      </c>
      <c r="U601" s="18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20"/>
      <c r="AK601" s="15"/>
      <c r="AL601" s="15"/>
    </row>
    <row r="602" spans="1:38" ht="15" thickBot="1">
      <c r="A602" s="32"/>
      <c r="B602" s="32"/>
      <c r="C602" s="32"/>
      <c r="D602" s="32"/>
      <c r="E602" s="32"/>
      <c r="F602" s="32"/>
      <c r="G602" s="32"/>
      <c r="H602" s="32"/>
      <c r="I602" s="32"/>
      <c r="K602" s="32"/>
      <c r="L602" s="32"/>
      <c r="M602" s="32"/>
      <c r="N602" s="32"/>
      <c r="O602" s="32"/>
      <c r="P602" s="32"/>
      <c r="Q602" s="32"/>
      <c r="R602" s="32"/>
      <c r="S602" s="3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</row>
    <row r="603" spans="1:38" ht="28.5">
      <c r="A603" s="441" t="s">
        <v>49</v>
      </c>
      <c r="B603" s="36" t="s">
        <v>0</v>
      </c>
      <c r="C603" s="36" t="s">
        <v>28</v>
      </c>
      <c r="D603" s="36" t="s">
        <v>29</v>
      </c>
      <c r="E603" s="36" t="s">
        <v>30</v>
      </c>
      <c r="F603" s="36" t="s">
        <v>27</v>
      </c>
      <c r="G603" s="36" t="s">
        <v>4</v>
      </c>
      <c r="H603" s="36" t="s">
        <v>5</v>
      </c>
      <c r="I603" s="37" t="s">
        <v>6</v>
      </c>
      <c r="K603" s="394" t="s">
        <v>49</v>
      </c>
      <c r="L603" s="86" t="s">
        <v>0</v>
      </c>
      <c r="M603" s="86" t="s">
        <v>28</v>
      </c>
      <c r="N603" s="86" t="s">
        <v>29</v>
      </c>
      <c r="O603" s="86" t="s">
        <v>30</v>
      </c>
      <c r="P603" s="86" t="s">
        <v>27</v>
      </c>
      <c r="Q603" s="86" t="s">
        <v>4</v>
      </c>
      <c r="R603" s="86" t="s">
        <v>5</v>
      </c>
      <c r="S603" s="87" t="s">
        <v>6</v>
      </c>
      <c r="U603" s="447" t="s">
        <v>49</v>
      </c>
      <c r="V603" s="117" t="s">
        <v>71</v>
      </c>
      <c r="W603" s="117" t="s">
        <v>72</v>
      </c>
      <c r="X603" s="117" t="s">
        <v>69</v>
      </c>
      <c r="Y603" s="117" t="s">
        <v>73</v>
      </c>
      <c r="Z603" s="117" t="s">
        <v>74</v>
      </c>
      <c r="AA603" s="117" t="s">
        <v>70</v>
      </c>
      <c r="AB603" s="117" t="s">
        <v>75</v>
      </c>
      <c r="AC603" s="117" t="s">
        <v>76</v>
      </c>
      <c r="AD603" s="117" t="s">
        <v>66</v>
      </c>
      <c r="AE603" s="137" t="s">
        <v>27</v>
      </c>
      <c r="AF603" s="138" t="s">
        <v>62</v>
      </c>
    </row>
    <row r="604" spans="1:38" ht="15">
      <c r="A604" s="442" t="s">
        <v>49</v>
      </c>
      <c r="B604" s="386" t="s">
        <v>119</v>
      </c>
      <c r="C604" s="387"/>
      <c r="D604" s="387"/>
      <c r="E604" s="387"/>
      <c r="F604" s="387"/>
      <c r="G604" s="387"/>
      <c r="H604" s="387"/>
      <c r="I604" s="388"/>
      <c r="K604" s="395" t="s">
        <v>49</v>
      </c>
      <c r="L604" s="389" t="s">
        <v>119</v>
      </c>
      <c r="M604" s="390"/>
      <c r="N604" s="390"/>
      <c r="O604" s="390"/>
      <c r="P604" s="390"/>
      <c r="Q604" s="390"/>
      <c r="R604" s="390"/>
      <c r="S604" s="391"/>
      <c r="U604" s="448" t="s">
        <v>49</v>
      </c>
      <c r="V604" s="449" t="s">
        <v>119</v>
      </c>
      <c r="W604" s="450"/>
      <c r="X604" s="450"/>
      <c r="Y604" s="450"/>
      <c r="Z604" s="450"/>
      <c r="AA604" s="450"/>
      <c r="AB604" s="450"/>
      <c r="AC604" s="450"/>
      <c r="AD604" s="450"/>
      <c r="AE604" s="450"/>
      <c r="AF604" s="451"/>
    </row>
    <row r="605" spans="1:38" ht="15">
      <c r="A605" s="26" t="s">
        <v>7</v>
      </c>
      <c r="B605" s="38">
        <v>3.108494931911983</v>
      </c>
      <c r="C605" s="38">
        <v>0</v>
      </c>
      <c r="D605" s="38">
        <v>0.1619121040264293</v>
      </c>
      <c r="E605" s="38">
        <v>0</v>
      </c>
      <c r="F605" s="396"/>
      <c r="G605" s="38">
        <v>0</v>
      </c>
      <c r="H605" s="39">
        <v>0</v>
      </c>
      <c r="I605" s="40">
        <f>SUM(B605:H605)</f>
        <v>3.2704070359384123</v>
      </c>
      <c r="K605" s="85" t="s">
        <v>7</v>
      </c>
      <c r="L605" s="38">
        <v>3.108494931911983</v>
      </c>
      <c r="M605" s="38">
        <v>0</v>
      </c>
      <c r="N605" s="38">
        <v>0.1619121040264293</v>
      </c>
      <c r="O605" s="38">
        <v>0</v>
      </c>
      <c r="P605" s="38">
        <v>0</v>
      </c>
      <c r="Q605" s="38">
        <v>0</v>
      </c>
      <c r="R605" s="104">
        <v>0</v>
      </c>
      <c r="S605" s="105">
        <f>SUM(L605:R605)</f>
        <v>3.2704070359384123</v>
      </c>
      <c r="U605" s="106" t="s">
        <v>7</v>
      </c>
      <c r="V605" s="119">
        <v>3.108494931911983</v>
      </c>
      <c r="W605" s="119">
        <v>0</v>
      </c>
      <c r="X605" s="119">
        <v>0.1619121040264293</v>
      </c>
      <c r="Y605" s="119">
        <v>0</v>
      </c>
      <c r="Z605" s="119">
        <v>0</v>
      </c>
      <c r="AA605" s="119">
        <v>0</v>
      </c>
      <c r="AB605" s="119">
        <v>0</v>
      </c>
      <c r="AC605" s="119">
        <v>0</v>
      </c>
      <c r="AD605" s="121">
        <v>0</v>
      </c>
      <c r="AE605" s="121">
        <f t="shared" ref="AE605:AE610" si="260">+P605</f>
        <v>0</v>
      </c>
      <c r="AF605" s="122">
        <f t="shared" ref="AF605:AF625" si="261">SUM(V605:AE605)</f>
        <v>3.2704070359384123</v>
      </c>
      <c r="AG605" s="2" t="str">
        <f>+IF(ABS(S605-AF605)&gt;0.01,S605-AF605,"")</f>
        <v/>
      </c>
    </row>
    <row r="606" spans="1:38" ht="15">
      <c r="A606" s="27" t="s">
        <v>8</v>
      </c>
      <c r="B606" s="41">
        <v>127.242595064657</v>
      </c>
      <c r="C606" s="41">
        <v>0</v>
      </c>
      <c r="D606" s="41">
        <v>12.702538146491612</v>
      </c>
      <c r="E606" s="41">
        <v>0</v>
      </c>
      <c r="F606" s="397"/>
      <c r="G606" s="41">
        <v>0</v>
      </c>
      <c r="H606" s="42">
        <v>0</v>
      </c>
      <c r="I606" s="43">
        <f t="shared" ref="I606:I625" si="262">SUM(B606:H606)</f>
        <v>139.9451332111486</v>
      </c>
      <c r="K606" s="77" t="s">
        <v>8</v>
      </c>
      <c r="L606" s="90">
        <v>127.242595064657</v>
      </c>
      <c r="M606" s="90">
        <v>0</v>
      </c>
      <c r="N606" s="90">
        <v>12.702538146491612</v>
      </c>
      <c r="O606" s="90">
        <v>0</v>
      </c>
      <c r="P606" s="90">
        <v>0</v>
      </c>
      <c r="Q606" s="90">
        <v>0</v>
      </c>
      <c r="R606" s="91">
        <v>0</v>
      </c>
      <c r="S606" s="92">
        <f t="shared" ref="S606:S625" si="263">SUM(L606:R606)</f>
        <v>139.9451332111486</v>
      </c>
      <c r="U606" s="107" t="s">
        <v>8</v>
      </c>
      <c r="V606" s="123">
        <v>127.242595064657</v>
      </c>
      <c r="W606" s="123">
        <v>8.0008012449500363</v>
      </c>
      <c r="X606" s="123">
        <v>4.7017369015415769</v>
      </c>
      <c r="Y606" s="123">
        <v>0</v>
      </c>
      <c r="Z606" s="123">
        <v>0</v>
      </c>
      <c r="AA606" s="123">
        <v>0</v>
      </c>
      <c r="AB606" s="123">
        <v>0</v>
      </c>
      <c r="AC606" s="123">
        <v>0</v>
      </c>
      <c r="AD606" s="123">
        <v>0</v>
      </c>
      <c r="AE606" s="123">
        <f t="shared" si="260"/>
        <v>0</v>
      </c>
      <c r="AF606" s="125">
        <f t="shared" si="261"/>
        <v>139.9451332111486</v>
      </c>
      <c r="AG606" s="2" t="str">
        <f t="shared" ref="AG606:AG626" si="264">+IF(ABS(S606-AF606)&gt;0.01,S606-AF606,"")</f>
        <v/>
      </c>
    </row>
    <row r="607" spans="1:38" ht="15">
      <c r="A607" s="28" t="s">
        <v>10</v>
      </c>
      <c r="B607" s="44">
        <v>504.7066455142072</v>
      </c>
      <c r="C607" s="44">
        <v>0</v>
      </c>
      <c r="D607" s="44">
        <v>70.133605611101416</v>
      </c>
      <c r="E607" s="44">
        <v>0</v>
      </c>
      <c r="F607" s="397"/>
      <c r="G607" s="44">
        <v>0</v>
      </c>
      <c r="H607" s="45">
        <v>0</v>
      </c>
      <c r="I607" s="40">
        <f t="shared" si="262"/>
        <v>574.84025112530867</v>
      </c>
      <c r="K607" s="78" t="s">
        <v>10</v>
      </c>
      <c r="L607" s="44">
        <v>504.7066455142072</v>
      </c>
      <c r="M607" s="44">
        <v>0</v>
      </c>
      <c r="N607" s="44">
        <v>70.133605611101416</v>
      </c>
      <c r="O607" s="44">
        <v>0</v>
      </c>
      <c r="P607" s="44">
        <v>0</v>
      </c>
      <c r="Q607" s="44">
        <v>0</v>
      </c>
      <c r="R607" s="88">
        <v>0</v>
      </c>
      <c r="S607" s="89">
        <f t="shared" si="263"/>
        <v>574.84025112530867</v>
      </c>
      <c r="U607" s="274" t="s">
        <v>10</v>
      </c>
      <c r="V607" s="119">
        <v>504.7066455142072</v>
      </c>
      <c r="W607" s="119">
        <v>69.595334363213269</v>
      </c>
      <c r="X607" s="119">
        <v>0.53827124788814162</v>
      </c>
      <c r="Y607" s="119">
        <v>0</v>
      </c>
      <c r="Z607" s="119">
        <v>0</v>
      </c>
      <c r="AA607" s="119">
        <v>0</v>
      </c>
      <c r="AB607" s="119">
        <v>0</v>
      </c>
      <c r="AC607" s="119">
        <v>0</v>
      </c>
      <c r="AD607" s="121">
        <v>0</v>
      </c>
      <c r="AE607" s="121">
        <f t="shared" si="260"/>
        <v>0</v>
      </c>
      <c r="AF607" s="122">
        <f t="shared" si="261"/>
        <v>574.84025112530855</v>
      </c>
      <c r="AG607" s="2" t="str">
        <f t="shared" si="264"/>
        <v/>
      </c>
    </row>
    <row r="608" spans="1:38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262"/>
        <v>0</v>
      </c>
      <c r="K608" s="77" t="s">
        <v>55</v>
      </c>
      <c r="L608" s="90">
        <v>0</v>
      </c>
      <c r="M608" s="90">
        <v>0</v>
      </c>
      <c r="N608" s="90">
        <v>0</v>
      </c>
      <c r="O608" s="90">
        <v>0</v>
      </c>
      <c r="P608" s="90">
        <v>0</v>
      </c>
      <c r="Q608" s="90">
        <v>0</v>
      </c>
      <c r="R608" s="91">
        <v>0</v>
      </c>
      <c r="S608" s="92">
        <f t="shared" si="263"/>
        <v>0</v>
      </c>
      <c r="U608" s="107" t="s">
        <v>55</v>
      </c>
      <c r="V608" s="123">
        <v>0</v>
      </c>
      <c r="W608" s="123">
        <v>0</v>
      </c>
      <c r="X608" s="123">
        <v>0</v>
      </c>
      <c r="Y608" s="123">
        <v>0</v>
      </c>
      <c r="Z608" s="123">
        <v>0</v>
      </c>
      <c r="AA608" s="123">
        <v>0</v>
      </c>
      <c r="AB608" s="123">
        <v>0</v>
      </c>
      <c r="AC608" s="123">
        <v>0</v>
      </c>
      <c r="AD608" s="123">
        <v>0</v>
      </c>
      <c r="AE608" s="123">
        <f t="shared" si="260"/>
        <v>0</v>
      </c>
      <c r="AF608" s="125">
        <f t="shared" si="261"/>
        <v>0</v>
      </c>
      <c r="AG608" s="2" t="str">
        <f t="shared" si="264"/>
        <v/>
      </c>
    </row>
    <row r="609" spans="1:33" ht="15">
      <c r="A609" s="28" t="s">
        <v>16</v>
      </c>
      <c r="B609" s="44">
        <v>694.36639940452937</v>
      </c>
      <c r="C609" s="44">
        <v>0</v>
      </c>
      <c r="D609" s="44">
        <v>101.85134546818195</v>
      </c>
      <c r="E609" s="44">
        <v>0</v>
      </c>
      <c r="F609" s="397"/>
      <c r="G609" s="44">
        <v>0</v>
      </c>
      <c r="H609" s="45">
        <v>0</v>
      </c>
      <c r="I609" s="40">
        <f t="shared" si="262"/>
        <v>796.21774487271136</v>
      </c>
      <c r="K609" s="78" t="s">
        <v>16</v>
      </c>
      <c r="L609" s="44">
        <v>694.36639940452937</v>
      </c>
      <c r="M609" s="44">
        <v>0</v>
      </c>
      <c r="N609" s="44">
        <v>101.85134546818195</v>
      </c>
      <c r="O609" s="44">
        <v>0</v>
      </c>
      <c r="P609" s="44">
        <v>0</v>
      </c>
      <c r="Q609" s="44">
        <v>0</v>
      </c>
      <c r="R609" s="88">
        <v>0</v>
      </c>
      <c r="S609" s="89">
        <f t="shared" si="263"/>
        <v>796.21774487271136</v>
      </c>
      <c r="U609" s="274" t="s">
        <v>16</v>
      </c>
      <c r="V609" s="119">
        <v>694.36639940452937</v>
      </c>
      <c r="W609" s="119">
        <v>101.85134546818195</v>
      </c>
      <c r="X609" s="119">
        <v>0</v>
      </c>
      <c r="Y609" s="119">
        <v>0</v>
      </c>
      <c r="Z609" s="119">
        <v>0</v>
      </c>
      <c r="AA609" s="119">
        <v>0</v>
      </c>
      <c r="AB609" s="119">
        <v>0</v>
      </c>
      <c r="AC609" s="119">
        <v>0</v>
      </c>
      <c r="AD609" s="121">
        <v>0</v>
      </c>
      <c r="AE609" s="121">
        <f t="shared" si="260"/>
        <v>0</v>
      </c>
      <c r="AF609" s="122">
        <f t="shared" si="261"/>
        <v>796.21774487271136</v>
      </c>
      <c r="AG609" s="2" t="str">
        <f t="shared" si="264"/>
        <v/>
      </c>
    </row>
    <row r="610" spans="1:33" ht="15">
      <c r="A610" s="27" t="s">
        <v>67</v>
      </c>
      <c r="B610" s="41">
        <v>8660.467405343672</v>
      </c>
      <c r="C610" s="41">
        <v>0</v>
      </c>
      <c r="D610" s="41">
        <v>1270.3383377623638</v>
      </c>
      <c r="E610" s="41">
        <v>0</v>
      </c>
      <c r="F610" s="397"/>
      <c r="G610" s="41">
        <v>0</v>
      </c>
      <c r="H610" s="42">
        <v>0</v>
      </c>
      <c r="I610" s="43">
        <f t="shared" si="262"/>
        <v>9930.8057431060352</v>
      </c>
      <c r="K610" s="77" t="s">
        <v>67</v>
      </c>
      <c r="L610" s="90">
        <v>8660.467405343672</v>
      </c>
      <c r="M610" s="90">
        <v>0</v>
      </c>
      <c r="N610" s="90">
        <v>1270.3383377623638</v>
      </c>
      <c r="O610" s="90">
        <v>0</v>
      </c>
      <c r="P610" s="90">
        <v>0</v>
      </c>
      <c r="Q610" s="90">
        <v>0</v>
      </c>
      <c r="R610" s="91">
        <v>0</v>
      </c>
      <c r="S610" s="92">
        <f t="shared" si="263"/>
        <v>9930.8057431060352</v>
      </c>
      <c r="U610" s="107" t="s">
        <v>15</v>
      </c>
      <c r="V610" s="123">
        <v>8660.467405343672</v>
      </c>
      <c r="W610" s="123">
        <v>1270.3383377623638</v>
      </c>
      <c r="X610" s="123">
        <v>0</v>
      </c>
      <c r="Y610" s="123">
        <v>0</v>
      </c>
      <c r="Z610" s="123">
        <v>0</v>
      </c>
      <c r="AA610" s="123">
        <v>0</v>
      </c>
      <c r="AB610" s="123">
        <v>0</v>
      </c>
      <c r="AC610" s="123">
        <v>0</v>
      </c>
      <c r="AD610" s="123">
        <v>0</v>
      </c>
      <c r="AE610" s="123">
        <f t="shared" si="260"/>
        <v>0</v>
      </c>
      <c r="AF610" s="125">
        <f t="shared" si="261"/>
        <v>9930.8057431060352</v>
      </c>
      <c r="AG610" s="2" t="str">
        <f t="shared" si="264"/>
        <v/>
      </c>
    </row>
    <row r="611" spans="1:33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262"/>
        <v>0</v>
      </c>
      <c r="K611" s="78" t="s">
        <v>57</v>
      </c>
      <c r="L611" s="44">
        <v>0</v>
      </c>
      <c r="M611" s="44">
        <v>0</v>
      </c>
      <c r="N611" s="44">
        <v>0</v>
      </c>
      <c r="O611" s="44">
        <v>0</v>
      </c>
      <c r="P611" s="44">
        <v>13219.195167726755</v>
      </c>
      <c r="Q611" s="44">
        <v>0</v>
      </c>
      <c r="R611" s="88">
        <v>0</v>
      </c>
      <c r="S611" s="89">
        <f t="shared" si="263"/>
        <v>13219.195167726755</v>
      </c>
      <c r="U611" s="275" t="s">
        <v>57</v>
      </c>
      <c r="V611" s="119">
        <v>0</v>
      </c>
      <c r="W611" s="119">
        <v>0</v>
      </c>
      <c r="X611" s="119">
        <v>0</v>
      </c>
      <c r="Y611" s="119">
        <v>0</v>
      </c>
      <c r="Z611" s="119">
        <v>0</v>
      </c>
      <c r="AA611" s="119">
        <v>0</v>
      </c>
      <c r="AB611" s="119">
        <v>0</v>
      </c>
      <c r="AC611" s="119">
        <v>0</v>
      </c>
      <c r="AD611" s="119">
        <v>0</v>
      </c>
      <c r="AE611" s="119">
        <f>+P611</f>
        <v>13219.195167726755</v>
      </c>
      <c r="AF611" s="139">
        <f t="shared" si="261"/>
        <v>13219.195167726755</v>
      </c>
      <c r="AG611" s="2" t="str">
        <f t="shared" si="264"/>
        <v/>
      </c>
    </row>
    <row r="612" spans="1:33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 t="shared" si="262"/>
        <v>0</v>
      </c>
      <c r="K612" s="77" t="s">
        <v>12</v>
      </c>
      <c r="L612" s="90">
        <v>0</v>
      </c>
      <c r="M612" s="90">
        <v>0</v>
      </c>
      <c r="N612" s="90">
        <v>0</v>
      </c>
      <c r="O612" s="90">
        <v>0</v>
      </c>
      <c r="P612" s="90">
        <v>8689.2496957675539</v>
      </c>
      <c r="Q612" s="90">
        <v>0</v>
      </c>
      <c r="R612" s="91">
        <v>0</v>
      </c>
      <c r="S612" s="92">
        <f t="shared" si="263"/>
        <v>8689.2496957675539</v>
      </c>
      <c r="U612" s="107" t="s">
        <v>12</v>
      </c>
      <c r="V612" s="123">
        <v>0</v>
      </c>
      <c r="W612" s="123">
        <v>0</v>
      </c>
      <c r="X612" s="123">
        <v>0</v>
      </c>
      <c r="Y612" s="123">
        <v>0</v>
      </c>
      <c r="Z612" s="123">
        <v>0</v>
      </c>
      <c r="AA612" s="123">
        <v>0</v>
      </c>
      <c r="AB612" s="123">
        <v>0</v>
      </c>
      <c r="AC612" s="123">
        <v>0</v>
      </c>
      <c r="AD612" s="123">
        <v>0</v>
      </c>
      <c r="AE612" s="123">
        <f t="shared" ref="AE612:AE624" si="265">+P612</f>
        <v>8689.2496957675539</v>
      </c>
      <c r="AF612" s="125">
        <f t="shared" si="261"/>
        <v>8689.2496957675539</v>
      </c>
      <c r="AG612" s="2" t="str">
        <f t="shared" si="264"/>
        <v/>
      </c>
    </row>
    <row r="613" spans="1:33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262"/>
        <v>0</v>
      </c>
      <c r="K613" s="78" t="s">
        <v>58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8">
        <v>0</v>
      </c>
      <c r="S613" s="89">
        <f t="shared" si="263"/>
        <v>0</v>
      </c>
      <c r="U613" s="276" t="s">
        <v>58</v>
      </c>
      <c r="V613" s="119">
        <v>0</v>
      </c>
      <c r="W613" s="119">
        <v>0</v>
      </c>
      <c r="X613" s="119">
        <v>0</v>
      </c>
      <c r="Y613" s="119">
        <v>0</v>
      </c>
      <c r="Z613" s="119">
        <v>0</v>
      </c>
      <c r="AA613" s="119">
        <v>0</v>
      </c>
      <c r="AB613" s="119">
        <v>0</v>
      </c>
      <c r="AC613" s="119">
        <v>0</v>
      </c>
      <c r="AD613" s="119">
        <v>0</v>
      </c>
      <c r="AE613" s="119">
        <f t="shared" si="265"/>
        <v>0</v>
      </c>
      <c r="AF613" s="139">
        <f t="shared" si="261"/>
        <v>0</v>
      </c>
      <c r="AG613" s="2" t="str">
        <f t="shared" si="264"/>
        <v/>
      </c>
    </row>
    <row r="614" spans="1:33" ht="15">
      <c r="A614" s="27" t="s">
        <v>17</v>
      </c>
      <c r="B614" s="41">
        <v>454.39135917848756</v>
      </c>
      <c r="C614" s="41">
        <v>0</v>
      </c>
      <c r="D614" s="41">
        <v>92.215827963937144</v>
      </c>
      <c r="E614" s="41">
        <v>0</v>
      </c>
      <c r="F614" s="397"/>
      <c r="G614" s="41">
        <v>0</v>
      </c>
      <c r="H614" s="42">
        <v>0</v>
      </c>
      <c r="I614" s="43">
        <f t="shared" si="262"/>
        <v>546.60718714242466</v>
      </c>
      <c r="K614" s="77" t="s">
        <v>17</v>
      </c>
      <c r="L614" s="90">
        <v>454.39135917848756</v>
      </c>
      <c r="M614" s="90">
        <v>0</v>
      </c>
      <c r="N614" s="90">
        <v>92.215827963937144</v>
      </c>
      <c r="O614" s="90">
        <v>0</v>
      </c>
      <c r="P614" s="90">
        <v>0</v>
      </c>
      <c r="Q614" s="90">
        <v>0</v>
      </c>
      <c r="R614" s="91">
        <v>0</v>
      </c>
      <c r="S614" s="92">
        <f t="shared" si="263"/>
        <v>546.60718714242466</v>
      </c>
      <c r="U614" s="107" t="s">
        <v>17</v>
      </c>
      <c r="V614" s="123">
        <v>454.39135917848756</v>
      </c>
      <c r="W614" s="123">
        <v>89.415521598743851</v>
      </c>
      <c r="X614" s="123">
        <v>2.8003063651932982</v>
      </c>
      <c r="Y614" s="123">
        <v>0</v>
      </c>
      <c r="Z614" s="123">
        <v>0</v>
      </c>
      <c r="AA614" s="123">
        <v>0</v>
      </c>
      <c r="AB614" s="123">
        <v>0</v>
      </c>
      <c r="AC614" s="123">
        <v>0</v>
      </c>
      <c r="AD614" s="123">
        <v>0</v>
      </c>
      <c r="AE614" s="123">
        <f t="shared" si="265"/>
        <v>0</v>
      </c>
      <c r="AF614" s="125">
        <f t="shared" si="261"/>
        <v>546.60718714242466</v>
      </c>
      <c r="AG614" s="2" t="str">
        <f t="shared" si="264"/>
        <v/>
      </c>
    </row>
    <row r="615" spans="1:33" ht="15">
      <c r="A615" s="28" t="s">
        <v>139</v>
      </c>
      <c r="B615" s="44">
        <v>8498.6029009840167</v>
      </c>
      <c r="C615" s="44">
        <v>0</v>
      </c>
      <c r="D615" s="44">
        <v>1144.1850739786921</v>
      </c>
      <c r="E615" s="44">
        <v>0</v>
      </c>
      <c r="F615" s="397"/>
      <c r="G615" s="44">
        <v>0</v>
      </c>
      <c r="H615" s="45">
        <v>0</v>
      </c>
      <c r="I615" s="40">
        <f t="shared" si="262"/>
        <v>9642.7879749627082</v>
      </c>
      <c r="K615" s="78" t="s">
        <v>139</v>
      </c>
      <c r="L615" s="44">
        <v>8498.6029009840167</v>
      </c>
      <c r="M615" s="44">
        <v>0</v>
      </c>
      <c r="N615" s="44">
        <v>1144.1850739786921</v>
      </c>
      <c r="O615" s="44">
        <v>0</v>
      </c>
      <c r="P615" s="44">
        <v>0</v>
      </c>
      <c r="Q615" s="44">
        <v>0</v>
      </c>
      <c r="R615" s="88">
        <v>0</v>
      </c>
      <c r="S615" s="89">
        <f t="shared" si="263"/>
        <v>9642.7879749627082</v>
      </c>
      <c r="U615" s="108" t="s">
        <v>139</v>
      </c>
      <c r="V615" s="119">
        <v>8498.6029009840167</v>
      </c>
      <c r="W615" s="119">
        <v>1127.0721556651022</v>
      </c>
      <c r="X615" s="119">
        <v>17.112918313590022</v>
      </c>
      <c r="Y615" s="119">
        <v>0</v>
      </c>
      <c r="Z615" s="119">
        <v>0</v>
      </c>
      <c r="AA615" s="119">
        <v>0</v>
      </c>
      <c r="AB615" s="119">
        <v>0</v>
      </c>
      <c r="AC615" s="119">
        <v>0</v>
      </c>
      <c r="AD615" s="119">
        <v>0</v>
      </c>
      <c r="AE615" s="119">
        <f t="shared" si="265"/>
        <v>0</v>
      </c>
      <c r="AF615" s="139">
        <f t="shared" si="261"/>
        <v>9642.78797496271</v>
      </c>
      <c r="AG615" s="2" t="str">
        <f t="shared" si="264"/>
        <v/>
      </c>
    </row>
    <row r="616" spans="1:33" ht="15">
      <c r="A616" s="27" t="s">
        <v>25</v>
      </c>
      <c r="B616" s="41">
        <v>1028.688403488592</v>
      </c>
      <c r="C616" s="41">
        <v>0</v>
      </c>
      <c r="D616" s="41">
        <v>2575.7711917132219</v>
      </c>
      <c r="E616" s="41">
        <v>3968.8543185338917</v>
      </c>
      <c r="F616" s="397"/>
      <c r="G616" s="41">
        <v>1841.0141873162197</v>
      </c>
      <c r="H616" s="42">
        <v>0</v>
      </c>
      <c r="I616" s="43">
        <f t="shared" si="262"/>
        <v>9414.3281010519258</v>
      </c>
      <c r="K616" s="77" t="s">
        <v>25</v>
      </c>
      <c r="L616" s="90">
        <v>1028.688403488592</v>
      </c>
      <c r="M616" s="90">
        <v>0</v>
      </c>
      <c r="N616" s="90">
        <v>2575.7711917132219</v>
      </c>
      <c r="O616" s="90">
        <v>3968.8543185338917</v>
      </c>
      <c r="P616" s="90">
        <v>0</v>
      </c>
      <c r="Q616" s="90">
        <v>1841.0141873162197</v>
      </c>
      <c r="R616" s="91">
        <v>0</v>
      </c>
      <c r="S616" s="92">
        <f t="shared" si="263"/>
        <v>9414.3281010519258</v>
      </c>
      <c r="U616" s="107" t="s">
        <v>25</v>
      </c>
      <c r="V616" s="123">
        <v>1028.688403488592</v>
      </c>
      <c r="W616" s="123">
        <v>1580.6175578487398</v>
      </c>
      <c r="X616" s="123">
        <v>995.15363386448234</v>
      </c>
      <c r="Y616" s="123">
        <v>1219.6043833366812</v>
      </c>
      <c r="Z616" s="123">
        <v>1212.4440297740673</v>
      </c>
      <c r="AA616" s="123">
        <v>547.24013851669372</v>
      </c>
      <c r="AB616" s="123">
        <v>972.84457438873949</v>
      </c>
      <c r="AC616" s="123">
        <v>868.16961292748033</v>
      </c>
      <c r="AD616" s="123">
        <v>989.56576690644954</v>
      </c>
      <c r="AE616" s="123">
        <f t="shared" si="265"/>
        <v>0</v>
      </c>
      <c r="AF616" s="125">
        <f t="shared" si="261"/>
        <v>9414.3281010519258</v>
      </c>
      <c r="AG616" s="2" t="str">
        <f t="shared" si="264"/>
        <v/>
      </c>
    </row>
    <row r="617" spans="1:33" ht="15">
      <c r="A617" s="28" t="s">
        <v>24</v>
      </c>
      <c r="B617" s="44">
        <v>3346.9760171165044</v>
      </c>
      <c r="C617" s="44">
        <v>0</v>
      </c>
      <c r="D617" s="44">
        <v>704.84659501190447</v>
      </c>
      <c r="E617" s="44">
        <v>0</v>
      </c>
      <c r="F617" s="397"/>
      <c r="G617" s="44">
        <v>0</v>
      </c>
      <c r="H617" s="45">
        <v>0</v>
      </c>
      <c r="I617" s="40">
        <f t="shared" si="262"/>
        <v>4051.8226121284088</v>
      </c>
      <c r="K617" s="78" t="s">
        <v>24</v>
      </c>
      <c r="L617" s="44">
        <v>3346.9760171165044</v>
      </c>
      <c r="M617" s="44">
        <v>0</v>
      </c>
      <c r="N617" s="44">
        <v>704.84659501190447</v>
      </c>
      <c r="O617" s="44">
        <v>0</v>
      </c>
      <c r="P617" s="44">
        <v>0</v>
      </c>
      <c r="Q617" s="44">
        <v>0</v>
      </c>
      <c r="R617" s="88">
        <v>0</v>
      </c>
      <c r="S617" s="89">
        <f t="shared" si="263"/>
        <v>4051.8226121284088</v>
      </c>
      <c r="U617" s="276" t="s">
        <v>24</v>
      </c>
      <c r="V617" s="119">
        <v>3346.9760171165044</v>
      </c>
      <c r="W617" s="119">
        <v>704.84659501190447</v>
      </c>
      <c r="X617" s="119">
        <v>0</v>
      </c>
      <c r="Y617" s="119">
        <v>0</v>
      </c>
      <c r="Z617" s="119">
        <v>0</v>
      </c>
      <c r="AA617" s="119">
        <v>0</v>
      </c>
      <c r="AB617" s="119">
        <v>0</v>
      </c>
      <c r="AC617" s="119">
        <v>0</v>
      </c>
      <c r="AD617" s="119">
        <v>0</v>
      </c>
      <c r="AE617" s="119">
        <f t="shared" si="265"/>
        <v>0</v>
      </c>
      <c r="AF617" s="139">
        <f t="shared" si="261"/>
        <v>4051.8226121284088</v>
      </c>
      <c r="AG617" s="2" t="str">
        <f t="shared" si="264"/>
        <v/>
      </c>
    </row>
    <row r="618" spans="1:33" ht="15">
      <c r="A618" s="27" t="s">
        <v>59</v>
      </c>
      <c r="B618" s="41">
        <v>10131.27583597255</v>
      </c>
      <c r="C618" s="41">
        <v>0</v>
      </c>
      <c r="D618" s="41">
        <v>1061.4809917228972</v>
      </c>
      <c r="E618" s="41">
        <v>0</v>
      </c>
      <c r="F618" s="397"/>
      <c r="G618" s="41">
        <v>0</v>
      </c>
      <c r="H618" s="42">
        <v>0</v>
      </c>
      <c r="I618" s="43">
        <f t="shared" si="262"/>
        <v>11192.756827695448</v>
      </c>
      <c r="K618" s="77" t="s">
        <v>59</v>
      </c>
      <c r="L618" s="90">
        <v>10131.27583597255</v>
      </c>
      <c r="M618" s="90">
        <v>0</v>
      </c>
      <c r="N618" s="90">
        <v>1061.4809917228972</v>
      </c>
      <c r="O618" s="90">
        <v>0</v>
      </c>
      <c r="P618" s="90">
        <v>0</v>
      </c>
      <c r="Q618" s="90">
        <v>0</v>
      </c>
      <c r="R618" s="91">
        <v>0</v>
      </c>
      <c r="S618" s="92">
        <f t="shared" si="263"/>
        <v>11192.756827695448</v>
      </c>
      <c r="U618" s="107" t="s">
        <v>59</v>
      </c>
      <c r="V618" s="123">
        <v>10131.27583597255</v>
      </c>
      <c r="W618" s="123">
        <v>958.90908213998694</v>
      </c>
      <c r="X618" s="123">
        <v>102.57190958291039</v>
      </c>
      <c r="Y618" s="123">
        <v>0</v>
      </c>
      <c r="Z618" s="123">
        <v>0</v>
      </c>
      <c r="AA618" s="123">
        <v>0</v>
      </c>
      <c r="AB618" s="123">
        <v>0</v>
      </c>
      <c r="AC618" s="123">
        <v>0</v>
      </c>
      <c r="AD618" s="123">
        <v>0</v>
      </c>
      <c r="AE618" s="123">
        <f t="shared" si="265"/>
        <v>0</v>
      </c>
      <c r="AF618" s="125">
        <f t="shared" si="261"/>
        <v>11192.756827695448</v>
      </c>
      <c r="AG618" s="2" t="str">
        <f t="shared" si="264"/>
        <v/>
      </c>
    </row>
    <row r="619" spans="1:33" ht="15">
      <c r="A619" s="28" t="s">
        <v>22</v>
      </c>
      <c r="B619" s="44">
        <v>1357.4928023792638</v>
      </c>
      <c r="C619" s="44">
        <v>0</v>
      </c>
      <c r="D619" s="44">
        <v>336.96620904726285</v>
      </c>
      <c r="E619" s="44">
        <v>0</v>
      </c>
      <c r="F619" s="397"/>
      <c r="G619" s="44">
        <v>0</v>
      </c>
      <c r="H619" s="45">
        <v>0</v>
      </c>
      <c r="I619" s="40">
        <f t="shared" si="262"/>
        <v>1694.4590114265266</v>
      </c>
      <c r="K619" s="78" t="s">
        <v>22</v>
      </c>
      <c r="L619" s="44">
        <v>1357.4928023792638</v>
      </c>
      <c r="M619" s="44">
        <v>0</v>
      </c>
      <c r="N619" s="44">
        <v>336.96620904726285</v>
      </c>
      <c r="O619" s="44">
        <v>0</v>
      </c>
      <c r="P619" s="44">
        <v>71.906465403782875</v>
      </c>
      <c r="Q619" s="44">
        <v>0</v>
      </c>
      <c r="R619" s="88">
        <v>0</v>
      </c>
      <c r="S619" s="89">
        <f t="shared" si="263"/>
        <v>1766.3654768303095</v>
      </c>
      <c r="U619" s="276" t="s">
        <v>22</v>
      </c>
      <c r="V619" s="119">
        <v>1357.4928023792638</v>
      </c>
      <c r="W619" s="119">
        <v>335.33670137432466</v>
      </c>
      <c r="X619" s="119">
        <v>1.6295076729381961</v>
      </c>
      <c r="Y619" s="119">
        <v>0</v>
      </c>
      <c r="Z619" s="119">
        <v>0</v>
      </c>
      <c r="AA619" s="119">
        <v>0</v>
      </c>
      <c r="AB619" s="119">
        <v>0</v>
      </c>
      <c r="AC619" s="119">
        <v>0</v>
      </c>
      <c r="AD619" s="119">
        <v>0</v>
      </c>
      <c r="AE619" s="119">
        <f t="shared" si="265"/>
        <v>71.906465403782875</v>
      </c>
      <c r="AF619" s="139">
        <f t="shared" si="261"/>
        <v>1766.3654768303097</v>
      </c>
      <c r="AG619" s="2" t="str">
        <f t="shared" si="264"/>
        <v/>
      </c>
    </row>
    <row r="620" spans="1:33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 t="shared" si="262"/>
        <v>0</v>
      </c>
      <c r="K620" s="77" t="s">
        <v>21</v>
      </c>
      <c r="L620" s="90">
        <v>0</v>
      </c>
      <c r="M620" s="90">
        <v>0</v>
      </c>
      <c r="N620" s="90">
        <v>0</v>
      </c>
      <c r="O620" s="90">
        <v>0</v>
      </c>
      <c r="P620" s="90">
        <v>0</v>
      </c>
      <c r="Q620" s="90">
        <v>0</v>
      </c>
      <c r="R620" s="91">
        <v>0</v>
      </c>
      <c r="S620" s="92">
        <f t="shared" si="263"/>
        <v>0</v>
      </c>
      <c r="U620" s="107" t="s">
        <v>21</v>
      </c>
      <c r="V620" s="123">
        <v>0</v>
      </c>
      <c r="W620" s="123">
        <v>0</v>
      </c>
      <c r="X620" s="123">
        <v>0</v>
      </c>
      <c r="Y620" s="123">
        <v>0</v>
      </c>
      <c r="Z620" s="123">
        <v>0</v>
      </c>
      <c r="AA620" s="123">
        <v>0</v>
      </c>
      <c r="AB620" s="123">
        <v>0</v>
      </c>
      <c r="AC620" s="123">
        <v>0</v>
      </c>
      <c r="AD620" s="123">
        <v>0</v>
      </c>
      <c r="AE620" s="123">
        <f t="shared" si="265"/>
        <v>0</v>
      </c>
      <c r="AF620" s="125">
        <f t="shared" si="261"/>
        <v>0</v>
      </c>
      <c r="AG620" s="2" t="str">
        <f t="shared" si="264"/>
        <v/>
      </c>
    </row>
    <row r="621" spans="1:33" ht="15">
      <c r="A621" s="29" t="s">
        <v>63</v>
      </c>
      <c r="B621" s="44">
        <v>368.04034591933663</v>
      </c>
      <c r="C621" s="44">
        <v>0</v>
      </c>
      <c r="D621" s="44">
        <v>524.37182680951321</v>
      </c>
      <c r="E621" s="44">
        <v>0</v>
      </c>
      <c r="F621" s="397"/>
      <c r="G621" s="44">
        <v>0</v>
      </c>
      <c r="H621" s="45">
        <v>0</v>
      </c>
      <c r="I621" s="40">
        <f t="shared" si="262"/>
        <v>892.41217272884978</v>
      </c>
      <c r="K621" s="79" t="s">
        <v>63</v>
      </c>
      <c r="L621" s="44">
        <v>368.04034591933663</v>
      </c>
      <c r="M621" s="44">
        <v>0</v>
      </c>
      <c r="N621" s="44">
        <v>524.37182680951321</v>
      </c>
      <c r="O621" s="44">
        <v>0</v>
      </c>
      <c r="P621" s="44">
        <v>0</v>
      </c>
      <c r="Q621" s="44">
        <v>0</v>
      </c>
      <c r="R621" s="88">
        <v>0</v>
      </c>
      <c r="S621" s="89">
        <f t="shared" si="263"/>
        <v>892.41217272884978</v>
      </c>
      <c r="U621" s="277" t="s">
        <v>63</v>
      </c>
      <c r="V621" s="119">
        <v>368.04034591933663</v>
      </c>
      <c r="W621" s="119">
        <v>524.37182680951321</v>
      </c>
      <c r="X621" s="119">
        <v>0</v>
      </c>
      <c r="Y621" s="119">
        <v>0</v>
      </c>
      <c r="Z621" s="119">
        <v>0</v>
      </c>
      <c r="AA621" s="119">
        <v>0</v>
      </c>
      <c r="AB621" s="119">
        <v>0</v>
      </c>
      <c r="AC621" s="119">
        <v>0</v>
      </c>
      <c r="AD621" s="121">
        <v>0</v>
      </c>
      <c r="AE621" s="121">
        <f t="shared" si="265"/>
        <v>0</v>
      </c>
      <c r="AF621" s="122">
        <f t="shared" si="261"/>
        <v>892.41217272884978</v>
      </c>
      <c r="AG621" s="2" t="str">
        <f t="shared" si="264"/>
        <v/>
      </c>
    </row>
    <row r="622" spans="1:33" ht="15">
      <c r="A622" s="58" t="s">
        <v>23</v>
      </c>
      <c r="B622" s="62">
        <v>363.64034591933665</v>
      </c>
      <c r="C622" s="62">
        <v>0</v>
      </c>
      <c r="D622" s="62">
        <v>524.37182680951321</v>
      </c>
      <c r="E622" s="62">
        <v>0</v>
      </c>
      <c r="F622" s="397"/>
      <c r="G622" s="62">
        <v>0</v>
      </c>
      <c r="H622" s="63">
        <v>0</v>
      </c>
      <c r="I622" s="64">
        <f t="shared" si="262"/>
        <v>888.01217272884992</v>
      </c>
      <c r="K622" s="80" t="s">
        <v>23</v>
      </c>
      <c r="L622" s="93">
        <v>363.64034591933665</v>
      </c>
      <c r="M622" s="93">
        <v>0</v>
      </c>
      <c r="N622" s="93">
        <v>524.37182680951321</v>
      </c>
      <c r="O622" s="93">
        <v>0</v>
      </c>
      <c r="P622" s="93">
        <v>0</v>
      </c>
      <c r="Q622" s="93">
        <v>0</v>
      </c>
      <c r="R622" s="94">
        <v>0</v>
      </c>
      <c r="S622" s="95">
        <f t="shared" si="263"/>
        <v>888.01217272884992</v>
      </c>
      <c r="U622" s="278" t="s">
        <v>134</v>
      </c>
      <c r="V622" s="123">
        <v>363.64034591933665</v>
      </c>
      <c r="W622" s="123">
        <v>524.37182680951321</v>
      </c>
      <c r="X622" s="123">
        <v>0</v>
      </c>
      <c r="Y622" s="123">
        <v>0</v>
      </c>
      <c r="Z622" s="123">
        <v>0</v>
      </c>
      <c r="AA622" s="123">
        <v>0</v>
      </c>
      <c r="AB622" s="123">
        <v>0</v>
      </c>
      <c r="AC622" s="123">
        <v>0</v>
      </c>
      <c r="AD622" s="123">
        <v>0</v>
      </c>
      <c r="AE622" s="123">
        <f t="shared" si="265"/>
        <v>0</v>
      </c>
      <c r="AF622" s="125">
        <f t="shared" si="261"/>
        <v>888.01217272884992</v>
      </c>
      <c r="AG622" s="2" t="str">
        <f t="shared" si="264"/>
        <v/>
      </c>
    </row>
    <row r="623" spans="1:33" ht="15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262"/>
        <v>0</v>
      </c>
      <c r="K623" s="81" t="s">
        <v>19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96">
        <v>0</v>
      </c>
      <c r="S623" s="97">
        <f t="shared" si="263"/>
        <v>0</v>
      </c>
      <c r="U623" s="279" t="s">
        <v>19</v>
      </c>
      <c r="V623" s="119">
        <v>0</v>
      </c>
      <c r="W623" s="119">
        <v>0</v>
      </c>
      <c r="X623" s="119">
        <v>0</v>
      </c>
      <c r="Y623" s="119">
        <v>0</v>
      </c>
      <c r="Z623" s="119">
        <v>0</v>
      </c>
      <c r="AA623" s="119">
        <v>0</v>
      </c>
      <c r="AB623" s="119">
        <v>0</v>
      </c>
      <c r="AC623" s="119">
        <v>0</v>
      </c>
      <c r="AD623" s="119">
        <v>0</v>
      </c>
      <c r="AE623" s="119">
        <f t="shared" si="265"/>
        <v>0</v>
      </c>
      <c r="AF623" s="139">
        <f t="shared" si="261"/>
        <v>0</v>
      </c>
      <c r="AG623" s="2" t="str">
        <f t="shared" si="264"/>
        <v/>
      </c>
    </row>
    <row r="624" spans="1:33" ht="15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262"/>
        <v>0</v>
      </c>
      <c r="K624" s="80" t="s">
        <v>20</v>
      </c>
      <c r="L624" s="93">
        <v>0</v>
      </c>
      <c r="M624" s="93">
        <v>0</v>
      </c>
      <c r="N624" s="93">
        <v>0</v>
      </c>
      <c r="O624" s="93">
        <v>0</v>
      </c>
      <c r="P624" s="93">
        <v>0</v>
      </c>
      <c r="Q624" s="93">
        <v>0</v>
      </c>
      <c r="R624" s="94">
        <v>0</v>
      </c>
      <c r="S624" s="95">
        <f t="shared" si="263"/>
        <v>0</v>
      </c>
      <c r="U624" s="278" t="s">
        <v>135</v>
      </c>
      <c r="V624" s="123">
        <v>0</v>
      </c>
      <c r="W624" s="123">
        <v>0</v>
      </c>
      <c r="X624" s="123">
        <v>0</v>
      </c>
      <c r="Y624" s="123">
        <v>0</v>
      </c>
      <c r="Z624" s="123">
        <v>0</v>
      </c>
      <c r="AA624" s="123">
        <v>0</v>
      </c>
      <c r="AB624" s="123">
        <v>0</v>
      </c>
      <c r="AC624" s="123">
        <v>0</v>
      </c>
      <c r="AD624" s="123">
        <v>0</v>
      </c>
      <c r="AE624" s="123">
        <f t="shared" si="265"/>
        <v>0</v>
      </c>
      <c r="AF624" s="125">
        <f t="shared" si="261"/>
        <v>0</v>
      </c>
      <c r="AG624" s="2" t="str">
        <f t="shared" si="264"/>
        <v/>
      </c>
    </row>
    <row r="625" spans="1:38" ht="15.75" thickBot="1">
      <c r="A625" s="60" t="s">
        <v>11</v>
      </c>
      <c r="B625" s="54">
        <v>4.4000000000000004</v>
      </c>
      <c r="C625" s="54">
        <v>0</v>
      </c>
      <c r="D625" s="54">
        <v>0</v>
      </c>
      <c r="E625" s="54">
        <v>0</v>
      </c>
      <c r="F625" s="398"/>
      <c r="G625" s="54">
        <v>0</v>
      </c>
      <c r="H625" s="68">
        <v>0</v>
      </c>
      <c r="I625" s="69">
        <f t="shared" si="262"/>
        <v>4.4000000000000004</v>
      </c>
      <c r="K625" s="82" t="s">
        <v>11</v>
      </c>
      <c r="L625" s="54">
        <v>4.4000000000000004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8">
        <v>0</v>
      </c>
      <c r="S625" s="99">
        <f t="shared" si="263"/>
        <v>4.4000000000000004</v>
      </c>
      <c r="U625" s="280" t="s">
        <v>11</v>
      </c>
      <c r="V625" s="119">
        <v>4.4000000000000004</v>
      </c>
      <c r="W625" s="119">
        <v>0</v>
      </c>
      <c r="X625" s="119">
        <v>0</v>
      </c>
      <c r="Y625" s="119">
        <v>0</v>
      </c>
      <c r="Z625" s="119">
        <v>0</v>
      </c>
      <c r="AA625" s="119">
        <v>0</v>
      </c>
      <c r="AB625" s="119">
        <v>0</v>
      </c>
      <c r="AC625" s="119">
        <v>0</v>
      </c>
      <c r="AD625" s="119">
        <v>0</v>
      </c>
      <c r="AE625" s="119">
        <f>P625</f>
        <v>0</v>
      </c>
      <c r="AF625" s="139">
        <f t="shared" si="261"/>
        <v>4.4000000000000004</v>
      </c>
      <c r="AG625" s="2" t="str">
        <f t="shared" si="264"/>
        <v/>
      </c>
    </row>
    <row r="626" spans="1:38" ht="15">
      <c r="A626" s="34" t="s">
        <v>26</v>
      </c>
      <c r="B626" s="70">
        <f>SUM(B605:B621)</f>
        <v>35175.359205297726</v>
      </c>
      <c r="C626" s="70">
        <f t="shared" ref="C626:I626" si="266">SUM(C605:C621)</f>
        <v>0</v>
      </c>
      <c r="D626" s="70">
        <f t="shared" si="266"/>
        <v>7895.0254553395944</v>
      </c>
      <c r="E626" s="70">
        <f t="shared" si="266"/>
        <v>3968.8543185338917</v>
      </c>
      <c r="F626" s="70">
        <f t="shared" si="266"/>
        <v>0</v>
      </c>
      <c r="G626" s="70">
        <f t="shared" si="266"/>
        <v>1841.0141873162197</v>
      </c>
      <c r="H626" s="71">
        <f t="shared" si="266"/>
        <v>0</v>
      </c>
      <c r="I626" s="40">
        <f t="shared" si="266"/>
        <v>48880.253166487433</v>
      </c>
      <c r="K626" s="83" t="s">
        <v>26</v>
      </c>
      <c r="L626" s="70">
        <f>SUM(L605:L621)</f>
        <v>35175.359205297726</v>
      </c>
      <c r="M626" s="70">
        <f t="shared" ref="M626:S626" si="267">SUM(M605:M621)</f>
        <v>0</v>
      </c>
      <c r="N626" s="70">
        <f t="shared" si="267"/>
        <v>7895.0254553395944</v>
      </c>
      <c r="O626" s="70">
        <f t="shared" si="267"/>
        <v>3968.8543185338917</v>
      </c>
      <c r="P626" s="70">
        <f t="shared" si="267"/>
        <v>21980.351328898094</v>
      </c>
      <c r="Q626" s="70">
        <f t="shared" si="267"/>
        <v>1841.0141873162197</v>
      </c>
      <c r="R626" s="71">
        <f t="shared" si="267"/>
        <v>0</v>
      </c>
      <c r="S626" s="100">
        <f t="shared" si="267"/>
        <v>70860.604495385531</v>
      </c>
      <c r="U626" s="112" t="s">
        <v>62</v>
      </c>
      <c r="V626" s="132">
        <f>SUM(V605:V621)</f>
        <v>35175.359205297726</v>
      </c>
      <c r="W626" s="132">
        <f t="shared" ref="W626:AE626" si="268">SUM(W605:W621)</f>
        <v>6770.3552592870246</v>
      </c>
      <c r="X626" s="132">
        <f t="shared" si="268"/>
        <v>1124.6701960525704</v>
      </c>
      <c r="Y626" s="132">
        <f t="shared" si="268"/>
        <v>1219.6043833366812</v>
      </c>
      <c r="Z626" s="132">
        <f t="shared" si="268"/>
        <v>1212.4440297740673</v>
      </c>
      <c r="AA626" s="132">
        <f t="shared" si="268"/>
        <v>547.24013851669372</v>
      </c>
      <c r="AB626" s="132">
        <f t="shared" si="268"/>
        <v>972.84457438873949</v>
      </c>
      <c r="AC626" s="132">
        <f t="shared" si="268"/>
        <v>868.16961292748033</v>
      </c>
      <c r="AD626" s="132">
        <f t="shared" si="268"/>
        <v>989.56576690644954</v>
      </c>
      <c r="AE626" s="132">
        <f t="shared" si="268"/>
        <v>21980.351328898094</v>
      </c>
      <c r="AF626" s="134">
        <f>SUM(AF605:AF621)</f>
        <v>70860.604495385531</v>
      </c>
      <c r="AG626" s="2" t="str">
        <f t="shared" si="264"/>
        <v/>
      </c>
    </row>
    <row r="627" spans="1:38" s="14" customFormat="1" ht="15.75" thickBot="1">
      <c r="A627" s="61" t="s">
        <v>86</v>
      </c>
      <c r="B627" s="49">
        <f>IF($I626=0,"-",B626/$I626)</f>
        <v>0.71962309780781053</v>
      </c>
      <c r="C627" s="49">
        <f t="shared" ref="C627:H627" si="269">IF($I626=0,"-",C626/$I626)</f>
        <v>0</v>
      </c>
      <c r="D627" s="49">
        <f t="shared" si="269"/>
        <v>0.16151768748923884</v>
      </c>
      <c r="E627" s="49">
        <f t="shared" si="269"/>
        <v>8.1195453407654605E-2</v>
      </c>
      <c r="F627" s="49">
        <f t="shared" si="269"/>
        <v>0</v>
      </c>
      <c r="G627" s="49">
        <f t="shared" si="269"/>
        <v>3.7663761295296014E-2</v>
      </c>
      <c r="H627" s="72">
        <f t="shared" si="269"/>
        <v>0</v>
      </c>
      <c r="I627" s="50">
        <f>SUM(B627:H627)</f>
        <v>1</v>
      </c>
      <c r="K627" s="84" t="s">
        <v>86</v>
      </c>
      <c r="L627" s="101">
        <f>IF($S626=0,"-",L626/$S626)</f>
        <v>0.4964021892811874</v>
      </c>
      <c r="M627" s="101">
        <f t="shared" ref="M627:R627" si="270">IF($S626=0,"-",M626/$S626)</f>
        <v>0</v>
      </c>
      <c r="N627" s="101">
        <f t="shared" si="270"/>
        <v>0.11141628711132039</v>
      </c>
      <c r="O627" s="101">
        <f t="shared" si="270"/>
        <v>5.6009320648574834E-2</v>
      </c>
      <c r="P627" s="101">
        <f t="shared" si="270"/>
        <v>0.31019141715520454</v>
      </c>
      <c r="Q627" s="101">
        <f t="shared" si="270"/>
        <v>2.5980785803712797E-2</v>
      </c>
      <c r="R627" s="102">
        <f t="shared" si="270"/>
        <v>0</v>
      </c>
      <c r="S627" s="103">
        <f>SUM(L627:R627)</f>
        <v>0.99999999999999989</v>
      </c>
      <c r="U627" s="113" t="s">
        <v>86</v>
      </c>
      <c r="V627" s="135">
        <f>V626/$AF626</f>
        <v>0.4964021892811874</v>
      </c>
      <c r="W627" s="135">
        <f t="shared" ref="W627:AF627" si="271">W626/$AF626</f>
        <v>9.5544700860234866E-2</v>
      </c>
      <c r="X627" s="135">
        <f t="shared" si="271"/>
        <v>1.5871586251085527E-2</v>
      </c>
      <c r="Y627" s="135">
        <f t="shared" si="271"/>
        <v>1.721131779811591E-2</v>
      </c>
      <c r="Z627" s="135">
        <f t="shared" si="271"/>
        <v>1.7110269357820989E-2</v>
      </c>
      <c r="AA627" s="135">
        <f t="shared" si="271"/>
        <v>7.7227698297765747E-3</v>
      </c>
      <c r="AB627" s="135">
        <f t="shared" si="271"/>
        <v>1.3728990619210587E-2</v>
      </c>
      <c r="AC627" s="135">
        <f t="shared" si="271"/>
        <v>1.2251795184502213E-2</v>
      </c>
      <c r="AD627" s="135">
        <f t="shared" si="271"/>
        <v>1.3964963662861363E-2</v>
      </c>
      <c r="AE627" s="135">
        <f t="shared" si="271"/>
        <v>0.31019141715520454</v>
      </c>
      <c r="AF627" s="136">
        <f t="shared" si="271"/>
        <v>1</v>
      </c>
      <c r="AG627" s="15"/>
      <c r="AH627" s="15"/>
      <c r="AI627" s="15"/>
      <c r="AJ627" s="20"/>
      <c r="AK627" s="15"/>
      <c r="AL627" s="15"/>
    </row>
    <row r="628" spans="1:38" ht="15" thickBot="1">
      <c r="A628" s="32"/>
      <c r="B628" s="32"/>
      <c r="C628" s="32"/>
      <c r="D628" s="32"/>
      <c r="E628" s="32"/>
      <c r="F628" s="32"/>
      <c r="G628" s="32"/>
      <c r="H628" s="32"/>
      <c r="I628" s="32"/>
      <c r="K628" s="32"/>
      <c r="L628" s="32"/>
      <c r="M628" s="32"/>
      <c r="N628" s="32"/>
      <c r="O628" s="32"/>
      <c r="P628" s="32"/>
      <c r="Q628" s="32"/>
      <c r="R628" s="32"/>
      <c r="S628" s="3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</row>
    <row r="629" spans="1:38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394" t="s">
        <v>50</v>
      </c>
      <c r="L629" s="86" t="s">
        <v>0</v>
      </c>
      <c r="M629" s="86" t="s">
        <v>1</v>
      </c>
      <c r="N629" s="86" t="s">
        <v>2</v>
      </c>
      <c r="O629" s="86" t="s">
        <v>3</v>
      </c>
      <c r="P629" s="86" t="s">
        <v>27</v>
      </c>
      <c r="Q629" s="86" t="s">
        <v>4</v>
      </c>
      <c r="R629" s="86" t="s">
        <v>5</v>
      </c>
      <c r="S629" s="87" t="s">
        <v>6</v>
      </c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</row>
    <row r="630" spans="1:38" ht="15">
      <c r="A630" s="442" t="s">
        <v>50</v>
      </c>
      <c r="B630" s="386" t="s">
        <v>119</v>
      </c>
      <c r="C630" s="387"/>
      <c r="D630" s="387"/>
      <c r="E630" s="387"/>
      <c r="F630" s="387"/>
      <c r="G630" s="387"/>
      <c r="H630" s="387"/>
      <c r="I630" s="388"/>
      <c r="K630" s="395" t="s">
        <v>50</v>
      </c>
      <c r="L630" s="389" t="s">
        <v>119</v>
      </c>
      <c r="M630" s="390"/>
      <c r="N630" s="390"/>
      <c r="O630" s="390"/>
      <c r="P630" s="390"/>
      <c r="Q630" s="390"/>
      <c r="R630" s="390"/>
      <c r="S630" s="391"/>
      <c r="V630" s="284" t="str">
        <f>+IF(ABS(V626-L626)&gt;0.01,V626-L626,"")</f>
        <v/>
      </c>
      <c r="W630" s="284" t="str">
        <f>+IF(ABS(W626+X626-N626)&gt;0.01,W626+X626-N626,"")</f>
        <v/>
      </c>
      <c r="X630" s="284"/>
      <c r="Y630" s="284" t="str">
        <f>+IF(ABS(SUM(Y626:AA626,AD626)-O626)&gt;0.01,SUM(Y626:AA626,AD626)-O626,"")</f>
        <v/>
      </c>
      <c r="Z630" s="284"/>
      <c r="AA630" s="284"/>
      <c r="AB630" s="284" t="str">
        <f>+IF(ABS(AB626+AC626-Q626)&gt;0.01,AB626+AC626-Q626,"")</f>
        <v/>
      </c>
      <c r="AC630" s="284"/>
      <c r="AD630" s="284"/>
      <c r="AE630" s="284" t="str">
        <f>+IF(ABS(AE626-P626)&gt;0.01,AE626-U626,"")</f>
        <v/>
      </c>
      <c r="AF630" s="284" t="str">
        <f>+IF(ABS(AF626-S626)&gt;0.01,AF626-V626,"")</f>
        <v/>
      </c>
      <c r="AG630" s="8"/>
      <c r="AH630" s="8"/>
      <c r="AI630" s="8"/>
      <c r="AJ630" s="8"/>
      <c r="AK630" s="8"/>
      <c r="AL630" s="8"/>
    </row>
    <row r="631" spans="1:38" ht="15">
      <c r="A631" s="26" t="s">
        <v>7</v>
      </c>
      <c r="B631" s="38">
        <v>2.3953616348293794E-2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2.3953616348293794E-2</v>
      </c>
      <c r="K631" s="85" t="s">
        <v>7</v>
      </c>
      <c r="L631" s="38">
        <v>2.3953616348293794E-2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4">
        <v>0</v>
      </c>
      <c r="S631" s="105">
        <f>SUM(L631:R631)</f>
        <v>2.3953616348293794E-2</v>
      </c>
      <c r="V631" s="284"/>
      <c r="W631" s="284"/>
      <c r="X631" s="284"/>
      <c r="Y631" s="284"/>
      <c r="Z631" s="284"/>
      <c r="AA631" s="284"/>
      <c r="AB631" s="284"/>
      <c r="AC631" s="284"/>
      <c r="AD631" s="284"/>
      <c r="AE631" s="284"/>
      <c r="AF631" s="284" t="str">
        <f>+IF(ABS(AF626-AE626-I626)&gt;0.01,AF626-AE626-I626,"")</f>
        <v/>
      </c>
      <c r="AG631" s="8"/>
      <c r="AH631" s="8"/>
      <c r="AI631" s="8"/>
      <c r="AJ631" s="8"/>
      <c r="AK631" s="8"/>
      <c r="AL631" s="8"/>
    </row>
    <row r="632" spans="1:38" ht="15">
      <c r="A632" s="27" t="s">
        <v>8</v>
      </c>
      <c r="B632" s="41">
        <v>13.766900859354861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72">SUM(B632:H632)</f>
        <v>13.766900859354861</v>
      </c>
      <c r="K632" s="77" t="s">
        <v>8</v>
      </c>
      <c r="L632" s="90">
        <v>13.766900859354861</v>
      </c>
      <c r="M632" s="90">
        <v>0</v>
      </c>
      <c r="N632" s="90">
        <v>0</v>
      </c>
      <c r="O632" s="90">
        <v>0</v>
      </c>
      <c r="P632" s="90">
        <v>0</v>
      </c>
      <c r="Q632" s="90">
        <v>0</v>
      </c>
      <c r="R632" s="91">
        <v>0</v>
      </c>
      <c r="S632" s="92">
        <f t="shared" ref="S632:S651" si="273">SUM(L632:R632)</f>
        <v>13.766900859354861</v>
      </c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</row>
    <row r="633" spans="1:38" ht="15">
      <c r="A633" s="28" t="s">
        <v>10</v>
      </c>
      <c r="B633" s="44">
        <v>13.236955308088172</v>
      </c>
      <c r="C633" s="44">
        <v>0</v>
      </c>
      <c r="D633" s="44">
        <v>4.2403864111190216E-2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72"/>
        <v>13.279359172199362</v>
      </c>
      <c r="K633" s="78" t="s">
        <v>10</v>
      </c>
      <c r="L633" s="44">
        <v>13.236955308088172</v>
      </c>
      <c r="M633" s="44">
        <v>0</v>
      </c>
      <c r="N633" s="44">
        <v>4.2403864111190216E-2</v>
      </c>
      <c r="O633" s="44">
        <v>0</v>
      </c>
      <c r="P633" s="44">
        <v>0</v>
      </c>
      <c r="Q633" s="44">
        <v>0</v>
      </c>
      <c r="R633" s="88">
        <v>0</v>
      </c>
      <c r="S633" s="89">
        <f t="shared" si="273"/>
        <v>13.279359172199362</v>
      </c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</row>
    <row r="634" spans="1:38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72"/>
        <v>0</v>
      </c>
      <c r="K634" s="77" t="s">
        <v>55</v>
      </c>
      <c r="L634" s="90">
        <v>0</v>
      </c>
      <c r="M634" s="90">
        <v>0</v>
      </c>
      <c r="N634" s="90">
        <v>0</v>
      </c>
      <c r="O634" s="90">
        <v>0</v>
      </c>
      <c r="P634" s="90">
        <v>0</v>
      </c>
      <c r="Q634" s="90">
        <v>0</v>
      </c>
      <c r="R634" s="91">
        <v>0</v>
      </c>
      <c r="S634" s="92">
        <f t="shared" si="273"/>
        <v>0</v>
      </c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</row>
    <row r="635" spans="1:38" ht="15">
      <c r="A635" s="28" t="s">
        <v>16</v>
      </c>
      <c r="B635" s="44">
        <v>192.35943304945715</v>
      </c>
      <c r="C635" s="44">
        <v>0.83138952630090279</v>
      </c>
      <c r="D635" s="44">
        <v>15.500271143859795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72"/>
        <v>208.69109371961787</v>
      </c>
      <c r="K635" s="78" t="s">
        <v>16</v>
      </c>
      <c r="L635" s="44">
        <v>192.35943304945715</v>
      </c>
      <c r="M635" s="44">
        <v>0.83138952630090279</v>
      </c>
      <c r="N635" s="44">
        <v>15.500271143859795</v>
      </c>
      <c r="O635" s="44">
        <v>0</v>
      </c>
      <c r="P635" s="44">
        <v>0</v>
      </c>
      <c r="Q635" s="44">
        <v>0</v>
      </c>
      <c r="R635" s="88">
        <v>0</v>
      </c>
      <c r="S635" s="89">
        <f t="shared" si="273"/>
        <v>208.69109371961787</v>
      </c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</row>
    <row r="636" spans="1:38" ht="15">
      <c r="A636" s="27" t="s">
        <v>67</v>
      </c>
      <c r="B636" s="41">
        <v>9.9703350648265783</v>
      </c>
      <c r="C636" s="41">
        <v>0.22500859130187859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72"/>
        <v>10.195343656128458</v>
      </c>
      <c r="K636" s="77" t="s">
        <v>67</v>
      </c>
      <c r="L636" s="90">
        <v>9.9703350648265783</v>
      </c>
      <c r="M636" s="90">
        <v>0.22500859130187859</v>
      </c>
      <c r="N636" s="90">
        <v>0</v>
      </c>
      <c r="O636" s="90">
        <v>0</v>
      </c>
      <c r="P636" s="90">
        <v>0</v>
      </c>
      <c r="Q636" s="90">
        <v>0</v>
      </c>
      <c r="R636" s="91">
        <v>0</v>
      </c>
      <c r="S636" s="92">
        <f t="shared" si="273"/>
        <v>10.195343656128458</v>
      </c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</row>
    <row r="637" spans="1:38" ht="15">
      <c r="A637" s="28" t="s">
        <v>57</v>
      </c>
      <c r="B637" s="44">
        <v>0</v>
      </c>
      <c r="C637" s="44">
        <v>1.05538535345549</v>
      </c>
      <c r="D637" s="44">
        <v>0</v>
      </c>
      <c r="E637" s="44">
        <v>51.223825446876212</v>
      </c>
      <c r="F637" s="44">
        <v>2022.9712512012043</v>
      </c>
      <c r="G637" s="44">
        <v>0</v>
      </c>
      <c r="H637" s="45">
        <v>0</v>
      </c>
      <c r="I637" s="40">
        <f t="shared" si="272"/>
        <v>2075.2504620015361</v>
      </c>
      <c r="K637" s="78" t="s">
        <v>57</v>
      </c>
      <c r="L637" s="44">
        <v>0</v>
      </c>
      <c r="M637" s="44">
        <v>1.05538535345549</v>
      </c>
      <c r="N637" s="44">
        <v>0</v>
      </c>
      <c r="O637" s="44">
        <v>51.223825446876212</v>
      </c>
      <c r="P637" s="44">
        <v>2022.9712512012043</v>
      </c>
      <c r="Q637" s="44">
        <v>0</v>
      </c>
      <c r="R637" s="88">
        <v>0</v>
      </c>
      <c r="S637" s="89">
        <f t="shared" si="273"/>
        <v>2075.2504620015361</v>
      </c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</row>
    <row r="638" spans="1:38" ht="15">
      <c r="A638" s="27" t="s">
        <v>12</v>
      </c>
      <c r="B638" s="41">
        <v>0</v>
      </c>
      <c r="C638" s="41">
        <v>0</v>
      </c>
      <c r="D638" s="41">
        <v>0</v>
      </c>
      <c r="E638" s="41">
        <v>30.867119113844879</v>
      </c>
      <c r="F638" s="41">
        <v>0</v>
      </c>
      <c r="G638" s="41">
        <v>0</v>
      </c>
      <c r="H638" s="42">
        <v>0</v>
      </c>
      <c r="I638" s="43">
        <f t="shared" si="272"/>
        <v>30.867119113844879</v>
      </c>
      <c r="K638" s="77" t="s">
        <v>12</v>
      </c>
      <c r="L638" s="90">
        <v>0</v>
      </c>
      <c r="M638" s="90">
        <v>0</v>
      </c>
      <c r="N638" s="90">
        <v>0</v>
      </c>
      <c r="O638" s="90">
        <v>30.867119113844879</v>
      </c>
      <c r="P638" s="90">
        <v>0</v>
      </c>
      <c r="Q638" s="90">
        <v>0</v>
      </c>
      <c r="R638" s="91">
        <v>0</v>
      </c>
      <c r="S638" s="92">
        <f t="shared" si="273"/>
        <v>30.867119113844879</v>
      </c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</row>
    <row r="639" spans="1:38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72"/>
        <v>0</v>
      </c>
      <c r="K639" s="78" t="s">
        <v>58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8">
        <v>0</v>
      </c>
      <c r="S639" s="89">
        <f t="shared" si="273"/>
        <v>0</v>
      </c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</row>
    <row r="640" spans="1:38" ht="15">
      <c r="A640" s="27" t="s">
        <v>17</v>
      </c>
      <c r="B640" s="41">
        <v>54.073362641121108</v>
      </c>
      <c r="C640" s="41">
        <v>0</v>
      </c>
      <c r="D640" s="41">
        <v>0.26178168279942021</v>
      </c>
      <c r="E640" s="41">
        <v>1.5928664687664156</v>
      </c>
      <c r="F640" s="41">
        <v>0</v>
      </c>
      <c r="G640" s="41">
        <v>0</v>
      </c>
      <c r="H640" s="42">
        <v>0</v>
      </c>
      <c r="I640" s="43">
        <f t="shared" si="272"/>
        <v>55.928010792686948</v>
      </c>
      <c r="K640" s="77" t="s">
        <v>17</v>
      </c>
      <c r="L640" s="90">
        <v>54.073362641121108</v>
      </c>
      <c r="M640" s="90">
        <v>0</v>
      </c>
      <c r="N640" s="90">
        <v>0.26178168279942021</v>
      </c>
      <c r="O640" s="90">
        <v>1.5928664687664156</v>
      </c>
      <c r="P640" s="90">
        <v>0</v>
      </c>
      <c r="Q640" s="90">
        <v>0</v>
      </c>
      <c r="R640" s="91">
        <v>0</v>
      </c>
      <c r="S640" s="92">
        <f t="shared" si="273"/>
        <v>55.928010792686948</v>
      </c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</row>
    <row r="641" spans="1:38" ht="15">
      <c r="A641" s="28" t="s">
        <v>139</v>
      </c>
      <c r="B641" s="44">
        <v>86.649056055897518</v>
      </c>
      <c r="C641" s="44">
        <v>0</v>
      </c>
      <c r="D641" s="44">
        <v>22.394997627701102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72"/>
        <v>109.04405368359862</v>
      </c>
      <c r="K641" s="78" t="s">
        <v>139</v>
      </c>
      <c r="L641" s="44">
        <v>86.649056055897518</v>
      </c>
      <c r="M641" s="44">
        <v>0</v>
      </c>
      <c r="N641" s="44">
        <v>22.394997627701102</v>
      </c>
      <c r="O641" s="44">
        <v>0</v>
      </c>
      <c r="P641" s="44">
        <v>0</v>
      </c>
      <c r="Q641" s="44">
        <v>0</v>
      </c>
      <c r="R641" s="88">
        <v>0</v>
      </c>
      <c r="S641" s="89">
        <f t="shared" si="273"/>
        <v>109.04405368359862</v>
      </c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</row>
    <row r="642" spans="1:38" ht="15">
      <c r="A642" s="27" t="s">
        <v>25</v>
      </c>
      <c r="B642" s="41">
        <v>229.16699227388236</v>
      </c>
      <c r="C642" s="41">
        <v>0.29776205108673348</v>
      </c>
      <c r="D642" s="41">
        <v>4.7401590971941081</v>
      </c>
      <c r="E642" s="41">
        <v>380.8037829183844</v>
      </c>
      <c r="F642" s="41">
        <v>0</v>
      </c>
      <c r="G642" s="41">
        <v>128.41474818467398</v>
      </c>
      <c r="H642" s="42">
        <v>1.80165778394628</v>
      </c>
      <c r="I642" s="43">
        <f t="shared" si="272"/>
        <v>745.22510230916782</v>
      </c>
      <c r="K642" s="77" t="s">
        <v>25</v>
      </c>
      <c r="L642" s="90">
        <v>229.16699227388236</v>
      </c>
      <c r="M642" s="90">
        <v>0.29776205108673348</v>
      </c>
      <c r="N642" s="90">
        <v>4.7401590971941081</v>
      </c>
      <c r="O642" s="90">
        <v>380.8037829183844</v>
      </c>
      <c r="P642" s="90">
        <v>0</v>
      </c>
      <c r="Q642" s="90">
        <v>128.41474818467398</v>
      </c>
      <c r="R642" s="91">
        <v>1.80165778394628</v>
      </c>
      <c r="S642" s="92">
        <f t="shared" si="273"/>
        <v>745.22510230916782</v>
      </c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</row>
    <row r="643" spans="1:38" ht="15">
      <c r="A643" s="28" t="s">
        <v>24</v>
      </c>
      <c r="B643" s="44">
        <v>57.277147592515398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72"/>
        <v>57.277147592515398</v>
      </c>
      <c r="K643" s="78" t="s">
        <v>24</v>
      </c>
      <c r="L643" s="44">
        <v>57.277147592515398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8">
        <v>0</v>
      </c>
      <c r="S643" s="89">
        <f t="shared" si="273"/>
        <v>57.277147592515398</v>
      </c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</row>
    <row r="644" spans="1:38" ht="15">
      <c r="A644" s="27" t="s">
        <v>59</v>
      </c>
      <c r="B644" s="41">
        <v>481.64024181717122</v>
      </c>
      <c r="C644" s="41">
        <v>21.816668281152992</v>
      </c>
      <c r="D644" s="41">
        <v>274.24961266885146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72"/>
        <v>777.70652276717567</v>
      </c>
      <c r="K644" s="77" t="s">
        <v>59</v>
      </c>
      <c r="L644" s="90">
        <v>481.64024181717122</v>
      </c>
      <c r="M644" s="90">
        <v>21.816668281152992</v>
      </c>
      <c r="N644" s="90">
        <v>274.24961266885146</v>
      </c>
      <c r="O644" s="90">
        <v>0</v>
      </c>
      <c r="P644" s="90">
        <v>0</v>
      </c>
      <c r="Q644" s="90">
        <v>0</v>
      </c>
      <c r="R644" s="91">
        <v>0</v>
      </c>
      <c r="S644" s="92">
        <f t="shared" si="273"/>
        <v>777.70652276717567</v>
      </c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</row>
    <row r="645" spans="1:38" ht="15">
      <c r="A645" s="28" t="s">
        <v>22</v>
      </c>
      <c r="B645" s="44">
        <v>598.02681216700341</v>
      </c>
      <c r="C645" s="44">
        <v>0</v>
      </c>
      <c r="D645" s="44">
        <v>0</v>
      </c>
      <c r="E645" s="44">
        <v>0</v>
      </c>
      <c r="F645" s="44">
        <v>39.06560274620513</v>
      </c>
      <c r="G645" s="44">
        <v>0</v>
      </c>
      <c r="H645" s="45">
        <v>0</v>
      </c>
      <c r="I645" s="40">
        <f t="shared" si="272"/>
        <v>637.09241491320859</v>
      </c>
      <c r="K645" s="78" t="s">
        <v>22</v>
      </c>
      <c r="L645" s="44">
        <v>598.02681216700341</v>
      </c>
      <c r="M645" s="44">
        <v>0</v>
      </c>
      <c r="N645" s="44">
        <v>0</v>
      </c>
      <c r="O645" s="44">
        <v>0</v>
      </c>
      <c r="P645" s="44">
        <v>39.06560274620513</v>
      </c>
      <c r="Q645" s="44">
        <v>0</v>
      </c>
      <c r="R645" s="88">
        <v>0</v>
      </c>
      <c r="S645" s="89">
        <f t="shared" si="273"/>
        <v>637.09241491320859</v>
      </c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</row>
    <row r="646" spans="1:38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72"/>
        <v>0</v>
      </c>
      <c r="K646" s="77" t="s">
        <v>21</v>
      </c>
      <c r="L646" s="90">
        <v>0</v>
      </c>
      <c r="M646" s="90">
        <v>0</v>
      </c>
      <c r="N646" s="90">
        <v>0</v>
      </c>
      <c r="O646" s="90">
        <v>0</v>
      </c>
      <c r="P646" s="90">
        <v>0</v>
      </c>
      <c r="Q646" s="90">
        <v>0</v>
      </c>
      <c r="R646" s="91">
        <v>0</v>
      </c>
      <c r="S646" s="92">
        <f t="shared" si="273"/>
        <v>0</v>
      </c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</row>
    <row r="647" spans="1:38" ht="15">
      <c r="A647" s="29" t="s">
        <v>63</v>
      </c>
      <c r="B647" s="44">
        <v>11.990640113684021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72"/>
        <v>11.990640113684021</v>
      </c>
      <c r="K647" s="79" t="s">
        <v>63</v>
      </c>
      <c r="L647" s="44">
        <v>11.990640113684021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8">
        <v>0</v>
      </c>
      <c r="S647" s="89">
        <f t="shared" si="273"/>
        <v>11.990640113684021</v>
      </c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</row>
    <row r="648" spans="1:38">
      <c r="A648" s="58" t="s">
        <v>23</v>
      </c>
      <c r="B648" s="62">
        <v>11.990640113684021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272"/>
        <v>11.990640113684021</v>
      </c>
      <c r="K648" s="80" t="s">
        <v>23</v>
      </c>
      <c r="L648" s="93">
        <v>11.990640113684021</v>
      </c>
      <c r="M648" s="93">
        <v>0</v>
      </c>
      <c r="N648" s="93">
        <v>0</v>
      </c>
      <c r="O648" s="93">
        <v>0</v>
      </c>
      <c r="P648" s="93">
        <v>0</v>
      </c>
      <c r="Q648" s="93">
        <v>0</v>
      </c>
      <c r="R648" s="94">
        <v>0</v>
      </c>
      <c r="S648" s="95">
        <f t="shared" si="273"/>
        <v>11.990640113684021</v>
      </c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</row>
    <row r="649" spans="1:38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272"/>
        <v>0</v>
      </c>
      <c r="K649" s="81" t="s">
        <v>19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96">
        <v>0</v>
      </c>
      <c r="S649" s="97">
        <f t="shared" si="273"/>
        <v>0</v>
      </c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</row>
    <row r="650" spans="1:38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272"/>
        <v>0</v>
      </c>
      <c r="K650" s="80" t="s">
        <v>20</v>
      </c>
      <c r="L650" s="93">
        <v>0</v>
      </c>
      <c r="M650" s="93">
        <v>0</v>
      </c>
      <c r="N650" s="93">
        <v>0</v>
      </c>
      <c r="O650" s="93">
        <v>0</v>
      </c>
      <c r="P650" s="93">
        <v>0</v>
      </c>
      <c r="Q650" s="93">
        <v>0</v>
      </c>
      <c r="R650" s="94">
        <v>0</v>
      </c>
      <c r="S650" s="95">
        <f t="shared" si="273"/>
        <v>0</v>
      </c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</row>
    <row r="651" spans="1:38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272"/>
        <v>0</v>
      </c>
      <c r="K651" s="82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8">
        <v>0</v>
      </c>
      <c r="S651" s="99">
        <f t="shared" si="273"/>
        <v>0</v>
      </c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</row>
    <row r="652" spans="1:38" ht="15">
      <c r="A652" s="34" t="s">
        <v>26</v>
      </c>
      <c r="B652" s="70">
        <f>SUM(B631:B647)</f>
        <v>1748.1818305593501</v>
      </c>
      <c r="C652" s="70">
        <f t="shared" ref="C652:I652" si="274">SUM(C631:C647)</f>
        <v>24.226213803297998</v>
      </c>
      <c r="D652" s="70">
        <f t="shared" si="274"/>
        <v>317.18922608451709</v>
      </c>
      <c r="E652" s="70">
        <f t="shared" si="274"/>
        <v>464.48759394787191</v>
      </c>
      <c r="F652" s="70">
        <f t="shared" si="274"/>
        <v>2062.0368539474093</v>
      </c>
      <c r="G652" s="70">
        <f t="shared" si="274"/>
        <v>128.41474818467398</v>
      </c>
      <c r="H652" s="71">
        <f t="shared" si="274"/>
        <v>1.80165778394628</v>
      </c>
      <c r="I652" s="40">
        <f t="shared" si="274"/>
        <v>4746.3381243110671</v>
      </c>
      <c r="K652" s="83" t="s">
        <v>26</v>
      </c>
      <c r="L652" s="70">
        <f>SUM(L631:L647)</f>
        <v>1748.1818305593501</v>
      </c>
      <c r="M652" s="70">
        <f t="shared" ref="M652:S652" si="275">SUM(M631:M647)</f>
        <v>24.226213803297998</v>
      </c>
      <c r="N652" s="70">
        <f t="shared" si="275"/>
        <v>317.18922608451709</v>
      </c>
      <c r="O652" s="70">
        <f t="shared" si="275"/>
        <v>464.48759394787191</v>
      </c>
      <c r="P652" s="70">
        <f t="shared" si="275"/>
        <v>2062.0368539474093</v>
      </c>
      <c r="Q652" s="70">
        <f t="shared" si="275"/>
        <v>128.41474818467398</v>
      </c>
      <c r="R652" s="71">
        <f t="shared" si="275"/>
        <v>1.80165778394628</v>
      </c>
      <c r="S652" s="100">
        <f t="shared" si="275"/>
        <v>4746.3381243110671</v>
      </c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</row>
    <row r="653" spans="1:38" s="14" customFormat="1" ht="15.75" thickBot="1">
      <c r="A653" s="61" t="s">
        <v>86</v>
      </c>
      <c r="B653" s="49">
        <f>IF($I652=0,"-",B652/$I652)</f>
        <v>0.36832222753053429</v>
      </c>
      <c r="C653" s="49">
        <f t="shared" ref="C653:H653" si="276">IF($I652=0,"-",C652/$I652)</f>
        <v>5.1041904661637315E-3</v>
      </c>
      <c r="D653" s="49">
        <f t="shared" si="276"/>
        <v>6.6828198450475385E-2</v>
      </c>
      <c r="E653" s="49">
        <f t="shared" si="276"/>
        <v>9.7862306009918437E-2</v>
      </c>
      <c r="F653" s="49">
        <f t="shared" si="276"/>
        <v>0.43444794701530348</v>
      </c>
      <c r="G653" s="49">
        <f t="shared" si="276"/>
        <v>2.7055541518823722E-2</v>
      </c>
      <c r="H653" s="72">
        <f t="shared" si="276"/>
        <v>3.7958900878090965E-4</v>
      </c>
      <c r="I653" s="50">
        <f>SUM(B653:H653)</f>
        <v>1</v>
      </c>
      <c r="K653" s="84" t="s">
        <v>86</v>
      </c>
      <c r="L653" s="101">
        <f>IF($S652=0,"-",L652/$S652)</f>
        <v>0.36832222753053429</v>
      </c>
      <c r="M653" s="101">
        <f t="shared" ref="M653:R653" si="277">IF($S652=0,"-",M652/$S652)</f>
        <v>5.1041904661637315E-3</v>
      </c>
      <c r="N653" s="101">
        <f t="shared" si="277"/>
        <v>6.6828198450475385E-2</v>
      </c>
      <c r="O653" s="101">
        <f t="shared" si="277"/>
        <v>9.7862306009918437E-2</v>
      </c>
      <c r="P653" s="101">
        <f t="shared" si="277"/>
        <v>0.43444794701530348</v>
      </c>
      <c r="Q653" s="101">
        <f t="shared" si="277"/>
        <v>2.7055541518823722E-2</v>
      </c>
      <c r="R653" s="102">
        <f t="shared" si="277"/>
        <v>3.7958900878090965E-4</v>
      </c>
      <c r="S653" s="103">
        <f>SUM(L653:R653)</f>
        <v>1</v>
      </c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20"/>
      <c r="AK653" s="15"/>
      <c r="AL653" s="15"/>
    </row>
    <row r="654" spans="1:38"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</row>
    <row r="655" spans="1:38">
      <c r="I655" s="8"/>
      <c r="R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8">
      <c r="I656" s="8"/>
    </row>
  </sheetData>
  <mergeCells count="173">
    <mergeCell ref="U343:U344"/>
    <mergeCell ref="U369:U370"/>
    <mergeCell ref="U395:U396"/>
    <mergeCell ref="U421:U422"/>
    <mergeCell ref="U31:U32"/>
    <mergeCell ref="U603:U604"/>
    <mergeCell ref="V604:AF604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B475:E495"/>
    <mergeCell ref="G475:H495"/>
    <mergeCell ref="B474:I474"/>
    <mergeCell ref="F579:F599"/>
    <mergeCell ref="F605:F625"/>
    <mergeCell ref="L59:O79"/>
    <mergeCell ref="Q59:R79"/>
    <mergeCell ref="L449:O469"/>
    <mergeCell ref="Q449:R469"/>
    <mergeCell ref="L475:O495"/>
    <mergeCell ref="Q475:R495"/>
    <mergeCell ref="L501:O521"/>
    <mergeCell ref="Q501:R521"/>
    <mergeCell ref="L527:O547"/>
    <mergeCell ref="Q527:R547"/>
    <mergeCell ref="L553:O573"/>
    <mergeCell ref="Q553:R573"/>
    <mergeCell ref="G501:H521"/>
    <mergeCell ref="F267:F287"/>
    <mergeCell ref="F293:F313"/>
    <mergeCell ref="F319:F339"/>
    <mergeCell ref="F345:F365"/>
    <mergeCell ref="F371:F391"/>
    <mergeCell ref="F111:F131"/>
    <mergeCell ref="A577:A578"/>
    <mergeCell ref="A603:A604"/>
    <mergeCell ref="A629:A630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B604:I604"/>
    <mergeCell ref="B527:E547"/>
    <mergeCell ref="G527:H547"/>
    <mergeCell ref="B553:E573"/>
    <mergeCell ref="G553:H573"/>
    <mergeCell ref="F397:F417"/>
    <mergeCell ref="F423:F443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B240:I240"/>
    <mergeCell ref="L240:S240"/>
    <mergeCell ref="V240:AI240"/>
    <mergeCell ref="B266:I266"/>
    <mergeCell ref="L266:S266"/>
    <mergeCell ref="V266:AI266"/>
    <mergeCell ref="F241:F261"/>
    <mergeCell ref="L188:S188"/>
    <mergeCell ref="V188:AI188"/>
    <mergeCell ref="B214:I214"/>
    <mergeCell ref="L214:S214"/>
    <mergeCell ref="V214:AI214"/>
    <mergeCell ref="L84:S84"/>
    <mergeCell ref="B6:I6"/>
    <mergeCell ref="L6:S6"/>
    <mergeCell ref="B32:I32"/>
    <mergeCell ref="L32:S32"/>
    <mergeCell ref="F33:F53"/>
    <mergeCell ref="B59:E79"/>
    <mergeCell ref="L604:S604"/>
    <mergeCell ref="B630:I630"/>
    <mergeCell ref="L630:S630"/>
    <mergeCell ref="B500:I500"/>
    <mergeCell ref="L500:S500"/>
    <mergeCell ref="B526:I526"/>
    <mergeCell ref="L526:S526"/>
    <mergeCell ref="B552:I552"/>
    <mergeCell ref="L552:S552"/>
    <mergeCell ref="B578:I578"/>
    <mergeCell ref="L578:S578"/>
    <mergeCell ref="K577:K578"/>
    <mergeCell ref="K603:K604"/>
    <mergeCell ref="K629:K630"/>
    <mergeCell ref="B501:E521"/>
    <mergeCell ref="K499:K500"/>
    <mergeCell ref="K525:K526"/>
    <mergeCell ref="K551:K552"/>
    <mergeCell ref="B84:I84"/>
    <mergeCell ref="L474:S474"/>
    <mergeCell ref="B370:I370"/>
    <mergeCell ref="L370:S370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K369:K370"/>
    <mergeCell ref="K395:K396"/>
    <mergeCell ref="K421:K422"/>
    <mergeCell ref="F215:F235"/>
    <mergeCell ref="K447:K448"/>
    <mergeCell ref="K473:K474"/>
    <mergeCell ref="B449:E469"/>
    <mergeCell ref="G449:H469"/>
    <mergeCell ref="F137:F157"/>
    <mergeCell ref="F163:F183"/>
    <mergeCell ref="F189:F209"/>
    <mergeCell ref="G59:H79"/>
    <mergeCell ref="B318:I318"/>
    <mergeCell ref="L318:S318"/>
    <mergeCell ref="V318:AI318"/>
    <mergeCell ref="B344:I344"/>
    <mergeCell ref="L344:S344"/>
    <mergeCell ref="V344:AI344"/>
    <mergeCell ref="K343:K344"/>
    <mergeCell ref="V32:AI32"/>
    <mergeCell ref="B58:I58"/>
    <mergeCell ref="L58:S58"/>
    <mergeCell ref="B292:I292"/>
    <mergeCell ref="L292:S292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801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2.625" defaultRowHeight="14.25"/>
  <cols>
    <col min="1" max="1" width="53.25" style="2" customWidth="1"/>
    <col min="2" max="9" width="16.625" style="2" customWidth="1"/>
    <col min="10" max="10" width="16.625" style="1" customWidth="1"/>
    <col min="11" max="11" width="36.625" style="1" customWidth="1"/>
    <col min="12" max="20" width="16.625" style="1" customWidth="1"/>
    <col min="21" max="21" width="36.625" style="1" customWidth="1"/>
    <col min="22" max="35" width="16.625" style="2" customWidth="1"/>
    <col min="36" max="42" width="16.625" style="1" customWidth="1"/>
    <col min="43" max="16384" width="12.625" style="1"/>
  </cols>
  <sheetData>
    <row r="1" spans="1:35" s="51" customFormat="1" ht="15" customHeight="1" thickTop="1">
      <c r="A1" s="412" t="s">
        <v>101</v>
      </c>
      <c r="B1" s="413"/>
      <c r="C1" s="413"/>
      <c r="D1" s="413"/>
      <c r="E1" s="413"/>
      <c r="F1" s="413"/>
      <c r="G1" s="413"/>
      <c r="H1" s="413"/>
      <c r="I1" s="414"/>
      <c r="J1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</row>
    <row r="2" spans="1:35" s="5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</row>
    <row r="3" spans="1:35" s="51" customFormat="1" ht="36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</row>
    <row r="4" spans="1:35" s="5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J4"/>
    </row>
    <row r="5" spans="1:35" ht="28.5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90.917187617616094</v>
      </c>
      <c r="C7" s="38">
        <f t="shared" ref="C7:H7" si="0">C33+C85</f>
        <v>1734.6369195595275</v>
      </c>
      <c r="D7" s="38">
        <f t="shared" si="0"/>
        <v>943.16920128542915</v>
      </c>
      <c r="E7" s="38">
        <f t="shared" si="0"/>
        <v>0</v>
      </c>
      <c r="F7" s="38">
        <f>F59+F85</f>
        <v>0.28775383763472984</v>
      </c>
      <c r="G7" s="38">
        <f t="shared" si="0"/>
        <v>0</v>
      </c>
      <c r="H7" s="39">
        <f t="shared" si="0"/>
        <v>0</v>
      </c>
      <c r="I7" s="40">
        <f>SUM(B7:H7)</f>
        <v>2769.0110623002074</v>
      </c>
      <c r="J7" s="290"/>
      <c r="K7" s="32">
        <v>0</v>
      </c>
    </row>
    <row r="8" spans="1:35" ht="15">
      <c r="A8" s="27" t="s">
        <v>8</v>
      </c>
      <c r="B8" s="41">
        <f t="shared" ref="B8:H27" si="1">B34+B86</f>
        <v>297.88987768911608</v>
      </c>
      <c r="C8" s="41">
        <f t="shared" si="1"/>
        <v>0</v>
      </c>
      <c r="D8" s="41">
        <f t="shared" si="1"/>
        <v>25.745434414251722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323.63531210336782</v>
      </c>
      <c r="J8" s="290"/>
      <c r="K8" s="32">
        <v>0</v>
      </c>
    </row>
    <row r="9" spans="1:35" ht="15">
      <c r="A9" s="28" t="s">
        <v>10</v>
      </c>
      <c r="B9" s="44">
        <f t="shared" si="1"/>
        <v>870.81236724367454</v>
      </c>
      <c r="C9" s="44">
        <f t="shared" si="1"/>
        <v>0</v>
      </c>
      <c r="D9" s="44">
        <f t="shared" si="1"/>
        <v>3623.7968530321696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4494.6092202758446</v>
      </c>
      <c r="J9" s="290"/>
      <c r="K9" s="32">
        <v>0</v>
      </c>
    </row>
    <row r="10" spans="1:3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si="1"/>
        <v>12.244863286853548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12.244863286853548</v>
      </c>
      <c r="J10" s="290"/>
      <c r="K10" s="32">
        <v>0</v>
      </c>
    </row>
    <row r="11" spans="1:35" ht="15">
      <c r="A11" s="28" t="s">
        <v>16</v>
      </c>
      <c r="B11" s="44">
        <f t="shared" si="1"/>
        <v>3311.9567558296021</v>
      </c>
      <c r="C11" s="44">
        <f t="shared" si="1"/>
        <v>952.80100681764793</v>
      </c>
      <c r="D11" s="44">
        <f t="shared" si="1"/>
        <v>764.28583128301727</v>
      </c>
      <c r="E11" s="44">
        <f t="shared" si="1"/>
        <v>28.214835686436182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5057.2584296167042</v>
      </c>
      <c r="J11" s="290"/>
      <c r="K11" s="32">
        <v>0</v>
      </c>
    </row>
    <row r="12" spans="1:35" ht="15">
      <c r="A12" s="27" t="s">
        <v>67</v>
      </c>
      <c r="B12" s="41">
        <f t="shared" si="1"/>
        <v>12556.925685851493</v>
      </c>
      <c r="C12" s="41">
        <f t="shared" si="1"/>
        <v>196.18682930769845</v>
      </c>
      <c r="D12" s="41">
        <f t="shared" si="1"/>
        <v>869.5983294984494</v>
      </c>
      <c r="E12" s="41">
        <f t="shared" si="1"/>
        <v>3.8484699174330173</v>
      </c>
      <c r="F12" s="41">
        <f t="shared" si="2"/>
        <v>0</v>
      </c>
      <c r="G12" s="41">
        <f t="shared" si="1"/>
        <v>0</v>
      </c>
      <c r="H12" s="42">
        <f t="shared" si="1"/>
        <v>0</v>
      </c>
      <c r="I12" s="43">
        <f t="shared" si="3"/>
        <v>13626.559314575074</v>
      </c>
      <c r="J12" s="290"/>
      <c r="K12" s="32">
        <v>0</v>
      </c>
    </row>
    <row r="13" spans="1:35" ht="15">
      <c r="A13" s="28" t="s">
        <v>57</v>
      </c>
      <c r="B13" s="44">
        <f t="shared" si="1"/>
        <v>0.13492300935704801</v>
      </c>
      <c r="C13" s="44">
        <f t="shared" si="1"/>
        <v>1.849760560066295</v>
      </c>
      <c r="D13" s="44">
        <f t="shared" si="1"/>
        <v>9.0794805235189706</v>
      </c>
      <c r="E13" s="44">
        <f t="shared" si="1"/>
        <v>2917.6590347744677</v>
      </c>
      <c r="F13" s="44">
        <f t="shared" si="2"/>
        <v>44462.555904418674</v>
      </c>
      <c r="G13" s="44">
        <f t="shared" si="1"/>
        <v>0</v>
      </c>
      <c r="H13" s="45">
        <f t="shared" si="1"/>
        <v>0</v>
      </c>
      <c r="I13" s="40">
        <f t="shared" si="3"/>
        <v>47391.279103286084</v>
      </c>
      <c r="J13" s="290"/>
      <c r="K13" s="32">
        <v>0</v>
      </c>
    </row>
    <row r="14" spans="1:35" ht="15">
      <c r="A14" s="27" t="s">
        <v>12</v>
      </c>
      <c r="B14" s="41">
        <f t="shared" si="1"/>
        <v>1.749889656123576E-3</v>
      </c>
      <c r="C14" s="41">
        <f t="shared" si="1"/>
        <v>0.22986114777462857</v>
      </c>
      <c r="D14" s="41">
        <f t="shared" si="1"/>
        <v>4.9052686070053232E-2</v>
      </c>
      <c r="E14" s="41">
        <f t="shared" si="1"/>
        <v>59.415199160097075</v>
      </c>
      <c r="F14" s="41">
        <f t="shared" si="2"/>
        <v>16059.739226425227</v>
      </c>
      <c r="G14" s="41">
        <f t="shared" si="1"/>
        <v>0</v>
      </c>
      <c r="H14" s="42">
        <f t="shared" si="1"/>
        <v>0</v>
      </c>
      <c r="I14" s="43">
        <f t="shared" si="3"/>
        <v>16119.435089308825</v>
      </c>
      <c r="J14" s="290"/>
      <c r="K14" s="32">
        <v>0</v>
      </c>
    </row>
    <row r="15" spans="1:35" ht="15">
      <c r="A15" s="28" t="s">
        <v>58</v>
      </c>
      <c r="B15" s="44">
        <f t="shared" si="1"/>
        <v>1.8447097841216613E-2</v>
      </c>
      <c r="C15" s="44">
        <f t="shared" si="1"/>
        <v>1.8447097841216613E-2</v>
      </c>
      <c r="D15" s="44">
        <f t="shared" si="1"/>
        <v>0.13405351594664341</v>
      </c>
      <c r="E15" s="44">
        <f t="shared" si="1"/>
        <v>18.910831267829941</v>
      </c>
      <c r="F15" s="44">
        <f t="shared" si="2"/>
        <v>1534.0694487543037</v>
      </c>
      <c r="G15" s="44">
        <f t="shared" si="1"/>
        <v>0</v>
      </c>
      <c r="H15" s="45">
        <f t="shared" si="1"/>
        <v>0</v>
      </c>
      <c r="I15" s="40">
        <f t="shared" si="3"/>
        <v>1553.1512277337627</v>
      </c>
      <c r="J15" s="290"/>
      <c r="K15" s="32">
        <v>0</v>
      </c>
    </row>
    <row r="16" spans="1:35" ht="15">
      <c r="A16" s="27" t="s">
        <v>17</v>
      </c>
      <c r="B16" s="41">
        <f t="shared" si="1"/>
        <v>1443.6980487136627</v>
      </c>
      <c r="C16" s="41">
        <f t="shared" si="1"/>
        <v>15.528808935949799</v>
      </c>
      <c r="D16" s="41">
        <f t="shared" si="1"/>
        <v>294.41401837545135</v>
      </c>
      <c r="E16" s="41">
        <f t="shared" si="1"/>
        <v>78.435654817509885</v>
      </c>
      <c r="F16" s="41">
        <f t="shared" si="2"/>
        <v>27.205327175002843</v>
      </c>
      <c r="G16" s="41">
        <f t="shared" si="1"/>
        <v>0</v>
      </c>
      <c r="H16" s="42">
        <f t="shared" si="1"/>
        <v>0</v>
      </c>
      <c r="I16" s="43">
        <f t="shared" si="3"/>
        <v>1859.2818580175767</v>
      </c>
      <c r="J16" s="290"/>
      <c r="K16" s="32">
        <v>0</v>
      </c>
    </row>
    <row r="17" spans="1:21" ht="15">
      <c r="A17" s="28" t="s">
        <v>139</v>
      </c>
      <c r="B17" s="44">
        <f t="shared" si="1"/>
        <v>13284.204480866691</v>
      </c>
      <c r="C17" s="44">
        <f t="shared" si="1"/>
        <v>12056.465503493806</v>
      </c>
      <c r="D17" s="44">
        <f t="shared" si="1"/>
        <v>15384.794129584612</v>
      </c>
      <c r="E17" s="44">
        <f t="shared" si="1"/>
        <v>357.18845313159864</v>
      </c>
      <c r="F17" s="44">
        <f t="shared" si="2"/>
        <v>3.9542318944986619</v>
      </c>
      <c r="G17" s="44">
        <f t="shared" si="1"/>
        <v>0</v>
      </c>
      <c r="H17" s="45">
        <f t="shared" si="1"/>
        <v>0</v>
      </c>
      <c r="I17" s="40">
        <f t="shared" si="3"/>
        <v>41086.606798971203</v>
      </c>
      <c r="J17" s="290"/>
      <c r="K17" s="32">
        <v>0</v>
      </c>
    </row>
    <row r="18" spans="1:21" ht="15">
      <c r="A18" s="27" t="s">
        <v>25</v>
      </c>
      <c r="B18" s="41">
        <f t="shared" si="1"/>
        <v>5008.0997450031564</v>
      </c>
      <c r="C18" s="41">
        <f t="shared" si="1"/>
        <v>123.66630532615162</v>
      </c>
      <c r="D18" s="41">
        <f t="shared" si="1"/>
        <v>6496.4564587318473</v>
      </c>
      <c r="E18" s="41">
        <f t="shared" si="1"/>
        <v>25394.775377747726</v>
      </c>
      <c r="F18" s="41">
        <f t="shared" si="2"/>
        <v>2206.3662251045935</v>
      </c>
      <c r="G18" s="41">
        <f t="shared" si="1"/>
        <v>5356.4967192801641</v>
      </c>
      <c r="H18" s="42">
        <f>H44+H96</f>
        <v>158.57490501177421</v>
      </c>
      <c r="I18" s="43">
        <f t="shared" si="3"/>
        <v>44744.435736205407</v>
      </c>
      <c r="J18" s="290"/>
      <c r="K18" s="32">
        <v>0</v>
      </c>
    </row>
    <row r="19" spans="1:21" ht="15">
      <c r="A19" s="28" t="s">
        <v>24</v>
      </c>
      <c r="B19" s="44">
        <f t="shared" si="1"/>
        <v>7326.8284111675521</v>
      </c>
      <c r="C19" s="44">
        <f t="shared" si="1"/>
        <v>28.470320170366996</v>
      </c>
      <c r="D19" s="44">
        <f t="shared" si="1"/>
        <v>1001.3564388414125</v>
      </c>
      <c r="E19" s="44">
        <f t="shared" si="1"/>
        <v>0</v>
      </c>
      <c r="F19" s="44">
        <f t="shared" si="2"/>
        <v>-2.7129044610774145E-7</v>
      </c>
      <c r="G19" s="44">
        <f t="shared" si="1"/>
        <v>0</v>
      </c>
      <c r="H19" s="45">
        <f t="shared" si="1"/>
        <v>0</v>
      </c>
      <c r="I19" s="40">
        <f t="shared" si="3"/>
        <v>8356.655169908041</v>
      </c>
      <c r="J19" s="290"/>
      <c r="K19" s="32">
        <v>0</v>
      </c>
    </row>
    <row r="20" spans="1:21" ht="15">
      <c r="A20" s="27" t="s">
        <v>59</v>
      </c>
      <c r="B20" s="41">
        <f t="shared" si="1"/>
        <v>10130.692665369961</v>
      </c>
      <c r="C20" s="41">
        <f t="shared" si="1"/>
        <v>42.324729257329466</v>
      </c>
      <c r="D20" s="41">
        <f t="shared" si="1"/>
        <v>1327.096063394562</v>
      </c>
      <c r="E20" s="41">
        <f t="shared" si="1"/>
        <v>3.774297548170211E-4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11500.113835451606</v>
      </c>
      <c r="J20" s="290"/>
      <c r="K20" s="32">
        <v>0</v>
      </c>
    </row>
    <row r="21" spans="1:21" ht="15">
      <c r="A21" s="28" t="s">
        <v>22</v>
      </c>
      <c r="B21" s="44">
        <f t="shared" si="1"/>
        <v>4023.1982053211955</v>
      </c>
      <c r="C21" s="44">
        <f t="shared" si="1"/>
        <v>7553.0666502816875</v>
      </c>
      <c r="D21" s="44">
        <f t="shared" si="1"/>
        <v>693.84801703148798</v>
      </c>
      <c r="E21" s="44">
        <f t="shared" si="1"/>
        <v>1.0299030154827847E-3</v>
      </c>
      <c r="F21" s="44">
        <f t="shared" si="2"/>
        <v>193.54859158899632</v>
      </c>
      <c r="G21" s="44">
        <f t="shared" si="1"/>
        <v>0</v>
      </c>
      <c r="H21" s="45">
        <f t="shared" si="1"/>
        <v>0</v>
      </c>
      <c r="I21" s="40">
        <f t="shared" si="3"/>
        <v>12463.662494126385</v>
      </c>
      <c r="J21" s="290"/>
      <c r="K21" s="32">
        <v>0</v>
      </c>
    </row>
    <row r="22" spans="1:21" ht="15">
      <c r="A22" s="27" t="s">
        <v>21</v>
      </c>
      <c r="B22" s="41">
        <f t="shared" si="1"/>
        <v>84.414941352458186</v>
      </c>
      <c r="C22" s="41">
        <f t="shared" si="1"/>
        <v>3946.0456444772617</v>
      </c>
      <c r="D22" s="41">
        <f t="shared" si="1"/>
        <v>762.61892475281593</v>
      </c>
      <c r="E22" s="41">
        <f t="shared" si="1"/>
        <v>3.5722639773881938E-2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4793.1152332223101</v>
      </c>
      <c r="J22" s="290"/>
      <c r="K22" s="32">
        <v>0</v>
      </c>
    </row>
    <row r="23" spans="1:21" ht="15">
      <c r="A23" s="29" t="s">
        <v>63</v>
      </c>
      <c r="B23" s="44">
        <f t="shared" si="1"/>
        <v>881.41216415691508</v>
      </c>
      <c r="C23" s="44">
        <f t="shared" si="1"/>
        <v>9.314159918358655</v>
      </c>
      <c r="D23" s="44">
        <f t="shared" si="1"/>
        <v>4743.4834812926765</v>
      </c>
      <c r="E23" s="44">
        <f t="shared" si="1"/>
        <v>0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5634.2098053679501</v>
      </c>
      <c r="J23" s="290"/>
      <c r="K23" s="32">
        <v>0</v>
      </c>
    </row>
    <row r="24" spans="1:21">
      <c r="A24" s="58" t="s">
        <v>23</v>
      </c>
      <c r="B24" s="62">
        <f t="shared" si="1"/>
        <v>877.29376415691513</v>
      </c>
      <c r="C24" s="62">
        <f t="shared" si="1"/>
        <v>0</v>
      </c>
      <c r="D24" s="62">
        <f t="shared" si="1"/>
        <v>676.31064551830423</v>
      </c>
      <c r="E24" s="62">
        <f t="shared" si="1"/>
        <v>0</v>
      </c>
      <c r="F24" s="62">
        <f t="shared" si="2"/>
        <v>0</v>
      </c>
      <c r="G24" s="62">
        <f t="shared" si="1"/>
        <v>0</v>
      </c>
      <c r="H24" s="63">
        <f t="shared" si="1"/>
        <v>0</v>
      </c>
      <c r="I24" s="64">
        <f t="shared" si="3"/>
        <v>1553.6044096752194</v>
      </c>
      <c r="J24" s="290"/>
      <c r="K24" s="32">
        <v>0</v>
      </c>
    </row>
    <row r="25" spans="1:21">
      <c r="A25" s="59" t="s">
        <v>19</v>
      </c>
      <c r="B25" s="65">
        <f t="shared" si="1"/>
        <v>0</v>
      </c>
      <c r="C25" s="65">
        <f t="shared" si="1"/>
        <v>2.1346617792760298</v>
      </c>
      <c r="D25" s="65">
        <f t="shared" si="1"/>
        <v>931.80527737939974</v>
      </c>
      <c r="E25" s="65">
        <f t="shared" si="1"/>
        <v>0</v>
      </c>
      <c r="F25" s="65">
        <f t="shared" si="2"/>
        <v>0</v>
      </c>
      <c r="G25" s="65">
        <f t="shared" si="1"/>
        <v>0</v>
      </c>
      <c r="H25" s="66">
        <f t="shared" si="1"/>
        <v>0</v>
      </c>
      <c r="I25" s="67">
        <f t="shared" si="3"/>
        <v>933.93993915867577</v>
      </c>
      <c r="J25" s="290"/>
      <c r="K25" s="32">
        <v>0</v>
      </c>
    </row>
    <row r="26" spans="1:21">
      <c r="A26" s="58" t="s">
        <v>20</v>
      </c>
      <c r="B26" s="62">
        <f t="shared" si="1"/>
        <v>0</v>
      </c>
      <c r="C26" s="62">
        <f t="shared" si="1"/>
        <v>7.1794981390826251</v>
      </c>
      <c r="D26" s="62">
        <f t="shared" si="1"/>
        <v>3135.0859583949723</v>
      </c>
      <c r="E26" s="62">
        <f t="shared" si="1"/>
        <v>0</v>
      </c>
      <c r="F26" s="62">
        <f t="shared" si="2"/>
        <v>0</v>
      </c>
      <c r="G26" s="62">
        <f t="shared" si="1"/>
        <v>0</v>
      </c>
      <c r="H26" s="63">
        <f t="shared" si="1"/>
        <v>0</v>
      </c>
      <c r="I26" s="64">
        <f t="shared" si="3"/>
        <v>3142.2654565340549</v>
      </c>
      <c r="J26" s="290"/>
      <c r="K26" s="32">
        <v>0</v>
      </c>
    </row>
    <row r="27" spans="1:21" ht="15" thickBot="1">
      <c r="A27" s="60" t="s">
        <v>11</v>
      </c>
      <c r="B27" s="54">
        <f t="shared" si="1"/>
        <v>4.1184000000000003</v>
      </c>
      <c r="C27" s="54">
        <f t="shared" si="1"/>
        <v>0</v>
      </c>
      <c r="D27" s="54">
        <f t="shared" si="1"/>
        <v>0.28160000000000002</v>
      </c>
      <c r="E27" s="54">
        <f t="shared" si="1"/>
        <v>0</v>
      </c>
      <c r="F27" s="54">
        <f t="shared" si="2"/>
        <v>0</v>
      </c>
      <c r="G27" s="54">
        <f t="shared" si="1"/>
        <v>0</v>
      </c>
      <c r="H27" s="68">
        <f t="shared" si="1"/>
        <v>0</v>
      </c>
      <c r="I27" s="69">
        <f t="shared" si="3"/>
        <v>4.4000000000000004</v>
      </c>
      <c r="J27" s="290"/>
      <c r="K27" s="32">
        <v>0</v>
      </c>
    </row>
    <row r="28" spans="1:21" ht="15">
      <c r="A28" s="34" t="s">
        <v>26</v>
      </c>
      <c r="B28" s="70">
        <f>SUM(B7:B23)</f>
        <v>59311.205656179955</v>
      </c>
      <c r="C28" s="70">
        <f t="shared" ref="C28:I28" si="4">SUM(C7:C23)</f>
        <v>26660.604946351465</v>
      </c>
      <c r="D28" s="70">
        <f t="shared" si="4"/>
        <v>36952.170631530571</v>
      </c>
      <c r="E28" s="70">
        <f t="shared" si="4"/>
        <v>28858.484986475643</v>
      </c>
      <c r="F28" s="70">
        <f t="shared" si="4"/>
        <v>64487.726708927636</v>
      </c>
      <c r="G28" s="70">
        <f t="shared" si="4"/>
        <v>5356.4967192801641</v>
      </c>
      <c r="H28" s="70">
        <f t="shared" si="4"/>
        <v>158.57490501177421</v>
      </c>
      <c r="I28" s="70">
        <f t="shared" si="4"/>
        <v>221785.26455375721</v>
      </c>
      <c r="J28" s="290">
        <v>0</v>
      </c>
      <c r="K28" s="32">
        <v>0</v>
      </c>
    </row>
    <row r="29" spans="1:21" ht="15" thickBot="1">
      <c r="A29" s="31" t="s">
        <v>86</v>
      </c>
      <c r="B29" s="49">
        <f>IF($I28=0,"-",B28/$I28)</f>
        <v>0.26742626826681654</v>
      </c>
      <c r="C29" s="49">
        <f t="shared" ref="C29:H29" si="5">IF($I28=0,"-",C28/$I28)</f>
        <v>0.12020909053626221</v>
      </c>
      <c r="D29" s="49">
        <f t="shared" si="5"/>
        <v>0.16661237934756462</v>
      </c>
      <c r="E29" s="49">
        <f t="shared" si="5"/>
        <v>0.13011903673826269</v>
      </c>
      <c r="F29" s="49">
        <f t="shared" si="5"/>
        <v>0.29076650713779428</v>
      </c>
      <c r="G29" s="49">
        <f t="shared" si="5"/>
        <v>2.4151725003271507E-2</v>
      </c>
      <c r="H29" s="72">
        <f t="shared" si="5"/>
        <v>7.1499297002816967E-4</v>
      </c>
      <c r="I29" s="50">
        <f>SUM(B29:H29)</f>
        <v>1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1"/>
    </row>
    <row r="32" spans="1:21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0.24346636862414667</v>
      </c>
      <c r="C33" s="38">
        <f t="shared" ref="C33:E33" si="6">C111+C137+C163+C189+C215+C241+C267+C293+C319+C345+C371+C397+C423</f>
        <v>1734.6369195595275</v>
      </c>
      <c r="D33" s="38">
        <f t="shared" si="6"/>
        <v>932.1094315956957</v>
      </c>
      <c r="E33" s="38">
        <f t="shared" si="6"/>
        <v>0</v>
      </c>
      <c r="F33" s="396"/>
      <c r="G33" s="38">
        <f t="shared" ref="G33:H33" si="7">G111+G137+G163+G189+G215+G241+G267+G293+G319+G345+G371+G397+G423</f>
        <v>0</v>
      </c>
      <c r="H33" s="39">
        <f t="shared" si="7"/>
        <v>0</v>
      </c>
      <c r="I33" s="40">
        <f>SUM(B33:H33)</f>
        <v>2666.9898175238477</v>
      </c>
      <c r="K33" s="32">
        <v>0</v>
      </c>
    </row>
    <row r="34" spans="1:11" ht="15">
      <c r="A34" s="27" t="s">
        <v>8</v>
      </c>
      <c r="B34" s="41">
        <f t="shared" ref="B34:E53" si="8">B112+B138+B164+B190+B216+B242+B268+B294+B320+B346+B372+B398+B424</f>
        <v>0</v>
      </c>
      <c r="C34" s="41">
        <f t="shared" si="8"/>
        <v>0</v>
      </c>
      <c r="D34" s="41">
        <f t="shared" si="8"/>
        <v>0</v>
      </c>
      <c r="E34" s="41">
        <f t="shared" si="8"/>
        <v>0</v>
      </c>
      <c r="F34" s="397"/>
      <c r="G34" s="41">
        <f t="shared" ref="G34:H34" si="9">G112+G138+G164+G190+G216+G242+G268+G294+G320+G346+G372+G398+G424</f>
        <v>0</v>
      </c>
      <c r="H34" s="42">
        <f t="shared" si="9"/>
        <v>0</v>
      </c>
      <c r="I34" s="43">
        <f t="shared" ref="I34:I53" si="10">SUM(B34:H34)</f>
        <v>0</v>
      </c>
      <c r="K34" s="32">
        <v>0</v>
      </c>
    </row>
    <row r="35" spans="1:11" ht="15">
      <c r="A35" s="28" t="s">
        <v>10</v>
      </c>
      <c r="B35" s="44">
        <f t="shared" si="8"/>
        <v>1.8434168719927996E-4</v>
      </c>
      <c r="C35" s="44">
        <f t="shared" si="8"/>
        <v>0</v>
      </c>
      <c r="D35" s="44">
        <f t="shared" si="8"/>
        <v>3566.453815658313</v>
      </c>
      <c r="E35" s="44">
        <f t="shared" si="8"/>
        <v>0</v>
      </c>
      <c r="F35" s="397"/>
      <c r="G35" s="44">
        <f t="shared" ref="G35:H35" si="11">G113+G139+G165+G191+G217+G243+G269+G295+G321+G347+G373+G399+G425</f>
        <v>0</v>
      </c>
      <c r="H35" s="45">
        <f t="shared" si="11"/>
        <v>0</v>
      </c>
      <c r="I35" s="40">
        <f t="shared" si="10"/>
        <v>3566.4540000000002</v>
      </c>
      <c r="K35" s="32">
        <v>0</v>
      </c>
    </row>
    <row r="36" spans="1:11" ht="15">
      <c r="A36" s="27" t="s">
        <v>55</v>
      </c>
      <c r="B36" s="41">
        <f t="shared" si="8"/>
        <v>0</v>
      </c>
      <c r="C36" s="41">
        <f t="shared" si="8"/>
        <v>0</v>
      </c>
      <c r="D36" s="41">
        <f t="shared" si="8"/>
        <v>12.244863286853548</v>
      </c>
      <c r="E36" s="41">
        <f t="shared" si="8"/>
        <v>0</v>
      </c>
      <c r="F36" s="397"/>
      <c r="G36" s="41">
        <f t="shared" ref="G36:H36" si="12">G114+G140+G166+G192+G218+G244+G270+G296+G322+G348+G374+G400+G426</f>
        <v>0</v>
      </c>
      <c r="H36" s="42">
        <f t="shared" si="12"/>
        <v>0</v>
      </c>
      <c r="I36" s="43">
        <f t="shared" si="10"/>
        <v>12.244863286853548</v>
      </c>
      <c r="K36" s="32">
        <v>0</v>
      </c>
    </row>
    <row r="37" spans="1:11" ht="15">
      <c r="A37" s="28" t="s">
        <v>16</v>
      </c>
      <c r="B37" s="44">
        <f t="shared" si="8"/>
        <v>1025.9869599783972</v>
      </c>
      <c r="C37" s="44">
        <f t="shared" si="8"/>
        <v>892.52997080361206</v>
      </c>
      <c r="D37" s="44">
        <f t="shared" si="8"/>
        <v>609.08481191756516</v>
      </c>
      <c r="E37" s="44">
        <f t="shared" si="8"/>
        <v>6.3021589129295917E-5</v>
      </c>
      <c r="F37" s="397"/>
      <c r="G37" s="44">
        <f t="shared" ref="G37:H37" si="13">G115+G141+G167+G193+G219+G245+G271+G297+G323+G349+G375+G401+G427</f>
        <v>0</v>
      </c>
      <c r="H37" s="45">
        <f t="shared" si="13"/>
        <v>0</v>
      </c>
      <c r="I37" s="40">
        <f t="shared" si="10"/>
        <v>2527.6018057211636</v>
      </c>
      <c r="K37" s="32">
        <v>0</v>
      </c>
    </row>
    <row r="38" spans="1:11" ht="15">
      <c r="A38" s="27" t="s">
        <v>67</v>
      </c>
      <c r="B38" s="41">
        <f t="shared" si="8"/>
        <v>622.03462239939131</v>
      </c>
      <c r="C38" s="41">
        <f t="shared" si="8"/>
        <v>156.0105129835037</v>
      </c>
      <c r="D38" s="41">
        <f t="shared" si="8"/>
        <v>90.610159656786905</v>
      </c>
      <c r="E38" s="41">
        <f t="shared" si="8"/>
        <v>3.8484699174330173</v>
      </c>
      <c r="F38" s="397"/>
      <c r="G38" s="41">
        <f t="shared" ref="G38:H38" si="14">G116+G142+G168+G194+G220+G246+G272+G298+G324+G350+G376+G402+G428</f>
        <v>0</v>
      </c>
      <c r="H38" s="42">
        <f t="shared" si="14"/>
        <v>0</v>
      </c>
      <c r="I38" s="43">
        <f t="shared" si="10"/>
        <v>872.50376495711498</v>
      </c>
      <c r="K38" s="32">
        <v>0</v>
      </c>
    </row>
    <row r="39" spans="1:11" ht="15">
      <c r="A39" s="28" t="s">
        <v>57</v>
      </c>
      <c r="B39" s="44">
        <f t="shared" si="8"/>
        <v>0.13492300935704801</v>
      </c>
      <c r="C39" s="44">
        <f t="shared" si="8"/>
        <v>0.78585341348652882</v>
      </c>
      <c r="D39" s="44">
        <f t="shared" si="8"/>
        <v>8.7926177630992441</v>
      </c>
      <c r="E39" s="44">
        <f t="shared" si="8"/>
        <v>2732.2045226939367</v>
      </c>
      <c r="F39" s="397"/>
      <c r="G39" s="44">
        <f t="shared" ref="G39:H39" si="15">G117+G143+G169+G195+G221+G247+G273+G299+G325+G351+G377+G403+G429</f>
        <v>0</v>
      </c>
      <c r="H39" s="45">
        <f t="shared" si="15"/>
        <v>0</v>
      </c>
      <c r="I39" s="40">
        <f t="shared" si="10"/>
        <v>2741.9179168798796</v>
      </c>
      <c r="K39" s="32">
        <v>0</v>
      </c>
    </row>
    <row r="40" spans="1:11" ht="15">
      <c r="A40" s="27" t="s">
        <v>12</v>
      </c>
      <c r="B40" s="41">
        <f t="shared" si="8"/>
        <v>1.749889656123576E-3</v>
      </c>
      <c r="C40" s="41">
        <f t="shared" si="8"/>
        <v>0.22986114777462857</v>
      </c>
      <c r="D40" s="41">
        <f t="shared" si="8"/>
        <v>1.5454906342217618E-3</v>
      </c>
      <c r="E40" s="41">
        <f t="shared" si="8"/>
        <v>27.6050830464727</v>
      </c>
      <c r="F40" s="397"/>
      <c r="G40" s="41">
        <f t="shared" ref="G40:H40" si="16">G118+G144+G170+G196+G222+G248+G274+G300+G326+G352+G378+G404+G430</f>
        <v>0</v>
      </c>
      <c r="H40" s="42">
        <f t="shared" si="16"/>
        <v>0</v>
      </c>
      <c r="I40" s="43">
        <f t="shared" si="10"/>
        <v>27.838239574537674</v>
      </c>
      <c r="K40" s="32">
        <v>0</v>
      </c>
    </row>
    <row r="41" spans="1:11" ht="15">
      <c r="A41" s="28" t="s">
        <v>58</v>
      </c>
      <c r="B41" s="44">
        <f t="shared" si="8"/>
        <v>1.8447097841216613E-2</v>
      </c>
      <c r="C41" s="44">
        <f t="shared" si="8"/>
        <v>1.8447097841216613E-2</v>
      </c>
      <c r="D41" s="44">
        <f t="shared" si="8"/>
        <v>0.13405351594664341</v>
      </c>
      <c r="E41" s="44">
        <f t="shared" si="8"/>
        <v>0.46117744603041533</v>
      </c>
      <c r="F41" s="397"/>
      <c r="G41" s="44">
        <f t="shared" ref="G41:H41" si="17">G119+G145+G171+G197+G223+G249+G275+G301+G327+G353+G379+G405+G431</f>
        <v>0</v>
      </c>
      <c r="H41" s="45">
        <f t="shared" si="17"/>
        <v>0</v>
      </c>
      <c r="I41" s="40">
        <f t="shared" si="10"/>
        <v>0.63212515765949195</v>
      </c>
      <c r="K41" s="32">
        <v>0</v>
      </c>
    </row>
    <row r="42" spans="1:11" ht="15">
      <c r="A42" s="27" t="s">
        <v>17</v>
      </c>
      <c r="B42" s="41">
        <f t="shared" si="8"/>
        <v>99.745200221000189</v>
      </c>
      <c r="C42" s="41">
        <f t="shared" si="8"/>
        <v>11.628594141851579</v>
      </c>
      <c r="D42" s="41">
        <f t="shared" si="8"/>
        <v>157.53556082524946</v>
      </c>
      <c r="E42" s="41">
        <f t="shared" si="8"/>
        <v>64.53592068519599</v>
      </c>
      <c r="F42" s="397"/>
      <c r="G42" s="41">
        <f t="shared" ref="G42:H42" si="18">G120+G146+G172+G198+G224+G250+G276+G302+G328+G354+G380+G406+G432</f>
        <v>0</v>
      </c>
      <c r="H42" s="42">
        <f t="shared" si="18"/>
        <v>0</v>
      </c>
      <c r="I42" s="43">
        <f t="shared" si="10"/>
        <v>333.44527587329725</v>
      </c>
      <c r="K42" s="32">
        <v>0</v>
      </c>
    </row>
    <row r="43" spans="1:11" ht="15">
      <c r="A43" s="28" t="s">
        <v>139</v>
      </c>
      <c r="B43" s="44">
        <f t="shared" si="8"/>
        <v>3150.5104263959979</v>
      </c>
      <c r="C43" s="44">
        <f t="shared" si="8"/>
        <v>11197.374558556734</v>
      </c>
      <c r="D43" s="44">
        <f t="shared" si="8"/>
        <v>13741.814178907638</v>
      </c>
      <c r="E43" s="44">
        <f t="shared" si="8"/>
        <v>225.2566937956272</v>
      </c>
      <c r="F43" s="397"/>
      <c r="G43" s="44">
        <f t="shared" ref="G43:H43" si="19">G121+G147+G173+G199+G225+G251+G277+G303+G329+G355+G381+G407+G433</f>
        <v>0</v>
      </c>
      <c r="H43" s="45">
        <f t="shared" si="19"/>
        <v>0</v>
      </c>
      <c r="I43" s="40">
        <f t="shared" si="10"/>
        <v>28314.955857656001</v>
      </c>
      <c r="K43" s="32">
        <v>0</v>
      </c>
    </row>
    <row r="44" spans="1:11" ht="15">
      <c r="A44" s="27" t="s">
        <v>25</v>
      </c>
      <c r="B44" s="41">
        <f t="shared" si="8"/>
        <v>2960.9214712120329</v>
      </c>
      <c r="C44" s="41">
        <f t="shared" si="8"/>
        <v>123.38466459714523</v>
      </c>
      <c r="D44" s="41">
        <f t="shared" si="8"/>
        <v>3459.6716290349259</v>
      </c>
      <c r="E44" s="41">
        <f t="shared" si="8"/>
        <v>18636.590167871807</v>
      </c>
      <c r="F44" s="397"/>
      <c r="G44" s="41">
        <f t="shared" ref="G44" si="20">G122+G148+G174+G200+G226+G252+G278+G304+G330+G356+G382+G408+G434</f>
        <v>2326.3618111510245</v>
      </c>
      <c r="H44" s="42">
        <f>H122+H148+H174+H200+H226+H252+H278+H304+H330+H356+H382+H408+H434</f>
        <v>156.52027162495611</v>
      </c>
      <c r="I44" s="43">
        <f t="shared" si="10"/>
        <v>27663.450015491893</v>
      </c>
      <c r="K44" s="32">
        <v>0</v>
      </c>
    </row>
    <row r="45" spans="1:11" ht="15">
      <c r="A45" s="28" t="s">
        <v>24</v>
      </c>
      <c r="B45" s="44">
        <f t="shared" si="8"/>
        <v>1716.6469907542103</v>
      </c>
      <c r="C45" s="44">
        <f t="shared" si="8"/>
        <v>12.902574154483835</v>
      </c>
      <c r="D45" s="44">
        <f t="shared" si="8"/>
        <v>279.60567950513177</v>
      </c>
      <c r="E45" s="44">
        <f t="shared" si="8"/>
        <v>0</v>
      </c>
      <c r="F45" s="397"/>
      <c r="G45" s="44">
        <f t="shared" ref="G45:H45" si="21">G123+G149+G175+G201+G227+G253+G279+G305+G331+G357+G383+G409+G435</f>
        <v>0</v>
      </c>
      <c r="H45" s="45">
        <f t="shared" si="21"/>
        <v>0</v>
      </c>
      <c r="I45" s="40">
        <f t="shared" si="10"/>
        <v>2009.1552444138258</v>
      </c>
      <c r="K45" s="32">
        <v>0</v>
      </c>
    </row>
    <row r="46" spans="1:11" ht="15">
      <c r="A46" s="27" t="s">
        <v>59</v>
      </c>
      <c r="B46" s="41">
        <f t="shared" si="8"/>
        <v>115.19036072104731</v>
      </c>
      <c r="C46" s="41">
        <f t="shared" si="8"/>
        <v>23.661592394310606</v>
      </c>
      <c r="D46" s="41">
        <f t="shared" si="8"/>
        <v>80.564144179489034</v>
      </c>
      <c r="E46" s="41">
        <f t="shared" si="8"/>
        <v>3.774297548170211E-4</v>
      </c>
      <c r="F46" s="397"/>
      <c r="G46" s="41">
        <f t="shared" ref="G46:H46" si="22">G124+G150+G176+G202+G228+G254+G280+G306+G332+G358+G384+G410+G436</f>
        <v>0</v>
      </c>
      <c r="H46" s="42">
        <f t="shared" si="22"/>
        <v>0</v>
      </c>
      <c r="I46" s="43">
        <f t="shared" si="10"/>
        <v>219.41647472460178</v>
      </c>
      <c r="K46" s="32">
        <v>0</v>
      </c>
    </row>
    <row r="47" spans="1:11" ht="15">
      <c r="A47" s="28" t="s">
        <v>22</v>
      </c>
      <c r="B47" s="44">
        <f t="shared" si="8"/>
        <v>209.66134960782236</v>
      </c>
      <c r="C47" s="44">
        <f t="shared" si="8"/>
        <v>7553.0666502816875</v>
      </c>
      <c r="D47" s="44">
        <f t="shared" si="8"/>
        <v>430.11249158033627</v>
      </c>
      <c r="E47" s="44">
        <f t="shared" si="8"/>
        <v>1.0299030154827847E-3</v>
      </c>
      <c r="F47" s="397"/>
      <c r="G47" s="44">
        <f t="shared" ref="G47:H47" si="23">G125+G151+G177+G203+G229+G255+G281+G307+G333+G359+G385+G411+G437</f>
        <v>0</v>
      </c>
      <c r="H47" s="45">
        <f t="shared" si="23"/>
        <v>0</v>
      </c>
      <c r="I47" s="40">
        <f t="shared" si="10"/>
        <v>8192.8415213728622</v>
      </c>
      <c r="K47" s="32">
        <v>0</v>
      </c>
    </row>
    <row r="48" spans="1:11" ht="15">
      <c r="A48" s="27" t="s">
        <v>21</v>
      </c>
      <c r="B48" s="41">
        <f t="shared" si="8"/>
        <v>22.200936829370566</v>
      </c>
      <c r="C48" s="41">
        <f t="shared" si="8"/>
        <v>3946.0456444772617</v>
      </c>
      <c r="D48" s="41">
        <f t="shared" si="8"/>
        <v>761.46944278252192</v>
      </c>
      <c r="E48" s="41">
        <f t="shared" si="8"/>
        <v>3.5722639773881938E-2</v>
      </c>
      <c r="F48" s="397"/>
      <c r="G48" s="41">
        <f t="shared" ref="G48:H48" si="24">G126+G152+G178+G204+G230+G256+G282+G308+G334+G360+G386+G412+G438</f>
        <v>0</v>
      </c>
      <c r="H48" s="42">
        <f t="shared" si="24"/>
        <v>0</v>
      </c>
      <c r="I48" s="43">
        <f t="shared" si="10"/>
        <v>4729.7517467289281</v>
      </c>
      <c r="K48" s="32">
        <v>0</v>
      </c>
    </row>
    <row r="49" spans="1:11" ht="15">
      <c r="A49" s="29" t="s">
        <v>63</v>
      </c>
      <c r="B49" s="44">
        <f t="shared" si="8"/>
        <v>14.188609017161157</v>
      </c>
      <c r="C49" s="44">
        <f t="shared" si="8"/>
        <v>9.314159918358655</v>
      </c>
      <c r="D49" s="44">
        <f t="shared" si="8"/>
        <v>4066.891235774372</v>
      </c>
      <c r="E49" s="44">
        <f t="shared" si="8"/>
        <v>0</v>
      </c>
      <c r="F49" s="397"/>
      <c r="G49" s="44">
        <f t="shared" ref="G49:H49" si="25">G127+G153+G179+G205+G231+G257+G283+G309+G335+G361+G387+G413+G439</f>
        <v>0</v>
      </c>
      <c r="H49" s="45">
        <f t="shared" si="25"/>
        <v>0</v>
      </c>
      <c r="I49" s="40">
        <f t="shared" si="10"/>
        <v>4090.3940047098918</v>
      </c>
      <c r="K49" s="32">
        <v>0</v>
      </c>
    </row>
    <row r="50" spans="1:11">
      <c r="A50" s="58" t="s">
        <v>23</v>
      </c>
      <c r="B50" s="62">
        <f t="shared" si="8"/>
        <v>14.188609017161157</v>
      </c>
      <c r="C50" s="62">
        <f t="shared" si="8"/>
        <v>0</v>
      </c>
      <c r="D50" s="62">
        <f t="shared" si="8"/>
        <v>0</v>
      </c>
      <c r="E50" s="62">
        <f t="shared" si="8"/>
        <v>0</v>
      </c>
      <c r="F50" s="397"/>
      <c r="G50" s="62">
        <f t="shared" ref="G50:H50" si="26">G128+G154+G180+G206+G232+G258+G284+G310+G336+G362+G388+G414+G440</f>
        <v>0</v>
      </c>
      <c r="H50" s="63">
        <f t="shared" si="26"/>
        <v>0</v>
      </c>
      <c r="I50" s="64">
        <f t="shared" si="10"/>
        <v>14.188609017161157</v>
      </c>
      <c r="K50" s="32">
        <v>0</v>
      </c>
    </row>
    <row r="51" spans="1:11">
      <c r="A51" s="59" t="s">
        <v>19</v>
      </c>
      <c r="B51" s="65">
        <f t="shared" si="8"/>
        <v>0</v>
      </c>
      <c r="C51" s="65">
        <f t="shared" si="8"/>
        <v>2.1346617792760298</v>
      </c>
      <c r="D51" s="65">
        <f t="shared" si="8"/>
        <v>931.80527737939974</v>
      </c>
      <c r="E51" s="65">
        <f t="shared" si="8"/>
        <v>0</v>
      </c>
      <c r="F51" s="397"/>
      <c r="G51" s="65">
        <f t="shared" ref="G51:H51" si="27">G129+G155+G181+G207+G233+G259+G285+G311+G337+G363+G389+G415+G441</f>
        <v>0</v>
      </c>
      <c r="H51" s="66">
        <f t="shared" si="27"/>
        <v>0</v>
      </c>
      <c r="I51" s="67">
        <f t="shared" si="10"/>
        <v>933.93993915867577</v>
      </c>
      <c r="K51" s="32">
        <v>0</v>
      </c>
    </row>
    <row r="52" spans="1:11">
      <c r="A52" s="58" t="s">
        <v>20</v>
      </c>
      <c r="B52" s="62">
        <f t="shared" si="8"/>
        <v>0</v>
      </c>
      <c r="C52" s="62">
        <f t="shared" si="8"/>
        <v>7.1794981390826251</v>
      </c>
      <c r="D52" s="62">
        <f t="shared" si="8"/>
        <v>3135.0859583949723</v>
      </c>
      <c r="E52" s="62">
        <f t="shared" si="8"/>
        <v>0</v>
      </c>
      <c r="F52" s="397"/>
      <c r="G52" s="62">
        <f t="shared" ref="G52:H52" si="28">G130+G156+G182+G208+G234+G260+G286+G312+G338+G364+G390+G416+G442</f>
        <v>0</v>
      </c>
      <c r="H52" s="63">
        <f t="shared" si="28"/>
        <v>0</v>
      </c>
      <c r="I52" s="64">
        <f t="shared" si="10"/>
        <v>3142.2654565340549</v>
      </c>
      <c r="K52" s="32">
        <v>0</v>
      </c>
    </row>
    <row r="53" spans="1:11" ht="15" thickBot="1">
      <c r="A53" s="60" t="s">
        <v>11</v>
      </c>
      <c r="B53" s="54">
        <f t="shared" si="8"/>
        <v>0</v>
      </c>
      <c r="C53" s="54">
        <f t="shared" si="8"/>
        <v>0</v>
      </c>
      <c r="D53" s="54">
        <f t="shared" si="8"/>
        <v>0</v>
      </c>
      <c r="E53" s="54">
        <f t="shared" si="8"/>
        <v>0</v>
      </c>
      <c r="F53" s="398"/>
      <c r="G53" s="54">
        <f t="shared" ref="G53:H53" si="29">G131+G157+G183+G209+G235+G261+G287+G313+G339+G365+G391+G417+G443</f>
        <v>0</v>
      </c>
      <c r="H53" s="68">
        <f t="shared" si="29"/>
        <v>0</v>
      </c>
      <c r="I53" s="69">
        <f t="shared" si="10"/>
        <v>0</v>
      </c>
      <c r="K53" s="32">
        <v>0</v>
      </c>
    </row>
    <row r="54" spans="1:11" ht="15">
      <c r="A54" s="34" t="s">
        <v>26</v>
      </c>
      <c r="B54" s="70">
        <f>SUM(B33:B49)</f>
        <v>9937.4856978435982</v>
      </c>
      <c r="C54" s="70">
        <f t="shared" ref="C54:H54" si="30">SUM(C33:C49)</f>
        <v>25661.590003527577</v>
      </c>
      <c r="D54" s="70">
        <f t="shared" si="30"/>
        <v>28197.095661474559</v>
      </c>
      <c r="E54" s="70">
        <f t="shared" si="30"/>
        <v>21690.539228450638</v>
      </c>
      <c r="F54" s="70">
        <f t="shared" si="30"/>
        <v>0</v>
      </c>
      <c r="G54" s="70">
        <f t="shared" si="30"/>
        <v>2326.3618111510245</v>
      </c>
      <c r="H54" s="71">
        <f t="shared" si="30"/>
        <v>156.52027162495611</v>
      </c>
      <c r="I54" s="40">
        <f>SUM(I33:I49)</f>
        <v>87969.592674072337</v>
      </c>
      <c r="K54" s="32">
        <v>0</v>
      </c>
    </row>
    <row r="55" spans="1:11" ht="15" thickBot="1">
      <c r="A55" s="31" t="s">
        <v>86</v>
      </c>
      <c r="B55" s="49">
        <f>IF($I54=0,"-",B54/$I54)</f>
        <v>0.11296500751870046</v>
      </c>
      <c r="C55" s="49">
        <f t="shared" ref="C55:H55" si="31">IF($I54=0,"-",C54/$I54)</f>
        <v>0.29170977406481646</v>
      </c>
      <c r="D55" s="49">
        <f t="shared" si="31"/>
        <v>0.3205322976308973</v>
      </c>
      <c r="E55" s="49">
        <f t="shared" si="31"/>
        <v>0.24656859909325901</v>
      </c>
      <c r="F55" s="49">
        <f t="shared" si="31"/>
        <v>0</v>
      </c>
      <c r="G55" s="49">
        <f t="shared" si="31"/>
        <v>2.6445067442453708E-2</v>
      </c>
      <c r="H55" s="72">
        <f t="shared" si="31"/>
        <v>1.7792542498731839E-3</v>
      </c>
      <c r="I55" s="50">
        <f>SUM(B55:H55)</f>
        <v>1.0000000000000002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0.28775383763472984</v>
      </c>
      <c r="G59" s="377"/>
      <c r="H59" s="379"/>
      <c r="I59" s="40">
        <f>SUM(B59:H59)</f>
        <v>0.28775383763472984</v>
      </c>
      <c r="K59" s="3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 t="shared" ref="F60:F79" si="32">F450+F476+F502+F528+F554</f>
        <v>0</v>
      </c>
      <c r="G60" s="380"/>
      <c r="H60" s="382"/>
      <c r="I60" s="43">
        <f t="shared" ref="I60:I79" si="33">SUM(B60:H60)</f>
        <v>0</v>
      </c>
      <c r="K60" s="32">
        <v>0</v>
      </c>
    </row>
    <row r="61" spans="1:11" ht="15">
      <c r="A61" s="28" t="s">
        <v>10</v>
      </c>
      <c r="B61" s="380"/>
      <c r="C61" s="381"/>
      <c r="D61" s="381"/>
      <c r="E61" s="382"/>
      <c r="F61" s="44">
        <f t="shared" si="32"/>
        <v>0</v>
      </c>
      <c r="G61" s="380"/>
      <c r="H61" s="382"/>
      <c r="I61" s="40">
        <f t="shared" si="33"/>
        <v>0</v>
      </c>
      <c r="K61" s="32">
        <v>0</v>
      </c>
    </row>
    <row r="62" spans="1:11" ht="15">
      <c r="A62" s="27" t="s">
        <v>55</v>
      </c>
      <c r="B62" s="380"/>
      <c r="C62" s="381"/>
      <c r="D62" s="381"/>
      <c r="E62" s="382"/>
      <c r="F62" s="41">
        <f t="shared" si="32"/>
        <v>0</v>
      </c>
      <c r="G62" s="380"/>
      <c r="H62" s="382"/>
      <c r="I62" s="43">
        <f t="shared" si="33"/>
        <v>0</v>
      </c>
      <c r="K62" s="32">
        <v>0</v>
      </c>
    </row>
    <row r="63" spans="1:11" ht="15">
      <c r="A63" s="28" t="s">
        <v>16</v>
      </c>
      <c r="B63" s="380"/>
      <c r="C63" s="381"/>
      <c r="D63" s="381"/>
      <c r="E63" s="382"/>
      <c r="F63" s="44">
        <f t="shared" si="32"/>
        <v>0</v>
      </c>
      <c r="G63" s="380"/>
      <c r="H63" s="382"/>
      <c r="I63" s="40">
        <f t="shared" si="33"/>
        <v>0</v>
      </c>
      <c r="K63" s="32">
        <v>0</v>
      </c>
    </row>
    <row r="64" spans="1:11" ht="15">
      <c r="A64" s="27" t="s">
        <v>67</v>
      </c>
      <c r="B64" s="380"/>
      <c r="C64" s="381"/>
      <c r="D64" s="381"/>
      <c r="E64" s="382"/>
      <c r="F64" s="41">
        <f t="shared" si="32"/>
        <v>0</v>
      </c>
      <c r="G64" s="380"/>
      <c r="H64" s="382"/>
      <c r="I64" s="43">
        <f t="shared" si="33"/>
        <v>0</v>
      </c>
      <c r="K64" s="32">
        <v>0</v>
      </c>
    </row>
    <row r="65" spans="1:11" ht="15">
      <c r="A65" s="28" t="s">
        <v>57</v>
      </c>
      <c r="B65" s="380"/>
      <c r="C65" s="381"/>
      <c r="D65" s="381"/>
      <c r="E65" s="382"/>
      <c r="F65" s="44">
        <f t="shared" si="32"/>
        <v>42423.250010669464</v>
      </c>
      <c r="G65" s="380"/>
      <c r="H65" s="382"/>
      <c r="I65" s="40">
        <f t="shared" si="33"/>
        <v>42423.250010669464</v>
      </c>
      <c r="K65" s="32">
        <v>0</v>
      </c>
    </row>
    <row r="66" spans="1:11" ht="15">
      <c r="A66" s="27" t="s">
        <v>12</v>
      </c>
      <c r="B66" s="380"/>
      <c r="C66" s="381"/>
      <c r="D66" s="381"/>
      <c r="E66" s="382"/>
      <c r="F66" s="41">
        <f t="shared" si="32"/>
        <v>16059.739226425227</v>
      </c>
      <c r="G66" s="380"/>
      <c r="H66" s="382"/>
      <c r="I66" s="43">
        <f t="shared" si="33"/>
        <v>16059.739226425227</v>
      </c>
      <c r="K66" s="32">
        <v>0</v>
      </c>
    </row>
    <row r="67" spans="1:11" ht="15">
      <c r="A67" s="28" t="s">
        <v>58</v>
      </c>
      <c r="B67" s="380"/>
      <c r="C67" s="381"/>
      <c r="D67" s="381"/>
      <c r="E67" s="382"/>
      <c r="F67" s="44">
        <f t="shared" si="32"/>
        <v>1534.0694487543037</v>
      </c>
      <c r="G67" s="380"/>
      <c r="H67" s="382"/>
      <c r="I67" s="40">
        <f t="shared" si="33"/>
        <v>1534.0694487543037</v>
      </c>
      <c r="K67" s="32">
        <v>0</v>
      </c>
    </row>
    <row r="68" spans="1:11" ht="15">
      <c r="A68" s="27" t="s">
        <v>17</v>
      </c>
      <c r="B68" s="380"/>
      <c r="C68" s="381"/>
      <c r="D68" s="381"/>
      <c r="E68" s="382"/>
      <c r="F68" s="41">
        <f t="shared" si="32"/>
        <v>27.205327175002843</v>
      </c>
      <c r="G68" s="380"/>
      <c r="H68" s="382"/>
      <c r="I68" s="43">
        <f t="shared" si="33"/>
        <v>27.205327175002843</v>
      </c>
      <c r="K68" s="32">
        <v>0</v>
      </c>
    </row>
    <row r="69" spans="1:11" ht="15">
      <c r="A69" s="28" t="s">
        <v>139</v>
      </c>
      <c r="B69" s="380"/>
      <c r="C69" s="381"/>
      <c r="D69" s="381"/>
      <c r="E69" s="382"/>
      <c r="F69" s="44">
        <f t="shared" si="32"/>
        <v>3.9542318944986619</v>
      </c>
      <c r="G69" s="380"/>
      <c r="H69" s="382"/>
      <c r="I69" s="40">
        <f t="shared" si="33"/>
        <v>3.9542318944986619</v>
      </c>
      <c r="K69" s="32">
        <v>0</v>
      </c>
    </row>
    <row r="70" spans="1:11" ht="15">
      <c r="A70" s="27" t="s">
        <v>25</v>
      </c>
      <c r="B70" s="380"/>
      <c r="C70" s="381"/>
      <c r="D70" s="381"/>
      <c r="E70" s="382"/>
      <c r="F70" s="41">
        <f t="shared" si="32"/>
        <v>2206.3662251045935</v>
      </c>
      <c r="G70" s="380"/>
      <c r="H70" s="382"/>
      <c r="I70" s="43">
        <f t="shared" si="33"/>
        <v>2206.3662251045935</v>
      </c>
      <c r="K70" s="32">
        <v>0</v>
      </c>
    </row>
    <row r="71" spans="1:11" ht="15">
      <c r="A71" s="28" t="s">
        <v>24</v>
      </c>
      <c r="B71" s="380"/>
      <c r="C71" s="381"/>
      <c r="D71" s="381"/>
      <c r="E71" s="382"/>
      <c r="F71" s="44">
        <f t="shared" si="32"/>
        <v>-2.7129044610774145E-7</v>
      </c>
      <c r="G71" s="380"/>
      <c r="H71" s="382"/>
      <c r="I71" s="40">
        <f t="shared" si="33"/>
        <v>-2.7129044610774145E-7</v>
      </c>
      <c r="K71" s="32">
        <v>0</v>
      </c>
    </row>
    <row r="72" spans="1:11" ht="15">
      <c r="A72" s="27" t="s">
        <v>59</v>
      </c>
      <c r="B72" s="380"/>
      <c r="C72" s="381"/>
      <c r="D72" s="381"/>
      <c r="E72" s="382"/>
      <c r="F72" s="41">
        <f t="shared" si="32"/>
        <v>0</v>
      </c>
      <c r="G72" s="380"/>
      <c r="H72" s="382"/>
      <c r="I72" s="43">
        <f t="shared" si="33"/>
        <v>0</v>
      </c>
      <c r="K72" s="32">
        <v>0</v>
      </c>
    </row>
    <row r="73" spans="1:11" ht="15">
      <c r="A73" s="28" t="s">
        <v>22</v>
      </c>
      <c r="B73" s="380"/>
      <c r="C73" s="381"/>
      <c r="D73" s="381"/>
      <c r="E73" s="382"/>
      <c r="F73" s="52">
        <f t="shared" si="32"/>
        <v>154.4829888427912</v>
      </c>
      <c r="G73" s="380"/>
      <c r="H73" s="382"/>
      <c r="I73" s="40">
        <f t="shared" si="33"/>
        <v>154.4829888427912</v>
      </c>
      <c r="K73" s="3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32"/>
        <v>0</v>
      </c>
      <c r="G74" s="380"/>
      <c r="H74" s="382"/>
      <c r="I74" s="43">
        <f t="shared" si="33"/>
        <v>0</v>
      </c>
      <c r="K74" s="32">
        <v>0</v>
      </c>
    </row>
    <row r="75" spans="1:11" ht="15">
      <c r="A75" s="29" t="s">
        <v>63</v>
      </c>
      <c r="B75" s="380"/>
      <c r="C75" s="381"/>
      <c r="D75" s="381"/>
      <c r="E75" s="382"/>
      <c r="F75" s="44">
        <f t="shared" si="32"/>
        <v>0</v>
      </c>
      <c r="G75" s="380"/>
      <c r="H75" s="382"/>
      <c r="I75" s="40">
        <f t="shared" si="33"/>
        <v>0</v>
      </c>
      <c r="K75" s="32">
        <v>0</v>
      </c>
    </row>
    <row r="76" spans="1:11">
      <c r="A76" s="58" t="s">
        <v>23</v>
      </c>
      <c r="B76" s="380"/>
      <c r="C76" s="381"/>
      <c r="D76" s="381"/>
      <c r="E76" s="382"/>
      <c r="F76" s="62">
        <f t="shared" si="32"/>
        <v>0</v>
      </c>
      <c r="G76" s="380"/>
      <c r="H76" s="382"/>
      <c r="I76" s="64">
        <f t="shared" si="33"/>
        <v>0</v>
      </c>
      <c r="K76" s="32">
        <v>0</v>
      </c>
    </row>
    <row r="77" spans="1:11">
      <c r="A77" s="59" t="s">
        <v>19</v>
      </c>
      <c r="B77" s="380"/>
      <c r="C77" s="381"/>
      <c r="D77" s="381"/>
      <c r="E77" s="382"/>
      <c r="F77" s="65">
        <f t="shared" si="32"/>
        <v>0</v>
      </c>
      <c r="G77" s="380"/>
      <c r="H77" s="382"/>
      <c r="I77" s="67">
        <f t="shared" si="33"/>
        <v>0</v>
      </c>
      <c r="K77" s="32">
        <v>0</v>
      </c>
    </row>
    <row r="78" spans="1:11">
      <c r="A78" s="58" t="s">
        <v>20</v>
      </c>
      <c r="B78" s="380"/>
      <c r="C78" s="381"/>
      <c r="D78" s="381"/>
      <c r="E78" s="382"/>
      <c r="F78" s="62">
        <f t="shared" si="32"/>
        <v>0</v>
      </c>
      <c r="G78" s="380"/>
      <c r="H78" s="382"/>
      <c r="I78" s="64">
        <f>SUM(B78:H78)</f>
        <v>0</v>
      </c>
      <c r="K78" s="32">
        <v>0</v>
      </c>
    </row>
    <row r="79" spans="1:11" ht="15" thickBot="1">
      <c r="A79" s="60" t="s">
        <v>11</v>
      </c>
      <c r="B79" s="383"/>
      <c r="C79" s="384"/>
      <c r="D79" s="384"/>
      <c r="E79" s="385"/>
      <c r="F79" s="54">
        <f t="shared" si="32"/>
        <v>0</v>
      </c>
      <c r="G79" s="383"/>
      <c r="H79" s="385"/>
      <c r="I79" s="69">
        <f t="shared" si="33"/>
        <v>0</v>
      </c>
      <c r="K79" s="32">
        <v>0</v>
      </c>
    </row>
    <row r="80" spans="1:11" ht="15">
      <c r="A80" s="34" t="s">
        <v>26</v>
      </c>
      <c r="B80" s="70">
        <v>0</v>
      </c>
      <c r="C80" s="70">
        <v>0</v>
      </c>
      <c r="D80" s="70">
        <v>0</v>
      </c>
      <c r="E80" s="70">
        <v>0</v>
      </c>
      <c r="F80" s="70">
        <f>SUM(F59:F75)</f>
        <v>62409.355212432216</v>
      </c>
      <c r="G80" s="70">
        <v>0</v>
      </c>
      <c r="H80" s="71">
        <v>0</v>
      </c>
      <c r="I80" s="70">
        <f>SUM(I59:I75)</f>
        <v>62409.355212432216</v>
      </c>
      <c r="K80" s="3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34">IF($I80=0,"-",C80/$I80)</f>
        <v>0</v>
      </c>
      <c r="D81" s="49">
        <f t="shared" si="34"/>
        <v>0</v>
      </c>
      <c r="E81" s="49">
        <f t="shared" si="34"/>
        <v>0</v>
      </c>
      <c r="F81" s="49">
        <f t="shared" si="34"/>
        <v>1</v>
      </c>
      <c r="G81" s="49">
        <f t="shared" si="34"/>
        <v>0</v>
      </c>
      <c r="H81" s="72">
        <f t="shared" si="34"/>
        <v>0</v>
      </c>
      <c r="I81" s="50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-1.8417267710901797E-11</v>
      </c>
      <c r="G82" s="32"/>
      <c r="H82" s="32"/>
      <c r="I82" s="288">
        <f>+I80-I470-I496-I522-I548-I574</f>
        <v>-1.8417267710901797E-11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90.673721248991953</v>
      </c>
      <c r="C85" s="38">
        <f t="shared" ref="C85:H85" si="35">C579+C605+C631</f>
        <v>0</v>
      </c>
      <c r="D85" s="38">
        <f t="shared" si="35"/>
        <v>11.059769689733479</v>
      </c>
      <c r="E85" s="38">
        <f t="shared" si="35"/>
        <v>0</v>
      </c>
      <c r="F85" s="38">
        <f t="shared" si="35"/>
        <v>0</v>
      </c>
      <c r="G85" s="38">
        <f t="shared" si="35"/>
        <v>0</v>
      </c>
      <c r="H85" s="39">
        <f t="shared" si="35"/>
        <v>0</v>
      </c>
      <c r="I85" s="40">
        <f>SUM(B85:H85)</f>
        <v>101.73349093872542</v>
      </c>
      <c r="K85" s="32">
        <v>0</v>
      </c>
    </row>
    <row r="86" spans="1:11" ht="15">
      <c r="A86" s="27" t="s">
        <v>8</v>
      </c>
      <c r="B86" s="41">
        <f t="shared" ref="B86:H105" si="36">B580+B606+B632</f>
        <v>297.88987768911608</v>
      </c>
      <c r="C86" s="41">
        <f t="shared" si="36"/>
        <v>0</v>
      </c>
      <c r="D86" s="41">
        <f t="shared" si="36"/>
        <v>25.745434414251722</v>
      </c>
      <c r="E86" s="41">
        <f t="shared" si="36"/>
        <v>0</v>
      </c>
      <c r="F86" s="41">
        <f t="shared" si="36"/>
        <v>0</v>
      </c>
      <c r="G86" s="41">
        <f t="shared" si="36"/>
        <v>0</v>
      </c>
      <c r="H86" s="42">
        <f t="shared" si="36"/>
        <v>0</v>
      </c>
      <c r="I86" s="43">
        <f t="shared" ref="I86:I105" si="37">SUM(B86:H86)</f>
        <v>323.63531210336782</v>
      </c>
      <c r="K86" s="32">
        <v>0</v>
      </c>
    </row>
    <row r="87" spans="1:11" ht="15">
      <c r="A87" s="28" t="s">
        <v>10</v>
      </c>
      <c r="B87" s="44">
        <f t="shared" si="36"/>
        <v>870.8121829019874</v>
      </c>
      <c r="C87" s="44">
        <f t="shared" si="36"/>
        <v>0</v>
      </c>
      <c r="D87" s="44">
        <f t="shared" si="36"/>
        <v>57.343037373856319</v>
      </c>
      <c r="E87" s="44">
        <f t="shared" si="36"/>
        <v>0</v>
      </c>
      <c r="F87" s="44">
        <f t="shared" si="36"/>
        <v>0</v>
      </c>
      <c r="G87" s="44">
        <f t="shared" si="36"/>
        <v>0</v>
      </c>
      <c r="H87" s="45">
        <f t="shared" si="36"/>
        <v>0</v>
      </c>
      <c r="I87" s="40">
        <f t="shared" si="37"/>
        <v>928.1552202758437</v>
      </c>
      <c r="K87" s="32">
        <v>0</v>
      </c>
    </row>
    <row r="88" spans="1:11" ht="15">
      <c r="A88" s="27" t="s">
        <v>55</v>
      </c>
      <c r="B88" s="41">
        <f t="shared" si="36"/>
        <v>0</v>
      </c>
      <c r="C88" s="41">
        <f t="shared" si="36"/>
        <v>0</v>
      </c>
      <c r="D88" s="41">
        <f t="shared" si="36"/>
        <v>0</v>
      </c>
      <c r="E88" s="41">
        <f t="shared" si="36"/>
        <v>0</v>
      </c>
      <c r="F88" s="41">
        <f t="shared" si="36"/>
        <v>0</v>
      </c>
      <c r="G88" s="41">
        <f t="shared" si="36"/>
        <v>0</v>
      </c>
      <c r="H88" s="42">
        <f t="shared" si="36"/>
        <v>0</v>
      </c>
      <c r="I88" s="43">
        <f t="shared" si="37"/>
        <v>0</v>
      </c>
      <c r="K88" s="32">
        <v>0</v>
      </c>
    </row>
    <row r="89" spans="1:11" ht="15">
      <c r="A89" s="28" t="s">
        <v>16</v>
      </c>
      <c r="B89" s="44">
        <f t="shared" si="36"/>
        <v>2285.9697958512052</v>
      </c>
      <c r="C89" s="44">
        <f t="shared" si="36"/>
        <v>60.2710360140359</v>
      </c>
      <c r="D89" s="44">
        <f t="shared" si="36"/>
        <v>155.20101936545211</v>
      </c>
      <c r="E89" s="44">
        <f t="shared" si="36"/>
        <v>28.214772664847054</v>
      </c>
      <c r="F89" s="44">
        <f t="shared" si="36"/>
        <v>0</v>
      </c>
      <c r="G89" s="44">
        <f t="shared" si="36"/>
        <v>0</v>
      </c>
      <c r="H89" s="45">
        <f t="shared" si="36"/>
        <v>0</v>
      </c>
      <c r="I89" s="40">
        <f t="shared" si="37"/>
        <v>2529.6566238955402</v>
      </c>
      <c r="K89" s="32">
        <v>0</v>
      </c>
    </row>
    <row r="90" spans="1:11" ht="15">
      <c r="A90" s="27" t="s">
        <v>67</v>
      </c>
      <c r="B90" s="41">
        <f t="shared" si="36"/>
        <v>11934.891063452102</v>
      </c>
      <c r="C90" s="41">
        <f t="shared" si="36"/>
        <v>40.176316324194751</v>
      </c>
      <c r="D90" s="41">
        <f t="shared" si="36"/>
        <v>778.98816984166251</v>
      </c>
      <c r="E90" s="41">
        <f t="shared" si="36"/>
        <v>0</v>
      </c>
      <c r="F90" s="41">
        <f t="shared" si="36"/>
        <v>0</v>
      </c>
      <c r="G90" s="41">
        <f t="shared" si="36"/>
        <v>0</v>
      </c>
      <c r="H90" s="42">
        <f t="shared" si="36"/>
        <v>0</v>
      </c>
      <c r="I90" s="43">
        <f t="shared" si="37"/>
        <v>12754.055549617959</v>
      </c>
      <c r="K90" s="32">
        <v>0</v>
      </c>
    </row>
    <row r="91" spans="1:11" ht="15">
      <c r="A91" s="28" t="s">
        <v>57</v>
      </c>
      <c r="B91" s="44">
        <f t="shared" si="36"/>
        <v>0</v>
      </c>
      <c r="C91" s="44">
        <f t="shared" si="36"/>
        <v>1.0639071465797663</v>
      </c>
      <c r="D91" s="44">
        <f t="shared" si="36"/>
        <v>0.28686276041972558</v>
      </c>
      <c r="E91" s="44">
        <f t="shared" si="36"/>
        <v>185.4545120805308</v>
      </c>
      <c r="F91" s="44">
        <f t="shared" si="36"/>
        <v>2039.3058937492087</v>
      </c>
      <c r="G91" s="44">
        <f t="shared" si="36"/>
        <v>0</v>
      </c>
      <c r="H91" s="45">
        <f t="shared" si="36"/>
        <v>0</v>
      </c>
      <c r="I91" s="40">
        <f t="shared" si="37"/>
        <v>2226.1111757367389</v>
      </c>
      <c r="K91" s="32">
        <v>0</v>
      </c>
    </row>
    <row r="92" spans="1:11" ht="15">
      <c r="A92" s="27" t="s">
        <v>12</v>
      </c>
      <c r="B92" s="41">
        <f t="shared" si="36"/>
        <v>0</v>
      </c>
      <c r="C92" s="41">
        <f t="shared" si="36"/>
        <v>0</v>
      </c>
      <c r="D92" s="41">
        <f t="shared" si="36"/>
        <v>4.750719543583147E-2</v>
      </c>
      <c r="E92" s="41">
        <f t="shared" si="36"/>
        <v>31.810116113624375</v>
      </c>
      <c r="F92" s="41">
        <f t="shared" si="36"/>
        <v>0</v>
      </c>
      <c r="G92" s="41">
        <f t="shared" si="36"/>
        <v>0</v>
      </c>
      <c r="H92" s="42">
        <f t="shared" si="36"/>
        <v>0</v>
      </c>
      <c r="I92" s="43">
        <f t="shared" si="37"/>
        <v>31.857623309060205</v>
      </c>
      <c r="K92" s="32">
        <v>0</v>
      </c>
    </row>
    <row r="93" spans="1:11" ht="15">
      <c r="A93" s="28" t="s">
        <v>58</v>
      </c>
      <c r="B93" s="44">
        <f t="shared" si="36"/>
        <v>0</v>
      </c>
      <c r="C93" s="44">
        <f t="shared" si="36"/>
        <v>0</v>
      </c>
      <c r="D93" s="44">
        <f t="shared" si="36"/>
        <v>0</v>
      </c>
      <c r="E93" s="44">
        <f t="shared" si="36"/>
        <v>18.449653821799526</v>
      </c>
      <c r="F93" s="44">
        <f t="shared" si="36"/>
        <v>0</v>
      </c>
      <c r="G93" s="44">
        <f t="shared" si="36"/>
        <v>0</v>
      </c>
      <c r="H93" s="45">
        <f t="shared" si="36"/>
        <v>0</v>
      </c>
      <c r="I93" s="40">
        <f t="shared" si="37"/>
        <v>18.449653821799526</v>
      </c>
      <c r="K93" s="32">
        <v>0</v>
      </c>
    </row>
    <row r="94" spans="1:11" ht="15">
      <c r="A94" s="27" t="s">
        <v>17</v>
      </c>
      <c r="B94" s="41">
        <f t="shared" si="36"/>
        <v>1343.9528484926625</v>
      </c>
      <c r="C94" s="41">
        <f t="shared" si="36"/>
        <v>3.9002147940982197</v>
      </c>
      <c r="D94" s="41">
        <f t="shared" si="36"/>
        <v>136.87845755020189</v>
      </c>
      <c r="E94" s="41">
        <f t="shared" si="36"/>
        <v>13.899734132313899</v>
      </c>
      <c r="F94" s="41">
        <f t="shared" si="36"/>
        <v>0</v>
      </c>
      <c r="G94" s="41">
        <f t="shared" si="36"/>
        <v>0</v>
      </c>
      <c r="H94" s="42">
        <f t="shared" si="36"/>
        <v>0</v>
      </c>
      <c r="I94" s="43">
        <f t="shared" si="37"/>
        <v>1498.6312549692764</v>
      </c>
      <c r="K94" s="32">
        <v>0</v>
      </c>
    </row>
    <row r="95" spans="1:11" ht="15">
      <c r="A95" s="28" t="s">
        <v>139</v>
      </c>
      <c r="B95" s="44">
        <f t="shared" si="36"/>
        <v>10133.694054470692</v>
      </c>
      <c r="C95" s="44">
        <f t="shared" si="36"/>
        <v>859.09094493707119</v>
      </c>
      <c r="D95" s="44">
        <f t="shared" si="36"/>
        <v>1642.9799506769743</v>
      </c>
      <c r="E95" s="44">
        <f t="shared" si="36"/>
        <v>131.93175933597144</v>
      </c>
      <c r="F95" s="44">
        <f t="shared" si="36"/>
        <v>0</v>
      </c>
      <c r="G95" s="44">
        <f t="shared" si="36"/>
        <v>0</v>
      </c>
      <c r="H95" s="45">
        <f t="shared" si="36"/>
        <v>0</v>
      </c>
      <c r="I95" s="40">
        <f t="shared" si="37"/>
        <v>12767.69670942071</v>
      </c>
      <c r="K95" s="32">
        <v>0</v>
      </c>
    </row>
    <row r="96" spans="1:11" ht="15">
      <c r="A96" s="27" t="s">
        <v>25</v>
      </c>
      <c r="B96" s="41">
        <f t="shared" si="36"/>
        <v>2047.1782737911235</v>
      </c>
      <c r="C96" s="41">
        <f t="shared" si="36"/>
        <v>0.28164072900638421</v>
      </c>
      <c r="D96" s="41">
        <f t="shared" si="36"/>
        <v>3036.7848296969214</v>
      </c>
      <c r="E96" s="41">
        <f t="shared" si="36"/>
        <v>6758.1852098759182</v>
      </c>
      <c r="F96" s="41">
        <f t="shared" si="36"/>
        <v>0</v>
      </c>
      <c r="G96" s="41">
        <f>G590+G616+G642</f>
        <v>3030.1349081291396</v>
      </c>
      <c r="H96" s="42">
        <f t="shared" si="36"/>
        <v>2.0546333868180997</v>
      </c>
      <c r="I96" s="43">
        <f t="shared" si="37"/>
        <v>14874.619495608928</v>
      </c>
      <c r="K96" s="32">
        <v>0</v>
      </c>
    </row>
    <row r="97" spans="1:11" ht="15">
      <c r="A97" s="28" t="s">
        <v>24</v>
      </c>
      <c r="B97" s="44">
        <f t="shared" si="36"/>
        <v>5610.1814204133416</v>
      </c>
      <c r="C97" s="44">
        <f t="shared" si="36"/>
        <v>15.567746015883159</v>
      </c>
      <c r="D97" s="44">
        <f t="shared" si="36"/>
        <v>721.75075933628068</v>
      </c>
      <c r="E97" s="44">
        <f t="shared" si="36"/>
        <v>0</v>
      </c>
      <c r="F97" s="44">
        <f t="shared" si="36"/>
        <v>0</v>
      </c>
      <c r="G97" s="44">
        <f t="shared" si="36"/>
        <v>0</v>
      </c>
      <c r="H97" s="45">
        <f t="shared" si="36"/>
        <v>0</v>
      </c>
      <c r="I97" s="40">
        <f t="shared" si="37"/>
        <v>6347.4999257655054</v>
      </c>
      <c r="K97" s="32">
        <v>0</v>
      </c>
    </row>
    <row r="98" spans="1:11" ht="15">
      <c r="A98" s="27" t="s">
        <v>59</v>
      </c>
      <c r="B98" s="41">
        <f t="shared" si="36"/>
        <v>10015.502304648913</v>
      </c>
      <c r="C98" s="41">
        <f t="shared" si="36"/>
        <v>18.66313686301886</v>
      </c>
      <c r="D98" s="41">
        <f t="shared" si="36"/>
        <v>1246.531919215073</v>
      </c>
      <c r="E98" s="41">
        <f t="shared" si="36"/>
        <v>0</v>
      </c>
      <c r="F98" s="41">
        <f t="shared" si="36"/>
        <v>0</v>
      </c>
      <c r="G98" s="41">
        <f t="shared" si="36"/>
        <v>0</v>
      </c>
      <c r="H98" s="42">
        <f t="shared" si="36"/>
        <v>0</v>
      </c>
      <c r="I98" s="43">
        <f t="shared" si="37"/>
        <v>11280.697360727005</v>
      </c>
      <c r="K98" s="32">
        <v>0</v>
      </c>
    </row>
    <row r="99" spans="1:11" ht="15">
      <c r="A99" s="28" t="s">
        <v>22</v>
      </c>
      <c r="B99" s="44">
        <f t="shared" si="36"/>
        <v>3813.5368557133729</v>
      </c>
      <c r="C99" s="44">
        <f t="shared" si="36"/>
        <v>0</v>
      </c>
      <c r="D99" s="44">
        <f t="shared" si="36"/>
        <v>263.73552545115172</v>
      </c>
      <c r="E99" s="44">
        <f t="shared" si="36"/>
        <v>0</v>
      </c>
      <c r="F99" s="44">
        <f t="shared" si="36"/>
        <v>39.06560274620513</v>
      </c>
      <c r="G99" s="44">
        <f t="shared" si="36"/>
        <v>0</v>
      </c>
      <c r="H99" s="45">
        <f t="shared" si="36"/>
        <v>0</v>
      </c>
      <c r="I99" s="40">
        <f t="shared" si="37"/>
        <v>4116.3379839107301</v>
      </c>
      <c r="K99" s="32">
        <v>0</v>
      </c>
    </row>
    <row r="100" spans="1:11" ht="15">
      <c r="A100" s="27" t="s">
        <v>21</v>
      </c>
      <c r="B100" s="41">
        <f t="shared" si="36"/>
        <v>62.214004523087617</v>
      </c>
      <c r="C100" s="41">
        <f t="shared" si="36"/>
        <v>0</v>
      </c>
      <c r="D100" s="41">
        <f t="shared" si="36"/>
        <v>1.14948197029402</v>
      </c>
      <c r="E100" s="41">
        <f t="shared" si="36"/>
        <v>0</v>
      </c>
      <c r="F100" s="41">
        <f t="shared" si="36"/>
        <v>0</v>
      </c>
      <c r="G100" s="41">
        <f t="shared" si="36"/>
        <v>0</v>
      </c>
      <c r="H100" s="42">
        <f t="shared" si="36"/>
        <v>0</v>
      </c>
      <c r="I100" s="43">
        <f>SUM(B100:H100)</f>
        <v>63.363486493381636</v>
      </c>
      <c r="K100" s="32">
        <v>0</v>
      </c>
    </row>
    <row r="101" spans="1:11" ht="15">
      <c r="A101" s="29" t="s">
        <v>63</v>
      </c>
      <c r="B101" s="44">
        <f t="shared" si="36"/>
        <v>867.2235551397539</v>
      </c>
      <c r="C101" s="44">
        <f t="shared" si="36"/>
        <v>0</v>
      </c>
      <c r="D101" s="44">
        <f t="shared" si="36"/>
        <v>676.59224551830425</v>
      </c>
      <c r="E101" s="44">
        <f t="shared" si="36"/>
        <v>0</v>
      </c>
      <c r="F101" s="44">
        <f t="shared" si="36"/>
        <v>0</v>
      </c>
      <c r="G101" s="44">
        <f t="shared" si="36"/>
        <v>0</v>
      </c>
      <c r="H101" s="45">
        <f t="shared" si="36"/>
        <v>0</v>
      </c>
      <c r="I101" s="40">
        <f t="shared" si="37"/>
        <v>1543.8158006580582</v>
      </c>
      <c r="K101" s="32">
        <v>0</v>
      </c>
    </row>
    <row r="102" spans="1:11">
      <c r="A102" s="58" t="s">
        <v>23</v>
      </c>
      <c r="B102" s="62">
        <f t="shared" si="36"/>
        <v>863.10515513975395</v>
      </c>
      <c r="C102" s="62">
        <f t="shared" si="36"/>
        <v>0</v>
      </c>
      <c r="D102" s="62">
        <f t="shared" si="36"/>
        <v>676.31064551830423</v>
      </c>
      <c r="E102" s="62">
        <f t="shared" si="36"/>
        <v>0</v>
      </c>
      <c r="F102" s="62">
        <f t="shared" si="36"/>
        <v>0</v>
      </c>
      <c r="G102" s="62">
        <f t="shared" si="36"/>
        <v>0</v>
      </c>
      <c r="H102" s="63">
        <f t="shared" si="36"/>
        <v>0</v>
      </c>
      <c r="I102" s="64">
        <f t="shared" si="37"/>
        <v>1539.4158006580583</v>
      </c>
      <c r="K102" s="32">
        <v>0</v>
      </c>
    </row>
    <row r="103" spans="1:11">
      <c r="A103" s="59" t="s">
        <v>19</v>
      </c>
      <c r="B103" s="65">
        <f t="shared" si="36"/>
        <v>0</v>
      </c>
      <c r="C103" s="65">
        <f t="shared" si="36"/>
        <v>0</v>
      </c>
      <c r="D103" s="65">
        <f t="shared" si="36"/>
        <v>0</v>
      </c>
      <c r="E103" s="65">
        <f t="shared" si="36"/>
        <v>0</v>
      </c>
      <c r="F103" s="65">
        <f t="shared" si="36"/>
        <v>0</v>
      </c>
      <c r="G103" s="65">
        <f t="shared" si="36"/>
        <v>0</v>
      </c>
      <c r="H103" s="66">
        <f t="shared" si="36"/>
        <v>0</v>
      </c>
      <c r="I103" s="67">
        <f t="shared" si="37"/>
        <v>0</v>
      </c>
      <c r="K103" s="32">
        <v>0</v>
      </c>
    </row>
    <row r="104" spans="1:11">
      <c r="A104" s="58" t="s">
        <v>20</v>
      </c>
      <c r="B104" s="62">
        <f t="shared" si="36"/>
        <v>0</v>
      </c>
      <c r="C104" s="62">
        <f t="shared" si="36"/>
        <v>0</v>
      </c>
      <c r="D104" s="62">
        <f t="shared" si="36"/>
        <v>0</v>
      </c>
      <c r="E104" s="62">
        <f t="shared" si="36"/>
        <v>0</v>
      </c>
      <c r="F104" s="62">
        <f t="shared" si="36"/>
        <v>0</v>
      </c>
      <c r="G104" s="62">
        <f t="shared" si="36"/>
        <v>0</v>
      </c>
      <c r="H104" s="63">
        <f t="shared" si="36"/>
        <v>0</v>
      </c>
      <c r="I104" s="64">
        <f t="shared" si="37"/>
        <v>0</v>
      </c>
      <c r="K104" s="32">
        <v>0</v>
      </c>
    </row>
    <row r="105" spans="1:11" ht="15" thickBot="1">
      <c r="A105" s="60" t="s">
        <v>11</v>
      </c>
      <c r="B105" s="54">
        <f t="shared" si="36"/>
        <v>4.1184000000000003</v>
      </c>
      <c r="C105" s="54">
        <f t="shared" si="36"/>
        <v>0</v>
      </c>
      <c r="D105" s="54">
        <f t="shared" si="36"/>
        <v>0.28160000000000002</v>
      </c>
      <c r="E105" s="54">
        <f t="shared" si="36"/>
        <v>0</v>
      </c>
      <c r="F105" s="54">
        <f t="shared" si="36"/>
        <v>0</v>
      </c>
      <c r="G105" s="54">
        <f t="shared" si="36"/>
        <v>0</v>
      </c>
      <c r="H105" s="68">
        <f t="shared" si="36"/>
        <v>0</v>
      </c>
      <c r="I105" s="69">
        <f t="shared" si="37"/>
        <v>4.4000000000000004</v>
      </c>
      <c r="K105" s="32">
        <v>0</v>
      </c>
    </row>
    <row r="106" spans="1:11" ht="15">
      <c r="A106" s="34" t="s">
        <v>26</v>
      </c>
      <c r="B106" s="70">
        <f>SUM(B85:B101)</f>
        <v>49373.719958336347</v>
      </c>
      <c r="C106" s="70">
        <f t="shared" ref="C106:H106" si="38">SUM(C85:C101)</f>
        <v>999.01494282388819</v>
      </c>
      <c r="D106" s="70">
        <f t="shared" si="38"/>
        <v>8755.0749700560118</v>
      </c>
      <c r="E106" s="70">
        <f t="shared" si="38"/>
        <v>7167.9457580250055</v>
      </c>
      <c r="F106" s="70">
        <f t="shared" si="38"/>
        <v>2078.3714964954138</v>
      </c>
      <c r="G106" s="70">
        <f>SUM(G85:G101)</f>
        <v>3030.1349081291396</v>
      </c>
      <c r="H106" s="71">
        <f t="shared" si="38"/>
        <v>2.0546333868180997</v>
      </c>
      <c r="I106" s="40">
        <f>SUM(I85:I101)</f>
        <v>71406.316667252657</v>
      </c>
      <c r="K106" s="32">
        <v>0</v>
      </c>
    </row>
    <row r="107" spans="1:11" ht="15" thickBot="1">
      <c r="A107" s="61" t="s">
        <v>86</v>
      </c>
      <c r="B107" s="49">
        <f>IF($I106=0,"-",B106/$I106)</f>
        <v>0.69144751140734051</v>
      </c>
      <c r="C107" s="49">
        <f t="shared" ref="C107:H107" si="39">IF($I106=0,"-",C106/$I106)</f>
        <v>1.3990568194116671E-2</v>
      </c>
      <c r="D107" s="49">
        <f t="shared" si="39"/>
        <v>0.12260925053527007</v>
      </c>
      <c r="E107" s="49">
        <f t="shared" si="39"/>
        <v>0.10038251645757085</v>
      </c>
      <c r="F107" s="49">
        <f t="shared" si="39"/>
        <v>2.9106269494062375E-2</v>
      </c>
      <c r="G107" s="49">
        <f t="shared" si="39"/>
        <v>4.2435110079256849E-2</v>
      </c>
      <c r="H107" s="72">
        <f t="shared" si="39"/>
        <v>2.8773832382259904E-5</v>
      </c>
      <c r="I107" s="50">
        <f>SUM(B107:H107)</f>
        <v>0.99999999999999967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40">SUM(B112:H112)</f>
        <v>0</v>
      </c>
    </row>
    <row r="113" spans="1:9" ht="15">
      <c r="A113" s="28" t="s">
        <v>10</v>
      </c>
      <c r="B113" s="44">
        <v>1.8434168719927996E-4</v>
      </c>
      <c r="C113" s="44">
        <v>0</v>
      </c>
      <c r="D113" s="44">
        <v>3228.5614156583129</v>
      </c>
      <c r="E113" s="44">
        <v>0</v>
      </c>
      <c r="F113" s="397"/>
      <c r="G113" s="44">
        <v>0</v>
      </c>
      <c r="H113" s="45">
        <v>0</v>
      </c>
      <c r="I113" s="40">
        <f t="shared" si="40"/>
        <v>3228.5616</v>
      </c>
    </row>
    <row r="114" spans="1:9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40"/>
        <v>0</v>
      </c>
    </row>
    <row r="115" spans="1:9" ht="15">
      <c r="A115" s="28" t="s">
        <v>16</v>
      </c>
      <c r="B115" s="44">
        <v>21.928046253867041</v>
      </c>
      <c r="C115" s="44">
        <v>0</v>
      </c>
      <c r="D115" s="44">
        <v>125.70217597758175</v>
      </c>
      <c r="E115" s="44">
        <v>0</v>
      </c>
      <c r="F115" s="397"/>
      <c r="G115" s="44">
        <v>0</v>
      </c>
      <c r="H115" s="45">
        <v>0</v>
      </c>
      <c r="I115" s="40">
        <f t="shared" si="40"/>
        <v>147.63022223144878</v>
      </c>
    </row>
    <row r="116" spans="1:9" ht="15">
      <c r="A116" s="27" t="s">
        <v>67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40"/>
        <v>0</v>
      </c>
    </row>
    <row r="117" spans="1:9" ht="15">
      <c r="A117" s="28" t="s">
        <v>57</v>
      </c>
      <c r="B117" s="44">
        <v>0.13453474361215909</v>
      </c>
      <c r="C117" s="44">
        <v>0</v>
      </c>
      <c r="D117" s="44">
        <v>0</v>
      </c>
      <c r="E117" s="44">
        <v>0.80720846167295446</v>
      </c>
      <c r="F117" s="397"/>
      <c r="G117" s="44">
        <v>0</v>
      </c>
      <c r="H117" s="45">
        <v>0</v>
      </c>
      <c r="I117" s="40">
        <f t="shared" si="40"/>
        <v>0.94174320528511357</v>
      </c>
    </row>
    <row r="118" spans="1:9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40"/>
        <v>0</v>
      </c>
    </row>
    <row r="119" spans="1:9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40"/>
        <v>0</v>
      </c>
    </row>
    <row r="120" spans="1:9" ht="15">
      <c r="A120" s="27" t="s">
        <v>17</v>
      </c>
      <c r="B120" s="41">
        <v>0</v>
      </c>
      <c r="C120" s="41">
        <v>0</v>
      </c>
      <c r="D120" s="41">
        <v>5.7500000000000009</v>
      </c>
      <c r="E120" s="41">
        <v>0</v>
      </c>
      <c r="F120" s="397"/>
      <c r="G120" s="41">
        <v>0</v>
      </c>
      <c r="H120" s="42">
        <v>0</v>
      </c>
      <c r="I120" s="43">
        <f t="shared" si="40"/>
        <v>5.7500000000000009</v>
      </c>
    </row>
    <row r="121" spans="1:9" ht="15">
      <c r="A121" s="28" t="s">
        <v>139</v>
      </c>
      <c r="B121" s="44">
        <v>282.88881319654428</v>
      </c>
      <c r="C121" s="44">
        <v>462.71974552539723</v>
      </c>
      <c r="D121" s="44">
        <v>5926.2716112233757</v>
      </c>
      <c r="E121" s="44">
        <v>7.7531897540852296E-2</v>
      </c>
      <c r="F121" s="397"/>
      <c r="G121" s="44">
        <v>0</v>
      </c>
      <c r="H121" s="45">
        <v>0</v>
      </c>
      <c r="I121" s="40">
        <f t="shared" si="40"/>
        <v>6671.9577018428581</v>
      </c>
    </row>
    <row r="122" spans="1:9" ht="15">
      <c r="A122" s="27" t="s">
        <v>25</v>
      </c>
      <c r="B122" s="41">
        <v>124.32269357079879</v>
      </c>
      <c r="C122" s="41">
        <v>2.0123473581434985</v>
      </c>
      <c r="D122" s="41">
        <v>1467.994975031949</v>
      </c>
      <c r="E122" s="41">
        <v>2590.9039915100898</v>
      </c>
      <c r="F122" s="397"/>
      <c r="G122" s="41">
        <v>326.57893237743662</v>
      </c>
      <c r="H122" s="42">
        <v>5.0562530277733018</v>
      </c>
      <c r="I122" s="43">
        <f t="shared" si="40"/>
        <v>4516.8691928761909</v>
      </c>
    </row>
    <row r="123" spans="1:9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40"/>
        <v>0</v>
      </c>
    </row>
    <row r="124" spans="1:9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40"/>
        <v>0</v>
      </c>
    </row>
    <row r="125" spans="1:9" ht="15">
      <c r="A125" s="28" t="s">
        <v>22</v>
      </c>
      <c r="B125" s="44">
        <v>0</v>
      </c>
      <c r="C125" s="44">
        <v>0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40"/>
        <v>0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63</v>
      </c>
      <c r="B127" s="44">
        <v>0</v>
      </c>
      <c r="C127" s="44">
        <v>9.314159918358655</v>
      </c>
      <c r="D127" s="44">
        <v>4066.891235774372</v>
      </c>
      <c r="E127" s="44">
        <v>0</v>
      </c>
      <c r="F127" s="397"/>
      <c r="G127" s="44">
        <v>0</v>
      </c>
      <c r="H127" s="45">
        <v>0</v>
      </c>
      <c r="I127" s="40">
        <f t="shared" si="40"/>
        <v>4076.2053956927307</v>
      </c>
    </row>
    <row r="128" spans="1:9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40"/>
        <v>0</v>
      </c>
    </row>
    <row r="129" spans="1:46">
      <c r="A129" s="59" t="s">
        <v>19</v>
      </c>
      <c r="B129" s="65">
        <v>0</v>
      </c>
      <c r="C129" s="65">
        <v>2.1346617792760298</v>
      </c>
      <c r="D129" s="65">
        <v>931.80527737939974</v>
      </c>
      <c r="E129" s="65">
        <v>0</v>
      </c>
      <c r="F129" s="397"/>
      <c r="G129" s="65">
        <v>0</v>
      </c>
      <c r="H129" s="66">
        <v>0</v>
      </c>
      <c r="I129" s="67">
        <f t="shared" si="40"/>
        <v>933.93993915867577</v>
      </c>
    </row>
    <row r="130" spans="1:46">
      <c r="A130" s="58" t="s">
        <v>20</v>
      </c>
      <c r="B130" s="62">
        <v>0</v>
      </c>
      <c r="C130" s="62">
        <v>7.1794981390826251</v>
      </c>
      <c r="D130" s="62">
        <v>3135.0859583949723</v>
      </c>
      <c r="E130" s="62">
        <v>0</v>
      </c>
      <c r="F130" s="397"/>
      <c r="G130" s="62">
        <v>0</v>
      </c>
      <c r="H130" s="63">
        <v>0</v>
      </c>
      <c r="I130" s="64">
        <f t="shared" si="40"/>
        <v>3142.2654565340549</v>
      </c>
    </row>
    <row r="131" spans="1:46" ht="15" thickBot="1">
      <c r="A131" s="60"/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40"/>
        <v>0</v>
      </c>
    </row>
    <row r="132" spans="1:46" ht="15">
      <c r="A132" s="34" t="s">
        <v>26</v>
      </c>
      <c r="B132" s="70">
        <f>SUM(B111:B127)</f>
        <v>429.27427210650944</v>
      </c>
      <c r="C132" s="70">
        <f t="shared" ref="C132:H132" si="41">SUM(C111:C127)</f>
        <v>474.04625280189936</v>
      </c>
      <c r="D132" s="70">
        <f t="shared" si="41"/>
        <v>14821.17141366559</v>
      </c>
      <c r="E132" s="70">
        <f t="shared" si="41"/>
        <v>2591.7887318693038</v>
      </c>
      <c r="F132" s="70">
        <f t="shared" si="41"/>
        <v>0</v>
      </c>
      <c r="G132" s="70">
        <f>SUM(G111:G127)</f>
        <v>326.57893237743662</v>
      </c>
      <c r="H132" s="71">
        <f t="shared" si="41"/>
        <v>5.0562530277733018</v>
      </c>
      <c r="I132" s="40">
        <f>SUM(I111:I127)</f>
        <v>18647.915855848514</v>
      </c>
    </row>
    <row r="133" spans="1:46" ht="15" thickBot="1">
      <c r="A133" s="31" t="s">
        <v>86</v>
      </c>
      <c r="B133" s="49">
        <f>IF($I132=0,"-",B132/$I132)</f>
        <v>2.3019959733027048E-2</v>
      </c>
      <c r="C133" s="49">
        <f t="shared" ref="C133:H133" si="42">IF($I132=0,"-",C132/$I132)</f>
        <v>2.5420870432189612E-2</v>
      </c>
      <c r="D133" s="49">
        <f t="shared" si="42"/>
        <v>0.79478969812153299</v>
      </c>
      <c r="E133" s="49">
        <f t="shared" si="42"/>
        <v>0.13898543686620324</v>
      </c>
      <c r="F133" s="49">
        <f t="shared" si="42"/>
        <v>0</v>
      </c>
      <c r="G133" s="49">
        <f t="shared" si="42"/>
        <v>1.7512891783829677E-2</v>
      </c>
      <c r="H133" s="72">
        <f t="shared" si="42"/>
        <v>2.7114306321730412E-4</v>
      </c>
      <c r="I133" s="50">
        <f>SUM(B133:H133)</f>
        <v>0.99999999999999978</v>
      </c>
    </row>
    <row r="134" spans="1:46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46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46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46" ht="15">
      <c r="A137" s="26" t="s">
        <v>7</v>
      </c>
      <c r="B137" s="38">
        <v>0</v>
      </c>
      <c r="C137" s="38">
        <v>1734.6369195595275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1734.6369195595275</v>
      </c>
    </row>
    <row r="138" spans="1:46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43">SUM(B138:H138)</f>
        <v>0</v>
      </c>
    </row>
    <row r="139" spans="1:46" ht="15">
      <c r="A139" s="28" t="s">
        <v>10</v>
      </c>
      <c r="B139" s="44">
        <v>0</v>
      </c>
      <c r="C139" s="44">
        <v>0</v>
      </c>
      <c r="D139" s="44">
        <v>283.83299999999997</v>
      </c>
      <c r="E139" s="44">
        <v>0</v>
      </c>
      <c r="F139" s="397"/>
      <c r="G139" s="44">
        <v>0</v>
      </c>
      <c r="H139" s="45">
        <v>0</v>
      </c>
      <c r="I139" s="40">
        <f t="shared" si="43"/>
        <v>283.83299999999997</v>
      </c>
    </row>
    <row r="140" spans="1:46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43"/>
        <v>0</v>
      </c>
    </row>
    <row r="141" spans="1:46" ht="15">
      <c r="A141" s="28" t="s">
        <v>16</v>
      </c>
      <c r="B141" s="44">
        <v>5.548857143747755</v>
      </c>
      <c r="C141" s="44">
        <v>64.674680980139172</v>
      </c>
      <c r="D141" s="44">
        <v>6.1909205667724843</v>
      </c>
      <c r="E141" s="44">
        <v>0</v>
      </c>
      <c r="F141" s="397"/>
      <c r="G141" s="44">
        <v>0</v>
      </c>
      <c r="H141" s="45">
        <v>0</v>
      </c>
      <c r="I141" s="40">
        <f t="shared" si="43"/>
        <v>76.414458690659416</v>
      </c>
    </row>
    <row r="142" spans="1:46" ht="15">
      <c r="A142" s="27" t="s">
        <v>67</v>
      </c>
      <c r="B142" s="41">
        <v>5.3547598822984055</v>
      </c>
      <c r="C142" s="41">
        <v>0.60581821421352178</v>
      </c>
      <c r="D142" s="41">
        <v>2.191042541405571</v>
      </c>
      <c r="E142" s="41">
        <v>0</v>
      </c>
      <c r="F142" s="397"/>
      <c r="G142" s="41">
        <v>0</v>
      </c>
      <c r="H142" s="42">
        <v>0</v>
      </c>
      <c r="I142" s="43">
        <f t="shared" si="43"/>
        <v>8.1516206379174978</v>
      </c>
    </row>
    <row r="143" spans="1:46" ht="15">
      <c r="A143" s="28" t="s">
        <v>57</v>
      </c>
      <c r="B143" s="44">
        <v>0</v>
      </c>
      <c r="C143" s="44">
        <v>0</v>
      </c>
      <c r="D143" s="44">
        <v>1.8905419485490811</v>
      </c>
      <c r="E143" s="44">
        <v>2.7083659269348543</v>
      </c>
      <c r="F143" s="397"/>
      <c r="G143" s="44">
        <v>0</v>
      </c>
      <c r="H143" s="45">
        <v>0</v>
      </c>
      <c r="I143" s="40">
        <f t="shared" si="43"/>
        <v>4.5989078754839356</v>
      </c>
    </row>
    <row r="144" spans="1:46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43"/>
        <v>0</v>
      </c>
    </row>
    <row r="145" spans="1:9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43"/>
        <v>0</v>
      </c>
    </row>
    <row r="146" spans="1:9" ht="15">
      <c r="A146" s="27" t="s">
        <v>17</v>
      </c>
      <c r="B146" s="41">
        <v>0</v>
      </c>
      <c r="C146" s="41">
        <v>0</v>
      </c>
      <c r="D146" s="41">
        <v>0.27106615682819385</v>
      </c>
      <c r="E146" s="41">
        <v>0</v>
      </c>
      <c r="F146" s="397"/>
      <c r="G146" s="41">
        <v>0</v>
      </c>
      <c r="H146" s="42">
        <v>0</v>
      </c>
      <c r="I146" s="43">
        <f t="shared" si="43"/>
        <v>0.27106615682819385</v>
      </c>
    </row>
    <row r="147" spans="1:9" ht="15">
      <c r="A147" s="28" t="s">
        <v>139</v>
      </c>
      <c r="B147" s="44">
        <v>783.80833275640009</v>
      </c>
      <c r="C147" s="44">
        <v>3746.2863811159323</v>
      </c>
      <c r="D147" s="44">
        <v>830.63615437268857</v>
      </c>
      <c r="E147" s="44">
        <v>0</v>
      </c>
      <c r="F147" s="397"/>
      <c r="G147" s="44">
        <v>0</v>
      </c>
      <c r="H147" s="45">
        <v>0</v>
      </c>
      <c r="I147" s="40">
        <f t="shared" si="43"/>
        <v>5360.7308682450212</v>
      </c>
    </row>
    <row r="148" spans="1:9" ht="15">
      <c r="A148" s="27" t="s">
        <v>25</v>
      </c>
      <c r="B148" s="41">
        <v>1381.3296486469953</v>
      </c>
      <c r="C148" s="41">
        <v>58.155767096990544</v>
      </c>
      <c r="D148" s="41">
        <v>48.322382141383805</v>
      </c>
      <c r="E148" s="41">
        <v>3403.1385418019486</v>
      </c>
      <c r="F148" s="397"/>
      <c r="G148" s="41">
        <v>528.40494854376732</v>
      </c>
      <c r="H148" s="42">
        <v>78.044389117021979</v>
      </c>
      <c r="I148" s="43">
        <f t="shared" si="43"/>
        <v>5497.3956773481068</v>
      </c>
    </row>
    <row r="149" spans="1:9" ht="15">
      <c r="A149" s="28" t="s">
        <v>24</v>
      </c>
      <c r="B149" s="44">
        <v>879.01722715720939</v>
      </c>
      <c r="C149" s="44">
        <v>0</v>
      </c>
      <c r="D149" s="44">
        <v>4.9704583166845273</v>
      </c>
      <c r="E149" s="44">
        <v>0</v>
      </c>
      <c r="F149" s="397"/>
      <c r="G149" s="44">
        <v>0</v>
      </c>
      <c r="H149" s="45">
        <v>0</v>
      </c>
      <c r="I149" s="40">
        <f>SUM(B149:H149)</f>
        <v>883.98768547389386</v>
      </c>
    </row>
    <row r="150" spans="1:9" ht="15">
      <c r="A150" s="27" t="s">
        <v>59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43"/>
        <v>0</v>
      </c>
    </row>
    <row r="151" spans="1:9" ht="15">
      <c r="A151" s="28" t="s">
        <v>22</v>
      </c>
      <c r="B151" s="44">
        <v>0</v>
      </c>
      <c r="C151" s="44">
        <v>1132.6610658432999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43"/>
        <v>1132.6610658432999</v>
      </c>
    </row>
    <row r="152" spans="1:9" ht="15">
      <c r="A152" s="27" t="s">
        <v>21</v>
      </c>
      <c r="B152" s="41">
        <v>0</v>
      </c>
      <c r="C152" s="41">
        <v>3871.2460573848475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3871.2460573848475</v>
      </c>
    </row>
    <row r="153" spans="1:9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43"/>
        <v>0</v>
      </c>
    </row>
    <row r="154" spans="1:9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43"/>
        <v>0</v>
      </c>
    </row>
    <row r="155" spans="1:9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43"/>
        <v>0</v>
      </c>
    </row>
    <row r="156" spans="1:9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43"/>
        <v>0</v>
      </c>
    </row>
    <row r="157" spans="1:9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43"/>
        <v>0</v>
      </c>
    </row>
    <row r="158" spans="1:9" ht="15">
      <c r="A158" s="34" t="s">
        <v>26</v>
      </c>
      <c r="B158" s="70">
        <f>SUM(B137:B153)</f>
        <v>3055.0588255866505</v>
      </c>
      <c r="C158" s="70">
        <f t="shared" ref="C158:H158" si="44">SUM(C137:C153)</f>
        <v>10608.266690194951</v>
      </c>
      <c r="D158" s="70">
        <f>SUM(D137:D153)</f>
        <v>1178.3055660443122</v>
      </c>
      <c r="E158" s="70">
        <f t="shared" si="44"/>
        <v>3405.8469077288833</v>
      </c>
      <c r="F158" s="70">
        <f t="shared" si="44"/>
        <v>0</v>
      </c>
      <c r="G158" s="70">
        <f>SUM(G137:G153)</f>
        <v>528.40494854376732</v>
      </c>
      <c r="H158" s="71">
        <f t="shared" si="44"/>
        <v>78.044389117021979</v>
      </c>
      <c r="I158" s="40">
        <f>SUM(I137:I153)</f>
        <v>18853.927327215584</v>
      </c>
    </row>
    <row r="159" spans="1:9" ht="15" thickBot="1">
      <c r="A159" s="31" t="s">
        <v>86</v>
      </c>
      <c r="B159" s="49">
        <f>IF($I158=0,"-",B158/$I158)</f>
        <v>0.16203832615694252</v>
      </c>
      <c r="C159" s="49">
        <f t="shared" ref="C159:H159" si="45">IF($I158=0,"-",C158/$I158)</f>
        <v>0.56265554152645703</v>
      </c>
      <c r="D159" s="49">
        <f t="shared" si="45"/>
        <v>6.2496558175623801E-2</v>
      </c>
      <c r="E159" s="49">
        <f t="shared" si="45"/>
        <v>0.1806438970841133</v>
      </c>
      <c r="F159" s="49">
        <f t="shared" si="45"/>
        <v>0</v>
      </c>
      <c r="G159" s="49">
        <f t="shared" si="45"/>
        <v>2.8026253595505084E-2</v>
      </c>
      <c r="H159" s="72">
        <f t="shared" si="45"/>
        <v>4.1394234613583748E-3</v>
      </c>
      <c r="I159" s="50">
        <f>SUM(B159:H159)</f>
        <v>1.0000000000000002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46">SUM(B164:H164)</f>
        <v>0</v>
      </c>
    </row>
    <row r="165" spans="1:9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46"/>
        <v>0</v>
      </c>
    </row>
    <row r="166" spans="1:9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46"/>
        <v>0</v>
      </c>
    </row>
    <row r="167" spans="1:9" ht="15">
      <c r="A167" s="28" t="s">
        <v>16</v>
      </c>
      <c r="B167" s="44">
        <v>1.3074866269393279</v>
      </c>
      <c r="C167" s="44">
        <v>0</v>
      </c>
      <c r="D167" s="44">
        <v>6.8504807726666792</v>
      </c>
      <c r="E167" s="44">
        <v>0</v>
      </c>
      <c r="F167" s="397"/>
      <c r="G167" s="44">
        <v>0</v>
      </c>
      <c r="H167" s="45">
        <v>0</v>
      </c>
      <c r="I167" s="40">
        <f t="shared" si="46"/>
        <v>8.157967399606008</v>
      </c>
    </row>
    <row r="168" spans="1:9" ht="15">
      <c r="A168" s="27" t="s">
        <v>67</v>
      </c>
      <c r="B168" s="41">
        <v>5.6901920889516022</v>
      </c>
      <c r="C168" s="41">
        <v>0.23686004735011076</v>
      </c>
      <c r="D168" s="41">
        <v>0.46816914215127742</v>
      </c>
      <c r="E168" s="41">
        <v>0.23686004735011076</v>
      </c>
      <c r="F168" s="397"/>
      <c r="G168" s="41">
        <v>0</v>
      </c>
      <c r="H168" s="42">
        <v>0</v>
      </c>
      <c r="I168" s="43">
        <f t="shared" si="46"/>
        <v>6.6320813258031004</v>
      </c>
    </row>
    <row r="169" spans="1:9" ht="15">
      <c r="A169" s="28" t="s">
        <v>57</v>
      </c>
      <c r="B169" s="44">
        <v>0</v>
      </c>
      <c r="C169" s="44">
        <v>0</v>
      </c>
      <c r="D169" s="44">
        <v>0</v>
      </c>
      <c r="E169" s="44">
        <v>1.3911030726434406</v>
      </c>
      <c r="F169" s="397"/>
      <c r="G169" s="44">
        <v>0</v>
      </c>
      <c r="H169" s="45">
        <v>0</v>
      </c>
      <c r="I169" s="40">
        <f t="shared" si="46"/>
        <v>1.3911030726434406</v>
      </c>
    </row>
    <row r="170" spans="1:9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46"/>
        <v>0</v>
      </c>
    </row>
    <row r="171" spans="1:9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46"/>
        <v>0</v>
      </c>
    </row>
    <row r="172" spans="1:9" ht="15">
      <c r="A172" s="27" t="s">
        <v>17</v>
      </c>
      <c r="B172" s="41">
        <v>0.79382529277644287</v>
      </c>
      <c r="C172" s="41">
        <v>0</v>
      </c>
      <c r="D172" s="41">
        <v>52.120293091195272</v>
      </c>
      <c r="E172" s="41">
        <v>0.30387632207482229</v>
      </c>
      <c r="F172" s="397"/>
      <c r="G172" s="41">
        <v>0</v>
      </c>
      <c r="H172" s="42">
        <v>0</v>
      </c>
      <c r="I172" s="43">
        <f>SUM(B172:H172)</f>
        <v>53.217994706046532</v>
      </c>
    </row>
    <row r="173" spans="1:9" ht="15">
      <c r="A173" s="28" t="s">
        <v>139</v>
      </c>
      <c r="B173" s="44">
        <v>38.919521723167016</v>
      </c>
      <c r="C173" s="44">
        <v>80.478260154219271</v>
      </c>
      <c r="D173" s="44">
        <v>1098.3108918184312</v>
      </c>
      <c r="E173" s="44">
        <v>0</v>
      </c>
      <c r="F173" s="397"/>
      <c r="G173" s="44">
        <v>0</v>
      </c>
      <c r="H173" s="45">
        <v>0</v>
      </c>
      <c r="I173" s="40">
        <f t="shared" si="46"/>
        <v>1217.7086736958174</v>
      </c>
    </row>
    <row r="174" spans="1:9" ht="15">
      <c r="A174" s="27" t="s">
        <v>25</v>
      </c>
      <c r="B174" s="41">
        <v>8.9945063457646022</v>
      </c>
      <c r="C174" s="41">
        <v>3.2691734001974742</v>
      </c>
      <c r="D174" s="41">
        <v>664.98095236424365</v>
      </c>
      <c r="E174" s="41">
        <v>110.58314383524647</v>
      </c>
      <c r="F174" s="397"/>
      <c r="G174" s="41">
        <v>14.567846017717612</v>
      </c>
      <c r="H174" s="42">
        <v>20.849381755341106</v>
      </c>
      <c r="I174" s="43">
        <f t="shared" si="46"/>
        <v>823.24500371851093</v>
      </c>
    </row>
    <row r="175" spans="1:9" ht="15">
      <c r="A175" s="28" t="s">
        <v>24</v>
      </c>
      <c r="B175" s="44">
        <v>11.07609230769231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>SUM(B175:H175)</f>
        <v>11.07609230769231</v>
      </c>
    </row>
    <row r="176" spans="1:9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46"/>
        <v>0</v>
      </c>
    </row>
    <row r="177" spans="1:9" ht="15">
      <c r="A177" s="28" t="s">
        <v>22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46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46"/>
        <v>0</v>
      </c>
    </row>
    <row r="180" spans="1:9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46"/>
        <v>0</v>
      </c>
    </row>
    <row r="181" spans="1:9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46"/>
        <v>0</v>
      </c>
    </row>
    <row r="182" spans="1:9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46"/>
        <v>0</v>
      </c>
    </row>
    <row r="183" spans="1:9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46"/>
        <v>0</v>
      </c>
    </row>
    <row r="184" spans="1:9" ht="15">
      <c r="A184" s="34" t="s">
        <v>26</v>
      </c>
      <c r="B184" s="70">
        <f>SUM(B163:B179)</f>
        <v>66.781624385291295</v>
      </c>
      <c r="C184" s="70">
        <f t="shared" ref="C184:H184" si="47">SUM(C163:C179)</f>
        <v>83.984293601766851</v>
      </c>
      <c r="D184" s="70">
        <f>SUM(D163:D179)</f>
        <v>1822.7307871886881</v>
      </c>
      <c r="E184" s="70">
        <f>SUM(E163:E179)</f>
        <v>112.51498327731485</v>
      </c>
      <c r="F184" s="70">
        <f t="shared" si="47"/>
        <v>0</v>
      </c>
      <c r="G184" s="70">
        <f>SUM(G163:G179)</f>
        <v>14.567846017717612</v>
      </c>
      <c r="H184" s="71">
        <f t="shared" si="47"/>
        <v>20.849381755341106</v>
      </c>
      <c r="I184" s="40">
        <f>SUM(I163:I179)</f>
        <v>2121.4289162261198</v>
      </c>
    </row>
    <row r="185" spans="1:9" ht="15" thickBot="1">
      <c r="A185" s="31" t="s">
        <v>86</v>
      </c>
      <c r="B185" s="49">
        <f>IF($I184=0,"-",B184/$I184)</f>
        <v>3.1479548465895027E-2</v>
      </c>
      <c r="C185" s="49">
        <f t="shared" ref="C185:H185" si="48">IF($I184=0,"-",C184/$I184)</f>
        <v>3.9588549472196928E-2</v>
      </c>
      <c r="D185" s="49">
        <f t="shared" si="48"/>
        <v>0.8591995580182834</v>
      </c>
      <c r="E185" s="49">
        <f t="shared" si="48"/>
        <v>5.3037357234420796E-2</v>
      </c>
      <c r="F185" s="49">
        <f t="shared" si="48"/>
        <v>0</v>
      </c>
      <c r="G185" s="49">
        <f t="shared" si="48"/>
        <v>6.8669970067311214E-3</v>
      </c>
      <c r="H185" s="72">
        <f t="shared" si="48"/>
        <v>9.8279898024727416E-3</v>
      </c>
      <c r="I185" s="50">
        <f>SUM(B185:H185)</f>
        <v>1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932.01423000283626</v>
      </c>
      <c r="E189" s="38">
        <v>0</v>
      </c>
      <c r="F189" s="396"/>
      <c r="G189" s="38">
        <v>0</v>
      </c>
      <c r="H189" s="39">
        <v>0</v>
      </c>
      <c r="I189" s="40">
        <f>SUM(B189:H189)</f>
        <v>932.01423000283626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49">SUM(B190:H190)</f>
        <v>0</v>
      </c>
    </row>
    <row r="191" spans="1:9" ht="15">
      <c r="A191" s="28" t="s">
        <v>10</v>
      </c>
      <c r="B191" s="44">
        <v>0</v>
      </c>
      <c r="C191" s="44">
        <v>0</v>
      </c>
      <c r="D191" s="44">
        <v>54.059399999999997</v>
      </c>
      <c r="E191" s="44">
        <v>0</v>
      </c>
      <c r="F191" s="397"/>
      <c r="G191" s="44">
        <v>0</v>
      </c>
      <c r="H191" s="45">
        <v>0</v>
      </c>
      <c r="I191" s="40">
        <f t="shared" si="49"/>
        <v>54.059399999999997</v>
      </c>
    </row>
    <row r="192" spans="1:9" ht="15">
      <c r="A192" s="27" t="s">
        <v>55</v>
      </c>
      <c r="B192" s="41">
        <v>0</v>
      </c>
      <c r="C192" s="41">
        <v>0</v>
      </c>
      <c r="D192" s="41">
        <v>12.244863286853548</v>
      </c>
      <c r="E192" s="41">
        <v>0</v>
      </c>
      <c r="F192" s="397"/>
      <c r="G192" s="41">
        <v>0</v>
      </c>
      <c r="H192" s="42">
        <v>0</v>
      </c>
      <c r="I192" s="43">
        <f t="shared" si="49"/>
        <v>12.244863286853548</v>
      </c>
    </row>
    <row r="193" spans="1:9" ht="15">
      <c r="A193" s="28" t="s">
        <v>16</v>
      </c>
      <c r="B193" s="44">
        <v>112.36713108242176</v>
      </c>
      <c r="C193" s="44">
        <v>0.84614795410685451</v>
      </c>
      <c r="D193" s="44">
        <v>175.24985310102187</v>
      </c>
      <c r="E193" s="44">
        <v>0</v>
      </c>
      <c r="F193" s="397"/>
      <c r="G193" s="44">
        <v>0</v>
      </c>
      <c r="H193" s="45">
        <v>0</v>
      </c>
      <c r="I193" s="40">
        <f t="shared" si="49"/>
        <v>288.46313213755047</v>
      </c>
    </row>
    <row r="194" spans="1:9" ht="15">
      <c r="A194" s="27" t="s">
        <v>67</v>
      </c>
      <c r="B194" s="41">
        <v>6.0665441440002557</v>
      </c>
      <c r="C194" s="41">
        <v>3.7438679340114192</v>
      </c>
      <c r="D194" s="41">
        <v>20.705802792332367</v>
      </c>
      <c r="E194" s="41">
        <v>0</v>
      </c>
      <c r="F194" s="397"/>
      <c r="G194" s="41">
        <v>0</v>
      </c>
      <c r="H194" s="42">
        <v>0</v>
      </c>
      <c r="I194" s="43">
        <f t="shared" si="49"/>
        <v>30.516214870344044</v>
      </c>
    </row>
    <row r="195" spans="1:9" ht="15">
      <c r="A195" s="28" t="s">
        <v>57</v>
      </c>
      <c r="B195" s="44">
        <v>0</v>
      </c>
      <c r="C195" s="44">
        <v>0</v>
      </c>
      <c r="D195" s="44">
        <v>0.28050287511887856</v>
      </c>
      <c r="E195" s="44">
        <v>4.6340501951903956</v>
      </c>
      <c r="F195" s="397"/>
      <c r="G195" s="44">
        <v>0</v>
      </c>
      <c r="H195" s="45">
        <v>0</v>
      </c>
      <c r="I195" s="40">
        <f t="shared" si="49"/>
        <v>4.9145530703092746</v>
      </c>
    </row>
    <row r="196" spans="1:9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49"/>
        <v>0</v>
      </c>
    </row>
    <row r="197" spans="1:9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49"/>
        <v>0</v>
      </c>
    </row>
    <row r="198" spans="1:9" ht="15">
      <c r="A198" s="27" t="s">
        <v>17</v>
      </c>
      <c r="B198" s="41">
        <v>25.33383599587907</v>
      </c>
      <c r="C198" s="41">
        <v>0</v>
      </c>
      <c r="D198" s="41">
        <v>20.345793229521522</v>
      </c>
      <c r="E198" s="41">
        <v>0</v>
      </c>
      <c r="F198" s="397"/>
      <c r="G198" s="41">
        <v>0</v>
      </c>
      <c r="H198" s="42">
        <v>0</v>
      </c>
      <c r="I198" s="43">
        <f>SUM(B198:H198)</f>
        <v>45.679629225400589</v>
      </c>
    </row>
    <row r="199" spans="1:9" ht="15">
      <c r="A199" s="28" t="s">
        <v>139</v>
      </c>
      <c r="B199" s="44">
        <v>222.26640492865525</v>
      </c>
      <c r="C199" s="44">
        <v>241.61767031042459</v>
      </c>
      <c r="D199" s="44">
        <v>2167.9739834868733</v>
      </c>
      <c r="E199" s="44">
        <v>22.867242232934341</v>
      </c>
      <c r="F199" s="397"/>
      <c r="G199" s="44">
        <v>0</v>
      </c>
      <c r="H199" s="45">
        <v>0</v>
      </c>
      <c r="I199" s="40">
        <f t="shared" si="49"/>
        <v>2654.7253009588871</v>
      </c>
    </row>
    <row r="200" spans="1:9" ht="15">
      <c r="A200" s="27" t="s">
        <v>25</v>
      </c>
      <c r="B200" s="41">
        <v>44.149872808135157</v>
      </c>
      <c r="C200" s="41">
        <v>0.54571651983315916</v>
      </c>
      <c r="D200" s="41">
        <v>538.3072127844855</v>
      </c>
      <c r="E200" s="41">
        <v>393.51912452026244</v>
      </c>
      <c r="F200" s="397"/>
      <c r="G200" s="41">
        <v>42.42229320580374</v>
      </c>
      <c r="H200" s="42">
        <v>0.27031197650863653</v>
      </c>
      <c r="I200" s="43">
        <f t="shared" si="49"/>
        <v>1019.2145318150286</v>
      </c>
    </row>
    <row r="201" spans="1:9" ht="15">
      <c r="A201" s="28" t="s">
        <v>24</v>
      </c>
      <c r="B201" s="44">
        <v>1.2713402364164537</v>
      </c>
      <c r="C201" s="44">
        <v>0.17452236810432925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>SUM(B201:H201)</f>
        <v>1.445862604520783</v>
      </c>
    </row>
    <row r="202" spans="1:9" ht="15">
      <c r="A202" s="27" t="s">
        <v>59</v>
      </c>
      <c r="B202" s="41">
        <v>0.73142781425013192</v>
      </c>
      <c r="C202" s="41">
        <v>0.6313242262045301</v>
      </c>
      <c r="D202" s="41">
        <v>1.1513511724094774</v>
      </c>
      <c r="E202" s="41">
        <v>0</v>
      </c>
      <c r="F202" s="397"/>
      <c r="G202" s="41">
        <v>0</v>
      </c>
      <c r="H202" s="42">
        <v>0</v>
      </c>
      <c r="I202" s="43">
        <f t="shared" si="49"/>
        <v>2.5141032128641392</v>
      </c>
    </row>
    <row r="203" spans="1:9" ht="15">
      <c r="A203" s="28" t="s">
        <v>22</v>
      </c>
      <c r="B203" s="44">
        <v>0</v>
      </c>
      <c r="C203" s="44">
        <v>0</v>
      </c>
      <c r="D203" s="44">
        <v>0.89976095999999994</v>
      </c>
      <c r="E203" s="44">
        <v>0</v>
      </c>
      <c r="F203" s="397"/>
      <c r="G203" s="44">
        <v>0</v>
      </c>
      <c r="H203" s="45">
        <v>0</v>
      </c>
      <c r="I203" s="40">
        <f t="shared" si="49"/>
        <v>0.89976095999999994</v>
      </c>
    </row>
    <row r="204" spans="1:9" ht="15">
      <c r="A204" s="27" t="s">
        <v>21</v>
      </c>
      <c r="B204" s="41">
        <v>0.12123913906417418</v>
      </c>
      <c r="C204" s="41">
        <v>0</v>
      </c>
      <c r="D204" s="41">
        <v>727.93923422604405</v>
      </c>
      <c r="E204" s="41">
        <v>0</v>
      </c>
      <c r="F204" s="397"/>
      <c r="G204" s="41">
        <v>0</v>
      </c>
      <c r="H204" s="42">
        <v>0</v>
      </c>
      <c r="I204" s="43">
        <f>SUM(B204:H204)</f>
        <v>728.06047336510824</v>
      </c>
    </row>
    <row r="205" spans="1:9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49"/>
        <v>0</v>
      </c>
    </row>
    <row r="206" spans="1:9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49"/>
        <v>0</v>
      </c>
    </row>
    <row r="207" spans="1:9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49"/>
        <v>0</v>
      </c>
    </row>
    <row r="208" spans="1:9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49"/>
        <v>0</v>
      </c>
    </row>
    <row r="209" spans="1:9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49"/>
        <v>0</v>
      </c>
    </row>
    <row r="210" spans="1:9" ht="15">
      <c r="A210" s="34" t="s">
        <v>26</v>
      </c>
      <c r="B210" s="70">
        <f>SUM(B189:B205)</f>
        <v>412.30779614882226</v>
      </c>
      <c r="C210" s="70">
        <f t="shared" ref="C210:H210" si="50">SUM(C189:C205)</f>
        <v>247.55924931268487</v>
      </c>
      <c r="D210" s="70">
        <f>SUM(D189:D205)</f>
        <v>4651.1719879174971</v>
      </c>
      <c r="E210" s="70">
        <f>SUM(E189:E205)</f>
        <v>421.02041694838715</v>
      </c>
      <c r="F210" s="70">
        <f>SUM(F189:F205)</f>
        <v>0</v>
      </c>
      <c r="G210" s="70">
        <f>SUM(G189:G205)</f>
        <v>42.42229320580374</v>
      </c>
      <c r="H210" s="71">
        <f t="shared" si="50"/>
        <v>0.27031197650863653</v>
      </c>
      <c r="I210" s="40">
        <f>SUM(I189:I205)</f>
        <v>5774.7520555097026</v>
      </c>
    </row>
    <row r="211" spans="1:9" ht="15" thickBot="1">
      <c r="A211" s="31" t="s">
        <v>86</v>
      </c>
      <c r="B211" s="49">
        <f>IF($I210=0,"-",B210/$I210)</f>
        <v>7.1398354801300704E-2</v>
      </c>
      <c r="C211" s="49">
        <f t="shared" ref="C211:H211" si="51">IF($I210=0,"-",C210/$I210)</f>
        <v>4.2869243031220375E-2</v>
      </c>
      <c r="D211" s="49">
        <f t="shared" si="51"/>
        <v>0.80543232734638437</v>
      </c>
      <c r="E211" s="49">
        <f t="shared" si="51"/>
        <v>7.2907098504201698E-2</v>
      </c>
      <c r="F211" s="49">
        <f t="shared" si="51"/>
        <v>0</v>
      </c>
      <c r="G211" s="49">
        <f t="shared" si="51"/>
        <v>7.3461670385187436E-3</v>
      </c>
      <c r="H211" s="72">
        <f t="shared" si="51"/>
        <v>4.6809278374251817E-5</v>
      </c>
      <c r="I211" s="50">
        <f>SUM(B211:H211)</f>
        <v>1.0000000000000002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52">SUM(B216:H216)</f>
        <v>0</v>
      </c>
    </row>
    <row r="217" spans="1:9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52"/>
        <v>0</v>
      </c>
    </row>
    <row r="218" spans="1:9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52"/>
        <v>0</v>
      </c>
    </row>
    <row r="219" spans="1:9" ht="15">
      <c r="A219" s="28" t="s">
        <v>16</v>
      </c>
      <c r="B219" s="44">
        <v>24.76551240927483</v>
      </c>
      <c r="C219" s="44">
        <v>12.690515927917531</v>
      </c>
      <c r="D219" s="44">
        <v>10.154215297130154</v>
      </c>
      <c r="E219" s="44">
        <v>0</v>
      </c>
      <c r="F219" s="397"/>
      <c r="G219" s="44">
        <v>0</v>
      </c>
      <c r="H219" s="45">
        <v>0</v>
      </c>
      <c r="I219" s="40">
        <f t="shared" si="52"/>
        <v>47.610243634322515</v>
      </c>
    </row>
    <row r="220" spans="1:9" ht="15">
      <c r="A220" s="27" t="s">
        <v>67</v>
      </c>
      <c r="B220" s="41">
        <v>4.8396383444274775</v>
      </c>
      <c r="C220" s="41">
        <v>0.83565104553847624</v>
      </c>
      <c r="D220" s="41">
        <v>4.1986513732247976</v>
      </c>
      <c r="E220" s="41">
        <v>0</v>
      </c>
      <c r="F220" s="397"/>
      <c r="G220" s="41">
        <v>0</v>
      </c>
      <c r="H220" s="42">
        <v>0</v>
      </c>
      <c r="I220" s="43">
        <f t="shared" si="52"/>
        <v>9.8739407631907525</v>
      </c>
    </row>
    <row r="221" spans="1:9" ht="15">
      <c r="A221" s="28" t="s">
        <v>57</v>
      </c>
      <c r="B221" s="44">
        <v>0</v>
      </c>
      <c r="C221" s="44">
        <v>0</v>
      </c>
      <c r="D221" s="44">
        <v>0</v>
      </c>
      <c r="E221" s="44">
        <v>0.13220304359003385</v>
      </c>
      <c r="F221" s="397"/>
      <c r="G221" s="44">
        <v>0</v>
      </c>
      <c r="H221" s="45">
        <v>0</v>
      </c>
      <c r="I221" s="40">
        <f t="shared" si="52"/>
        <v>0.13220304359003385</v>
      </c>
    </row>
    <row r="222" spans="1:9" ht="15">
      <c r="A222" s="27" t="s">
        <v>12</v>
      </c>
      <c r="B222" s="41">
        <v>0</v>
      </c>
      <c r="C222" s="41">
        <v>0</v>
      </c>
      <c r="D222" s="41">
        <v>0</v>
      </c>
      <c r="E222" s="41">
        <v>0.27139810506403628</v>
      </c>
      <c r="F222" s="397"/>
      <c r="G222" s="41">
        <v>0</v>
      </c>
      <c r="H222" s="42">
        <v>0</v>
      </c>
      <c r="I222" s="43">
        <f t="shared" si="52"/>
        <v>0.27139810506403628</v>
      </c>
    </row>
    <row r="223" spans="1:9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52"/>
        <v>0</v>
      </c>
    </row>
    <row r="224" spans="1:9" ht="15">
      <c r="A224" s="27" t="s">
        <v>17</v>
      </c>
      <c r="B224" s="41">
        <v>6.5963701734937974</v>
      </c>
      <c r="C224" s="41">
        <v>0</v>
      </c>
      <c r="D224" s="41">
        <v>26.127990611149183</v>
      </c>
      <c r="E224" s="41">
        <v>1.3808816249955806</v>
      </c>
      <c r="F224" s="397"/>
      <c r="G224" s="41">
        <v>0</v>
      </c>
      <c r="H224" s="42">
        <v>0</v>
      </c>
      <c r="I224" s="43">
        <f>SUM(B224:H224)</f>
        <v>34.105242409638564</v>
      </c>
    </row>
    <row r="225" spans="1:9" ht="15">
      <c r="A225" s="28" t="s">
        <v>139</v>
      </c>
      <c r="B225" s="44">
        <v>145.41774627799012</v>
      </c>
      <c r="C225" s="44">
        <v>3.4977807798443812</v>
      </c>
      <c r="D225" s="44">
        <v>787.79203740624382</v>
      </c>
      <c r="E225" s="44">
        <v>59.724892736196672</v>
      </c>
      <c r="F225" s="397"/>
      <c r="G225" s="44">
        <v>0</v>
      </c>
      <c r="H225" s="45">
        <v>0</v>
      </c>
      <c r="I225" s="40">
        <f>SUM(B225:H225)</f>
        <v>996.43245720027505</v>
      </c>
    </row>
    <row r="226" spans="1:9" ht="15">
      <c r="A226" s="27" t="s">
        <v>25</v>
      </c>
      <c r="B226" s="41">
        <v>102.1850663651164</v>
      </c>
      <c r="C226" s="41">
        <v>3.1961399098234997</v>
      </c>
      <c r="D226" s="41">
        <v>193.44781501620096</v>
      </c>
      <c r="E226" s="41">
        <v>1007.3587328343547</v>
      </c>
      <c r="F226" s="397"/>
      <c r="G226" s="41">
        <v>200.72621832369731</v>
      </c>
      <c r="H226" s="42">
        <v>22.253135157216182</v>
      </c>
      <c r="I226" s="43">
        <f t="shared" si="52"/>
        <v>1529.167107606409</v>
      </c>
    </row>
    <row r="227" spans="1:9" ht="15">
      <c r="A227" s="28" t="s">
        <v>24</v>
      </c>
      <c r="B227" s="44">
        <v>269.73437489915574</v>
      </c>
      <c r="C227" s="44">
        <v>0</v>
      </c>
      <c r="D227" s="44">
        <v>72.472724808750897</v>
      </c>
      <c r="E227" s="44">
        <v>0</v>
      </c>
      <c r="F227" s="397"/>
      <c r="G227" s="44">
        <v>0</v>
      </c>
      <c r="H227" s="45">
        <v>0</v>
      </c>
      <c r="I227" s="40">
        <f>SUM(B227:H227)</f>
        <v>342.20709970790665</v>
      </c>
    </row>
    <row r="228" spans="1:9" ht="15">
      <c r="A228" s="27" t="s">
        <v>59</v>
      </c>
      <c r="B228" s="41">
        <v>0.39656987951807238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52"/>
        <v>0.39656987951807238</v>
      </c>
    </row>
    <row r="229" spans="1:9" ht="15">
      <c r="A229" s="28" t="s">
        <v>22</v>
      </c>
      <c r="B229" s="44">
        <v>0.90082639056613956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52"/>
        <v>0.90082639056613956</v>
      </c>
    </row>
    <row r="230" spans="1:9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>SUM(B230:H230)</f>
        <v>0</v>
      </c>
    </row>
    <row r="231" spans="1:9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52"/>
        <v>0</v>
      </c>
    </row>
    <row r="232" spans="1:9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52"/>
        <v>0</v>
      </c>
    </row>
    <row r="233" spans="1:9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52"/>
        <v>0</v>
      </c>
    </row>
    <row r="234" spans="1:9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52"/>
        <v>0</v>
      </c>
    </row>
    <row r="235" spans="1:9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52"/>
        <v>0</v>
      </c>
    </row>
    <row r="236" spans="1:9" ht="15">
      <c r="A236" s="34" t="s">
        <v>26</v>
      </c>
      <c r="B236" s="70">
        <f>SUM(B215:B231)</f>
        <v>554.83610473954263</v>
      </c>
      <c r="C236" s="70">
        <f t="shared" ref="C236:H236" si="53">SUM(C215:C231)</f>
        <v>20.220087663123888</v>
      </c>
      <c r="D236" s="70">
        <f>SUM(D215:D231)</f>
        <v>1094.1934345126997</v>
      </c>
      <c r="E236" s="70">
        <f>SUM(E215:E231)</f>
        <v>1068.8681083442009</v>
      </c>
      <c r="F236" s="70">
        <f>SUM(F215:F231)</f>
        <v>0</v>
      </c>
      <c r="G236" s="70">
        <f>SUM(G215:G231)</f>
        <v>200.72621832369731</v>
      </c>
      <c r="H236" s="71">
        <f t="shared" si="53"/>
        <v>22.253135157216182</v>
      </c>
      <c r="I236" s="40">
        <f>SUM(I215:I231)</f>
        <v>2961.097088740481</v>
      </c>
    </row>
    <row r="237" spans="1:9" ht="15" thickBot="1">
      <c r="A237" s="31" t="s">
        <v>86</v>
      </c>
      <c r="B237" s="49">
        <f>IF($I236=0,"-",B236/$I236)</f>
        <v>0.18737518160052807</v>
      </c>
      <c r="C237" s="49">
        <f t="shared" ref="C237:H237" si="54">IF($I236=0,"-",C236/$I236)</f>
        <v>6.828579765253362E-3</v>
      </c>
      <c r="D237" s="49">
        <f t="shared" si="54"/>
        <v>0.36952298479956996</v>
      </c>
      <c r="E237" s="49">
        <f t="shared" si="54"/>
        <v>0.36097030131452051</v>
      </c>
      <c r="F237" s="49">
        <f t="shared" si="54"/>
        <v>0</v>
      </c>
      <c r="G237" s="49">
        <f t="shared" si="54"/>
        <v>6.7787786860132065E-2</v>
      </c>
      <c r="H237" s="72">
        <f t="shared" si="54"/>
        <v>7.5151656599958616E-3</v>
      </c>
      <c r="I237" s="50">
        <f>SUM(B237:H237)</f>
        <v>0.99999999999999989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55">SUM(B242:H242)</f>
        <v>0</v>
      </c>
    </row>
    <row r="243" spans="1:9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55"/>
        <v>0</v>
      </c>
    </row>
    <row r="244" spans="1:9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55"/>
        <v>0</v>
      </c>
    </row>
    <row r="245" spans="1:9" ht="15">
      <c r="A245" s="28" t="s">
        <v>16</v>
      </c>
      <c r="B245" s="44">
        <v>312.38029513122518</v>
      </c>
      <c r="C245" s="44">
        <v>1.6261539270040719</v>
      </c>
      <c r="D245" s="44">
        <v>16.234606284868274</v>
      </c>
      <c r="E245" s="44">
        <v>0</v>
      </c>
      <c r="F245" s="397"/>
      <c r="G245" s="44">
        <v>0</v>
      </c>
      <c r="H245" s="45">
        <v>0</v>
      </c>
      <c r="I245" s="40">
        <f t="shared" si="55"/>
        <v>330.24105534309751</v>
      </c>
    </row>
    <row r="246" spans="1:9" ht="15">
      <c r="A246" s="27" t="s">
        <v>67</v>
      </c>
      <c r="B246" s="41">
        <v>112.43111378565592</v>
      </c>
      <c r="C246" s="41">
        <v>0.51731056607013715</v>
      </c>
      <c r="D246" s="41">
        <v>7.6750106379993435</v>
      </c>
      <c r="E246" s="41">
        <v>0</v>
      </c>
      <c r="F246" s="397"/>
      <c r="G246" s="41">
        <v>0</v>
      </c>
      <c r="H246" s="42">
        <v>0</v>
      </c>
      <c r="I246" s="43">
        <f t="shared" si="55"/>
        <v>120.62343498972541</v>
      </c>
    </row>
    <row r="247" spans="1:9" ht="15">
      <c r="A247" s="28" t="s">
        <v>57</v>
      </c>
      <c r="B247" s="44">
        <v>0</v>
      </c>
      <c r="C247" s="44">
        <v>0</v>
      </c>
      <c r="D247" s="44">
        <v>0</v>
      </c>
      <c r="E247" s="44">
        <v>3.3832894972768139</v>
      </c>
      <c r="F247" s="397"/>
      <c r="G247" s="44">
        <v>0</v>
      </c>
      <c r="H247" s="45">
        <v>0</v>
      </c>
      <c r="I247" s="40">
        <f t="shared" si="55"/>
        <v>3.3832894972768139</v>
      </c>
    </row>
    <row r="248" spans="1:9" ht="15">
      <c r="A248" s="27" t="s">
        <v>12</v>
      </c>
      <c r="B248" s="41">
        <v>0</v>
      </c>
      <c r="C248" s="41">
        <v>0</v>
      </c>
      <c r="D248" s="41">
        <v>0</v>
      </c>
      <c r="E248" s="41">
        <v>1.0165427769546307</v>
      </c>
      <c r="F248" s="397"/>
      <c r="G248" s="41">
        <v>0</v>
      </c>
      <c r="H248" s="42">
        <v>0</v>
      </c>
      <c r="I248" s="43">
        <f t="shared" si="55"/>
        <v>1.0165427769546307</v>
      </c>
    </row>
    <row r="249" spans="1:9" ht="15">
      <c r="A249" s="28" t="s">
        <v>58</v>
      </c>
      <c r="B249" s="44">
        <v>0</v>
      </c>
      <c r="C249" s="44">
        <v>0</v>
      </c>
      <c r="D249" s="44">
        <v>0.11560641810542679</v>
      </c>
      <c r="E249" s="44">
        <v>0</v>
      </c>
      <c r="F249" s="397"/>
      <c r="G249" s="44">
        <v>0</v>
      </c>
      <c r="H249" s="45">
        <v>0</v>
      </c>
      <c r="I249" s="40">
        <f t="shared" si="55"/>
        <v>0.11560641810542679</v>
      </c>
    </row>
    <row r="250" spans="1:9" ht="15">
      <c r="A250" s="27" t="s">
        <v>17</v>
      </c>
      <c r="B250" s="41">
        <v>29.275003901550246</v>
      </c>
      <c r="C250" s="41">
        <v>1.3059425258283359</v>
      </c>
      <c r="D250" s="41">
        <v>18.266809535960061</v>
      </c>
      <c r="E250" s="41">
        <v>0.16055588352538933</v>
      </c>
      <c r="F250" s="397"/>
      <c r="G250" s="41">
        <v>0</v>
      </c>
      <c r="H250" s="42">
        <v>0</v>
      </c>
      <c r="I250" s="43">
        <f>SUM(B250:H250)</f>
        <v>49.008311846864032</v>
      </c>
    </row>
    <row r="251" spans="1:9" ht="15">
      <c r="A251" s="28" t="s">
        <v>139</v>
      </c>
      <c r="B251" s="44">
        <v>650.74537322442939</v>
      </c>
      <c r="C251" s="44">
        <v>22.27359698242552</v>
      </c>
      <c r="D251" s="44">
        <v>467.07804683480106</v>
      </c>
      <c r="E251" s="44">
        <v>2.2978311512410814</v>
      </c>
      <c r="F251" s="397"/>
      <c r="G251" s="44">
        <v>0</v>
      </c>
      <c r="H251" s="45">
        <v>0</v>
      </c>
      <c r="I251" s="40">
        <f>SUM(B251:H251)</f>
        <v>1142.3948481928969</v>
      </c>
    </row>
    <row r="252" spans="1:9" ht="15">
      <c r="A252" s="27" t="s">
        <v>25</v>
      </c>
      <c r="B252" s="41">
        <v>244.95545970267537</v>
      </c>
      <c r="C252" s="41">
        <v>10.508697357944603</v>
      </c>
      <c r="D252" s="41">
        <v>271.49787041848049</v>
      </c>
      <c r="E252" s="41">
        <v>1205.1164105657006</v>
      </c>
      <c r="F252" s="397"/>
      <c r="G252" s="41">
        <v>300.13232040713399</v>
      </c>
      <c r="H252" s="42">
        <v>29.90971817478794</v>
      </c>
      <c r="I252" s="43">
        <f t="shared" si="55"/>
        <v>2062.1204766267228</v>
      </c>
    </row>
    <row r="253" spans="1:9" ht="15">
      <c r="A253" s="28" t="s">
        <v>24</v>
      </c>
      <c r="B253" s="44">
        <v>194.67240844630319</v>
      </c>
      <c r="C253" s="44">
        <v>0</v>
      </c>
      <c r="D253" s="44">
        <v>3.5643504779230377</v>
      </c>
      <c r="E253" s="44">
        <v>0</v>
      </c>
      <c r="F253" s="397"/>
      <c r="G253" s="44">
        <v>0</v>
      </c>
      <c r="H253" s="45">
        <v>0</v>
      </c>
      <c r="I253" s="40">
        <f>SUM(B253:H253)</f>
        <v>198.23675892422622</v>
      </c>
    </row>
    <row r="254" spans="1:9" ht="15">
      <c r="A254" s="27" t="s">
        <v>59</v>
      </c>
      <c r="B254" s="41">
        <v>3.8389697280794741</v>
      </c>
      <c r="C254" s="41">
        <v>3.3135663503405692</v>
      </c>
      <c r="D254" s="41">
        <v>6.042978146517755</v>
      </c>
      <c r="E254" s="41">
        <v>0</v>
      </c>
      <c r="F254" s="397"/>
      <c r="G254" s="41">
        <v>0</v>
      </c>
      <c r="H254" s="42">
        <v>0</v>
      </c>
      <c r="I254" s="43">
        <f t="shared" si="55"/>
        <v>13.195514224937799</v>
      </c>
    </row>
    <row r="255" spans="1:9" ht="15">
      <c r="A255" s="28" t="s">
        <v>22</v>
      </c>
      <c r="B255" s="44">
        <v>2.0714293829666581</v>
      </c>
      <c r="C255" s="44">
        <v>3.2392924697384977</v>
      </c>
      <c r="D255" s="44">
        <v>37.9161760503046</v>
      </c>
      <c r="E255" s="44">
        <v>0</v>
      </c>
      <c r="F255" s="397"/>
      <c r="G255" s="44">
        <v>0</v>
      </c>
      <c r="H255" s="45">
        <v>0</v>
      </c>
      <c r="I255" s="40">
        <f t="shared" si="55"/>
        <v>43.226897903009757</v>
      </c>
    </row>
    <row r="256" spans="1:9" ht="15">
      <c r="A256" s="27" t="s">
        <v>21</v>
      </c>
      <c r="B256" s="41">
        <v>0.17574833320663469</v>
      </c>
      <c r="C256" s="41">
        <v>0</v>
      </c>
      <c r="D256" s="41">
        <v>4.3937083301658658E-2</v>
      </c>
      <c r="E256" s="41">
        <v>0</v>
      </c>
      <c r="F256" s="397"/>
      <c r="G256" s="41">
        <v>0</v>
      </c>
      <c r="H256" s="42">
        <v>0</v>
      </c>
      <c r="I256" s="43">
        <f>SUM(B256:H256)</f>
        <v>0.21968541650829335</v>
      </c>
    </row>
    <row r="257" spans="1:9" ht="15">
      <c r="A257" s="29" t="s">
        <v>63</v>
      </c>
      <c r="B257" s="44">
        <v>1.420256731427592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55"/>
        <v>1.420256731427592</v>
      </c>
    </row>
    <row r="258" spans="1:9">
      <c r="A258" s="58" t="s">
        <v>23</v>
      </c>
      <c r="B258" s="62">
        <v>1.420256731427592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55"/>
        <v>1.420256731427592</v>
      </c>
    </row>
    <row r="259" spans="1:9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55"/>
        <v>0</v>
      </c>
    </row>
    <row r="260" spans="1:9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55"/>
        <v>0</v>
      </c>
    </row>
    <row r="261" spans="1:9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55"/>
        <v>0</v>
      </c>
    </row>
    <row r="262" spans="1:9" ht="15">
      <c r="A262" s="34" t="s">
        <v>26</v>
      </c>
      <c r="B262" s="70">
        <f>SUM(B241:B257)</f>
        <v>1551.9660583675197</v>
      </c>
      <c r="C262" s="70">
        <f t="shared" ref="C262:H262" si="56">SUM(C241:C257)</f>
        <v>42.784560179351743</v>
      </c>
      <c r="D262" s="70">
        <f>SUM(D241:D257)</f>
        <v>828.43539188826173</v>
      </c>
      <c r="E262" s="70">
        <f>SUM(E241:E257)</f>
        <v>1211.9746298746984</v>
      </c>
      <c r="F262" s="70">
        <f>SUM(F241:F257)</f>
        <v>0</v>
      </c>
      <c r="G262" s="70">
        <f>SUM(G241:G257)</f>
        <v>300.13232040713399</v>
      </c>
      <c r="H262" s="71">
        <f t="shared" si="56"/>
        <v>29.90971817478794</v>
      </c>
      <c r="I262" s="40">
        <f>SUM(I241:I257)</f>
        <v>3965.2026788917528</v>
      </c>
    </row>
    <row r="263" spans="1:9" ht="15" thickBot="1">
      <c r="A263" s="31" t="s">
        <v>86</v>
      </c>
      <c r="B263" s="49">
        <f>IF($I262=0,"-",B262/$I262)</f>
        <v>0.39139640115477875</v>
      </c>
      <c r="C263" s="49">
        <f t="shared" ref="C263:H263" si="57">IF($I262=0,"-",C262/$I262)</f>
        <v>1.0790005869588925E-2</v>
      </c>
      <c r="D263" s="49">
        <f t="shared" si="57"/>
        <v>0.20892636744606552</v>
      </c>
      <c r="E263" s="49">
        <f t="shared" si="57"/>
        <v>0.30565263065277587</v>
      </c>
      <c r="F263" s="49">
        <f t="shared" si="57"/>
        <v>0</v>
      </c>
      <c r="G263" s="49">
        <f t="shared" si="57"/>
        <v>7.5691545858386972E-2</v>
      </c>
      <c r="H263" s="72">
        <f t="shared" si="57"/>
        <v>7.5430490184041493E-3</v>
      </c>
      <c r="I263" s="50">
        <f>SUM(B263:H263)</f>
        <v>1.0000000000000002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0.24346636862414667</v>
      </c>
      <c r="C267" s="38">
        <v>0</v>
      </c>
      <c r="D267" s="38">
        <v>9.5201592859441964E-2</v>
      </c>
      <c r="E267" s="38">
        <v>0</v>
      </c>
      <c r="F267" s="396"/>
      <c r="G267" s="38">
        <v>0</v>
      </c>
      <c r="H267" s="39">
        <v>0</v>
      </c>
      <c r="I267" s="40">
        <f>SUM(B267:H267)</f>
        <v>0.33866796148358863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58">SUM(B268:H268)</f>
        <v>0</v>
      </c>
    </row>
    <row r="269" spans="1:9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58"/>
        <v>0</v>
      </c>
    </row>
    <row r="270" spans="1:9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58"/>
        <v>0</v>
      </c>
    </row>
    <row r="271" spans="1:9" ht="15">
      <c r="A271" s="28" t="s">
        <v>16</v>
      </c>
      <c r="B271" s="44">
        <v>27.091612554096223</v>
      </c>
      <c r="C271" s="44">
        <v>107.22699882506923</v>
      </c>
      <c r="D271" s="44">
        <v>40.107831182442901</v>
      </c>
      <c r="E271" s="44">
        <v>0</v>
      </c>
      <c r="F271" s="397"/>
      <c r="G271" s="44">
        <v>0</v>
      </c>
      <c r="H271" s="45">
        <v>0</v>
      </c>
      <c r="I271" s="40">
        <f t="shared" si="58"/>
        <v>174.42644256160835</v>
      </c>
    </row>
    <row r="272" spans="1:9" ht="15">
      <c r="A272" s="27" t="s">
        <v>67</v>
      </c>
      <c r="B272" s="41">
        <v>3.4603596711682907</v>
      </c>
      <c r="C272" s="41">
        <v>0.49991848617621948</v>
      </c>
      <c r="D272" s="41">
        <v>10.207361945170343</v>
      </c>
      <c r="E272" s="41">
        <v>0.43715701082772007</v>
      </c>
      <c r="F272" s="397"/>
      <c r="G272" s="41">
        <v>0</v>
      </c>
      <c r="H272" s="42">
        <v>0</v>
      </c>
      <c r="I272" s="43">
        <f t="shared" si="58"/>
        <v>14.604797113342572</v>
      </c>
    </row>
    <row r="273" spans="1:9" ht="15">
      <c r="A273" s="28" t="s">
        <v>57</v>
      </c>
      <c r="B273" s="44">
        <v>0</v>
      </c>
      <c r="C273" s="44">
        <v>0</v>
      </c>
      <c r="D273" s="44">
        <v>0</v>
      </c>
      <c r="E273" s="44">
        <v>30.674708754241546</v>
      </c>
      <c r="F273" s="397"/>
      <c r="G273" s="44">
        <v>0</v>
      </c>
      <c r="H273" s="45">
        <v>0</v>
      </c>
      <c r="I273" s="40">
        <f t="shared" si="58"/>
        <v>30.674708754241546</v>
      </c>
    </row>
    <row r="274" spans="1:9" ht="15">
      <c r="A274" s="27" t="s">
        <v>12</v>
      </c>
      <c r="B274" s="41">
        <v>0</v>
      </c>
      <c r="C274" s="41">
        <v>0</v>
      </c>
      <c r="D274" s="41">
        <v>0</v>
      </c>
      <c r="E274" s="41">
        <v>3.2063784860631925E-2</v>
      </c>
      <c r="F274" s="397"/>
      <c r="G274" s="41">
        <v>0</v>
      </c>
      <c r="H274" s="42">
        <v>0</v>
      </c>
      <c r="I274" s="43">
        <f t="shared" si="58"/>
        <v>3.2063784860631925E-2</v>
      </c>
    </row>
    <row r="275" spans="1:9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58"/>
        <v>0</v>
      </c>
    </row>
    <row r="276" spans="1:9" ht="15">
      <c r="A276" s="27" t="s">
        <v>17</v>
      </c>
      <c r="B276" s="41">
        <v>0</v>
      </c>
      <c r="C276" s="41">
        <v>0</v>
      </c>
      <c r="D276" s="41">
        <v>0</v>
      </c>
      <c r="E276" s="41">
        <v>0</v>
      </c>
      <c r="F276" s="397"/>
      <c r="G276" s="41">
        <v>0</v>
      </c>
      <c r="H276" s="42">
        <v>0</v>
      </c>
      <c r="I276" s="43">
        <f>SUM(B276:H276)</f>
        <v>0</v>
      </c>
    </row>
    <row r="277" spans="1:9" ht="15">
      <c r="A277" s="28" t="s">
        <v>139</v>
      </c>
      <c r="B277" s="44">
        <v>22.077445824428448</v>
      </c>
      <c r="C277" s="44">
        <v>208.00323141288428</v>
      </c>
      <c r="D277" s="44">
        <v>944.41662945153234</v>
      </c>
      <c r="E277" s="44">
        <v>0</v>
      </c>
      <c r="F277" s="397"/>
      <c r="G277" s="44">
        <v>0</v>
      </c>
      <c r="H277" s="45">
        <v>0</v>
      </c>
      <c r="I277" s="40">
        <f>SUM(B277:H277)</f>
        <v>1174.4973066888451</v>
      </c>
    </row>
    <row r="278" spans="1:9" ht="15">
      <c r="A278" s="27" t="s">
        <v>25</v>
      </c>
      <c r="B278" s="41">
        <v>5.9749086810764869</v>
      </c>
      <c r="C278" s="41">
        <v>0</v>
      </c>
      <c r="D278" s="41">
        <v>71.629157172349665</v>
      </c>
      <c r="E278" s="41">
        <v>533.85664272000986</v>
      </c>
      <c r="F278" s="397"/>
      <c r="G278" s="41">
        <v>6.4947980607933014</v>
      </c>
      <c r="H278" s="42">
        <v>0</v>
      </c>
      <c r="I278" s="43">
        <f t="shared" si="58"/>
        <v>617.95550663422932</v>
      </c>
    </row>
    <row r="279" spans="1:9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>SUM(B279:H279)</f>
        <v>0</v>
      </c>
    </row>
    <row r="280" spans="1:9" ht="15">
      <c r="A280" s="27" t="s">
        <v>59</v>
      </c>
      <c r="B280" s="41">
        <v>0.44764807999999995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58"/>
        <v>0.44764807999999995</v>
      </c>
    </row>
    <row r="281" spans="1:9" ht="15">
      <c r="A281" s="28" t="s">
        <v>21</v>
      </c>
      <c r="B281" s="44">
        <v>0.71205676433121012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58"/>
        <v>0.71205676433121012</v>
      </c>
    </row>
    <row r="282" spans="1:9" ht="15">
      <c r="A282" s="27" t="s">
        <v>22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58"/>
        <v>0</v>
      </c>
    </row>
    <row r="284" spans="1:9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58"/>
        <v>0</v>
      </c>
    </row>
    <row r="285" spans="1:9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58"/>
        <v>0</v>
      </c>
    </row>
    <row r="286" spans="1:9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58"/>
        <v>0</v>
      </c>
    </row>
    <row r="287" spans="1:9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58"/>
        <v>0</v>
      </c>
    </row>
    <row r="288" spans="1:9" ht="15">
      <c r="A288" s="34" t="s">
        <v>26</v>
      </c>
      <c r="B288" s="70">
        <f>SUM(B267:B283)</f>
        <v>60.007497943724807</v>
      </c>
      <c r="C288" s="70">
        <f t="shared" ref="C288:H288" si="59">SUM(C267:C283)</f>
        <v>315.73014872412972</v>
      </c>
      <c r="D288" s="70">
        <f>SUM(D267:D283)</f>
        <v>1066.4561813443547</v>
      </c>
      <c r="E288" s="70">
        <f>SUM(E267:E283)</f>
        <v>565.00057226993977</v>
      </c>
      <c r="F288" s="70">
        <f>SUM(F267:F283)</f>
        <v>0</v>
      </c>
      <c r="G288" s="70">
        <f>SUM(G267:G283)</f>
        <v>6.4947980607933014</v>
      </c>
      <c r="H288" s="71">
        <f t="shared" si="59"/>
        <v>0</v>
      </c>
      <c r="I288" s="40">
        <f>SUM(I267:I283)</f>
        <v>2013.6891983429423</v>
      </c>
    </row>
    <row r="289" spans="1:9" ht="15" thickBot="1">
      <c r="A289" s="31" t="s">
        <v>86</v>
      </c>
      <c r="B289" s="49">
        <f>IF($I288=0,"-",B288/$I288)</f>
        <v>2.9799781412695049E-2</v>
      </c>
      <c r="C289" s="49">
        <f t="shared" ref="C289:H289" si="60">IF($I288=0,"-",C288/$I288)</f>
        <v>0.15679189667598303</v>
      </c>
      <c r="D289" s="49">
        <f t="shared" si="60"/>
        <v>0.52960316925866102</v>
      </c>
      <c r="E289" s="49">
        <f t="shared" si="60"/>
        <v>0.2805798296653112</v>
      </c>
      <c r="F289" s="49">
        <f t="shared" si="60"/>
        <v>0</v>
      </c>
      <c r="G289" s="49">
        <f t="shared" si="60"/>
        <v>3.2253229873497099E-3</v>
      </c>
      <c r="H289" s="72">
        <f t="shared" si="60"/>
        <v>0</v>
      </c>
      <c r="I289" s="50">
        <f>SUM(B289:H289)</f>
        <v>0.99999999999999989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61">SUM(B294:H294)</f>
        <v>0</v>
      </c>
    </row>
    <row r="295" spans="1:9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61"/>
        <v>0</v>
      </c>
    </row>
    <row r="296" spans="1:9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61"/>
        <v>0</v>
      </c>
    </row>
    <row r="297" spans="1:9" ht="15">
      <c r="A297" s="28" t="s">
        <v>16</v>
      </c>
      <c r="B297" s="44">
        <v>134.20333856235763</v>
      </c>
      <c r="C297" s="44">
        <v>351.60552719243213</v>
      </c>
      <c r="D297" s="44">
        <v>41.558992185298941</v>
      </c>
      <c r="E297" s="44">
        <v>0</v>
      </c>
      <c r="F297" s="397"/>
      <c r="G297" s="44">
        <v>0</v>
      </c>
      <c r="H297" s="45">
        <v>0</v>
      </c>
      <c r="I297" s="40">
        <f t="shared" si="61"/>
        <v>527.3678579400887</v>
      </c>
    </row>
    <row r="298" spans="1:9" ht="15">
      <c r="A298" s="27" t="s">
        <v>67</v>
      </c>
      <c r="B298" s="41">
        <v>98.110899607906589</v>
      </c>
      <c r="C298" s="41">
        <v>124.16075831121283</v>
      </c>
      <c r="D298" s="41">
        <v>34.454425490102032</v>
      </c>
      <c r="E298" s="41">
        <v>0.51790871134014493</v>
      </c>
      <c r="F298" s="397"/>
      <c r="G298" s="41">
        <v>0</v>
      </c>
      <c r="H298" s="42">
        <v>0</v>
      </c>
      <c r="I298" s="43">
        <f t="shared" si="61"/>
        <v>257.24399212056164</v>
      </c>
    </row>
    <row r="299" spans="1:9" ht="15">
      <c r="A299" s="28" t="s">
        <v>57</v>
      </c>
      <c r="B299" s="44">
        <v>0</v>
      </c>
      <c r="C299" s="44">
        <v>0</v>
      </c>
      <c r="D299" s="44">
        <v>0</v>
      </c>
      <c r="E299" s="44">
        <v>1.8488261297500634</v>
      </c>
      <c r="F299" s="397"/>
      <c r="G299" s="44">
        <v>0</v>
      </c>
      <c r="H299" s="45">
        <v>0</v>
      </c>
      <c r="I299" s="40">
        <f t="shared" si="61"/>
        <v>1.8488261297500634</v>
      </c>
    </row>
    <row r="300" spans="1:9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61"/>
        <v>0</v>
      </c>
    </row>
    <row r="301" spans="1:9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61"/>
        <v>0</v>
      </c>
    </row>
    <row r="302" spans="1:9" ht="15">
      <c r="A302" s="27" t="s">
        <v>17</v>
      </c>
      <c r="B302" s="41">
        <v>5.4541197327852995</v>
      </c>
      <c r="C302" s="41">
        <v>10.320837683776572</v>
      </c>
      <c r="D302" s="41">
        <v>27.074099830610994</v>
      </c>
      <c r="E302" s="41">
        <v>46.653709242077582</v>
      </c>
      <c r="F302" s="397"/>
      <c r="G302" s="41">
        <v>0</v>
      </c>
      <c r="H302" s="42">
        <v>0</v>
      </c>
      <c r="I302" s="43">
        <f>SUM(B302:H302)</f>
        <v>89.502766489250448</v>
      </c>
    </row>
    <row r="303" spans="1:9" ht="15">
      <c r="A303" s="28" t="s">
        <v>139</v>
      </c>
      <c r="B303" s="44">
        <v>139.1517711951181</v>
      </c>
      <c r="C303" s="44">
        <v>1660.0198560176589</v>
      </c>
      <c r="D303" s="44">
        <v>311.95744372622937</v>
      </c>
      <c r="E303" s="44">
        <v>1.51120884964445</v>
      </c>
      <c r="F303" s="397"/>
      <c r="G303" s="44">
        <v>0</v>
      </c>
      <c r="H303" s="45">
        <v>0</v>
      </c>
      <c r="I303" s="40">
        <f>SUM(B303:H303)</f>
        <v>2112.6402797886508</v>
      </c>
    </row>
    <row r="304" spans="1:9" ht="15">
      <c r="A304" s="27" t="s">
        <v>25</v>
      </c>
      <c r="B304" s="41">
        <v>137.90802463246379</v>
      </c>
      <c r="C304" s="41">
        <v>9.0245772018500823</v>
      </c>
      <c r="D304" s="41">
        <v>29.825905249441341</v>
      </c>
      <c r="E304" s="41">
        <v>981.85504737487565</v>
      </c>
      <c r="F304" s="397"/>
      <c r="G304" s="41">
        <v>70.454276229680673</v>
      </c>
      <c r="H304" s="42">
        <v>4.6361671155418165E-2</v>
      </c>
      <c r="I304" s="43">
        <f t="shared" si="61"/>
        <v>1229.1141923594671</v>
      </c>
    </row>
    <row r="305" spans="1:9" ht="15">
      <c r="A305" s="28" t="s">
        <v>24</v>
      </c>
      <c r="B305" s="44">
        <v>13.288895447775328</v>
      </c>
      <c r="C305" s="44">
        <v>12.690341866271018</v>
      </c>
      <c r="D305" s="44">
        <v>81.663651830948837</v>
      </c>
      <c r="E305" s="44">
        <v>0</v>
      </c>
      <c r="F305" s="397"/>
      <c r="G305" s="44">
        <v>0</v>
      </c>
      <c r="H305" s="45">
        <v>0</v>
      </c>
      <c r="I305" s="40">
        <f>SUM(B305:H305)</f>
        <v>107.64288914499518</v>
      </c>
    </row>
    <row r="306" spans="1:9" ht="15">
      <c r="A306" s="27" t="s">
        <v>59</v>
      </c>
      <c r="B306" s="41">
        <v>10.021596353623694</v>
      </c>
      <c r="C306" s="41">
        <v>0</v>
      </c>
      <c r="D306" s="41">
        <v>6.1971988593439011</v>
      </c>
      <c r="E306" s="41">
        <v>0</v>
      </c>
      <c r="F306" s="397"/>
      <c r="G306" s="41">
        <v>0</v>
      </c>
      <c r="H306" s="42">
        <v>0</v>
      </c>
      <c r="I306" s="43">
        <f t="shared" si="61"/>
        <v>16.218795212967596</v>
      </c>
    </row>
    <row r="307" spans="1:9" ht="15">
      <c r="A307" s="28" t="s">
        <v>22</v>
      </c>
      <c r="B307" s="44">
        <v>16.619774334859247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61"/>
        <v>16.619774334859247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61"/>
        <v>0</v>
      </c>
    </row>
    <row r="310" spans="1:9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61"/>
        <v>0</v>
      </c>
    </row>
    <row r="311" spans="1:9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61"/>
        <v>0</v>
      </c>
    </row>
    <row r="312" spans="1:9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61"/>
        <v>0</v>
      </c>
    </row>
    <row r="313" spans="1:9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61"/>
        <v>0</v>
      </c>
    </row>
    <row r="314" spans="1:9" ht="15">
      <c r="A314" s="34" t="s">
        <v>26</v>
      </c>
      <c r="B314" s="70">
        <f>SUM(B293:B309)</f>
        <v>554.75841986688977</v>
      </c>
      <c r="C314" s="70">
        <f t="shared" ref="C314:H314" si="62">SUM(C293:C309)</f>
        <v>2167.8218982732014</v>
      </c>
      <c r="D314" s="70">
        <f>SUM(D293:D309)</f>
        <v>532.73171717197545</v>
      </c>
      <c r="E314" s="70">
        <f>SUM(E293:E309)</f>
        <v>1032.386700307688</v>
      </c>
      <c r="F314" s="70">
        <f>SUM(F293:F309)</f>
        <v>0</v>
      </c>
      <c r="G314" s="70">
        <f>SUM(G293:G309)</f>
        <v>70.454276229680673</v>
      </c>
      <c r="H314" s="71">
        <f t="shared" si="62"/>
        <v>4.6361671155418165E-2</v>
      </c>
      <c r="I314" s="40">
        <f>SUM(I293:I309)</f>
        <v>4358.1993735205906</v>
      </c>
    </row>
    <row r="315" spans="1:9" ht="15" thickBot="1">
      <c r="A315" s="31" t="s">
        <v>86</v>
      </c>
      <c r="B315" s="49">
        <f>IF($I314=0,"-",B314/$I314)</f>
        <v>0.12729073920699299</v>
      </c>
      <c r="C315" s="49">
        <f t="shared" ref="C315:H315" si="63">IF($I314=0,"-",C314/$I314)</f>
        <v>0.49741228256889414</v>
      </c>
      <c r="D315" s="49">
        <f t="shared" si="63"/>
        <v>0.12223665590168498</v>
      </c>
      <c r="E315" s="49">
        <f t="shared" si="63"/>
        <v>0.23688377052693604</v>
      </c>
      <c r="F315" s="49">
        <f t="shared" si="63"/>
        <v>0</v>
      </c>
      <c r="G315" s="49">
        <f t="shared" si="63"/>
        <v>1.6165913991393905E-2</v>
      </c>
      <c r="H315" s="72">
        <f t="shared" si="63"/>
        <v>1.0637804097972418E-5</v>
      </c>
      <c r="I315" s="50">
        <f>SUM(B315:H315)</f>
        <v>0.99999999999999989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64">SUM(B320:H320)</f>
        <v>0</v>
      </c>
    </row>
    <row r="321" spans="1:63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64"/>
        <v>0</v>
      </c>
    </row>
    <row r="322" spans="1:63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64"/>
        <v>0</v>
      </c>
    </row>
    <row r="323" spans="1:63" ht="15">
      <c r="A323" s="28" t="s">
        <v>16</v>
      </c>
      <c r="B323" s="44">
        <v>102.11112861946397</v>
      </c>
      <c r="C323" s="44">
        <v>328.05074866501428</v>
      </c>
      <c r="D323" s="44">
        <v>152.97346160578613</v>
      </c>
      <c r="E323" s="44">
        <v>0</v>
      </c>
      <c r="F323" s="397"/>
      <c r="G323" s="44">
        <v>0</v>
      </c>
      <c r="H323" s="45">
        <v>0</v>
      </c>
      <c r="I323" s="40">
        <f t="shared" si="64"/>
        <v>583.13533889026439</v>
      </c>
    </row>
    <row r="324" spans="1:63" ht="15">
      <c r="A324" s="27" t="s">
        <v>67</v>
      </c>
      <c r="B324" s="41">
        <v>7.0663809784269569</v>
      </c>
      <c r="C324" s="41">
        <v>2.6889999897212921E-4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64"/>
        <v>7.0666498784259293</v>
      </c>
    </row>
    <row r="325" spans="1:63" ht="15">
      <c r="A325" s="28" t="s">
        <v>57</v>
      </c>
      <c r="B325" s="44">
        <v>9.6863724227498092E-5</v>
      </c>
      <c r="C325" s="44">
        <v>0.78558488179292219</v>
      </c>
      <c r="D325" s="44">
        <v>0</v>
      </c>
      <c r="E325" s="44">
        <v>5.2382730206194514</v>
      </c>
      <c r="F325" s="397"/>
      <c r="G325" s="44">
        <v>0</v>
      </c>
      <c r="H325" s="45">
        <v>0</v>
      </c>
      <c r="I325" s="40">
        <f t="shared" si="64"/>
        <v>6.0239547661366011</v>
      </c>
    </row>
    <row r="326" spans="1:63" ht="15">
      <c r="A326" s="27" t="s">
        <v>12</v>
      </c>
      <c r="B326" s="41">
        <v>0</v>
      </c>
      <c r="C326" s="41">
        <v>0</v>
      </c>
      <c r="D326" s="41">
        <v>0</v>
      </c>
      <c r="E326" s="41">
        <v>0</v>
      </c>
      <c r="F326" s="397"/>
      <c r="G326" s="41">
        <v>0</v>
      </c>
      <c r="H326" s="42">
        <v>0</v>
      </c>
      <c r="I326" s="43">
        <f t="shared" si="64"/>
        <v>0</v>
      </c>
    </row>
    <row r="327" spans="1:63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64"/>
        <v>0</v>
      </c>
    </row>
    <row r="328" spans="1:63" ht="15">
      <c r="A328" s="27" t="s">
        <v>17</v>
      </c>
      <c r="B328" s="41">
        <v>1.2406049624964977</v>
      </c>
      <c r="C328" s="41">
        <v>0</v>
      </c>
      <c r="D328" s="41">
        <v>1.3517740556529757E-2</v>
      </c>
      <c r="E328" s="41">
        <v>0</v>
      </c>
      <c r="F328" s="397"/>
      <c r="G328" s="41">
        <v>0</v>
      </c>
      <c r="H328" s="42">
        <v>0</v>
      </c>
      <c r="I328" s="43">
        <f>SUM(B328:H328)</f>
        <v>1.2541227030530273</v>
      </c>
    </row>
    <row r="329" spans="1:63" ht="15">
      <c r="A329" s="28" t="s">
        <v>139</v>
      </c>
      <c r="B329" s="44">
        <v>615.82304226110114</v>
      </c>
      <c r="C329" s="44">
        <v>4481.0010963474751</v>
      </c>
      <c r="D329" s="44">
        <v>986.83636431427965</v>
      </c>
      <c r="E329" s="44">
        <v>135.76715641206914</v>
      </c>
      <c r="F329" s="397"/>
      <c r="G329" s="44">
        <v>0</v>
      </c>
      <c r="H329" s="45">
        <v>0</v>
      </c>
      <c r="I329" s="40">
        <f>SUM(B329:H329)</f>
        <v>6219.427659334925</v>
      </c>
    </row>
    <row r="330" spans="1:63" ht="15">
      <c r="A330" s="27" t="s">
        <v>25</v>
      </c>
      <c r="B330" s="41">
        <v>395.73819619531099</v>
      </c>
      <c r="C330" s="41">
        <v>34.125776954595807</v>
      </c>
      <c r="D330" s="41">
        <v>76.043877249992164</v>
      </c>
      <c r="E330" s="41">
        <v>6396.5318202250201</v>
      </c>
      <c r="F330" s="397"/>
      <c r="G330" s="41">
        <v>340.81262411670974</v>
      </c>
      <c r="H330" s="42">
        <v>0</v>
      </c>
      <c r="I330" s="43">
        <f t="shared" si="64"/>
        <v>7243.2522947416292</v>
      </c>
    </row>
    <row r="331" spans="1:63" ht="15">
      <c r="A331" s="28" t="s">
        <v>24</v>
      </c>
      <c r="B331" s="44">
        <v>41.694231853453594</v>
      </c>
      <c r="C331" s="44">
        <v>0</v>
      </c>
      <c r="D331" s="44">
        <v>4.6755876314465663</v>
      </c>
      <c r="E331" s="44">
        <v>0</v>
      </c>
      <c r="F331" s="397"/>
      <c r="G331" s="44">
        <v>0</v>
      </c>
      <c r="H331" s="45">
        <v>0</v>
      </c>
      <c r="I331" s="40">
        <f>SUM(B331:H331)</f>
        <v>46.369819484900162</v>
      </c>
    </row>
    <row r="332" spans="1:63" ht="15">
      <c r="A332" s="27" t="s">
        <v>59</v>
      </c>
      <c r="B332" s="41">
        <v>7.1396452478134129E-2</v>
      </c>
      <c r="C332" s="41">
        <v>0.4283787148688048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0.49977516734693894</v>
      </c>
    </row>
    <row r="333" spans="1:63" ht="15">
      <c r="A333" s="28" t="s">
        <v>22</v>
      </c>
      <c r="B333" s="44">
        <v>7.7174006259047996</v>
      </c>
      <c r="C333" s="44">
        <v>5886.9188745132387</v>
      </c>
      <c r="D333" s="44">
        <v>0.72808589148003855</v>
      </c>
      <c r="E333" s="44">
        <v>0</v>
      </c>
      <c r="F333" s="397"/>
      <c r="G333" s="44">
        <v>0</v>
      </c>
      <c r="H333" s="45">
        <v>0</v>
      </c>
      <c r="I333" s="40">
        <f t="shared" si="64"/>
        <v>5895.3643610306235</v>
      </c>
    </row>
    <row r="334" spans="1:63" ht="15">
      <c r="A334" s="27" t="s">
        <v>21</v>
      </c>
      <c r="B334" s="41">
        <v>2.4471902615964654</v>
      </c>
      <c r="C334" s="41">
        <v>10.186935321984906</v>
      </c>
      <c r="D334" s="41">
        <v>3.1716255616174367</v>
      </c>
      <c r="E334" s="41">
        <v>0</v>
      </c>
      <c r="F334" s="397"/>
      <c r="G334" s="41">
        <v>0</v>
      </c>
      <c r="H334" s="42">
        <v>0</v>
      </c>
      <c r="I334" s="43">
        <f>SUM(B334:H334)</f>
        <v>15.805751145198808</v>
      </c>
    </row>
    <row r="335" spans="1:63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64"/>
        <v>0</v>
      </c>
    </row>
    <row r="336" spans="1:63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64"/>
        <v>0</v>
      </c>
    </row>
    <row r="337" spans="1:9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64"/>
        <v>0</v>
      </c>
    </row>
    <row r="338" spans="1:9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64"/>
        <v>0</v>
      </c>
    </row>
    <row r="339" spans="1:9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64"/>
        <v>0</v>
      </c>
    </row>
    <row r="340" spans="1:9" ht="15">
      <c r="A340" s="34" t="s">
        <v>26</v>
      </c>
      <c r="B340" s="70">
        <f>SUM(B319:B335)</f>
        <v>1173.9096690739568</v>
      </c>
      <c r="C340" s="70">
        <f t="shared" ref="C340:H340" si="65">SUM(C319:C335)</f>
        <v>10741.497664298968</v>
      </c>
      <c r="D340" s="70">
        <f>SUM(D319:D335)</f>
        <v>1224.4425199951588</v>
      </c>
      <c r="E340" s="70">
        <f>SUM(E319:E335)</f>
        <v>6537.5372496577083</v>
      </c>
      <c r="F340" s="70">
        <f>SUM(F319:F335)</f>
        <v>0</v>
      </c>
      <c r="G340" s="70">
        <f>SUM(G319:G335)</f>
        <v>340.81262411670974</v>
      </c>
      <c r="H340" s="71">
        <f t="shared" si="65"/>
        <v>0</v>
      </c>
      <c r="I340" s="40">
        <f>SUM(I319:I335)</f>
        <v>20018.199727142503</v>
      </c>
    </row>
    <row r="341" spans="1:9" ht="15" thickBot="1">
      <c r="A341" s="31" t="s">
        <v>86</v>
      </c>
      <c r="B341" s="49">
        <f>IF($I340=0,"-",B340/$I340)</f>
        <v>5.8642119924613545E-2</v>
      </c>
      <c r="C341" s="49">
        <f t="shared" ref="C341:H341" si="66">IF($I340=0,"-",C340/$I340)</f>
        <v>0.53658659673250564</v>
      </c>
      <c r="D341" s="49">
        <f t="shared" si="66"/>
        <v>6.1166465350775169E-2</v>
      </c>
      <c r="E341" s="49">
        <f t="shared" si="66"/>
        <v>0.32657967943008975</v>
      </c>
      <c r="F341" s="49">
        <f t="shared" si="66"/>
        <v>0</v>
      </c>
      <c r="G341" s="49">
        <f t="shared" si="66"/>
        <v>1.7025138562015887E-2</v>
      </c>
      <c r="H341" s="72">
        <f t="shared" si="66"/>
        <v>0</v>
      </c>
      <c r="I341" s="50">
        <f>SUM(B341:H341)</f>
        <v>1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67">SUM(B346:H346)</f>
        <v>0</v>
      </c>
    </row>
    <row r="347" spans="1:9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67"/>
        <v>0</v>
      </c>
    </row>
    <row r="348" spans="1:9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67"/>
        <v>0</v>
      </c>
    </row>
    <row r="349" spans="1:9" ht="15">
      <c r="A349" s="28" t="s">
        <v>16</v>
      </c>
      <c r="B349" s="44">
        <v>6.745987982742454</v>
      </c>
      <c r="C349" s="44">
        <v>0.12630683020251554</v>
      </c>
      <c r="D349" s="44">
        <v>8.1726071376381331</v>
      </c>
      <c r="E349" s="44">
        <v>0</v>
      </c>
      <c r="F349" s="397"/>
      <c r="G349" s="44">
        <v>0</v>
      </c>
      <c r="H349" s="45">
        <v>0</v>
      </c>
      <c r="I349" s="40">
        <f t="shared" si="67"/>
        <v>15.044901950583103</v>
      </c>
    </row>
    <row r="350" spans="1:9" ht="15">
      <c r="A350" s="27" t="s">
        <v>67</v>
      </c>
      <c r="B350" s="41">
        <v>32.011418964023292</v>
      </c>
      <c r="C350" s="41">
        <v>0</v>
      </c>
      <c r="D350" s="41">
        <v>4.6883806042007965</v>
      </c>
      <c r="E350" s="41">
        <v>0</v>
      </c>
      <c r="F350" s="397"/>
      <c r="G350" s="41">
        <v>0</v>
      </c>
      <c r="H350" s="42">
        <v>0</v>
      </c>
      <c r="I350" s="43">
        <f t="shared" si="67"/>
        <v>36.699799568224087</v>
      </c>
    </row>
    <row r="351" spans="1:9" ht="15">
      <c r="A351" s="28" t="s">
        <v>57</v>
      </c>
      <c r="B351" s="44">
        <v>0</v>
      </c>
      <c r="C351" s="44">
        <v>0</v>
      </c>
      <c r="D351" s="44">
        <v>6.6213044077376768</v>
      </c>
      <c r="E351" s="44">
        <v>1.1035507346229467</v>
      </c>
      <c r="F351" s="397"/>
      <c r="G351" s="44">
        <v>0</v>
      </c>
      <c r="H351" s="45">
        <v>0</v>
      </c>
      <c r="I351" s="40">
        <f t="shared" si="67"/>
        <v>7.7248551423606235</v>
      </c>
    </row>
    <row r="352" spans="1:9" ht="15">
      <c r="A352" s="27" t="s">
        <v>12</v>
      </c>
      <c r="B352" s="41">
        <v>0</v>
      </c>
      <c r="C352" s="41">
        <v>0</v>
      </c>
      <c r="D352" s="41">
        <v>0</v>
      </c>
      <c r="E352" s="41">
        <v>0</v>
      </c>
      <c r="F352" s="397"/>
      <c r="G352" s="41">
        <v>0</v>
      </c>
      <c r="H352" s="42">
        <v>0</v>
      </c>
      <c r="I352" s="43">
        <f t="shared" si="67"/>
        <v>0</v>
      </c>
    </row>
    <row r="353" spans="1:9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67"/>
        <v>0</v>
      </c>
    </row>
    <row r="354" spans="1:9" ht="15">
      <c r="A354" s="27" t="s">
        <v>17</v>
      </c>
      <c r="B354" s="41">
        <v>0</v>
      </c>
      <c r="C354" s="41">
        <v>1.60323494669515E-3</v>
      </c>
      <c r="D354" s="41">
        <v>2.6720582444919171E-4</v>
      </c>
      <c r="E354" s="41">
        <v>0</v>
      </c>
      <c r="F354" s="397"/>
      <c r="G354" s="41">
        <v>0</v>
      </c>
      <c r="H354" s="42">
        <v>0</v>
      </c>
      <c r="I354" s="43">
        <f>SUM(B354:H354)</f>
        <v>1.8704407711443416E-3</v>
      </c>
    </row>
    <row r="355" spans="1:9" ht="15">
      <c r="A355" s="28" t="s">
        <v>139</v>
      </c>
      <c r="B355" s="44">
        <v>1.355772035424917</v>
      </c>
      <c r="C355" s="44">
        <v>46.115695459143012</v>
      </c>
      <c r="D355" s="44">
        <v>4.0587542671425458</v>
      </c>
      <c r="E355" s="44">
        <v>0</v>
      </c>
      <c r="F355" s="397"/>
      <c r="G355" s="44">
        <v>0</v>
      </c>
      <c r="H355" s="45">
        <v>0</v>
      </c>
      <c r="I355" s="40">
        <f>SUM(B355:H355)</f>
        <v>51.530221761710479</v>
      </c>
    </row>
    <row r="356" spans="1:9" ht="15">
      <c r="A356" s="27" t="s">
        <v>25</v>
      </c>
      <c r="B356" s="41">
        <v>4.3833408201978976</v>
      </c>
      <c r="C356" s="41">
        <v>0.81427065567334422</v>
      </c>
      <c r="D356" s="41">
        <v>29.846462825268418</v>
      </c>
      <c r="E356" s="41">
        <v>526.27745172773496</v>
      </c>
      <c r="F356" s="397"/>
      <c r="G356" s="41">
        <v>13.755094151978932</v>
      </c>
      <c r="H356" s="42">
        <v>4.3316055844828611E-3</v>
      </c>
      <c r="I356" s="43">
        <f t="shared" si="67"/>
        <v>575.08095178643805</v>
      </c>
    </row>
    <row r="357" spans="1:9" ht="15">
      <c r="A357" s="28" t="s">
        <v>24</v>
      </c>
      <c r="B357" s="44">
        <v>49.008977228588847</v>
      </c>
      <c r="C357" s="44">
        <v>2.9064683521723612E-4</v>
      </c>
      <c r="D357" s="44">
        <v>109.24318500236346</v>
      </c>
      <c r="E357" s="44">
        <v>0</v>
      </c>
      <c r="F357" s="397"/>
      <c r="G357" s="44">
        <v>0</v>
      </c>
      <c r="H357" s="45">
        <v>0</v>
      </c>
      <c r="I357" s="40">
        <f>SUM(B357:H357)</f>
        <v>158.25245287778753</v>
      </c>
    </row>
    <row r="358" spans="1:9" ht="15">
      <c r="A358" s="27" t="s">
        <v>59</v>
      </c>
      <c r="B358" s="41">
        <v>9.4121689974031995</v>
      </c>
      <c r="C358" s="41">
        <v>15.961874227554912</v>
      </c>
      <c r="D358" s="41">
        <v>29.109801022896495</v>
      </c>
      <c r="E358" s="41">
        <v>0</v>
      </c>
      <c r="F358" s="397"/>
      <c r="G358" s="41">
        <v>0</v>
      </c>
      <c r="H358" s="42">
        <v>0</v>
      </c>
      <c r="I358" s="43">
        <f>SUM(B358:H358)</f>
        <v>54.483844247854606</v>
      </c>
    </row>
    <row r="359" spans="1:9" ht="15">
      <c r="A359" s="28" t="s">
        <v>22</v>
      </c>
      <c r="B359" s="44">
        <v>30.701207901267225</v>
      </c>
      <c r="C359" s="44">
        <v>530.23294668453502</v>
      </c>
      <c r="D359" s="44">
        <v>241.63956241846654</v>
      </c>
      <c r="E359" s="44">
        <v>0</v>
      </c>
      <c r="F359" s="397"/>
      <c r="G359" s="44">
        <v>0</v>
      </c>
      <c r="H359" s="45">
        <v>0</v>
      </c>
      <c r="I359" s="40">
        <f t="shared" si="67"/>
        <v>802.57371700426881</v>
      </c>
    </row>
    <row r="360" spans="1:9" ht="15">
      <c r="A360" s="27" t="s">
        <v>21</v>
      </c>
      <c r="B360" s="41">
        <v>1.195826007480338</v>
      </c>
      <c r="C360" s="41">
        <v>64.377063824531476</v>
      </c>
      <c r="D360" s="41">
        <v>20.043313789095219</v>
      </c>
      <c r="E360" s="41">
        <v>0</v>
      </c>
      <c r="F360" s="397"/>
      <c r="G360" s="41">
        <v>0</v>
      </c>
      <c r="H360" s="42">
        <v>0</v>
      </c>
      <c r="I360" s="43">
        <f>SUM(B360:H360)</f>
        <v>85.616203621107033</v>
      </c>
    </row>
    <row r="361" spans="1:9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67"/>
        <v>0</v>
      </c>
    </row>
    <row r="362" spans="1:9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67"/>
        <v>0</v>
      </c>
    </row>
    <row r="363" spans="1:9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67"/>
        <v>0</v>
      </c>
    </row>
    <row r="364" spans="1:9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67"/>
        <v>0</v>
      </c>
    </row>
    <row r="365" spans="1:9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67"/>
        <v>0</v>
      </c>
    </row>
    <row r="366" spans="1:9" ht="15">
      <c r="A366" s="34" t="s">
        <v>26</v>
      </c>
      <c r="B366" s="70">
        <f>SUM(B345:B361)</f>
        <v>134.81469993712818</v>
      </c>
      <c r="C366" s="70">
        <f t="shared" ref="C366:H366" si="68">SUM(C345:C361)</f>
        <v>657.63005156342217</v>
      </c>
      <c r="D366" s="70">
        <f>SUM(D345:D361)</f>
        <v>453.42363868063376</v>
      </c>
      <c r="E366" s="70">
        <f>SUM(E345:E361)</f>
        <v>527.38100246235786</v>
      </c>
      <c r="F366" s="70">
        <f>SUM(F345:F361)</f>
        <v>0</v>
      </c>
      <c r="G366" s="70">
        <f>SUM(G345:G361)</f>
        <v>13.755094151978932</v>
      </c>
      <c r="H366" s="71">
        <f t="shared" si="68"/>
        <v>4.3316055844828611E-3</v>
      </c>
      <c r="I366" s="40">
        <f>SUM(I345:I361)</f>
        <v>1787.0088184011054</v>
      </c>
    </row>
    <row r="367" spans="1:9" ht="15" thickBot="1">
      <c r="A367" s="31" t="s">
        <v>86</v>
      </c>
      <c r="B367" s="49">
        <f>IF($I366=0,"-",B366/$I366)</f>
        <v>7.5441541501597764E-2</v>
      </c>
      <c r="C367" s="49">
        <f t="shared" ref="C367:H367" si="69">IF($I366=0,"-",C366/$I366)</f>
        <v>0.36800604719557289</v>
      </c>
      <c r="D367" s="49">
        <f t="shared" si="69"/>
        <v>0.25373329667523775</v>
      </c>
      <c r="E367" s="49">
        <f t="shared" si="69"/>
        <v>0.29511941800836927</v>
      </c>
      <c r="F367" s="49">
        <f t="shared" si="69"/>
        <v>0</v>
      </c>
      <c r="G367" s="49">
        <f t="shared" si="69"/>
        <v>7.6972726773033278E-3</v>
      </c>
      <c r="H367" s="72">
        <f t="shared" si="69"/>
        <v>2.4239419189651725E-6</v>
      </c>
      <c r="I367" s="50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70">SUM(B372:H372)</f>
        <v>0</v>
      </c>
    </row>
    <row r="373" spans="1:9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70"/>
        <v>0</v>
      </c>
    </row>
    <row r="374" spans="1:9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70"/>
        <v>0</v>
      </c>
    </row>
    <row r="375" spans="1:9" ht="15">
      <c r="A375" s="28" t="s">
        <v>16</v>
      </c>
      <c r="B375" s="44">
        <v>108.68419314819857</v>
      </c>
      <c r="C375" s="44">
        <v>2.1671220230872796</v>
      </c>
      <c r="D375" s="44">
        <v>17.084212344091362</v>
      </c>
      <c r="E375" s="44">
        <v>6.3021589129295917E-5</v>
      </c>
      <c r="F375" s="397"/>
      <c r="G375" s="44">
        <v>0</v>
      </c>
      <c r="H375" s="45">
        <v>0</v>
      </c>
      <c r="I375" s="40">
        <f t="shared" si="70"/>
        <v>127.93559053696633</v>
      </c>
    </row>
    <row r="376" spans="1:9" ht="15">
      <c r="A376" s="27" t="s">
        <v>67</v>
      </c>
      <c r="B376" s="41">
        <v>298.93016935583398</v>
      </c>
      <c r="C376" s="41">
        <v>1.2633936520755817</v>
      </c>
      <c r="D376" s="41">
        <v>1.3954489863280818E-3</v>
      </c>
      <c r="E376" s="41">
        <v>2.6565441479150413</v>
      </c>
      <c r="F376" s="397"/>
      <c r="G376" s="41">
        <v>0</v>
      </c>
      <c r="H376" s="42">
        <v>0</v>
      </c>
      <c r="I376" s="43">
        <f t="shared" si="70"/>
        <v>302.85150260481095</v>
      </c>
    </row>
    <row r="377" spans="1:9" ht="15">
      <c r="A377" s="28" t="s">
        <v>57</v>
      </c>
      <c r="B377" s="44">
        <v>2.6853169360666101E-4</v>
      </c>
      <c r="C377" s="44">
        <v>2.6853169360666101E-4</v>
      </c>
      <c r="D377" s="44">
        <v>2.6853169360666101E-4</v>
      </c>
      <c r="E377" s="44">
        <v>2679.4224392493384</v>
      </c>
      <c r="F377" s="397"/>
      <c r="G377" s="44">
        <v>0</v>
      </c>
      <c r="H377" s="45">
        <v>0</v>
      </c>
      <c r="I377" s="40">
        <f t="shared" si="70"/>
        <v>2679.4232448444191</v>
      </c>
    </row>
    <row r="378" spans="1:9" ht="15">
      <c r="A378" s="27" t="s">
        <v>12</v>
      </c>
      <c r="B378" s="41">
        <v>1.5454906342217618E-3</v>
      </c>
      <c r="C378" s="41">
        <v>1.5454906342217618E-3</v>
      </c>
      <c r="D378" s="41">
        <v>1.5454906342217618E-3</v>
      </c>
      <c r="E378" s="41">
        <v>26.2472301690919</v>
      </c>
      <c r="F378" s="397"/>
      <c r="G378" s="41">
        <v>0</v>
      </c>
      <c r="H378" s="42">
        <v>0</v>
      </c>
      <c r="I378" s="43">
        <f t="shared" si="70"/>
        <v>26.251866640994564</v>
      </c>
    </row>
    <row r="379" spans="1:9" ht="15">
      <c r="A379" s="28" t="s">
        <v>58</v>
      </c>
      <c r="B379" s="44">
        <v>1.8447097841216613E-2</v>
      </c>
      <c r="C379" s="44">
        <v>1.8447097841216613E-2</v>
      </c>
      <c r="D379" s="44">
        <v>1.8447097841216613E-2</v>
      </c>
      <c r="E379" s="44">
        <v>0.46117744603041533</v>
      </c>
      <c r="F379" s="397"/>
      <c r="G379" s="44">
        <v>0</v>
      </c>
      <c r="H379" s="45">
        <v>0</v>
      </c>
      <c r="I379" s="40">
        <f t="shared" si="70"/>
        <v>0.51651873955406513</v>
      </c>
    </row>
    <row r="380" spans="1:9" ht="15">
      <c r="A380" s="27" t="s">
        <v>17</v>
      </c>
      <c r="B380" s="41">
        <v>31.040329922475401</v>
      </c>
      <c r="C380" s="41">
        <v>2.1069729997776524E-4</v>
      </c>
      <c r="D380" s="41">
        <v>7.4990619863425811</v>
      </c>
      <c r="E380" s="41">
        <v>16.036897612522615</v>
      </c>
      <c r="F380" s="397"/>
      <c r="G380" s="41">
        <v>0</v>
      </c>
      <c r="H380" s="42">
        <v>0</v>
      </c>
      <c r="I380" s="43">
        <f>SUM(B380:H380)</f>
        <v>54.576500218640575</v>
      </c>
    </row>
    <row r="381" spans="1:9" ht="15">
      <c r="A381" s="28" t="s">
        <v>139</v>
      </c>
      <c r="B381" s="44">
        <v>133.70177972804521</v>
      </c>
      <c r="C381" s="44">
        <v>0.89057397588663034</v>
      </c>
      <c r="D381" s="44">
        <v>118.57836590612509</v>
      </c>
      <c r="E381" s="44">
        <v>5.3047561295984889E-2</v>
      </c>
      <c r="F381" s="397"/>
      <c r="G381" s="44">
        <v>0</v>
      </c>
      <c r="H381" s="45">
        <v>0</v>
      </c>
      <c r="I381" s="40">
        <f>SUM(B381:H381)</f>
        <v>253.22376717135293</v>
      </c>
    </row>
    <row r="382" spans="1:9" ht="15">
      <c r="A382" s="27" t="s">
        <v>25</v>
      </c>
      <c r="B382" s="41">
        <v>48.339624181973662</v>
      </c>
      <c r="C382" s="41">
        <v>1.5400108611927846E-2</v>
      </c>
      <c r="D382" s="41">
        <v>14.477139424791748</v>
      </c>
      <c r="E382" s="41">
        <v>178.81119953192396</v>
      </c>
      <c r="F382" s="397"/>
      <c r="G382" s="41">
        <v>188.79265844521871</v>
      </c>
      <c r="H382" s="42">
        <v>0</v>
      </c>
      <c r="I382" s="43">
        <f t="shared" si="70"/>
        <v>430.43602169252</v>
      </c>
    </row>
    <row r="383" spans="1:9" ht="15">
      <c r="A383" s="28" t="s">
        <v>24</v>
      </c>
      <c r="B383" s="44">
        <v>52.52322780750012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>SUM(B383:H383)</f>
        <v>52.52322780750012</v>
      </c>
    </row>
    <row r="384" spans="1:9" ht="15">
      <c r="A384" s="27" t="s">
        <v>59</v>
      </c>
      <c r="B384" s="41">
        <v>39.639559999657635</v>
      </c>
      <c r="C384" s="41">
        <v>3.774297548170211E-4</v>
      </c>
      <c r="D384" s="41">
        <v>3.774297548170211E-4</v>
      </c>
      <c r="E384" s="41">
        <v>3.774297548170211E-4</v>
      </c>
      <c r="F384" s="397"/>
      <c r="G384" s="41">
        <v>0</v>
      </c>
      <c r="H384" s="42">
        <v>0</v>
      </c>
      <c r="I384" s="43">
        <f>SUM(B384:H384)</f>
        <v>39.640692288922097</v>
      </c>
    </row>
    <row r="385" spans="1:9" ht="15">
      <c r="A385" s="28" t="s">
        <v>22</v>
      </c>
      <c r="B385" s="44">
        <v>122.58420641783847</v>
      </c>
      <c r="C385" s="44">
        <v>1.0299030154827847E-3</v>
      </c>
      <c r="D385" s="44">
        <v>1.0299030154827847E-3</v>
      </c>
      <c r="E385" s="44">
        <v>1.0299030154827847E-3</v>
      </c>
      <c r="F385" s="397"/>
      <c r="G385" s="44">
        <v>0</v>
      </c>
      <c r="H385" s="45">
        <v>0</v>
      </c>
      <c r="I385" s="40">
        <f t="shared" si="70"/>
        <v>122.58729612688491</v>
      </c>
    </row>
    <row r="386" spans="1:9" ht="15">
      <c r="A386" s="27" t="s">
        <v>21</v>
      </c>
      <c r="B386" s="41">
        <v>0.89306599434704836</v>
      </c>
      <c r="C386" s="41">
        <v>3.5722639773881938E-2</v>
      </c>
      <c r="D386" s="41">
        <v>3.5722639773881938E-2</v>
      </c>
      <c r="E386" s="41">
        <v>3.5722639773881938E-2</v>
      </c>
      <c r="F386" s="397"/>
      <c r="G386" s="41">
        <v>0</v>
      </c>
      <c r="H386" s="42">
        <v>0</v>
      </c>
      <c r="I386" s="43">
        <f>SUM(B386:H386)</f>
        <v>1.0002339136686942</v>
      </c>
    </row>
    <row r="387" spans="1:9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70"/>
        <v>0</v>
      </c>
    </row>
    <row r="388" spans="1:9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70"/>
        <v>0</v>
      </c>
    </row>
    <row r="389" spans="1:9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70"/>
        <v>0</v>
      </c>
    </row>
    <row r="390" spans="1:9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70"/>
        <v>0</v>
      </c>
    </row>
    <row r="391" spans="1:9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70"/>
        <v>0</v>
      </c>
    </row>
    <row r="392" spans="1:9" ht="15">
      <c r="A392" s="34" t="s">
        <v>26</v>
      </c>
      <c r="B392" s="70">
        <f>SUM(B371:B387)</f>
        <v>836.3564176760392</v>
      </c>
      <c r="C392" s="70">
        <f t="shared" ref="C392:H392" si="71">SUM(C371:C387)</f>
        <v>4.3940915496746236</v>
      </c>
      <c r="D392" s="70">
        <f>SUM(D371:D387)</f>
        <v>157.69756620305034</v>
      </c>
      <c r="E392" s="70">
        <f>SUM(E371:E387)</f>
        <v>2903.7257287122516</v>
      </c>
      <c r="F392" s="70">
        <f>SUM(F371:F387)</f>
        <v>0</v>
      </c>
      <c r="G392" s="70">
        <f>SUM(G371:G387)</f>
        <v>188.79265844521871</v>
      </c>
      <c r="H392" s="71">
        <f t="shared" si="71"/>
        <v>0</v>
      </c>
      <c r="I392" s="40">
        <f>SUM(I371:I387)</f>
        <v>4090.9664625862347</v>
      </c>
    </row>
    <row r="393" spans="1:9" ht="15" thickBot="1">
      <c r="A393" s="31" t="s">
        <v>86</v>
      </c>
      <c r="B393" s="49">
        <f>IF($I392=0,"-",B392/$I392)</f>
        <v>0.20443981277404799</v>
      </c>
      <c r="C393" s="49">
        <f t="shared" ref="C393:H393" si="72">IF($I392=0,"-",C392/$I392)</f>
        <v>1.0740962043714138E-3</v>
      </c>
      <c r="D393" s="49">
        <f t="shared" si="72"/>
        <v>3.8547753359815327E-2</v>
      </c>
      <c r="E393" s="49">
        <f t="shared" si="72"/>
        <v>0.70978966835053658</v>
      </c>
      <c r="F393" s="49">
        <f t="shared" si="72"/>
        <v>0</v>
      </c>
      <c r="G393" s="49">
        <f t="shared" si="72"/>
        <v>4.6148669311228581E-2</v>
      </c>
      <c r="H393" s="72">
        <f t="shared" si="72"/>
        <v>0</v>
      </c>
      <c r="I393" s="50">
        <f>SUM(B393:H393)</f>
        <v>0.99999999999999989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73">SUM(B398:H398)</f>
        <v>0</v>
      </c>
    </row>
    <row r="399" spans="1:9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73"/>
        <v>0</v>
      </c>
    </row>
    <row r="400" spans="1:9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73"/>
        <v>0</v>
      </c>
    </row>
    <row r="401" spans="1:9" ht="15">
      <c r="A401" s="28" t="s">
        <v>16</v>
      </c>
      <c r="B401" s="44">
        <v>41.455408604625767</v>
      </c>
      <c r="C401" s="44">
        <v>22.093836194126446</v>
      </c>
      <c r="D401" s="44">
        <v>2.9525968891758064E-3</v>
      </c>
      <c r="E401" s="44">
        <v>0</v>
      </c>
      <c r="F401" s="397"/>
      <c r="G401" s="44">
        <v>0</v>
      </c>
      <c r="H401" s="45">
        <v>0</v>
      </c>
      <c r="I401" s="40">
        <f t="shared" si="73"/>
        <v>63.552197395641386</v>
      </c>
    </row>
    <row r="402" spans="1:9" ht="15">
      <c r="A402" s="27" t="s">
        <v>67</v>
      </c>
      <c r="B402" s="41">
        <v>13.870746112061052</v>
      </c>
      <c r="C402" s="41">
        <v>8.1946606278427705</v>
      </c>
      <c r="D402" s="41">
        <v>3.9855407738666107</v>
      </c>
      <c r="E402" s="41">
        <v>0</v>
      </c>
      <c r="F402" s="397"/>
      <c r="G402" s="41">
        <v>0</v>
      </c>
      <c r="H402" s="42">
        <v>0</v>
      </c>
      <c r="I402" s="43">
        <f t="shared" si="73"/>
        <v>26.050947513770431</v>
      </c>
    </row>
    <row r="403" spans="1:9" ht="15">
      <c r="A403" s="28" t="s">
        <v>57</v>
      </c>
      <c r="B403" s="44">
        <v>2.2870327054768396E-5</v>
      </c>
      <c r="C403" s="44">
        <v>0</v>
      </c>
      <c r="D403" s="44">
        <v>0</v>
      </c>
      <c r="E403" s="44">
        <v>0.5060357364610385</v>
      </c>
      <c r="F403" s="397"/>
      <c r="G403" s="44">
        <v>0</v>
      </c>
      <c r="H403" s="45">
        <v>0</v>
      </c>
      <c r="I403" s="40">
        <f t="shared" si="73"/>
        <v>0.50605860678809322</v>
      </c>
    </row>
    <row r="404" spans="1:9" ht="15">
      <c r="A404" s="27" t="s">
        <v>12</v>
      </c>
      <c r="B404" s="41">
        <v>2.043990219018142E-4</v>
      </c>
      <c r="C404" s="41">
        <v>0.2283156571404068</v>
      </c>
      <c r="D404" s="41">
        <v>0</v>
      </c>
      <c r="E404" s="41">
        <v>3.7848210501499321E-2</v>
      </c>
      <c r="F404" s="397"/>
      <c r="G404" s="41">
        <v>0</v>
      </c>
      <c r="H404" s="42">
        <v>0</v>
      </c>
      <c r="I404" s="43">
        <f t="shared" si="73"/>
        <v>0.26636826666380792</v>
      </c>
    </row>
    <row r="405" spans="1:9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73"/>
        <v>0</v>
      </c>
    </row>
    <row r="406" spans="1:9" ht="15">
      <c r="A406" s="27" t="s">
        <v>17</v>
      </c>
      <c r="B406" s="41">
        <v>1.1110239543439773E-2</v>
      </c>
      <c r="C406" s="41">
        <v>0</v>
      </c>
      <c r="D406" s="41">
        <v>6.666143726063864E-2</v>
      </c>
      <c r="E406" s="41">
        <v>0</v>
      </c>
      <c r="F406" s="397"/>
      <c r="G406" s="41">
        <v>0</v>
      </c>
      <c r="H406" s="42">
        <v>0</v>
      </c>
      <c r="I406" s="43">
        <f>SUM(B406:H406)</f>
        <v>7.7771676804078413E-2</v>
      </c>
    </row>
    <row r="407" spans="1:9" ht="15">
      <c r="A407" s="28" t="s">
        <v>139</v>
      </c>
      <c r="B407" s="44">
        <v>10.643598967744634</v>
      </c>
      <c r="C407" s="44">
        <v>64.940511308530319</v>
      </c>
      <c r="D407" s="44">
        <v>23.264371951057406</v>
      </c>
      <c r="E407" s="44">
        <v>0.19191923024379778</v>
      </c>
      <c r="F407" s="397"/>
      <c r="G407" s="44">
        <v>0</v>
      </c>
      <c r="H407" s="45">
        <v>0</v>
      </c>
      <c r="I407" s="40">
        <f>SUM(B407:H407)</f>
        <v>99.040401457576166</v>
      </c>
    </row>
    <row r="408" spans="1:9" ht="15">
      <c r="A408" s="27" t="s">
        <v>25</v>
      </c>
      <c r="B408" s="41">
        <v>42.817995208224495</v>
      </c>
      <c r="C408" s="41">
        <v>1.6851238776150512</v>
      </c>
      <c r="D408" s="41">
        <v>8.1944300786523669</v>
      </c>
      <c r="E408" s="41">
        <v>356.62243862318917</v>
      </c>
      <c r="F408" s="397"/>
      <c r="G408" s="41">
        <v>52.000569632411725</v>
      </c>
      <c r="H408" s="42">
        <v>0</v>
      </c>
      <c r="I408" s="43">
        <f t="shared" si="73"/>
        <v>461.32055742009283</v>
      </c>
    </row>
    <row r="409" spans="1:9" ht="15">
      <c r="A409" s="28" t="s">
        <v>24</v>
      </c>
      <c r="B409" s="44">
        <v>80.237630832508984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>SUM(B409:H409)</f>
        <v>80.237630832508984</v>
      </c>
    </row>
    <row r="410" spans="1:9" ht="15">
      <c r="A410" s="27" t="s">
        <v>59</v>
      </c>
      <c r="B410" s="41">
        <v>0.4614284232515895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0.4614284232515895</v>
      </c>
    </row>
    <row r="411" spans="1:9" ht="15">
      <c r="A411" s="28" t="s">
        <v>22</v>
      </c>
      <c r="B411" s="44">
        <v>0.45404216001981673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73"/>
        <v>0.45404216001981673</v>
      </c>
    </row>
    <row r="412" spans="1:9" ht="15">
      <c r="A412" s="27" t="s">
        <v>21</v>
      </c>
      <c r="B412" s="41">
        <v>0.26679999999999998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0.26679999999999998</v>
      </c>
    </row>
    <row r="413" spans="1:9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73"/>
        <v>0</v>
      </c>
    </row>
    <row r="414" spans="1:9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73"/>
        <v>0</v>
      </c>
    </row>
    <row r="415" spans="1:9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73"/>
        <v>0</v>
      </c>
    </row>
    <row r="416" spans="1:9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73"/>
        <v>0</v>
      </c>
    </row>
    <row r="417" spans="1:9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73"/>
        <v>0</v>
      </c>
    </row>
    <row r="418" spans="1:9" ht="15">
      <c r="A418" s="34" t="s">
        <v>26</v>
      </c>
      <c r="B418" s="70">
        <f>SUM(B397:B413)</f>
        <v>190.21898781732872</v>
      </c>
      <c r="C418" s="70">
        <f t="shared" ref="C418:H418" si="74">SUM(C397:C413)</f>
        <v>97.142447665255006</v>
      </c>
      <c r="D418" s="70">
        <f>SUM(D397:D413)</f>
        <v>35.513956837726198</v>
      </c>
      <c r="E418" s="70">
        <f>SUM(E397:E413)</f>
        <v>357.35824180039549</v>
      </c>
      <c r="F418" s="70">
        <f>SUM(F397:F413)</f>
        <v>0</v>
      </c>
      <c r="G418" s="70">
        <f>SUM(G397:G413)</f>
        <v>52.000569632411725</v>
      </c>
      <c r="H418" s="71">
        <f t="shared" si="74"/>
        <v>0</v>
      </c>
      <c r="I418" s="40">
        <f>SUM(I397:I413)</f>
        <v>732.2342037531173</v>
      </c>
    </row>
    <row r="419" spans="1:9" ht="15" thickBot="1">
      <c r="A419" s="31" t="s">
        <v>86</v>
      </c>
      <c r="B419" s="49">
        <f>IF($I418=0,"-",B418/$I418)</f>
        <v>0.25977888883412997</v>
      </c>
      <c r="C419" s="49">
        <f t="shared" ref="C419:H419" si="75">IF($I418=0,"-",C418/$I418)</f>
        <v>0.13266581534616198</v>
      </c>
      <c r="D419" s="49">
        <f t="shared" si="75"/>
        <v>4.8500816618094245E-2</v>
      </c>
      <c r="E419" s="49">
        <f t="shared" si="75"/>
        <v>0.48803817135109367</v>
      </c>
      <c r="F419" s="49">
        <f t="shared" si="75"/>
        <v>0</v>
      </c>
      <c r="G419" s="49">
        <f t="shared" si="75"/>
        <v>7.1016307850519947E-2</v>
      </c>
      <c r="H419" s="72">
        <f t="shared" si="75"/>
        <v>0</v>
      </c>
      <c r="I419" s="50">
        <f>SUM(B419:H419)</f>
        <v>0.99999999999999978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76">SUM(B424:H424)</f>
        <v>0</v>
      </c>
    </row>
    <row r="425" spans="1:9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76"/>
        <v>0</v>
      </c>
    </row>
    <row r="426" spans="1:9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76"/>
        <v>0</v>
      </c>
    </row>
    <row r="427" spans="1:9" ht="15">
      <c r="A427" s="28" t="s">
        <v>16</v>
      </c>
      <c r="B427" s="44">
        <v>127.39796185943665</v>
      </c>
      <c r="C427" s="44">
        <v>1.4219322845125235</v>
      </c>
      <c r="D427" s="44">
        <v>8.8025028653773081</v>
      </c>
      <c r="E427" s="44">
        <v>0</v>
      </c>
      <c r="F427" s="397"/>
      <c r="G427" s="44">
        <v>0</v>
      </c>
      <c r="H427" s="45">
        <v>0</v>
      </c>
      <c r="I427" s="40">
        <f t="shared" si="76"/>
        <v>137.62239700932648</v>
      </c>
    </row>
    <row r="428" spans="1:9" ht="15">
      <c r="A428" s="27" t="s">
        <v>67</v>
      </c>
      <c r="B428" s="41">
        <v>34.202399464637587</v>
      </c>
      <c r="C428" s="41">
        <v>15.952005199013618</v>
      </c>
      <c r="D428" s="41">
        <v>2.0343789073474188</v>
      </c>
      <c r="E428" s="41">
        <v>0</v>
      </c>
      <c r="F428" s="397"/>
      <c r="G428" s="41">
        <v>0</v>
      </c>
      <c r="H428" s="42">
        <v>0</v>
      </c>
      <c r="I428" s="43">
        <f t="shared" si="76"/>
        <v>52.188783570998623</v>
      </c>
    </row>
    <row r="429" spans="1:9" ht="15">
      <c r="A429" s="28" t="s">
        <v>57</v>
      </c>
      <c r="B429" s="44">
        <v>0</v>
      </c>
      <c r="C429" s="44">
        <v>0</v>
      </c>
      <c r="D429" s="44">
        <v>0</v>
      </c>
      <c r="E429" s="44">
        <v>0.35446887159476648</v>
      </c>
      <c r="F429" s="397"/>
      <c r="G429" s="44">
        <v>0</v>
      </c>
      <c r="H429" s="45">
        <v>0</v>
      </c>
      <c r="I429" s="40">
        <f t="shared" si="76"/>
        <v>0.35446887159476648</v>
      </c>
    </row>
    <row r="430" spans="1:9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76"/>
        <v>0</v>
      </c>
    </row>
    <row r="431" spans="1:9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76"/>
        <v>0</v>
      </c>
    </row>
    <row r="432" spans="1:9" ht="15">
      <c r="A432" s="27" t="s">
        <v>17</v>
      </c>
      <c r="B432" s="41">
        <v>0</v>
      </c>
      <c r="C432" s="41">
        <v>0</v>
      </c>
      <c r="D432" s="41">
        <v>0</v>
      </c>
      <c r="E432" s="41">
        <v>0</v>
      </c>
      <c r="F432" s="397"/>
      <c r="G432" s="41">
        <v>0</v>
      </c>
      <c r="H432" s="42">
        <v>0</v>
      </c>
      <c r="I432" s="43">
        <f>SUM(B432:H432)</f>
        <v>0</v>
      </c>
    </row>
    <row r="433" spans="1:9" ht="15">
      <c r="A433" s="28" t="s">
        <v>139</v>
      </c>
      <c r="B433" s="44">
        <v>103.71082427694942</v>
      </c>
      <c r="C433" s="44">
        <v>179.53015916691382</v>
      </c>
      <c r="D433" s="44">
        <v>74.639524148858257</v>
      </c>
      <c r="E433" s="44">
        <v>2.7658637244608899</v>
      </c>
      <c r="F433" s="397"/>
      <c r="G433" s="44">
        <v>0</v>
      </c>
      <c r="H433" s="45">
        <v>0</v>
      </c>
      <c r="I433" s="40">
        <f>SUM(B433:H433)</f>
        <v>360.64637131718234</v>
      </c>
    </row>
    <row r="434" spans="1:9" ht="15">
      <c r="A434" s="27" t="s">
        <v>25</v>
      </c>
      <c r="B434" s="41">
        <v>419.82213405329975</v>
      </c>
      <c r="C434" s="41">
        <v>3.1674155866262238E-2</v>
      </c>
      <c r="D434" s="41">
        <v>45.103449277687382</v>
      </c>
      <c r="E434" s="41">
        <v>952.01562260145261</v>
      </c>
      <c r="F434" s="397"/>
      <c r="G434" s="41">
        <v>241.21923163867476</v>
      </c>
      <c r="H434" s="42">
        <v>8.6389139567069714E-2</v>
      </c>
      <c r="I434" s="43">
        <f t="shared" si="76"/>
        <v>1658.2785008665478</v>
      </c>
    </row>
    <row r="435" spans="1:9" ht="15">
      <c r="A435" s="28" t="s">
        <v>24</v>
      </c>
      <c r="B435" s="44">
        <v>124.1225845376061</v>
      </c>
      <c r="C435" s="44">
        <v>3.7419273273270763E-2</v>
      </c>
      <c r="D435" s="44">
        <v>3.0157214370144829</v>
      </c>
      <c r="E435" s="44">
        <v>0</v>
      </c>
      <c r="F435" s="397"/>
      <c r="G435" s="44">
        <v>0</v>
      </c>
      <c r="H435" s="45">
        <v>0</v>
      </c>
      <c r="I435" s="40">
        <f>SUM(B435:H435)</f>
        <v>127.17572524789385</v>
      </c>
    </row>
    <row r="436" spans="1:9" ht="15">
      <c r="A436" s="27" t="s">
        <v>59</v>
      </c>
      <c r="B436" s="41">
        <v>50.169594992785377</v>
      </c>
      <c r="C436" s="41">
        <v>3.3260714455869711</v>
      </c>
      <c r="D436" s="41">
        <v>38.062437548566592</v>
      </c>
      <c r="E436" s="41">
        <v>0</v>
      </c>
      <c r="F436" s="397"/>
      <c r="G436" s="41">
        <v>0</v>
      </c>
      <c r="H436" s="42">
        <v>0</v>
      </c>
      <c r="I436" s="43">
        <f>SUM(B436:H436)</f>
        <v>91.558103986938931</v>
      </c>
    </row>
    <row r="437" spans="1:9" ht="15">
      <c r="A437" s="28" t="s">
        <v>22</v>
      </c>
      <c r="B437" s="44">
        <v>27.900405630068807</v>
      </c>
      <c r="C437" s="44">
        <v>1.3440867859943806E-2</v>
      </c>
      <c r="D437" s="44">
        <v>148.92787635706966</v>
      </c>
      <c r="E437" s="44">
        <v>0</v>
      </c>
      <c r="F437" s="397"/>
      <c r="G437" s="44">
        <v>0</v>
      </c>
      <c r="H437" s="45">
        <v>0</v>
      </c>
      <c r="I437" s="40">
        <f t="shared" si="76"/>
        <v>176.84172285499841</v>
      </c>
    </row>
    <row r="438" spans="1:9" ht="15">
      <c r="A438" s="27" t="s">
        <v>21</v>
      </c>
      <c r="B438" s="41">
        <v>17.101067093675905</v>
      </c>
      <c r="C438" s="41">
        <v>0.19986530612429607</v>
      </c>
      <c r="D438" s="41">
        <v>10.235609482689574</v>
      </c>
      <c r="E438" s="41">
        <v>0</v>
      </c>
      <c r="F438" s="397"/>
      <c r="G438" s="41">
        <v>0</v>
      </c>
      <c r="H438" s="42">
        <v>0</v>
      </c>
      <c r="I438" s="43">
        <f>SUM(B438:H438)</f>
        <v>27.536541882489772</v>
      </c>
    </row>
    <row r="439" spans="1:9" ht="15">
      <c r="A439" s="29" t="s">
        <v>63</v>
      </c>
      <c r="B439" s="44">
        <v>12.768352285733565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76"/>
        <v>12.768352285733565</v>
      </c>
    </row>
    <row r="440" spans="1:9">
      <c r="A440" s="58" t="s">
        <v>23</v>
      </c>
      <c r="B440" s="62">
        <v>12.768352285733565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76"/>
        <v>12.768352285733565</v>
      </c>
    </row>
    <row r="441" spans="1:9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76"/>
        <v>0</v>
      </c>
    </row>
    <row r="442" spans="1:9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76"/>
        <v>0</v>
      </c>
    </row>
    <row r="443" spans="1:9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76"/>
        <v>0</v>
      </c>
    </row>
    <row r="444" spans="1:9" ht="15">
      <c r="A444" s="34" t="s">
        <v>26</v>
      </c>
      <c r="B444" s="70">
        <f>SUM(B423:B439)</f>
        <v>917.19532419419329</v>
      </c>
      <c r="C444" s="70">
        <f t="shared" ref="C444:H444" si="77">SUM(C423:C439)</f>
        <v>200.51256769915068</v>
      </c>
      <c r="D444" s="70">
        <f>SUM(D423:D439)</f>
        <v>330.82150002461071</v>
      </c>
      <c r="E444" s="70">
        <f>SUM(E423:E439)</f>
        <v>955.13595519750822</v>
      </c>
      <c r="F444" s="70">
        <f>SUM(F423:F439)</f>
        <v>0</v>
      </c>
      <c r="G444" s="70">
        <f>SUM(G423:G439)</f>
        <v>241.21923163867476</v>
      </c>
      <c r="H444" s="71">
        <f t="shared" si="77"/>
        <v>8.6389139567069714E-2</v>
      </c>
      <c r="I444" s="40">
        <f>SUM(I423:I439)</f>
        <v>2644.9709678937047</v>
      </c>
    </row>
    <row r="445" spans="1:9" ht="15" thickBot="1">
      <c r="A445" s="31" t="s">
        <v>86</v>
      </c>
      <c r="B445" s="49">
        <f>IF($I444=0,"-",B444/$I444)</f>
        <v>0.34676952425099483</v>
      </c>
      <c r="C445" s="49">
        <f t="shared" ref="C445:H445" si="78">IF($I444=0,"-",C444/$I444)</f>
        <v>7.5808986235802345E-2</v>
      </c>
      <c r="D445" s="49">
        <f t="shared" si="78"/>
        <v>0.12507566398282888</v>
      </c>
      <c r="E445" s="49">
        <f t="shared" si="78"/>
        <v>0.36111396563196341</v>
      </c>
      <c r="F445" s="49">
        <f t="shared" si="78"/>
        <v>0</v>
      </c>
      <c r="G445" s="49">
        <f t="shared" si="78"/>
        <v>9.1199198239505522E-2</v>
      </c>
      <c r="H445" s="72">
        <f t="shared" si="78"/>
        <v>3.2661658905036982E-5</v>
      </c>
      <c r="I445" s="50">
        <f>SUM(B445:H445)</f>
        <v>1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0.28775383763472984</v>
      </c>
      <c r="G449" s="377"/>
      <c r="H449" s="379"/>
      <c r="I449" s="40">
        <f>SUM(B449:H449)</f>
        <v>0.28775383763472984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79">SUM(B450:H450)</f>
        <v>0</v>
      </c>
    </row>
    <row r="451" spans="1:9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79"/>
        <v>0</v>
      </c>
    </row>
    <row r="452" spans="1:9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79"/>
        <v>0</v>
      </c>
    </row>
    <row r="453" spans="1:9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79"/>
        <v>0</v>
      </c>
    </row>
    <row r="454" spans="1:9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79"/>
        <v>0</v>
      </c>
    </row>
    <row r="455" spans="1:9" ht="15">
      <c r="A455" s="28" t="s">
        <v>57</v>
      </c>
      <c r="B455" s="380"/>
      <c r="C455" s="381"/>
      <c r="D455" s="381"/>
      <c r="E455" s="382"/>
      <c r="F455" s="44">
        <v>270.17624326212632</v>
      </c>
      <c r="G455" s="380"/>
      <c r="H455" s="382"/>
      <c r="I455" s="40">
        <f t="shared" si="79"/>
        <v>270.17624326212632</v>
      </c>
    </row>
    <row r="456" spans="1:9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79"/>
        <v>0</v>
      </c>
    </row>
    <row r="457" spans="1:9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79"/>
        <v>0</v>
      </c>
    </row>
    <row r="458" spans="1:9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25</v>
      </c>
      <c r="B460" s="380"/>
      <c r="C460" s="381"/>
      <c r="D460" s="381"/>
      <c r="E460" s="382"/>
      <c r="F460" s="41">
        <v>1056.9960230458878</v>
      </c>
      <c r="G460" s="380"/>
      <c r="H460" s="382"/>
      <c r="I460" s="43">
        <f t="shared" si="79"/>
        <v>1056.9960230458878</v>
      </c>
    </row>
    <row r="461" spans="1:9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22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79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79"/>
        <v>0</v>
      </c>
    </row>
    <row r="466" spans="1:9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79"/>
        <v>0</v>
      </c>
    </row>
    <row r="467" spans="1:9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79"/>
        <v>0</v>
      </c>
    </row>
    <row r="468" spans="1:9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79"/>
        <v>0</v>
      </c>
    </row>
    <row r="469" spans="1:9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79"/>
        <v>0</v>
      </c>
    </row>
    <row r="470" spans="1:9" ht="15">
      <c r="A470" s="34" t="s">
        <v>26</v>
      </c>
      <c r="B470" s="70">
        <f>SUM(B449:B465)</f>
        <v>0</v>
      </c>
      <c r="C470" s="70">
        <f t="shared" ref="C470:H470" si="80">SUM(C449:C465)</f>
        <v>0</v>
      </c>
      <c r="D470" s="70">
        <f>SUM(D449:D465)</f>
        <v>0</v>
      </c>
      <c r="E470" s="70">
        <f>SUM(E449:E465)</f>
        <v>0</v>
      </c>
      <c r="F470" s="70">
        <f>SUM(F449:F465)</f>
        <v>1327.4600201456487</v>
      </c>
      <c r="G470" s="70">
        <f>SUM(G449:G465)</f>
        <v>0</v>
      </c>
      <c r="H470" s="71">
        <f t="shared" si="80"/>
        <v>0</v>
      </c>
      <c r="I470" s="40">
        <f>SUM(I449:I465)</f>
        <v>1327.4600201456487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81">IF($I470=0,"-",C470/$I470)</f>
        <v>0</v>
      </c>
      <c r="D471" s="49">
        <f t="shared" si="81"/>
        <v>0</v>
      </c>
      <c r="E471" s="49">
        <f t="shared" si="81"/>
        <v>0</v>
      </c>
      <c r="F471" s="49">
        <f t="shared" si="81"/>
        <v>1</v>
      </c>
      <c r="G471" s="49">
        <f t="shared" si="81"/>
        <v>0</v>
      </c>
      <c r="H471" s="72">
        <f t="shared" si="81"/>
        <v>0</v>
      </c>
      <c r="I471" s="50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82">SUM(B476:H476)</f>
        <v>0</v>
      </c>
    </row>
    <row r="477" spans="1:9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82"/>
        <v>0</v>
      </c>
    </row>
    <row r="478" spans="1:9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82"/>
        <v>0</v>
      </c>
    </row>
    <row r="479" spans="1:9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82"/>
        <v>0</v>
      </c>
    </row>
    <row r="480" spans="1:9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82"/>
        <v>0</v>
      </c>
    </row>
    <row r="481" spans="1:9" ht="15">
      <c r="A481" s="28" t="s">
        <v>57</v>
      </c>
      <c r="B481" s="380"/>
      <c r="C481" s="381"/>
      <c r="D481" s="381"/>
      <c r="E481" s="382"/>
      <c r="F481" s="44">
        <v>41653.605662738599</v>
      </c>
      <c r="G481" s="380"/>
      <c r="H481" s="382"/>
      <c r="I481" s="40">
        <f t="shared" si="82"/>
        <v>41653.605662738599</v>
      </c>
    </row>
    <row r="482" spans="1:9" ht="15">
      <c r="A482" s="27" t="s">
        <v>12</v>
      </c>
      <c r="B482" s="380"/>
      <c r="C482" s="381"/>
      <c r="D482" s="381"/>
      <c r="E482" s="382"/>
      <c r="F482" s="41">
        <v>15995.788661180384</v>
      </c>
      <c r="G482" s="380"/>
      <c r="H482" s="382"/>
      <c r="I482" s="43">
        <f>SUM(B482:H482)</f>
        <v>15995.788661180384</v>
      </c>
    </row>
    <row r="483" spans="1:9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82"/>
        <v>0</v>
      </c>
    </row>
    <row r="484" spans="1:9" ht="15">
      <c r="A484" s="27" t="s">
        <v>17</v>
      </c>
      <c r="B484" s="380"/>
      <c r="C484" s="381"/>
      <c r="D484" s="381"/>
      <c r="E484" s="382"/>
      <c r="F484" s="41">
        <v>27.205327175002843</v>
      </c>
      <c r="G484" s="380"/>
      <c r="H484" s="382"/>
      <c r="I484" s="43">
        <f>SUM(B484:H484)</f>
        <v>27.205327175002843</v>
      </c>
    </row>
    <row r="485" spans="1:9" ht="15">
      <c r="A485" s="28" t="s">
        <v>139</v>
      </c>
      <c r="B485" s="380"/>
      <c r="C485" s="381"/>
      <c r="D485" s="381"/>
      <c r="E485" s="382"/>
      <c r="F485" s="44">
        <v>3.9542318944986619</v>
      </c>
      <c r="G485" s="380"/>
      <c r="H485" s="382"/>
      <c r="I485" s="40">
        <f>SUM(B485:H485)</f>
        <v>3.9542318944986619</v>
      </c>
    </row>
    <row r="486" spans="1:9" ht="15">
      <c r="A486" s="27" t="s">
        <v>25</v>
      </c>
      <c r="B486" s="380"/>
      <c r="C486" s="381"/>
      <c r="D486" s="381"/>
      <c r="E486" s="382"/>
      <c r="F486" s="41">
        <v>1149.3702020587057</v>
      </c>
      <c r="G486" s="380"/>
      <c r="H486" s="382"/>
      <c r="I486" s="43">
        <f t="shared" si="82"/>
        <v>1149.3702020587057</v>
      </c>
    </row>
    <row r="487" spans="1:9" ht="15">
      <c r="A487" s="28" t="s">
        <v>24</v>
      </c>
      <c r="B487" s="380"/>
      <c r="C487" s="381"/>
      <c r="D487" s="381"/>
      <c r="E487" s="382"/>
      <c r="F487" s="44">
        <v>-2.7129044610774145E-7</v>
      </c>
      <c r="G487" s="380"/>
      <c r="H487" s="382"/>
      <c r="I487" s="40">
        <f>SUM(B487:H487)</f>
        <v>-2.7129044610774145E-7</v>
      </c>
    </row>
    <row r="488" spans="1:9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22</v>
      </c>
      <c r="B489" s="380"/>
      <c r="C489" s="381"/>
      <c r="D489" s="381"/>
      <c r="E489" s="382"/>
      <c r="F489" s="44">
        <v>154.4829888427912</v>
      </c>
      <c r="G489" s="380"/>
      <c r="H489" s="382"/>
      <c r="I489" s="40">
        <f t="shared" si="82"/>
        <v>154.4829888427912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82"/>
        <v>0</v>
      </c>
    </row>
    <row r="492" spans="1:9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82"/>
        <v>0</v>
      </c>
    </row>
    <row r="493" spans="1:9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82"/>
        <v>0</v>
      </c>
    </row>
    <row r="494" spans="1:9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82"/>
        <v>0</v>
      </c>
    </row>
    <row r="495" spans="1:9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82"/>
        <v>0</v>
      </c>
    </row>
    <row r="496" spans="1:9" ht="15">
      <c r="A496" s="34" t="s">
        <v>26</v>
      </c>
      <c r="B496" s="70">
        <f>SUM(B475:B491)</f>
        <v>0</v>
      </c>
      <c r="C496" s="70">
        <f t="shared" ref="C496:H496" si="83">SUM(C475:C491)</f>
        <v>0</v>
      </c>
      <c r="D496" s="70">
        <f>SUM(D475:D491)</f>
        <v>0</v>
      </c>
      <c r="E496" s="70">
        <f>SUM(E475:E491)</f>
        <v>0</v>
      </c>
      <c r="F496" s="70">
        <f>SUM(F475:F491)</f>
        <v>58984.407073618699</v>
      </c>
      <c r="G496" s="70">
        <f>SUM(G475:G491)</f>
        <v>0</v>
      </c>
      <c r="H496" s="71">
        <f t="shared" si="83"/>
        <v>0</v>
      </c>
      <c r="I496" s="40">
        <f>SUM(I475:I491)</f>
        <v>58984.407073618699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84">IF($I496=0,"-",C496/$I496)</f>
        <v>0</v>
      </c>
      <c r="D497" s="49">
        <f t="shared" si="84"/>
        <v>0</v>
      </c>
      <c r="E497" s="49">
        <f t="shared" si="84"/>
        <v>0</v>
      </c>
      <c r="F497" s="49">
        <f t="shared" si="84"/>
        <v>1</v>
      </c>
      <c r="G497" s="49">
        <f t="shared" si="84"/>
        <v>0</v>
      </c>
      <c r="H497" s="72">
        <f t="shared" si="84"/>
        <v>0</v>
      </c>
      <c r="I497" s="50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85">SUM(B502:H502)</f>
        <v>0</v>
      </c>
    </row>
    <row r="503" spans="1:9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85"/>
        <v>0</v>
      </c>
    </row>
    <row r="504" spans="1:9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85"/>
        <v>0</v>
      </c>
    </row>
    <row r="505" spans="1:9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85"/>
        <v>0</v>
      </c>
    </row>
    <row r="506" spans="1:9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85"/>
        <v>0</v>
      </c>
    </row>
    <row r="507" spans="1:9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85"/>
        <v>0</v>
      </c>
    </row>
    <row r="508" spans="1:9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85"/>
        <v>0</v>
      </c>
    </row>
    <row r="510" spans="1:9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25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85"/>
        <v>0</v>
      </c>
    </row>
    <row r="513" spans="1:9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85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85"/>
        <v>0</v>
      </c>
    </row>
    <row r="518" spans="1:9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85"/>
        <v>0</v>
      </c>
    </row>
    <row r="519" spans="1:9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85"/>
        <v>0</v>
      </c>
    </row>
    <row r="520" spans="1:9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85"/>
        <v>0</v>
      </c>
    </row>
    <row r="521" spans="1:9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85"/>
        <v>0</v>
      </c>
    </row>
    <row r="522" spans="1:9" ht="15">
      <c r="A522" s="34" t="s">
        <v>26</v>
      </c>
      <c r="B522" s="70">
        <f>SUM(B501:B517)</f>
        <v>0</v>
      </c>
      <c r="C522" s="70">
        <f t="shared" ref="C522:H522" si="86">SUM(C501:C517)</f>
        <v>0</v>
      </c>
      <c r="D522" s="70">
        <f>SUM(D501:D517)</f>
        <v>0</v>
      </c>
      <c r="E522" s="70">
        <f>SUM(E501:E517)</f>
        <v>0</v>
      </c>
      <c r="F522" s="70">
        <f>SUM(F501:F517)</f>
        <v>0</v>
      </c>
      <c r="G522" s="70">
        <f>SUM(G501:G517)</f>
        <v>0</v>
      </c>
      <c r="H522" s="71">
        <f t="shared" si="86"/>
        <v>0</v>
      </c>
      <c r="I522" s="40">
        <f>SUM(I501:I517)</f>
        <v>0</v>
      </c>
    </row>
    <row r="523" spans="1:9" ht="15" thickBot="1">
      <c r="A523" s="31" t="s">
        <v>86</v>
      </c>
      <c r="B523" s="49" t="str">
        <f>IF($I522=0,"-",B522/$I522)</f>
        <v>-</v>
      </c>
      <c r="C523" s="49" t="str">
        <f t="shared" ref="C523:H523" si="87">IF($I522=0,"-",C522/$I522)</f>
        <v>-</v>
      </c>
      <c r="D523" s="49" t="str">
        <f t="shared" si="87"/>
        <v>-</v>
      </c>
      <c r="E523" s="49" t="str">
        <f t="shared" si="87"/>
        <v>-</v>
      </c>
      <c r="F523" s="49" t="str">
        <f t="shared" si="87"/>
        <v>-</v>
      </c>
      <c r="G523" s="49" t="str">
        <f t="shared" si="87"/>
        <v>-</v>
      </c>
      <c r="H523" s="72" t="str">
        <f t="shared" si="87"/>
        <v>-</v>
      </c>
      <c r="I523" s="50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88">SUM(B528:H528)</f>
        <v>0</v>
      </c>
    </row>
    <row r="529" spans="1:9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88"/>
        <v>0</v>
      </c>
    </row>
    <row r="530" spans="1:9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88"/>
        <v>0</v>
      </c>
    </row>
    <row r="531" spans="1:9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88"/>
        <v>0</v>
      </c>
    </row>
    <row r="532" spans="1:9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88"/>
        <v>0</v>
      </c>
    </row>
    <row r="533" spans="1:9" ht="15">
      <c r="A533" s="28" t="s">
        <v>57</v>
      </c>
      <c r="B533" s="380"/>
      <c r="C533" s="381"/>
      <c r="D533" s="381"/>
      <c r="E533" s="382"/>
      <c r="F533" s="44">
        <v>499.46810466874007</v>
      </c>
      <c r="G533" s="380"/>
      <c r="H533" s="382"/>
      <c r="I533" s="40">
        <f t="shared" si="88"/>
        <v>499.46810466874007</v>
      </c>
    </row>
    <row r="534" spans="1:9" ht="15">
      <c r="A534" s="27" t="s">
        <v>12</v>
      </c>
      <c r="B534" s="380"/>
      <c r="C534" s="381"/>
      <c r="D534" s="381"/>
      <c r="E534" s="382"/>
      <c r="F534" s="41">
        <v>48.125368297544426</v>
      </c>
      <c r="G534" s="380"/>
      <c r="H534" s="382"/>
      <c r="I534" s="43">
        <f>SUM(B534:H534)</f>
        <v>48.125368297544426</v>
      </c>
    </row>
    <row r="535" spans="1:9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88"/>
        <v>0</v>
      </c>
    </row>
    <row r="536" spans="1:9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88"/>
        <v>0</v>
      </c>
    </row>
    <row r="539" spans="1:9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88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88"/>
        <v>0</v>
      </c>
    </row>
    <row r="544" spans="1:9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88"/>
        <v>0</v>
      </c>
    </row>
    <row r="545" spans="1:9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88"/>
        <v>0</v>
      </c>
    </row>
    <row r="546" spans="1:9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88"/>
        <v>0</v>
      </c>
    </row>
    <row r="547" spans="1:9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88"/>
        <v>0</v>
      </c>
    </row>
    <row r="548" spans="1:9" ht="15">
      <c r="A548" s="34" t="s">
        <v>26</v>
      </c>
      <c r="B548" s="70">
        <f>SUM(B527:B543)</f>
        <v>0</v>
      </c>
      <c r="C548" s="70">
        <f t="shared" ref="C548:H548" si="89">SUM(C527:C543)</f>
        <v>0</v>
      </c>
      <c r="D548" s="70">
        <f>SUM(D527:D543)</f>
        <v>0</v>
      </c>
      <c r="E548" s="70">
        <f>SUM(E527:E543)</f>
        <v>0</v>
      </c>
      <c r="F548" s="70">
        <f>SUM(F527:F543)</f>
        <v>547.59347296628448</v>
      </c>
      <c r="G548" s="70">
        <f>SUM(G527:G543)</f>
        <v>0</v>
      </c>
      <c r="H548" s="71">
        <f t="shared" si="89"/>
        <v>0</v>
      </c>
      <c r="I548" s="40">
        <f>SUM(I527:I543)</f>
        <v>547.59347296628448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90">IF($I548=0,"-",C548/$I548)</f>
        <v>0</v>
      </c>
      <c r="D549" s="49">
        <f t="shared" si="90"/>
        <v>0</v>
      </c>
      <c r="E549" s="49">
        <f t="shared" si="90"/>
        <v>0</v>
      </c>
      <c r="F549" s="49">
        <f t="shared" si="90"/>
        <v>1</v>
      </c>
      <c r="G549" s="49">
        <f t="shared" si="90"/>
        <v>0</v>
      </c>
      <c r="H549" s="72">
        <f t="shared" si="90"/>
        <v>0</v>
      </c>
      <c r="I549" s="50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91">SUM(B554:H554)</f>
        <v>0</v>
      </c>
    </row>
    <row r="555" spans="1:9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91"/>
        <v>0</v>
      </c>
    </row>
    <row r="556" spans="1:9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91"/>
        <v>0</v>
      </c>
    </row>
    <row r="557" spans="1:9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91"/>
        <v>0</v>
      </c>
    </row>
    <row r="559" spans="1:9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91"/>
        <v>0</v>
      </c>
    </row>
    <row r="560" spans="1:9" ht="15">
      <c r="A560" s="27" t="s">
        <v>12</v>
      </c>
      <c r="B560" s="380"/>
      <c r="C560" s="381"/>
      <c r="D560" s="381"/>
      <c r="E560" s="382"/>
      <c r="F560" s="41">
        <v>15.825196947298839</v>
      </c>
      <c r="G560" s="380"/>
      <c r="H560" s="382"/>
      <c r="I560" s="43">
        <f>SUM(B560:H560)</f>
        <v>15.825196947298839</v>
      </c>
    </row>
    <row r="561" spans="1:9" ht="15">
      <c r="A561" s="28" t="s">
        <v>58</v>
      </c>
      <c r="B561" s="380"/>
      <c r="C561" s="381"/>
      <c r="D561" s="381"/>
      <c r="E561" s="382"/>
      <c r="F561" s="44">
        <v>1534.0694487543037</v>
      </c>
      <c r="G561" s="380"/>
      <c r="H561" s="382"/>
      <c r="I561" s="40">
        <f t="shared" si="91"/>
        <v>1534.0694487543037</v>
      </c>
    </row>
    <row r="562" spans="1:9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91"/>
        <v>0</v>
      </c>
    </row>
    <row r="565" spans="1:9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91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91"/>
        <v>0</v>
      </c>
    </row>
    <row r="570" spans="1:9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91"/>
        <v>0</v>
      </c>
    </row>
    <row r="571" spans="1:9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91"/>
        <v>0</v>
      </c>
    </row>
    <row r="572" spans="1:9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91"/>
        <v>0</v>
      </c>
    </row>
    <row r="573" spans="1:9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91"/>
        <v>0</v>
      </c>
    </row>
    <row r="574" spans="1:9" ht="15">
      <c r="A574" s="34" t="s">
        <v>26</v>
      </c>
      <c r="B574" s="70">
        <f>SUM(B553:B569)</f>
        <v>0</v>
      </c>
      <c r="C574" s="70">
        <f t="shared" ref="C574:H574" si="92">SUM(C553:C569)</f>
        <v>0</v>
      </c>
      <c r="D574" s="70">
        <f>SUM(D553:D569)</f>
        <v>0</v>
      </c>
      <c r="E574" s="70">
        <f>SUM(E553:E569)</f>
        <v>0</v>
      </c>
      <c r="F574" s="70">
        <f>SUM(F553:F569)</f>
        <v>1549.8946457016025</v>
      </c>
      <c r="G574" s="70">
        <f>SUM(G553:G569)</f>
        <v>0</v>
      </c>
      <c r="H574" s="71">
        <f t="shared" si="92"/>
        <v>0</v>
      </c>
      <c r="I574" s="40">
        <f>SUM(I553:I569)</f>
        <v>1549.8946457016025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93">IF($I574=0,"-",C574/$I574)</f>
        <v>0</v>
      </c>
      <c r="D575" s="49">
        <f t="shared" si="93"/>
        <v>0</v>
      </c>
      <c r="E575" s="49">
        <f t="shared" si="93"/>
        <v>0</v>
      </c>
      <c r="F575" s="49">
        <f t="shared" si="93"/>
        <v>1</v>
      </c>
      <c r="G575" s="49">
        <f t="shared" si="93"/>
        <v>0</v>
      </c>
      <c r="H575" s="72">
        <f t="shared" si="93"/>
        <v>0</v>
      </c>
      <c r="I575" s="50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41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42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39.88679020984317</v>
      </c>
      <c r="C579" s="38">
        <v>0</v>
      </c>
      <c r="D579" s="38">
        <v>7.60504591889958</v>
      </c>
      <c r="E579" s="38">
        <v>0</v>
      </c>
      <c r="F579" s="396"/>
      <c r="G579" s="38">
        <v>0</v>
      </c>
      <c r="H579" s="39">
        <v>0</v>
      </c>
      <c r="I579" s="40">
        <f>SUM(B579:H579)</f>
        <v>47.491836128742747</v>
      </c>
    </row>
    <row r="580" spans="1:9" ht="15">
      <c r="A580" s="27" t="s">
        <v>8</v>
      </c>
      <c r="B580" s="41">
        <v>34.432143380804696</v>
      </c>
      <c r="C580" s="41">
        <v>0</v>
      </c>
      <c r="D580" s="41">
        <v>8.462023710245024</v>
      </c>
      <c r="E580" s="41">
        <v>0</v>
      </c>
      <c r="F580" s="397"/>
      <c r="G580" s="41">
        <v>0</v>
      </c>
      <c r="H580" s="42">
        <v>0</v>
      </c>
      <c r="I580" s="43">
        <f t="shared" ref="I580:I599" si="94">SUM(B580:H580)</f>
        <v>42.894167091049724</v>
      </c>
    </row>
    <row r="581" spans="1:9" ht="15">
      <c r="A581" s="28" t="s">
        <v>10</v>
      </c>
      <c r="B581" s="44">
        <v>15.975798987172036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94"/>
        <v>15.975798987172036</v>
      </c>
    </row>
    <row r="582" spans="1:9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94"/>
        <v>0</v>
      </c>
    </row>
    <row r="583" spans="1:9" ht="15">
      <c r="A583" s="28" t="s">
        <v>16</v>
      </c>
      <c r="B583" s="44">
        <v>484.38470144104798</v>
      </c>
      <c r="C583" s="44">
        <v>58.670999604527864</v>
      </c>
      <c r="D583" s="44">
        <v>12.650753600613086</v>
      </c>
      <c r="E583" s="44">
        <v>28.214772664847054</v>
      </c>
      <c r="F583" s="397"/>
      <c r="G583" s="44">
        <v>0</v>
      </c>
      <c r="H583" s="45">
        <v>0</v>
      </c>
      <c r="I583" s="40">
        <f>SUM(B583:H583)</f>
        <v>583.92122731103586</v>
      </c>
    </row>
    <row r="584" spans="1:9" ht="15">
      <c r="A584" s="27" t="s">
        <v>67</v>
      </c>
      <c r="B584" s="41">
        <v>2633.974509265201</v>
      </c>
      <c r="C584" s="41">
        <v>39.972788656077384</v>
      </c>
      <c r="D584" s="41">
        <v>47.263727275485678</v>
      </c>
      <c r="E584" s="41">
        <v>0</v>
      </c>
      <c r="F584" s="397"/>
      <c r="G584" s="41">
        <v>0</v>
      </c>
      <c r="H584" s="42">
        <v>0</v>
      </c>
      <c r="I584" s="43">
        <f t="shared" si="94"/>
        <v>2721.2110251967638</v>
      </c>
    </row>
    <row r="585" spans="1:9" ht="15">
      <c r="A585" s="28" t="s">
        <v>57</v>
      </c>
      <c r="B585" s="44">
        <v>0</v>
      </c>
      <c r="C585" s="44">
        <v>0</v>
      </c>
      <c r="D585" s="44">
        <v>0.28686276041972558</v>
      </c>
      <c r="E585" s="44">
        <v>133.81707577382687</v>
      </c>
      <c r="F585" s="397"/>
      <c r="G585" s="44">
        <v>0</v>
      </c>
      <c r="H585" s="45">
        <v>0</v>
      </c>
      <c r="I585" s="40">
        <f t="shared" si="94"/>
        <v>134.10393853424659</v>
      </c>
    </row>
    <row r="586" spans="1:9" ht="15">
      <c r="A586" s="27" t="s">
        <v>12</v>
      </c>
      <c r="B586" s="41">
        <v>0</v>
      </c>
      <c r="C586" s="41">
        <v>0</v>
      </c>
      <c r="D586" s="41">
        <v>4.750719543583147E-2</v>
      </c>
      <c r="E586" s="41">
        <v>1.3889920559132229</v>
      </c>
      <c r="F586" s="397"/>
      <c r="G586" s="41">
        <v>0</v>
      </c>
      <c r="H586" s="42">
        <v>0</v>
      </c>
      <c r="I586" s="43">
        <f>SUM(B586:H586)</f>
        <v>1.4364992513490544</v>
      </c>
    </row>
    <row r="587" spans="1:9" ht="15">
      <c r="A587" s="28" t="s">
        <v>58</v>
      </c>
      <c r="B587" s="44">
        <v>0</v>
      </c>
      <c r="C587" s="44">
        <v>0</v>
      </c>
      <c r="D587" s="44">
        <v>0</v>
      </c>
      <c r="E587" s="44">
        <v>18.449653821799526</v>
      </c>
      <c r="F587" s="397"/>
      <c r="G587" s="44">
        <v>0</v>
      </c>
      <c r="H587" s="45">
        <v>0</v>
      </c>
      <c r="I587" s="40">
        <f t="shared" si="94"/>
        <v>18.449653821799526</v>
      </c>
    </row>
    <row r="588" spans="1:9" ht="15">
      <c r="A588" s="27" t="s">
        <v>17</v>
      </c>
      <c r="B588" s="41">
        <v>719.82330366813881</v>
      </c>
      <c r="C588" s="41">
        <v>3.9002147940982197</v>
      </c>
      <c r="D588" s="41">
        <v>91.35738955159897</v>
      </c>
      <c r="E588" s="41">
        <v>12.453594628081724</v>
      </c>
      <c r="F588" s="397"/>
      <c r="G588" s="41">
        <v>0</v>
      </c>
      <c r="H588" s="42">
        <v>0</v>
      </c>
      <c r="I588" s="43">
        <f>SUM(B588:H588)</f>
        <v>827.53450264191781</v>
      </c>
    </row>
    <row r="589" spans="1:9" ht="15">
      <c r="A589" s="28" t="s">
        <v>139</v>
      </c>
      <c r="B589" s="44">
        <v>5451.5418448576092</v>
      </c>
      <c r="C589" s="44">
        <v>859.09094493707119</v>
      </c>
      <c r="D589" s="44">
        <v>167.54953554697116</v>
      </c>
      <c r="E589" s="44">
        <v>131.93175933597144</v>
      </c>
      <c r="F589" s="397"/>
      <c r="G589" s="44">
        <v>0</v>
      </c>
      <c r="H589" s="45">
        <v>0</v>
      </c>
      <c r="I589" s="40">
        <f>SUM(B589:H589)</f>
        <v>6610.1140846776225</v>
      </c>
    </row>
    <row r="590" spans="1:9" ht="15">
      <c r="A590" s="27" t="s">
        <v>25</v>
      </c>
      <c r="B590" s="41">
        <v>891.06331124021585</v>
      </c>
      <c r="C590" s="41">
        <v>0</v>
      </c>
      <c r="D590" s="41">
        <v>1965.2664855307257</v>
      </c>
      <c r="E590" s="41">
        <v>433.07283153759028</v>
      </c>
      <c r="F590" s="397"/>
      <c r="G590" s="41">
        <v>1346.4302374126146</v>
      </c>
      <c r="H590" s="42">
        <v>0.35052028765472365</v>
      </c>
      <c r="I590" s="43">
        <f t="shared" si="94"/>
        <v>4636.1833860088009</v>
      </c>
    </row>
    <row r="591" spans="1:9" ht="15">
      <c r="A591" s="28" t="s">
        <v>24</v>
      </c>
      <c r="B591" s="44">
        <v>2455.5495613594035</v>
      </c>
      <c r="C591" s="44">
        <v>15.567746015883159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>SUM(B591:H591)</f>
        <v>2471.1173073752866</v>
      </c>
    </row>
    <row r="592" spans="1:9" ht="15">
      <c r="A592" s="27" t="s">
        <v>59</v>
      </c>
      <c r="B592" s="41">
        <v>52.52808550890817</v>
      </c>
      <c r="C592" s="41">
        <v>0</v>
      </c>
      <c r="D592" s="41">
        <v>9.3379467641548164</v>
      </c>
      <c r="E592" s="41">
        <v>0</v>
      </c>
      <c r="F592" s="397"/>
      <c r="G592" s="41">
        <v>0</v>
      </c>
      <c r="H592" s="42">
        <v>0</v>
      </c>
      <c r="I592" s="43">
        <f>SUM(B592:H592)</f>
        <v>61.866032273062984</v>
      </c>
    </row>
    <row r="593" spans="1:42" ht="15">
      <c r="A593" s="28" t="s">
        <v>22</v>
      </c>
      <c r="B593" s="44">
        <v>673.16260776018021</v>
      </c>
      <c r="C593" s="44">
        <v>0</v>
      </c>
      <c r="D593" s="44">
        <v>41.520143352015815</v>
      </c>
      <c r="E593" s="44">
        <v>0</v>
      </c>
      <c r="F593" s="397"/>
      <c r="G593" s="44">
        <v>0</v>
      </c>
      <c r="H593" s="45">
        <v>0</v>
      </c>
      <c r="I593" s="40">
        <f t="shared" si="94"/>
        <v>714.682751112196</v>
      </c>
    </row>
    <row r="594" spans="1:42" ht="15">
      <c r="A594" s="27" t="s">
        <v>21</v>
      </c>
      <c r="B594" s="41">
        <v>62.214004523087617</v>
      </c>
      <c r="C594" s="41">
        <v>0</v>
      </c>
      <c r="D594" s="41">
        <v>1.14948197029402</v>
      </c>
      <c r="E594" s="41">
        <v>0</v>
      </c>
      <c r="F594" s="397"/>
      <c r="G594" s="41">
        <v>0</v>
      </c>
      <c r="H594" s="42">
        <v>0</v>
      </c>
      <c r="I594" s="43">
        <f>SUM(B594:H594)</f>
        <v>63.363486493381636</v>
      </c>
    </row>
    <row r="595" spans="1:42" ht="15">
      <c r="A595" s="29" t="s">
        <v>63</v>
      </c>
      <c r="B595" s="44">
        <v>667.0195044231582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94"/>
        <v>667.0195044231582</v>
      </c>
    </row>
    <row r="596" spans="1:42">
      <c r="A596" s="58" t="s">
        <v>23</v>
      </c>
      <c r="B596" s="62">
        <v>667.0195044231582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94"/>
        <v>667.0195044231582</v>
      </c>
    </row>
    <row r="597" spans="1:42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94"/>
        <v>0</v>
      </c>
    </row>
    <row r="598" spans="1:42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94"/>
        <v>0</v>
      </c>
    </row>
    <row r="599" spans="1:42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94"/>
        <v>0</v>
      </c>
    </row>
    <row r="600" spans="1:42" ht="15">
      <c r="A600" s="34" t="s">
        <v>26</v>
      </c>
      <c r="B600" s="70">
        <f>SUM(B579:B595)</f>
        <v>14181.556166624769</v>
      </c>
      <c r="C600" s="70">
        <f t="shared" ref="C600:H600" si="95">SUM(C579:C595)</f>
        <v>977.20269400765778</v>
      </c>
      <c r="D600" s="70">
        <f>SUM(D579:D595)</f>
        <v>2352.4969031768596</v>
      </c>
      <c r="E600" s="70">
        <f>SUM(E579:E595)</f>
        <v>759.3286798180302</v>
      </c>
      <c r="F600" s="70">
        <f>SUM(F579:F595)</f>
        <v>0</v>
      </c>
      <c r="G600" s="70">
        <f>SUM(G579:G595)</f>
        <v>1346.4302374126146</v>
      </c>
      <c r="H600" s="71">
        <f t="shared" si="95"/>
        <v>0.35052028765472365</v>
      </c>
      <c r="I600" s="40">
        <f>SUM(I579:I595)</f>
        <v>19617.365201327586</v>
      </c>
    </row>
    <row r="601" spans="1:42" ht="15" thickBot="1">
      <c r="A601" s="61" t="s">
        <v>86</v>
      </c>
      <c r="B601" s="49">
        <f>IF($I600=0,"-",B600/$I600)</f>
        <v>0.72290830196019629</v>
      </c>
      <c r="C601" s="49">
        <f t="shared" ref="C601:H601" si="96">IF($I600=0,"-",C600/$I600)</f>
        <v>4.98131468716057E-2</v>
      </c>
      <c r="D601" s="49">
        <f t="shared" si="96"/>
        <v>0.11991910631391298</v>
      </c>
      <c r="E601" s="49">
        <f t="shared" si="96"/>
        <v>3.8706965590192682E-2</v>
      </c>
      <c r="F601" s="49">
        <f t="shared" si="96"/>
        <v>0</v>
      </c>
      <c r="G601" s="49">
        <f t="shared" si="96"/>
        <v>6.8634611406505106E-2</v>
      </c>
      <c r="H601" s="72">
        <f t="shared" si="96"/>
        <v>1.7867857587266741E-5</v>
      </c>
      <c r="I601" s="50">
        <f>SUM(B601:H601)</f>
        <v>1</v>
      </c>
    </row>
    <row r="602" spans="1:42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2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2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2" ht="15">
      <c r="A605" s="26" t="s">
        <v>7</v>
      </c>
      <c r="B605" s="38">
        <v>50.525335148445762</v>
      </c>
      <c r="C605" s="38">
        <v>0</v>
      </c>
      <c r="D605" s="38">
        <v>3.454723770833898</v>
      </c>
      <c r="E605" s="38">
        <v>0</v>
      </c>
      <c r="F605" s="396"/>
      <c r="G605" s="38">
        <v>0</v>
      </c>
      <c r="H605" s="39">
        <v>0</v>
      </c>
      <c r="I605" s="40">
        <f>SUM(B605:H605)</f>
        <v>53.980058919279664</v>
      </c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</row>
    <row r="606" spans="1:42" ht="15">
      <c r="A606" s="27" t="s">
        <v>8</v>
      </c>
      <c r="B606" s="41">
        <v>252.76988154609793</v>
      </c>
      <c r="C606" s="41">
        <v>0</v>
      </c>
      <c r="D606" s="41">
        <v>17.283410704006698</v>
      </c>
      <c r="E606" s="41">
        <v>0</v>
      </c>
      <c r="F606" s="397"/>
      <c r="G606" s="41">
        <v>0</v>
      </c>
      <c r="H606" s="42">
        <v>0</v>
      </c>
      <c r="I606" s="43">
        <f t="shared" ref="I606:I625" si="97">SUM(B606:H606)</f>
        <v>270.05329225010462</v>
      </c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</row>
    <row r="607" spans="1:42" ht="15">
      <c r="A607" s="28" t="s">
        <v>10</v>
      </c>
      <c r="B607" s="44">
        <v>837.84591133359754</v>
      </c>
      <c r="C607" s="44">
        <v>0</v>
      </c>
      <c r="D607" s="44">
        <v>57.288609321955391</v>
      </c>
      <c r="E607" s="44">
        <v>0</v>
      </c>
      <c r="F607" s="397"/>
      <c r="G607" s="44">
        <v>0</v>
      </c>
      <c r="H607" s="45">
        <v>0</v>
      </c>
      <c r="I607" s="40">
        <f t="shared" si="97"/>
        <v>895.13452065555293</v>
      </c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</row>
    <row r="608" spans="1:42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97"/>
        <v>0</v>
      </c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</row>
    <row r="609" spans="1:42" ht="15">
      <c r="A609" s="28" t="s">
        <v>16</v>
      </c>
      <c r="B609" s="44">
        <v>1431.383056911719</v>
      </c>
      <c r="C609" s="44">
        <v>0</v>
      </c>
      <c r="D609" s="44">
        <v>112.71948560361972</v>
      </c>
      <c r="E609" s="44">
        <v>0</v>
      </c>
      <c r="F609" s="397"/>
      <c r="G609" s="44">
        <v>0</v>
      </c>
      <c r="H609" s="45">
        <v>0</v>
      </c>
      <c r="I609" s="40">
        <f>SUM(B609:H609)</f>
        <v>1544.1025425153387</v>
      </c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</row>
    <row r="610" spans="1:42" ht="15">
      <c r="A610" s="27" t="s">
        <v>67</v>
      </c>
      <c r="B610" s="41">
        <v>9291.8980583403554</v>
      </c>
      <c r="C610" s="41">
        <v>0</v>
      </c>
      <c r="D610" s="41">
        <v>731.72444256617678</v>
      </c>
      <c r="E610" s="41">
        <v>0</v>
      </c>
      <c r="F610" s="397"/>
      <c r="G610" s="41">
        <v>0</v>
      </c>
      <c r="H610" s="42">
        <v>0</v>
      </c>
      <c r="I610" s="43">
        <f t="shared" si="97"/>
        <v>10023.622500906533</v>
      </c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</row>
    <row r="611" spans="1:42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97"/>
        <v>0</v>
      </c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</row>
    <row r="612" spans="1:42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</row>
    <row r="613" spans="1:42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97"/>
        <v>0</v>
      </c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</row>
    <row r="614" spans="1:42" ht="15">
      <c r="A614" s="27" t="s">
        <v>17</v>
      </c>
      <c r="B614" s="41">
        <v>575.03715235137599</v>
      </c>
      <c r="C614" s="41">
        <v>0</v>
      </c>
      <c r="D614" s="41">
        <v>45.283400346979981</v>
      </c>
      <c r="E614" s="41">
        <v>0</v>
      </c>
      <c r="F614" s="397"/>
      <c r="G614" s="41">
        <v>0</v>
      </c>
      <c r="H614" s="42">
        <v>0</v>
      </c>
      <c r="I614" s="43">
        <f>SUM(B614:H614)</f>
        <v>620.32055269835598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</row>
    <row r="615" spans="1:42" ht="15">
      <c r="A615" s="28" t="s">
        <v>139</v>
      </c>
      <c r="B615" s="44">
        <v>4627.3153904238716</v>
      </c>
      <c r="C615" s="44">
        <v>0</v>
      </c>
      <c r="D615" s="44">
        <v>1461.2574917128015</v>
      </c>
      <c r="E615" s="44">
        <v>0</v>
      </c>
      <c r="F615" s="397"/>
      <c r="G615" s="44">
        <v>0</v>
      </c>
      <c r="H615" s="45">
        <v>0</v>
      </c>
      <c r="I615" s="40">
        <f>SUM(B615:H615)</f>
        <v>6088.5728821366729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</row>
    <row r="616" spans="1:42" ht="15">
      <c r="A616" s="27" t="s">
        <v>25</v>
      </c>
      <c r="B616" s="41">
        <v>939.3554442286204</v>
      </c>
      <c r="C616" s="41">
        <v>0</v>
      </c>
      <c r="D616" s="41">
        <v>1067.0348249975589</v>
      </c>
      <c r="E616" s="41">
        <v>5964.9259320195442</v>
      </c>
      <c r="F616" s="397"/>
      <c r="G616" s="41">
        <v>1562.2425060051189</v>
      </c>
      <c r="H616" s="42">
        <v>0</v>
      </c>
      <c r="I616" s="43">
        <f t="shared" si="97"/>
        <v>9533.5587072508424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</row>
    <row r="617" spans="1:42" ht="15">
      <c r="A617" s="28" t="s">
        <v>24</v>
      </c>
      <c r="B617" s="44">
        <v>3101.0816524024935</v>
      </c>
      <c r="C617" s="44">
        <v>0</v>
      </c>
      <c r="D617" s="44">
        <v>721.75075933628068</v>
      </c>
      <c r="E617" s="44">
        <v>0</v>
      </c>
      <c r="F617" s="397"/>
      <c r="G617" s="44">
        <v>0</v>
      </c>
      <c r="H617" s="45">
        <v>0</v>
      </c>
      <c r="I617" s="40">
        <f>SUM(B617:H617)</f>
        <v>3822.8324117387742</v>
      </c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</row>
    <row r="618" spans="1:42" ht="15">
      <c r="A618" s="27" t="s">
        <v>59</v>
      </c>
      <c r="B618" s="41">
        <v>9550.9535734607234</v>
      </c>
      <c r="C618" s="41">
        <v>0</v>
      </c>
      <c r="D618" s="41">
        <v>1002.5862867168714</v>
      </c>
      <c r="E618" s="41">
        <v>0</v>
      </c>
      <c r="F618" s="397"/>
      <c r="G618" s="41">
        <v>0</v>
      </c>
      <c r="H618" s="42">
        <v>0</v>
      </c>
      <c r="I618" s="43">
        <f>SUM(B618:H618)</f>
        <v>10553.539860177594</v>
      </c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</row>
    <row r="619" spans="1:42" ht="15">
      <c r="A619" s="28" t="s">
        <v>22</v>
      </c>
      <c r="B619" s="44">
        <v>2116.8939031549266</v>
      </c>
      <c r="C619" s="44">
        <v>0</v>
      </c>
      <c r="D619" s="44">
        <v>222.21538209913592</v>
      </c>
      <c r="E619" s="44">
        <v>0</v>
      </c>
      <c r="F619" s="397"/>
      <c r="G619" s="44">
        <v>0</v>
      </c>
      <c r="H619" s="45">
        <v>0</v>
      </c>
      <c r="I619" s="40">
        <f t="shared" si="97"/>
        <v>2339.1092852540623</v>
      </c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</row>
    <row r="620" spans="1:42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</row>
    <row r="621" spans="1:42" ht="15">
      <c r="A621" s="29" t="s">
        <v>63</v>
      </c>
      <c r="B621" s="44">
        <v>188.58120923721719</v>
      </c>
      <c r="C621" s="44">
        <v>0</v>
      </c>
      <c r="D621" s="44">
        <v>676.59224551830425</v>
      </c>
      <c r="E621" s="44">
        <v>0</v>
      </c>
      <c r="F621" s="397"/>
      <c r="G621" s="44">
        <v>0</v>
      </c>
      <c r="H621" s="45">
        <v>0</v>
      </c>
      <c r="I621" s="40">
        <f t="shared" si="97"/>
        <v>865.17345475552145</v>
      </c>
      <c r="AG621" s="15"/>
      <c r="AH621" s="14"/>
      <c r="AI621" s="14"/>
      <c r="AJ621" s="14"/>
      <c r="AK621" s="14"/>
      <c r="AL621" s="14"/>
      <c r="AM621" s="14"/>
      <c r="AN621" s="14"/>
      <c r="AO621" s="14"/>
      <c r="AP621" s="14"/>
    </row>
    <row r="622" spans="1:42">
      <c r="A622" s="58" t="s">
        <v>23</v>
      </c>
      <c r="B622" s="62">
        <v>184.46280923721719</v>
      </c>
      <c r="C622" s="62">
        <v>0</v>
      </c>
      <c r="D622" s="62">
        <v>676.31064551830423</v>
      </c>
      <c r="E622" s="62">
        <v>0</v>
      </c>
      <c r="F622" s="397"/>
      <c r="G622" s="62">
        <v>0</v>
      </c>
      <c r="H622" s="63">
        <v>0</v>
      </c>
      <c r="I622" s="64">
        <f t="shared" si="97"/>
        <v>860.77345475552147</v>
      </c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</row>
    <row r="623" spans="1:42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97"/>
        <v>0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</row>
    <row r="624" spans="1:42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97"/>
        <v>0</v>
      </c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</row>
    <row r="625" spans="1:42" ht="15" thickBot="1">
      <c r="A625" s="60" t="s">
        <v>11</v>
      </c>
      <c r="B625" s="54">
        <v>4.1184000000000003</v>
      </c>
      <c r="C625" s="54">
        <v>0</v>
      </c>
      <c r="D625" s="54">
        <v>0.28160000000000002</v>
      </c>
      <c r="E625" s="54">
        <v>0</v>
      </c>
      <c r="F625" s="398"/>
      <c r="G625" s="54">
        <v>0</v>
      </c>
      <c r="H625" s="68">
        <v>0</v>
      </c>
      <c r="I625" s="69">
        <f t="shared" si="97"/>
        <v>4.4000000000000004</v>
      </c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</row>
    <row r="626" spans="1:42" ht="15">
      <c r="A626" s="34" t="s">
        <v>26</v>
      </c>
      <c r="B626" s="70">
        <f>SUM(B605:B621)</f>
        <v>32963.640568539442</v>
      </c>
      <c r="C626" s="70">
        <f t="shared" ref="C626:H626" si="98">SUM(C605:C621)</f>
        <v>0</v>
      </c>
      <c r="D626" s="70">
        <f>SUM(D605:D621)</f>
        <v>6119.1910626945255</v>
      </c>
      <c r="E626" s="70">
        <f>SUM(E605:E621)</f>
        <v>5964.9259320195442</v>
      </c>
      <c r="F626" s="70">
        <f>SUM(F605:F621)</f>
        <v>0</v>
      </c>
      <c r="G626" s="70">
        <f>SUM(G605:G621)</f>
        <v>1562.2425060051189</v>
      </c>
      <c r="H626" s="71">
        <f t="shared" si="98"/>
        <v>0</v>
      </c>
      <c r="I626" s="40">
        <f>SUM(I605:I621)</f>
        <v>46610.000069258633</v>
      </c>
    </row>
    <row r="627" spans="1:42" ht="15" thickBot="1">
      <c r="A627" s="61" t="s">
        <v>86</v>
      </c>
      <c r="B627" s="49">
        <f>IF($I626=0,"-",B626/$I626)</f>
        <v>0.70722249559232309</v>
      </c>
      <c r="C627" s="49">
        <f t="shared" ref="C627:H627" si="99">IF($I626=0,"-",C626/$I626)</f>
        <v>0</v>
      </c>
      <c r="D627" s="49">
        <f t="shared" si="99"/>
        <v>0.13128494000433191</v>
      </c>
      <c r="E627" s="49">
        <f t="shared" si="99"/>
        <v>0.12797523971585828</v>
      </c>
      <c r="F627" s="49">
        <f t="shared" si="99"/>
        <v>0</v>
      </c>
      <c r="G627" s="49">
        <f t="shared" si="99"/>
        <v>3.3517324687486694E-2</v>
      </c>
      <c r="H627" s="72">
        <f t="shared" si="99"/>
        <v>0</v>
      </c>
      <c r="I627" s="50">
        <f>SUM(B627:H627)</f>
        <v>1</v>
      </c>
    </row>
    <row r="628" spans="1:42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2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2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2" ht="15">
      <c r="A631" s="26" t="s">
        <v>7</v>
      </c>
      <c r="B631" s="38">
        <v>0.2615958907030152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0.2615958907030152</v>
      </c>
    </row>
    <row r="632" spans="1:42" ht="15">
      <c r="A632" s="27" t="s">
        <v>8</v>
      </c>
      <c r="B632" s="41">
        <v>10.687852762213447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100">SUM(B632:H632)</f>
        <v>10.687852762213447</v>
      </c>
    </row>
    <row r="633" spans="1:42" ht="15">
      <c r="A633" s="28" t="s">
        <v>10</v>
      </c>
      <c r="B633" s="44">
        <v>16.990472581217819</v>
      </c>
      <c r="C633" s="44">
        <v>0</v>
      </c>
      <c r="D633" s="44">
        <v>5.4428051900926207E-2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100"/>
        <v>17.044900633118747</v>
      </c>
    </row>
    <row r="634" spans="1:42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100"/>
        <v>0</v>
      </c>
    </row>
    <row r="635" spans="1:42" ht="15">
      <c r="A635" s="28" t="s">
        <v>16</v>
      </c>
      <c r="B635" s="44">
        <v>370.20203749843807</v>
      </c>
      <c r="C635" s="44">
        <v>1.6000364095080393</v>
      </c>
      <c r="D635" s="44">
        <v>29.830780161219316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401.63285406916543</v>
      </c>
    </row>
    <row r="636" spans="1:42" ht="15">
      <c r="A636" s="27" t="s">
        <v>67</v>
      </c>
      <c r="B636" s="41">
        <v>9.0184958465452567</v>
      </c>
      <c r="C636" s="41">
        <v>0.20352766811736903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100"/>
        <v>9.2220235146626255</v>
      </c>
    </row>
    <row r="637" spans="1:42" ht="15">
      <c r="A637" s="28" t="s">
        <v>57</v>
      </c>
      <c r="B637" s="44">
        <v>0</v>
      </c>
      <c r="C637" s="44">
        <v>1.0639071465797663</v>
      </c>
      <c r="D637" s="44">
        <v>0</v>
      </c>
      <c r="E637" s="44">
        <v>51.637436306703933</v>
      </c>
      <c r="F637" s="44">
        <v>2039.3058937492087</v>
      </c>
      <c r="G637" s="44">
        <v>0</v>
      </c>
      <c r="H637" s="45">
        <v>0</v>
      </c>
      <c r="I637" s="40">
        <f t="shared" si="100"/>
        <v>2092.0072372024924</v>
      </c>
    </row>
    <row r="638" spans="1:42" ht="15">
      <c r="A638" s="27" t="s">
        <v>12</v>
      </c>
      <c r="B638" s="41">
        <v>0</v>
      </c>
      <c r="C638" s="41">
        <v>0</v>
      </c>
      <c r="D638" s="41">
        <v>0</v>
      </c>
      <c r="E638" s="41">
        <v>30.42112405771115</v>
      </c>
      <c r="F638" s="41">
        <v>0</v>
      </c>
      <c r="G638" s="41">
        <v>0</v>
      </c>
      <c r="H638" s="42">
        <v>0</v>
      </c>
      <c r="I638" s="43">
        <f>SUM(B638:H638)</f>
        <v>30.42112405771115</v>
      </c>
    </row>
    <row r="639" spans="1:42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100"/>
        <v>0</v>
      </c>
    </row>
    <row r="640" spans="1:42" ht="15">
      <c r="A640" s="27" t="s">
        <v>17</v>
      </c>
      <c r="B640" s="41">
        <v>49.092392473147513</v>
      </c>
      <c r="C640" s="41">
        <v>0</v>
      </c>
      <c r="D640" s="41">
        <v>0.23766765162292663</v>
      </c>
      <c r="E640" s="41">
        <v>1.4461395042321741</v>
      </c>
      <c r="F640" s="41">
        <v>0</v>
      </c>
      <c r="G640" s="41">
        <v>0</v>
      </c>
      <c r="H640" s="42">
        <v>0</v>
      </c>
      <c r="I640" s="43">
        <f>SUM(B640:H640)</f>
        <v>50.776199629002612</v>
      </c>
    </row>
    <row r="641" spans="1:9" ht="15">
      <c r="A641" s="28" t="s">
        <v>139</v>
      </c>
      <c r="B641" s="44">
        <v>54.836819189210892</v>
      </c>
      <c r="C641" s="44">
        <v>0</v>
      </c>
      <c r="D641" s="44">
        <v>14.172923417201694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69.009742606412587</v>
      </c>
    </row>
    <row r="642" spans="1:9" ht="15">
      <c r="A642" s="27" t="s">
        <v>25</v>
      </c>
      <c r="B642" s="41">
        <v>216.75951832228728</v>
      </c>
      <c r="C642" s="41">
        <v>0.28164072900638421</v>
      </c>
      <c r="D642" s="41">
        <v>4.4835191686368434</v>
      </c>
      <c r="E642" s="41">
        <v>360.18644631878374</v>
      </c>
      <c r="F642" s="41">
        <v>0</v>
      </c>
      <c r="G642" s="41">
        <v>121.46216471140575</v>
      </c>
      <c r="H642" s="42">
        <v>1.7041130991633762</v>
      </c>
      <c r="I642" s="43">
        <f t="shared" si="100"/>
        <v>704.87740234928333</v>
      </c>
    </row>
    <row r="643" spans="1:9" ht="15">
      <c r="A643" s="28" t="s">
        <v>24</v>
      </c>
      <c r="B643" s="44">
        <v>53.55020665144459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53.55020665144459</v>
      </c>
    </row>
    <row r="644" spans="1:9" ht="15">
      <c r="A644" s="27" t="s">
        <v>59</v>
      </c>
      <c r="B644" s="41">
        <v>412.02064567928193</v>
      </c>
      <c r="C644" s="41">
        <v>18.66313686301886</v>
      </c>
      <c r="D644" s="41">
        <v>234.6076857340467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665.29146827634747</v>
      </c>
    </row>
    <row r="645" spans="1:9" ht="15">
      <c r="A645" s="28" t="s">
        <v>22</v>
      </c>
      <c r="B645" s="44">
        <v>1023.4803447982664</v>
      </c>
      <c r="C645" s="44">
        <v>0</v>
      </c>
      <c r="D645" s="44">
        <v>0</v>
      </c>
      <c r="E645" s="44">
        <v>0</v>
      </c>
      <c r="F645" s="44">
        <v>39.06560274620513</v>
      </c>
      <c r="G645" s="44">
        <v>0</v>
      </c>
      <c r="H645" s="45">
        <v>0</v>
      </c>
      <c r="I645" s="40">
        <f>SUM(B645:H645)</f>
        <v>1062.5459475444716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63</v>
      </c>
      <c r="B647" s="44">
        <v>11.62284147937854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100"/>
        <v>11.62284147937854</v>
      </c>
    </row>
    <row r="648" spans="1:9">
      <c r="A648" s="58" t="s">
        <v>23</v>
      </c>
      <c r="B648" s="62">
        <v>11.62284147937854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100"/>
        <v>11.62284147937854</v>
      </c>
    </row>
    <row r="649" spans="1:9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100"/>
        <v>0</v>
      </c>
    </row>
    <row r="650" spans="1:9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100"/>
        <v>0</v>
      </c>
    </row>
    <row r="651" spans="1:9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100"/>
        <v>0</v>
      </c>
    </row>
    <row r="652" spans="1:9" ht="15">
      <c r="A652" s="34" t="s">
        <v>26</v>
      </c>
      <c r="B652" s="70">
        <f>SUM(B631:B647)</f>
        <v>2228.5232231721347</v>
      </c>
      <c r="C652" s="70">
        <f t="shared" ref="C652:H652" si="101">SUM(C631:C647)</f>
        <v>21.812248816230419</v>
      </c>
      <c r="D652" s="70">
        <f>SUM(D631:D647)</f>
        <v>283.38700418462838</v>
      </c>
      <c r="E652" s="70">
        <f>SUM(E631:E647)</f>
        <v>443.691146187431</v>
      </c>
      <c r="F652" s="70">
        <f>SUM(F631:F647)</f>
        <v>2078.3714964954138</v>
      </c>
      <c r="G652" s="70">
        <f>SUM(G631:G647)</f>
        <v>121.46216471140575</v>
      </c>
      <c r="H652" s="71">
        <f t="shared" si="101"/>
        <v>1.7041130991633762</v>
      </c>
      <c r="I652" s="40">
        <v>5150.9275701424285</v>
      </c>
    </row>
    <row r="653" spans="1:9" ht="15" thickBot="1">
      <c r="A653" s="61" t="s">
        <v>86</v>
      </c>
      <c r="B653" s="49">
        <f>IF($I652=0,"-",B652/$I652)</f>
        <v>0.43264503195305343</v>
      </c>
      <c r="C653" s="49">
        <f t="shared" ref="C653:H653" si="102">IF($I652=0,"-",C652/$I652)</f>
        <v>4.2346254182772927E-3</v>
      </c>
      <c r="D653" s="49">
        <f t="shared" si="102"/>
        <v>5.5016693658690378E-2</v>
      </c>
      <c r="E653" s="49">
        <f t="shared" si="102"/>
        <v>8.6138106223683994E-2</v>
      </c>
      <c r="F653" s="49">
        <f t="shared" si="102"/>
        <v>0.40349460717381913</v>
      </c>
      <c r="G653" s="49">
        <f t="shared" si="102"/>
        <v>2.3580639226120432E-2</v>
      </c>
      <c r="H653" s="72">
        <f t="shared" si="102"/>
        <v>3.3083616027554738E-4</v>
      </c>
      <c r="I653" s="50">
        <f>SUM(B653:H653)</f>
        <v>1.0054405398139203</v>
      </c>
    </row>
    <row r="655" spans="1:9">
      <c r="A655" s="3"/>
      <c r="B655" s="3"/>
      <c r="C655" s="3"/>
      <c r="D655" s="3"/>
      <c r="E655" s="3"/>
      <c r="F655" s="3"/>
      <c r="G655" s="3"/>
      <c r="H655" s="3"/>
      <c r="I655" s="3"/>
    </row>
    <row r="656" spans="1:9">
      <c r="A656" s="3"/>
      <c r="B656" s="3"/>
      <c r="C656" s="3"/>
      <c r="D656" s="3"/>
      <c r="E656" s="3"/>
      <c r="F656" s="3"/>
      <c r="G656" s="3"/>
      <c r="H656" s="3"/>
      <c r="I656" s="3"/>
    </row>
    <row r="657" spans="1:9">
      <c r="A657" s="3"/>
      <c r="B657" s="3"/>
      <c r="C657" s="3"/>
      <c r="D657" s="3"/>
      <c r="E657" s="3"/>
      <c r="F657" s="3"/>
      <c r="G657" s="3"/>
      <c r="H657" s="3"/>
      <c r="I657" s="3"/>
    </row>
    <row r="658" spans="1:9">
      <c r="A658" s="3"/>
      <c r="B658" s="3"/>
      <c r="C658" s="3"/>
      <c r="D658" s="3"/>
      <c r="E658" s="3"/>
      <c r="F658" s="3"/>
      <c r="G658" s="3"/>
      <c r="H658" s="3"/>
      <c r="I658" s="3"/>
    </row>
    <row r="659" spans="1:9">
      <c r="A659" s="3"/>
      <c r="B659" s="3"/>
      <c r="C659" s="3"/>
      <c r="D659" s="3"/>
      <c r="E659" s="3"/>
      <c r="F659" s="3"/>
      <c r="G659" s="3"/>
      <c r="H659" s="3"/>
      <c r="I659" s="3"/>
    </row>
    <row r="660" spans="1:9">
      <c r="A660" s="3"/>
      <c r="B660" s="3"/>
      <c r="C660" s="3"/>
      <c r="D660" s="3"/>
      <c r="E660" s="3"/>
      <c r="F660" s="3"/>
      <c r="G660" s="3"/>
      <c r="H660" s="3"/>
      <c r="I660" s="3"/>
    </row>
    <row r="661" spans="1:9">
      <c r="A661" s="3"/>
      <c r="B661" s="3"/>
      <c r="C661" s="3"/>
      <c r="D661" s="3"/>
      <c r="E661" s="3"/>
      <c r="F661" s="3"/>
      <c r="G661" s="3"/>
      <c r="H661" s="3"/>
      <c r="I661" s="3"/>
    </row>
    <row r="662" spans="1:9">
      <c r="A662" s="3"/>
      <c r="B662" s="3"/>
      <c r="C662" s="3"/>
      <c r="D662" s="3"/>
      <c r="E662" s="3"/>
      <c r="F662" s="3"/>
      <c r="G662" s="3"/>
      <c r="H662" s="3"/>
      <c r="I662" s="3"/>
    </row>
    <row r="663" spans="1:9">
      <c r="A663" s="3"/>
      <c r="B663" s="3"/>
      <c r="C663" s="3"/>
      <c r="D663" s="3"/>
      <c r="E663" s="3"/>
      <c r="F663" s="3"/>
      <c r="G663" s="3"/>
      <c r="H663" s="3"/>
      <c r="I663" s="3"/>
    </row>
    <row r="664" spans="1:9">
      <c r="A664" s="3"/>
      <c r="B664" s="3"/>
      <c r="C664" s="3"/>
      <c r="D664" s="3"/>
      <c r="E664" s="3"/>
      <c r="F664" s="3"/>
      <c r="G664" s="3"/>
      <c r="H664" s="3"/>
      <c r="I664" s="3"/>
    </row>
    <row r="665" spans="1:9">
      <c r="A665" s="3"/>
      <c r="B665" s="3"/>
      <c r="C665" s="3"/>
      <c r="D665" s="3"/>
      <c r="E665" s="3"/>
      <c r="F665" s="3"/>
      <c r="G665" s="3"/>
      <c r="H665" s="3"/>
      <c r="I665" s="3"/>
    </row>
    <row r="666" spans="1:9">
      <c r="A666" s="3"/>
      <c r="B666" s="3"/>
      <c r="C666" s="3"/>
      <c r="D666" s="3"/>
      <c r="E666" s="3"/>
      <c r="F666" s="3"/>
      <c r="G666" s="3"/>
      <c r="H666" s="3"/>
      <c r="I666" s="3"/>
    </row>
    <row r="667" spans="1:9">
      <c r="A667" s="3"/>
      <c r="B667" s="3"/>
      <c r="C667" s="3"/>
      <c r="D667" s="3"/>
      <c r="E667" s="3"/>
      <c r="F667" s="3"/>
      <c r="G667" s="3"/>
      <c r="H667" s="3"/>
      <c r="I667" s="3"/>
    </row>
    <row r="668" spans="1:9">
      <c r="A668" s="3"/>
      <c r="B668" s="3"/>
      <c r="C668" s="3"/>
      <c r="D668" s="3"/>
      <c r="E668" s="3"/>
      <c r="F668" s="3"/>
      <c r="G668" s="3"/>
      <c r="H668" s="3"/>
      <c r="I668" s="3"/>
    </row>
    <row r="669" spans="1:9">
      <c r="A669" s="3"/>
      <c r="B669" s="3"/>
      <c r="C669" s="3"/>
      <c r="D669" s="3"/>
      <c r="E669" s="3"/>
      <c r="F669" s="3"/>
      <c r="G669" s="3"/>
      <c r="H669" s="3"/>
      <c r="I669" s="3"/>
    </row>
    <row r="670" spans="1:9">
      <c r="A670" s="3"/>
      <c r="B670" s="3"/>
      <c r="C670" s="3"/>
      <c r="D670" s="3"/>
      <c r="E670" s="3"/>
      <c r="F670" s="3"/>
      <c r="G670" s="3"/>
      <c r="H670" s="3"/>
      <c r="I670" s="3"/>
    </row>
    <row r="671" spans="1:9">
      <c r="A671" s="3"/>
      <c r="B671" s="3"/>
      <c r="C671" s="3"/>
      <c r="D671" s="3"/>
      <c r="E671" s="3"/>
      <c r="F671" s="3"/>
      <c r="G671" s="3"/>
      <c r="H671" s="3"/>
      <c r="I671" s="3"/>
    </row>
    <row r="672" spans="1:9">
      <c r="A672" s="3"/>
      <c r="B672" s="3"/>
      <c r="C672" s="3"/>
      <c r="D672" s="3"/>
      <c r="E672" s="3"/>
      <c r="F672" s="3"/>
      <c r="G672" s="3"/>
      <c r="H672" s="3"/>
      <c r="I672" s="3"/>
    </row>
    <row r="673" spans="1:9">
      <c r="A673" s="3"/>
      <c r="B673" s="3"/>
      <c r="C673" s="3"/>
      <c r="D673" s="3"/>
      <c r="E673" s="3"/>
      <c r="F673" s="3"/>
      <c r="G673" s="3"/>
      <c r="H673" s="3"/>
      <c r="I673" s="3"/>
    </row>
    <row r="674" spans="1:9">
      <c r="A674" s="3"/>
      <c r="B674" s="3"/>
      <c r="C674" s="3"/>
      <c r="D674" s="3"/>
      <c r="E674" s="3"/>
      <c r="F674" s="3"/>
      <c r="G674" s="3"/>
      <c r="H674" s="3"/>
      <c r="I674" s="3"/>
    </row>
    <row r="675" spans="1:9">
      <c r="A675" s="3"/>
      <c r="B675" s="3"/>
      <c r="C675" s="3"/>
      <c r="D675" s="3"/>
      <c r="E675" s="3"/>
      <c r="F675" s="3"/>
      <c r="G675" s="3"/>
      <c r="H675" s="3"/>
      <c r="I675" s="3"/>
    </row>
    <row r="676" spans="1:9">
      <c r="A676" s="3"/>
      <c r="B676" s="3"/>
      <c r="C676" s="3"/>
      <c r="D676" s="3"/>
      <c r="E676" s="3"/>
      <c r="F676" s="3"/>
      <c r="G676" s="3"/>
      <c r="H676" s="3"/>
      <c r="I676" s="3"/>
    </row>
    <row r="677" spans="1:9">
      <c r="A677" s="3"/>
      <c r="B677" s="3"/>
      <c r="C677" s="3"/>
      <c r="D677" s="3"/>
      <c r="E677" s="3"/>
      <c r="F677" s="3"/>
      <c r="G677" s="3"/>
      <c r="H677" s="3"/>
      <c r="I677" s="3"/>
    </row>
    <row r="678" spans="1:9">
      <c r="A678" s="3"/>
      <c r="B678" s="3"/>
      <c r="C678" s="3"/>
      <c r="D678" s="3"/>
      <c r="E678" s="3"/>
      <c r="F678" s="3"/>
      <c r="G678" s="3"/>
      <c r="H678" s="3"/>
      <c r="I678" s="3"/>
    </row>
    <row r="679" spans="1:9">
      <c r="A679" s="3"/>
      <c r="B679" s="3"/>
      <c r="C679" s="3"/>
      <c r="D679" s="3"/>
      <c r="E679" s="3"/>
      <c r="F679" s="3"/>
      <c r="G679" s="3"/>
      <c r="H679" s="3"/>
      <c r="I679" s="3"/>
    </row>
    <row r="680" spans="1:9">
      <c r="A680" s="3"/>
      <c r="B680" s="3"/>
      <c r="C680" s="3"/>
      <c r="D680" s="3"/>
      <c r="E680" s="3"/>
      <c r="F680" s="3"/>
      <c r="G680" s="3"/>
      <c r="H680" s="3"/>
      <c r="I680" s="3"/>
    </row>
    <row r="681" spans="1:9">
      <c r="A681" s="3"/>
      <c r="B681" s="3"/>
      <c r="C681" s="3"/>
      <c r="D681" s="3"/>
      <c r="E681" s="3"/>
      <c r="F681" s="3"/>
      <c r="G681" s="3"/>
      <c r="H681" s="3"/>
      <c r="I681" s="3"/>
    </row>
    <row r="682" spans="1:9">
      <c r="A682" s="3"/>
      <c r="B682" s="3"/>
      <c r="C682" s="3"/>
      <c r="D682" s="3"/>
      <c r="E682" s="3"/>
      <c r="F682" s="3"/>
      <c r="G682" s="3"/>
      <c r="H682" s="3"/>
      <c r="I682" s="3"/>
    </row>
    <row r="683" spans="1:9">
      <c r="A683" s="3"/>
      <c r="B683" s="3"/>
      <c r="C683" s="3"/>
      <c r="D683" s="3"/>
      <c r="E683" s="3"/>
      <c r="F683" s="3"/>
      <c r="G683" s="3"/>
      <c r="H683" s="3"/>
      <c r="I683" s="3"/>
    </row>
    <row r="684" spans="1:9">
      <c r="A684" s="3"/>
      <c r="B684" s="3"/>
      <c r="C684" s="3"/>
      <c r="D684" s="3"/>
      <c r="E684" s="3"/>
      <c r="F684" s="3"/>
      <c r="G684" s="3"/>
      <c r="H684" s="3"/>
      <c r="I684" s="3"/>
    </row>
    <row r="685" spans="1:9">
      <c r="A685" s="3"/>
      <c r="B685" s="3"/>
      <c r="C685" s="3"/>
      <c r="D685" s="3"/>
      <c r="E685" s="3"/>
      <c r="F685" s="3"/>
      <c r="G685" s="3"/>
      <c r="H685" s="3"/>
      <c r="I685" s="3"/>
    </row>
    <row r="686" spans="1:9">
      <c r="A686" s="3"/>
      <c r="B686" s="3"/>
      <c r="C686" s="3"/>
      <c r="D686" s="3"/>
      <c r="E686" s="3"/>
      <c r="F686" s="3"/>
      <c r="G686" s="3"/>
      <c r="H686" s="3"/>
      <c r="I686" s="3"/>
    </row>
    <row r="687" spans="1:9">
      <c r="A687" s="3"/>
      <c r="B687" s="3"/>
      <c r="C687" s="3"/>
      <c r="D687" s="3"/>
      <c r="E687" s="3"/>
      <c r="F687" s="3"/>
      <c r="G687" s="3"/>
      <c r="H687" s="3"/>
      <c r="I687" s="3"/>
    </row>
    <row r="688" spans="1:9">
      <c r="A688" s="3"/>
      <c r="B688" s="3"/>
      <c r="C688" s="3"/>
      <c r="D688" s="3"/>
      <c r="E688" s="3"/>
      <c r="F688" s="3"/>
      <c r="G688" s="3"/>
      <c r="H688" s="3"/>
      <c r="I688" s="3"/>
    </row>
    <row r="689" spans="1:9">
      <c r="A689" s="3"/>
      <c r="B689" s="3"/>
      <c r="C689" s="3"/>
      <c r="D689" s="3"/>
      <c r="E689" s="3"/>
      <c r="F689" s="3"/>
      <c r="G689" s="3"/>
      <c r="H689" s="3"/>
      <c r="I689" s="3"/>
    </row>
    <row r="690" spans="1:9">
      <c r="A690" s="3"/>
      <c r="B690" s="3"/>
      <c r="C690" s="3"/>
      <c r="D690" s="3"/>
      <c r="E690" s="3"/>
      <c r="F690" s="3"/>
      <c r="G690" s="3"/>
      <c r="H690" s="3"/>
      <c r="I690" s="3"/>
    </row>
    <row r="691" spans="1:9">
      <c r="A691" s="3"/>
      <c r="B691" s="3"/>
      <c r="C691" s="3"/>
      <c r="D691" s="3"/>
      <c r="E691" s="3"/>
      <c r="F691" s="3"/>
      <c r="G691" s="3"/>
      <c r="H691" s="3"/>
      <c r="I691" s="3"/>
    </row>
    <row r="692" spans="1:9">
      <c r="A692" s="3"/>
      <c r="B692" s="3"/>
      <c r="C692" s="3"/>
      <c r="D692" s="3"/>
      <c r="E692" s="3"/>
      <c r="F692" s="3"/>
      <c r="G692" s="3"/>
      <c r="H692" s="3"/>
      <c r="I692" s="3"/>
    </row>
    <row r="693" spans="1:9">
      <c r="A693" s="3"/>
      <c r="B693" s="3"/>
      <c r="C693" s="3"/>
      <c r="D693" s="3"/>
      <c r="E693" s="3"/>
      <c r="F693" s="3"/>
      <c r="G693" s="3"/>
      <c r="H693" s="3"/>
      <c r="I693" s="3"/>
    </row>
    <row r="694" spans="1:9">
      <c r="A694" s="3"/>
      <c r="B694" s="3"/>
      <c r="C694" s="3"/>
      <c r="D694" s="3"/>
      <c r="E694" s="3"/>
      <c r="F694" s="3"/>
      <c r="G694" s="3"/>
      <c r="H694" s="3"/>
      <c r="I694" s="3"/>
    </row>
    <row r="695" spans="1:9">
      <c r="A695" s="3"/>
      <c r="B695" s="3"/>
      <c r="C695" s="3"/>
      <c r="D695" s="3"/>
      <c r="E695" s="3"/>
      <c r="F695" s="3"/>
      <c r="G695" s="3"/>
      <c r="H695" s="3"/>
      <c r="I695" s="3"/>
    </row>
    <row r="696" spans="1:9">
      <c r="A696" s="3"/>
      <c r="B696" s="3"/>
      <c r="C696" s="3"/>
      <c r="D696" s="3"/>
      <c r="E696" s="3"/>
      <c r="F696" s="3"/>
      <c r="G696" s="3"/>
      <c r="H696" s="3"/>
      <c r="I696" s="3"/>
    </row>
    <row r="697" spans="1:9">
      <c r="A697" s="3"/>
      <c r="B697" s="3"/>
      <c r="C697" s="3"/>
      <c r="D697" s="3"/>
      <c r="E697" s="3"/>
      <c r="F697" s="3"/>
      <c r="G697" s="3"/>
      <c r="H697" s="3"/>
      <c r="I697" s="3"/>
    </row>
    <row r="698" spans="1:9">
      <c r="A698" s="3"/>
      <c r="B698" s="3"/>
      <c r="C698" s="3"/>
      <c r="D698" s="3"/>
      <c r="E698" s="3"/>
      <c r="F698" s="3"/>
      <c r="G698" s="3"/>
      <c r="H698" s="3"/>
      <c r="I698" s="3"/>
    </row>
    <row r="699" spans="1:9">
      <c r="A699" s="3"/>
      <c r="B699" s="3"/>
      <c r="C699" s="3"/>
      <c r="D699" s="3"/>
      <c r="E699" s="3"/>
      <c r="F699" s="3"/>
      <c r="G699" s="3"/>
      <c r="H699" s="3"/>
      <c r="I699" s="3"/>
    </row>
    <row r="700" spans="1:9">
      <c r="A700" s="3"/>
      <c r="B700" s="3"/>
      <c r="C700" s="3"/>
      <c r="D700" s="3"/>
      <c r="E700" s="3"/>
      <c r="F700" s="3"/>
      <c r="G700" s="3"/>
      <c r="H700" s="3"/>
      <c r="I700" s="3"/>
    </row>
    <row r="701" spans="1:9">
      <c r="A701" s="3"/>
      <c r="B701" s="3"/>
      <c r="C701" s="3"/>
      <c r="D701" s="3"/>
      <c r="E701" s="3"/>
      <c r="F701" s="3"/>
      <c r="G701" s="3"/>
      <c r="H701" s="3"/>
      <c r="I701" s="3"/>
    </row>
    <row r="702" spans="1:9">
      <c r="A702" s="3"/>
      <c r="B702" s="3"/>
      <c r="C702" s="3"/>
      <c r="D702" s="3"/>
      <c r="E702" s="3"/>
      <c r="F702" s="3"/>
      <c r="G702" s="3"/>
      <c r="H702" s="3"/>
      <c r="I702" s="3"/>
    </row>
    <row r="703" spans="1:9">
      <c r="A703" s="3"/>
      <c r="B703" s="3"/>
      <c r="C703" s="3"/>
      <c r="D703" s="3"/>
      <c r="E703" s="3"/>
      <c r="F703" s="3"/>
      <c r="G703" s="3"/>
      <c r="H703" s="3"/>
      <c r="I703" s="3"/>
    </row>
    <row r="704" spans="1:9">
      <c r="A704" s="3"/>
      <c r="B704" s="3"/>
      <c r="C704" s="3"/>
      <c r="D704" s="3"/>
      <c r="E704" s="3"/>
      <c r="F704" s="3"/>
      <c r="G704" s="3"/>
      <c r="H704" s="3"/>
      <c r="I704" s="3"/>
    </row>
    <row r="705" spans="1:9">
      <c r="A705" s="3"/>
      <c r="B705" s="3"/>
      <c r="C705" s="3"/>
      <c r="D705" s="3"/>
      <c r="E705" s="3"/>
      <c r="F705" s="3"/>
      <c r="G705" s="3"/>
      <c r="H705" s="3"/>
      <c r="I705" s="3"/>
    </row>
    <row r="706" spans="1:9">
      <c r="A706" s="3"/>
      <c r="B706" s="3"/>
      <c r="C706" s="3"/>
      <c r="D706" s="3"/>
      <c r="E706" s="3"/>
      <c r="F706" s="3"/>
      <c r="G706" s="3"/>
      <c r="H706" s="3"/>
      <c r="I706" s="3"/>
    </row>
    <row r="707" spans="1:9">
      <c r="A707" s="3"/>
      <c r="B707" s="3"/>
      <c r="C707" s="3"/>
      <c r="D707" s="3"/>
      <c r="E707" s="3"/>
      <c r="F707" s="3"/>
      <c r="G707" s="3"/>
      <c r="H707" s="3"/>
      <c r="I707" s="3"/>
    </row>
    <row r="708" spans="1:9">
      <c r="A708" s="3"/>
      <c r="B708" s="3"/>
      <c r="C708" s="3"/>
      <c r="D708" s="3"/>
      <c r="E708" s="3"/>
      <c r="F708" s="3"/>
      <c r="G708" s="3"/>
      <c r="H708" s="3"/>
      <c r="I708" s="3"/>
    </row>
    <row r="709" spans="1:9">
      <c r="A709" s="3"/>
      <c r="B709" s="3"/>
      <c r="C709" s="3"/>
      <c r="D709" s="3"/>
      <c r="E709" s="3"/>
      <c r="F709" s="3"/>
      <c r="G709" s="3"/>
      <c r="H709" s="3"/>
      <c r="I709" s="3"/>
    </row>
    <row r="710" spans="1:9">
      <c r="A710" s="3"/>
      <c r="B710" s="3"/>
      <c r="C710" s="3"/>
      <c r="D710" s="3"/>
      <c r="E710" s="3"/>
      <c r="F710" s="3"/>
      <c r="G710" s="3"/>
      <c r="H710" s="3"/>
      <c r="I710" s="3"/>
    </row>
    <row r="711" spans="1:9">
      <c r="A711" s="3"/>
      <c r="B711" s="3"/>
      <c r="C711" s="3"/>
      <c r="D711" s="3"/>
      <c r="E711" s="3"/>
      <c r="F711" s="3"/>
      <c r="G711" s="3"/>
      <c r="H711" s="3"/>
      <c r="I711" s="3"/>
    </row>
    <row r="712" spans="1:9">
      <c r="A712" s="3"/>
      <c r="B712" s="3"/>
      <c r="C712" s="3"/>
      <c r="D712" s="3"/>
      <c r="E712" s="3"/>
      <c r="F712" s="3"/>
      <c r="G712" s="3"/>
      <c r="H712" s="3"/>
      <c r="I712" s="3"/>
    </row>
    <row r="713" spans="1:9">
      <c r="A713" s="3"/>
      <c r="B713" s="3"/>
      <c r="C713" s="3"/>
      <c r="D713" s="3"/>
      <c r="E713" s="3"/>
      <c r="F713" s="3"/>
      <c r="G713" s="3"/>
      <c r="H713" s="3"/>
      <c r="I713" s="3"/>
    </row>
    <row r="714" spans="1:9">
      <c r="A714" s="3"/>
      <c r="B714" s="3"/>
      <c r="C714" s="3"/>
      <c r="D714" s="3"/>
      <c r="E714" s="3"/>
      <c r="F714" s="3"/>
      <c r="G714" s="3"/>
      <c r="H714" s="3"/>
      <c r="I714" s="3"/>
    </row>
    <row r="715" spans="1:9">
      <c r="A715" s="3"/>
      <c r="B715" s="3"/>
      <c r="C715" s="3"/>
      <c r="D715" s="3"/>
      <c r="E715" s="3"/>
      <c r="F715" s="3"/>
      <c r="G715" s="3"/>
      <c r="H715" s="3"/>
      <c r="I715" s="3"/>
    </row>
    <row r="716" spans="1:9">
      <c r="A716" s="3"/>
      <c r="B716" s="3"/>
      <c r="C716" s="3"/>
      <c r="D716" s="3"/>
      <c r="E716" s="3"/>
      <c r="F716" s="3"/>
      <c r="G716" s="3"/>
      <c r="H716" s="3"/>
      <c r="I716" s="3"/>
    </row>
    <row r="717" spans="1:9">
      <c r="A717" s="3"/>
      <c r="B717" s="3"/>
      <c r="C717" s="3"/>
      <c r="D717" s="3"/>
      <c r="E717" s="3"/>
      <c r="F717" s="3"/>
      <c r="G717" s="3"/>
      <c r="H717" s="3"/>
      <c r="I717" s="3"/>
    </row>
    <row r="718" spans="1:9">
      <c r="A718" s="3"/>
      <c r="B718" s="3"/>
      <c r="C718" s="3"/>
      <c r="D718" s="3"/>
      <c r="E718" s="3"/>
      <c r="F718" s="3"/>
      <c r="G718" s="3"/>
      <c r="H718" s="3"/>
      <c r="I718" s="3"/>
    </row>
    <row r="719" spans="1:9">
      <c r="A719" s="3"/>
      <c r="B719" s="3"/>
      <c r="C719" s="3"/>
      <c r="D719" s="3"/>
      <c r="E719" s="3"/>
      <c r="F719" s="3"/>
      <c r="G719" s="3"/>
      <c r="H719" s="3"/>
      <c r="I719" s="3"/>
    </row>
    <row r="720" spans="1:9">
      <c r="A720" s="3"/>
      <c r="B720" s="3"/>
      <c r="C720" s="3"/>
      <c r="D720" s="3"/>
      <c r="E720" s="3"/>
      <c r="F720" s="3"/>
      <c r="G720" s="3"/>
      <c r="H720" s="3"/>
      <c r="I720" s="3"/>
    </row>
    <row r="721" spans="1:9">
      <c r="A721" s="3"/>
      <c r="B721" s="3"/>
      <c r="C721" s="3"/>
      <c r="D721" s="3"/>
      <c r="E721" s="3"/>
      <c r="F721" s="3"/>
      <c r="G721" s="3"/>
      <c r="H721" s="3"/>
      <c r="I721" s="3"/>
    </row>
    <row r="722" spans="1:9">
      <c r="A722" s="3"/>
      <c r="B722" s="3"/>
      <c r="C722" s="3"/>
      <c r="D722" s="3"/>
      <c r="E722" s="3"/>
      <c r="F722" s="3"/>
      <c r="G722" s="3"/>
      <c r="H722" s="3"/>
      <c r="I722" s="3"/>
    </row>
    <row r="723" spans="1:9">
      <c r="A723" s="3"/>
      <c r="B723" s="3"/>
      <c r="C723" s="3"/>
      <c r="D723" s="3"/>
      <c r="E723" s="3"/>
      <c r="F723" s="3"/>
      <c r="G723" s="3"/>
      <c r="H723" s="3"/>
      <c r="I723" s="3"/>
    </row>
    <row r="724" spans="1:9">
      <c r="A724" s="3"/>
      <c r="B724" s="3"/>
      <c r="C724" s="3"/>
      <c r="D724" s="3"/>
      <c r="E724" s="3"/>
      <c r="F724" s="3"/>
      <c r="G724" s="3"/>
      <c r="H724" s="3"/>
      <c r="I724" s="3"/>
    </row>
    <row r="725" spans="1:9">
      <c r="A725" s="3"/>
      <c r="B725" s="3"/>
      <c r="C725" s="3"/>
      <c r="D725" s="3"/>
      <c r="E725" s="3"/>
      <c r="F725" s="3"/>
      <c r="G725" s="3"/>
      <c r="H725" s="3"/>
      <c r="I725" s="3"/>
    </row>
    <row r="726" spans="1:9">
      <c r="A726" s="3"/>
      <c r="B726" s="3"/>
      <c r="C726" s="3"/>
      <c r="D726" s="3"/>
      <c r="E726" s="3"/>
      <c r="F726" s="3"/>
      <c r="G726" s="3"/>
      <c r="H726" s="3"/>
      <c r="I726" s="3"/>
    </row>
    <row r="727" spans="1:9">
      <c r="A727" s="3"/>
      <c r="B727" s="3"/>
      <c r="C727" s="3"/>
      <c r="D727" s="3"/>
      <c r="E727" s="3"/>
      <c r="F727" s="3"/>
      <c r="G727" s="3"/>
      <c r="H727" s="3"/>
      <c r="I727" s="3"/>
    </row>
    <row r="728" spans="1:9">
      <c r="A728" s="3"/>
      <c r="B728" s="3"/>
      <c r="C728" s="3"/>
      <c r="D728" s="3"/>
      <c r="E728" s="3"/>
      <c r="F728" s="3"/>
      <c r="G728" s="3"/>
      <c r="H728" s="3"/>
      <c r="I728" s="3"/>
    </row>
    <row r="729" spans="1:9">
      <c r="A729" s="3"/>
      <c r="B729" s="3"/>
      <c r="C729" s="3"/>
      <c r="D729" s="3"/>
      <c r="E729" s="3"/>
      <c r="F729" s="3"/>
      <c r="G729" s="3"/>
      <c r="H729" s="3"/>
      <c r="I729" s="3"/>
    </row>
    <row r="730" spans="1:9">
      <c r="A730" s="3"/>
      <c r="B730" s="3"/>
      <c r="C730" s="3"/>
      <c r="D730" s="3"/>
      <c r="E730" s="3"/>
      <c r="F730" s="3"/>
      <c r="G730" s="3"/>
      <c r="H730" s="3"/>
      <c r="I730" s="3"/>
    </row>
    <row r="731" spans="1:9">
      <c r="A731" s="3"/>
      <c r="B731" s="3"/>
      <c r="C731" s="3"/>
      <c r="D731" s="3"/>
      <c r="E731" s="3"/>
      <c r="F731" s="3"/>
      <c r="G731" s="3"/>
      <c r="H731" s="3"/>
      <c r="I731" s="3"/>
    </row>
    <row r="732" spans="1:9">
      <c r="A732" s="3"/>
      <c r="B732" s="3"/>
      <c r="C732" s="3"/>
      <c r="D732" s="3"/>
      <c r="E732" s="3"/>
      <c r="F732" s="3"/>
      <c r="G732" s="3"/>
      <c r="H732" s="3"/>
      <c r="I732" s="3"/>
    </row>
    <row r="733" spans="1:9">
      <c r="A733" s="3"/>
      <c r="B733" s="3"/>
      <c r="C733" s="3"/>
      <c r="D733" s="3"/>
      <c r="E733" s="3"/>
      <c r="F733" s="3"/>
      <c r="G733" s="3"/>
      <c r="H733" s="3"/>
      <c r="I733" s="3"/>
    </row>
    <row r="734" spans="1:9">
      <c r="A734" s="3"/>
      <c r="B734" s="3"/>
      <c r="C734" s="3"/>
      <c r="D734" s="3"/>
      <c r="E734" s="3"/>
      <c r="F734" s="3"/>
      <c r="G734" s="3"/>
      <c r="H734" s="3"/>
      <c r="I734" s="3"/>
    </row>
    <row r="735" spans="1:9">
      <c r="A735" s="3"/>
      <c r="B735" s="3"/>
      <c r="C735" s="3"/>
      <c r="D735" s="3"/>
      <c r="E735" s="3"/>
      <c r="F735" s="3"/>
      <c r="G735" s="3"/>
      <c r="H735" s="3"/>
      <c r="I735" s="3"/>
    </row>
    <row r="736" spans="1:9">
      <c r="A736" s="3"/>
      <c r="B736" s="3"/>
      <c r="C736" s="3"/>
      <c r="D736" s="3"/>
      <c r="E736" s="3"/>
      <c r="F736" s="3"/>
      <c r="G736" s="3"/>
      <c r="H736" s="3"/>
      <c r="I736" s="3"/>
    </row>
    <row r="737" spans="1:9">
      <c r="A737" s="3"/>
      <c r="B737" s="3"/>
      <c r="C737" s="3"/>
      <c r="D737" s="3"/>
      <c r="E737" s="3"/>
      <c r="F737" s="3"/>
      <c r="G737" s="3"/>
      <c r="H737" s="3"/>
      <c r="I737" s="3"/>
    </row>
    <row r="738" spans="1:9">
      <c r="A738" s="3"/>
      <c r="B738" s="3"/>
      <c r="C738" s="3"/>
      <c r="D738" s="3"/>
      <c r="E738" s="3"/>
      <c r="F738" s="3"/>
      <c r="G738" s="3"/>
      <c r="H738" s="3"/>
      <c r="I738" s="3"/>
    </row>
    <row r="739" spans="1:9">
      <c r="A739" s="3"/>
      <c r="B739" s="3"/>
      <c r="C739" s="3"/>
      <c r="D739" s="3"/>
      <c r="E739" s="3"/>
      <c r="F739" s="3"/>
      <c r="G739" s="3"/>
      <c r="H739" s="3"/>
      <c r="I739" s="3"/>
    </row>
    <row r="740" spans="1:9">
      <c r="A740" s="3"/>
      <c r="B740" s="3"/>
      <c r="C740" s="3"/>
      <c r="D740" s="3"/>
      <c r="E740" s="3"/>
      <c r="F740" s="3"/>
      <c r="G740" s="3"/>
      <c r="H740" s="3"/>
      <c r="I740" s="3"/>
    </row>
    <row r="741" spans="1:9">
      <c r="A741" s="3"/>
      <c r="B741" s="3"/>
      <c r="C741" s="3"/>
      <c r="D741" s="3"/>
      <c r="E741" s="3"/>
      <c r="F741" s="3"/>
      <c r="G741" s="3"/>
      <c r="H741" s="3"/>
      <c r="I741" s="3"/>
    </row>
    <row r="742" spans="1:9">
      <c r="A742" s="3"/>
      <c r="B742" s="3"/>
      <c r="C742" s="3"/>
      <c r="D742" s="3"/>
      <c r="E742" s="3"/>
      <c r="F742" s="3"/>
      <c r="G742" s="3"/>
      <c r="H742" s="3"/>
      <c r="I742" s="3"/>
    </row>
    <row r="743" spans="1:9">
      <c r="A743" s="3"/>
      <c r="B743" s="3"/>
      <c r="C743" s="3"/>
      <c r="D743" s="3"/>
      <c r="E743" s="3"/>
      <c r="F743" s="3"/>
      <c r="G743" s="3"/>
      <c r="H743" s="3"/>
      <c r="I743" s="3"/>
    </row>
    <row r="744" spans="1:9">
      <c r="A744" s="3"/>
      <c r="B744" s="3"/>
      <c r="C744" s="3"/>
      <c r="D744" s="3"/>
      <c r="E744" s="3"/>
      <c r="F744" s="3"/>
      <c r="G744" s="3"/>
      <c r="H744" s="3"/>
      <c r="I744" s="3"/>
    </row>
    <row r="745" spans="1:9">
      <c r="A745" s="3"/>
      <c r="B745" s="3"/>
      <c r="C745" s="3"/>
      <c r="D745" s="3"/>
      <c r="E745" s="3"/>
      <c r="F745" s="3"/>
      <c r="G745" s="3"/>
      <c r="H745" s="3"/>
      <c r="I745" s="3"/>
    </row>
    <row r="746" spans="1:9">
      <c r="A746" s="3"/>
      <c r="B746" s="3"/>
      <c r="C746" s="3"/>
      <c r="D746" s="3"/>
      <c r="E746" s="3"/>
      <c r="F746" s="3"/>
      <c r="G746" s="3"/>
      <c r="H746" s="3"/>
      <c r="I746" s="3"/>
    </row>
    <row r="747" spans="1:9">
      <c r="A747" s="3"/>
      <c r="B747" s="3"/>
      <c r="C747" s="3"/>
      <c r="D747" s="3"/>
      <c r="E747" s="3"/>
      <c r="F747" s="3"/>
      <c r="G747" s="3"/>
      <c r="H747" s="3"/>
      <c r="I747" s="3"/>
    </row>
    <row r="748" spans="1:9">
      <c r="A748" s="3"/>
      <c r="B748" s="3"/>
      <c r="C748" s="3"/>
      <c r="D748" s="3"/>
      <c r="E748" s="3"/>
      <c r="F748" s="3"/>
      <c r="G748" s="3"/>
      <c r="H748" s="3"/>
      <c r="I748" s="3"/>
    </row>
    <row r="749" spans="1:9">
      <c r="A749" s="3"/>
      <c r="B749" s="3"/>
      <c r="C749" s="3"/>
      <c r="D749" s="3"/>
      <c r="E749" s="3"/>
      <c r="F749" s="3"/>
      <c r="G749" s="3"/>
      <c r="H749" s="3"/>
      <c r="I749" s="3"/>
    </row>
    <row r="750" spans="1:9">
      <c r="A750" s="3"/>
      <c r="B750" s="3"/>
      <c r="C750" s="3"/>
      <c r="D750" s="3"/>
      <c r="E750" s="3"/>
      <c r="F750" s="3"/>
      <c r="G750" s="3"/>
      <c r="H750" s="3"/>
      <c r="I750" s="3"/>
    </row>
    <row r="751" spans="1:9">
      <c r="A751" s="3"/>
      <c r="B751" s="3"/>
      <c r="C751" s="3"/>
      <c r="D751" s="3"/>
      <c r="E751" s="3"/>
      <c r="F751" s="3"/>
      <c r="G751" s="3"/>
      <c r="H751" s="3"/>
      <c r="I751" s="3"/>
    </row>
    <row r="752" spans="1:9">
      <c r="A752" s="3"/>
      <c r="B752" s="3"/>
      <c r="C752" s="3"/>
      <c r="D752" s="3"/>
      <c r="E752" s="3"/>
      <c r="F752" s="3"/>
      <c r="G752" s="3"/>
      <c r="H752" s="3"/>
      <c r="I752" s="3"/>
    </row>
    <row r="753" spans="1:9">
      <c r="A753" s="3"/>
      <c r="B753" s="3"/>
      <c r="C753" s="3"/>
      <c r="D753" s="3"/>
      <c r="E753" s="3"/>
      <c r="F753" s="3"/>
      <c r="G753" s="3"/>
      <c r="H753" s="3"/>
      <c r="I753" s="3"/>
    </row>
    <row r="754" spans="1:9">
      <c r="A754" s="3"/>
      <c r="B754" s="3"/>
      <c r="C754" s="3"/>
      <c r="D754" s="3"/>
      <c r="E754" s="3"/>
      <c r="F754" s="3"/>
      <c r="G754" s="3"/>
      <c r="H754" s="3"/>
      <c r="I754" s="3"/>
    </row>
    <row r="755" spans="1:9">
      <c r="A755" s="3"/>
      <c r="B755" s="3"/>
      <c r="C755" s="3"/>
      <c r="D755" s="3"/>
      <c r="E755" s="3"/>
      <c r="F755" s="3"/>
      <c r="G755" s="3"/>
      <c r="H755" s="3"/>
      <c r="I755" s="3"/>
    </row>
    <row r="756" spans="1:9">
      <c r="A756" s="3"/>
      <c r="B756" s="3"/>
      <c r="C756" s="3"/>
      <c r="D756" s="3"/>
      <c r="E756" s="3"/>
      <c r="F756" s="3"/>
      <c r="G756" s="3"/>
      <c r="H756" s="3"/>
      <c r="I756" s="3"/>
    </row>
    <row r="757" spans="1:9">
      <c r="A757" s="3"/>
      <c r="B757" s="3"/>
      <c r="C757" s="3"/>
      <c r="D757" s="3"/>
      <c r="E757" s="3"/>
      <c r="F757" s="3"/>
      <c r="G757" s="3"/>
      <c r="H757" s="3"/>
      <c r="I757" s="3"/>
    </row>
    <row r="758" spans="1:9">
      <c r="A758" s="3"/>
      <c r="B758" s="3"/>
      <c r="C758" s="3"/>
      <c r="D758" s="3"/>
      <c r="E758" s="3"/>
      <c r="F758" s="3"/>
      <c r="G758" s="3"/>
      <c r="H758" s="3"/>
      <c r="I758" s="3"/>
    </row>
    <row r="759" spans="1:9">
      <c r="A759" s="3"/>
      <c r="B759" s="3"/>
      <c r="C759" s="3"/>
      <c r="D759" s="3"/>
      <c r="E759" s="3"/>
      <c r="F759" s="3"/>
      <c r="G759" s="3"/>
      <c r="H759" s="3"/>
      <c r="I759" s="3"/>
    </row>
    <row r="760" spans="1:9">
      <c r="A760" s="3"/>
      <c r="B760" s="3"/>
      <c r="C760" s="3"/>
      <c r="D760" s="3"/>
      <c r="E760" s="3"/>
      <c r="F760" s="3"/>
      <c r="G760" s="3"/>
      <c r="H760" s="3"/>
      <c r="I760" s="3"/>
    </row>
    <row r="761" spans="1:9">
      <c r="A761" s="3"/>
      <c r="B761" s="3"/>
      <c r="C761" s="3"/>
      <c r="D761" s="3"/>
      <c r="E761" s="3"/>
      <c r="F761" s="3"/>
      <c r="G761" s="3"/>
      <c r="H761" s="3"/>
      <c r="I761" s="3"/>
    </row>
    <row r="762" spans="1:9">
      <c r="A762" s="3"/>
      <c r="B762" s="3"/>
      <c r="C762" s="3"/>
      <c r="D762" s="3"/>
      <c r="E762" s="3"/>
      <c r="F762" s="3"/>
      <c r="G762" s="3"/>
      <c r="H762" s="3"/>
      <c r="I762" s="3"/>
    </row>
    <row r="763" spans="1:9">
      <c r="A763" s="3"/>
      <c r="B763" s="3"/>
      <c r="C763" s="3"/>
      <c r="D763" s="3"/>
      <c r="E763" s="3"/>
      <c r="F763" s="3"/>
      <c r="G763" s="3"/>
      <c r="H763" s="3"/>
      <c r="I763" s="3"/>
    </row>
    <row r="764" spans="1:9">
      <c r="A764" s="3"/>
      <c r="B764" s="3"/>
      <c r="C764" s="3"/>
      <c r="D764" s="3"/>
      <c r="E764" s="3"/>
      <c r="F764" s="3"/>
      <c r="G764" s="3"/>
      <c r="H764" s="3"/>
      <c r="I764" s="3"/>
    </row>
    <row r="765" spans="1:9">
      <c r="A765" s="3"/>
      <c r="B765" s="3"/>
      <c r="C765" s="3"/>
      <c r="D765" s="3"/>
      <c r="E765" s="3"/>
      <c r="F765" s="3"/>
      <c r="G765" s="3"/>
      <c r="H765" s="3"/>
      <c r="I765" s="3"/>
    </row>
    <row r="766" spans="1:9">
      <c r="A766" s="3"/>
      <c r="B766" s="3"/>
      <c r="C766" s="3"/>
      <c r="D766" s="3"/>
      <c r="E766" s="3"/>
      <c r="F766" s="3"/>
      <c r="G766" s="3"/>
      <c r="H766" s="3"/>
      <c r="I766" s="3"/>
    </row>
    <row r="767" spans="1:9">
      <c r="A767" s="3"/>
      <c r="B767" s="3"/>
      <c r="C767" s="3"/>
      <c r="D767" s="3"/>
      <c r="E767" s="3"/>
      <c r="F767" s="3"/>
      <c r="G767" s="3"/>
      <c r="H767" s="3"/>
      <c r="I767" s="3"/>
    </row>
    <row r="768" spans="1:9">
      <c r="A768" s="3"/>
      <c r="B768" s="3"/>
      <c r="C768" s="3"/>
      <c r="D768" s="3"/>
      <c r="E768" s="3"/>
      <c r="F768" s="3"/>
      <c r="G768" s="3"/>
      <c r="H768" s="3"/>
      <c r="I768" s="3"/>
    </row>
    <row r="769" spans="1:9">
      <c r="A769" s="3"/>
      <c r="B769" s="3"/>
      <c r="C769" s="3"/>
      <c r="D769" s="3"/>
      <c r="E769" s="3"/>
      <c r="F769" s="3"/>
      <c r="G769" s="3"/>
      <c r="H769" s="3"/>
      <c r="I769" s="3"/>
    </row>
    <row r="770" spans="1:9">
      <c r="A770" s="3"/>
      <c r="B770" s="3"/>
      <c r="C770" s="3"/>
      <c r="D770" s="3"/>
      <c r="E770" s="3"/>
      <c r="F770" s="3"/>
      <c r="G770" s="3"/>
      <c r="H770" s="3"/>
      <c r="I770" s="3"/>
    </row>
    <row r="771" spans="1:9">
      <c r="A771" s="3"/>
      <c r="B771" s="3"/>
      <c r="C771" s="3"/>
      <c r="D771" s="3"/>
      <c r="E771" s="3"/>
      <c r="F771" s="3"/>
      <c r="G771" s="3"/>
      <c r="H771" s="3"/>
      <c r="I771" s="3"/>
    </row>
    <row r="772" spans="1:9">
      <c r="A772" s="3"/>
      <c r="B772" s="3"/>
      <c r="C772" s="3"/>
      <c r="D772" s="3"/>
      <c r="E772" s="3"/>
      <c r="F772" s="3"/>
      <c r="G772" s="3"/>
      <c r="H772" s="3"/>
      <c r="I772" s="3"/>
    </row>
    <row r="773" spans="1:9">
      <c r="A773" s="3"/>
      <c r="B773" s="3"/>
      <c r="C773" s="3"/>
      <c r="D773" s="3"/>
      <c r="E773" s="3"/>
      <c r="F773" s="3"/>
      <c r="G773" s="3"/>
      <c r="H773" s="3"/>
      <c r="I773" s="3"/>
    </row>
    <row r="774" spans="1:9">
      <c r="A774" s="3"/>
      <c r="B774" s="3"/>
      <c r="C774" s="3"/>
      <c r="D774" s="3"/>
      <c r="E774" s="3"/>
      <c r="F774" s="3"/>
      <c r="G774" s="3"/>
      <c r="H774" s="3"/>
      <c r="I774" s="3"/>
    </row>
    <row r="775" spans="1:9">
      <c r="A775" s="3"/>
      <c r="B775" s="3"/>
      <c r="C775" s="3"/>
      <c r="D775" s="3"/>
      <c r="E775" s="3"/>
      <c r="F775" s="3"/>
      <c r="G775" s="3"/>
      <c r="H775" s="3"/>
      <c r="I775" s="3"/>
    </row>
    <row r="776" spans="1:9">
      <c r="A776" s="3"/>
      <c r="B776" s="3"/>
      <c r="C776" s="3"/>
      <c r="D776" s="3"/>
      <c r="E776" s="3"/>
      <c r="F776" s="3"/>
      <c r="G776" s="3"/>
      <c r="H776" s="3"/>
      <c r="I776" s="3"/>
    </row>
    <row r="777" spans="1:9">
      <c r="A777" s="3"/>
      <c r="B777" s="3"/>
      <c r="C777" s="3"/>
      <c r="D777" s="3"/>
      <c r="E777" s="3"/>
      <c r="F777" s="3"/>
      <c r="G777" s="3"/>
      <c r="H777" s="3"/>
      <c r="I777" s="3"/>
    </row>
    <row r="778" spans="1:9">
      <c r="A778" s="3"/>
      <c r="B778" s="3"/>
      <c r="C778" s="3"/>
      <c r="D778" s="3"/>
      <c r="E778" s="3"/>
      <c r="F778" s="3"/>
      <c r="G778" s="3"/>
      <c r="H778" s="3"/>
      <c r="I778" s="3"/>
    </row>
    <row r="779" spans="1:9">
      <c r="A779" s="3"/>
      <c r="B779" s="3"/>
      <c r="C779" s="3"/>
      <c r="D779" s="3"/>
      <c r="E779" s="3"/>
      <c r="F779" s="3"/>
      <c r="G779" s="3"/>
      <c r="H779" s="3"/>
      <c r="I779" s="3"/>
    </row>
    <row r="780" spans="1:9">
      <c r="A780" s="3"/>
      <c r="B780" s="3"/>
      <c r="C780" s="3"/>
      <c r="D780" s="3"/>
      <c r="E780" s="3"/>
      <c r="F780" s="3"/>
      <c r="G780" s="3"/>
      <c r="H780" s="3"/>
      <c r="I780" s="3"/>
    </row>
    <row r="781" spans="1:9">
      <c r="A781" s="3"/>
      <c r="B781" s="3"/>
      <c r="C781" s="3"/>
      <c r="D781" s="3"/>
      <c r="E781" s="3"/>
      <c r="F781" s="3"/>
      <c r="G781" s="3"/>
      <c r="H781" s="3"/>
      <c r="I781" s="3"/>
    </row>
    <row r="782" spans="1:9">
      <c r="A782" s="3"/>
      <c r="B782" s="3"/>
      <c r="C782" s="3"/>
      <c r="D782" s="3"/>
      <c r="E782" s="3"/>
      <c r="F782" s="3"/>
      <c r="G782" s="3"/>
      <c r="H782" s="3"/>
      <c r="I782" s="3"/>
    </row>
    <row r="783" spans="1:9">
      <c r="A783" s="3"/>
      <c r="B783" s="3"/>
      <c r="C783" s="3"/>
      <c r="D783" s="3"/>
      <c r="E783" s="3"/>
      <c r="F783" s="3"/>
      <c r="G783" s="3"/>
      <c r="H783" s="3"/>
      <c r="I783" s="3"/>
    </row>
    <row r="784" spans="1:9">
      <c r="A784" s="3"/>
      <c r="B784" s="3"/>
      <c r="C784" s="3"/>
      <c r="D784" s="3"/>
      <c r="E784" s="3"/>
      <c r="F784" s="3"/>
      <c r="G784" s="3"/>
      <c r="H784" s="3"/>
      <c r="I784" s="3"/>
    </row>
    <row r="785" spans="1:9">
      <c r="A785" s="3"/>
      <c r="B785" s="3"/>
      <c r="C785" s="3"/>
      <c r="D785" s="3"/>
      <c r="E785" s="3"/>
      <c r="F785" s="3"/>
      <c r="G785" s="3"/>
      <c r="H785" s="3"/>
      <c r="I785" s="3"/>
    </row>
    <row r="786" spans="1:9">
      <c r="A786" s="3"/>
      <c r="B786" s="3"/>
      <c r="C786" s="3"/>
      <c r="D786" s="3"/>
      <c r="E786" s="3"/>
      <c r="F786" s="3"/>
      <c r="G786" s="3"/>
      <c r="H786" s="3"/>
      <c r="I786" s="3"/>
    </row>
    <row r="787" spans="1:9">
      <c r="A787" s="3"/>
      <c r="B787" s="3"/>
      <c r="C787" s="3"/>
      <c r="D787" s="3"/>
      <c r="E787" s="3"/>
      <c r="F787" s="3"/>
      <c r="G787" s="3"/>
      <c r="H787" s="3"/>
      <c r="I787" s="3"/>
    </row>
    <row r="788" spans="1:9">
      <c r="A788" s="3"/>
      <c r="B788" s="3"/>
      <c r="C788" s="3"/>
      <c r="D788" s="3"/>
      <c r="E788" s="3"/>
      <c r="F788" s="3"/>
      <c r="G788" s="3"/>
      <c r="H788" s="3"/>
      <c r="I788" s="3"/>
    </row>
    <row r="789" spans="1:9">
      <c r="A789" s="3"/>
      <c r="B789" s="3"/>
      <c r="C789" s="3"/>
      <c r="D789" s="3"/>
      <c r="E789" s="3"/>
      <c r="F789" s="3"/>
      <c r="G789" s="3"/>
      <c r="H789" s="3"/>
      <c r="I789" s="3"/>
    </row>
    <row r="790" spans="1:9">
      <c r="A790" s="3"/>
      <c r="B790" s="3"/>
      <c r="C790" s="3"/>
      <c r="D790" s="3"/>
      <c r="E790" s="3"/>
      <c r="F790" s="3"/>
      <c r="G790" s="3"/>
      <c r="H790" s="3"/>
      <c r="I790" s="3"/>
    </row>
    <row r="791" spans="1:9">
      <c r="A791" s="3"/>
      <c r="B791" s="3"/>
      <c r="C791" s="3"/>
      <c r="D791" s="3"/>
      <c r="E791" s="3"/>
      <c r="F791" s="3"/>
      <c r="G791" s="3"/>
      <c r="H791" s="3"/>
      <c r="I791" s="3"/>
    </row>
    <row r="792" spans="1:9">
      <c r="A792" s="3"/>
      <c r="B792" s="3"/>
      <c r="C792" s="3"/>
      <c r="D792" s="3"/>
      <c r="E792" s="3"/>
      <c r="F792" s="3"/>
      <c r="G792" s="3"/>
      <c r="H792" s="3"/>
      <c r="I792" s="3"/>
    </row>
    <row r="793" spans="1:9">
      <c r="A793" s="3"/>
      <c r="B793" s="3"/>
      <c r="C793" s="3"/>
      <c r="D793" s="3"/>
      <c r="E793" s="3"/>
      <c r="F793" s="3"/>
      <c r="G793" s="3"/>
      <c r="H793" s="3"/>
      <c r="I793" s="3"/>
    </row>
    <row r="794" spans="1:9">
      <c r="A794" s="3"/>
      <c r="B794" s="3"/>
      <c r="C794" s="3"/>
      <c r="D794" s="3"/>
      <c r="E794" s="3"/>
      <c r="F794" s="3"/>
      <c r="G794" s="3"/>
      <c r="H794" s="3"/>
      <c r="I794" s="3"/>
    </row>
    <row r="795" spans="1:9">
      <c r="A795" s="3"/>
      <c r="B795" s="3"/>
      <c r="C795" s="3"/>
      <c r="D795" s="3"/>
      <c r="E795" s="3"/>
      <c r="F795" s="3"/>
      <c r="G795" s="3"/>
      <c r="H795" s="3"/>
      <c r="I795" s="3"/>
    </row>
    <row r="796" spans="1:9">
      <c r="A796" s="3"/>
      <c r="B796" s="3"/>
      <c r="C796" s="3"/>
      <c r="D796" s="3"/>
      <c r="E796" s="3"/>
      <c r="F796" s="3"/>
      <c r="G796" s="3"/>
      <c r="H796" s="3"/>
      <c r="I796" s="3"/>
    </row>
    <row r="797" spans="1:9">
      <c r="A797" s="3"/>
      <c r="B797" s="3"/>
      <c r="C797" s="3"/>
      <c r="D797" s="3"/>
      <c r="E797" s="3"/>
      <c r="F797" s="3"/>
      <c r="G797" s="3"/>
      <c r="H797" s="3"/>
      <c r="I797" s="3"/>
    </row>
    <row r="798" spans="1:9">
      <c r="A798" s="3"/>
      <c r="B798" s="3"/>
      <c r="C798" s="3"/>
      <c r="D798" s="3"/>
      <c r="E798" s="3"/>
      <c r="F798" s="3"/>
      <c r="G798" s="3"/>
      <c r="H798" s="3"/>
      <c r="I798" s="3"/>
    </row>
    <row r="799" spans="1:9">
      <c r="A799" s="3"/>
      <c r="B799" s="3"/>
      <c r="C799" s="3"/>
      <c r="D799" s="3"/>
      <c r="E799" s="3"/>
      <c r="F799" s="3"/>
      <c r="G799" s="3"/>
      <c r="H799" s="3"/>
      <c r="I799" s="3"/>
    </row>
    <row r="800" spans="1:9">
      <c r="A800" s="3"/>
      <c r="B800" s="3"/>
      <c r="C800" s="3"/>
      <c r="D800" s="3"/>
      <c r="E800" s="3"/>
      <c r="F800" s="3"/>
      <c r="G800" s="3"/>
      <c r="H800" s="3"/>
      <c r="I800" s="3"/>
    </row>
    <row r="801" spans="1:9">
      <c r="A801" s="3"/>
      <c r="B801" s="3"/>
      <c r="C801" s="3"/>
      <c r="D801" s="3"/>
      <c r="E801" s="3"/>
      <c r="F801" s="3"/>
      <c r="G801" s="3"/>
      <c r="H801" s="3"/>
      <c r="I801" s="3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3"/>
  <sheetViews>
    <sheetView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ColWidth="12.625" defaultRowHeight="14.25"/>
  <cols>
    <col min="1" max="1" width="53.25" style="2" bestFit="1" customWidth="1"/>
    <col min="2" max="9" width="16.625" style="2" customWidth="1"/>
    <col min="10" max="10" width="13.5" style="1" customWidth="1"/>
    <col min="11" max="11" width="11" style="1" customWidth="1"/>
    <col min="12" max="12" width="9.75" style="1" customWidth="1"/>
    <col min="13" max="20" width="16.625" style="1" customWidth="1"/>
    <col min="21" max="21" width="36.625" style="1" customWidth="1"/>
    <col min="22" max="35" width="16.625" style="2" customWidth="1"/>
    <col min="36" max="42" width="16.625" style="1" customWidth="1"/>
    <col min="43" max="16384" width="12.625" style="1"/>
  </cols>
  <sheetData>
    <row r="1" spans="1:11" s="51" customFormat="1" ht="15" customHeight="1" thickTop="1">
      <c r="A1" s="412" t="s">
        <v>100</v>
      </c>
      <c r="B1" s="413"/>
      <c r="C1" s="413"/>
      <c r="D1" s="413"/>
      <c r="E1" s="413"/>
      <c r="F1" s="413"/>
      <c r="G1" s="413"/>
      <c r="H1" s="413"/>
      <c r="I1" s="414"/>
      <c r="J1"/>
    </row>
    <row r="2" spans="1:11" s="5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</row>
    <row r="3" spans="1:11" s="51" customFormat="1" ht="36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</row>
    <row r="4" spans="1:11" s="5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J4"/>
    </row>
    <row r="5" spans="1:11" ht="28.5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1"/>
    </row>
    <row r="6" spans="1:11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11" ht="15">
      <c r="A7" s="26" t="s">
        <v>7</v>
      </c>
      <c r="B7" s="38">
        <f>B33+B85</f>
        <v>98.394791673300574</v>
      </c>
      <c r="C7" s="38">
        <f t="shared" ref="C7:H7" si="0">C33+C85</f>
        <v>1860.7185361203738</v>
      </c>
      <c r="D7" s="38">
        <f t="shared" si="0"/>
        <v>997.65826764937833</v>
      </c>
      <c r="E7" s="38">
        <f t="shared" si="0"/>
        <v>0</v>
      </c>
      <c r="F7" s="38">
        <f>F59+F85</f>
        <v>0.39677335009355724</v>
      </c>
      <c r="G7" s="38">
        <f t="shared" si="0"/>
        <v>0</v>
      </c>
      <c r="H7" s="39">
        <f t="shared" si="0"/>
        <v>0</v>
      </c>
      <c r="I7" s="40">
        <f>SUM(B7:H7)</f>
        <v>2957.1683687931459</v>
      </c>
      <c r="J7" s="290"/>
      <c r="K7" s="294">
        <v>0</v>
      </c>
    </row>
    <row r="8" spans="1:11" ht="15">
      <c r="A8" s="27" t="s">
        <v>8</v>
      </c>
      <c r="B8" s="41">
        <f t="shared" ref="B8:H23" si="1">B34+B86</f>
        <v>331.16039828948851</v>
      </c>
      <c r="C8" s="41">
        <f t="shared" si="1"/>
        <v>0</v>
      </c>
      <c r="D8" s="41">
        <f t="shared" si="1"/>
        <v>31.987730325261829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363.14812861475036</v>
      </c>
      <c r="J8" s="290"/>
      <c r="K8" s="294">
        <v>0</v>
      </c>
    </row>
    <row r="9" spans="1:11" ht="15">
      <c r="A9" s="28" t="s">
        <v>10</v>
      </c>
      <c r="B9" s="44">
        <f t="shared" si="1"/>
        <v>914.93280692646363</v>
      </c>
      <c r="C9" s="44">
        <f t="shared" si="1"/>
        <v>0</v>
      </c>
      <c r="D9" s="44">
        <f t="shared" si="1"/>
        <v>3460.285745626039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4375.2185525525028</v>
      </c>
      <c r="J9" s="290"/>
      <c r="K9" s="294">
        <v>0</v>
      </c>
    </row>
    <row r="10" spans="1:11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si="1"/>
        <v>8.397255913301148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8.397255913301148</v>
      </c>
      <c r="J10" s="290"/>
      <c r="K10" s="294">
        <v>0</v>
      </c>
    </row>
    <row r="11" spans="1:11" ht="15">
      <c r="A11" s="28" t="s">
        <v>16</v>
      </c>
      <c r="B11" s="44">
        <f t="shared" si="1"/>
        <v>3916.8973038014033</v>
      </c>
      <c r="C11" s="44">
        <f t="shared" si="1"/>
        <v>1069.5682105028225</v>
      </c>
      <c r="D11" s="44">
        <f t="shared" si="1"/>
        <v>755.09853844891495</v>
      </c>
      <c r="E11" s="44">
        <f t="shared" si="1"/>
        <v>60.339321378478523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5801.9033741316189</v>
      </c>
      <c r="J11" s="290"/>
      <c r="K11" s="294">
        <v>0</v>
      </c>
    </row>
    <row r="12" spans="1:11" ht="15">
      <c r="A12" s="27" t="s">
        <v>67</v>
      </c>
      <c r="B12" s="41">
        <f t="shared" si="1"/>
        <v>13427.397900757383</v>
      </c>
      <c r="C12" s="41">
        <f t="shared" si="1"/>
        <v>181.63186091814464</v>
      </c>
      <c r="D12" s="41">
        <f t="shared" si="1"/>
        <v>907.51666069538112</v>
      </c>
      <c r="E12" s="41">
        <f t="shared" si="1"/>
        <v>2.853692990636425</v>
      </c>
      <c r="F12" s="41">
        <f t="shared" si="2"/>
        <v>0</v>
      </c>
      <c r="G12" s="41">
        <f t="shared" si="1"/>
        <v>0</v>
      </c>
      <c r="H12" s="42">
        <f t="shared" si="1"/>
        <v>0</v>
      </c>
      <c r="I12" s="43">
        <f t="shared" si="3"/>
        <v>14519.400115361546</v>
      </c>
      <c r="J12" s="290"/>
      <c r="K12" s="294">
        <v>0</v>
      </c>
    </row>
    <row r="13" spans="1:11" ht="15">
      <c r="A13" s="28" t="s">
        <v>57</v>
      </c>
      <c r="B13" s="44">
        <f t="shared" si="1"/>
        <v>0.25807006045744341</v>
      </c>
      <c r="C13" s="44">
        <f t="shared" si="1"/>
        <v>2.5331179286918699</v>
      </c>
      <c r="D13" s="44">
        <f t="shared" si="1"/>
        <v>1.9232203185688483</v>
      </c>
      <c r="E13" s="44">
        <f t="shared" si="1"/>
        <v>2186.5512811386297</v>
      </c>
      <c r="F13" s="44">
        <f t="shared" si="2"/>
        <v>43287.180737066083</v>
      </c>
      <c r="G13" s="44">
        <f t="shared" si="1"/>
        <v>0</v>
      </c>
      <c r="H13" s="45">
        <f t="shared" si="1"/>
        <v>0</v>
      </c>
      <c r="I13" s="40">
        <f t="shared" si="3"/>
        <v>45478.446426512433</v>
      </c>
      <c r="J13" s="290"/>
      <c r="K13" s="294">
        <v>0</v>
      </c>
    </row>
    <row r="14" spans="1:11" ht="15">
      <c r="A14" s="27" t="s">
        <v>12</v>
      </c>
      <c r="B14" s="41">
        <f t="shared" si="1"/>
        <v>2.2569755928096668E-3</v>
      </c>
      <c r="C14" s="41">
        <f t="shared" si="1"/>
        <v>1.8502834405089391E-3</v>
      </c>
      <c r="D14" s="41">
        <f t="shared" si="1"/>
        <v>4.4275465626416488E-2</v>
      </c>
      <c r="E14" s="41">
        <f t="shared" si="1"/>
        <v>51.824455320232659</v>
      </c>
      <c r="F14" s="41">
        <f t="shared" si="2"/>
        <v>16509.642457087299</v>
      </c>
      <c r="G14" s="41">
        <f t="shared" si="1"/>
        <v>0</v>
      </c>
      <c r="H14" s="42">
        <f t="shared" si="1"/>
        <v>0</v>
      </c>
      <c r="I14" s="43">
        <f t="shared" si="3"/>
        <v>16561.515295132191</v>
      </c>
      <c r="J14" s="290"/>
      <c r="K14" s="294">
        <v>0</v>
      </c>
    </row>
    <row r="15" spans="1:11" ht="15">
      <c r="A15" s="28" t="s">
        <v>58</v>
      </c>
      <c r="B15" s="44">
        <f t="shared" si="1"/>
        <v>7.0051892592529919E-2</v>
      </c>
      <c r="C15" s="44">
        <f t="shared" si="1"/>
        <v>7.0051892592529919E-2</v>
      </c>
      <c r="D15" s="44">
        <f t="shared" si="1"/>
        <v>0.20868642334070145</v>
      </c>
      <c r="E15" s="44">
        <f t="shared" si="1"/>
        <v>24.162039878570038</v>
      </c>
      <c r="F15" s="44">
        <f t="shared" si="2"/>
        <v>1534.0694487543033</v>
      </c>
      <c r="G15" s="44">
        <f t="shared" si="1"/>
        <v>0</v>
      </c>
      <c r="H15" s="45">
        <f t="shared" si="1"/>
        <v>0</v>
      </c>
      <c r="I15" s="40">
        <f t="shared" si="3"/>
        <v>1558.5802788413991</v>
      </c>
      <c r="J15" s="290"/>
      <c r="K15" s="294">
        <v>0</v>
      </c>
    </row>
    <row r="16" spans="1:11" ht="15">
      <c r="A16" s="27" t="s">
        <v>17</v>
      </c>
      <c r="B16" s="41">
        <f t="shared" si="1"/>
        <v>1337.3438905197449</v>
      </c>
      <c r="C16" s="41">
        <f t="shared" si="1"/>
        <v>15.350418848749825</v>
      </c>
      <c r="D16" s="41">
        <f t="shared" si="1"/>
        <v>317.95898395684554</v>
      </c>
      <c r="E16" s="41">
        <f t="shared" si="1"/>
        <v>52.126907267364182</v>
      </c>
      <c r="F16" s="41">
        <f t="shared" si="2"/>
        <v>60.236645848715</v>
      </c>
      <c r="G16" s="41">
        <f t="shared" si="1"/>
        <v>0</v>
      </c>
      <c r="H16" s="42">
        <f t="shared" si="1"/>
        <v>0</v>
      </c>
      <c r="I16" s="43">
        <f t="shared" si="3"/>
        <v>1783.0168464414194</v>
      </c>
      <c r="J16" s="290"/>
      <c r="K16" s="294">
        <v>0</v>
      </c>
    </row>
    <row r="17" spans="1:21" ht="15">
      <c r="A17" s="28" t="s">
        <v>139</v>
      </c>
      <c r="B17" s="44">
        <f t="shared" si="1"/>
        <v>12857.354044104883</v>
      </c>
      <c r="C17" s="44">
        <f t="shared" si="1"/>
        <v>14976.283504319088</v>
      </c>
      <c r="D17" s="44">
        <f t="shared" si="1"/>
        <v>16036.394543560513</v>
      </c>
      <c r="E17" s="44">
        <f t="shared" si="1"/>
        <v>670.94975985925657</v>
      </c>
      <c r="F17" s="44">
        <f t="shared" si="2"/>
        <v>0</v>
      </c>
      <c r="G17" s="44">
        <f t="shared" si="1"/>
        <v>0</v>
      </c>
      <c r="H17" s="45">
        <f t="shared" si="1"/>
        <v>0</v>
      </c>
      <c r="I17" s="40">
        <f t="shared" si="3"/>
        <v>44540.981851843739</v>
      </c>
      <c r="J17" s="290"/>
      <c r="K17" s="294">
        <v>0</v>
      </c>
    </row>
    <row r="18" spans="1:21" ht="15">
      <c r="A18" s="27" t="s">
        <v>25</v>
      </c>
      <c r="B18" s="41">
        <f t="shared" si="1"/>
        <v>4579.0186860773892</v>
      </c>
      <c r="C18" s="41">
        <f t="shared" si="1"/>
        <v>119.89730485320054</v>
      </c>
      <c r="D18" s="41">
        <f t="shared" si="1"/>
        <v>6783.3974226094324</v>
      </c>
      <c r="E18" s="41">
        <f t="shared" si="1"/>
        <v>25395.286107868404</v>
      </c>
      <c r="F18" s="41">
        <f t="shared" si="2"/>
        <v>2156.355680716495</v>
      </c>
      <c r="G18" s="41">
        <f t="shared" si="1"/>
        <v>5546.5265714646712</v>
      </c>
      <c r="H18" s="42">
        <f>H44+H96</f>
        <v>228.47508642388567</v>
      </c>
      <c r="I18" s="43">
        <f t="shared" si="3"/>
        <v>44808.956860013481</v>
      </c>
      <c r="J18" s="290"/>
      <c r="K18" s="294">
        <v>0</v>
      </c>
    </row>
    <row r="19" spans="1:21" ht="15">
      <c r="A19" s="28" t="s">
        <v>24</v>
      </c>
      <c r="B19" s="44">
        <f t="shared" si="1"/>
        <v>6623.383832690748</v>
      </c>
      <c r="C19" s="44">
        <f t="shared" si="1"/>
        <v>46.062812622865216</v>
      </c>
      <c r="D19" s="44">
        <f t="shared" si="1"/>
        <v>876.07707596928401</v>
      </c>
      <c r="E19" s="44">
        <f t="shared" si="1"/>
        <v>0</v>
      </c>
      <c r="F19" s="44">
        <f t="shared" si="2"/>
        <v>-9.0225512394681573E-8</v>
      </c>
      <c r="G19" s="44">
        <f t="shared" si="1"/>
        <v>0</v>
      </c>
      <c r="H19" s="45">
        <f t="shared" si="1"/>
        <v>0</v>
      </c>
      <c r="I19" s="40">
        <f t="shared" si="3"/>
        <v>7545.5237211926715</v>
      </c>
      <c r="J19" s="290"/>
      <c r="K19" s="294">
        <v>0</v>
      </c>
    </row>
    <row r="20" spans="1:21" ht="15">
      <c r="A20" s="27" t="s">
        <v>59</v>
      </c>
      <c r="B20" s="41">
        <f t="shared" si="1"/>
        <v>10592.023829368598</v>
      </c>
      <c r="C20" s="41">
        <f t="shared" si="1"/>
        <v>53.728332177312872</v>
      </c>
      <c r="D20" s="41">
        <f t="shared" si="1"/>
        <v>1395.3467635052398</v>
      </c>
      <c r="E20" s="41">
        <f t="shared" si="1"/>
        <v>6.0745934319166354E-4</v>
      </c>
      <c r="F20" s="41">
        <f t="shared" si="2"/>
        <v>-1.8189894035458565E-12</v>
      </c>
      <c r="G20" s="41">
        <f t="shared" si="1"/>
        <v>0</v>
      </c>
      <c r="H20" s="42">
        <f t="shared" si="1"/>
        <v>0</v>
      </c>
      <c r="I20" s="43">
        <f t="shared" si="3"/>
        <v>12041.099532510492</v>
      </c>
      <c r="J20" s="290"/>
      <c r="K20" s="294">
        <v>0</v>
      </c>
    </row>
    <row r="21" spans="1:21" ht="15">
      <c r="A21" s="28" t="s">
        <v>22</v>
      </c>
      <c r="B21" s="44">
        <f t="shared" si="1"/>
        <v>3831.6596821794892</v>
      </c>
      <c r="C21" s="44">
        <f t="shared" si="1"/>
        <v>7438.2654470850139</v>
      </c>
      <c r="D21" s="44">
        <f t="shared" si="1"/>
        <v>715.97186474301952</v>
      </c>
      <c r="E21" s="44">
        <f t="shared" si="1"/>
        <v>1.2993939482409105E-3</v>
      </c>
      <c r="F21" s="44">
        <f t="shared" si="2"/>
        <v>232.11488514780316</v>
      </c>
      <c r="G21" s="44">
        <f t="shared" si="1"/>
        <v>0</v>
      </c>
      <c r="H21" s="45">
        <f t="shared" si="1"/>
        <v>0</v>
      </c>
      <c r="I21" s="40">
        <f t="shared" si="3"/>
        <v>12218.013178549274</v>
      </c>
      <c r="J21" s="290"/>
      <c r="K21" s="294">
        <v>0</v>
      </c>
    </row>
    <row r="22" spans="1:21" ht="15">
      <c r="A22" s="27" t="s">
        <v>21</v>
      </c>
      <c r="B22" s="41">
        <f t="shared" si="1"/>
        <v>101.0836961091899</v>
      </c>
      <c r="C22" s="41">
        <f t="shared" si="1"/>
        <v>3488.1873136190034</v>
      </c>
      <c r="D22" s="41">
        <f t="shared" si="1"/>
        <v>1067.3830434969907</v>
      </c>
      <c r="E22" s="41">
        <f t="shared" si="1"/>
        <v>7.9542403630656441E-2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4656.7335956288143</v>
      </c>
      <c r="J22" s="290"/>
      <c r="K22" s="294">
        <v>0</v>
      </c>
    </row>
    <row r="23" spans="1:21" ht="15">
      <c r="A23" s="29" t="s">
        <v>63</v>
      </c>
      <c r="B23" s="44">
        <f t="shared" si="1"/>
        <v>841.61235682095844</v>
      </c>
      <c r="C23" s="44">
        <f t="shared" si="1"/>
        <v>9.0976766593768428</v>
      </c>
      <c r="D23" s="44">
        <f t="shared" si="1"/>
        <v>4600.7815667404248</v>
      </c>
      <c r="E23" s="44">
        <f t="shared" si="1"/>
        <v>0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5451.4916002207601</v>
      </c>
      <c r="J23" s="290"/>
      <c r="K23" s="294">
        <v>0</v>
      </c>
    </row>
    <row r="24" spans="1:21">
      <c r="A24" s="58" t="s">
        <v>23</v>
      </c>
      <c r="B24" s="62">
        <f t="shared" ref="B24:H27" si="4">B50+B102</f>
        <v>837.86781786791767</v>
      </c>
      <c r="C24" s="62">
        <f t="shared" si="4"/>
        <v>0</v>
      </c>
      <c r="D24" s="62">
        <f t="shared" si="4"/>
        <v>627.32783412224103</v>
      </c>
      <c r="E24" s="62">
        <f t="shared" si="4"/>
        <v>0</v>
      </c>
      <c r="F24" s="62">
        <f t="shared" si="2"/>
        <v>0</v>
      </c>
      <c r="G24" s="62">
        <f t="shared" si="4"/>
        <v>0</v>
      </c>
      <c r="H24" s="63">
        <f t="shared" si="4"/>
        <v>0</v>
      </c>
      <c r="I24" s="64">
        <f t="shared" si="3"/>
        <v>1465.1956519901587</v>
      </c>
      <c r="J24" s="290"/>
      <c r="K24" s="294">
        <v>0</v>
      </c>
    </row>
    <row r="25" spans="1:21">
      <c r="A25" s="59" t="s">
        <v>19</v>
      </c>
      <c r="B25" s="65">
        <f t="shared" si="4"/>
        <v>2.8714510163304209E-4</v>
      </c>
      <c r="C25" s="65">
        <f t="shared" si="4"/>
        <v>2.043557977105301</v>
      </c>
      <c r="D25" s="65">
        <f t="shared" si="4"/>
        <v>892.47608113703166</v>
      </c>
      <c r="E25" s="65">
        <f t="shared" si="4"/>
        <v>0</v>
      </c>
      <c r="F25" s="65">
        <f t="shared" si="2"/>
        <v>0</v>
      </c>
      <c r="G25" s="65">
        <f t="shared" si="4"/>
        <v>0</v>
      </c>
      <c r="H25" s="66">
        <f t="shared" si="4"/>
        <v>0</v>
      </c>
      <c r="I25" s="67">
        <f t="shared" si="3"/>
        <v>894.51992625923856</v>
      </c>
      <c r="J25" s="290"/>
      <c r="K25" s="294">
        <v>0</v>
      </c>
    </row>
    <row r="26" spans="1:21">
      <c r="A26" s="58" t="s">
        <v>20</v>
      </c>
      <c r="B26" s="62">
        <f t="shared" si="4"/>
        <v>2.5180793910333383E-4</v>
      </c>
      <c r="C26" s="62">
        <f t="shared" si="4"/>
        <v>7.0541168435658337</v>
      </c>
      <c r="D26" s="62">
        <f t="shared" si="4"/>
        <v>3080.7203059372564</v>
      </c>
      <c r="E26" s="62">
        <f t="shared" si="4"/>
        <v>0</v>
      </c>
      <c r="F26" s="62">
        <f t="shared" si="2"/>
        <v>0</v>
      </c>
      <c r="G26" s="62">
        <f t="shared" si="4"/>
        <v>0</v>
      </c>
      <c r="H26" s="63">
        <f t="shared" si="4"/>
        <v>0</v>
      </c>
      <c r="I26" s="64">
        <f t="shared" si="3"/>
        <v>3087.7746745887612</v>
      </c>
      <c r="J26" s="290"/>
      <c r="K26" s="294">
        <v>0</v>
      </c>
    </row>
    <row r="27" spans="1:21" ht="15" thickBot="1">
      <c r="A27" s="60" t="s">
        <v>11</v>
      </c>
      <c r="B27" s="54">
        <f t="shared" si="4"/>
        <v>3.7439999999999998</v>
      </c>
      <c r="C27" s="54">
        <f t="shared" si="4"/>
        <v>0</v>
      </c>
      <c r="D27" s="54">
        <f t="shared" si="4"/>
        <v>0.25600000000000001</v>
      </c>
      <c r="E27" s="54">
        <f t="shared" si="4"/>
        <v>0</v>
      </c>
      <c r="F27" s="54">
        <f t="shared" si="2"/>
        <v>0</v>
      </c>
      <c r="G27" s="54">
        <f t="shared" si="4"/>
        <v>0</v>
      </c>
      <c r="H27" s="68">
        <f t="shared" si="4"/>
        <v>0</v>
      </c>
      <c r="I27" s="69">
        <f t="shared" si="3"/>
        <v>4</v>
      </c>
      <c r="J27" s="290"/>
      <c r="K27" s="294">
        <v>0</v>
      </c>
    </row>
    <row r="28" spans="1:21" ht="15">
      <c r="A28" s="34" t="s">
        <v>26</v>
      </c>
      <c r="B28" s="70">
        <f>SUM(B7:B23)</f>
        <v>59452.59359824768</v>
      </c>
      <c r="C28" s="70">
        <f t="shared" ref="C28:I28" si="5">SUM(C7:C23)</f>
        <v>29261.396437830677</v>
      </c>
      <c r="D28" s="70">
        <f t="shared" si="5"/>
        <v>37956.431645447563</v>
      </c>
      <c r="E28" s="70">
        <f t="shared" si="5"/>
        <v>28444.175014958495</v>
      </c>
      <c r="F28" s="70">
        <f t="shared" si="5"/>
        <v>63779.996627880566</v>
      </c>
      <c r="G28" s="70">
        <f t="shared" si="5"/>
        <v>5546.5265714646712</v>
      </c>
      <c r="H28" s="71">
        <f t="shared" si="5"/>
        <v>228.47508642388567</v>
      </c>
      <c r="I28" s="40">
        <f t="shared" si="5"/>
        <v>224669.59498225356</v>
      </c>
      <c r="J28" s="290">
        <v>0</v>
      </c>
      <c r="K28" s="294">
        <v>0</v>
      </c>
    </row>
    <row r="29" spans="1:21" ht="15" thickBot="1">
      <c r="A29" s="31" t="s">
        <v>86</v>
      </c>
      <c r="B29" s="55">
        <f>IF($I28=0,"-",B28/$I28)</f>
        <v>0.26462233842965616</v>
      </c>
      <c r="C29" s="55">
        <f t="shared" ref="C29:H29" si="6">IF($I28=0,"-",C28/$I28)</f>
        <v>0.13024190674373187</v>
      </c>
      <c r="D29" s="55">
        <f t="shared" si="6"/>
        <v>0.16894333943338308</v>
      </c>
      <c r="E29" s="55">
        <f t="shared" si="6"/>
        <v>0.12660447007618131</v>
      </c>
      <c r="F29" s="55">
        <f t="shared" si="6"/>
        <v>0.28388352519582583</v>
      </c>
      <c r="G29" s="55">
        <f t="shared" si="6"/>
        <v>2.4687481952788432E-2</v>
      </c>
      <c r="H29" s="55">
        <f t="shared" si="6"/>
        <v>1.0169381684332172E-3</v>
      </c>
      <c r="I29" s="56">
        <f>SUM(B29:H29)</f>
        <v>0.99999999999999989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1"/>
    </row>
    <row r="32" spans="1:21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0.86580958726039392</v>
      </c>
      <c r="C33" s="38">
        <f t="shared" ref="C33:E33" si="7">C111+C137+C163+C189+C215+C241+C267+C293+C319+C345+C371+C397+C423</f>
        <v>1860.7185361203738</v>
      </c>
      <c r="D33" s="38">
        <f t="shared" si="7"/>
        <v>985.64672769946515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2847.2310734070993</v>
      </c>
      <c r="K33" s="294">
        <v>0</v>
      </c>
    </row>
    <row r="34" spans="1:11" ht="15">
      <c r="A34" s="27" t="s">
        <v>8</v>
      </c>
      <c r="B34" s="41">
        <f t="shared" ref="B34:E49" si="9">B112+B138+B164+B190+B216+B242+B268+B294+B320+B346+B372+B398+B424</f>
        <v>0</v>
      </c>
      <c r="C34" s="41">
        <f t="shared" si="9"/>
        <v>0</v>
      </c>
      <c r="D34" s="41">
        <f t="shared" si="9"/>
        <v>0</v>
      </c>
      <c r="E34" s="41">
        <f t="shared" si="9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10">SUM(B34:H34)</f>
        <v>0</v>
      </c>
      <c r="K34" s="294">
        <v>0</v>
      </c>
    </row>
    <row r="35" spans="1:11" ht="15">
      <c r="A35" s="28" t="s">
        <v>10</v>
      </c>
      <c r="B35" s="44">
        <f t="shared" si="9"/>
        <v>3.3589770747493702E-4</v>
      </c>
      <c r="C35" s="44">
        <f t="shared" si="9"/>
        <v>0</v>
      </c>
      <c r="D35" s="44">
        <f t="shared" si="9"/>
        <v>3400.1864641022921</v>
      </c>
      <c r="E35" s="44">
        <f t="shared" si="9"/>
        <v>0</v>
      </c>
      <c r="F35" s="397"/>
      <c r="G35" s="44">
        <f t="shared" si="8"/>
        <v>0</v>
      </c>
      <c r="H35" s="45">
        <f t="shared" si="8"/>
        <v>0</v>
      </c>
      <c r="I35" s="40">
        <f t="shared" si="10"/>
        <v>3400.1867999999995</v>
      </c>
      <c r="K35" s="294">
        <v>0</v>
      </c>
    </row>
    <row r="36" spans="1:11" ht="15">
      <c r="A36" s="27" t="s">
        <v>55</v>
      </c>
      <c r="B36" s="41">
        <f t="shared" si="9"/>
        <v>0</v>
      </c>
      <c r="C36" s="41">
        <f t="shared" si="9"/>
        <v>0</v>
      </c>
      <c r="D36" s="41">
        <f t="shared" si="9"/>
        <v>8.397255913301148</v>
      </c>
      <c r="E36" s="41">
        <f t="shared" si="9"/>
        <v>0</v>
      </c>
      <c r="F36" s="397"/>
      <c r="G36" s="41">
        <f t="shared" si="8"/>
        <v>0</v>
      </c>
      <c r="H36" s="42">
        <f t="shared" si="8"/>
        <v>0</v>
      </c>
      <c r="I36" s="43">
        <f t="shared" si="10"/>
        <v>8.397255913301148</v>
      </c>
      <c r="K36" s="294">
        <v>0</v>
      </c>
    </row>
    <row r="37" spans="1:11" ht="15">
      <c r="A37" s="28" t="s">
        <v>16</v>
      </c>
      <c r="B37" s="44">
        <f t="shared" si="9"/>
        <v>977.64594622559855</v>
      </c>
      <c r="C37" s="44">
        <f t="shared" si="9"/>
        <v>942.40590931651775</v>
      </c>
      <c r="D37" s="44">
        <f t="shared" si="9"/>
        <v>577.44068668624823</v>
      </c>
      <c r="E37" s="44">
        <f t="shared" si="9"/>
        <v>1.3472775461989379E-4</v>
      </c>
      <c r="F37" s="397"/>
      <c r="G37" s="44">
        <f t="shared" si="8"/>
        <v>0</v>
      </c>
      <c r="H37" s="45">
        <f t="shared" si="8"/>
        <v>0</v>
      </c>
      <c r="I37" s="40">
        <f t="shared" si="10"/>
        <v>2497.4926769561193</v>
      </c>
      <c r="K37" s="294">
        <v>0</v>
      </c>
    </row>
    <row r="38" spans="1:11" ht="15">
      <c r="A38" s="27" t="s">
        <v>67</v>
      </c>
      <c r="B38" s="41">
        <f t="shared" si="9"/>
        <v>528.37041730542273</v>
      </c>
      <c r="C38" s="41">
        <f t="shared" si="9"/>
        <v>132.66014550263637</v>
      </c>
      <c r="D38" s="41">
        <f t="shared" si="9"/>
        <v>87.841136761957756</v>
      </c>
      <c r="E38" s="41">
        <f t="shared" si="9"/>
        <v>2.853692990636425</v>
      </c>
      <c r="F38" s="397"/>
      <c r="G38" s="41">
        <f t="shared" si="8"/>
        <v>0</v>
      </c>
      <c r="H38" s="42">
        <f t="shared" si="8"/>
        <v>0</v>
      </c>
      <c r="I38" s="43">
        <f t="shared" si="10"/>
        <v>751.72539256065329</v>
      </c>
      <c r="K38" s="294">
        <v>0</v>
      </c>
    </row>
    <row r="39" spans="1:11" ht="15">
      <c r="A39" s="28" t="s">
        <v>57</v>
      </c>
      <c r="B39" s="44">
        <f t="shared" si="9"/>
        <v>0.25807006045744341</v>
      </c>
      <c r="C39" s="44">
        <f t="shared" si="9"/>
        <v>1.4696886479854727</v>
      </c>
      <c r="D39" s="44">
        <f t="shared" si="9"/>
        <v>1.6569107140757564</v>
      </c>
      <c r="E39" s="44">
        <f t="shared" si="9"/>
        <v>2010.7076944418052</v>
      </c>
      <c r="F39" s="397"/>
      <c r="G39" s="44">
        <f t="shared" si="8"/>
        <v>0</v>
      </c>
      <c r="H39" s="45">
        <f t="shared" si="8"/>
        <v>0</v>
      </c>
      <c r="I39" s="40">
        <f t="shared" si="10"/>
        <v>2014.0923638643239</v>
      </c>
      <c r="K39" s="294">
        <v>0</v>
      </c>
    </row>
    <row r="40" spans="1:11" ht="15">
      <c r="A40" s="27" t="s">
        <v>12</v>
      </c>
      <c r="B40" s="41">
        <f t="shared" si="9"/>
        <v>2.2569755928096668E-3</v>
      </c>
      <c r="C40" s="41">
        <f t="shared" si="9"/>
        <v>1.8502834405089391E-3</v>
      </c>
      <c r="D40" s="41">
        <f t="shared" si="9"/>
        <v>1.8502834405089391E-3</v>
      </c>
      <c r="E40" s="41">
        <f t="shared" si="9"/>
        <v>20.601810820086001</v>
      </c>
      <c r="F40" s="397"/>
      <c r="G40" s="41">
        <f t="shared" si="8"/>
        <v>0</v>
      </c>
      <c r="H40" s="42">
        <f t="shared" si="8"/>
        <v>0</v>
      </c>
      <c r="I40" s="43">
        <f t="shared" si="10"/>
        <v>20.607768362559828</v>
      </c>
      <c r="K40" s="294">
        <v>0</v>
      </c>
    </row>
    <row r="41" spans="1:11" ht="15">
      <c r="A41" s="28" t="s">
        <v>58</v>
      </c>
      <c r="B41" s="44">
        <f t="shared" si="9"/>
        <v>7.0051892592529919E-2</v>
      </c>
      <c r="C41" s="44">
        <f t="shared" si="9"/>
        <v>7.0051892592529919E-2</v>
      </c>
      <c r="D41" s="44">
        <f t="shared" si="9"/>
        <v>0.20868642334070145</v>
      </c>
      <c r="E41" s="44">
        <f t="shared" si="9"/>
        <v>0.77057081851782916</v>
      </c>
      <c r="F41" s="397"/>
      <c r="G41" s="44">
        <f t="shared" si="8"/>
        <v>0</v>
      </c>
      <c r="H41" s="45">
        <f t="shared" si="8"/>
        <v>0</v>
      </c>
      <c r="I41" s="40">
        <f t="shared" si="10"/>
        <v>1.1193610270435905</v>
      </c>
      <c r="K41" s="294">
        <v>0</v>
      </c>
    </row>
    <row r="42" spans="1:11" ht="15">
      <c r="A42" s="27" t="s">
        <v>17</v>
      </c>
      <c r="B42" s="41">
        <f t="shared" si="9"/>
        <v>81.069155059349498</v>
      </c>
      <c r="C42" s="41">
        <f t="shared" si="9"/>
        <v>12.041109000471906</v>
      </c>
      <c r="D42" s="41">
        <f t="shared" si="9"/>
        <v>193.36239378886378</v>
      </c>
      <c r="E42" s="41">
        <f t="shared" si="9"/>
        <v>40.064427458254627</v>
      </c>
      <c r="F42" s="397"/>
      <c r="G42" s="41">
        <f t="shared" si="8"/>
        <v>0</v>
      </c>
      <c r="H42" s="42">
        <f t="shared" si="8"/>
        <v>0</v>
      </c>
      <c r="I42" s="43">
        <f t="shared" si="10"/>
        <v>326.53708530693979</v>
      </c>
      <c r="K42" s="294">
        <v>0</v>
      </c>
    </row>
    <row r="43" spans="1:11" ht="15">
      <c r="A43" s="28" t="s">
        <v>139</v>
      </c>
      <c r="B43" s="44">
        <f t="shared" si="9"/>
        <v>3747.9843015449278</v>
      </c>
      <c r="C43" s="44">
        <f t="shared" si="9"/>
        <v>14308.148415037673</v>
      </c>
      <c r="D43" s="44">
        <f t="shared" si="9"/>
        <v>14371.595593795617</v>
      </c>
      <c r="E43" s="44">
        <f t="shared" si="9"/>
        <v>568.34334976672517</v>
      </c>
      <c r="F43" s="397"/>
      <c r="G43" s="44">
        <f t="shared" si="8"/>
        <v>0</v>
      </c>
      <c r="H43" s="45">
        <f t="shared" si="8"/>
        <v>0</v>
      </c>
      <c r="I43" s="40">
        <f t="shared" si="10"/>
        <v>32996.071660144946</v>
      </c>
      <c r="K43" s="294">
        <v>0</v>
      </c>
    </row>
    <row r="44" spans="1:11" ht="15">
      <c r="A44" s="27" t="s">
        <v>25</v>
      </c>
      <c r="B44" s="41">
        <f t="shared" si="9"/>
        <v>2442.7231066590821</v>
      </c>
      <c r="C44" s="41">
        <f t="shared" si="9"/>
        <v>119.61522383451485</v>
      </c>
      <c r="D44" s="41">
        <f t="shared" si="9"/>
        <v>3580.8778600659189</v>
      </c>
      <c r="E44" s="41">
        <f t="shared" si="9"/>
        <v>18536.430801290324</v>
      </c>
      <c r="F44" s="397"/>
      <c r="G44" s="41">
        <f t="shared" si="8"/>
        <v>2406.0452593291275</v>
      </c>
      <c r="H44" s="42">
        <f>H122+H148+H174+H200+H226+H252+H278+H304+H330+H356+H382+H408+H434</f>
        <v>226.39392700940363</v>
      </c>
      <c r="I44" s="43">
        <f t="shared" si="10"/>
        <v>27312.086178188372</v>
      </c>
      <c r="K44" s="294">
        <v>0</v>
      </c>
    </row>
    <row r="45" spans="1:11" ht="15">
      <c r="A45" s="28" t="s">
        <v>24</v>
      </c>
      <c r="B45" s="44">
        <f t="shared" si="9"/>
        <v>1766.5793665630824</v>
      </c>
      <c r="C45" s="44">
        <f t="shared" si="9"/>
        <v>33.17759035863827</v>
      </c>
      <c r="D45" s="44">
        <f t="shared" si="9"/>
        <v>229.88540457488625</v>
      </c>
      <c r="E45" s="44">
        <f t="shared" si="9"/>
        <v>0</v>
      </c>
      <c r="F45" s="397"/>
      <c r="G45" s="44">
        <f t="shared" si="8"/>
        <v>0</v>
      </c>
      <c r="H45" s="45">
        <f t="shared" si="8"/>
        <v>0</v>
      </c>
      <c r="I45" s="40">
        <f t="shared" si="10"/>
        <v>2029.642361496607</v>
      </c>
      <c r="K45" s="294">
        <v>0</v>
      </c>
    </row>
    <row r="46" spans="1:11" ht="15">
      <c r="A46" s="27" t="s">
        <v>59</v>
      </c>
      <c r="B46" s="41">
        <f t="shared" si="9"/>
        <v>100.63387708282103</v>
      </c>
      <c r="C46" s="41">
        <f t="shared" si="9"/>
        <v>34.171577598005484</v>
      </c>
      <c r="D46" s="41">
        <f t="shared" si="9"/>
        <v>89.781341260206091</v>
      </c>
      <c r="E46" s="41">
        <f t="shared" si="9"/>
        <v>6.0745934319166354E-4</v>
      </c>
      <c r="F46" s="397"/>
      <c r="G46" s="41">
        <f t="shared" si="8"/>
        <v>0</v>
      </c>
      <c r="H46" s="42">
        <f t="shared" si="8"/>
        <v>0</v>
      </c>
      <c r="I46" s="43">
        <f t="shared" si="10"/>
        <v>224.58740340037582</v>
      </c>
      <c r="K46" s="294">
        <v>0</v>
      </c>
    </row>
    <row r="47" spans="1:11" ht="15">
      <c r="A47" s="28" t="s">
        <v>22</v>
      </c>
      <c r="B47" s="44">
        <f t="shared" si="9"/>
        <v>209.27123321196655</v>
      </c>
      <c r="C47" s="44">
        <f t="shared" si="9"/>
        <v>7438.2654470850139</v>
      </c>
      <c r="D47" s="44">
        <f t="shared" si="9"/>
        <v>446.98399238570084</v>
      </c>
      <c r="E47" s="44">
        <f t="shared" si="9"/>
        <v>1.2993939482409105E-3</v>
      </c>
      <c r="F47" s="397"/>
      <c r="G47" s="44">
        <f t="shared" si="8"/>
        <v>0</v>
      </c>
      <c r="H47" s="45">
        <f t="shared" si="8"/>
        <v>0</v>
      </c>
      <c r="I47" s="40">
        <f t="shared" si="10"/>
        <v>8094.521972076629</v>
      </c>
      <c r="K47" s="294">
        <v>0</v>
      </c>
    </row>
    <row r="48" spans="1:11" ht="15">
      <c r="A48" s="27" t="s">
        <v>21</v>
      </c>
      <c r="B48" s="41">
        <f t="shared" si="9"/>
        <v>23.998664543837883</v>
      </c>
      <c r="C48" s="41">
        <f t="shared" si="9"/>
        <v>3488.1873136190034</v>
      </c>
      <c r="D48" s="41">
        <f t="shared" si="9"/>
        <v>1065.9588006011481</v>
      </c>
      <c r="E48" s="41">
        <f t="shared" si="9"/>
        <v>7.9542403630656441E-2</v>
      </c>
      <c r="F48" s="397"/>
      <c r="G48" s="41">
        <f t="shared" si="8"/>
        <v>0</v>
      </c>
      <c r="H48" s="42">
        <f t="shared" si="8"/>
        <v>0</v>
      </c>
      <c r="I48" s="43">
        <f t="shared" si="10"/>
        <v>4578.2243211676205</v>
      </c>
      <c r="K48" s="294">
        <v>0</v>
      </c>
    </row>
    <row r="49" spans="1:11" ht="15">
      <c r="A49" s="29" t="s">
        <v>63</v>
      </c>
      <c r="B49" s="44">
        <f t="shared" si="9"/>
        <v>13.381736966039965</v>
      </c>
      <c r="C49" s="44">
        <f t="shared" si="9"/>
        <v>9.0976766593768428</v>
      </c>
      <c r="D49" s="44">
        <f t="shared" si="9"/>
        <v>3973.1977326181841</v>
      </c>
      <c r="E49" s="44">
        <f t="shared" si="9"/>
        <v>0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10"/>
        <v>3995.6771462436009</v>
      </c>
      <c r="K49" s="294">
        <v>0</v>
      </c>
    </row>
    <row r="50" spans="1:11">
      <c r="A50" s="58" t="s">
        <v>23</v>
      </c>
      <c r="B50" s="62">
        <f t="shared" ref="B50:E53" si="12">B128+B154+B180+B206+B232+B258+B284+B310+B336+B362+B388+B414+B440</f>
        <v>13.381198012999228</v>
      </c>
      <c r="C50" s="62">
        <f t="shared" si="12"/>
        <v>0</v>
      </c>
      <c r="D50" s="62">
        <f t="shared" si="12"/>
        <v>0</v>
      </c>
      <c r="E50" s="62">
        <f t="shared" si="12"/>
        <v>0</v>
      </c>
      <c r="F50" s="397"/>
      <c r="G50" s="62">
        <f t="shared" si="11"/>
        <v>0</v>
      </c>
      <c r="H50" s="63">
        <f t="shared" si="11"/>
        <v>0</v>
      </c>
      <c r="I50" s="64">
        <f t="shared" si="10"/>
        <v>13.381198012999228</v>
      </c>
      <c r="K50" s="294">
        <v>0</v>
      </c>
    </row>
    <row r="51" spans="1:11">
      <c r="A51" s="59" t="s">
        <v>19</v>
      </c>
      <c r="B51" s="65">
        <f t="shared" si="12"/>
        <v>2.8714510163304209E-4</v>
      </c>
      <c r="C51" s="65">
        <f t="shared" si="12"/>
        <v>2.043557977105301</v>
      </c>
      <c r="D51" s="65">
        <f t="shared" si="12"/>
        <v>892.47608113703166</v>
      </c>
      <c r="E51" s="65">
        <f t="shared" si="12"/>
        <v>0</v>
      </c>
      <c r="F51" s="397"/>
      <c r="G51" s="65">
        <f t="shared" si="11"/>
        <v>0</v>
      </c>
      <c r="H51" s="66">
        <f t="shared" si="11"/>
        <v>0</v>
      </c>
      <c r="I51" s="67">
        <f t="shared" si="10"/>
        <v>894.51992625923856</v>
      </c>
      <c r="K51" s="294">
        <v>0</v>
      </c>
    </row>
    <row r="52" spans="1:11">
      <c r="A52" s="58" t="s">
        <v>20</v>
      </c>
      <c r="B52" s="62">
        <f t="shared" si="12"/>
        <v>2.5180793910333383E-4</v>
      </c>
      <c r="C52" s="62">
        <f t="shared" si="12"/>
        <v>7.0541168435658337</v>
      </c>
      <c r="D52" s="62">
        <f t="shared" si="12"/>
        <v>3080.7203059372564</v>
      </c>
      <c r="E52" s="62">
        <f t="shared" si="12"/>
        <v>0</v>
      </c>
      <c r="F52" s="397"/>
      <c r="G52" s="62">
        <f t="shared" si="11"/>
        <v>0</v>
      </c>
      <c r="H52" s="63">
        <f t="shared" si="11"/>
        <v>0</v>
      </c>
      <c r="I52" s="64">
        <f t="shared" si="10"/>
        <v>3087.7746745887612</v>
      </c>
      <c r="K52" s="294">
        <v>0</v>
      </c>
    </row>
    <row r="53" spans="1:11" ht="15" thickBot="1">
      <c r="A53" s="60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398"/>
      <c r="G53" s="54">
        <f t="shared" si="11"/>
        <v>0</v>
      </c>
      <c r="H53" s="68">
        <f t="shared" si="11"/>
        <v>0</v>
      </c>
      <c r="I53" s="69">
        <f t="shared" si="10"/>
        <v>0</v>
      </c>
      <c r="K53" s="294">
        <v>0</v>
      </c>
    </row>
    <row r="54" spans="1:11" ht="15">
      <c r="A54" s="34" t="s">
        <v>26</v>
      </c>
      <c r="B54" s="70">
        <f>SUM(B33:B49)</f>
        <v>9892.8543295757372</v>
      </c>
      <c r="C54" s="70">
        <f t="shared" ref="C54:H54" si="13">SUM(C33:C49)</f>
        <v>28380.030534956248</v>
      </c>
      <c r="D54" s="70">
        <f t="shared" si="13"/>
        <v>29013.022837674645</v>
      </c>
      <c r="E54" s="70">
        <f t="shared" si="13"/>
        <v>21179.853931571026</v>
      </c>
      <c r="F54" s="70">
        <f t="shared" si="13"/>
        <v>0</v>
      </c>
      <c r="G54" s="70">
        <f t="shared" si="13"/>
        <v>2406.0452593291275</v>
      </c>
      <c r="H54" s="71">
        <f t="shared" si="13"/>
        <v>226.39392700940363</v>
      </c>
      <c r="I54" s="40">
        <f>SUM(I33:I49)</f>
        <v>91098.200820116195</v>
      </c>
      <c r="K54" s="294">
        <v>0</v>
      </c>
    </row>
    <row r="55" spans="1:11" ht="15" thickBot="1">
      <c r="A55" s="31" t="s">
        <v>86</v>
      </c>
      <c r="B55" s="49">
        <f>IF($I54=0,"-",B54/$I54)</f>
        <v>0.10859549629427159</v>
      </c>
      <c r="C55" s="49">
        <f t="shared" ref="C55:H55" si="14">IF($I54=0,"-",C54/$I54)</f>
        <v>0.31153228361771779</v>
      </c>
      <c r="D55" s="49">
        <f t="shared" si="14"/>
        <v>0.31848074469620069</v>
      </c>
      <c r="E55" s="49">
        <f t="shared" si="14"/>
        <v>0.23249475555936683</v>
      </c>
      <c r="F55" s="49">
        <f t="shared" si="14"/>
        <v>0</v>
      </c>
      <c r="G55" s="49">
        <f t="shared" si="14"/>
        <v>2.6411556294949651E-2</v>
      </c>
      <c r="H55" s="72">
        <f t="shared" si="14"/>
        <v>2.4851635374933947E-3</v>
      </c>
      <c r="I55" s="50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0.39677335009355724</v>
      </c>
      <c r="G59" s="377"/>
      <c r="H59" s="379"/>
      <c r="I59" s="40">
        <f>SUM(B59:H59)</f>
        <v>0.39677335009355724</v>
      </c>
      <c r="K59" s="294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 t="shared" ref="F60:F79" si="15">F450+F476+F502+F528+F554</f>
        <v>0</v>
      </c>
      <c r="G60" s="380"/>
      <c r="H60" s="382"/>
      <c r="I60" s="43">
        <f t="shared" ref="I60:I79" si="16">SUM(B60:H60)</f>
        <v>0</v>
      </c>
      <c r="K60" s="294">
        <v>0</v>
      </c>
    </row>
    <row r="61" spans="1:11" ht="15">
      <c r="A61" s="28" t="s">
        <v>10</v>
      </c>
      <c r="B61" s="380"/>
      <c r="C61" s="381"/>
      <c r="D61" s="381"/>
      <c r="E61" s="382"/>
      <c r="F61" s="44">
        <f t="shared" si="15"/>
        <v>0</v>
      </c>
      <c r="G61" s="380"/>
      <c r="H61" s="382"/>
      <c r="I61" s="40">
        <f t="shared" si="16"/>
        <v>0</v>
      </c>
      <c r="K61" s="294">
        <v>0</v>
      </c>
    </row>
    <row r="62" spans="1:11" ht="15">
      <c r="A62" s="27" t="s">
        <v>55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6"/>
        <v>0</v>
      </c>
      <c r="K62" s="294">
        <v>0</v>
      </c>
    </row>
    <row r="63" spans="1:11" ht="15">
      <c r="A63" s="28" t="s">
        <v>16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6"/>
        <v>0</v>
      </c>
      <c r="K63" s="294">
        <v>0</v>
      </c>
    </row>
    <row r="64" spans="1:11" ht="15">
      <c r="A64" s="27" t="s">
        <v>67</v>
      </c>
      <c r="B64" s="380"/>
      <c r="C64" s="381"/>
      <c r="D64" s="381"/>
      <c r="E64" s="382"/>
      <c r="F64" s="41">
        <f t="shared" si="15"/>
        <v>0</v>
      </c>
      <c r="G64" s="380"/>
      <c r="H64" s="382"/>
      <c r="I64" s="43">
        <f t="shared" si="16"/>
        <v>0</v>
      </c>
      <c r="K64" s="294">
        <v>0</v>
      </c>
    </row>
    <row r="65" spans="1:11" ht="15">
      <c r="A65" s="28" t="s">
        <v>57</v>
      </c>
      <c r="B65" s="380"/>
      <c r="C65" s="381"/>
      <c r="D65" s="381"/>
      <c r="E65" s="382"/>
      <c r="F65" s="44">
        <f t="shared" si="15"/>
        <v>41248.790820519505</v>
      </c>
      <c r="G65" s="380"/>
      <c r="H65" s="382"/>
      <c r="I65" s="40">
        <f t="shared" si="16"/>
        <v>41248.790820519505</v>
      </c>
      <c r="K65" s="294">
        <v>0</v>
      </c>
    </row>
    <row r="66" spans="1:11" ht="15">
      <c r="A66" s="27" t="s">
        <v>12</v>
      </c>
      <c r="B66" s="380"/>
      <c r="C66" s="381"/>
      <c r="D66" s="381"/>
      <c r="E66" s="382"/>
      <c r="F66" s="41">
        <f t="shared" si="15"/>
        <v>16509.642457087299</v>
      </c>
      <c r="G66" s="380"/>
      <c r="H66" s="382"/>
      <c r="I66" s="43">
        <f t="shared" si="16"/>
        <v>16509.642457087299</v>
      </c>
      <c r="K66" s="294">
        <v>0</v>
      </c>
    </row>
    <row r="67" spans="1:11" ht="15">
      <c r="A67" s="28" t="s">
        <v>58</v>
      </c>
      <c r="B67" s="380"/>
      <c r="C67" s="381"/>
      <c r="D67" s="381"/>
      <c r="E67" s="382"/>
      <c r="F67" s="44">
        <f t="shared" si="15"/>
        <v>1534.0694487543033</v>
      </c>
      <c r="G67" s="380"/>
      <c r="H67" s="382"/>
      <c r="I67" s="40">
        <f t="shared" si="16"/>
        <v>1534.0694487543033</v>
      </c>
      <c r="K67" s="294">
        <v>0</v>
      </c>
    </row>
    <row r="68" spans="1:11" ht="15">
      <c r="A68" s="27" t="s">
        <v>17</v>
      </c>
      <c r="B68" s="380"/>
      <c r="C68" s="381"/>
      <c r="D68" s="381"/>
      <c r="E68" s="382"/>
      <c r="F68" s="41">
        <f t="shared" si="15"/>
        <v>60.236645848715</v>
      </c>
      <c r="G68" s="380"/>
      <c r="H68" s="382"/>
      <c r="I68" s="43">
        <f t="shared" si="16"/>
        <v>60.236645848715</v>
      </c>
      <c r="K68" s="294">
        <v>0</v>
      </c>
    </row>
    <row r="69" spans="1:11" ht="15">
      <c r="A69" s="28" t="s">
        <v>139</v>
      </c>
      <c r="B69" s="380"/>
      <c r="C69" s="381"/>
      <c r="D69" s="381"/>
      <c r="E69" s="382"/>
      <c r="F69" s="44">
        <f t="shared" si="15"/>
        <v>0</v>
      </c>
      <c r="G69" s="380"/>
      <c r="H69" s="382"/>
      <c r="I69" s="40">
        <f t="shared" si="16"/>
        <v>0</v>
      </c>
      <c r="K69" s="294">
        <v>0</v>
      </c>
    </row>
    <row r="70" spans="1:11" ht="15">
      <c r="A70" s="27" t="s">
        <v>25</v>
      </c>
      <c r="B70" s="380"/>
      <c r="C70" s="381"/>
      <c r="D70" s="381"/>
      <c r="E70" s="382"/>
      <c r="F70" s="41">
        <f t="shared" si="15"/>
        <v>2156.355680716495</v>
      </c>
      <c r="G70" s="380"/>
      <c r="H70" s="382"/>
      <c r="I70" s="43">
        <f t="shared" si="16"/>
        <v>2156.355680716495</v>
      </c>
      <c r="K70" s="294">
        <v>0</v>
      </c>
    </row>
    <row r="71" spans="1:11" ht="15">
      <c r="A71" s="28" t="s">
        <v>24</v>
      </c>
      <c r="B71" s="380"/>
      <c r="C71" s="381"/>
      <c r="D71" s="381"/>
      <c r="E71" s="382"/>
      <c r="F71" s="44">
        <f t="shared" si="15"/>
        <v>-9.0225512394681573E-8</v>
      </c>
      <c r="G71" s="380"/>
      <c r="H71" s="382"/>
      <c r="I71" s="40">
        <f t="shared" si="16"/>
        <v>-9.0225512394681573E-8</v>
      </c>
      <c r="K71" s="294">
        <v>0</v>
      </c>
    </row>
    <row r="72" spans="1:11" ht="15">
      <c r="A72" s="27" t="s">
        <v>59</v>
      </c>
      <c r="B72" s="380"/>
      <c r="C72" s="381"/>
      <c r="D72" s="381"/>
      <c r="E72" s="382"/>
      <c r="F72" s="41">
        <f t="shared" si="15"/>
        <v>-1.8189894035458565E-12</v>
      </c>
      <c r="G72" s="380"/>
      <c r="H72" s="382"/>
      <c r="I72" s="43">
        <f t="shared" si="16"/>
        <v>-1.8189894035458565E-12</v>
      </c>
      <c r="K72" s="294">
        <v>0</v>
      </c>
    </row>
    <row r="73" spans="1:11" ht="15">
      <c r="A73" s="28" t="s">
        <v>22</v>
      </c>
      <c r="B73" s="380"/>
      <c r="C73" s="381"/>
      <c r="D73" s="381"/>
      <c r="E73" s="382"/>
      <c r="F73" s="52">
        <f t="shared" si="15"/>
        <v>146.52408463907796</v>
      </c>
      <c r="G73" s="380"/>
      <c r="H73" s="382"/>
      <c r="I73" s="40">
        <f t="shared" si="16"/>
        <v>146.52408463907796</v>
      </c>
      <c r="K73" s="294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6"/>
        <v>0</v>
      </c>
      <c r="K74" s="294">
        <v>0</v>
      </c>
    </row>
    <row r="75" spans="1:11" ht="15">
      <c r="A75" s="29" t="s">
        <v>63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6"/>
        <v>0</v>
      </c>
      <c r="K75" s="294">
        <v>0</v>
      </c>
    </row>
    <row r="76" spans="1:11">
      <c r="A76" s="58" t="s">
        <v>23</v>
      </c>
      <c r="B76" s="380"/>
      <c r="C76" s="381"/>
      <c r="D76" s="381"/>
      <c r="E76" s="382"/>
      <c r="F76" s="62">
        <f t="shared" si="15"/>
        <v>0</v>
      </c>
      <c r="G76" s="380"/>
      <c r="H76" s="382"/>
      <c r="I76" s="64">
        <f t="shared" si="16"/>
        <v>0</v>
      </c>
      <c r="K76" s="294">
        <v>0</v>
      </c>
    </row>
    <row r="77" spans="1:11">
      <c r="A77" s="59" t="s">
        <v>19</v>
      </c>
      <c r="B77" s="380"/>
      <c r="C77" s="381"/>
      <c r="D77" s="381"/>
      <c r="E77" s="382"/>
      <c r="F77" s="65">
        <f t="shared" si="15"/>
        <v>0</v>
      </c>
      <c r="G77" s="380"/>
      <c r="H77" s="382"/>
      <c r="I77" s="67">
        <f t="shared" si="16"/>
        <v>0</v>
      </c>
      <c r="K77" s="294">
        <v>0</v>
      </c>
    </row>
    <row r="78" spans="1:11">
      <c r="A78" s="58" t="s">
        <v>20</v>
      </c>
      <c r="B78" s="380"/>
      <c r="C78" s="381"/>
      <c r="D78" s="381"/>
      <c r="E78" s="382"/>
      <c r="F78" s="62">
        <f t="shared" si="15"/>
        <v>0</v>
      </c>
      <c r="G78" s="380"/>
      <c r="H78" s="382"/>
      <c r="I78" s="64">
        <f>SUM(B78:H78)</f>
        <v>0</v>
      </c>
      <c r="K78" s="294">
        <v>0</v>
      </c>
    </row>
    <row r="79" spans="1:11" ht="15" thickBot="1">
      <c r="A79" s="60" t="s">
        <v>11</v>
      </c>
      <c r="B79" s="383"/>
      <c r="C79" s="384"/>
      <c r="D79" s="384"/>
      <c r="E79" s="385"/>
      <c r="F79" s="54">
        <f t="shared" si="15"/>
        <v>0</v>
      </c>
      <c r="G79" s="383"/>
      <c r="H79" s="385"/>
      <c r="I79" s="69">
        <f t="shared" si="16"/>
        <v>0</v>
      </c>
      <c r="K79" s="294">
        <v>0</v>
      </c>
    </row>
    <row r="80" spans="1:11" ht="15">
      <c r="A80" s="34" t="s">
        <v>26</v>
      </c>
      <c r="B80" s="70">
        <v>0</v>
      </c>
      <c r="C80" s="70">
        <v>0</v>
      </c>
      <c r="D80" s="70">
        <v>0</v>
      </c>
      <c r="E80" s="70">
        <v>0</v>
      </c>
      <c r="F80" s="70">
        <f>SUM(F59:F75)</f>
        <v>61656.015910825256</v>
      </c>
      <c r="G80" s="70">
        <v>0</v>
      </c>
      <c r="H80" s="71">
        <v>0</v>
      </c>
      <c r="I80" s="70">
        <f>SUM(I59:I75)</f>
        <v>61656.015910825256</v>
      </c>
      <c r="K80" s="294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50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-3.637978807091713E-12</v>
      </c>
      <c r="G82" s="32"/>
      <c r="H82" s="32"/>
      <c r="I82" s="288">
        <f>+I80-I470-I496-I522-I548-I574</f>
        <v>-3.637978807091713E-12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97.528982086040173</v>
      </c>
      <c r="C85" s="38">
        <f t="shared" ref="C85:H85" si="18">C579+C605+C631</f>
        <v>0</v>
      </c>
      <c r="D85" s="38">
        <f t="shared" si="18"/>
        <v>12.011539949913242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109.54052203595342</v>
      </c>
      <c r="K85" s="294">
        <v>0</v>
      </c>
    </row>
    <row r="86" spans="1:11" ht="15">
      <c r="A86" s="27" t="s">
        <v>8</v>
      </c>
      <c r="B86" s="41">
        <f t="shared" ref="B86:H101" si="19">B580+B606+B632</f>
        <v>331.16039828948851</v>
      </c>
      <c r="C86" s="41">
        <f t="shared" si="19"/>
        <v>0</v>
      </c>
      <c r="D86" s="41">
        <f t="shared" si="19"/>
        <v>31.987730325261829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363.14812861475036</v>
      </c>
      <c r="K86" s="294">
        <v>0</v>
      </c>
    </row>
    <row r="87" spans="1:11" ht="15">
      <c r="A87" s="28" t="s">
        <v>10</v>
      </c>
      <c r="B87" s="44">
        <f t="shared" si="19"/>
        <v>914.93247102875614</v>
      </c>
      <c r="C87" s="44">
        <f t="shared" si="19"/>
        <v>0</v>
      </c>
      <c r="D87" s="44">
        <f t="shared" si="19"/>
        <v>60.099281523746662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975.03175255250278</v>
      </c>
      <c r="K87" s="294">
        <v>0</v>
      </c>
    </row>
    <row r="88" spans="1:11" ht="15">
      <c r="A88" s="27" t="s">
        <v>55</v>
      </c>
      <c r="B88" s="41">
        <f t="shared" si="19"/>
        <v>0</v>
      </c>
      <c r="C88" s="41">
        <f t="shared" si="19"/>
        <v>0</v>
      </c>
      <c r="D88" s="41">
        <f t="shared" si="19"/>
        <v>0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0</v>
      </c>
      <c r="K88" s="294">
        <v>0</v>
      </c>
    </row>
    <row r="89" spans="1:11" ht="15">
      <c r="A89" s="28" t="s">
        <v>16</v>
      </c>
      <c r="B89" s="44">
        <f t="shared" si="19"/>
        <v>2939.2513575758048</v>
      </c>
      <c r="C89" s="44">
        <f t="shared" si="19"/>
        <v>127.16230118630465</v>
      </c>
      <c r="D89" s="44">
        <f t="shared" si="19"/>
        <v>177.65785176266678</v>
      </c>
      <c r="E89" s="44">
        <f t="shared" si="19"/>
        <v>60.339186650723903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3304.4106971755004</v>
      </c>
      <c r="K89" s="294">
        <v>0</v>
      </c>
    </row>
    <row r="90" spans="1:11" ht="15">
      <c r="A90" s="27" t="s">
        <v>67</v>
      </c>
      <c r="B90" s="41">
        <f t="shared" si="19"/>
        <v>12899.027483451961</v>
      </c>
      <c r="C90" s="41">
        <f t="shared" si="19"/>
        <v>48.971715415508264</v>
      </c>
      <c r="D90" s="41">
        <f t="shared" si="19"/>
        <v>819.67552393342339</v>
      </c>
      <c r="E90" s="41">
        <f t="shared" si="19"/>
        <v>0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13767.674722800892</v>
      </c>
      <c r="K90" s="294">
        <v>0</v>
      </c>
    </row>
    <row r="91" spans="1:11" ht="15">
      <c r="A91" s="28" t="s">
        <v>57</v>
      </c>
      <c r="B91" s="44">
        <f t="shared" si="19"/>
        <v>0</v>
      </c>
      <c r="C91" s="44">
        <f t="shared" si="19"/>
        <v>1.0634292807063974</v>
      </c>
      <c r="D91" s="44">
        <f t="shared" si="19"/>
        <v>0.26630960449309188</v>
      </c>
      <c r="E91" s="44">
        <f t="shared" si="19"/>
        <v>175.84358669682456</v>
      </c>
      <c r="F91" s="44">
        <f t="shared" si="19"/>
        <v>2038.3899165465784</v>
      </c>
      <c r="G91" s="44">
        <f t="shared" si="19"/>
        <v>0</v>
      </c>
      <c r="H91" s="45">
        <f t="shared" si="19"/>
        <v>0</v>
      </c>
      <c r="I91" s="40">
        <f t="shared" si="20"/>
        <v>2215.5632421286023</v>
      </c>
      <c r="K91" s="294">
        <v>0</v>
      </c>
    </row>
    <row r="92" spans="1:11" ht="15">
      <c r="A92" s="27" t="s">
        <v>12</v>
      </c>
      <c r="B92" s="41">
        <f t="shared" si="19"/>
        <v>0</v>
      </c>
      <c r="C92" s="41">
        <f t="shared" si="19"/>
        <v>0</v>
      </c>
      <c r="D92" s="41">
        <f t="shared" si="19"/>
        <v>4.2425182185907552E-2</v>
      </c>
      <c r="E92" s="41">
        <f t="shared" si="19"/>
        <v>31.222644500146657</v>
      </c>
      <c r="F92" s="41">
        <f t="shared" si="19"/>
        <v>0</v>
      </c>
      <c r="G92" s="41">
        <f t="shared" si="19"/>
        <v>0</v>
      </c>
      <c r="H92" s="42">
        <f t="shared" si="19"/>
        <v>0</v>
      </c>
      <c r="I92" s="43">
        <f t="shared" si="20"/>
        <v>31.265069682332566</v>
      </c>
      <c r="K92" s="294">
        <v>0</v>
      </c>
    </row>
    <row r="93" spans="1:11" ht="15">
      <c r="A93" s="28" t="s">
        <v>58</v>
      </c>
      <c r="B93" s="44">
        <f t="shared" si="19"/>
        <v>0</v>
      </c>
      <c r="C93" s="44">
        <f t="shared" si="19"/>
        <v>0</v>
      </c>
      <c r="D93" s="44">
        <f t="shared" si="19"/>
        <v>0</v>
      </c>
      <c r="E93" s="44">
        <f t="shared" si="19"/>
        <v>23.391469060052209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23.391469060052209</v>
      </c>
      <c r="K93" s="294">
        <v>0</v>
      </c>
    </row>
    <row r="94" spans="1:11" ht="15">
      <c r="A94" s="27" t="s">
        <v>17</v>
      </c>
      <c r="B94" s="41">
        <f t="shared" si="19"/>
        <v>1256.2747354603955</v>
      </c>
      <c r="C94" s="41">
        <f t="shared" si="19"/>
        <v>3.3093098482779197</v>
      </c>
      <c r="D94" s="41">
        <f t="shared" si="19"/>
        <v>124.59659016798177</v>
      </c>
      <c r="E94" s="41">
        <f t="shared" si="19"/>
        <v>12.062479809109556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 t="shared" si="20"/>
        <v>1396.2431152857648</v>
      </c>
      <c r="K94" s="294">
        <v>0</v>
      </c>
    </row>
    <row r="95" spans="1:11" ht="15">
      <c r="A95" s="28" t="s">
        <v>139</v>
      </c>
      <c r="B95" s="44">
        <f t="shared" si="19"/>
        <v>9109.3697425599548</v>
      </c>
      <c r="C95" s="44">
        <f t="shared" si="19"/>
        <v>668.1350892814155</v>
      </c>
      <c r="D95" s="44">
        <f t="shared" si="19"/>
        <v>1664.7989497648957</v>
      </c>
      <c r="E95" s="44">
        <f t="shared" si="19"/>
        <v>102.60641009253146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11544.910191698798</v>
      </c>
      <c r="K95" s="294">
        <v>0</v>
      </c>
    </row>
    <row r="96" spans="1:11" ht="15">
      <c r="A96" s="27" t="s">
        <v>25</v>
      </c>
      <c r="B96" s="41">
        <f t="shared" si="19"/>
        <v>2136.2955794183072</v>
      </c>
      <c r="C96" s="41">
        <f t="shared" si="19"/>
        <v>0.28208101868568908</v>
      </c>
      <c r="D96" s="41">
        <f t="shared" si="19"/>
        <v>3202.5195625435131</v>
      </c>
      <c r="E96" s="41">
        <f t="shared" si="19"/>
        <v>6858.8553065780807</v>
      </c>
      <c r="F96" s="41">
        <f t="shared" si="19"/>
        <v>0</v>
      </c>
      <c r="G96" s="41">
        <f>G590+G616+G642</f>
        <v>3140.4813121355437</v>
      </c>
      <c r="H96" s="42">
        <f t="shared" si="19"/>
        <v>2.0811594144820416</v>
      </c>
      <c r="I96" s="43">
        <f t="shared" si="20"/>
        <v>15340.515001108613</v>
      </c>
      <c r="K96" s="294">
        <v>0</v>
      </c>
    </row>
    <row r="97" spans="1:11" ht="15">
      <c r="A97" s="28" t="s">
        <v>24</v>
      </c>
      <c r="B97" s="44">
        <f t="shared" si="19"/>
        <v>4856.8044661276654</v>
      </c>
      <c r="C97" s="44">
        <f t="shared" si="19"/>
        <v>12.885222264226945</v>
      </c>
      <c r="D97" s="44">
        <f t="shared" si="19"/>
        <v>646.19167139439776</v>
      </c>
      <c r="E97" s="44">
        <f t="shared" si="19"/>
        <v>0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5515.88135978629</v>
      </c>
      <c r="K97" s="294">
        <v>0</v>
      </c>
    </row>
    <row r="98" spans="1:11" ht="15">
      <c r="A98" s="27" t="s">
        <v>59</v>
      </c>
      <c r="B98" s="41">
        <f t="shared" si="19"/>
        <v>10491.389952285777</v>
      </c>
      <c r="C98" s="41">
        <f t="shared" si="19"/>
        <v>19.556754579307388</v>
      </c>
      <c r="D98" s="41">
        <f t="shared" si="19"/>
        <v>1305.5654222450337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11816.512129110119</v>
      </c>
      <c r="K98" s="294">
        <v>0</v>
      </c>
    </row>
    <row r="99" spans="1:11" ht="15">
      <c r="A99" s="28" t="s">
        <v>22</v>
      </c>
      <c r="B99" s="44">
        <f t="shared" si="19"/>
        <v>3622.3884489675229</v>
      </c>
      <c r="C99" s="44">
        <f t="shared" si="19"/>
        <v>0</v>
      </c>
      <c r="D99" s="44">
        <f t="shared" si="19"/>
        <v>268.98787235731868</v>
      </c>
      <c r="E99" s="44">
        <f t="shared" si="19"/>
        <v>0</v>
      </c>
      <c r="F99" s="44">
        <f t="shared" si="19"/>
        <v>85.590800508725209</v>
      </c>
      <c r="G99" s="44">
        <f t="shared" si="19"/>
        <v>0</v>
      </c>
      <c r="H99" s="45">
        <f t="shared" si="19"/>
        <v>0</v>
      </c>
      <c r="I99" s="40">
        <f t="shared" si="20"/>
        <v>3976.967121833567</v>
      </c>
      <c r="K99" s="294">
        <v>0</v>
      </c>
    </row>
    <row r="100" spans="1:11" ht="15">
      <c r="A100" s="27" t="s">
        <v>21</v>
      </c>
      <c r="B100" s="41">
        <f t="shared" si="19"/>
        <v>77.085031565352011</v>
      </c>
      <c r="C100" s="41">
        <f t="shared" si="19"/>
        <v>0</v>
      </c>
      <c r="D100" s="41">
        <f t="shared" si="19"/>
        <v>1.4242428958424493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78.509274461194465</v>
      </c>
      <c r="K100" s="294">
        <v>0</v>
      </c>
    </row>
    <row r="101" spans="1:11" ht="15">
      <c r="A101" s="29" t="s">
        <v>63</v>
      </c>
      <c r="B101" s="44">
        <f t="shared" si="19"/>
        <v>828.23061985491847</v>
      </c>
      <c r="C101" s="44">
        <f t="shared" si="19"/>
        <v>0</v>
      </c>
      <c r="D101" s="44">
        <f t="shared" si="19"/>
        <v>627.583834122241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1455.8144539771595</v>
      </c>
      <c r="K101" s="294">
        <v>0</v>
      </c>
    </row>
    <row r="102" spans="1:11">
      <c r="A102" s="58" t="s">
        <v>23</v>
      </c>
      <c r="B102" s="62">
        <f t="shared" ref="B102:H105" si="21">B596+B622+B648</f>
        <v>824.48661985491844</v>
      </c>
      <c r="C102" s="62">
        <f t="shared" si="21"/>
        <v>0</v>
      </c>
      <c r="D102" s="62">
        <f t="shared" si="21"/>
        <v>627.32783412224103</v>
      </c>
      <c r="E102" s="62">
        <f t="shared" si="21"/>
        <v>0</v>
      </c>
      <c r="F102" s="62">
        <f t="shared" si="21"/>
        <v>0</v>
      </c>
      <c r="G102" s="62">
        <f t="shared" si="21"/>
        <v>0</v>
      </c>
      <c r="H102" s="63">
        <f t="shared" si="21"/>
        <v>0</v>
      </c>
      <c r="I102" s="64">
        <f t="shared" si="20"/>
        <v>1451.8144539771595</v>
      </c>
      <c r="K102" s="294">
        <v>0</v>
      </c>
    </row>
    <row r="103" spans="1:11">
      <c r="A103" s="59" t="s">
        <v>19</v>
      </c>
      <c r="B103" s="65">
        <f t="shared" si="21"/>
        <v>0</v>
      </c>
      <c r="C103" s="65">
        <f t="shared" si="21"/>
        <v>0</v>
      </c>
      <c r="D103" s="65">
        <f t="shared" si="21"/>
        <v>0</v>
      </c>
      <c r="E103" s="65">
        <f t="shared" si="21"/>
        <v>0</v>
      </c>
      <c r="F103" s="65">
        <f t="shared" si="21"/>
        <v>0</v>
      </c>
      <c r="G103" s="65">
        <f t="shared" si="21"/>
        <v>0</v>
      </c>
      <c r="H103" s="66">
        <f t="shared" si="21"/>
        <v>0</v>
      </c>
      <c r="I103" s="67">
        <f t="shared" si="20"/>
        <v>0</v>
      </c>
      <c r="K103" s="294">
        <v>0</v>
      </c>
    </row>
    <row r="104" spans="1:11">
      <c r="A104" s="58" t="s">
        <v>20</v>
      </c>
      <c r="B104" s="62">
        <f t="shared" si="21"/>
        <v>0</v>
      </c>
      <c r="C104" s="62">
        <f t="shared" si="21"/>
        <v>0</v>
      </c>
      <c r="D104" s="62">
        <f t="shared" si="21"/>
        <v>0</v>
      </c>
      <c r="E104" s="62">
        <f t="shared" si="21"/>
        <v>0</v>
      </c>
      <c r="F104" s="62">
        <f t="shared" si="21"/>
        <v>0</v>
      </c>
      <c r="G104" s="62">
        <f t="shared" si="21"/>
        <v>0</v>
      </c>
      <c r="H104" s="63">
        <f t="shared" si="21"/>
        <v>0</v>
      </c>
      <c r="I104" s="64">
        <f t="shared" si="20"/>
        <v>0</v>
      </c>
      <c r="K104" s="294">
        <v>0</v>
      </c>
    </row>
    <row r="105" spans="1:11" ht="15" thickBot="1">
      <c r="A105" s="60" t="s">
        <v>11</v>
      </c>
      <c r="B105" s="54">
        <f t="shared" si="21"/>
        <v>3.7439999999999998</v>
      </c>
      <c r="C105" s="54">
        <f t="shared" si="21"/>
        <v>0</v>
      </c>
      <c r="D105" s="54">
        <f t="shared" si="21"/>
        <v>0.25600000000000001</v>
      </c>
      <c r="E105" s="54">
        <f t="shared" si="21"/>
        <v>0</v>
      </c>
      <c r="F105" s="54">
        <f t="shared" si="21"/>
        <v>0</v>
      </c>
      <c r="G105" s="54">
        <f t="shared" si="21"/>
        <v>0</v>
      </c>
      <c r="H105" s="68">
        <f t="shared" si="21"/>
        <v>0</v>
      </c>
      <c r="I105" s="69">
        <f t="shared" si="20"/>
        <v>4</v>
      </c>
      <c r="K105" s="294">
        <v>0</v>
      </c>
    </row>
    <row r="106" spans="1:11" ht="15">
      <c r="A106" s="34" t="s">
        <v>26</v>
      </c>
      <c r="B106" s="70">
        <f>SUM(B85:B101)</f>
        <v>49559.739268671947</v>
      </c>
      <c r="C106" s="70">
        <f t="shared" ref="C106:H106" si="22">SUM(C85:C101)</f>
        <v>881.36590287443289</v>
      </c>
      <c r="D106" s="70">
        <f t="shared" si="22"/>
        <v>8943.4088077729139</v>
      </c>
      <c r="E106" s="70">
        <f t="shared" si="22"/>
        <v>7264.3210833874691</v>
      </c>
      <c r="F106" s="70">
        <f t="shared" si="22"/>
        <v>2123.9807170553036</v>
      </c>
      <c r="G106" s="70">
        <f>SUM(G85:G101)</f>
        <v>3140.4813121355437</v>
      </c>
      <c r="H106" s="71">
        <f t="shared" si="22"/>
        <v>2.0811594144820416</v>
      </c>
      <c r="I106" s="40">
        <f>SUM(I85:I101)</f>
        <v>71915.378251312097</v>
      </c>
      <c r="K106" s="294">
        <v>0</v>
      </c>
    </row>
    <row r="107" spans="1:11" ht="15" thickBot="1">
      <c r="A107" s="61" t="s">
        <v>86</v>
      </c>
      <c r="B107" s="49">
        <f>IF($I106=0,"-",B106/$I106)</f>
        <v>0.68913965932964727</v>
      </c>
      <c r="C107" s="49">
        <f t="shared" ref="C107:H107" si="23">IF($I106=0,"-",C106/$I106)</f>
        <v>1.2255597124087327E-2</v>
      </c>
      <c r="D107" s="49">
        <f t="shared" si="23"/>
        <v>0.12436017198602083</v>
      </c>
      <c r="E107" s="49">
        <f t="shared" si="23"/>
        <v>0.10101206807258824</v>
      </c>
      <c r="F107" s="49">
        <f t="shared" si="23"/>
        <v>2.9534444074436214E-2</v>
      </c>
      <c r="G107" s="49">
        <f t="shared" si="23"/>
        <v>4.3669120409281108E-2</v>
      </c>
      <c r="H107" s="72">
        <f t="shared" si="23"/>
        <v>2.893900393889774E-5</v>
      </c>
      <c r="I107" s="50">
        <f>SUM(B107:H107)</f>
        <v>0.99999999999999967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10</v>
      </c>
      <c r="B113" s="44">
        <v>3.3589770747493702E-4</v>
      </c>
      <c r="C113" s="44">
        <v>0</v>
      </c>
      <c r="D113" s="44">
        <v>2941.457064102292</v>
      </c>
      <c r="E113" s="44">
        <v>0</v>
      </c>
      <c r="F113" s="397"/>
      <c r="G113" s="44">
        <v>0</v>
      </c>
      <c r="H113" s="45">
        <v>0</v>
      </c>
      <c r="I113" s="40">
        <f t="shared" si="24"/>
        <v>2941.4573999999993</v>
      </c>
    </row>
    <row r="114" spans="1:9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24"/>
        <v>0</v>
      </c>
    </row>
    <row r="115" spans="1:9" ht="15">
      <c r="A115" s="28" t="s">
        <v>16</v>
      </c>
      <c r="B115" s="44">
        <v>0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24"/>
        <v>0</v>
      </c>
    </row>
    <row r="116" spans="1:9" ht="15">
      <c r="A116" s="27" t="s">
        <v>67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57</v>
      </c>
      <c r="B117" s="44">
        <v>0.25745231296043097</v>
      </c>
      <c r="C117" s="44">
        <v>0</v>
      </c>
      <c r="D117" s="44">
        <v>0</v>
      </c>
      <c r="E117" s="44">
        <v>0.64363078240107741</v>
      </c>
      <c r="F117" s="397"/>
      <c r="G117" s="44">
        <v>0</v>
      </c>
      <c r="H117" s="45">
        <v>0</v>
      </c>
      <c r="I117" s="40">
        <f t="shared" si="24"/>
        <v>0.90108309536150832</v>
      </c>
    </row>
    <row r="118" spans="1:9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17</v>
      </c>
      <c r="B120" s="41">
        <v>0</v>
      </c>
      <c r="C120" s="41">
        <v>0</v>
      </c>
      <c r="D120" s="41">
        <v>5.1519999999999992</v>
      </c>
      <c r="E120" s="41">
        <v>0</v>
      </c>
      <c r="F120" s="397"/>
      <c r="G120" s="41">
        <v>0</v>
      </c>
      <c r="H120" s="42">
        <v>0</v>
      </c>
      <c r="I120" s="43">
        <f t="shared" si="24"/>
        <v>5.1519999999999992</v>
      </c>
    </row>
    <row r="121" spans="1:9" ht="15">
      <c r="A121" s="28" t="s">
        <v>139</v>
      </c>
      <c r="B121" s="44">
        <v>267.23727799446647</v>
      </c>
      <c r="C121" s="44">
        <v>714.5057144806035</v>
      </c>
      <c r="D121" s="44">
        <v>5964.405629511225</v>
      </c>
      <c r="E121" s="44">
        <v>0.16144005225578953</v>
      </c>
      <c r="F121" s="397"/>
      <c r="G121" s="44">
        <v>0</v>
      </c>
      <c r="H121" s="45">
        <v>0</v>
      </c>
      <c r="I121" s="40">
        <f t="shared" si="24"/>
        <v>6946.3100620385503</v>
      </c>
    </row>
    <row r="122" spans="1:9" ht="15">
      <c r="A122" s="27" t="s">
        <v>25</v>
      </c>
      <c r="B122" s="41">
        <v>131.49329748194802</v>
      </c>
      <c r="C122" s="41">
        <v>2.0057650310840334</v>
      </c>
      <c r="D122" s="41">
        <v>1463.1932080764539</v>
      </c>
      <c r="E122" s="41">
        <v>3256.9271292801582</v>
      </c>
      <c r="F122" s="397"/>
      <c r="G122" s="41">
        <v>543.85446715259218</v>
      </c>
      <c r="H122" s="42">
        <v>5.039714177763372</v>
      </c>
      <c r="I122" s="43">
        <f t="shared" si="24"/>
        <v>5402.513581199999</v>
      </c>
    </row>
    <row r="123" spans="1:9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24"/>
        <v>0</v>
      </c>
    </row>
    <row r="124" spans="1:9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24"/>
        <v>0</v>
      </c>
    </row>
    <row r="125" spans="1:9" ht="15">
      <c r="A125" s="28" t="s">
        <v>22</v>
      </c>
      <c r="B125" s="44">
        <v>0</v>
      </c>
      <c r="C125" s="44">
        <v>0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24"/>
        <v>0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63</v>
      </c>
      <c r="B127" s="44">
        <v>5.3895304073637597E-4</v>
      </c>
      <c r="C127" s="44">
        <v>9.0976766593768428</v>
      </c>
      <c r="D127" s="44">
        <v>3973.1977326181841</v>
      </c>
      <c r="E127" s="44">
        <v>0</v>
      </c>
      <c r="F127" s="397"/>
      <c r="G127" s="44">
        <v>0</v>
      </c>
      <c r="H127" s="45">
        <v>0</v>
      </c>
      <c r="I127" s="40">
        <f t="shared" si="24"/>
        <v>3982.2959482306019</v>
      </c>
    </row>
    <row r="128" spans="1:9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24"/>
        <v>0</v>
      </c>
    </row>
    <row r="129" spans="1:9">
      <c r="A129" s="59" t="s">
        <v>19</v>
      </c>
      <c r="B129" s="65">
        <v>2.8714510163304209E-4</v>
      </c>
      <c r="C129" s="65">
        <v>2.043557977105301</v>
      </c>
      <c r="D129" s="65">
        <v>892.47608113703166</v>
      </c>
      <c r="E129" s="65">
        <v>0</v>
      </c>
      <c r="F129" s="397"/>
      <c r="G129" s="65">
        <v>0</v>
      </c>
      <c r="H129" s="66">
        <v>0</v>
      </c>
      <c r="I129" s="67">
        <f t="shared" si="24"/>
        <v>894.51992625923856</v>
      </c>
    </row>
    <row r="130" spans="1:9">
      <c r="A130" s="58" t="s">
        <v>20</v>
      </c>
      <c r="B130" s="62">
        <v>2.5180793910333383E-4</v>
      </c>
      <c r="C130" s="62">
        <v>7.0541168435658337</v>
      </c>
      <c r="D130" s="62">
        <v>3080.7203059372564</v>
      </c>
      <c r="E130" s="62">
        <v>0</v>
      </c>
      <c r="F130" s="397"/>
      <c r="G130" s="62">
        <v>0</v>
      </c>
      <c r="H130" s="63">
        <v>0</v>
      </c>
      <c r="I130" s="64">
        <f t="shared" si="24"/>
        <v>3087.7746745887612</v>
      </c>
    </row>
    <row r="131" spans="1:9" ht="15" thickBot="1">
      <c r="A131" s="60"/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24"/>
        <v>0</v>
      </c>
    </row>
    <row r="132" spans="1:9" ht="15">
      <c r="A132" s="34" t="s">
        <v>26</v>
      </c>
      <c r="B132" s="70">
        <f>SUM(B111:B127)</f>
        <v>398.98890264012311</v>
      </c>
      <c r="C132" s="70">
        <f t="shared" ref="C132:H132" si="25">SUM(C111:C127)</f>
        <v>725.60915617106434</v>
      </c>
      <c r="D132" s="70">
        <f t="shared" si="25"/>
        <v>14347.405634308156</v>
      </c>
      <c r="E132" s="70">
        <f t="shared" si="25"/>
        <v>3257.732200114815</v>
      </c>
      <c r="F132" s="70">
        <f t="shared" si="25"/>
        <v>0</v>
      </c>
      <c r="G132" s="70">
        <f>SUM(G111:G127)</f>
        <v>543.85446715259218</v>
      </c>
      <c r="H132" s="71">
        <f t="shared" si="25"/>
        <v>5.039714177763372</v>
      </c>
      <c r="I132" s="40">
        <f>SUM(I111:I127)</f>
        <v>19278.630074564513</v>
      </c>
    </row>
    <row r="133" spans="1:9" ht="15" thickBot="1">
      <c r="A133" s="31" t="s">
        <v>86</v>
      </c>
      <c r="B133" s="49">
        <f>IF($I132=0,"-",B132/$I132)</f>
        <v>2.069591568990858E-2</v>
      </c>
      <c r="C133" s="49">
        <f t="shared" ref="C133:H133" si="26">IF($I132=0,"-",C132/$I132)</f>
        <v>3.7638004016084387E-2</v>
      </c>
      <c r="D133" s="49">
        <f t="shared" si="26"/>
        <v>0.74421292274483619</v>
      </c>
      <c r="E133" s="49">
        <f t="shared" si="26"/>
        <v>0.16898151930478411</v>
      </c>
      <c r="F133" s="49">
        <f t="shared" si="26"/>
        <v>0</v>
      </c>
      <c r="G133" s="49">
        <f t="shared" si="26"/>
        <v>2.82102237062027E-2</v>
      </c>
      <c r="H133" s="72">
        <f t="shared" si="26"/>
        <v>2.6141453818404753E-4</v>
      </c>
      <c r="I133" s="50">
        <f>SUM(B133:H133)</f>
        <v>1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1860.7185361203738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1860.7185361203738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7">SUM(B138:H138)</f>
        <v>0</v>
      </c>
    </row>
    <row r="139" spans="1:9" ht="15">
      <c r="A139" s="28" t="s">
        <v>10</v>
      </c>
      <c r="B139" s="44">
        <v>0</v>
      </c>
      <c r="C139" s="44">
        <v>0</v>
      </c>
      <c r="D139" s="44">
        <v>403.88040000000001</v>
      </c>
      <c r="E139" s="44">
        <v>0</v>
      </c>
      <c r="F139" s="397"/>
      <c r="G139" s="44">
        <v>0</v>
      </c>
      <c r="H139" s="45">
        <v>0</v>
      </c>
      <c r="I139" s="40">
        <f t="shared" si="27"/>
        <v>403.88040000000001</v>
      </c>
    </row>
    <row r="140" spans="1:9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27"/>
        <v>0</v>
      </c>
    </row>
    <row r="141" spans="1:9" ht="15">
      <c r="A141" s="28" t="s">
        <v>16</v>
      </c>
      <c r="B141" s="44">
        <v>2.3442404581161682</v>
      </c>
      <c r="C141" s="44">
        <v>25.706844199068723</v>
      </c>
      <c r="D141" s="44">
        <v>2.3005688802528375</v>
      </c>
      <c r="E141" s="44">
        <v>0</v>
      </c>
      <c r="F141" s="397"/>
      <c r="G141" s="44">
        <v>0</v>
      </c>
      <c r="H141" s="45">
        <v>0</v>
      </c>
      <c r="I141" s="40">
        <f t="shared" si="27"/>
        <v>30.351653537437727</v>
      </c>
    </row>
    <row r="142" spans="1:9" ht="15">
      <c r="A142" s="27" t="s">
        <v>67</v>
      </c>
      <c r="B142" s="41">
        <v>10.77749216991651</v>
      </c>
      <c r="C142" s="41">
        <v>0.93473479357471889</v>
      </c>
      <c r="D142" s="41">
        <v>3.3806241700952326</v>
      </c>
      <c r="E142" s="41">
        <v>0</v>
      </c>
      <c r="F142" s="397"/>
      <c r="G142" s="41">
        <v>0</v>
      </c>
      <c r="H142" s="42">
        <v>0</v>
      </c>
      <c r="I142" s="43">
        <f t="shared" si="27"/>
        <v>15.092851133586462</v>
      </c>
    </row>
    <row r="143" spans="1:9" ht="15">
      <c r="A143" s="28" t="s">
        <v>57</v>
      </c>
      <c r="B143" s="44">
        <v>0</v>
      </c>
      <c r="C143" s="44">
        <v>0</v>
      </c>
      <c r="D143" s="44">
        <v>1.6565175685302942</v>
      </c>
      <c r="E143" s="44">
        <v>1.8119401674446884</v>
      </c>
      <c r="F143" s="397"/>
      <c r="G143" s="44">
        <v>0</v>
      </c>
      <c r="H143" s="45">
        <v>0</v>
      </c>
      <c r="I143" s="40">
        <f t="shared" si="27"/>
        <v>3.4684577359749826</v>
      </c>
    </row>
    <row r="144" spans="1:9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27"/>
        <v>0</v>
      </c>
    </row>
    <row r="145" spans="1:9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7"/>
        <v>0</v>
      </c>
    </row>
    <row r="146" spans="1:9" ht="15">
      <c r="A146" s="27" t="s">
        <v>17</v>
      </c>
      <c r="B146" s="41">
        <v>0</v>
      </c>
      <c r="C146" s="41">
        <v>0</v>
      </c>
      <c r="D146" s="41">
        <v>0.4556113962950597</v>
      </c>
      <c r="E146" s="41">
        <v>0</v>
      </c>
      <c r="F146" s="397"/>
      <c r="G146" s="41">
        <v>0</v>
      </c>
      <c r="H146" s="42">
        <v>0</v>
      </c>
      <c r="I146" s="43">
        <f t="shared" si="27"/>
        <v>0.4556113962950597</v>
      </c>
    </row>
    <row r="147" spans="1:9" ht="15">
      <c r="A147" s="28" t="s">
        <v>139</v>
      </c>
      <c r="B147" s="44">
        <v>834.84767708987386</v>
      </c>
      <c r="C147" s="44">
        <v>4802.1177903726393</v>
      </c>
      <c r="D147" s="44">
        <v>1052.3993442209774</v>
      </c>
      <c r="E147" s="44">
        <v>0</v>
      </c>
      <c r="F147" s="397"/>
      <c r="G147" s="44">
        <v>0</v>
      </c>
      <c r="H147" s="45">
        <v>0</v>
      </c>
      <c r="I147" s="40">
        <f t="shared" si="27"/>
        <v>6689.3648116834911</v>
      </c>
    </row>
    <row r="148" spans="1:9" ht="15">
      <c r="A148" s="27" t="s">
        <v>25</v>
      </c>
      <c r="B148" s="41">
        <v>1108.9658663214134</v>
      </c>
      <c r="C148" s="41">
        <v>46.424659576180936</v>
      </c>
      <c r="D148" s="41">
        <v>71.692048026048596</v>
      </c>
      <c r="E148" s="41">
        <v>3449.6906029009292</v>
      </c>
      <c r="F148" s="397"/>
      <c r="G148" s="41">
        <v>435.485389870831</v>
      </c>
      <c r="H148" s="42">
        <v>149.39530881933879</v>
      </c>
      <c r="I148" s="43">
        <f t="shared" si="27"/>
        <v>5261.6538755147412</v>
      </c>
    </row>
    <row r="149" spans="1:9" ht="15">
      <c r="A149" s="28" t="s">
        <v>24</v>
      </c>
      <c r="B149" s="44">
        <v>995.19669965579487</v>
      </c>
      <c r="C149" s="44">
        <v>0</v>
      </c>
      <c r="D149" s="44">
        <v>11.318807846182139</v>
      </c>
      <c r="E149" s="44">
        <v>0</v>
      </c>
      <c r="F149" s="397"/>
      <c r="G149" s="44">
        <v>0</v>
      </c>
      <c r="H149" s="45">
        <v>0</v>
      </c>
      <c r="I149" s="40">
        <f>SUM(B149:H149)</f>
        <v>1006.515507501977</v>
      </c>
    </row>
    <row r="150" spans="1:9" ht="15">
      <c r="A150" s="27" t="s">
        <v>59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7"/>
        <v>0</v>
      </c>
    </row>
    <row r="151" spans="1:9" ht="15">
      <c r="A151" s="28" t="s">
        <v>22</v>
      </c>
      <c r="B151" s="44">
        <v>0</v>
      </c>
      <c r="C151" s="44">
        <v>1350.3901561143591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7"/>
        <v>1350.3901561143591</v>
      </c>
    </row>
    <row r="152" spans="1:9" ht="15">
      <c r="A152" s="27" t="s">
        <v>21</v>
      </c>
      <c r="B152" s="41">
        <v>0</v>
      </c>
      <c r="C152" s="41">
        <v>3406.1007152676325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3406.1007152676325</v>
      </c>
    </row>
    <row r="153" spans="1:9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7"/>
        <v>0</v>
      </c>
    </row>
    <row r="154" spans="1:9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27"/>
        <v>0</v>
      </c>
    </row>
    <row r="155" spans="1:9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27"/>
        <v>0</v>
      </c>
    </row>
    <row r="156" spans="1:9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27"/>
        <v>0</v>
      </c>
    </row>
    <row r="157" spans="1:9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27"/>
        <v>0</v>
      </c>
    </row>
    <row r="158" spans="1:9" ht="15">
      <c r="A158" s="34" t="s">
        <v>26</v>
      </c>
      <c r="B158" s="70">
        <f>SUM(B137:B153)</f>
        <v>2952.1319756951148</v>
      </c>
      <c r="C158" s="70">
        <f t="shared" ref="C158:H158" si="28">SUM(C137:C153)</f>
        <v>11492.393436443828</v>
      </c>
      <c r="D158" s="70">
        <f>SUM(D137:D153)</f>
        <v>1547.0839221083816</v>
      </c>
      <c r="E158" s="70">
        <f t="shared" si="28"/>
        <v>3451.5025430683741</v>
      </c>
      <c r="F158" s="70">
        <f t="shared" si="28"/>
        <v>0</v>
      </c>
      <c r="G158" s="70">
        <f>SUM(G137:G153)</f>
        <v>435.485389870831</v>
      </c>
      <c r="H158" s="71">
        <f t="shared" si="28"/>
        <v>149.39530881933879</v>
      </c>
      <c r="I158" s="40">
        <f>SUM(I137:I153)</f>
        <v>20027.992576005869</v>
      </c>
    </row>
    <row r="159" spans="1:9" ht="15" thickBot="1">
      <c r="A159" s="31" t="s">
        <v>86</v>
      </c>
      <c r="B159" s="49">
        <f>IF($I158=0,"-",B158/$I158)</f>
        <v>0.14740029308937616</v>
      </c>
      <c r="C159" s="49">
        <f t="shared" ref="C159:H159" si="29">IF($I158=0,"-",C158/$I158)</f>
        <v>0.57381654166439311</v>
      </c>
      <c r="D159" s="49">
        <f t="shared" si="29"/>
        <v>7.7246080266767936E-2</v>
      </c>
      <c r="E159" s="49">
        <f t="shared" si="29"/>
        <v>0.17233392363063768</v>
      </c>
      <c r="F159" s="49">
        <f t="shared" si="29"/>
        <v>0</v>
      </c>
      <c r="G159" s="49">
        <f t="shared" si="29"/>
        <v>2.1743836194175321E-2</v>
      </c>
      <c r="H159" s="72">
        <f t="shared" si="29"/>
        <v>7.4593251546497385E-3</v>
      </c>
      <c r="I159" s="50">
        <f>SUM(B159:H159)</f>
        <v>1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0">SUM(B164:H164)</f>
        <v>0</v>
      </c>
    </row>
    <row r="165" spans="1:9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0"/>
        <v>0</v>
      </c>
    </row>
    <row r="166" spans="1:9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0"/>
        <v>0</v>
      </c>
    </row>
    <row r="167" spans="1:9" ht="15">
      <c r="A167" s="28" t="s">
        <v>16</v>
      </c>
      <c r="B167" s="44">
        <v>1.3446716677099917</v>
      </c>
      <c r="C167" s="44">
        <v>0</v>
      </c>
      <c r="D167" s="44">
        <v>6.0761910664620871</v>
      </c>
      <c r="E167" s="44">
        <v>0</v>
      </c>
      <c r="F167" s="397"/>
      <c r="G167" s="44">
        <v>0</v>
      </c>
      <c r="H167" s="45">
        <v>0</v>
      </c>
      <c r="I167" s="40">
        <f t="shared" si="30"/>
        <v>7.4208627341720792</v>
      </c>
    </row>
    <row r="168" spans="1:9" ht="15">
      <c r="A168" s="27" t="s">
        <v>67</v>
      </c>
      <c r="B168" s="41">
        <v>5.2554032561399913</v>
      </c>
      <c r="C168" s="41">
        <v>0.49611578950962471</v>
      </c>
      <c r="D168" s="41">
        <v>0.6979862179755052</v>
      </c>
      <c r="E168" s="41">
        <v>0.49611578950962471</v>
      </c>
      <c r="F168" s="397"/>
      <c r="G168" s="41">
        <v>0</v>
      </c>
      <c r="H168" s="42">
        <v>0</v>
      </c>
      <c r="I168" s="43">
        <f t="shared" si="30"/>
        <v>6.9456210531347455</v>
      </c>
    </row>
    <row r="169" spans="1:9" ht="15">
      <c r="A169" s="28" t="s">
        <v>57</v>
      </c>
      <c r="B169" s="44">
        <v>0</v>
      </c>
      <c r="C169" s="44">
        <v>0</v>
      </c>
      <c r="D169" s="44">
        <v>0</v>
      </c>
      <c r="E169" s="44">
        <v>1.2789505562824339</v>
      </c>
      <c r="F169" s="397"/>
      <c r="G169" s="44">
        <v>0</v>
      </c>
      <c r="H169" s="45">
        <v>0</v>
      </c>
      <c r="I169" s="40">
        <f t="shared" si="30"/>
        <v>1.2789505562824339</v>
      </c>
    </row>
    <row r="170" spans="1:9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30"/>
        <v>0</v>
      </c>
    </row>
    <row r="171" spans="1:9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0"/>
        <v>0</v>
      </c>
    </row>
    <row r="172" spans="1:9" ht="15">
      <c r="A172" s="27" t="s">
        <v>17</v>
      </c>
      <c r="B172" s="41">
        <v>1.1204743174588345</v>
      </c>
      <c r="C172" s="41">
        <v>0</v>
      </c>
      <c r="D172" s="41">
        <v>88.590436366800859</v>
      </c>
      <c r="E172" s="41">
        <v>0.42891756872324194</v>
      </c>
      <c r="F172" s="397"/>
      <c r="G172" s="41">
        <v>0</v>
      </c>
      <c r="H172" s="42">
        <v>0</v>
      </c>
      <c r="I172" s="43">
        <f>SUM(B172:H172)</f>
        <v>90.139828252982923</v>
      </c>
    </row>
    <row r="173" spans="1:9" ht="15">
      <c r="A173" s="28" t="s">
        <v>139</v>
      </c>
      <c r="B173" s="44">
        <v>46.287815267718365</v>
      </c>
      <c r="C173" s="44">
        <v>77.871745589448167</v>
      </c>
      <c r="D173" s="44">
        <v>1180.6898210034949</v>
      </c>
      <c r="E173" s="44">
        <v>0</v>
      </c>
      <c r="F173" s="397"/>
      <c r="G173" s="44">
        <v>0</v>
      </c>
      <c r="H173" s="45">
        <v>0</v>
      </c>
      <c r="I173" s="40">
        <f t="shared" si="30"/>
        <v>1304.8493818606614</v>
      </c>
    </row>
    <row r="174" spans="1:9" ht="15">
      <c r="A174" s="27" t="s">
        <v>25</v>
      </c>
      <c r="B174" s="41">
        <v>8.3350199251197647</v>
      </c>
      <c r="C174" s="41">
        <v>2.3344750154171772</v>
      </c>
      <c r="D174" s="41">
        <v>522.12574989202062</v>
      </c>
      <c r="E174" s="41">
        <v>128.6958145765183</v>
      </c>
      <c r="F174" s="397"/>
      <c r="G174" s="41">
        <v>14.850359443434112</v>
      </c>
      <c r="H174" s="42">
        <v>29.101085713982457</v>
      </c>
      <c r="I174" s="43">
        <f t="shared" si="30"/>
        <v>705.4425045664924</v>
      </c>
    </row>
    <row r="175" spans="1:9" ht="15">
      <c r="A175" s="28" t="s">
        <v>24</v>
      </c>
      <c r="B175" s="44">
        <v>5.8127438458258505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>SUM(B175:H175)</f>
        <v>5.8127438458258505</v>
      </c>
    </row>
    <row r="176" spans="1:9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0"/>
        <v>0</v>
      </c>
    </row>
    <row r="177" spans="1:9" ht="15">
      <c r="A177" s="28" t="s">
        <v>22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0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0"/>
        <v>0</v>
      </c>
    </row>
    <row r="180" spans="1:9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30"/>
        <v>0</v>
      </c>
    </row>
    <row r="181" spans="1:9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30"/>
        <v>0</v>
      </c>
    </row>
    <row r="182" spans="1:9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30"/>
        <v>0</v>
      </c>
    </row>
    <row r="183" spans="1:9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30"/>
        <v>0</v>
      </c>
    </row>
    <row r="184" spans="1:9" ht="15">
      <c r="A184" s="34" t="s">
        <v>26</v>
      </c>
      <c r="B184" s="70">
        <f>SUM(B163:B179)</f>
        <v>68.156128279972805</v>
      </c>
      <c r="C184" s="70">
        <f t="shared" ref="C184:H184" si="31">SUM(C163:C179)</f>
        <v>80.702336394374981</v>
      </c>
      <c r="D184" s="70">
        <f>SUM(D163:D179)</f>
        <v>1798.1801845467539</v>
      </c>
      <c r="E184" s="70">
        <f>SUM(E163:E179)</f>
        <v>130.89979849103361</v>
      </c>
      <c r="F184" s="70">
        <f t="shared" si="31"/>
        <v>0</v>
      </c>
      <c r="G184" s="70">
        <f>SUM(G163:G179)</f>
        <v>14.850359443434112</v>
      </c>
      <c r="H184" s="71">
        <f t="shared" si="31"/>
        <v>29.101085713982457</v>
      </c>
      <c r="I184" s="40">
        <f>SUM(I163:I179)</f>
        <v>2121.8898928695521</v>
      </c>
    </row>
    <row r="185" spans="1:9" ht="15" thickBot="1">
      <c r="A185" s="31" t="s">
        <v>86</v>
      </c>
      <c r="B185" s="49">
        <f>IF($I184=0,"-",B184/$I184)</f>
        <v>3.2120483022708313E-2</v>
      </c>
      <c r="C185" s="49">
        <f t="shared" ref="C185:H185" si="32">IF($I184=0,"-",C184/$I184)</f>
        <v>3.8033234743032135E-2</v>
      </c>
      <c r="D185" s="49">
        <f t="shared" si="32"/>
        <v>0.84744273988457186</v>
      </c>
      <c r="E185" s="49">
        <f t="shared" si="32"/>
        <v>6.1690193695211198E-2</v>
      </c>
      <c r="F185" s="49">
        <f t="shared" si="32"/>
        <v>0</v>
      </c>
      <c r="G185" s="49">
        <f t="shared" si="32"/>
        <v>6.9986475232940238E-3</v>
      </c>
      <c r="H185" s="72">
        <f t="shared" si="32"/>
        <v>1.3714701131182358E-2</v>
      </c>
      <c r="I185" s="50">
        <f>SUM(B185:H185)</f>
        <v>0.99999999999999989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985.06730128337551</v>
      </c>
      <c r="E189" s="38">
        <v>0</v>
      </c>
      <c r="F189" s="396"/>
      <c r="G189" s="38">
        <v>0</v>
      </c>
      <c r="H189" s="39">
        <v>0</v>
      </c>
      <c r="I189" s="40">
        <f>SUM(B189:H189)</f>
        <v>985.06730128337551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3">SUM(B190:H190)</f>
        <v>0</v>
      </c>
    </row>
    <row r="191" spans="1:9" ht="15">
      <c r="A191" s="28" t="s">
        <v>10</v>
      </c>
      <c r="B191" s="44">
        <v>0</v>
      </c>
      <c r="C191" s="44">
        <v>0</v>
      </c>
      <c r="D191" s="44">
        <v>54.848999999999997</v>
      </c>
      <c r="E191" s="44">
        <v>0</v>
      </c>
      <c r="F191" s="397"/>
      <c r="G191" s="44">
        <v>0</v>
      </c>
      <c r="H191" s="45">
        <v>0</v>
      </c>
      <c r="I191" s="40">
        <f t="shared" si="33"/>
        <v>54.848999999999997</v>
      </c>
    </row>
    <row r="192" spans="1:9" ht="15">
      <c r="A192" s="27" t="s">
        <v>55</v>
      </c>
      <c r="B192" s="41">
        <v>0</v>
      </c>
      <c r="C192" s="41">
        <v>0</v>
      </c>
      <c r="D192" s="41">
        <v>8.397255913301148</v>
      </c>
      <c r="E192" s="41">
        <v>0</v>
      </c>
      <c r="F192" s="397"/>
      <c r="G192" s="41">
        <v>0</v>
      </c>
      <c r="H192" s="42">
        <v>0</v>
      </c>
      <c r="I192" s="43">
        <f t="shared" si="33"/>
        <v>8.397255913301148</v>
      </c>
    </row>
    <row r="193" spans="1:9" ht="15">
      <c r="A193" s="28" t="s">
        <v>16</v>
      </c>
      <c r="B193" s="44">
        <v>110.98707563622199</v>
      </c>
      <c r="C193" s="44">
        <v>1.9593213614468705</v>
      </c>
      <c r="D193" s="44">
        <v>221.03300580284869</v>
      </c>
      <c r="E193" s="44">
        <v>0</v>
      </c>
      <c r="F193" s="397"/>
      <c r="G193" s="44">
        <v>0</v>
      </c>
      <c r="H193" s="45">
        <v>0</v>
      </c>
      <c r="I193" s="40">
        <f t="shared" si="33"/>
        <v>333.97940280051756</v>
      </c>
    </row>
    <row r="194" spans="1:9" ht="15">
      <c r="A194" s="27" t="s">
        <v>67</v>
      </c>
      <c r="B194" s="41">
        <v>4.3904614447561503</v>
      </c>
      <c r="C194" s="41">
        <v>2.6291433170399485</v>
      </c>
      <c r="D194" s="41">
        <v>17.900140483388846</v>
      </c>
      <c r="E194" s="41">
        <v>0</v>
      </c>
      <c r="F194" s="397"/>
      <c r="G194" s="41">
        <v>0</v>
      </c>
      <c r="H194" s="42">
        <v>0</v>
      </c>
      <c r="I194" s="43">
        <f t="shared" si="33"/>
        <v>24.919745245184945</v>
      </c>
    </row>
    <row r="195" spans="1:9" ht="15">
      <c r="A195" s="28" t="s">
        <v>57</v>
      </c>
      <c r="B195" s="44">
        <v>0</v>
      </c>
      <c r="C195" s="44">
        <v>0</v>
      </c>
      <c r="D195" s="44">
        <v>0</v>
      </c>
      <c r="E195" s="44">
        <v>4.6955412086686925</v>
      </c>
      <c r="F195" s="397"/>
      <c r="G195" s="44">
        <v>0</v>
      </c>
      <c r="H195" s="45">
        <v>0</v>
      </c>
      <c r="I195" s="40">
        <f t="shared" si="33"/>
        <v>4.6955412086686925</v>
      </c>
    </row>
    <row r="196" spans="1:9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33"/>
        <v>0</v>
      </c>
    </row>
    <row r="197" spans="1:9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33"/>
        <v>0</v>
      </c>
    </row>
    <row r="198" spans="1:9" ht="15">
      <c r="A198" s="27" t="s">
        <v>17</v>
      </c>
      <c r="B198" s="41">
        <v>20.586215565636031</v>
      </c>
      <c r="C198" s="41">
        <v>0</v>
      </c>
      <c r="D198" s="41">
        <v>22.087973123345584</v>
      </c>
      <c r="E198" s="41">
        <v>0</v>
      </c>
      <c r="F198" s="397"/>
      <c r="G198" s="41">
        <v>0</v>
      </c>
      <c r="H198" s="42">
        <v>0</v>
      </c>
      <c r="I198" s="43">
        <f>SUM(B198:H198)</f>
        <v>42.674188688981616</v>
      </c>
    </row>
    <row r="199" spans="1:9" ht="15">
      <c r="A199" s="28" t="s">
        <v>139</v>
      </c>
      <c r="B199" s="44">
        <v>246.25482128151589</v>
      </c>
      <c r="C199" s="44">
        <v>203.46302770806889</v>
      </c>
      <c r="D199" s="44">
        <v>2143.404712060315</v>
      </c>
      <c r="E199" s="44">
        <v>45.456320787608128</v>
      </c>
      <c r="F199" s="397"/>
      <c r="G199" s="44">
        <v>0</v>
      </c>
      <c r="H199" s="45">
        <v>0</v>
      </c>
      <c r="I199" s="40">
        <f t="shared" si="33"/>
        <v>2638.5788818375077</v>
      </c>
    </row>
    <row r="200" spans="1:9" ht="15">
      <c r="A200" s="27" t="s">
        <v>25</v>
      </c>
      <c r="B200" s="41">
        <v>42.747824127004492</v>
      </c>
      <c r="C200" s="41">
        <v>0.67063071785489814</v>
      </c>
      <c r="D200" s="41">
        <v>627.89104253461494</v>
      </c>
      <c r="E200" s="41">
        <v>454.04486263154013</v>
      </c>
      <c r="F200" s="397"/>
      <c r="G200" s="41">
        <v>46.677861929460441</v>
      </c>
      <c r="H200" s="42">
        <v>0.62201327431556064</v>
      </c>
      <c r="I200" s="43">
        <f t="shared" si="33"/>
        <v>1172.6542352147906</v>
      </c>
    </row>
    <row r="201" spans="1:9" ht="15">
      <c r="A201" s="28" t="s">
        <v>24</v>
      </c>
      <c r="B201" s="44">
        <v>1.8258030727990271</v>
      </c>
      <c r="C201" s="44">
        <v>0.2041915226019401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>SUM(B201:H201)</f>
        <v>2.0299945954009671</v>
      </c>
    </row>
    <row r="202" spans="1:9" ht="15">
      <c r="A202" s="27" t="s">
        <v>59</v>
      </c>
      <c r="B202" s="41">
        <v>0.54396068505250461</v>
      </c>
      <c r="C202" s="41">
        <v>0.27823859667642109</v>
      </c>
      <c r="D202" s="41">
        <v>0.50742601217584382</v>
      </c>
      <c r="E202" s="41">
        <v>0</v>
      </c>
      <c r="F202" s="397"/>
      <c r="G202" s="41">
        <v>0</v>
      </c>
      <c r="H202" s="42">
        <v>0</v>
      </c>
      <c r="I202" s="43">
        <f t="shared" si="33"/>
        <v>1.3296252939047695</v>
      </c>
    </row>
    <row r="203" spans="1:9" ht="15">
      <c r="A203" s="28" t="s">
        <v>22</v>
      </c>
      <c r="B203" s="44">
        <v>0</v>
      </c>
      <c r="C203" s="44">
        <v>0</v>
      </c>
      <c r="D203" s="44">
        <v>0.37523521934256676</v>
      </c>
      <c r="E203" s="44">
        <v>0</v>
      </c>
      <c r="F203" s="397"/>
      <c r="G203" s="44">
        <v>0</v>
      </c>
      <c r="H203" s="45">
        <v>0</v>
      </c>
      <c r="I203" s="40">
        <f t="shared" si="33"/>
        <v>0.37523521934256676</v>
      </c>
    </row>
    <row r="204" spans="1:9" ht="15">
      <c r="A204" s="27" t="s">
        <v>21</v>
      </c>
      <c r="B204" s="41">
        <v>0.34312862431022323</v>
      </c>
      <c r="C204" s="41">
        <v>0</v>
      </c>
      <c r="D204" s="41">
        <v>1029.9280798679649</v>
      </c>
      <c r="E204" s="41">
        <v>0</v>
      </c>
      <c r="F204" s="397"/>
      <c r="G204" s="41">
        <v>0</v>
      </c>
      <c r="H204" s="42">
        <v>0</v>
      </c>
      <c r="I204" s="43">
        <f>SUM(B204:H204)</f>
        <v>1030.271208492275</v>
      </c>
    </row>
    <row r="205" spans="1:9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3"/>
        <v>0</v>
      </c>
    </row>
    <row r="206" spans="1:9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33"/>
        <v>0</v>
      </c>
    </row>
    <row r="207" spans="1:9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33"/>
        <v>0</v>
      </c>
    </row>
    <row r="208" spans="1:9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33"/>
        <v>0</v>
      </c>
    </row>
    <row r="209" spans="1:9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33"/>
        <v>0</v>
      </c>
    </row>
    <row r="210" spans="1:9" ht="15">
      <c r="A210" s="34" t="s">
        <v>26</v>
      </c>
      <c r="B210" s="70">
        <f>SUM(B189:B205)</f>
        <v>427.67929043729634</v>
      </c>
      <c r="C210" s="70">
        <f t="shared" ref="C210:H210" si="34">SUM(C189:C205)</f>
        <v>209.20455322368898</v>
      </c>
      <c r="D210" s="70">
        <f>SUM(D189:D205)</f>
        <v>5111.4411723006733</v>
      </c>
      <c r="E210" s="70">
        <f>SUM(E189:E205)</f>
        <v>504.19672462781693</v>
      </c>
      <c r="F210" s="70">
        <f>SUM(F189:F205)</f>
        <v>0</v>
      </c>
      <c r="G210" s="70">
        <f>SUM(G189:G205)</f>
        <v>46.677861929460441</v>
      </c>
      <c r="H210" s="71">
        <f t="shared" si="34"/>
        <v>0.62201327431556064</v>
      </c>
      <c r="I210" s="40">
        <f>SUM(I189:I205)</f>
        <v>6299.8216157932511</v>
      </c>
    </row>
    <row r="211" spans="1:9" ht="15" thickBot="1">
      <c r="A211" s="31" t="s">
        <v>86</v>
      </c>
      <c r="B211" s="49">
        <f>IF($I210=0,"-",B210/$I210)</f>
        <v>6.78875238887926E-2</v>
      </c>
      <c r="C211" s="49">
        <f t="shared" ref="C211:H211" si="35">IF($I210=0,"-",C210/$I210)</f>
        <v>3.3208012223588441E-2</v>
      </c>
      <c r="D211" s="49">
        <f t="shared" si="35"/>
        <v>0.81136284232026767</v>
      </c>
      <c r="E211" s="49">
        <f t="shared" si="35"/>
        <v>8.0033492276007923E-2</v>
      </c>
      <c r="F211" s="49">
        <f t="shared" si="35"/>
        <v>0</v>
      </c>
      <c r="G211" s="49">
        <f t="shared" si="35"/>
        <v>7.4093942299004178E-3</v>
      </c>
      <c r="H211" s="72">
        <f t="shared" si="35"/>
        <v>9.8735061443043561E-5</v>
      </c>
      <c r="I211" s="50">
        <f>SUM(B211:H211)</f>
        <v>1.0000000000000002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6">SUM(B216:H216)</f>
        <v>0</v>
      </c>
    </row>
    <row r="217" spans="1:9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6"/>
        <v>0</v>
      </c>
    </row>
    <row r="218" spans="1:9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6"/>
        <v>0</v>
      </c>
    </row>
    <row r="219" spans="1:9" ht="15">
      <c r="A219" s="28" t="s">
        <v>16</v>
      </c>
      <c r="B219" s="44">
        <v>9.2703703117331866</v>
      </c>
      <c r="C219" s="44">
        <v>4.7503875613203448</v>
      </c>
      <c r="D219" s="44">
        <v>7.3653333248033919</v>
      </c>
      <c r="E219" s="44">
        <v>0</v>
      </c>
      <c r="F219" s="397"/>
      <c r="G219" s="44">
        <v>0</v>
      </c>
      <c r="H219" s="45">
        <v>0</v>
      </c>
      <c r="I219" s="40">
        <f t="shared" si="36"/>
        <v>21.386091197856924</v>
      </c>
    </row>
    <row r="220" spans="1:9" ht="15">
      <c r="A220" s="27" t="s">
        <v>67</v>
      </c>
      <c r="B220" s="41">
        <v>3.4804306089758734</v>
      </c>
      <c r="C220" s="41">
        <v>1.2366378872872059</v>
      </c>
      <c r="D220" s="41">
        <v>2.5889052769899936</v>
      </c>
      <c r="E220" s="41">
        <v>0</v>
      </c>
      <c r="F220" s="397"/>
      <c r="G220" s="41">
        <v>0</v>
      </c>
      <c r="H220" s="42">
        <v>0</v>
      </c>
      <c r="I220" s="43">
        <f t="shared" si="36"/>
        <v>7.3059737732530738</v>
      </c>
    </row>
    <row r="221" spans="1:9" ht="15">
      <c r="A221" s="28" t="s">
        <v>57</v>
      </c>
      <c r="B221" s="44">
        <v>0</v>
      </c>
      <c r="C221" s="44">
        <v>0</v>
      </c>
      <c r="D221" s="44">
        <v>0</v>
      </c>
      <c r="E221" s="44">
        <v>0.1008661367955335</v>
      </c>
      <c r="F221" s="397"/>
      <c r="G221" s="44">
        <v>0</v>
      </c>
      <c r="H221" s="45">
        <v>0</v>
      </c>
      <c r="I221" s="40">
        <f t="shared" si="36"/>
        <v>0.1008661367955335</v>
      </c>
    </row>
    <row r="222" spans="1:9" ht="15">
      <c r="A222" s="27" t="s">
        <v>12</v>
      </c>
      <c r="B222" s="41">
        <v>0</v>
      </c>
      <c r="C222" s="41">
        <v>0</v>
      </c>
      <c r="D222" s="41">
        <v>0</v>
      </c>
      <c r="E222" s="41">
        <v>4.0070473886894424</v>
      </c>
      <c r="F222" s="397"/>
      <c r="G222" s="41">
        <v>0</v>
      </c>
      <c r="H222" s="42">
        <v>0</v>
      </c>
      <c r="I222" s="43">
        <f t="shared" si="36"/>
        <v>4.0070473886894424</v>
      </c>
    </row>
    <row r="223" spans="1:9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6"/>
        <v>0</v>
      </c>
    </row>
    <row r="224" spans="1:9" ht="15">
      <c r="A224" s="27" t="s">
        <v>17</v>
      </c>
      <c r="B224" s="41">
        <v>6.6568102706808459</v>
      </c>
      <c r="C224" s="41">
        <v>0</v>
      </c>
      <c r="D224" s="41">
        <v>26.367391713620016</v>
      </c>
      <c r="E224" s="41">
        <v>1.3935341319688721</v>
      </c>
      <c r="F224" s="397"/>
      <c r="G224" s="41">
        <v>0</v>
      </c>
      <c r="H224" s="42">
        <v>0</v>
      </c>
      <c r="I224" s="43">
        <f>SUM(B224:H224)</f>
        <v>34.41773611626973</v>
      </c>
    </row>
    <row r="225" spans="1:9" ht="15">
      <c r="A225" s="28" t="s">
        <v>139</v>
      </c>
      <c r="B225" s="44">
        <v>174.07787801867451</v>
      </c>
      <c r="C225" s="44">
        <v>2.7072526421416874</v>
      </c>
      <c r="D225" s="44">
        <v>638.7970255880042</v>
      </c>
      <c r="E225" s="44">
        <v>109.89416337045465</v>
      </c>
      <c r="F225" s="397"/>
      <c r="G225" s="44">
        <v>0</v>
      </c>
      <c r="H225" s="45">
        <v>0</v>
      </c>
      <c r="I225" s="40">
        <f>SUM(B225:H225)</f>
        <v>925.47631961927505</v>
      </c>
    </row>
    <row r="226" spans="1:9" ht="15">
      <c r="A226" s="27" t="s">
        <v>25</v>
      </c>
      <c r="B226" s="41">
        <v>90.336072018774601</v>
      </c>
      <c r="C226" s="41">
        <v>2.0789522421592563</v>
      </c>
      <c r="D226" s="41">
        <v>213.78175270767852</v>
      </c>
      <c r="E226" s="41">
        <v>720.38721910815582</v>
      </c>
      <c r="F226" s="397"/>
      <c r="G226" s="41">
        <v>150.23226955130826</v>
      </c>
      <c r="H226" s="42">
        <v>16.773055248713096</v>
      </c>
      <c r="I226" s="43">
        <f t="shared" si="36"/>
        <v>1193.5893208767895</v>
      </c>
    </row>
    <row r="227" spans="1:9" ht="15">
      <c r="A227" s="28" t="s">
        <v>24</v>
      </c>
      <c r="B227" s="44">
        <v>280.20543387827087</v>
      </c>
      <c r="C227" s="44">
        <v>0</v>
      </c>
      <c r="D227" s="44">
        <v>73.446600657542263</v>
      </c>
      <c r="E227" s="44">
        <v>0</v>
      </c>
      <c r="F227" s="397"/>
      <c r="G227" s="44">
        <v>0</v>
      </c>
      <c r="H227" s="45">
        <v>0</v>
      </c>
      <c r="I227" s="40">
        <f>SUM(B227:H227)</f>
        <v>353.65203453581313</v>
      </c>
    </row>
    <row r="228" spans="1:9" ht="15">
      <c r="A228" s="27" t="s">
        <v>59</v>
      </c>
      <c r="B228" s="41">
        <v>0.20770323686665476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6"/>
        <v>0.20770323686665476</v>
      </c>
    </row>
    <row r="229" spans="1:9" ht="15">
      <c r="A229" s="28" t="s">
        <v>22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6"/>
        <v>0</v>
      </c>
    </row>
    <row r="230" spans="1:9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>SUM(B230:H230)</f>
        <v>0</v>
      </c>
    </row>
    <row r="231" spans="1:9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6"/>
        <v>0</v>
      </c>
    </row>
    <row r="232" spans="1:9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36"/>
        <v>0</v>
      </c>
    </row>
    <row r="233" spans="1:9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36"/>
        <v>0</v>
      </c>
    </row>
    <row r="234" spans="1:9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36"/>
        <v>0</v>
      </c>
    </row>
    <row r="235" spans="1:9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36"/>
        <v>0</v>
      </c>
    </row>
    <row r="236" spans="1:9" ht="15">
      <c r="A236" s="34" t="s">
        <v>26</v>
      </c>
      <c r="B236" s="70">
        <f>SUM(B215:B231)</f>
        <v>564.23469834397656</v>
      </c>
      <c r="C236" s="70">
        <f t="shared" ref="C236:H236" si="37">SUM(C215:C231)</f>
        <v>10.773230332908494</v>
      </c>
      <c r="D236" s="70">
        <f>SUM(D215:D231)</f>
        <v>962.34700926863832</v>
      </c>
      <c r="E236" s="70">
        <f>SUM(E215:E231)</f>
        <v>835.78283013606438</v>
      </c>
      <c r="F236" s="70">
        <f>SUM(F215:F231)</f>
        <v>0</v>
      </c>
      <c r="G236" s="70">
        <f>SUM(G215:G231)</f>
        <v>150.23226955130826</v>
      </c>
      <c r="H236" s="71">
        <f t="shared" si="37"/>
        <v>16.773055248713096</v>
      </c>
      <c r="I236" s="40">
        <f>SUM(I215:I231)</f>
        <v>2540.1430928816089</v>
      </c>
    </row>
    <row r="237" spans="1:9" ht="15" thickBot="1">
      <c r="A237" s="31" t="s">
        <v>86</v>
      </c>
      <c r="B237" s="49">
        <f>IF($I236=0,"-",B236/$I236)</f>
        <v>0.2221271313120762</v>
      </c>
      <c r="C237" s="49">
        <f t="shared" ref="C237:H237" si="38">IF($I236=0,"-",C236/$I236)</f>
        <v>4.2411903341583179E-3</v>
      </c>
      <c r="D237" s="49">
        <f t="shared" si="38"/>
        <v>0.37885543218627304</v>
      </c>
      <c r="E237" s="49">
        <f t="shared" si="38"/>
        <v>0.32902982216955701</v>
      </c>
      <c r="F237" s="49">
        <f t="shared" si="38"/>
        <v>0</v>
      </c>
      <c r="G237" s="49">
        <f t="shared" si="38"/>
        <v>5.9143230935419705E-2</v>
      </c>
      <c r="H237" s="72">
        <f t="shared" si="38"/>
        <v>6.6031930625157324E-3</v>
      </c>
      <c r="I237" s="50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39">SUM(B242:H242)</f>
        <v>0</v>
      </c>
    </row>
    <row r="243" spans="1:9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39"/>
        <v>0</v>
      </c>
    </row>
    <row r="244" spans="1:9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39"/>
        <v>0</v>
      </c>
    </row>
    <row r="245" spans="1:9" ht="15">
      <c r="A245" s="28" t="s">
        <v>16</v>
      </c>
      <c r="B245" s="44">
        <v>307.73254845972531</v>
      </c>
      <c r="C245" s="44">
        <v>1.3752312105251439</v>
      </c>
      <c r="D245" s="44">
        <v>25.978790442976766</v>
      </c>
      <c r="E245" s="44">
        <v>0</v>
      </c>
      <c r="F245" s="397"/>
      <c r="G245" s="44">
        <v>0</v>
      </c>
      <c r="H245" s="45">
        <v>0</v>
      </c>
      <c r="I245" s="40">
        <f t="shared" si="39"/>
        <v>335.08657011322725</v>
      </c>
    </row>
    <row r="246" spans="1:9" ht="15">
      <c r="A246" s="27" t="s">
        <v>67</v>
      </c>
      <c r="B246" s="41">
        <v>94.528858411215452</v>
      </c>
      <c r="C246" s="41">
        <v>0.4069756878091611</v>
      </c>
      <c r="D246" s="41">
        <v>11.834725356724505</v>
      </c>
      <c r="E246" s="41">
        <v>0</v>
      </c>
      <c r="F246" s="397"/>
      <c r="G246" s="41">
        <v>0</v>
      </c>
      <c r="H246" s="42">
        <v>0</v>
      </c>
      <c r="I246" s="43">
        <f t="shared" si="39"/>
        <v>106.77055945574912</v>
      </c>
    </row>
    <row r="247" spans="1:9" ht="15">
      <c r="A247" s="28" t="s">
        <v>57</v>
      </c>
      <c r="B247" s="44">
        <v>0</v>
      </c>
      <c r="C247" s="44">
        <v>0</v>
      </c>
      <c r="D247" s="44">
        <v>0</v>
      </c>
      <c r="E247" s="44">
        <v>2.9825302211904745</v>
      </c>
      <c r="F247" s="397"/>
      <c r="G247" s="44">
        <v>0</v>
      </c>
      <c r="H247" s="45">
        <v>0</v>
      </c>
      <c r="I247" s="40">
        <f t="shared" si="39"/>
        <v>2.9825302211904745</v>
      </c>
    </row>
    <row r="248" spans="1:9" ht="15">
      <c r="A248" s="27" t="s">
        <v>12</v>
      </c>
      <c r="B248" s="41">
        <v>0</v>
      </c>
      <c r="C248" s="41">
        <v>0</v>
      </c>
      <c r="D248" s="41">
        <v>0</v>
      </c>
      <c r="E248" s="41">
        <v>0.514654919533442</v>
      </c>
      <c r="F248" s="397"/>
      <c r="G248" s="41">
        <v>0</v>
      </c>
      <c r="H248" s="42">
        <v>0</v>
      </c>
      <c r="I248" s="43">
        <f t="shared" si="39"/>
        <v>0.514654919533442</v>
      </c>
    </row>
    <row r="249" spans="1:9" ht="15">
      <c r="A249" s="28" t="s">
        <v>58</v>
      </c>
      <c r="B249" s="44">
        <v>0</v>
      </c>
      <c r="C249" s="44">
        <v>0</v>
      </c>
      <c r="D249" s="44">
        <v>0.13863453074817153</v>
      </c>
      <c r="E249" s="44">
        <v>0</v>
      </c>
      <c r="F249" s="397"/>
      <c r="G249" s="44">
        <v>0</v>
      </c>
      <c r="H249" s="45">
        <v>0</v>
      </c>
      <c r="I249" s="40">
        <f t="shared" si="39"/>
        <v>0.13863453074817153</v>
      </c>
    </row>
    <row r="250" spans="1:9" ht="15">
      <c r="A250" s="27" t="s">
        <v>17</v>
      </c>
      <c r="B250" s="41">
        <v>26.273527919683858</v>
      </c>
      <c r="C250" s="41">
        <v>1.069267364895734</v>
      </c>
      <c r="D250" s="41">
        <v>20.551827090883126</v>
      </c>
      <c r="E250" s="41">
        <v>0.2572563757830077</v>
      </c>
      <c r="F250" s="397"/>
      <c r="G250" s="41">
        <v>0</v>
      </c>
      <c r="H250" s="42">
        <v>0</v>
      </c>
      <c r="I250" s="43">
        <f>SUM(B250:H250)</f>
        <v>48.151878751245725</v>
      </c>
    </row>
    <row r="251" spans="1:9" ht="15">
      <c r="A251" s="28" t="s">
        <v>139</v>
      </c>
      <c r="B251" s="44">
        <v>577.12318371273318</v>
      </c>
      <c r="C251" s="44">
        <v>22.690687630900186</v>
      </c>
      <c r="D251" s="44">
        <v>431.19079862452207</v>
      </c>
      <c r="E251" s="44">
        <v>1.7310508665832571</v>
      </c>
      <c r="F251" s="397"/>
      <c r="G251" s="44">
        <v>0</v>
      </c>
      <c r="H251" s="45">
        <v>0</v>
      </c>
      <c r="I251" s="40">
        <f>SUM(B251:H251)</f>
        <v>1032.7357208347387</v>
      </c>
    </row>
    <row r="252" spans="1:9" ht="15">
      <c r="A252" s="27" t="s">
        <v>25</v>
      </c>
      <c r="B252" s="41">
        <v>186.45049989301953</v>
      </c>
      <c r="C252" s="41">
        <v>7.7342409347656353</v>
      </c>
      <c r="D252" s="41">
        <v>302.33919684436768</v>
      </c>
      <c r="E252" s="41">
        <v>950.22013059707092</v>
      </c>
      <c r="F252" s="397"/>
      <c r="G252" s="41">
        <v>345.51011243012829</v>
      </c>
      <c r="H252" s="42">
        <v>25.204333627237634</v>
      </c>
      <c r="I252" s="43">
        <f t="shared" si="39"/>
        <v>1817.4585143265899</v>
      </c>
    </row>
    <row r="253" spans="1:9" ht="15">
      <c r="A253" s="28" t="s">
        <v>24</v>
      </c>
      <c r="B253" s="44">
        <v>159.75582387609006</v>
      </c>
      <c r="C253" s="44">
        <v>0</v>
      </c>
      <c r="D253" s="44">
        <v>2.914428397476454</v>
      </c>
      <c r="E253" s="44">
        <v>0</v>
      </c>
      <c r="F253" s="397"/>
      <c r="G253" s="44">
        <v>0</v>
      </c>
      <c r="H253" s="45">
        <v>0</v>
      </c>
      <c r="I253" s="40">
        <f>SUM(B253:H253)</f>
        <v>162.67025227356652</v>
      </c>
    </row>
    <row r="254" spans="1:9" ht="15">
      <c r="A254" s="27" t="s">
        <v>59</v>
      </c>
      <c r="B254" s="41">
        <v>4.1290229685940973</v>
      </c>
      <c r="C254" s="41">
        <v>2.11201579083871</v>
      </c>
      <c r="D254" s="41">
        <v>3.8517005304049414</v>
      </c>
      <c r="E254" s="41">
        <v>0</v>
      </c>
      <c r="F254" s="397"/>
      <c r="G254" s="41">
        <v>0</v>
      </c>
      <c r="H254" s="42">
        <v>0</v>
      </c>
      <c r="I254" s="43">
        <f t="shared" si="39"/>
        <v>10.092739289837748</v>
      </c>
    </row>
    <row r="255" spans="1:9" ht="15">
      <c r="A255" s="28" t="s">
        <v>22</v>
      </c>
      <c r="B255" s="44">
        <v>2.3412131709786825</v>
      </c>
      <c r="C255" s="44">
        <v>5.015585608422013</v>
      </c>
      <c r="D255" s="44">
        <v>26.108565809392655</v>
      </c>
      <c r="E255" s="44">
        <v>0</v>
      </c>
      <c r="F255" s="397"/>
      <c r="G255" s="44">
        <v>0</v>
      </c>
      <c r="H255" s="45">
        <v>0</v>
      </c>
      <c r="I255" s="40">
        <f t="shared" si="39"/>
        <v>33.465364588793349</v>
      </c>
    </row>
    <row r="256" spans="1:9" ht="15">
      <c r="A256" s="27" t="s">
        <v>21</v>
      </c>
      <c r="B256" s="41">
        <v>1.0784794552206716</v>
      </c>
      <c r="C256" s="41">
        <v>0</v>
      </c>
      <c r="D256" s="41">
        <v>0.26961986380516789</v>
      </c>
      <c r="E256" s="41">
        <v>0</v>
      </c>
      <c r="F256" s="397"/>
      <c r="G256" s="41">
        <v>0</v>
      </c>
      <c r="H256" s="42">
        <v>0</v>
      </c>
      <c r="I256" s="43">
        <f>SUM(B256:H256)</f>
        <v>1.3480993190258395</v>
      </c>
    </row>
    <row r="257" spans="1:9" ht="15">
      <c r="A257" s="29" t="s">
        <v>63</v>
      </c>
      <c r="B257" s="44">
        <v>1.3394362005141873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39"/>
        <v>1.3394362005141873</v>
      </c>
    </row>
    <row r="258" spans="1:9">
      <c r="A258" s="58" t="s">
        <v>23</v>
      </c>
      <c r="B258" s="62">
        <v>1.3394362005141873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39"/>
        <v>1.3394362005141873</v>
      </c>
    </row>
    <row r="259" spans="1:9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39"/>
        <v>0</v>
      </c>
    </row>
    <row r="260" spans="1:9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39"/>
        <v>0</v>
      </c>
    </row>
    <row r="261" spans="1:9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39"/>
        <v>0</v>
      </c>
    </row>
    <row r="262" spans="1:9" ht="15">
      <c r="A262" s="34" t="s">
        <v>26</v>
      </c>
      <c r="B262" s="70">
        <f>SUM(B241:B257)</f>
        <v>1360.7525940677754</v>
      </c>
      <c r="C262" s="70">
        <f t="shared" ref="C262:H262" si="40">SUM(C241:C257)</f>
        <v>40.404004228156587</v>
      </c>
      <c r="D262" s="70">
        <f>SUM(D241:D257)</f>
        <v>825.17828749130138</v>
      </c>
      <c r="E262" s="70">
        <f>SUM(E241:E257)</f>
        <v>955.70562298016114</v>
      </c>
      <c r="F262" s="70">
        <f>SUM(F241:F257)</f>
        <v>0</v>
      </c>
      <c r="G262" s="70">
        <f>SUM(G241:G257)</f>
        <v>345.51011243012829</v>
      </c>
      <c r="H262" s="71">
        <f t="shared" si="40"/>
        <v>25.204333627237634</v>
      </c>
      <c r="I262" s="40">
        <f>SUM(I241:I257)</f>
        <v>3552.7549548247607</v>
      </c>
    </row>
    <row r="263" spans="1:9" ht="15" thickBot="1">
      <c r="A263" s="31" t="s">
        <v>86</v>
      </c>
      <c r="B263" s="49">
        <f>IF($I262=0,"-",B262/$I262)</f>
        <v>0.38301335481070192</v>
      </c>
      <c r="C263" s="49">
        <f t="shared" ref="C263:H263" si="41">IF($I262=0,"-",C262/$I262)</f>
        <v>1.137258402054625E-2</v>
      </c>
      <c r="D263" s="49">
        <f t="shared" si="41"/>
        <v>0.23226434076762922</v>
      </c>
      <c r="E263" s="49">
        <f t="shared" si="41"/>
        <v>0.26900409263585173</v>
      </c>
      <c r="F263" s="49">
        <f t="shared" si="41"/>
        <v>0</v>
      </c>
      <c r="G263" s="49">
        <f t="shared" si="41"/>
        <v>9.7251320967384466E-2</v>
      </c>
      <c r="H263" s="72">
        <f t="shared" si="41"/>
        <v>7.0943067978863281E-3</v>
      </c>
      <c r="I263" s="50">
        <f>SUM(B263:H263)</f>
        <v>1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0.86580958726039392</v>
      </c>
      <c r="C267" s="38">
        <v>0</v>
      </c>
      <c r="D267" s="38">
        <v>0.57942641608964807</v>
      </c>
      <c r="E267" s="38">
        <v>0</v>
      </c>
      <c r="F267" s="396"/>
      <c r="G267" s="38">
        <v>0</v>
      </c>
      <c r="H267" s="39">
        <v>0</v>
      </c>
      <c r="I267" s="40">
        <f>SUM(B267:H267)</f>
        <v>1.445236003350042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2">SUM(B268:H268)</f>
        <v>0</v>
      </c>
    </row>
    <row r="269" spans="1:9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2"/>
        <v>0</v>
      </c>
    </row>
    <row r="270" spans="1:9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2"/>
        <v>0</v>
      </c>
    </row>
    <row r="271" spans="1:9" ht="15">
      <c r="A271" s="28" t="s">
        <v>16</v>
      </c>
      <c r="B271" s="44">
        <v>29.907844457795836</v>
      </c>
      <c r="C271" s="44">
        <v>91.052986467888374</v>
      </c>
      <c r="D271" s="44">
        <v>35.565940224680794</v>
      </c>
      <c r="E271" s="44">
        <v>0</v>
      </c>
      <c r="F271" s="397"/>
      <c r="G271" s="44">
        <v>0</v>
      </c>
      <c r="H271" s="45">
        <v>0</v>
      </c>
      <c r="I271" s="40">
        <f t="shared" si="42"/>
        <v>156.52677115036499</v>
      </c>
    </row>
    <row r="272" spans="1:9" ht="15">
      <c r="A272" s="27" t="s">
        <v>67</v>
      </c>
      <c r="B272" s="41">
        <v>2.6823890565313855</v>
      </c>
      <c r="C272" s="41">
        <v>0.34863146775430914</v>
      </c>
      <c r="D272" s="41">
        <v>8.3504745592269689</v>
      </c>
      <c r="E272" s="41">
        <v>0.29115904800310999</v>
      </c>
      <c r="F272" s="397"/>
      <c r="G272" s="41">
        <v>0</v>
      </c>
      <c r="H272" s="42">
        <v>0</v>
      </c>
      <c r="I272" s="43">
        <f t="shared" si="42"/>
        <v>11.672654131515774</v>
      </c>
    </row>
    <row r="273" spans="1:9" ht="15">
      <c r="A273" s="28" t="s">
        <v>57</v>
      </c>
      <c r="B273" s="44">
        <v>0</v>
      </c>
      <c r="C273" s="44">
        <v>0</v>
      </c>
      <c r="D273" s="44">
        <v>0</v>
      </c>
      <c r="E273" s="44">
        <v>24.440217786287342</v>
      </c>
      <c r="F273" s="397"/>
      <c r="G273" s="44">
        <v>0</v>
      </c>
      <c r="H273" s="45">
        <v>0</v>
      </c>
      <c r="I273" s="40">
        <f t="shared" si="42"/>
        <v>24.440217786287342</v>
      </c>
    </row>
    <row r="274" spans="1:9" ht="15">
      <c r="A274" s="27" t="s">
        <v>12</v>
      </c>
      <c r="B274" s="41">
        <v>0</v>
      </c>
      <c r="C274" s="41">
        <v>0</v>
      </c>
      <c r="D274" s="41">
        <v>0</v>
      </c>
      <c r="E274" s="41">
        <v>4.3975442041442554E-2</v>
      </c>
      <c r="F274" s="397"/>
      <c r="G274" s="41">
        <v>0</v>
      </c>
      <c r="H274" s="42">
        <v>0</v>
      </c>
      <c r="I274" s="43">
        <f t="shared" si="42"/>
        <v>4.3975442041442554E-2</v>
      </c>
    </row>
    <row r="275" spans="1:9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42"/>
        <v>0</v>
      </c>
    </row>
    <row r="276" spans="1:9" ht="15">
      <c r="A276" s="27" t="s">
        <v>17</v>
      </c>
      <c r="B276" s="41">
        <v>1.3921374432521525E-3</v>
      </c>
      <c r="C276" s="41">
        <v>0</v>
      </c>
      <c r="D276" s="41">
        <v>2.6894590390179423E-2</v>
      </c>
      <c r="E276" s="41">
        <v>0</v>
      </c>
      <c r="F276" s="397"/>
      <c r="G276" s="41">
        <v>0</v>
      </c>
      <c r="H276" s="42">
        <v>0</v>
      </c>
      <c r="I276" s="43">
        <f>SUM(B276:H276)</f>
        <v>2.8286727833431575E-2</v>
      </c>
    </row>
    <row r="277" spans="1:9" ht="15">
      <c r="A277" s="28" t="s">
        <v>139</v>
      </c>
      <c r="B277" s="44">
        <v>22.44190229622151</v>
      </c>
      <c r="C277" s="44">
        <v>167.23995012032421</v>
      </c>
      <c r="D277" s="44">
        <v>943.5094138125844</v>
      </c>
      <c r="E277" s="44">
        <v>0</v>
      </c>
      <c r="F277" s="397"/>
      <c r="G277" s="44">
        <v>0</v>
      </c>
      <c r="H277" s="45">
        <v>0</v>
      </c>
      <c r="I277" s="40">
        <f>SUM(B277:H277)</f>
        <v>1133.1912662291302</v>
      </c>
    </row>
    <row r="278" spans="1:9" ht="15">
      <c r="A278" s="27" t="s">
        <v>25</v>
      </c>
      <c r="B278" s="41">
        <v>4.6483362794585705</v>
      </c>
      <c r="C278" s="41">
        <v>0</v>
      </c>
      <c r="D278" s="41">
        <v>131.96450321728184</v>
      </c>
      <c r="E278" s="41">
        <v>430.33727130914423</v>
      </c>
      <c r="F278" s="397"/>
      <c r="G278" s="41">
        <v>6.4571139014422183</v>
      </c>
      <c r="H278" s="42">
        <v>0</v>
      </c>
      <c r="I278" s="43">
        <f t="shared" si="42"/>
        <v>573.4072247073268</v>
      </c>
    </row>
    <row r="279" spans="1:9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>SUM(B279:H279)</f>
        <v>0</v>
      </c>
    </row>
    <row r="280" spans="1:9" ht="15">
      <c r="A280" s="27" t="s">
        <v>59</v>
      </c>
      <c r="B280" s="41">
        <v>0.34047112946674879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2"/>
        <v>0.34047112946674879</v>
      </c>
    </row>
    <row r="281" spans="1:9" ht="15">
      <c r="A281" s="28" t="s">
        <v>21</v>
      </c>
      <c r="B281" s="44">
        <v>0.30360435854408102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2"/>
        <v>0.30360435854408102</v>
      </c>
    </row>
    <row r="282" spans="1:9" ht="15">
      <c r="A282" s="27" t="s">
        <v>22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2"/>
        <v>0</v>
      </c>
    </row>
    <row r="284" spans="1:9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42"/>
        <v>0</v>
      </c>
    </row>
    <row r="285" spans="1:9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42"/>
        <v>0</v>
      </c>
    </row>
    <row r="286" spans="1:9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42"/>
        <v>0</v>
      </c>
    </row>
    <row r="287" spans="1:9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42"/>
        <v>0</v>
      </c>
    </row>
    <row r="288" spans="1:9" ht="15">
      <c r="A288" s="34" t="s">
        <v>26</v>
      </c>
      <c r="B288" s="70">
        <f>SUM(B267:B283)</f>
        <v>61.191749302721782</v>
      </c>
      <c r="C288" s="70">
        <f t="shared" ref="C288:H288" si="43">SUM(C267:C283)</f>
        <v>258.6415680559669</v>
      </c>
      <c r="D288" s="70">
        <f>SUM(D267:D283)</f>
        <v>1119.996652820254</v>
      </c>
      <c r="E288" s="70">
        <f>SUM(E267:E283)</f>
        <v>455.11262358547611</v>
      </c>
      <c r="F288" s="70">
        <f>SUM(F267:F283)</f>
        <v>0</v>
      </c>
      <c r="G288" s="70">
        <f>SUM(G267:G283)</f>
        <v>6.4571139014422183</v>
      </c>
      <c r="H288" s="71">
        <f t="shared" si="43"/>
        <v>0</v>
      </c>
      <c r="I288" s="40">
        <f>SUM(I267:I283)</f>
        <v>1901.3997076658609</v>
      </c>
    </row>
    <row r="289" spans="1:9" ht="15" thickBot="1">
      <c r="A289" s="31" t="s">
        <v>86</v>
      </c>
      <c r="B289" s="49">
        <f>IF($I288=0,"-",B288/$I288)</f>
        <v>3.2182475392215221E-2</v>
      </c>
      <c r="C289" s="49">
        <f t="shared" ref="C289:H289" si="44">IF($I288=0,"-",C288/$I288)</f>
        <v>0.13602693164051902</v>
      </c>
      <c r="D289" s="49">
        <f t="shared" si="44"/>
        <v>0.58903798517732531</v>
      </c>
      <c r="E289" s="49">
        <f t="shared" si="44"/>
        <v>0.23935662856715581</v>
      </c>
      <c r="F289" s="49">
        <f t="shared" si="44"/>
        <v>0</v>
      </c>
      <c r="G289" s="49">
        <f t="shared" si="44"/>
        <v>3.3959792227847277E-3</v>
      </c>
      <c r="H289" s="72">
        <f t="shared" si="44"/>
        <v>0</v>
      </c>
      <c r="I289" s="50">
        <f>SUM(B289:H289)</f>
        <v>1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5">SUM(B294:H294)</f>
        <v>0</v>
      </c>
    </row>
    <row r="295" spans="1:9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5"/>
        <v>0</v>
      </c>
    </row>
    <row r="296" spans="1:9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5"/>
        <v>0</v>
      </c>
    </row>
    <row r="297" spans="1:9" ht="15">
      <c r="A297" s="28" t="s">
        <v>16</v>
      </c>
      <c r="B297" s="44">
        <v>98.395039743658373</v>
      </c>
      <c r="C297" s="44">
        <v>280.63073268286223</v>
      </c>
      <c r="D297" s="44">
        <v>29.544480330955462</v>
      </c>
      <c r="E297" s="44">
        <v>0</v>
      </c>
      <c r="F297" s="397"/>
      <c r="G297" s="44">
        <v>0</v>
      </c>
      <c r="H297" s="45">
        <v>0</v>
      </c>
      <c r="I297" s="40">
        <f t="shared" si="45"/>
        <v>408.57025275747606</v>
      </c>
    </row>
    <row r="298" spans="1:9" ht="15">
      <c r="A298" s="27" t="s">
        <v>67</v>
      </c>
      <c r="B298" s="41">
        <v>113.19726007714755</v>
      </c>
      <c r="C298" s="41">
        <v>103.61110793065211</v>
      </c>
      <c r="D298" s="41">
        <v>27.290644846026193</v>
      </c>
      <c r="E298" s="41">
        <v>0.41022488411270669</v>
      </c>
      <c r="F298" s="397"/>
      <c r="G298" s="41">
        <v>0</v>
      </c>
      <c r="H298" s="42">
        <v>0</v>
      </c>
      <c r="I298" s="43">
        <f t="shared" si="45"/>
        <v>244.50923773793855</v>
      </c>
    </row>
    <row r="299" spans="1:9" ht="15">
      <c r="A299" s="28" t="s">
        <v>57</v>
      </c>
      <c r="B299" s="44">
        <v>0</v>
      </c>
      <c r="C299" s="44">
        <v>0</v>
      </c>
      <c r="D299" s="44">
        <v>0</v>
      </c>
      <c r="E299" s="44">
        <v>1.6437983384972921</v>
      </c>
      <c r="F299" s="397"/>
      <c r="G299" s="44">
        <v>0</v>
      </c>
      <c r="H299" s="45">
        <v>0</v>
      </c>
      <c r="I299" s="40">
        <f t="shared" si="45"/>
        <v>1.6437983384972921</v>
      </c>
    </row>
    <row r="300" spans="1:9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45"/>
        <v>0</v>
      </c>
    </row>
    <row r="301" spans="1:9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5"/>
        <v>0</v>
      </c>
    </row>
    <row r="302" spans="1:9" ht="15">
      <c r="A302" s="27" t="s">
        <v>17</v>
      </c>
      <c r="B302" s="41">
        <v>2.4129042900452085</v>
      </c>
      <c r="C302" s="41">
        <v>10.326946247691476</v>
      </c>
      <c r="D302" s="41">
        <v>14.019873268974392</v>
      </c>
      <c r="E302" s="41">
        <v>20.550590574590625</v>
      </c>
      <c r="F302" s="397"/>
      <c r="G302" s="41">
        <v>0</v>
      </c>
      <c r="H302" s="42">
        <v>0</v>
      </c>
      <c r="I302" s="43">
        <f>SUM(B302:H302)</f>
        <v>47.310314381301701</v>
      </c>
    </row>
    <row r="303" spans="1:9" ht="15">
      <c r="A303" s="28" t="s">
        <v>139</v>
      </c>
      <c r="B303" s="44">
        <v>136.97567993160797</v>
      </c>
      <c r="C303" s="44">
        <v>1792.1875170622832</v>
      </c>
      <c r="D303" s="44">
        <v>302.77951037230042</v>
      </c>
      <c r="E303" s="44">
        <v>3.1976706605343543</v>
      </c>
      <c r="F303" s="397"/>
      <c r="G303" s="44">
        <v>0</v>
      </c>
      <c r="H303" s="45">
        <v>0</v>
      </c>
      <c r="I303" s="40">
        <f>SUM(B303:H303)</f>
        <v>2235.140378026726</v>
      </c>
    </row>
    <row r="304" spans="1:9" ht="15">
      <c r="A304" s="27" t="s">
        <v>25</v>
      </c>
      <c r="B304" s="41">
        <v>122.20774809431869</v>
      </c>
      <c r="C304" s="41">
        <v>12.772908292705949</v>
      </c>
      <c r="D304" s="41">
        <v>41.257146325359187</v>
      </c>
      <c r="E304" s="41">
        <v>1020.397444406828</v>
      </c>
      <c r="F304" s="397"/>
      <c r="G304" s="41">
        <v>77.755209576316105</v>
      </c>
      <c r="H304" s="42">
        <v>9.6146198852278139E-2</v>
      </c>
      <c r="I304" s="43">
        <f t="shared" si="45"/>
        <v>1274.48660289438</v>
      </c>
    </row>
    <row r="305" spans="1:9" ht="15">
      <c r="A305" s="28" t="s">
        <v>24</v>
      </c>
      <c r="B305" s="44">
        <v>15.53562270618627</v>
      </c>
      <c r="C305" s="44">
        <v>32.908336722627006</v>
      </c>
      <c r="D305" s="44">
        <v>91.124717251006203</v>
      </c>
      <c r="E305" s="44">
        <v>0</v>
      </c>
      <c r="F305" s="397"/>
      <c r="G305" s="44">
        <v>0</v>
      </c>
      <c r="H305" s="45">
        <v>0</v>
      </c>
      <c r="I305" s="40">
        <f>SUM(B305:H305)</f>
        <v>139.56867667981948</v>
      </c>
    </row>
    <row r="306" spans="1:9" ht="15">
      <c r="A306" s="27" t="s">
        <v>59</v>
      </c>
      <c r="B306" s="41">
        <v>8.3981304917940101</v>
      </c>
      <c r="C306" s="41">
        <v>0</v>
      </c>
      <c r="D306" s="41">
        <v>3.9233690428835666</v>
      </c>
      <c r="E306" s="41">
        <v>0</v>
      </c>
      <c r="F306" s="397"/>
      <c r="G306" s="41">
        <v>0</v>
      </c>
      <c r="H306" s="42">
        <v>0</v>
      </c>
      <c r="I306" s="43">
        <f t="shared" si="45"/>
        <v>12.321499534677576</v>
      </c>
    </row>
    <row r="307" spans="1:9" ht="15">
      <c r="A307" s="28" t="s">
        <v>22</v>
      </c>
      <c r="B307" s="44">
        <v>31.02150658767923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5"/>
        <v>31.02150658767923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5"/>
        <v>0</v>
      </c>
    </row>
    <row r="310" spans="1:9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45"/>
        <v>0</v>
      </c>
    </row>
    <row r="311" spans="1:9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45"/>
        <v>0</v>
      </c>
    </row>
    <row r="312" spans="1:9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45"/>
        <v>0</v>
      </c>
    </row>
    <row r="313" spans="1:9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45"/>
        <v>0</v>
      </c>
    </row>
    <row r="314" spans="1:9" ht="15">
      <c r="A314" s="34" t="s">
        <v>26</v>
      </c>
      <c r="B314" s="70">
        <f>SUM(B293:B309)</f>
        <v>528.14389192243732</v>
      </c>
      <c r="C314" s="70">
        <f t="shared" ref="C314:H314" si="46">SUM(C293:C309)</f>
        <v>2232.4375489388221</v>
      </c>
      <c r="D314" s="70">
        <f>SUM(D293:D309)</f>
        <v>509.9397414375054</v>
      </c>
      <c r="E314" s="70">
        <f>SUM(E293:E309)</f>
        <v>1046.199728864563</v>
      </c>
      <c r="F314" s="70">
        <f>SUM(F293:F309)</f>
        <v>0</v>
      </c>
      <c r="G314" s="70">
        <f>SUM(G293:G309)</f>
        <v>77.755209576316105</v>
      </c>
      <c r="H314" s="71">
        <f t="shared" si="46"/>
        <v>9.6146198852278139E-2</v>
      </c>
      <c r="I314" s="40">
        <f>SUM(I293:I309)</f>
        <v>4394.5722669384968</v>
      </c>
    </row>
    <row r="315" spans="1:9" ht="15" thickBot="1">
      <c r="A315" s="31" t="s">
        <v>86</v>
      </c>
      <c r="B315" s="49">
        <f>IF($I314=0,"-",B314/$I314)</f>
        <v>0.12018095501484874</v>
      </c>
      <c r="C315" s="49">
        <f t="shared" ref="C315:H315" si="47">IF($I314=0,"-",C314/$I314)</f>
        <v>0.50799882521765016</v>
      </c>
      <c r="D315" s="49">
        <f t="shared" si="47"/>
        <v>0.11603853810162912</v>
      </c>
      <c r="E315" s="49">
        <f t="shared" si="47"/>
        <v>0.23806633850019807</v>
      </c>
      <c r="F315" s="49">
        <f t="shared" si="47"/>
        <v>0</v>
      </c>
      <c r="G315" s="49">
        <f t="shared" si="47"/>
        <v>1.76934647681843E-2</v>
      </c>
      <c r="H315" s="72">
        <f t="shared" si="47"/>
        <v>2.1878397489469192E-5</v>
      </c>
      <c r="I315" s="50">
        <f>SUM(B315:H315)</f>
        <v>0.99999999999999989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48">SUM(B320:H320)</f>
        <v>0</v>
      </c>
    </row>
    <row r="321" spans="1:9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48"/>
        <v>0</v>
      </c>
    </row>
    <row r="322" spans="1:9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48"/>
        <v>0</v>
      </c>
    </row>
    <row r="323" spans="1:9" ht="15">
      <c r="A323" s="28" t="s">
        <v>16</v>
      </c>
      <c r="B323" s="44">
        <v>130.33837035507199</v>
      </c>
      <c r="C323" s="44">
        <v>498.0073239237966</v>
      </c>
      <c r="D323" s="44">
        <v>192.5261392700165</v>
      </c>
      <c r="E323" s="44">
        <v>0</v>
      </c>
      <c r="F323" s="397"/>
      <c r="G323" s="44">
        <v>0</v>
      </c>
      <c r="H323" s="45">
        <v>0</v>
      </c>
      <c r="I323" s="40">
        <f t="shared" si="48"/>
        <v>820.87183354888509</v>
      </c>
    </row>
    <row r="324" spans="1:9" ht="15">
      <c r="A324" s="27" t="s">
        <v>67</v>
      </c>
      <c r="B324" s="41">
        <v>7.2713740613174211</v>
      </c>
      <c r="C324" s="41">
        <v>2.3058244416527353E-4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48"/>
        <v>7.2716046437615862</v>
      </c>
    </row>
    <row r="325" spans="1:9" ht="15">
      <c r="A325" s="28" t="s">
        <v>57</v>
      </c>
      <c r="B325" s="44">
        <v>1.8116620833160066E-4</v>
      </c>
      <c r="C325" s="44">
        <v>1.4692955024400105</v>
      </c>
      <c r="D325" s="44">
        <v>0</v>
      </c>
      <c r="E325" s="44">
        <v>4.1638863516443916</v>
      </c>
      <c r="F325" s="397"/>
      <c r="G325" s="44">
        <v>0</v>
      </c>
      <c r="H325" s="45">
        <v>0</v>
      </c>
      <c r="I325" s="40">
        <f t="shared" si="48"/>
        <v>5.6333630202927338</v>
      </c>
    </row>
    <row r="326" spans="1:9" ht="15">
      <c r="A326" s="27" t="s">
        <v>12</v>
      </c>
      <c r="B326" s="41">
        <v>1.0711447632430392E-4</v>
      </c>
      <c r="C326" s="41">
        <v>0</v>
      </c>
      <c r="D326" s="41">
        <v>0</v>
      </c>
      <c r="E326" s="41">
        <v>0.11975096321272986</v>
      </c>
      <c r="F326" s="397"/>
      <c r="G326" s="41">
        <v>0</v>
      </c>
      <c r="H326" s="42">
        <v>0</v>
      </c>
      <c r="I326" s="43">
        <f t="shared" si="48"/>
        <v>0.11985807768905417</v>
      </c>
    </row>
    <row r="327" spans="1:9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48"/>
        <v>0</v>
      </c>
    </row>
    <row r="328" spans="1:9" ht="15">
      <c r="A328" s="27" t="s">
        <v>17</v>
      </c>
      <c r="B328" s="41">
        <v>6.0402032116363916E-3</v>
      </c>
      <c r="C328" s="41">
        <v>0</v>
      </c>
      <c r="D328" s="41">
        <v>5.4746067282105445E-5</v>
      </c>
      <c r="E328" s="41">
        <v>0</v>
      </c>
      <c r="F328" s="397"/>
      <c r="G328" s="41">
        <v>0</v>
      </c>
      <c r="H328" s="42">
        <v>0</v>
      </c>
      <c r="I328" s="43">
        <f>SUM(B328:H328)</f>
        <v>6.0949492789184974E-3</v>
      </c>
    </row>
    <row r="329" spans="1:9" ht="15">
      <c r="A329" s="28" t="s">
        <v>139</v>
      </c>
      <c r="B329" s="44">
        <v>1166.018779204154</v>
      </c>
      <c r="C329" s="44">
        <v>6165.5382235751749</v>
      </c>
      <c r="D329" s="44">
        <v>1453.8432163084085</v>
      </c>
      <c r="E329" s="44">
        <v>401.07269454897857</v>
      </c>
      <c r="F329" s="397"/>
      <c r="G329" s="44">
        <v>0</v>
      </c>
      <c r="H329" s="45">
        <v>0</v>
      </c>
      <c r="I329" s="40">
        <f>SUM(B329:H329)</f>
        <v>9186.4729136367168</v>
      </c>
    </row>
    <row r="330" spans="1:9" ht="15">
      <c r="A330" s="27" t="s">
        <v>25</v>
      </c>
      <c r="B330" s="41">
        <v>345.02392220805825</v>
      </c>
      <c r="C330" s="41">
        <v>41.939870489961891</v>
      </c>
      <c r="D330" s="41">
        <v>96.825062257088931</v>
      </c>
      <c r="E330" s="41">
        <v>6258.8661257909789</v>
      </c>
      <c r="F330" s="397"/>
      <c r="G330" s="41">
        <v>361.37415183627354</v>
      </c>
      <c r="H330" s="42">
        <v>0</v>
      </c>
      <c r="I330" s="43">
        <f t="shared" si="48"/>
        <v>7104.0291325823619</v>
      </c>
    </row>
    <row r="331" spans="1:9" ht="15">
      <c r="A331" s="28" t="s">
        <v>24</v>
      </c>
      <c r="B331" s="44">
        <v>33.899592135640106</v>
      </c>
      <c r="C331" s="44">
        <v>0</v>
      </c>
      <c r="D331" s="44">
        <v>8.563280316260526</v>
      </c>
      <c r="E331" s="44">
        <v>0</v>
      </c>
      <c r="F331" s="397"/>
      <c r="G331" s="44">
        <v>0</v>
      </c>
      <c r="H331" s="45">
        <v>0</v>
      </c>
      <c r="I331" s="40">
        <f>SUM(B331:H331)</f>
        <v>42.46287245190063</v>
      </c>
    </row>
    <row r="332" spans="1:9" ht="15">
      <c r="A332" s="27" t="s">
        <v>59</v>
      </c>
      <c r="B332" s="41">
        <v>7.4787698443088427E-2</v>
      </c>
      <c r="C332" s="41">
        <v>0.18696924610772106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0.2617569445508095</v>
      </c>
    </row>
    <row r="333" spans="1:9" ht="15">
      <c r="A333" s="28" t="s">
        <v>22</v>
      </c>
      <c r="B333" s="44">
        <v>14.682953840874745</v>
      </c>
      <c r="C333" s="44">
        <v>5592.1260016635588</v>
      </c>
      <c r="D333" s="44">
        <v>1.3852399344034547</v>
      </c>
      <c r="E333" s="44">
        <v>0</v>
      </c>
      <c r="F333" s="397"/>
      <c r="G333" s="44">
        <v>0</v>
      </c>
      <c r="H333" s="45">
        <v>0</v>
      </c>
      <c r="I333" s="40">
        <f t="shared" si="48"/>
        <v>5608.1941954388367</v>
      </c>
    </row>
    <row r="334" spans="1:9" ht="15">
      <c r="A334" s="27" t="s">
        <v>21</v>
      </c>
      <c r="B334" s="41">
        <v>2.8132469287003135</v>
      </c>
      <c r="C334" s="41">
        <v>5.1099544607341922</v>
      </c>
      <c r="D334" s="41">
        <v>1.5909458216926942</v>
      </c>
      <c r="E334" s="41">
        <v>0</v>
      </c>
      <c r="F334" s="397"/>
      <c r="G334" s="41">
        <v>0</v>
      </c>
      <c r="H334" s="42">
        <v>0</v>
      </c>
      <c r="I334" s="43">
        <f>SUM(B334:H334)</f>
        <v>9.5141472111272005</v>
      </c>
    </row>
    <row r="335" spans="1:9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48"/>
        <v>0</v>
      </c>
    </row>
    <row r="336" spans="1:9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48"/>
        <v>0</v>
      </c>
    </row>
    <row r="337" spans="1:9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48"/>
        <v>0</v>
      </c>
    </row>
    <row r="338" spans="1:9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48"/>
        <v>0</v>
      </c>
    </row>
    <row r="339" spans="1:9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48"/>
        <v>0</v>
      </c>
    </row>
    <row r="340" spans="1:9" ht="15">
      <c r="A340" s="34" t="s">
        <v>26</v>
      </c>
      <c r="B340" s="70">
        <f>SUM(B319:B335)</f>
        <v>1700.129354916156</v>
      </c>
      <c r="C340" s="70">
        <f t="shared" ref="C340:H340" si="49">SUM(C319:C335)</f>
        <v>12304.377869444219</v>
      </c>
      <c r="D340" s="70">
        <f>SUM(D319:D335)</f>
        <v>1754.7339386539379</v>
      </c>
      <c r="E340" s="70">
        <f>SUM(E319:E335)</f>
        <v>6664.2224576548142</v>
      </c>
      <c r="F340" s="70">
        <f>SUM(F319:F335)</f>
        <v>0</v>
      </c>
      <c r="G340" s="70">
        <f>SUM(G319:G335)</f>
        <v>361.37415183627354</v>
      </c>
      <c r="H340" s="71">
        <f t="shared" si="49"/>
        <v>0</v>
      </c>
      <c r="I340" s="40">
        <f>SUM(I319:I335)</f>
        <v>22784.837772505402</v>
      </c>
    </row>
    <row r="341" spans="1:9" ht="15" thickBot="1">
      <c r="A341" s="31" t="s">
        <v>86</v>
      </c>
      <c r="B341" s="49">
        <f>IF($I340=0,"-",B340/$I340)</f>
        <v>7.4616697818569167E-2</v>
      </c>
      <c r="C341" s="49">
        <f t="shared" ref="C341:H341" si="50">IF($I340=0,"-",C340/$I340)</f>
        <v>0.54002481792044987</v>
      </c>
      <c r="D341" s="49">
        <f t="shared" si="50"/>
        <v>7.7013229419231846E-2</v>
      </c>
      <c r="E341" s="49">
        <f t="shared" si="50"/>
        <v>0.2924849640885559</v>
      </c>
      <c r="F341" s="49">
        <f t="shared" si="50"/>
        <v>0</v>
      </c>
      <c r="G341" s="49">
        <f t="shared" si="50"/>
        <v>1.5860290753193156E-2</v>
      </c>
      <c r="H341" s="72">
        <f t="shared" si="50"/>
        <v>0</v>
      </c>
      <c r="I341" s="50">
        <f>SUM(B341:H341)</f>
        <v>0.99999999999999989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51">SUM(B346:H346)</f>
        <v>0</v>
      </c>
    </row>
    <row r="347" spans="1:9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1"/>
        <v>0</v>
      </c>
    </row>
    <row r="348" spans="1:9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1"/>
        <v>0</v>
      </c>
    </row>
    <row r="349" spans="1:9" ht="15">
      <c r="A349" s="28" t="s">
        <v>16</v>
      </c>
      <c r="B349" s="44">
        <v>5.9738004888747449</v>
      </c>
      <c r="C349" s="44">
        <v>0.26819868883251929</v>
      </c>
      <c r="D349" s="44">
        <v>9.7310997049525234</v>
      </c>
      <c r="E349" s="44">
        <v>0</v>
      </c>
      <c r="F349" s="397"/>
      <c r="G349" s="44">
        <v>0</v>
      </c>
      <c r="H349" s="45">
        <v>0</v>
      </c>
      <c r="I349" s="40">
        <f t="shared" si="51"/>
        <v>15.973098882659787</v>
      </c>
    </row>
    <row r="350" spans="1:9" ht="15">
      <c r="A350" s="27" t="s">
        <v>67</v>
      </c>
      <c r="B350" s="41">
        <v>17.324198945313491</v>
      </c>
      <c r="C350" s="41">
        <v>0</v>
      </c>
      <c r="D350" s="41">
        <v>5.8846382629237306</v>
      </c>
      <c r="E350" s="41">
        <v>0</v>
      </c>
      <c r="F350" s="397"/>
      <c r="G350" s="41">
        <v>0</v>
      </c>
      <c r="H350" s="42">
        <v>0</v>
      </c>
      <c r="I350" s="43">
        <f t="shared" si="51"/>
        <v>23.20883720823722</v>
      </c>
    </row>
    <row r="351" spans="1:9" ht="15">
      <c r="A351" s="28" t="s">
        <v>57</v>
      </c>
      <c r="B351" s="44">
        <v>0</v>
      </c>
      <c r="C351" s="44">
        <v>0</v>
      </c>
      <c r="D351" s="44">
        <v>0</v>
      </c>
      <c r="E351" s="44">
        <v>6.7322348857950463</v>
      </c>
      <c r="F351" s="397"/>
      <c r="G351" s="44">
        <v>0</v>
      </c>
      <c r="H351" s="45">
        <v>0</v>
      </c>
      <c r="I351" s="40">
        <f t="shared" si="51"/>
        <v>6.7322348857950463</v>
      </c>
    </row>
    <row r="352" spans="1:9" ht="15">
      <c r="A352" s="27" t="s">
        <v>12</v>
      </c>
      <c r="B352" s="41">
        <v>0</v>
      </c>
      <c r="C352" s="41">
        <v>0</v>
      </c>
      <c r="D352" s="41">
        <v>0</v>
      </c>
      <c r="E352" s="41">
        <v>1.2476376553831952E-2</v>
      </c>
      <c r="F352" s="397"/>
      <c r="G352" s="41">
        <v>0</v>
      </c>
      <c r="H352" s="42">
        <v>0</v>
      </c>
      <c r="I352" s="43">
        <f t="shared" si="51"/>
        <v>1.2476376553831952E-2</v>
      </c>
    </row>
    <row r="353" spans="1:9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51"/>
        <v>0</v>
      </c>
    </row>
    <row r="354" spans="1:9" ht="15">
      <c r="A354" s="27" t="s">
        <v>17</v>
      </c>
      <c r="B354" s="41">
        <v>0</v>
      </c>
      <c r="C354" s="41">
        <v>0.64450967849585539</v>
      </c>
      <c r="D354" s="41">
        <v>0.25780387139834215</v>
      </c>
      <c r="E354" s="41">
        <v>0</v>
      </c>
      <c r="F354" s="397"/>
      <c r="G354" s="41">
        <v>0</v>
      </c>
      <c r="H354" s="42">
        <v>0</v>
      </c>
      <c r="I354" s="43">
        <f>SUM(B354:H354)</f>
        <v>0.90231354989419754</v>
      </c>
    </row>
    <row r="355" spans="1:9" ht="15">
      <c r="A355" s="28" t="s">
        <v>139</v>
      </c>
      <c r="B355" s="44">
        <v>1.2074128301105935</v>
      </c>
      <c r="C355" s="44">
        <v>40.128310774384843</v>
      </c>
      <c r="D355" s="44">
        <v>7.7291434739989189</v>
      </c>
      <c r="E355" s="44">
        <v>0</v>
      </c>
      <c r="F355" s="397"/>
      <c r="G355" s="44">
        <v>0</v>
      </c>
      <c r="H355" s="45">
        <v>0</v>
      </c>
      <c r="I355" s="40">
        <f>SUM(B355:H355)</f>
        <v>49.064867078494352</v>
      </c>
    </row>
    <row r="356" spans="1:9" ht="15">
      <c r="A356" s="27" t="s">
        <v>25</v>
      </c>
      <c r="B356" s="41">
        <v>3.7981396115047437</v>
      </c>
      <c r="C356" s="41">
        <v>1.4630007269300476</v>
      </c>
      <c r="D356" s="41">
        <v>22.846042391593045</v>
      </c>
      <c r="E356" s="41">
        <v>477.14202498430438</v>
      </c>
      <c r="F356" s="397"/>
      <c r="G356" s="41">
        <v>11.367208683003929</v>
      </c>
      <c r="H356" s="42">
        <v>7.7825991575642753E-3</v>
      </c>
      <c r="I356" s="43">
        <f t="shared" si="51"/>
        <v>516.62419899649365</v>
      </c>
    </row>
    <row r="357" spans="1:9" ht="15">
      <c r="A357" s="28" t="s">
        <v>24</v>
      </c>
      <c r="B357" s="44">
        <v>25.864619364489023</v>
      </c>
      <c r="C357" s="44">
        <v>2.3199074409019794E-4</v>
      </c>
      <c r="D357" s="44">
        <v>37.292733449169177</v>
      </c>
      <c r="E357" s="44">
        <v>0</v>
      </c>
      <c r="F357" s="397"/>
      <c r="G357" s="44">
        <v>0</v>
      </c>
      <c r="H357" s="45">
        <v>0</v>
      </c>
      <c r="I357" s="40">
        <f>SUM(B357:H357)</f>
        <v>63.157584804402291</v>
      </c>
    </row>
    <row r="358" spans="1:9" ht="15">
      <c r="A358" s="27" t="s">
        <v>59</v>
      </c>
      <c r="B358" s="41">
        <v>17.165967901446432</v>
      </c>
      <c r="C358" s="41">
        <v>29.111357935958125</v>
      </c>
      <c r="D358" s="41">
        <v>53.090622375607516</v>
      </c>
      <c r="E358" s="41">
        <v>0</v>
      </c>
      <c r="F358" s="397"/>
      <c r="G358" s="41">
        <v>0</v>
      </c>
      <c r="H358" s="42">
        <v>0</v>
      </c>
      <c r="I358" s="43">
        <f>SUM(B358:H358)</f>
        <v>99.367948213012085</v>
      </c>
    </row>
    <row r="359" spans="1:9" ht="15">
      <c r="A359" s="28" t="s">
        <v>22</v>
      </c>
      <c r="B359" s="44">
        <v>47.612912195945057</v>
      </c>
      <c r="C359" s="44">
        <v>490.6984299054306</v>
      </c>
      <c r="D359" s="44">
        <v>230.83108424492139</v>
      </c>
      <c r="E359" s="44">
        <v>0</v>
      </c>
      <c r="F359" s="397"/>
      <c r="G359" s="44">
        <v>0</v>
      </c>
      <c r="H359" s="45">
        <v>0</v>
      </c>
      <c r="I359" s="40">
        <f t="shared" si="51"/>
        <v>769.14242634629704</v>
      </c>
    </row>
    <row r="360" spans="1:9" ht="15">
      <c r="A360" s="27" t="s">
        <v>21</v>
      </c>
      <c r="B360" s="41">
        <v>1.4246862243006058</v>
      </c>
      <c r="C360" s="41">
        <v>76.697709715298075</v>
      </c>
      <c r="D360" s="41">
        <v>23.879254060401291</v>
      </c>
      <c r="E360" s="41">
        <v>0</v>
      </c>
      <c r="F360" s="397"/>
      <c r="G360" s="41">
        <v>0</v>
      </c>
      <c r="H360" s="42">
        <v>0</v>
      </c>
      <c r="I360" s="43">
        <f>SUM(B360:H360)</f>
        <v>102.00164999999997</v>
      </c>
    </row>
    <row r="361" spans="1:9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51"/>
        <v>0</v>
      </c>
    </row>
    <row r="362" spans="1:9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51"/>
        <v>0</v>
      </c>
    </row>
    <row r="363" spans="1:9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51"/>
        <v>0</v>
      </c>
    </row>
    <row r="364" spans="1:9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51"/>
        <v>0</v>
      </c>
    </row>
    <row r="365" spans="1:9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51"/>
        <v>0</v>
      </c>
    </row>
    <row r="366" spans="1:9" ht="15">
      <c r="A366" s="34" t="s">
        <v>26</v>
      </c>
      <c r="B366" s="70">
        <f>SUM(B345:B361)</f>
        <v>120.37173756198469</v>
      </c>
      <c r="C366" s="70">
        <f t="shared" ref="C366:H366" si="52">SUM(C345:C361)</f>
        <v>639.01174941607417</v>
      </c>
      <c r="D366" s="70">
        <f>SUM(D345:D361)</f>
        <v>391.54242183496592</v>
      </c>
      <c r="E366" s="70">
        <f>SUM(E345:E361)</f>
        <v>483.88673624665324</v>
      </c>
      <c r="F366" s="70">
        <f>SUM(F345:F361)</f>
        <v>0</v>
      </c>
      <c r="G366" s="70">
        <f>SUM(G345:G361)</f>
        <v>11.367208683003929</v>
      </c>
      <c r="H366" s="71">
        <f t="shared" si="52"/>
        <v>7.7825991575642753E-3</v>
      </c>
      <c r="I366" s="40">
        <f>SUM(I345:I361)</f>
        <v>1646.1876363418394</v>
      </c>
    </row>
    <row r="367" spans="1:9" ht="15" thickBot="1">
      <c r="A367" s="31" t="s">
        <v>86</v>
      </c>
      <c r="B367" s="49">
        <f>IF($I366=0,"-",B366/$I366)</f>
        <v>7.3121517198048547E-2</v>
      </c>
      <c r="C367" s="49">
        <f t="shared" ref="C367:H367" si="53">IF($I366=0,"-",C366/$I366)</f>
        <v>0.38817673958242516</v>
      </c>
      <c r="D367" s="49">
        <f t="shared" si="53"/>
        <v>0.23784799083113761</v>
      </c>
      <c r="E367" s="49">
        <f t="shared" si="53"/>
        <v>0.29394385279307955</v>
      </c>
      <c r="F367" s="49">
        <f t="shared" si="53"/>
        <v>0</v>
      </c>
      <c r="G367" s="49">
        <f t="shared" si="53"/>
        <v>6.905171945200704E-3</v>
      </c>
      <c r="H367" s="72">
        <f t="shared" si="53"/>
        <v>4.7276501085008628E-6</v>
      </c>
      <c r="I367" s="50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4">SUM(B372:H372)</f>
        <v>0</v>
      </c>
    </row>
    <row r="373" spans="1:9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4"/>
        <v>0</v>
      </c>
    </row>
    <row r="374" spans="1:9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4"/>
        <v>0</v>
      </c>
    </row>
    <row r="375" spans="1:9" ht="15">
      <c r="A375" s="28" t="s">
        <v>16</v>
      </c>
      <c r="B375" s="44">
        <v>100.99972820846789</v>
      </c>
      <c r="C375" s="44">
        <v>1.9304454185989888</v>
      </c>
      <c r="D375" s="44">
        <v>33.820248772935379</v>
      </c>
      <c r="E375" s="44">
        <v>1.3472775461989379E-4</v>
      </c>
      <c r="F375" s="397"/>
      <c r="G375" s="44">
        <v>0</v>
      </c>
      <c r="H375" s="45">
        <v>0</v>
      </c>
      <c r="I375" s="40">
        <f t="shared" si="54"/>
        <v>136.75055712775688</v>
      </c>
    </row>
    <row r="376" spans="1:9" ht="15">
      <c r="A376" s="27" t="s">
        <v>67</v>
      </c>
      <c r="B376" s="41">
        <v>223.95826579982716</v>
      </c>
      <c r="C376" s="41">
        <v>0.78828715514172298</v>
      </c>
      <c r="D376" s="41">
        <v>2.0864112707599997E-3</v>
      </c>
      <c r="E376" s="41">
        <v>1.6561932690109835</v>
      </c>
      <c r="F376" s="397"/>
      <c r="G376" s="41">
        <v>0</v>
      </c>
      <c r="H376" s="42">
        <v>0</v>
      </c>
      <c r="I376" s="43">
        <f t="shared" si="54"/>
        <v>226.40483263525061</v>
      </c>
    </row>
    <row r="377" spans="1:9" ht="15">
      <c r="A377" s="28" t="s">
        <v>57</v>
      </c>
      <c r="B377" s="44">
        <v>3.9314554546219778E-4</v>
      </c>
      <c r="C377" s="44">
        <v>3.9314554546219778E-4</v>
      </c>
      <c r="D377" s="44">
        <v>3.9314554546219778E-4</v>
      </c>
      <c r="E377" s="44">
        <v>1961.412199688458</v>
      </c>
      <c r="F377" s="397"/>
      <c r="G377" s="44">
        <v>0</v>
      </c>
      <c r="H377" s="45">
        <v>0</v>
      </c>
      <c r="I377" s="40">
        <f t="shared" si="54"/>
        <v>1961.4133791250945</v>
      </c>
    </row>
    <row r="378" spans="1:9" ht="15">
      <c r="A378" s="27" t="s">
        <v>12</v>
      </c>
      <c r="B378" s="41">
        <v>1.8502834405089391E-3</v>
      </c>
      <c r="C378" s="41">
        <v>1.8502834405089391E-3</v>
      </c>
      <c r="D378" s="41">
        <v>1.8502834405089391E-3</v>
      </c>
      <c r="E378" s="41">
        <v>15.709003820124794</v>
      </c>
      <c r="F378" s="397"/>
      <c r="G378" s="41">
        <v>0</v>
      </c>
      <c r="H378" s="42">
        <v>0</v>
      </c>
      <c r="I378" s="43">
        <f t="shared" si="54"/>
        <v>15.71455467044632</v>
      </c>
    </row>
    <row r="379" spans="1:9" ht="15">
      <c r="A379" s="28" t="s">
        <v>58</v>
      </c>
      <c r="B379" s="44">
        <v>7.0051892592529919E-2</v>
      </c>
      <c r="C379" s="44">
        <v>7.0051892592529919E-2</v>
      </c>
      <c r="D379" s="44">
        <v>7.0051892592529919E-2</v>
      </c>
      <c r="E379" s="44">
        <v>0.77057081851782916</v>
      </c>
      <c r="F379" s="397"/>
      <c r="G379" s="44">
        <v>0</v>
      </c>
      <c r="H379" s="45">
        <v>0</v>
      </c>
      <c r="I379" s="40">
        <f t="shared" si="54"/>
        <v>0.98072649629541897</v>
      </c>
    </row>
    <row r="380" spans="1:9" ht="15">
      <c r="A380" s="27" t="s">
        <v>17</v>
      </c>
      <c r="B380" s="41">
        <v>23.993763371004153</v>
      </c>
      <c r="C380" s="41">
        <v>3.8570938883973036E-4</v>
      </c>
      <c r="D380" s="41">
        <v>13.728028863818807</v>
      </c>
      <c r="E380" s="41">
        <v>12.232587841977026</v>
      </c>
      <c r="F380" s="397"/>
      <c r="G380" s="41">
        <v>0</v>
      </c>
      <c r="H380" s="42">
        <v>0</v>
      </c>
      <c r="I380" s="43">
        <f>SUM(B380:H380)</f>
        <v>49.95476578618883</v>
      </c>
    </row>
    <row r="381" spans="1:9" ht="15">
      <c r="A381" s="28" t="s">
        <v>139</v>
      </c>
      <c r="B381" s="44">
        <v>127.9101335476367</v>
      </c>
      <c r="C381" s="44">
        <v>1.8414373222598481</v>
      </c>
      <c r="D381" s="44">
        <v>131.99742890248589</v>
      </c>
      <c r="E381" s="44">
        <v>4.603824696703035E-2</v>
      </c>
      <c r="F381" s="397"/>
      <c r="G381" s="44">
        <v>0</v>
      </c>
      <c r="H381" s="45">
        <v>0</v>
      </c>
      <c r="I381" s="40">
        <f>SUM(B381:H381)</f>
        <v>261.79503801934948</v>
      </c>
    </row>
    <row r="382" spans="1:9" ht="15">
      <c r="A382" s="27" t="s">
        <v>25</v>
      </c>
      <c r="B382" s="41">
        <v>40.385006946227023</v>
      </c>
      <c r="C382" s="41">
        <v>1.8900642292753428E-2</v>
      </c>
      <c r="D382" s="41">
        <v>11.904161544301157</v>
      </c>
      <c r="E382" s="41">
        <v>153.43157355995714</v>
      </c>
      <c r="F382" s="397"/>
      <c r="G382" s="41">
        <v>156.03197618759751</v>
      </c>
      <c r="H382" s="42">
        <v>0</v>
      </c>
      <c r="I382" s="43">
        <f t="shared" si="54"/>
        <v>361.77161888037563</v>
      </c>
    </row>
    <row r="383" spans="1:9" ht="15">
      <c r="A383" s="28" t="s">
        <v>24</v>
      </c>
      <c r="B383" s="44">
        <v>39.931705577552144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>SUM(B383:H383)</f>
        <v>39.931705577552144</v>
      </c>
    </row>
    <row r="384" spans="1:9" ht="15">
      <c r="A384" s="27" t="s">
        <v>59</v>
      </c>
      <c r="B384" s="41">
        <v>31.898297570337437</v>
      </c>
      <c r="C384" s="41">
        <v>6.0745934319166354E-4</v>
      </c>
      <c r="D384" s="41">
        <v>6.0745934319166354E-4</v>
      </c>
      <c r="E384" s="41">
        <v>6.0745934319166354E-4</v>
      </c>
      <c r="F384" s="397"/>
      <c r="G384" s="41">
        <v>0</v>
      </c>
      <c r="H384" s="42">
        <v>0</v>
      </c>
      <c r="I384" s="43">
        <f>SUM(B384:H384)</f>
        <v>31.900119948367017</v>
      </c>
    </row>
    <row r="385" spans="1:9" ht="15">
      <c r="A385" s="28" t="s">
        <v>22</v>
      </c>
      <c r="B385" s="44">
        <v>77.328233253764822</v>
      </c>
      <c r="C385" s="44">
        <v>1.2993939482409105E-3</v>
      </c>
      <c r="D385" s="44">
        <v>1.2993939482409105E-3</v>
      </c>
      <c r="E385" s="44">
        <v>1.2993939482409105E-3</v>
      </c>
      <c r="F385" s="397"/>
      <c r="G385" s="44">
        <v>0</v>
      </c>
      <c r="H385" s="45">
        <v>0</v>
      </c>
      <c r="I385" s="40">
        <f t="shared" si="54"/>
        <v>77.332131435609554</v>
      </c>
    </row>
    <row r="386" spans="1:9" ht="15">
      <c r="A386" s="27" t="s">
        <v>21</v>
      </c>
      <c r="B386" s="41">
        <v>0.87496643993722079</v>
      </c>
      <c r="C386" s="41">
        <v>7.9542403630656441E-2</v>
      </c>
      <c r="D386" s="41">
        <v>7.9542403630656441E-2</v>
      </c>
      <c r="E386" s="41">
        <v>7.9542403630656441E-2</v>
      </c>
      <c r="F386" s="397"/>
      <c r="G386" s="41">
        <v>0</v>
      </c>
      <c r="H386" s="42">
        <v>0</v>
      </c>
      <c r="I386" s="43">
        <f>SUM(B386:H386)</f>
        <v>1.1135936508291902</v>
      </c>
    </row>
    <row r="387" spans="1:9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54"/>
        <v>0</v>
      </c>
    </row>
    <row r="388" spans="1:9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54"/>
        <v>0</v>
      </c>
    </row>
    <row r="389" spans="1:9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54"/>
        <v>0</v>
      </c>
    </row>
    <row r="390" spans="1:9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54"/>
        <v>0</v>
      </c>
    </row>
    <row r="391" spans="1:9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54"/>
        <v>0</v>
      </c>
    </row>
    <row r="392" spans="1:9" ht="15">
      <c r="A392" s="34" t="s">
        <v>26</v>
      </c>
      <c r="B392" s="70">
        <f>SUM(B371:B387)</f>
        <v>667.35239603633306</v>
      </c>
      <c r="C392" s="70">
        <f t="shared" ref="C392:H392" si="55">SUM(C371:C387)</f>
        <v>4.7332008261827427</v>
      </c>
      <c r="D392" s="70">
        <f>SUM(D371:D387)</f>
        <v>191.60569907331259</v>
      </c>
      <c r="E392" s="70">
        <f>SUM(E371:E387)</f>
        <v>2145.3397512296892</v>
      </c>
      <c r="F392" s="70">
        <f>SUM(F371:F387)</f>
        <v>0</v>
      </c>
      <c r="G392" s="70">
        <f>SUM(G371:G387)</f>
        <v>156.03197618759751</v>
      </c>
      <c r="H392" s="71">
        <f t="shared" si="55"/>
        <v>0</v>
      </c>
      <c r="I392" s="40">
        <f>SUM(I371:I387)</f>
        <v>3165.0630233531156</v>
      </c>
    </row>
    <row r="393" spans="1:9" ht="15" thickBot="1">
      <c r="A393" s="31" t="s">
        <v>86</v>
      </c>
      <c r="B393" s="49">
        <f>IF($I392=0,"-",B392/$I392)</f>
        <v>0.21084963904741771</v>
      </c>
      <c r="C393" s="49">
        <f t="shared" ref="C393:H393" si="56">IF($I392=0,"-",C392/$I392)</f>
        <v>1.4954523152491031E-3</v>
      </c>
      <c r="D393" s="49">
        <f t="shared" si="56"/>
        <v>6.053771999469465E-2</v>
      </c>
      <c r="E393" s="49">
        <f t="shared" si="56"/>
        <v>0.67781896771107064</v>
      </c>
      <c r="F393" s="49">
        <f t="shared" si="56"/>
        <v>0</v>
      </c>
      <c r="G393" s="49">
        <f t="shared" si="56"/>
        <v>4.9298220931567702E-2</v>
      </c>
      <c r="H393" s="72">
        <f t="shared" si="56"/>
        <v>0</v>
      </c>
      <c r="I393" s="50">
        <f>SUM(B393:H393)</f>
        <v>0.99999999999999978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57">SUM(B398:H398)</f>
        <v>0</v>
      </c>
    </row>
    <row r="399" spans="1:9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57"/>
        <v>0</v>
      </c>
    </row>
    <row r="400" spans="1:9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57"/>
        <v>0</v>
      </c>
    </row>
    <row r="401" spans="1:9" ht="15">
      <c r="A401" s="28" t="s">
        <v>16</v>
      </c>
      <c r="B401" s="44">
        <v>52.395234861308907</v>
      </c>
      <c r="C401" s="44">
        <v>33.739847590938929</v>
      </c>
      <c r="D401" s="44">
        <v>8.0043120592943866E-3</v>
      </c>
      <c r="E401" s="44">
        <v>0</v>
      </c>
      <c r="F401" s="397"/>
      <c r="G401" s="44">
        <v>0</v>
      </c>
      <c r="H401" s="45">
        <v>0</v>
      </c>
      <c r="I401" s="40">
        <f t="shared" si="57"/>
        <v>86.143086764307142</v>
      </c>
    </row>
    <row r="402" spans="1:9" ht="15">
      <c r="A402" s="27" t="s">
        <v>67</v>
      </c>
      <c r="B402" s="41">
        <v>13.633949106473795</v>
      </c>
      <c r="C402" s="41">
        <v>7.4409362211842636</v>
      </c>
      <c r="D402" s="41">
        <v>5.967492235578157</v>
      </c>
      <c r="E402" s="41">
        <v>0</v>
      </c>
      <c r="F402" s="397"/>
      <c r="G402" s="41">
        <v>0</v>
      </c>
      <c r="H402" s="42">
        <v>0</v>
      </c>
      <c r="I402" s="43">
        <f t="shared" si="57"/>
        <v>27.042377563236215</v>
      </c>
    </row>
    <row r="403" spans="1:9" ht="15">
      <c r="A403" s="28" t="s">
        <v>57</v>
      </c>
      <c r="B403" s="44">
        <v>4.3435743218624651E-5</v>
      </c>
      <c r="C403" s="44">
        <v>0</v>
      </c>
      <c r="D403" s="44">
        <v>0</v>
      </c>
      <c r="E403" s="44">
        <v>0.48051444271177224</v>
      </c>
      <c r="F403" s="397"/>
      <c r="G403" s="44">
        <v>0</v>
      </c>
      <c r="H403" s="45">
        <v>0</v>
      </c>
      <c r="I403" s="40">
        <f t="shared" si="57"/>
        <v>0.48055787845499087</v>
      </c>
    </row>
    <row r="404" spans="1:9" ht="15">
      <c r="A404" s="27" t="s">
        <v>12</v>
      </c>
      <c r="B404" s="41">
        <v>2.9957767597642391E-4</v>
      </c>
      <c r="C404" s="41">
        <v>0</v>
      </c>
      <c r="D404" s="41">
        <v>0</v>
      </c>
      <c r="E404" s="41">
        <v>0.19490190993031936</v>
      </c>
      <c r="F404" s="397"/>
      <c r="G404" s="41">
        <v>0</v>
      </c>
      <c r="H404" s="42">
        <v>0</v>
      </c>
      <c r="I404" s="43">
        <f t="shared" si="57"/>
        <v>0.1952014876062958</v>
      </c>
    </row>
    <row r="405" spans="1:9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57"/>
        <v>0</v>
      </c>
    </row>
    <row r="406" spans="1:9" ht="15">
      <c r="A406" s="27" t="s">
        <v>17</v>
      </c>
      <c r="B406" s="41">
        <v>1.8026984185661451E-2</v>
      </c>
      <c r="C406" s="41">
        <v>0</v>
      </c>
      <c r="D406" s="41">
        <v>4.5067460464153622E-2</v>
      </c>
      <c r="E406" s="41">
        <v>0</v>
      </c>
      <c r="F406" s="397"/>
      <c r="G406" s="41">
        <v>0</v>
      </c>
      <c r="H406" s="42">
        <v>0</v>
      </c>
      <c r="I406" s="43">
        <f>SUM(B406:H406)</f>
        <v>6.3094444649815076E-2</v>
      </c>
    </row>
    <row r="407" spans="1:9" ht="15">
      <c r="A407" s="28" t="s">
        <v>139</v>
      </c>
      <c r="B407" s="44">
        <v>25.521821464371705</v>
      </c>
      <c r="C407" s="44">
        <v>132.78316776465348</v>
      </c>
      <c r="D407" s="44">
        <v>42.704355475245961</v>
      </c>
      <c r="E407" s="44">
        <v>0.78205762567650738</v>
      </c>
      <c r="F407" s="397"/>
      <c r="G407" s="44">
        <v>0</v>
      </c>
      <c r="H407" s="45">
        <v>0</v>
      </c>
      <c r="I407" s="40">
        <f>SUM(B407:H407)</f>
        <v>201.79140232994766</v>
      </c>
    </row>
    <row r="408" spans="1:9" ht="15">
      <c r="A408" s="27" t="s">
        <v>25</v>
      </c>
      <c r="B408" s="41">
        <v>36.086877019937958</v>
      </c>
      <c r="C408" s="41">
        <v>2.1160416619147639</v>
      </c>
      <c r="D408" s="41">
        <v>6.6447023020598284</v>
      </c>
      <c r="E408" s="41">
        <v>347.89516418266487</v>
      </c>
      <c r="F408" s="397"/>
      <c r="G408" s="41">
        <v>52.985399521805064</v>
      </c>
      <c r="H408" s="42">
        <v>0</v>
      </c>
      <c r="I408" s="43">
        <f t="shared" si="57"/>
        <v>445.72818468838244</v>
      </c>
    </row>
    <row r="409" spans="1:9" ht="15">
      <c r="A409" s="28" t="s">
        <v>24</v>
      </c>
      <c r="B409" s="44">
        <v>103.67292413125521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>SUM(B409:H409)</f>
        <v>103.67292413125521</v>
      </c>
    </row>
    <row r="410" spans="1:9" ht="15">
      <c r="A410" s="27" t="s">
        <v>59</v>
      </c>
      <c r="B410" s="41">
        <v>0.43183307423003142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0.43183307423003142</v>
      </c>
    </row>
    <row r="411" spans="1:9" ht="15">
      <c r="A411" s="28" t="s">
        <v>22</v>
      </c>
      <c r="B411" s="44">
        <v>0.79648258628453561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57"/>
        <v>0.79648258628453561</v>
      </c>
    </row>
    <row r="412" spans="1:9" ht="15">
      <c r="A412" s="27" t="s">
        <v>21</v>
      </c>
      <c r="B412" s="41">
        <v>0.40360678375928921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0.40360678375928921</v>
      </c>
    </row>
    <row r="413" spans="1:9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57"/>
        <v>0</v>
      </c>
    </row>
    <row r="414" spans="1:9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57"/>
        <v>0</v>
      </c>
    </row>
    <row r="415" spans="1:9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57"/>
        <v>0</v>
      </c>
    </row>
    <row r="416" spans="1:9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57"/>
        <v>0</v>
      </c>
    </row>
    <row r="417" spans="1:9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57"/>
        <v>0</v>
      </c>
    </row>
    <row r="418" spans="1:9" ht="15">
      <c r="A418" s="34" t="s">
        <v>26</v>
      </c>
      <c r="B418" s="70">
        <f>SUM(B397:B413)</f>
        <v>232.9610990252263</v>
      </c>
      <c r="C418" s="70">
        <f t="shared" ref="C418:H418" si="58">SUM(C397:C413)</f>
        <v>176.07999323869143</v>
      </c>
      <c r="D418" s="70">
        <f>SUM(D397:D413)</f>
        <v>55.369621785407389</v>
      </c>
      <c r="E418" s="70">
        <f>SUM(E397:E413)</f>
        <v>349.35263816098347</v>
      </c>
      <c r="F418" s="70">
        <f>SUM(F397:F413)</f>
        <v>0</v>
      </c>
      <c r="G418" s="70">
        <f>SUM(G397:G413)</f>
        <v>52.985399521805064</v>
      </c>
      <c r="H418" s="71">
        <f t="shared" si="58"/>
        <v>0</v>
      </c>
      <c r="I418" s="40">
        <f>SUM(I397:I413)</f>
        <v>866.74875173211365</v>
      </c>
    </row>
    <row r="419" spans="1:9" ht="15" thickBot="1">
      <c r="A419" s="31" t="s">
        <v>86</v>
      </c>
      <c r="B419" s="49">
        <f>IF($I418=0,"-",B418/$I418)</f>
        <v>0.26877581139825818</v>
      </c>
      <c r="C419" s="49">
        <f t="shared" ref="C419:H419" si="59">IF($I418=0,"-",C418/$I418)</f>
        <v>0.20314998191438127</v>
      </c>
      <c r="D419" s="49">
        <f t="shared" si="59"/>
        <v>6.3881974649235493E-2</v>
      </c>
      <c r="E419" s="49">
        <f t="shared" si="59"/>
        <v>0.40306102254296411</v>
      </c>
      <c r="F419" s="49">
        <f t="shared" si="59"/>
        <v>0</v>
      </c>
      <c r="G419" s="49">
        <f t="shared" si="59"/>
        <v>6.1131209495160925E-2</v>
      </c>
      <c r="H419" s="72">
        <f t="shared" si="59"/>
        <v>0</v>
      </c>
      <c r="I419" s="50">
        <f>SUM(B419:H419)</f>
        <v>0.99999999999999989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0">SUM(B424:H424)</f>
        <v>0</v>
      </c>
    </row>
    <row r="425" spans="1:9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0"/>
        <v>0</v>
      </c>
    </row>
    <row r="426" spans="1:9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0"/>
        <v>0</v>
      </c>
    </row>
    <row r="427" spans="1:9" ht="15">
      <c r="A427" s="28" t="s">
        <v>16</v>
      </c>
      <c r="B427" s="44">
        <v>127.95702157691412</v>
      </c>
      <c r="C427" s="44">
        <v>2.984590211239206</v>
      </c>
      <c r="D427" s="44">
        <v>13.490884553304499</v>
      </c>
      <c r="E427" s="44">
        <v>0</v>
      </c>
      <c r="F427" s="397"/>
      <c r="G427" s="44">
        <v>0</v>
      </c>
      <c r="H427" s="45">
        <v>0</v>
      </c>
      <c r="I427" s="40">
        <f t="shared" si="60"/>
        <v>144.43249634145783</v>
      </c>
    </row>
    <row r="428" spans="1:9" ht="15">
      <c r="A428" s="27" t="s">
        <v>67</v>
      </c>
      <c r="B428" s="41">
        <v>31.870334367808017</v>
      </c>
      <c r="C428" s="41">
        <v>14.767344670239144</v>
      </c>
      <c r="D428" s="41">
        <v>3.9434189417578507</v>
      </c>
      <c r="E428" s="41">
        <v>0</v>
      </c>
      <c r="F428" s="397"/>
      <c r="G428" s="41">
        <v>0</v>
      </c>
      <c r="H428" s="42">
        <v>0</v>
      </c>
      <c r="I428" s="43">
        <f t="shared" si="60"/>
        <v>50.581097979805008</v>
      </c>
    </row>
    <row r="429" spans="1:9" ht="15">
      <c r="A429" s="28" t="s">
        <v>57</v>
      </c>
      <c r="B429" s="44">
        <v>0</v>
      </c>
      <c r="C429" s="44">
        <v>0</v>
      </c>
      <c r="D429" s="44">
        <v>0</v>
      </c>
      <c r="E429" s="44">
        <v>0.32138387562828397</v>
      </c>
      <c r="F429" s="397"/>
      <c r="G429" s="44">
        <v>0</v>
      </c>
      <c r="H429" s="45">
        <v>0</v>
      </c>
      <c r="I429" s="40">
        <f t="shared" si="60"/>
        <v>0.32138387562828397</v>
      </c>
    </row>
    <row r="430" spans="1:9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60"/>
        <v>0</v>
      </c>
    </row>
    <row r="431" spans="1:9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60"/>
        <v>0</v>
      </c>
    </row>
    <row r="432" spans="1:9" ht="15">
      <c r="A432" s="27" t="s">
        <v>17</v>
      </c>
      <c r="B432" s="41">
        <v>0</v>
      </c>
      <c r="C432" s="41">
        <v>0</v>
      </c>
      <c r="D432" s="41">
        <v>2.0794312968059434</v>
      </c>
      <c r="E432" s="41">
        <v>5.2015409652118576</v>
      </c>
      <c r="F432" s="397"/>
      <c r="G432" s="41">
        <v>0</v>
      </c>
      <c r="H432" s="42">
        <v>0</v>
      </c>
      <c r="I432" s="43">
        <f>SUM(B432:H432)</f>
        <v>7.2809722620178015</v>
      </c>
    </row>
    <row r="433" spans="1:9" ht="15">
      <c r="A433" s="28" t="s">
        <v>139</v>
      </c>
      <c r="B433" s="44">
        <v>122.07991890584276</v>
      </c>
      <c r="C433" s="44">
        <v>185.07358999478927</v>
      </c>
      <c r="D433" s="44">
        <v>78.145194442052414</v>
      </c>
      <c r="E433" s="44">
        <v>6.0019136076668982</v>
      </c>
      <c r="F433" s="397"/>
      <c r="G433" s="44">
        <v>0</v>
      </c>
      <c r="H433" s="45">
        <v>0</v>
      </c>
      <c r="I433" s="40">
        <f>SUM(B433:H433)</f>
        <v>391.3006169503513</v>
      </c>
    </row>
    <row r="434" spans="1:9" ht="15">
      <c r="A434" s="27" t="s">
        <v>25</v>
      </c>
      <c r="B434" s="41">
        <v>322.24449673229736</v>
      </c>
      <c r="C434" s="41">
        <v>5.5778503247516133E-2</v>
      </c>
      <c r="D434" s="41">
        <v>68.413243947050816</v>
      </c>
      <c r="E434" s="41">
        <v>888.39543796207749</v>
      </c>
      <c r="F434" s="397"/>
      <c r="G434" s="41">
        <v>203.463739244935</v>
      </c>
      <c r="H434" s="42">
        <v>0.15448735004287589</v>
      </c>
      <c r="I434" s="43">
        <f t="shared" si="60"/>
        <v>1482.7271837396511</v>
      </c>
    </row>
    <row r="435" spans="1:9" ht="15">
      <c r="A435" s="28" t="s">
        <v>24</v>
      </c>
      <c r="B435" s="44">
        <v>104.87839831917874</v>
      </c>
      <c r="C435" s="44">
        <v>6.4830122665232956E-2</v>
      </c>
      <c r="D435" s="44">
        <v>5.2248366572494991</v>
      </c>
      <c r="E435" s="44">
        <v>0</v>
      </c>
      <c r="F435" s="397"/>
      <c r="G435" s="44">
        <v>0</v>
      </c>
      <c r="H435" s="45">
        <v>0</v>
      </c>
      <c r="I435" s="40">
        <f>SUM(B435:H435)</f>
        <v>110.16806509909347</v>
      </c>
    </row>
    <row r="436" spans="1:9" ht="15">
      <c r="A436" s="27" t="s">
        <v>59</v>
      </c>
      <c r="B436" s="41">
        <v>37.443702326590021</v>
      </c>
      <c r="C436" s="41">
        <v>2.4823885690813126</v>
      </c>
      <c r="D436" s="41">
        <v>28.407615839791024</v>
      </c>
      <c r="E436" s="41">
        <v>0</v>
      </c>
      <c r="F436" s="397"/>
      <c r="G436" s="41">
        <v>0</v>
      </c>
      <c r="H436" s="42">
        <v>0</v>
      </c>
      <c r="I436" s="43">
        <f>SUM(B436:H436)</f>
        <v>68.333706735462357</v>
      </c>
    </row>
    <row r="437" spans="1:9" ht="15">
      <c r="A437" s="28" t="s">
        <v>22</v>
      </c>
      <c r="B437" s="44">
        <v>35.184327217895408</v>
      </c>
      <c r="C437" s="44">
        <v>3.3974399295611989E-2</v>
      </c>
      <c r="D437" s="44">
        <v>188.28256778369254</v>
      </c>
      <c r="E437" s="44">
        <v>0</v>
      </c>
      <c r="F437" s="397"/>
      <c r="G437" s="44">
        <v>0</v>
      </c>
      <c r="H437" s="45">
        <v>0</v>
      </c>
      <c r="I437" s="40">
        <f t="shared" si="60"/>
        <v>223.50086940088357</v>
      </c>
    </row>
    <row r="438" spans="1:9" ht="15">
      <c r="A438" s="27" t="s">
        <v>21</v>
      </c>
      <c r="B438" s="41">
        <v>17.06055008760956</v>
      </c>
      <c r="C438" s="41">
        <v>0.19939177170820782</v>
      </c>
      <c r="D438" s="41">
        <v>10.211358583653208</v>
      </c>
      <c r="E438" s="41">
        <v>0</v>
      </c>
      <c r="F438" s="397"/>
      <c r="G438" s="41">
        <v>0</v>
      </c>
      <c r="H438" s="42">
        <v>0</v>
      </c>
      <c r="I438" s="43">
        <f>SUM(B438:H438)</f>
        <v>27.471300442970975</v>
      </c>
    </row>
    <row r="439" spans="1:9" ht="15">
      <c r="A439" s="29" t="s">
        <v>63</v>
      </c>
      <c r="B439" s="44">
        <v>12.04176181248504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60"/>
        <v>12.04176181248504</v>
      </c>
    </row>
    <row r="440" spans="1:9">
      <c r="A440" s="58" t="s">
        <v>23</v>
      </c>
      <c r="B440" s="62">
        <v>12.04176181248504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60"/>
        <v>12.04176181248504</v>
      </c>
    </row>
    <row r="441" spans="1:9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60"/>
        <v>0</v>
      </c>
    </row>
    <row r="442" spans="1:9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60"/>
        <v>0</v>
      </c>
    </row>
    <row r="443" spans="1:9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60"/>
        <v>0</v>
      </c>
    </row>
    <row r="444" spans="1:9" ht="15">
      <c r="A444" s="34" t="s">
        <v>26</v>
      </c>
      <c r="B444" s="70">
        <f>SUM(B423:B439)</f>
        <v>810.760511346621</v>
      </c>
      <c r="C444" s="70">
        <f t="shared" ref="C444:H444" si="61">SUM(C423:C439)</f>
        <v>205.66188824226549</v>
      </c>
      <c r="D444" s="70">
        <f>SUM(D423:D439)</f>
        <v>398.19855204535781</v>
      </c>
      <c r="E444" s="70">
        <f>SUM(E423:E439)</f>
        <v>899.92027641058451</v>
      </c>
      <c r="F444" s="70">
        <f>SUM(F423:F439)</f>
        <v>0</v>
      </c>
      <c r="G444" s="70">
        <f>SUM(G423:G439)</f>
        <v>203.463739244935</v>
      </c>
      <c r="H444" s="71">
        <f t="shared" si="61"/>
        <v>0.15448735004287589</v>
      </c>
      <c r="I444" s="40">
        <f>SUM(I423:I439)</f>
        <v>2518.1594546398064</v>
      </c>
    </row>
    <row r="445" spans="1:9" ht="15" thickBot="1">
      <c r="A445" s="31" t="s">
        <v>86</v>
      </c>
      <c r="B445" s="49">
        <f>IF($I444=0,"-",B444/$I444)</f>
        <v>0.32196551725617029</v>
      </c>
      <c r="C445" s="49">
        <f t="shared" ref="C445:H445" si="62">IF($I444=0,"-",C444/$I444)</f>
        <v>8.1671511255304141E-2</v>
      </c>
      <c r="D445" s="49">
        <f t="shared" si="62"/>
        <v>0.15813079323140619</v>
      </c>
      <c r="E445" s="49">
        <f t="shared" si="62"/>
        <v>0.35737223659623557</v>
      </c>
      <c r="F445" s="49">
        <f t="shared" si="62"/>
        <v>0</v>
      </c>
      <c r="G445" s="49">
        <f t="shared" si="62"/>
        <v>8.0798592348886075E-2</v>
      </c>
      <c r="H445" s="72">
        <f t="shared" si="62"/>
        <v>6.1349311997787494E-5</v>
      </c>
      <c r="I445" s="50">
        <f>SUM(B445:H445)</f>
        <v>1.0000000000000002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0.39677335009355724</v>
      </c>
      <c r="G449" s="377"/>
      <c r="H449" s="379"/>
      <c r="I449" s="40">
        <f>SUM(B449:H449)</f>
        <v>0.39677335009355724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3">SUM(B450:H450)</f>
        <v>0</v>
      </c>
    </row>
    <row r="451" spans="1:9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3"/>
        <v>0</v>
      </c>
    </row>
    <row r="452" spans="1:9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3"/>
        <v>0</v>
      </c>
    </row>
    <row r="453" spans="1:9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3"/>
        <v>0</v>
      </c>
    </row>
    <row r="454" spans="1:9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3"/>
        <v>0</v>
      </c>
    </row>
    <row r="455" spans="1:9" ht="15">
      <c r="A455" s="28" t="s">
        <v>57</v>
      </c>
      <c r="B455" s="380"/>
      <c r="C455" s="381"/>
      <c r="D455" s="381"/>
      <c r="E455" s="382"/>
      <c r="F455" s="44">
        <v>270.17627685312448</v>
      </c>
      <c r="G455" s="380"/>
      <c r="H455" s="382"/>
      <c r="I455" s="40">
        <f t="shared" si="63"/>
        <v>270.17627685312448</v>
      </c>
    </row>
    <row r="456" spans="1:9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63"/>
        <v>0</v>
      </c>
    </row>
    <row r="457" spans="1:9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3"/>
        <v>0</v>
      </c>
    </row>
    <row r="458" spans="1:9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25</v>
      </c>
      <c r="B460" s="380"/>
      <c r="C460" s="381"/>
      <c r="D460" s="381"/>
      <c r="E460" s="382"/>
      <c r="F460" s="41">
        <v>1051.387976203712</v>
      </c>
      <c r="G460" s="380"/>
      <c r="H460" s="382"/>
      <c r="I460" s="43">
        <f t="shared" si="63"/>
        <v>1051.387976203712</v>
      </c>
    </row>
    <row r="461" spans="1:9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22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3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3"/>
        <v>0</v>
      </c>
    </row>
    <row r="466" spans="1:9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63"/>
        <v>0</v>
      </c>
    </row>
    <row r="467" spans="1:9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63"/>
        <v>0</v>
      </c>
    </row>
    <row r="468" spans="1:9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63"/>
        <v>0</v>
      </c>
    </row>
    <row r="469" spans="1:9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63"/>
        <v>0</v>
      </c>
    </row>
    <row r="470" spans="1:9" ht="15">
      <c r="A470" s="34" t="s">
        <v>26</v>
      </c>
      <c r="B470" s="70">
        <f>SUM(B449:B465)</f>
        <v>0</v>
      </c>
      <c r="C470" s="70">
        <f t="shared" ref="C470:H470" si="64">SUM(C449:C465)</f>
        <v>0</v>
      </c>
      <c r="D470" s="70">
        <f>SUM(D449:D465)</f>
        <v>0</v>
      </c>
      <c r="E470" s="70">
        <f>SUM(E449:E465)</f>
        <v>0</v>
      </c>
      <c r="F470" s="70">
        <f>SUM(F449:F465)</f>
        <v>1321.9610264069302</v>
      </c>
      <c r="G470" s="70">
        <f>SUM(G449:G465)</f>
        <v>0</v>
      </c>
      <c r="H470" s="71">
        <f t="shared" si="64"/>
        <v>0</v>
      </c>
      <c r="I470" s="40">
        <f>SUM(I449:I465)</f>
        <v>1321.9610264069302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65">IF($I470=0,"-",C470/$I470)</f>
        <v>0</v>
      </c>
      <c r="D471" s="49">
        <f t="shared" si="65"/>
        <v>0</v>
      </c>
      <c r="E471" s="49">
        <f t="shared" si="65"/>
        <v>0</v>
      </c>
      <c r="F471" s="49">
        <f t="shared" si="65"/>
        <v>1</v>
      </c>
      <c r="G471" s="49">
        <f t="shared" si="65"/>
        <v>0</v>
      </c>
      <c r="H471" s="72">
        <f t="shared" si="65"/>
        <v>0</v>
      </c>
      <c r="I471" s="50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66">SUM(B476:H476)</f>
        <v>0</v>
      </c>
    </row>
    <row r="477" spans="1:9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66"/>
        <v>0</v>
      </c>
    </row>
    <row r="478" spans="1:9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66"/>
        <v>0</v>
      </c>
    </row>
    <row r="479" spans="1:9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66"/>
        <v>0</v>
      </c>
    </row>
    <row r="480" spans="1:9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66"/>
        <v>0</v>
      </c>
    </row>
    <row r="481" spans="1:11" ht="15">
      <c r="A481" s="28" t="s">
        <v>57</v>
      </c>
      <c r="B481" s="380"/>
      <c r="C481" s="381"/>
      <c r="D481" s="381"/>
      <c r="E481" s="382"/>
      <c r="F481" s="44">
        <v>40570.756163081016</v>
      </c>
      <c r="G481" s="380"/>
      <c r="H481" s="382"/>
      <c r="I481" s="40">
        <f t="shared" si="66"/>
        <v>40570.756163081016</v>
      </c>
      <c r="K481" s="32"/>
    </row>
    <row r="482" spans="1:11" ht="15">
      <c r="A482" s="27" t="s">
        <v>12</v>
      </c>
      <c r="B482" s="380"/>
      <c r="C482" s="381"/>
      <c r="D482" s="381"/>
      <c r="E482" s="382"/>
      <c r="F482" s="41">
        <v>16443.841592964192</v>
      </c>
      <c r="G482" s="380"/>
      <c r="H482" s="382"/>
      <c r="I482" s="43">
        <f>SUM(B482:H482)</f>
        <v>16443.841592964192</v>
      </c>
    </row>
    <row r="483" spans="1:11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66"/>
        <v>0</v>
      </c>
    </row>
    <row r="484" spans="1:11" ht="15">
      <c r="A484" s="27" t="s">
        <v>17</v>
      </c>
      <c r="B484" s="380"/>
      <c r="C484" s="381"/>
      <c r="D484" s="381"/>
      <c r="E484" s="382"/>
      <c r="F484" s="41">
        <v>60.236645848715</v>
      </c>
      <c r="G484" s="380"/>
      <c r="H484" s="382"/>
      <c r="I484" s="43">
        <f>SUM(B484:H484)</f>
        <v>60.236645848715</v>
      </c>
    </row>
    <row r="485" spans="1:11" ht="15">
      <c r="A485" s="28" t="s">
        <v>139</v>
      </c>
      <c r="B485" s="380"/>
      <c r="C485" s="381"/>
      <c r="D485" s="381"/>
      <c r="E485" s="382"/>
      <c r="F485" s="44">
        <v>0</v>
      </c>
      <c r="G485" s="380"/>
      <c r="H485" s="382"/>
      <c r="I485" s="40">
        <f>SUM(B485:H485)</f>
        <v>0</v>
      </c>
    </row>
    <row r="486" spans="1:11" ht="15">
      <c r="A486" s="27" t="s">
        <v>25</v>
      </c>
      <c r="B486" s="380"/>
      <c r="C486" s="381"/>
      <c r="D486" s="381"/>
      <c r="E486" s="382"/>
      <c r="F486" s="41">
        <v>1104.967704512783</v>
      </c>
      <c r="G486" s="380"/>
      <c r="H486" s="382"/>
      <c r="I486" s="43">
        <f t="shared" si="66"/>
        <v>1104.967704512783</v>
      </c>
    </row>
    <row r="487" spans="1:11" ht="15">
      <c r="A487" s="28" t="s">
        <v>24</v>
      </c>
      <c r="B487" s="380"/>
      <c r="C487" s="381"/>
      <c r="D487" s="381"/>
      <c r="E487" s="382"/>
      <c r="F487" s="44">
        <v>-9.0225512394681573E-8</v>
      </c>
      <c r="G487" s="380"/>
      <c r="H487" s="382"/>
      <c r="I487" s="40">
        <f>SUM(B487:H487)</f>
        <v>-9.0225512394681573E-8</v>
      </c>
    </row>
    <row r="488" spans="1:11" ht="15">
      <c r="A488" s="27" t="s">
        <v>59</v>
      </c>
      <c r="B488" s="380"/>
      <c r="C488" s="381"/>
      <c r="D488" s="381"/>
      <c r="E488" s="382"/>
      <c r="F488" s="41">
        <v>-1.8189894035458565E-12</v>
      </c>
      <c r="G488" s="380"/>
      <c r="H488" s="382"/>
      <c r="I488" s="43">
        <f>SUM(B488:H488)</f>
        <v>-1.8189894035458565E-12</v>
      </c>
    </row>
    <row r="489" spans="1:11" ht="15">
      <c r="A489" s="28" t="s">
        <v>22</v>
      </c>
      <c r="B489" s="380"/>
      <c r="C489" s="381"/>
      <c r="D489" s="381"/>
      <c r="E489" s="382"/>
      <c r="F489" s="44">
        <v>146.52408463907796</v>
      </c>
      <c r="G489" s="380"/>
      <c r="H489" s="382"/>
      <c r="I489" s="40">
        <f t="shared" si="66"/>
        <v>146.52408463907796</v>
      </c>
    </row>
    <row r="490" spans="1:11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11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66"/>
        <v>0</v>
      </c>
    </row>
    <row r="492" spans="1:11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66"/>
        <v>0</v>
      </c>
    </row>
    <row r="493" spans="1:11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66"/>
        <v>0</v>
      </c>
    </row>
    <row r="494" spans="1:11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66"/>
        <v>0</v>
      </c>
    </row>
    <row r="495" spans="1:11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66"/>
        <v>0</v>
      </c>
    </row>
    <row r="496" spans="1:11" ht="15">
      <c r="A496" s="34" t="s">
        <v>26</v>
      </c>
      <c r="B496" s="70">
        <f>SUM(B475:B491)</f>
        <v>0</v>
      </c>
      <c r="C496" s="70">
        <f t="shared" ref="C496:H496" si="67">SUM(C475:C491)</f>
        <v>0</v>
      </c>
      <c r="D496" s="70">
        <f>SUM(D475:D491)</f>
        <v>0</v>
      </c>
      <c r="E496" s="70">
        <f>SUM(E475:E491)</f>
        <v>0</v>
      </c>
      <c r="F496" s="70">
        <f>SUM(F475:F491)</f>
        <v>58326.326190955559</v>
      </c>
      <c r="G496" s="70">
        <f>SUM(G475:G491)</f>
        <v>0</v>
      </c>
      <c r="H496" s="71">
        <f t="shared" si="67"/>
        <v>0</v>
      </c>
      <c r="I496" s="70">
        <f>SUM(I475:I491)</f>
        <v>58326.326190955559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68">IF($I496=0,"-",C496/$I496)</f>
        <v>0</v>
      </c>
      <c r="D497" s="49">
        <f t="shared" si="68"/>
        <v>0</v>
      </c>
      <c r="E497" s="49">
        <f t="shared" si="68"/>
        <v>0</v>
      </c>
      <c r="F497" s="49">
        <f t="shared" si="68"/>
        <v>1</v>
      </c>
      <c r="G497" s="49">
        <f t="shared" si="68"/>
        <v>0</v>
      </c>
      <c r="H497" s="72">
        <f t="shared" si="68"/>
        <v>0</v>
      </c>
      <c r="I497" s="50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69">SUM(B502:H502)</f>
        <v>0</v>
      </c>
    </row>
    <row r="503" spans="1:9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69"/>
        <v>0</v>
      </c>
    </row>
    <row r="504" spans="1:9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69"/>
        <v>0</v>
      </c>
    </row>
    <row r="505" spans="1:9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69"/>
        <v>0</v>
      </c>
    </row>
    <row r="506" spans="1:9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69"/>
        <v>0</v>
      </c>
    </row>
    <row r="507" spans="1:9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69"/>
        <v>0</v>
      </c>
    </row>
    <row r="508" spans="1:9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69"/>
        <v>0</v>
      </c>
    </row>
    <row r="510" spans="1:9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25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69"/>
        <v>0</v>
      </c>
    </row>
    <row r="513" spans="1:9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69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69"/>
        <v>0</v>
      </c>
    </row>
    <row r="518" spans="1:9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69"/>
        <v>0</v>
      </c>
    </row>
    <row r="519" spans="1:9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69"/>
        <v>0</v>
      </c>
    </row>
    <row r="520" spans="1:9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69"/>
        <v>0</v>
      </c>
    </row>
    <row r="521" spans="1:9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69"/>
        <v>0</v>
      </c>
    </row>
    <row r="522" spans="1:9" ht="15">
      <c r="A522" s="34" t="s">
        <v>26</v>
      </c>
      <c r="B522" s="70">
        <f>SUM(B501:B517)</f>
        <v>0</v>
      </c>
      <c r="C522" s="70">
        <f t="shared" ref="C522:H522" si="70">SUM(C501:C517)</f>
        <v>0</v>
      </c>
      <c r="D522" s="70">
        <f>SUM(D501:D517)</f>
        <v>0</v>
      </c>
      <c r="E522" s="70">
        <f>SUM(E501:E517)</f>
        <v>0</v>
      </c>
      <c r="F522" s="70">
        <f>SUM(F501:F517)</f>
        <v>0</v>
      </c>
      <c r="G522" s="70">
        <f>SUM(G501:G517)</f>
        <v>0</v>
      </c>
      <c r="H522" s="71">
        <f t="shared" si="70"/>
        <v>0</v>
      </c>
      <c r="I522" s="40">
        <f>SUM(I501:I517)</f>
        <v>0</v>
      </c>
    </row>
    <row r="523" spans="1:9" ht="15" thickBot="1">
      <c r="A523" s="31" t="s">
        <v>86</v>
      </c>
      <c r="B523" s="49" t="str">
        <f>IF($I522=0,"-",B522/$I522)</f>
        <v>-</v>
      </c>
      <c r="C523" s="49" t="str">
        <f t="shared" ref="C523:H523" si="71">IF($I522=0,"-",C522/$I522)</f>
        <v>-</v>
      </c>
      <c r="D523" s="49" t="str">
        <f t="shared" si="71"/>
        <v>-</v>
      </c>
      <c r="E523" s="49" t="str">
        <f t="shared" si="71"/>
        <v>-</v>
      </c>
      <c r="F523" s="57" t="str">
        <f t="shared" si="71"/>
        <v>-</v>
      </c>
      <c r="G523" s="49" t="str">
        <f t="shared" si="71"/>
        <v>-</v>
      </c>
      <c r="H523" s="72" t="str">
        <f t="shared" si="71"/>
        <v>-</v>
      </c>
      <c r="I523" s="73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72">SUM(B528:H528)</f>
        <v>0</v>
      </c>
    </row>
    <row r="529" spans="1:9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72"/>
        <v>0</v>
      </c>
    </row>
    <row r="530" spans="1:9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72"/>
        <v>0</v>
      </c>
    </row>
    <row r="531" spans="1:9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72"/>
        <v>0</v>
      </c>
    </row>
    <row r="532" spans="1:9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72"/>
        <v>0</v>
      </c>
    </row>
    <row r="533" spans="1:9" ht="15">
      <c r="A533" s="28" t="s">
        <v>57</v>
      </c>
      <c r="B533" s="380"/>
      <c r="C533" s="381"/>
      <c r="D533" s="381"/>
      <c r="E533" s="382"/>
      <c r="F533" s="44">
        <v>407.85838058536302</v>
      </c>
      <c r="G533" s="380"/>
      <c r="H533" s="382"/>
      <c r="I533" s="40">
        <f t="shared" si="72"/>
        <v>407.85838058536302</v>
      </c>
    </row>
    <row r="534" spans="1:9" ht="15">
      <c r="A534" s="27" t="s">
        <v>12</v>
      </c>
      <c r="B534" s="380"/>
      <c r="C534" s="381"/>
      <c r="D534" s="381"/>
      <c r="E534" s="382"/>
      <c r="F534" s="41">
        <v>48.719856852617397</v>
      </c>
      <c r="G534" s="380"/>
      <c r="H534" s="382"/>
      <c r="I534" s="43">
        <f>SUM(B534:H534)</f>
        <v>48.719856852617397</v>
      </c>
    </row>
    <row r="535" spans="1:9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72"/>
        <v>0</v>
      </c>
    </row>
    <row r="536" spans="1:9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72"/>
        <v>0</v>
      </c>
    </row>
    <row r="539" spans="1:9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72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72"/>
        <v>0</v>
      </c>
    </row>
    <row r="544" spans="1:9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72"/>
        <v>0</v>
      </c>
    </row>
    <row r="545" spans="1:9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72"/>
        <v>0</v>
      </c>
    </row>
    <row r="546" spans="1:9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72"/>
        <v>0</v>
      </c>
    </row>
    <row r="547" spans="1:9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72"/>
        <v>0</v>
      </c>
    </row>
    <row r="548" spans="1:9" ht="15">
      <c r="A548" s="34" t="s">
        <v>26</v>
      </c>
      <c r="B548" s="70">
        <f>SUM(B527:B543)</f>
        <v>0</v>
      </c>
      <c r="C548" s="70">
        <f t="shared" ref="C548:H548" si="73">SUM(C527:C543)</f>
        <v>0</v>
      </c>
      <c r="D548" s="70">
        <f>SUM(D527:D543)</f>
        <v>0</v>
      </c>
      <c r="E548" s="70">
        <f>SUM(E527:E543)</f>
        <v>0</v>
      </c>
      <c r="F548" s="70">
        <f>SUM(F527:F543)</f>
        <v>456.57823743798042</v>
      </c>
      <c r="G548" s="70">
        <f>SUM(G527:G543)</f>
        <v>0</v>
      </c>
      <c r="H548" s="71">
        <f t="shared" si="73"/>
        <v>0</v>
      </c>
      <c r="I548" s="70">
        <f>SUM(I527:I543)</f>
        <v>456.57823743798042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74">IF($I548=0,"-",C548/$I548)</f>
        <v>0</v>
      </c>
      <c r="D549" s="49">
        <f t="shared" si="74"/>
        <v>0</v>
      </c>
      <c r="E549" s="49">
        <f t="shared" si="74"/>
        <v>0</v>
      </c>
      <c r="F549" s="49">
        <f t="shared" si="74"/>
        <v>1</v>
      </c>
      <c r="G549" s="49">
        <f t="shared" si="74"/>
        <v>0</v>
      </c>
      <c r="H549" s="72">
        <f t="shared" si="74"/>
        <v>0</v>
      </c>
      <c r="I549" s="50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75">SUM(B554:H554)</f>
        <v>0</v>
      </c>
    </row>
    <row r="555" spans="1:9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75"/>
        <v>0</v>
      </c>
    </row>
    <row r="556" spans="1:9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75"/>
        <v>0</v>
      </c>
    </row>
    <row r="557" spans="1:9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75"/>
        <v>0</v>
      </c>
    </row>
    <row r="559" spans="1:9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75"/>
        <v>0</v>
      </c>
    </row>
    <row r="560" spans="1:9" ht="15">
      <c r="A560" s="27" t="s">
        <v>12</v>
      </c>
      <c r="B560" s="380"/>
      <c r="C560" s="381"/>
      <c r="D560" s="381"/>
      <c r="E560" s="382"/>
      <c r="F560" s="41">
        <v>17.081007270489842</v>
      </c>
      <c r="G560" s="380"/>
      <c r="H560" s="382"/>
      <c r="I560" s="43">
        <f>SUM(B560:H560)</f>
        <v>17.081007270489842</v>
      </c>
    </row>
    <row r="561" spans="1:9" ht="15">
      <c r="A561" s="28" t="s">
        <v>58</v>
      </c>
      <c r="B561" s="380"/>
      <c r="C561" s="381"/>
      <c r="D561" s="381"/>
      <c r="E561" s="382"/>
      <c r="F561" s="44">
        <v>1534.0694487543033</v>
      </c>
      <c r="G561" s="380"/>
      <c r="H561" s="382"/>
      <c r="I561" s="40">
        <f t="shared" si="75"/>
        <v>1534.0694487543033</v>
      </c>
    </row>
    <row r="562" spans="1:9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75"/>
        <v>0</v>
      </c>
    </row>
    <row r="565" spans="1:9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75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75"/>
        <v>0</v>
      </c>
    </row>
    <row r="570" spans="1:9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75"/>
        <v>0</v>
      </c>
    </row>
    <row r="571" spans="1:9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75"/>
        <v>0</v>
      </c>
    </row>
    <row r="572" spans="1:9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75"/>
        <v>0</v>
      </c>
    </row>
    <row r="573" spans="1:9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75"/>
        <v>0</v>
      </c>
    </row>
    <row r="574" spans="1:9" ht="15">
      <c r="A574" s="34" t="s">
        <v>26</v>
      </c>
      <c r="B574" s="70">
        <f>SUM(B553:B569)</f>
        <v>0</v>
      </c>
      <c r="C574" s="70">
        <f t="shared" ref="C574:H574" si="76">SUM(C553:C569)</f>
        <v>0</v>
      </c>
      <c r="D574" s="70">
        <f>SUM(D553:D569)</f>
        <v>0</v>
      </c>
      <c r="E574" s="70">
        <f>SUM(E553:E569)</f>
        <v>0</v>
      </c>
      <c r="F574" s="70">
        <f>SUM(F553:F569)</f>
        <v>1551.1504560247931</v>
      </c>
      <c r="G574" s="70">
        <f>SUM(G553:G569)</f>
        <v>0</v>
      </c>
      <c r="H574" s="71">
        <f t="shared" si="76"/>
        <v>0</v>
      </c>
      <c r="I574" s="40">
        <f>SUM(I553:I569)</f>
        <v>1551.1504560247931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77">IF($I574=0,"-",C574/$I574)</f>
        <v>0</v>
      </c>
      <c r="D575" s="49">
        <f t="shared" si="77"/>
        <v>0</v>
      </c>
      <c r="E575" s="49">
        <f t="shared" si="77"/>
        <v>0</v>
      </c>
      <c r="F575" s="49">
        <f t="shared" si="77"/>
        <v>1</v>
      </c>
      <c r="G575" s="49">
        <f t="shared" si="77"/>
        <v>0</v>
      </c>
      <c r="H575" s="72">
        <f t="shared" si="77"/>
        <v>0</v>
      </c>
      <c r="I575" s="50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41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42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43.842969747266295</v>
      </c>
      <c r="C579" s="38">
        <v>0</v>
      </c>
      <c r="D579" s="38">
        <v>8.3593539714459837</v>
      </c>
      <c r="E579" s="38">
        <v>0</v>
      </c>
      <c r="F579" s="396"/>
      <c r="G579" s="38">
        <v>0</v>
      </c>
      <c r="H579" s="39">
        <v>0</v>
      </c>
      <c r="I579" s="40">
        <f>SUM(B579:H579)</f>
        <v>52.202323718712279</v>
      </c>
    </row>
    <row r="580" spans="1:9" ht="15">
      <c r="A580" s="27" t="s">
        <v>8</v>
      </c>
      <c r="B580" s="41">
        <v>57.326419404007353</v>
      </c>
      <c r="C580" s="41">
        <v>0</v>
      </c>
      <c r="D580" s="41">
        <v>14.029544352603009</v>
      </c>
      <c r="E580" s="41">
        <v>0</v>
      </c>
      <c r="F580" s="397"/>
      <c r="G580" s="41">
        <v>0</v>
      </c>
      <c r="H580" s="42">
        <v>0</v>
      </c>
      <c r="I580" s="43">
        <f t="shared" ref="I580:I599" si="78">SUM(B580:H580)</f>
        <v>71.355963756610365</v>
      </c>
    </row>
    <row r="581" spans="1:9" ht="15">
      <c r="A581" s="28" t="s">
        <v>10</v>
      </c>
      <c r="B581" s="44">
        <v>18.834574173535962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78"/>
        <v>18.834574173535962</v>
      </c>
    </row>
    <row r="582" spans="1:9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78"/>
        <v>0</v>
      </c>
    </row>
    <row r="583" spans="1:9" ht="15">
      <c r="A583" s="28" t="s">
        <v>16</v>
      </c>
      <c r="B583" s="44">
        <v>1035.8892222236873</v>
      </c>
      <c r="C583" s="44">
        <v>125.47187383624964</v>
      </c>
      <c r="D583" s="44">
        <v>27.054486380135017</v>
      </c>
      <c r="E583" s="44">
        <v>60.339186650723903</v>
      </c>
      <c r="F583" s="397"/>
      <c r="G583" s="44">
        <v>0</v>
      </c>
      <c r="H583" s="45">
        <v>0</v>
      </c>
      <c r="I583" s="40">
        <f>SUM(B583:H583)</f>
        <v>1248.7547690907957</v>
      </c>
    </row>
    <row r="584" spans="1:9" ht="15">
      <c r="A584" s="27" t="s">
        <v>67</v>
      </c>
      <c r="B584" s="41">
        <v>3213.1236727031051</v>
      </c>
      <c r="C584" s="41">
        <v>48.761866541613024</v>
      </c>
      <c r="D584" s="41">
        <v>57.655911412526144</v>
      </c>
      <c r="E584" s="41">
        <v>0</v>
      </c>
      <c r="F584" s="397"/>
      <c r="G584" s="41">
        <v>0</v>
      </c>
      <c r="H584" s="42">
        <v>0</v>
      </c>
      <c r="I584" s="43">
        <f t="shared" si="78"/>
        <v>3319.5414506572442</v>
      </c>
    </row>
    <row r="585" spans="1:9" ht="15">
      <c r="A585" s="28" t="s">
        <v>57</v>
      </c>
      <c r="B585" s="44">
        <v>0</v>
      </c>
      <c r="C585" s="44">
        <v>0</v>
      </c>
      <c r="D585" s="44">
        <v>0.26630960449309188</v>
      </c>
      <c r="E585" s="44">
        <v>124.22934392602133</v>
      </c>
      <c r="F585" s="397"/>
      <c r="G585" s="44">
        <v>0</v>
      </c>
      <c r="H585" s="45">
        <v>0</v>
      </c>
      <c r="I585" s="40">
        <f t="shared" si="78"/>
        <v>124.49565353051442</v>
      </c>
    </row>
    <row r="586" spans="1:9" ht="15">
      <c r="A586" s="27" t="s">
        <v>12</v>
      </c>
      <c r="B586" s="41">
        <v>0</v>
      </c>
      <c r="C586" s="41">
        <v>0</v>
      </c>
      <c r="D586" s="41">
        <v>4.2425182185907552E-2</v>
      </c>
      <c r="E586" s="41">
        <v>1.2404066475886131</v>
      </c>
      <c r="F586" s="397"/>
      <c r="G586" s="41">
        <v>0</v>
      </c>
      <c r="H586" s="42">
        <v>0</v>
      </c>
      <c r="I586" s="43">
        <f>SUM(B586:H586)</f>
        <v>1.2828318297745207</v>
      </c>
    </row>
    <row r="587" spans="1:9" ht="15">
      <c r="A587" s="28" t="s">
        <v>58</v>
      </c>
      <c r="B587" s="44">
        <v>0</v>
      </c>
      <c r="C587" s="44">
        <v>0</v>
      </c>
      <c r="D587" s="44">
        <v>0</v>
      </c>
      <c r="E587" s="44">
        <v>23.391469060052209</v>
      </c>
      <c r="F587" s="397"/>
      <c r="G587" s="44">
        <v>0</v>
      </c>
      <c r="H587" s="45">
        <v>0</v>
      </c>
      <c r="I587" s="40">
        <f t="shared" si="78"/>
        <v>23.391469060052209</v>
      </c>
    </row>
    <row r="588" spans="1:9" ht="15">
      <c r="A588" s="27" t="s">
        <v>17</v>
      </c>
      <c r="B588" s="41">
        <v>610.76593818718038</v>
      </c>
      <c r="C588" s="41">
        <v>3.3093098482779197</v>
      </c>
      <c r="D588" s="41">
        <v>77.516220238319306</v>
      </c>
      <c r="E588" s="41">
        <v>10.566803503113418</v>
      </c>
      <c r="F588" s="397"/>
      <c r="G588" s="41">
        <v>0</v>
      </c>
      <c r="H588" s="42">
        <v>0</v>
      </c>
      <c r="I588" s="43">
        <f>SUM(B588:H588)</f>
        <v>702.15827177689107</v>
      </c>
    </row>
    <row r="589" spans="1:9" ht="15">
      <c r="A589" s="28" t="s">
        <v>139</v>
      </c>
      <c r="B589" s="44">
        <v>4239.7913965931939</v>
      </c>
      <c r="C589" s="44">
        <v>668.1350892814155</v>
      </c>
      <c r="D589" s="44">
        <v>130.30718639449211</v>
      </c>
      <c r="E589" s="44">
        <v>102.60641009253146</v>
      </c>
      <c r="F589" s="397"/>
      <c r="G589" s="44">
        <v>0</v>
      </c>
      <c r="H589" s="45">
        <v>0</v>
      </c>
      <c r="I589" s="40">
        <f>SUM(B589:H589)</f>
        <v>5140.840082361633</v>
      </c>
    </row>
    <row r="590" spans="1:9" ht="15">
      <c r="A590" s="27" t="s">
        <v>25</v>
      </c>
      <c r="B590" s="41">
        <v>951.72324608356701</v>
      </c>
      <c r="C590" s="41">
        <v>0</v>
      </c>
      <c r="D590" s="41">
        <v>2099.0537658039875</v>
      </c>
      <c r="E590" s="41">
        <v>462.55465332523858</v>
      </c>
      <c r="F590" s="397"/>
      <c r="G590" s="41">
        <v>1438.0896845498664</v>
      </c>
      <c r="H590" s="42">
        <v>0.37438227090798343</v>
      </c>
      <c r="I590" s="43">
        <f t="shared" si="78"/>
        <v>4951.7957320335681</v>
      </c>
    </row>
    <row r="591" spans="1:9" ht="15">
      <c r="A591" s="28" t="s">
        <v>24</v>
      </c>
      <c r="B591" s="44">
        <v>2032.4266497320511</v>
      </c>
      <c r="C591" s="44">
        <v>12.885222264226945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>SUM(B591:H591)</f>
        <v>2045.3118719962781</v>
      </c>
    </row>
    <row r="592" spans="1:9" ht="15">
      <c r="A592" s="27" t="s">
        <v>59</v>
      </c>
      <c r="B592" s="41">
        <v>51.374261795322226</v>
      </c>
      <c r="C592" s="41">
        <v>0</v>
      </c>
      <c r="D592" s="41">
        <v>9.1328308855100921</v>
      </c>
      <c r="E592" s="41">
        <v>0</v>
      </c>
      <c r="F592" s="397"/>
      <c r="G592" s="41">
        <v>0</v>
      </c>
      <c r="H592" s="42">
        <v>0</v>
      </c>
      <c r="I592" s="43">
        <f>SUM(B592:H592)</f>
        <v>60.507092680832315</v>
      </c>
    </row>
    <row r="593" spans="1:42" ht="15">
      <c r="A593" s="28" t="s">
        <v>22</v>
      </c>
      <c r="B593" s="44">
        <v>626.53509628569486</v>
      </c>
      <c r="C593" s="44">
        <v>0</v>
      </c>
      <c r="D593" s="44">
        <v>38.644194898773591</v>
      </c>
      <c r="E593" s="44">
        <v>0</v>
      </c>
      <c r="F593" s="397"/>
      <c r="G593" s="44">
        <v>0</v>
      </c>
      <c r="H593" s="45">
        <v>0</v>
      </c>
      <c r="I593" s="40">
        <f t="shared" si="78"/>
        <v>665.17929118446841</v>
      </c>
    </row>
    <row r="594" spans="1:42" ht="15">
      <c r="A594" s="27" t="s">
        <v>21</v>
      </c>
      <c r="B594" s="41">
        <v>77.085031565352011</v>
      </c>
      <c r="C594" s="41">
        <v>0</v>
      </c>
      <c r="D594" s="41">
        <v>1.4242428958424493</v>
      </c>
      <c r="E594" s="41">
        <v>0</v>
      </c>
      <c r="F594" s="397"/>
      <c r="G594" s="41">
        <v>0</v>
      </c>
      <c r="H594" s="42">
        <v>0</v>
      </c>
      <c r="I594" s="43">
        <f>SUM(B594:H594)</f>
        <v>78.509274461194465</v>
      </c>
    </row>
    <row r="595" spans="1:42" ht="15">
      <c r="A595" s="29" t="s">
        <v>63</v>
      </c>
      <c r="B595" s="44">
        <v>629.06237365646336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78"/>
        <v>629.06237365646336</v>
      </c>
    </row>
    <row r="596" spans="1:42">
      <c r="A596" s="58" t="s">
        <v>23</v>
      </c>
      <c r="B596" s="62">
        <v>629.06237365646336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78"/>
        <v>629.06237365646336</v>
      </c>
    </row>
    <row r="597" spans="1:42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78"/>
        <v>0</v>
      </c>
    </row>
    <row r="598" spans="1:42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78"/>
        <v>0</v>
      </c>
    </row>
    <row r="599" spans="1:42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78"/>
        <v>0</v>
      </c>
    </row>
    <row r="600" spans="1:42" ht="15">
      <c r="A600" s="34" t="s">
        <v>26</v>
      </c>
      <c r="B600" s="70">
        <f>SUM(B579:B595)</f>
        <v>13587.780852150427</v>
      </c>
      <c r="C600" s="70">
        <f t="shared" ref="C600:H600" si="79">SUM(C579:C595)</f>
        <v>858.56336177178309</v>
      </c>
      <c r="D600" s="70">
        <f>SUM(D579:D595)</f>
        <v>2463.4864720203141</v>
      </c>
      <c r="E600" s="70">
        <f>SUM(E579:E595)</f>
        <v>784.92827320526953</v>
      </c>
      <c r="F600" s="70">
        <f>SUM(F579:F595)</f>
        <v>0</v>
      </c>
      <c r="G600" s="70">
        <f>SUM(G579:G595)</f>
        <v>1438.0896845498664</v>
      </c>
      <c r="H600" s="71">
        <f t="shared" si="79"/>
        <v>0.37438227090798343</v>
      </c>
      <c r="I600" s="40">
        <f>SUM(I579:I595)</f>
        <v>19133.223025968568</v>
      </c>
    </row>
    <row r="601" spans="1:42" ht="15" thickBot="1">
      <c r="A601" s="61" t="s">
        <v>86</v>
      </c>
      <c r="B601" s="49">
        <f>IF($I600=0,"-",B600/$I600)</f>
        <v>0.71016685655670297</v>
      </c>
      <c r="C601" s="49">
        <f t="shared" ref="C601:H601" si="80">IF($I600=0,"-",C600/$I600)</f>
        <v>4.4872908270943056E-2</v>
      </c>
      <c r="D601" s="49">
        <f t="shared" si="80"/>
        <v>0.1287543906573789</v>
      </c>
      <c r="E601" s="49">
        <f t="shared" si="80"/>
        <v>4.1024362290656709E-2</v>
      </c>
      <c r="F601" s="49">
        <f t="shared" si="80"/>
        <v>0</v>
      </c>
      <c r="G601" s="49">
        <f t="shared" si="80"/>
        <v>7.5161915093866785E-2</v>
      </c>
      <c r="H601" s="72">
        <f t="shared" si="80"/>
        <v>1.9567130451563391E-5</v>
      </c>
      <c r="I601" s="50">
        <f>SUM(B601:H601)</f>
        <v>1</v>
      </c>
    </row>
    <row r="602" spans="1:42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2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2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2" ht="15">
      <c r="A605" s="26" t="s">
        <v>7</v>
      </c>
      <c r="B605" s="38">
        <v>53.413219935083646</v>
      </c>
      <c r="C605" s="38">
        <v>0</v>
      </c>
      <c r="D605" s="38">
        <v>3.6521859784672577</v>
      </c>
      <c r="E605" s="38">
        <v>0</v>
      </c>
      <c r="F605" s="396"/>
      <c r="G605" s="38">
        <v>0</v>
      </c>
      <c r="H605" s="39">
        <v>0</v>
      </c>
      <c r="I605" s="40">
        <f>SUM(B605:H605)</f>
        <v>57.065405913550904</v>
      </c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</row>
    <row r="606" spans="1:42" ht="15">
      <c r="A606" s="27" t="s">
        <v>8</v>
      </c>
      <c r="B606" s="41">
        <v>262.63846985013521</v>
      </c>
      <c r="C606" s="41">
        <v>0</v>
      </c>
      <c r="D606" s="41">
        <v>17.958185972658818</v>
      </c>
      <c r="E606" s="41">
        <v>0</v>
      </c>
      <c r="F606" s="397"/>
      <c r="G606" s="41">
        <v>0</v>
      </c>
      <c r="H606" s="42">
        <v>0</v>
      </c>
      <c r="I606" s="43">
        <f t="shared" ref="I606:I625" si="81">SUM(B606:H606)</f>
        <v>280.59665582279405</v>
      </c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</row>
    <row r="607" spans="1:42" ht="15">
      <c r="A607" s="28" t="s">
        <v>10</v>
      </c>
      <c r="B607" s="44">
        <v>878.10921555857499</v>
      </c>
      <c r="C607" s="44">
        <v>0</v>
      </c>
      <c r="D607" s="44">
        <v>60.041655764688883</v>
      </c>
      <c r="E607" s="44">
        <v>0</v>
      </c>
      <c r="F607" s="397"/>
      <c r="G607" s="44">
        <v>0</v>
      </c>
      <c r="H607" s="45">
        <v>0</v>
      </c>
      <c r="I607" s="40">
        <f t="shared" si="81"/>
        <v>938.15087132326391</v>
      </c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</row>
    <row r="608" spans="1:42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81"/>
        <v>0</v>
      </c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</row>
    <row r="609" spans="1:42" ht="15">
      <c r="A609" s="28" t="s">
        <v>16</v>
      </c>
      <c r="B609" s="44">
        <v>1512.2462547917107</v>
      </c>
      <c r="C609" s="44">
        <v>0</v>
      </c>
      <c r="D609" s="44">
        <v>119.08735339783698</v>
      </c>
      <c r="E609" s="44">
        <v>0</v>
      </c>
      <c r="F609" s="397"/>
      <c r="G609" s="44">
        <v>0</v>
      </c>
      <c r="H609" s="45">
        <v>0</v>
      </c>
      <c r="I609" s="40">
        <f>SUM(B609:H609)</f>
        <v>1631.3336081895477</v>
      </c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</row>
    <row r="610" spans="1:42" ht="15">
      <c r="A610" s="27" t="s">
        <v>67</v>
      </c>
      <c r="B610" s="41">
        <v>9676.6052165324909</v>
      </c>
      <c r="C610" s="41">
        <v>0</v>
      </c>
      <c r="D610" s="41">
        <v>762.01961252089723</v>
      </c>
      <c r="E610" s="41">
        <v>0</v>
      </c>
      <c r="F610" s="397"/>
      <c r="G610" s="41">
        <v>0</v>
      </c>
      <c r="H610" s="42">
        <v>0</v>
      </c>
      <c r="I610" s="43">
        <f t="shared" si="81"/>
        <v>10438.624829053388</v>
      </c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</row>
    <row r="611" spans="1:42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81"/>
        <v>0</v>
      </c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</row>
    <row r="612" spans="1:42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</row>
    <row r="613" spans="1:42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81"/>
        <v>0</v>
      </c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</row>
    <row r="614" spans="1:42" ht="15">
      <c r="A614" s="27" t="s">
        <v>17</v>
      </c>
      <c r="B614" s="41">
        <v>594.734768894995</v>
      </c>
      <c r="C614" s="41">
        <v>0</v>
      </c>
      <c r="D614" s="41">
        <v>46.834561088818376</v>
      </c>
      <c r="E614" s="41">
        <v>0</v>
      </c>
      <c r="F614" s="397"/>
      <c r="G614" s="41">
        <v>0</v>
      </c>
      <c r="H614" s="42">
        <v>0</v>
      </c>
      <c r="I614" s="43">
        <f>SUM(B614:H614)</f>
        <v>641.56932998381342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</row>
    <row r="615" spans="1:42" ht="15">
      <c r="A615" s="28" t="s">
        <v>139</v>
      </c>
      <c r="B615" s="44">
        <v>4812.5464137845411</v>
      </c>
      <c r="C615" s="44">
        <v>0</v>
      </c>
      <c r="D615" s="44">
        <v>1519.7514990898551</v>
      </c>
      <c r="E615" s="44">
        <v>0</v>
      </c>
      <c r="F615" s="397"/>
      <c r="G615" s="44">
        <v>0</v>
      </c>
      <c r="H615" s="45">
        <v>0</v>
      </c>
      <c r="I615" s="40">
        <f>SUM(B615:H615)</f>
        <v>6332.2979128743964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</row>
    <row r="616" spans="1:42" ht="15">
      <c r="A616" s="27" t="s">
        <v>25</v>
      </c>
      <c r="B616" s="41">
        <v>967.47395429743801</v>
      </c>
      <c r="C616" s="41">
        <v>0</v>
      </c>
      <c r="D616" s="41">
        <v>1098.9752684737887</v>
      </c>
      <c r="E616" s="41">
        <v>6035.5511265319483</v>
      </c>
      <c r="F616" s="397"/>
      <c r="G616" s="41">
        <v>1580.7395807583675</v>
      </c>
      <c r="H616" s="42">
        <v>0</v>
      </c>
      <c r="I616" s="43">
        <f t="shared" si="81"/>
        <v>9682.7399300615416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</row>
    <row r="617" spans="1:42" ht="15">
      <c r="A617" s="28" t="s">
        <v>24</v>
      </c>
      <c r="B617" s="44">
        <v>2776.4337067538954</v>
      </c>
      <c r="C617" s="44">
        <v>0</v>
      </c>
      <c r="D617" s="44">
        <v>646.19167139439776</v>
      </c>
      <c r="E617" s="44">
        <v>0</v>
      </c>
      <c r="F617" s="397"/>
      <c r="G617" s="44">
        <v>0</v>
      </c>
      <c r="H617" s="45">
        <v>0</v>
      </c>
      <c r="I617" s="40">
        <f>SUM(B617:H617)</f>
        <v>3422.6253781482933</v>
      </c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</row>
    <row r="618" spans="1:42" ht="15">
      <c r="A618" s="27" t="s">
        <v>59</v>
      </c>
      <c r="B618" s="41">
        <v>10008.266906333807</v>
      </c>
      <c r="C618" s="41">
        <v>0</v>
      </c>
      <c r="D618" s="41">
        <v>1050.5915537035489</v>
      </c>
      <c r="E618" s="41">
        <v>0</v>
      </c>
      <c r="F618" s="397"/>
      <c r="G618" s="41">
        <v>0</v>
      </c>
      <c r="H618" s="42">
        <v>0</v>
      </c>
      <c r="I618" s="43">
        <f>SUM(B618:H618)</f>
        <v>11058.858460037356</v>
      </c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</row>
    <row r="619" spans="1:42" ht="15">
      <c r="A619" s="28" t="s">
        <v>22</v>
      </c>
      <c r="B619" s="44">
        <v>2194.3266115787715</v>
      </c>
      <c r="C619" s="44">
        <v>0</v>
      </c>
      <c r="D619" s="44">
        <v>230.3436774585451</v>
      </c>
      <c r="E619" s="44">
        <v>0</v>
      </c>
      <c r="F619" s="397"/>
      <c r="G619" s="44">
        <v>0</v>
      </c>
      <c r="H619" s="45">
        <v>0</v>
      </c>
      <c r="I619" s="40">
        <f t="shared" si="81"/>
        <v>2424.6702890373167</v>
      </c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</row>
    <row r="620" spans="1:42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</row>
    <row r="621" spans="1:42" ht="15">
      <c r="A621" s="29" t="s">
        <v>63</v>
      </c>
      <c r="B621" s="44">
        <v>188.20680923721719</v>
      </c>
      <c r="C621" s="44">
        <v>0</v>
      </c>
      <c r="D621" s="44">
        <v>627.583834122241</v>
      </c>
      <c r="E621" s="44">
        <v>0</v>
      </c>
      <c r="F621" s="397"/>
      <c r="G621" s="44">
        <v>0</v>
      </c>
      <c r="H621" s="45">
        <v>0</v>
      </c>
      <c r="I621" s="40">
        <f t="shared" si="81"/>
        <v>815.79064335945816</v>
      </c>
      <c r="AG621" s="15"/>
      <c r="AH621" s="14"/>
      <c r="AI621" s="14"/>
      <c r="AJ621" s="14"/>
      <c r="AK621" s="14"/>
      <c r="AL621" s="14"/>
      <c r="AM621" s="14"/>
      <c r="AN621" s="14"/>
      <c r="AO621" s="14"/>
      <c r="AP621" s="14"/>
    </row>
    <row r="622" spans="1:42">
      <c r="A622" s="58" t="s">
        <v>23</v>
      </c>
      <c r="B622" s="62">
        <v>184.46280923721719</v>
      </c>
      <c r="C622" s="62">
        <v>0</v>
      </c>
      <c r="D622" s="62">
        <v>627.32783412224103</v>
      </c>
      <c r="E622" s="62">
        <v>0</v>
      </c>
      <c r="F622" s="397"/>
      <c r="G622" s="62">
        <v>0</v>
      </c>
      <c r="H622" s="63">
        <v>0</v>
      </c>
      <c r="I622" s="64">
        <f t="shared" si="81"/>
        <v>811.79064335945827</v>
      </c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</row>
    <row r="623" spans="1:42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81"/>
        <v>0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</row>
    <row r="624" spans="1:42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81"/>
        <v>0</v>
      </c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</row>
    <row r="625" spans="1:42" ht="15" thickBot="1">
      <c r="A625" s="60" t="s">
        <v>11</v>
      </c>
      <c r="B625" s="54">
        <v>3.7439999999999998</v>
      </c>
      <c r="C625" s="54">
        <v>0</v>
      </c>
      <c r="D625" s="54">
        <v>0.25600000000000001</v>
      </c>
      <c r="E625" s="54">
        <v>0</v>
      </c>
      <c r="F625" s="398"/>
      <c r="G625" s="54">
        <v>0</v>
      </c>
      <c r="H625" s="68">
        <v>0</v>
      </c>
      <c r="I625" s="69">
        <f t="shared" si="81"/>
        <v>4</v>
      </c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</row>
    <row r="626" spans="1:42" ht="15">
      <c r="A626" s="34" t="s">
        <v>26</v>
      </c>
      <c r="B626" s="70">
        <f>SUM(B605:B621)</f>
        <v>33925.001547548658</v>
      </c>
      <c r="C626" s="70">
        <f t="shared" ref="C626:H626" si="82">SUM(C605:C621)</f>
        <v>0</v>
      </c>
      <c r="D626" s="70">
        <f>SUM(D605:D621)</f>
        <v>6183.0310589657438</v>
      </c>
      <c r="E626" s="70">
        <f>SUM(E605:E621)</f>
        <v>6035.5511265319483</v>
      </c>
      <c r="F626" s="70">
        <f>SUM(F605:F621)</f>
        <v>0</v>
      </c>
      <c r="G626" s="70">
        <f>SUM(G605:G621)</f>
        <v>1580.7395807583675</v>
      </c>
      <c r="H626" s="71">
        <f t="shared" si="82"/>
        <v>0</v>
      </c>
      <c r="I626" s="40">
        <f>SUM(I605:I621)</f>
        <v>47724.323313804729</v>
      </c>
    </row>
    <row r="627" spans="1:42" ht="15" thickBot="1">
      <c r="A627" s="61" t="s">
        <v>86</v>
      </c>
      <c r="B627" s="49">
        <f>IF($I626=0,"-",B626/$I626)</f>
        <v>0.71085348501390944</v>
      </c>
      <c r="C627" s="49">
        <f t="shared" ref="C627:H627" si="83">IF($I626=0,"-",C626/$I626)</f>
        <v>0</v>
      </c>
      <c r="D627" s="49">
        <f t="shared" si="83"/>
        <v>0.12955722846629114</v>
      </c>
      <c r="E627" s="49">
        <f t="shared" si="83"/>
        <v>0.12646698177040691</v>
      </c>
      <c r="F627" s="49">
        <f t="shared" si="83"/>
        <v>0</v>
      </c>
      <c r="G627" s="49">
        <f t="shared" si="83"/>
        <v>3.312230474939229E-2</v>
      </c>
      <c r="H627" s="72">
        <f t="shared" si="83"/>
        <v>0</v>
      </c>
      <c r="I627" s="50">
        <f>SUM(B627:H627)</f>
        <v>0.99999999999999978</v>
      </c>
    </row>
    <row r="628" spans="1:42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2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2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2" ht="15">
      <c r="A631" s="26" t="s">
        <v>7</v>
      </c>
      <c r="B631" s="38">
        <v>0.27279240369023711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0.27279240369023711</v>
      </c>
    </row>
    <row r="632" spans="1:42" ht="15">
      <c r="A632" s="27" t="s">
        <v>8</v>
      </c>
      <c r="B632" s="41">
        <v>11.19550903534596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4">SUM(B632:H632)</f>
        <v>11.19550903534596</v>
      </c>
    </row>
    <row r="633" spans="1:42" ht="15">
      <c r="A633" s="28" t="s">
        <v>10</v>
      </c>
      <c r="B633" s="44">
        <v>17.988681296645108</v>
      </c>
      <c r="C633" s="44">
        <v>0</v>
      </c>
      <c r="D633" s="44">
        <v>5.7625759057776761E-2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4"/>
        <v>18.046307055702886</v>
      </c>
    </row>
    <row r="634" spans="1:42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4"/>
        <v>0</v>
      </c>
    </row>
    <row r="635" spans="1:42" ht="15">
      <c r="A635" s="28" t="s">
        <v>16</v>
      </c>
      <c r="B635" s="44">
        <v>391.11588056040665</v>
      </c>
      <c r="C635" s="44">
        <v>1.6904273500550049</v>
      </c>
      <c r="D635" s="44">
        <v>31.516011984694785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424.32231989515645</v>
      </c>
    </row>
    <row r="636" spans="1:42" ht="15">
      <c r="A636" s="27" t="s">
        <v>67</v>
      </c>
      <c r="B636" s="41">
        <v>9.2985942163649362</v>
      </c>
      <c r="C636" s="41">
        <v>0.20984887389523874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4"/>
        <v>9.5084430902601742</v>
      </c>
    </row>
    <row r="637" spans="1:42" ht="15">
      <c r="A637" s="28" t="s">
        <v>57</v>
      </c>
      <c r="B637" s="44">
        <v>0</v>
      </c>
      <c r="C637" s="44">
        <v>1.0634292807063974</v>
      </c>
      <c r="D637" s="44">
        <v>0</v>
      </c>
      <c r="E637" s="44">
        <v>51.614242770803216</v>
      </c>
      <c r="F637" s="44">
        <v>2038.3899165465784</v>
      </c>
      <c r="G637" s="44">
        <v>0</v>
      </c>
      <c r="H637" s="45">
        <v>0</v>
      </c>
      <c r="I637" s="40">
        <f t="shared" si="84"/>
        <v>2091.0675885980882</v>
      </c>
    </row>
    <row r="638" spans="1:42" ht="15">
      <c r="A638" s="27" t="s">
        <v>12</v>
      </c>
      <c r="B638" s="41">
        <v>0</v>
      </c>
      <c r="C638" s="41">
        <v>0</v>
      </c>
      <c r="D638" s="41">
        <v>0</v>
      </c>
      <c r="E638" s="41">
        <v>29.982237852558043</v>
      </c>
      <c r="F638" s="41">
        <v>0</v>
      </c>
      <c r="G638" s="41">
        <v>0</v>
      </c>
      <c r="H638" s="42">
        <v>0</v>
      </c>
      <c r="I638" s="43">
        <f>SUM(B638:H638)</f>
        <v>29.982237852558043</v>
      </c>
    </row>
    <row r="639" spans="1:42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4"/>
        <v>0</v>
      </c>
    </row>
    <row r="640" spans="1:42" ht="15">
      <c r="A640" s="27" t="s">
        <v>17</v>
      </c>
      <c r="B640" s="41">
        <v>50.774028378220336</v>
      </c>
      <c r="C640" s="41">
        <v>0</v>
      </c>
      <c r="D640" s="41">
        <v>0.24580884084408883</v>
      </c>
      <c r="E640" s="41">
        <v>1.4956763059961382</v>
      </c>
      <c r="F640" s="41">
        <v>0</v>
      </c>
      <c r="G640" s="41">
        <v>0</v>
      </c>
      <c r="H640" s="42">
        <v>0</v>
      </c>
      <c r="I640" s="43">
        <f>SUM(B640:H640)</f>
        <v>52.51551352506057</v>
      </c>
    </row>
    <row r="641" spans="1:9" ht="15">
      <c r="A641" s="28" t="s">
        <v>139</v>
      </c>
      <c r="B641" s="44">
        <v>57.031932182218064</v>
      </c>
      <c r="C641" s="44">
        <v>0</v>
      </c>
      <c r="D641" s="44">
        <v>14.740264280548418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71.772196462766487</v>
      </c>
    </row>
    <row r="642" spans="1:9" ht="15">
      <c r="A642" s="27" t="s">
        <v>25</v>
      </c>
      <c r="B642" s="41">
        <v>217.09837903730207</v>
      </c>
      <c r="C642" s="41">
        <v>0.28208101868568908</v>
      </c>
      <c r="D642" s="41">
        <v>4.4905282657368284</v>
      </c>
      <c r="E642" s="41">
        <v>360.74952672089438</v>
      </c>
      <c r="F642" s="41">
        <v>0</v>
      </c>
      <c r="G642" s="41">
        <v>121.65204682730968</v>
      </c>
      <c r="H642" s="42">
        <v>1.7067771435740582</v>
      </c>
      <c r="I642" s="43">
        <f t="shared" si="84"/>
        <v>705.97933901350279</v>
      </c>
    </row>
    <row r="643" spans="1:9" ht="15">
      <c r="A643" s="28" t="s">
        <v>24</v>
      </c>
      <c r="B643" s="44">
        <v>47.944109641718725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47.944109641718725</v>
      </c>
    </row>
    <row r="644" spans="1:9" ht="15">
      <c r="A644" s="27" t="s">
        <v>59</v>
      </c>
      <c r="B644" s="41">
        <v>431.74878415664659</v>
      </c>
      <c r="C644" s="41">
        <v>19.556754579307388</v>
      </c>
      <c r="D644" s="41">
        <v>245.84103765597456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697.14657639192853</v>
      </c>
    </row>
    <row r="645" spans="1:9" ht="15">
      <c r="A645" s="28" t="s">
        <v>22</v>
      </c>
      <c r="B645" s="44">
        <v>801.52674110305634</v>
      </c>
      <c r="C645" s="44">
        <v>0</v>
      </c>
      <c r="D645" s="44">
        <v>0</v>
      </c>
      <c r="E645" s="44">
        <v>0</v>
      </c>
      <c r="F645" s="44">
        <v>85.590800508725209</v>
      </c>
      <c r="G645" s="44">
        <v>0</v>
      </c>
      <c r="H645" s="45">
        <v>0</v>
      </c>
      <c r="I645" s="40">
        <f>SUM(B645:H645)</f>
        <v>887.11754161178158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63</v>
      </c>
      <c r="B647" s="44">
        <v>10.961436961238006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4"/>
        <v>10.961436961238006</v>
      </c>
    </row>
    <row r="648" spans="1:9">
      <c r="A648" s="58" t="s">
        <v>23</v>
      </c>
      <c r="B648" s="62">
        <v>10.961436961238006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84"/>
        <v>10.961436961238006</v>
      </c>
    </row>
    <row r="649" spans="1:9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4"/>
        <v>0</v>
      </c>
    </row>
    <row r="650" spans="1:9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84"/>
        <v>0</v>
      </c>
    </row>
    <row r="651" spans="1:9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84"/>
        <v>0</v>
      </c>
    </row>
    <row r="652" spans="1:9" ht="15">
      <c r="A652" s="34" t="s">
        <v>26</v>
      </c>
      <c r="B652" s="70">
        <f>SUM(B631:B647)</f>
        <v>2046.9568689728528</v>
      </c>
      <c r="C652" s="70">
        <f t="shared" ref="C652:H652" si="85">SUM(C631:C647)</f>
        <v>22.80254110264972</v>
      </c>
      <c r="D652" s="70">
        <f>SUM(D631:D647)</f>
        <v>296.89127678685645</v>
      </c>
      <c r="E652" s="70">
        <f>SUM(E631:E647)</f>
        <v>443.84168365025175</v>
      </c>
      <c r="F652" s="70">
        <f>SUM(F631:F647)</f>
        <v>2123.9807170553036</v>
      </c>
      <c r="G652" s="70">
        <f>SUM(G631:G647)</f>
        <v>121.65204682730968</v>
      </c>
      <c r="H652" s="71">
        <f t="shared" si="85"/>
        <v>1.7067771435740582</v>
      </c>
      <c r="I652" s="40">
        <v>5150.9275701424285</v>
      </c>
    </row>
    <row r="653" spans="1:9" ht="15" thickBot="1">
      <c r="A653" s="61" t="s">
        <v>86</v>
      </c>
      <c r="B653" s="49">
        <f>IF($I652=0,"-",B652/$I652)</f>
        <v>0.3973957779639779</v>
      </c>
      <c r="C653" s="49">
        <f t="shared" ref="C653:H653" si="86">IF($I652=0,"-",C652/$I652)</f>
        <v>4.4268805554218277E-3</v>
      </c>
      <c r="D653" s="49">
        <f t="shared" si="86"/>
        <v>5.7638410314250856E-2</v>
      </c>
      <c r="E653" s="49">
        <f t="shared" si="86"/>
        <v>8.6167331535197469E-2</v>
      </c>
      <c r="F653" s="49">
        <f t="shared" si="86"/>
        <v>0.41234917170395646</v>
      </c>
      <c r="G653" s="49">
        <f t="shared" si="86"/>
        <v>2.3617502900345748E-2</v>
      </c>
      <c r="H653" s="72">
        <f t="shared" si="86"/>
        <v>3.3135335729965698E-4</v>
      </c>
      <c r="I653" s="50">
        <f>SUM(B653:H653)</f>
        <v>0.98192642833044985</v>
      </c>
    </row>
    <row r="655" spans="1:9">
      <c r="A655" s="3"/>
      <c r="B655" s="3"/>
      <c r="C655" s="3"/>
      <c r="D655" s="3"/>
      <c r="E655" s="3"/>
      <c r="F655" s="3"/>
      <c r="G655" s="3"/>
      <c r="H655" s="3"/>
      <c r="I655" s="3"/>
    </row>
    <row r="656" spans="1:9">
      <c r="A656" s="3"/>
      <c r="B656" s="3"/>
      <c r="C656" s="3"/>
      <c r="D656" s="3"/>
      <c r="E656" s="3"/>
      <c r="F656" s="3"/>
      <c r="G656" s="3"/>
      <c r="H656" s="3"/>
      <c r="I656" s="3"/>
    </row>
    <row r="657" spans="1:9">
      <c r="A657" s="3"/>
      <c r="B657" s="3"/>
      <c r="C657" s="3"/>
      <c r="D657" s="3"/>
      <c r="E657" s="3"/>
      <c r="F657" s="3"/>
      <c r="G657" s="3"/>
      <c r="H657" s="3"/>
      <c r="I657" s="3"/>
    </row>
    <row r="658" spans="1:9">
      <c r="A658" s="3"/>
      <c r="B658" s="3"/>
      <c r="C658" s="3"/>
      <c r="D658" s="3"/>
      <c r="E658" s="3"/>
      <c r="F658" s="3"/>
      <c r="G658" s="3"/>
      <c r="H658" s="3"/>
      <c r="I658" s="3"/>
    </row>
    <row r="659" spans="1:9">
      <c r="A659" s="3"/>
      <c r="B659" s="3"/>
      <c r="C659" s="3"/>
      <c r="D659" s="3"/>
      <c r="E659" s="3"/>
      <c r="F659" s="3"/>
      <c r="G659" s="3"/>
      <c r="H659" s="3"/>
      <c r="I659" s="3"/>
    </row>
    <row r="660" spans="1:9">
      <c r="A660" s="3"/>
      <c r="B660" s="3"/>
      <c r="C660" s="3"/>
      <c r="D660" s="3"/>
      <c r="E660" s="3"/>
      <c r="F660" s="3"/>
      <c r="G660" s="3"/>
      <c r="H660" s="3"/>
      <c r="I660" s="3"/>
    </row>
    <row r="661" spans="1:9">
      <c r="A661" s="3"/>
      <c r="B661" s="3"/>
      <c r="C661" s="3"/>
      <c r="D661" s="3"/>
      <c r="E661" s="3"/>
      <c r="F661" s="3"/>
      <c r="G661" s="3"/>
      <c r="H661" s="3"/>
      <c r="I661" s="3"/>
    </row>
    <row r="662" spans="1:9">
      <c r="A662" s="3"/>
      <c r="B662" s="3"/>
      <c r="C662" s="3"/>
      <c r="D662" s="3"/>
      <c r="E662" s="3"/>
      <c r="F662" s="3"/>
      <c r="G662" s="3"/>
      <c r="H662" s="3"/>
      <c r="I662" s="3"/>
    </row>
    <row r="663" spans="1:9">
      <c r="A663" s="3"/>
      <c r="B663" s="3"/>
      <c r="C663" s="3"/>
      <c r="D663" s="3"/>
      <c r="E663" s="3"/>
      <c r="F663" s="3"/>
      <c r="G663" s="3"/>
      <c r="H663" s="3"/>
      <c r="I663" s="3"/>
    </row>
    <row r="664" spans="1:9">
      <c r="A664" s="3"/>
      <c r="B664" s="3"/>
      <c r="C664" s="3"/>
      <c r="D664" s="3"/>
      <c r="E664" s="3"/>
      <c r="F664" s="3"/>
      <c r="G664" s="3"/>
      <c r="H664" s="3"/>
      <c r="I664" s="3"/>
    </row>
    <row r="665" spans="1:9">
      <c r="A665" s="3"/>
      <c r="B665" s="3"/>
      <c r="C665" s="3"/>
      <c r="D665" s="3"/>
      <c r="E665" s="3"/>
      <c r="F665" s="3"/>
      <c r="G665" s="3"/>
      <c r="H665" s="3"/>
      <c r="I665" s="3"/>
    </row>
    <row r="666" spans="1:9">
      <c r="A666" s="3"/>
      <c r="B666" s="3"/>
      <c r="C666" s="3"/>
      <c r="D666" s="3"/>
      <c r="E666" s="3"/>
      <c r="F666" s="3"/>
      <c r="G666" s="3"/>
      <c r="H666" s="3"/>
      <c r="I666" s="3"/>
    </row>
    <row r="667" spans="1:9">
      <c r="A667" s="3"/>
      <c r="B667" s="3"/>
      <c r="C667" s="3"/>
      <c r="D667" s="3"/>
      <c r="E667" s="3"/>
      <c r="F667" s="3"/>
      <c r="G667" s="3"/>
      <c r="H667" s="3"/>
      <c r="I667" s="3"/>
    </row>
    <row r="668" spans="1:9">
      <c r="A668" s="3"/>
      <c r="B668" s="3"/>
      <c r="C668" s="3"/>
      <c r="D668" s="3"/>
      <c r="E668" s="3"/>
      <c r="F668" s="3"/>
      <c r="G668" s="3"/>
      <c r="H668" s="3"/>
      <c r="I668" s="3"/>
    </row>
    <row r="669" spans="1:9">
      <c r="A669" s="3"/>
      <c r="B669" s="3"/>
      <c r="C669" s="3"/>
      <c r="D669" s="3"/>
      <c r="E669" s="3"/>
      <c r="F669" s="3"/>
      <c r="G669" s="3"/>
      <c r="H669" s="3"/>
      <c r="I669" s="3"/>
    </row>
    <row r="670" spans="1:9">
      <c r="A670" s="3"/>
      <c r="B670" s="3"/>
      <c r="C670" s="3"/>
      <c r="D670" s="3"/>
      <c r="E670" s="3"/>
      <c r="F670" s="3"/>
      <c r="G670" s="3"/>
      <c r="H670" s="3"/>
      <c r="I670" s="3"/>
    </row>
    <row r="671" spans="1:9">
      <c r="A671" s="3"/>
      <c r="B671" s="3"/>
      <c r="C671" s="3"/>
      <c r="D671" s="3"/>
      <c r="E671" s="3"/>
      <c r="F671" s="3"/>
      <c r="G671" s="3"/>
      <c r="H671" s="3"/>
      <c r="I671" s="3"/>
    </row>
    <row r="672" spans="1:9">
      <c r="A672" s="3"/>
      <c r="B672" s="3"/>
      <c r="C672" s="3"/>
      <c r="D672" s="3"/>
      <c r="E672" s="3"/>
      <c r="F672" s="3"/>
      <c r="G672" s="3"/>
      <c r="H672" s="3"/>
      <c r="I672" s="3"/>
    </row>
    <row r="673" spans="1:9">
      <c r="A673" s="3"/>
      <c r="B673" s="3"/>
      <c r="C673" s="3"/>
      <c r="D673" s="3"/>
      <c r="E673" s="3"/>
      <c r="F673" s="3"/>
      <c r="G673" s="3"/>
      <c r="H673" s="3"/>
      <c r="I673" s="3"/>
    </row>
    <row r="674" spans="1:9">
      <c r="A674" s="3"/>
      <c r="B674" s="3"/>
      <c r="C674" s="3"/>
      <c r="D674" s="3"/>
      <c r="E674" s="3"/>
      <c r="F674" s="3"/>
      <c r="G674" s="3"/>
      <c r="H674" s="3"/>
      <c r="I674" s="3"/>
    </row>
    <row r="675" spans="1:9">
      <c r="A675" s="3"/>
      <c r="B675" s="3"/>
      <c r="C675" s="3"/>
      <c r="D675" s="3"/>
      <c r="E675" s="3"/>
      <c r="F675" s="3"/>
      <c r="G675" s="3"/>
      <c r="H675" s="3"/>
      <c r="I675" s="3"/>
    </row>
    <row r="676" spans="1:9">
      <c r="A676" s="3"/>
      <c r="B676" s="3"/>
      <c r="C676" s="3"/>
      <c r="D676" s="3"/>
      <c r="E676" s="3"/>
      <c r="F676" s="3"/>
      <c r="G676" s="3"/>
      <c r="H676" s="3"/>
      <c r="I676" s="3"/>
    </row>
    <row r="677" spans="1:9">
      <c r="A677" s="3"/>
      <c r="B677" s="3"/>
      <c r="C677" s="3"/>
      <c r="D677" s="3"/>
      <c r="E677" s="3"/>
      <c r="F677" s="3"/>
      <c r="G677" s="3"/>
      <c r="H677" s="3"/>
      <c r="I677" s="3"/>
    </row>
    <row r="678" spans="1:9">
      <c r="A678" s="3"/>
      <c r="B678" s="3"/>
      <c r="C678" s="3"/>
      <c r="D678" s="3"/>
      <c r="E678" s="3"/>
      <c r="F678" s="3"/>
      <c r="G678" s="3"/>
      <c r="H678" s="3"/>
      <c r="I678" s="3"/>
    </row>
    <row r="679" spans="1:9">
      <c r="A679" s="3"/>
      <c r="B679" s="3"/>
      <c r="C679" s="3"/>
      <c r="D679" s="3"/>
      <c r="E679" s="3"/>
      <c r="F679" s="3"/>
      <c r="G679" s="3"/>
      <c r="H679" s="3"/>
      <c r="I679" s="3"/>
    </row>
    <row r="680" spans="1:9">
      <c r="A680" s="3"/>
      <c r="B680" s="3"/>
      <c r="C680" s="3"/>
      <c r="D680" s="3"/>
      <c r="E680" s="3"/>
      <c r="F680" s="3"/>
      <c r="G680" s="3"/>
      <c r="H680" s="3"/>
      <c r="I680" s="3"/>
    </row>
    <row r="681" spans="1:9">
      <c r="A681" s="3"/>
      <c r="B681" s="3"/>
      <c r="C681" s="3"/>
      <c r="D681" s="3"/>
      <c r="E681" s="3"/>
      <c r="F681" s="3"/>
      <c r="G681" s="3"/>
      <c r="H681" s="3"/>
      <c r="I681" s="3"/>
    </row>
    <row r="682" spans="1:9">
      <c r="A682" s="3"/>
      <c r="B682" s="3"/>
      <c r="C682" s="3"/>
      <c r="D682" s="3"/>
      <c r="E682" s="3"/>
      <c r="F682" s="3"/>
      <c r="G682" s="3"/>
      <c r="H682" s="3"/>
      <c r="I682" s="3"/>
    </row>
    <row r="683" spans="1:9">
      <c r="A683" s="3"/>
      <c r="B683" s="3"/>
      <c r="C683" s="3"/>
      <c r="D683" s="3"/>
      <c r="E683" s="3"/>
      <c r="F683" s="3"/>
      <c r="G683" s="3"/>
      <c r="H683" s="3"/>
      <c r="I683" s="3"/>
    </row>
    <row r="684" spans="1:9">
      <c r="A684" s="3"/>
      <c r="B684" s="3"/>
      <c r="C684" s="3"/>
      <c r="D684" s="3"/>
      <c r="E684" s="3"/>
      <c r="F684" s="3"/>
      <c r="G684" s="3"/>
      <c r="H684" s="3"/>
      <c r="I684" s="3"/>
    </row>
    <row r="685" spans="1:9">
      <c r="A685" s="3"/>
      <c r="B685" s="3"/>
      <c r="C685" s="3"/>
      <c r="D685" s="3"/>
      <c r="E685" s="3"/>
      <c r="F685" s="3"/>
      <c r="G685" s="3"/>
      <c r="H685" s="3"/>
      <c r="I685" s="3"/>
    </row>
    <row r="686" spans="1:9">
      <c r="A686" s="3"/>
      <c r="B686" s="3"/>
      <c r="C686" s="3"/>
      <c r="D686" s="3"/>
      <c r="E686" s="3"/>
      <c r="F686" s="3"/>
      <c r="G686" s="3"/>
      <c r="H686" s="3"/>
      <c r="I686" s="3"/>
    </row>
    <row r="687" spans="1:9">
      <c r="A687" s="3"/>
      <c r="B687" s="3"/>
      <c r="C687" s="3"/>
      <c r="D687" s="3"/>
      <c r="E687" s="3"/>
      <c r="F687" s="3"/>
      <c r="G687" s="3"/>
      <c r="H687" s="3"/>
      <c r="I687" s="3"/>
    </row>
    <row r="688" spans="1:9">
      <c r="A688" s="3"/>
      <c r="B688" s="3"/>
      <c r="C688" s="3"/>
      <c r="D688" s="3"/>
      <c r="E688" s="3"/>
      <c r="F688" s="3"/>
      <c r="G688" s="3"/>
      <c r="H688" s="3"/>
      <c r="I688" s="3"/>
    </row>
    <row r="689" spans="1:9">
      <c r="A689" s="3"/>
      <c r="B689" s="3"/>
      <c r="C689" s="3"/>
      <c r="D689" s="3"/>
      <c r="E689" s="3"/>
      <c r="F689" s="3"/>
      <c r="G689" s="3"/>
      <c r="H689" s="3"/>
      <c r="I689" s="3"/>
    </row>
    <row r="690" spans="1:9">
      <c r="A690" s="3"/>
      <c r="B690" s="3"/>
      <c r="C690" s="3"/>
      <c r="D690" s="3"/>
      <c r="E690" s="3"/>
      <c r="F690" s="3"/>
      <c r="G690" s="3"/>
      <c r="H690" s="3"/>
      <c r="I690" s="3"/>
    </row>
    <row r="691" spans="1:9">
      <c r="A691" s="3"/>
      <c r="B691" s="3"/>
      <c r="C691" s="3"/>
      <c r="D691" s="3"/>
      <c r="E691" s="3"/>
      <c r="F691" s="3"/>
      <c r="G691" s="3"/>
      <c r="H691" s="3"/>
      <c r="I691" s="3"/>
    </row>
    <row r="692" spans="1:9">
      <c r="A692" s="3"/>
      <c r="B692" s="3"/>
      <c r="C692" s="3"/>
      <c r="D692" s="3"/>
      <c r="E692" s="3"/>
      <c r="F692" s="3"/>
      <c r="G692" s="3"/>
      <c r="H692" s="3"/>
      <c r="I692" s="3"/>
    </row>
    <row r="693" spans="1:9">
      <c r="A693" s="3"/>
      <c r="B693" s="3"/>
      <c r="C693" s="3"/>
      <c r="D693" s="3"/>
      <c r="E693" s="3"/>
      <c r="F693" s="3"/>
      <c r="G693" s="3"/>
      <c r="H693" s="3"/>
      <c r="I693" s="3"/>
    </row>
    <row r="694" spans="1:9">
      <c r="A694" s="3"/>
      <c r="B694" s="3"/>
      <c r="C694" s="3"/>
      <c r="D694" s="3"/>
      <c r="E694" s="3"/>
      <c r="F694" s="3"/>
      <c r="G694" s="3"/>
      <c r="H694" s="3"/>
      <c r="I694" s="3"/>
    </row>
    <row r="695" spans="1:9">
      <c r="A695" s="3"/>
      <c r="B695" s="3"/>
      <c r="C695" s="3"/>
      <c r="D695" s="3"/>
      <c r="E695" s="3"/>
      <c r="F695" s="3"/>
      <c r="G695" s="3"/>
      <c r="H695" s="3"/>
      <c r="I695" s="3"/>
    </row>
    <row r="696" spans="1:9">
      <c r="A696" s="3"/>
      <c r="B696" s="3"/>
      <c r="C696" s="3"/>
      <c r="D696" s="3"/>
      <c r="E696" s="3"/>
      <c r="F696" s="3"/>
      <c r="G696" s="3"/>
      <c r="H696" s="3"/>
      <c r="I696" s="3"/>
    </row>
    <row r="697" spans="1:9">
      <c r="A697" s="3"/>
      <c r="B697" s="3"/>
      <c r="C697" s="3"/>
      <c r="D697" s="3"/>
      <c r="E697" s="3"/>
      <c r="F697" s="3"/>
      <c r="G697" s="3"/>
      <c r="H697" s="3"/>
      <c r="I697" s="3"/>
    </row>
    <row r="698" spans="1:9">
      <c r="A698" s="3"/>
      <c r="B698" s="3"/>
      <c r="C698" s="3"/>
      <c r="D698" s="3"/>
      <c r="E698" s="3"/>
      <c r="F698" s="3"/>
      <c r="G698" s="3"/>
      <c r="H698" s="3"/>
      <c r="I698" s="3"/>
    </row>
    <row r="699" spans="1:9">
      <c r="A699" s="3"/>
      <c r="B699" s="3"/>
      <c r="C699" s="3"/>
      <c r="D699" s="3"/>
      <c r="E699" s="3"/>
      <c r="F699" s="3"/>
      <c r="G699" s="3"/>
      <c r="H699" s="3"/>
      <c r="I699" s="3"/>
    </row>
    <row r="700" spans="1:9">
      <c r="A700" s="3"/>
      <c r="B700" s="3"/>
      <c r="C700" s="3"/>
      <c r="D700" s="3"/>
      <c r="E700" s="3"/>
      <c r="F700" s="3"/>
      <c r="G700" s="3"/>
      <c r="H700" s="3"/>
      <c r="I700" s="3"/>
    </row>
    <row r="701" spans="1:9">
      <c r="A701" s="3"/>
      <c r="B701" s="3"/>
      <c r="C701" s="3"/>
      <c r="D701" s="3"/>
      <c r="E701" s="3"/>
      <c r="F701" s="3"/>
      <c r="G701" s="3"/>
      <c r="H701" s="3"/>
      <c r="I701" s="3"/>
    </row>
    <row r="702" spans="1:9">
      <c r="A702" s="3"/>
      <c r="B702" s="3"/>
      <c r="C702" s="3"/>
      <c r="D702" s="3"/>
      <c r="E702" s="3"/>
      <c r="F702" s="3"/>
      <c r="G702" s="3"/>
      <c r="H702" s="3"/>
      <c r="I702" s="3"/>
    </row>
    <row r="703" spans="1:9">
      <c r="A703" s="3"/>
      <c r="B703" s="3"/>
      <c r="C703" s="3"/>
      <c r="D703" s="3"/>
      <c r="E703" s="3"/>
      <c r="F703" s="3"/>
      <c r="G703" s="3"/>
      <c r="H703" s="3"/>
      <c r="I703" s="3"/>
    </row>
    <row r="704" spans="1:9">
      <c r="A704" s="3"/>
      <c r="B704" s="3"/>
      <c r="C704" s="3"/>
      <c r="D704" s="3"/>
      <c r="E704" s="3"/>
      <c r="F704" s="3"/>
      <c r="G704" s="3"/>
      <c r="H704" s="3"/>
      <c r="I704" s="3"/>
    </row>
    <row r="705" spans="1:9">
      <c r="A705" s="3"/>
      <c r="B705" s="3"/>
      <c r="C705" s="3"/>
      <c r="D705" s="3"/>
      <c r="E705" s="3"/>
      <c r="F705" s="3"/>
      <c r="G705" s="3"/>
      <c r="H705" s="3"/>
      <c r="I705" s="3"/>
    </row>
    <row r="706" spans="1:9">
      <c r="A706" s="3"/>
      <c r="B706" s="3"/>
      <c r="C706" s="3"/>
      <c r="D706" s="3"/>
      <c r="E706" s="3"/>
      <c r="F706" s="3"/>
      <c r="G706" s="3"/>
      <c r="H706" s="3"/>
      <c r="I706" s="3"/>
    </row>
    <row r="707" spans="1:9">
      <c r="A707" s="3"/>
      <c r="B707" s="3"/>
      <c r="C707" s="3"/>
      <c r="D707" s="3"/>
      <c r="E707" s="3"/>
      <c r="F707" s="3"/>
      <c r="G707" s="3"/>
      <c r="H707" s="3"/>
      <c r="I707" s="3"/>
    </row>
    <row r="708" spans="1:9">
      <c r="A708" s="3"/>
      <c r="B708" s="3"/>
      <c r="C708" s="3"/>
      <c r="D708" s="3"/>
      <c r="E708" s="3"/>
      <c r="F708" s="3"/>
      <c r="G708" s="3"/>
      <c r="H708" s="3"/>
      <c r="I708" s="3"/>
    </row>
    <row r="709" spans="1:9">
      <c r="A709" s="3"/>
      <c r="B709" s="3"/>
      <c r="C709" s="3"/>
      <c r="D709" s="3"/>
      <c r="E709" s="3"/>
      <c r="F709" s="3"/>
      <c r="G709" s="3"/>
      <c r="H709" s="3"/>
      <c r="I709" s="3"/>
    </row>
    <row r="710" spans="1:9">
      <c r="A710" s="3"/>
      <c r="B710" s="3"/>
      <c r="C710" s="3"/>
      <c r="D710" s="3"/>
      <c r="E710" s="3"/>
      <c r="F710" s="3"/>
      <c r="G710" s="3"/>
      <c r="H710" s="3"/>
      <c r="I710" s="3"/>
    </row>
    <row r="711" spans="1:9">
      <c r="A711" s="3"/>
      <c r="B711" s="3"/>
      <c r="C711" s="3"/>
      <c r="D711" s="3"/>
      <c r="E711" s="3"/>
      <c r="F711" s="3"/>
      <c r="G711" s="3"/>
      <c r="H711" s="3"/>
      <c r="I711" s="3"/>
    </row>
    <row r="712" spans="1:9">
      <c r="A712" s="3"/>
      <c r="B712" s="3"/>
      <c r="C712" s="3"/>
      <c r="D712" s="3"/>
      <c r="E712" s="3"/>
      <c r="F712" s="3"/>
      <c r="G712" s="3"/>
      <c r="H712" s="3"/>
      <c r="I712" s="3"/>
    </row>
    <row r="713" spans="1:9">
      <c r="A713" s="3"/>
      <c r="B713" s="3"/>
      <c r="C713" s="3"/>
      <c r="D713" s="3"/>
      <c r="E713" s="3"/>
      <c r="F713" s="3"/>
      <c r="G713" s="3"/>
      <c r="H713" s="3"/>
      <c r="I713" s="3"/>
    </row>
    <row r="714" spans="1:9">
      <c r="A714" s="3"/>
      <c r="B714" s="3"/>
      <c r="C714" s="3"/>
      <c r="D714" s="3"/>
      <c r="E714" s="3"/>
      <c r="F714" s="3"/>
      <c r="G714" s="3"/>
      <c r="H714" s="3"/>
      <c r="I714" s="3"/>
    </row>
    <row r="715" spans="1:9">
      <c r="A715" s="3"/>
      <c r="B715" s="3"/>
      <c r="C715" s="3"/>
      <c r="D715" s="3"/>
      <c r="E715" s="3"/>
      <c r="F715" s="3"/>
      <c r="G715" s="3"/>
      <c r="H715" s="3"/>
      <c r="I715" s="3"/>
    </row>
    <row r="716" spans="1:9">
      <c r="A716" s="3"/>
      <c r="B716" s="3"/>
      <c r="C716" s="3"/>
      <c r="D716" s="3"/>
      <c r="E716" s="3"/>
      <c r="F716" s="3"/>
      <c r="G716" s="3"/>
      <c r="H716" s="3"/>
      <c r="I716" s="3"/>
    </row>
    <row r="717" spans="1:9">
      <c r="A717" s="3"/>
      <c r="B717" s="3"/>
      <c r="C717" s="3"/>
      <c r="D717" s="3"/>
      <c r="E717" s="3"/>
      <c r="F717" s="3"/>
      <c r="G717" s="3"/>
      <c r="H717" s="3"/>
      <c r="I717" s="3"/>
    </row>
    <row r="718" spans="1:9">
      <c r="A718" s="3"/>
      <c r="B718" s="3"/>
      <c r="C718" s="3"/>
      <c r="D718" s="3"/>
      <c r="E718" s="3"/>
      <c r="F718" s="3"/>
      <c r="G718" s="3"/>
      <c r="H718" s="3"/>
      <c r="I718" s="3"/>
    </row>
    <row r="719" spans="1:9">
      <c r="A719" s="3"/>
      <c r="B719" s="3"/>
      <c r="C719" s="3"/>
      <c r="D719" s="3"/>
      <c r="E719" s="3"/>
      <c r="F719" s="3"/>
      <c r="G719" s="3"/>
      <c r="H719" s="3"/>
      <c r="I719" s="3"/>
    </row>
    <row r="720" spans="1:9">
      <c r="A720" s="3"/>
      <c r="B720" s="3"/>
      <c r="C720" s="3"/>
      <c r="D720" s="3"/>
      <c r="E720" s="3"/>
      <c r="F720" s="3"/>
      <c r="G720" s="3"/>
      <c r="H720" s="3"/>
      <c r="I720" s="3"/>
    </row>
    <row r="721" spans="1:9">
      <c r="A721" s="3"/>
      <c r="B721" s="3"/>
      <c r="C721" s="3"/>
      <c r="D721" s="3"/>
      <c r="E721" s="3"/>
      <c r="F721" s="3"/>
      <c r="G721" s="3"/>
      <c r="H721" s="3"/>
      <c r="I721" s="3"/>
    </row>
    <row r="722" spans="1:9">
      <c r="A722" s="3"/>
      <c r="B722" s="3"/>
      <c r="C722" s="3"/>
      <c r="D722" s="3"/>
      <c r="E722" s="3"/>
      <c r="F722" s="3"/>
      <c r="G722" s="3"/>
      <c r="H722" s="3"/>
      <c r="I722" s="3"/>
    </row>
    <row r="723" spans="1:9">
      <c r="A723" s="3"/>
      <c r="B723" s="3"/>
      <c r="C723" s="3"/>
      <c r="D723" s="3"/>
      <c r="E723" s="3"/>
      <c r="F723" s="3"/>
      <c r="G723" s="3"/>
      <c r="H723" s="3"/>
      <c r="I723" s="3"/>
    </row>
    <row r="724" spans="1:9">
      <c r="A724" s="3"/>
      <c r="B724" s="3"/>
      <c r="C724" s="3"/>
      <c r="D724" s="3"/>
      <c r="E724" s="3"/>
      <c r="F724" s="3"/>
      <c r="G724" s="3"/>
      <c r="H724" s="3"/>
      <c r="I724" s="3"/>
    </row>
    <row r="725" spans="1:9">
      <c r="A725" s="3"/>
      <c r="B725" s="3"/>
      <c r="C725" s="3"/>
      <c r="D725" s="3"/>
      <c r="E725" s="3"/>
      <c r="F725" s="3"/>
      <c r="G725" s="3"/>
      <c r="H725" s="3"/>
      <c r="I725" s="3"/>
    </row>
    <row r="726" spans="1:9">
      <c r="A726" s="3"/>
      <c r="B726" s="3"/>
      <c r="C726" s="3"/>
      <c r="D726" s="3"/>
      <c r="E726" s="3"/>
      <c r="F726" s="3"/>
      <c r="G726" s="3"/>
      <c r="H726" s="3"/>
      <c r="I726" s="3"/>
    </row>
    <row r="727" spans="1:9">
      <c r="A727" s="3"/>
      <c r="B727" s="3"/>
      <c r="C727" s="3"/>
      <c r="D727" s="3"/>
      <c r="E727" s="3"/>
      <c r="F727" s="3"/>
      <c r="G727" s="3"/>
      <c r="H727" s="3"/>
      <c r="I727" s="3"/>
    </row>
    <row r="728" spans="1:9">
      <c r="A728" s="3"/>
      <c r="B728" s="3"/>
      <c r="C728" s="3"/>
      <c r="D728" s="3"/>
      <c r="E728" s="3"/>
      <c r="F728" s="3"/>
      <c r="G728" s="3"/>
      <c r="H728" s="3"/>
      <c r="I728" s="3"/>
    </row>
    <row r="729" spans="1:9">
      <c r="A729" s="3"/>
      <c r="B729" s="3"/>
      <c r="C729" s="3"/>
      <c r="D729" s="3"/>
      <c r="E729" s="3"/>
      <c r="F729" s="3"/>
      <c r="G729" s="3"/>
      <c r="H729" s="3"/>
      <c r="I729" s="3"/>
    </row>
    <row r="730" spans="1:9">
      <c r="A730" s="3"/>
      <c r="B730" s="3"/>
      <c r="C730" s="3"/>
      <c r="D730" s="3"/>
      <c r="E730" s="3"/>
      <c r="F730" s="3"/>
      <c r="G730" s="3"/>
      <c r="H730" s="3"/>
      <c r="I730" s="3"/>
    </row>
    <row r="731" spans="1:9">
      <c r="A731" s="3"/>
      <c r="B731" s="3"/>
      <c r="C731" s="3"/>
      <c r="D731" s="3"/>
      <c r="E731" s="3"/>
      <c r="F731" s="3"/>
      <c r="G731" s="3"/>
      <c r="H731" s="3"/>
      <c r="I731" s="3"/>
    </row>
    <row r="732" spans="1:9">
      <c r="A732" s="3"/>
      <c r="B732" s="3"/>
      <c r="C732" s="3"/>
      <c r="D732" s="3"/>
      <c r="E732" s="3"/>
      <c r="F732" s="3"/>
      <c r="G732" s="3"/>
      <c r="H732" s="3"/>
      <c r="I732" s="3"/>
    </row>
    <row r="733" spans="1:9">
      <c r="A733" s="3"/>
      <c r="B733" s="3"/>
      <c r="C733" s="3"/>
      <c r="D733" s="3"/>
      <c r="E733" s="3"/>
      <c r="F733" s="3"/>
      <c r="G733" s="3"/>
      <c r="H733" s="3"/>
      <c r="I733" s="3"/>
    </row>
    <row r="734" spans="1:9">
      <c r="A734" s="3"/>
      <c r="B734" s="3"/>
      <c r="C734" s="3"/>
      <c r="D734" s="3"/>
      <c r="E734" s="3"/>
      <c r="F734" s="3"/>
      <c r="G734" s="3"/>
      <c r="H734" s="3"/>
      <c r="I734" s="3"/>
    </row>
    <row r="735" spans="1:9">
      <c r="A735" s="3"/>
      <c r="B735" s="3"/>
      <c r="C735" s="3"/>
      <c r="D735" s="3"/>
      <c r="E735" s="3"/>
      <c r="F735" s="3"/>
      <c r="G735" s="3"/>
      <c r="H735" s="3"/>
      <c r="I735" s="3"/>
    </row>
    <row r="736" spans="1:9">
      <c r="A736" s="3"/>
      <c r="B736" s="3"/>
      <c r="C736" s="3"/>
      <c r="D736" s="3"/>
      <c r="E736" s="3"/>
      <c r="F736" s="3"/>
      <c r="G736" s="3"/>
      <c r="H736" s="3"/>
      <c r="I736" s="3"/>
    </row>
    <row r="737" spans="1:9">
      <c r="A737" s="3"/>
      <c r="B737" s="3"/>
      <c r="C737" s="3"/>
      <c r="D737" s="3"/>
      <c r="E737" s="3"/>
      <c r="F737" s="3"/>
      <c r="G737" s="3"/>
      <c r="H737" s="3"/>
      <c r="I737" s="3"/>
    </row>
    <row r="738" spans="1:9">
      <c r="A738" s="3"/>
      <c r="B738" s="3"/>
      <c r="C738" s="3"/>
      <c r="D738" s="3"/>
      <c r="E738" s="3"/>
      <c r="F738" s="3"/>
      <c r="G738" s="3"/>
      <c r="H738" s="3"/>
      <c r="I738" s="3"/>
    </row>
    <row r="739" spans="1:9">
      <c r="A739" s="3"/>
      <c r="B739" s="3"/>
      <c r="C739" s="3"/>
      <c r="D739" s="3"/>
      <c r="E739" s="3"/>
      <c r="F739" s="3"/>
      <c r="G739" s="3"/>
      <c r="H739" s="3"/>
      <c r="I739" s="3"/>
    </row>
    <row r="740" spans="1:9">
      <c r="A740" s="3"/>
      <c r="B740" s="3"/>
      <c r="C740" s="3"/>
      <c r="D740" s="3"/>
      <c r="E740" s="3"/>
      <c r="F740" s="3"/>
      <c r="G740" s="3"/>
      <c r="H740" s="3"/>
      <c r="I740" s="3"/>
    </row>
    <row r="741" spans="1:9">
      <c r="A741" s="3"/>
      <c r="B741" s="3"/>
      <c r="C741" s="3"/>
      <c r="D741" s="3"/>
      <c r="E741" s="3"/>
      <c r="F741" s="3"/>
      <c r="G741" s="3"/>
      <c r="H741" s="3"/>
      <c r="I741" s="3"/>
    </row>
    <row r="742" spans="1:9">
      <c r="A742" s="3"/>
      <c r="B742" s="3"/>
      <c r="C742" s="3"/>
      <c r="D742" s="3"/>
      <c r="E742" s="3"/>
      <c r="F742" s="3"/>
      <c r="G742" s="3"/>
      <c r="H742" s="3"/>
      <c r="I742" s="3"/>
    </row>
    <row r="743" spans="1:9">
      <c r="A743" s="3"/>
      <c r="B743" s="3"/>
      <c r="C743" s="3"/>
      <c r="D743" s="3"/>
      <c r="E743" s="3"/>
      <c r="F743" s="3"/>
      <c r="G743" s="3"/>
      <c r="H743" s="3"/>
      <c r="I743" s="3"/>
    </row>
    <row r="744" spans="1:9">
      <c r="A744" s="3"/>
      <c r="B744" s="3"/>
      <c r="C744" s="3"/>
      <c r="D744" s="3"/>
      <c r="E744" s="3"/>
      <c r="F744" s="3"/>
      <c r="G744" s="3"/>
      <c r="H744" s="3"/>
      <c r="I744" s="3"/>
    </row>
    <row r="745" spans="1:9">
      <c r="A745" s="3"/>
      <c r="B745" s="3"/>
      <c r="C745" s="3"/>
      <c r="D745" s="3"/>
      <c r="E745" s="3"/>
      <c r="F745" s="3"/>
      <c r="G745" s="3"/>
      <c r="H745" s="3"/>
      <c r="I745" s="3"/>
    </row>
    <row r="746" spans="1:9">
      <c r="A746" s="3"/>
      <c r="B746" s="3"/>
      <c r="C746" s="3"/>
      <c r="D746" s="3"/>
      <c r="E746" s="3"/>
      <c r="F746" s="3"/>
      <c r="G746" s="3"/>
      <c r="H746" s="3"/>
      <c r="I746" s="3"/>
    </row>
    <row r="747" spans="1:9">
      <c r="A747" s="3"/>
      <c r="B747" s="3"/>
      <c r="C747" s="3"/>
      <c r="D747" s="3"/>
      <c r="E747" s="3"/>
      <c r="F747" s="3"/>
      <c r="G747" s="3"/>
      <c r="H747" s="3"/>
      <c r="I747" s="3"/>
    </row>
    <row r="748" spans="1:9">
      <c r="A748" s="3"/>
      <c r="B748" s="3"/>
      <c r="C748" s="3"/>
      <c r="D748" s="3"/>
      <c r="E748" s="3"/>
      <c r="F748" s="3"/>
      <c r="G748" s="3"/>
      <c r="H748" s="3"/>
      <c r="I748" s="3"/>
    </row>
    <row r="749" spans="1:9">
      <c r="A749" s="3"/>
      <c r="B749" s="3"/>
      <c r="C749" s="3"/>
      <c r="D749" s="3"/>
      <c r="E749" s="3"/>
      <c r="F749" s="3"/>
      <c r="G749" s="3"/>
      <c r="H749" s="3"/>
      <c r="I749" s="3"/>
    </row>
    <row r="750" spans="1:9">
      <c r="A750" s="3"/>
      <c r="B750" s="3"/>
      <c r="C750" s="3"/>
      <c r="D750" s="3"/>
      <c r="E750" s="3"/>
      <c r="F750" s="3"/>
      <c r="G750" s="3"/>
      <c r="H750" s="3"/>
      <c r="I750" s="3"/>
    </row>
    <row r="751" spans="1:9">
      <c r="A751" s="3"/>
      <c r="B751" s="3"/>
      <c r="C751" s="3"/>
      <c r="D751" s="3"/>
      <c r="E751" s="3"/>
      <c r="F751" s="3"/>
      <c r="G751" s="3"/>
      <c r="H751" s="3"/>
      <c r="I751" s="3"/>
    </row>
    <row r="752" spans="1:9">
      <c r="A752" s="3"/>
      <c r="B752" s="3"/>
      <c r="C752" s="3"/>
      <c r="D752" s="3"/>
      <c r="E752" s="3"/>
      <c r="F752" s="3"/>
      <c r="G752" s="3"/>
      <c r="H752" s="3"/>
      <c r="I752" s="3"/>
    </row>
    <row r="753" spans="1:9">
      <c r="A753" s="3"/>
      <c r="B753" s="3"/>
      <c r="C753" s="3"/>
      <c r="D753" s="3"/>
      <c r="E753" s="3"/>
      <c r="F753" s="3"/>
      <c r="G753" s="3"/>
      <c r="H753" s="3"/>
      <c r="I753" s="3"/>
    </row>
    <row r="754" spans="1:9">
      <c r="A754" s="3"/>
      <c r="B754" s="3"/>
      <c r="C754" s="3"/>
      <c r="D754" s="3"/>
      <c r="E754" s="3"/>
      <c r="F754" s="3"/>
      <c r="G754" s="3"/>
      <c r="H754" s="3"/>
      <c r="I754" s="3"/>
    </row>
    <row r="755" spans="1:9">
      <c r="A755" s="3"/>
      <c r="B755" s="3"/>
      <c r="C755" s="3"/>
      <c r="D755" s="3"/>
      <c r="E755" s="3"/>
      <c r="F755" s="3"/>
      <c r="G755" s="3"/>
      <c r="H755" s="3"/>
      <c r="I755" s="3"/>
    </row>
    <row r="756" spans="1:9">
      <c r="A756" s="3"/>
      <c r="B756" s="3"/>
      <c r="C756" s="3"/>
      <c r="D756" s="3"/>
      <c r="E756" s="3"/>
      <c r="F756" s="3"/>
      <c r="G756" s="3"/>
      <c r="H756" s="3"/>
      <c r="I756" s="3"/>
    </row>
    <row r="757" spans="1:9">
      <c r="A757" s="3"/>
      <c r="B757" s="3"/>
      <c r="C757" s="3"/>
      <c r="D757" s="3"/>
      <c r="E757" s="3"/>
      <c r="F757" s="3"/>
      <c r="G757" s="3"/>
      <c r="H757" s="3"/>
      <c r="I757" s="3"/>
    </row>
    <row r="758" spans="1:9">
      <c r="A758" s="3"/>
      <c r="B758" s="3"/>
      <c r="C758" s="3"/>
      <c r="D758" s="3"/>
      <c r="E758" s="3"/>
      <c r="F758" s="3"/>
      <c r="G758" s="3"/>
      <c r="H758" s="3"/>
      <c r="I758" s="3"/>
    </row>
    <row r="759" spans="1:9">
      <c r="A759" s="3"/>
      <c r="B759" s="3"/>
      <c r="C759" s="3"/>
      <c r="D759" s="3"/>
      <c r="E759" s="3"/>
      <c r="F759" s="3"/>
      <c r="G759" s="3"/>
      <c r="H759" s="3"/>
      <c r="I759" s="3"/>
    </row>
    <row r="760" spans="1:9">
      <c r="A760" s="3"/>
      <c r="B760" s="3"/>
      <c r="C760" s="3"/>
      <c r="D760" s="3"/>
      <c r="E760" s="3"/>
      <c r="F760" s="3"/>
      <c r="G760" s="3"/>
      <c r="H760" s="3"/>
      <c r="I760" s="3"/>
    </row>
    <row r="761" spans="1:9">
      <c r="A761" s="3"/>
      <c r="B761" s="3"/>
      <c r="C761" s="3"/>
      <c r="D761" s="3"/>
      <c r="E761" s="3"/>
      <c r="F761" s="3"/>
      <c r="G761" s="3"/>
      <c r="H761" s="3"/>
      <c r="I761" s="3"/>
    </row>
    <row r="762" spans="1:9">
      <c r="A762" s="3"/>
      <c r="B762" s="3"/>
      <c r="C762" s="3"/>
      <c r="D762" s="3"/>
      <c r="E762" s="3"/>
      <c r="F762" s="3"/>
      <c r="G762" s="3"/>
      <c r="H762" s="3"/>
      <c r="I762" s="3"/>
    </row>
    <row r="763" spans="1:9">
      <c r="A763" s="3"/>
      <c r="B763" s="3"/>
      <c r="C763" s="3"/>
      <c r="D763" s="3"/>
      <c r="E763" s="3"/>
      <c r="F763" s="3"/>
      <c r="G763" s="3"/>
      <c r="H763" s="3"/>
      <c r="I763" s="3"/>
    </row>
    <row r="764" spans="1:9">
      <c r="A764" s="3"/>
      <c r="B764" s="3"/>
      <c r="C764" s="3"/>
      <c r="D764" s="3"/>
      <c r="E764" s="3"/>
      <c r="F764" s="3"/>
      <c r="G764" s="3"/>
      <c r="H764" s="3"/>
      <c r="I764" s="3"/>
    </row>
    <row r="765" spans="1:9">
      <c r="A765" s="3"/>
      <c r="B765" s="3"/>
      <c r="C765" s="3"/>
      <c r="D765" s="3"/>
      <c r="E765" s="3"/>
      <c r="F765" s="3"/>
      <c r="G765" s="3"/>
      <c r="H765" s="3"/>
      <c r="I765" s="3"/>
    </row>
    <row r="766" spans="1:9">
      <c r="A766" s="3"/>
      <c r="B766" s="3"/>
      <c r="C766" s="3"/>
      <c r="D766" s="3"/>
      <c r="E766" s="3"/>
      <c r="F766" s="3"/>
      <c r="G766" s="3"/>
      <c r="H766" s="3"/>
      <c r="I766" s="3"/>
    </row>
    <row r="767" spans="1:9">
      <c r="A767" s="3"/>
      <c r="B767" s="3"/>
      <c r="C767" s="3"/>
      <c r="D767" s="3"/>
      <c r="E767" s="3"/>
      <c r="F767" s="3"/>
      <c r="G767" s="3"/>
      <c r="H767" s="3"/>
      <c r="I767" s="3"/>
    </row>
    <row r="768" spans="1:9">
      <c r="A768" s="3"/>
      <c r="B768" s="3"/>
      <c r="C768" s="3"/>
      <c r="D768" s="3"/>
      <c r="E768" s="3"/>
      <c r="F768" s="3"/>
      <c r="G768" s="3"/>
      <c r="H768" s="3"/>
      <c r="I768" s="3"/>
    </row>
    <row r="769" spans="1:9">
      <c r="A769" s="3"/>
      <c r="B769" s="3"/>
      <c r="C769" s="3"/>
      <c r="D769" s="3"/>
      <c r="E769" s="3"/>
      <c r="F769" s="3"/>
      <c r="G769" s="3"/>
      <c r="H769" s="3"/>
      <c r="I769" s="3"/>
    </row>
    <row r="770" spans="1:9">
      <c r="A770" s="3"/>
      <c r="B770" s="3"/>
      <c r="C770" s="3"/>
      <c r="D770" s="3"/>
      <c r="E770" s="3"/>
      <c r="F770" s="3"/>
      <c r="G770" s="3"/>
      <c r="H770" s="3"/>
      <c r="I770" s="3"/>
    </row>
    <row r="771" spans="1:9">
      <c r="A771" s="3"/>
      <c r="B771" s="3"/>
      <c r="C771" s="3"/>
      <c r="D771" s="3"/>
      <c r="E771" s="3"/>
      <c r="F771" s="3"/>
      <c r="G771" s="3"/>
      <c r="H771" s="3"/>
      <c r="I771" s="3"/>
    </row>
    <row r="772" spans="1:9">
      <c r="A772" s="3"/>
      <c r="B772" s="3"/>
      <c r="C772" s="3"/>
      <c r="D772" s="3"/>
      <c r="E772" s="3"/>
      <c r="F772" s="3"/>
      <c r="G772" s="3"/>
      <c r="H772" s="3"/>
      <c r="I772" s="3"/>
    </row>
    <row r="773" spans="1:9">
      <c r="A773" s="3"/>
      <c r="B773" s="3"/>
      <c r="C773" s="3"/>
      <c r="D773" s="3"/>
      <c r="E773" s="3"/>
      <c r="F773" s="3"/>
      <c r="G773" s="3"/>
      <c r="H773" s="3"/>
      <c r="I773" s="3"/>
    </row>
    <row r="774" spans="1:9">
      <c r="A774" s="3"/>
      <c r="B774" s="3"/>
      <c r="C774" s="3"/>
      <c r="D774" s="3"/>
      <c r="E774" s="3"/>
      <c r="F774" s="3"/>
      <c r="G774" s="3"/>
      <c r="H774" s="3"/>
      <c r="I774" s="3"/>
    </row>
    <row r="775" spans="1:9">
      <c r="A775" s="3"/>
      <c r="B775" s="3"/>
      <c r="C775" s="3"/>
      <c r="D775" s="3"/>
      <c r="E775" s="3"/>
      <c r="F775" s="3"/>
      <c r="G775" s="3"/>
      <c r="H775" s="3"/>
      <c r="I775" s="3"/>
    </row>
    <row r="776" spans="1:9">
      <c r="A776" s="3"/>
      <c r="B776" s="3"/>
      <c r="C776" s="3"/>
      <c r="D776" s="3"/>
      <c r="E776" s="3"/>
      <c r="F776" s="3"/>
      <c r="G776" s="3"/>
      <c r="H776" s="3"/>
      <c r="I776" s="3"/>
    </row>
    <row r="777" spans="1:9">
      <c r="A777" s="3"/>
      <c r="B777" s="3"/>
      <c r="C777" s="3"/>
      <c r="D777" s="3"/>
      <c r="E777" s="3"/>
      <c r="F777" s="3"/>
      <c r="G777" s="3"/>
      <c r="H777" s="3"/>
      <c r="I777" s="3"/>
    </row>
    <row r="778" spans="1:9">
      <c r="A778" s="3"/>
      <c r="B778" s="3"/>
      <c r="C778" s="3"/>
      <c r="D778" s="3"/>
      <c r="E778" s="3"/>
      <c r="F778" s="3"/>
      <c r="G778" s="3"/>
      <c r="H778" s="3"/>
      <c r="I778" s="3"/>
    </row>
    <row r="779" spans="1:9">
      <c r="A779" s="3"/>
      <c r="B779" s="3"/>
      <c r="C779" s="3"/>
      <c r="D779" s="3"/>
      <c r="E779" s="3"/>
      <c r="F779" s="3"/>
      <c r="G779" s="3"/>
      <c r="H779" s="3"/>
      <c r="I779" s="3"/>
    </row>
    <row r="780" spans="1:9">
      <c r="A780" s="3"/>
      <c r="B780" s="3"/>
      <c r="C780" s="3"/>
      <c r="D780" s="3"/>
      <c r="E780" s="3"/>
      <c r="F780" s="3"/>
      <c r="G780" s="3"/>
      <c r="H780" s="3"/>
      <c r="I780" s="3"/>
    </row>
    <row r="781" spans="1:9">
      <c r="A781" s="3"/>
      <c r="B781" s="3"/>
      <c r="C781" s="3"/>
      <c r="D781" s="3"/>
      <c r="E781" s="3"/>
      <c r="F781" s="3"/>
      <c r="G781" s="3"/>
      <c r="H781" s="3"/>
      <c r="I781" s="3"/>
    </row>
    <row r="782" spans="1:9">
      <c r="A782" s="3"/>
      <c r="B782" s="3"/>
      <c r="C782" s="3"/>
      <c r="D782" s="3"/>
      <c r="E782" s="3"/>
      <c r="F782" s="3"/>
      <c r="G782" s="3"/>
      <c r="H782" s="3"/>
      <c r="I782" s="3"/>
    </row>
    <row r="783" spans="1:9">
      <c r="A783" s="3"/>
      <c r="B783" s="3"/>
      <c r="C783" s="3"/>
      <c r="D783" s="3"/>
      <c r="E783" s="3"/>
      <c r="F783" s="3"/>
      <c r="G783" s="3"/>
      <c r="H783" s="3"/>
      <c r="I783" s="3"/>
    </row>
    <row r="784" spans="1:9">
      <c r="A784" s="3"/>
      <c r="B784" s="3"/>
      <c r="C784" s="3"/>
      <c r="D784" s="3"/>
      <c r="E784" s="3"/>
      <c r="F784" s="3"/>
      <c r="G784" s="3"/>
      <c r="H784" s="3"/>
      <c r="I784" s="3"/>
    </row>
    <row r="785" spans="1:9">
      <c r="A785" s="3"/>
      <c r="B785" s="3"/>
      <c r="C785" s="3"/>
      <c r="D785" s="3"/>
      <c r="E785" s="3"/>
      <c r="F785" s="3"/>
      <c r="G785" s="3"/>
      <c r="H785" s="3"/>
      <c r="I785" s="3"/>
    </row>
    <row r="786" spans="1:9">
      <c r="A786" s="3"/>
      <c r="B786" s="3"/>
      <c r="C786" s="3"/>
      <c r="D786" s="3"/>
      <c r="E786" s="3"/>
      <c r="F786" s="3"/>
      <c r="G786" s="3"/>
      <c r="H786" s="3"/>
      <c r="I786" s="3"/>
    </row>
    <row r="787" spans="1:9">
      <c r="A787" s="3"/>
      <c r="B787" s="3"/>
      <c r="C787" s="3"/>
      <c r="D787" s="3"/>
      <c r="E787" s="3"/>
      <c r="F787" s="3"/>
      <c r="G787" s="3"/>
      <c r="H787" s="3"/>
      <c r="I787" s="3"/>
    </row>
    <row r="788" spans="1:9">
      <c r="A788" s="3"/>
      <c r="B788" s="3"/>
      <c r="C788" s="3"/>
      <c r="D788" s="3"/>
      <c r="E788" s="3"/>
      <c r="F788" s="3"/>
      <c r="G788" s="3"/>
      <c r="H788" s="3"/>
      <c r="I788" s="3"/>
    </row>
    <row r="789" spans="1:9">
      <c r="A789" s="3"/>
      <c r="B789" s="3"/>
      <c r="C789" s="3"/>
      <c r="D789" s="3"/>
      <c r="E789" s="3"/>
      <c r="F789" s="3"/>
      <c r="G789" s="3"/>
      <c r="H789" s="3"/>
      <c r="I789" s="3"/>
    </row>
    <row r="790" spans="1:9">
      <c r="A790" s="3"/>
      <c r="B790" s="3"/>
      <c r="C790" s="3"/>
      <c r="D790" s="3"/>
      <c r="E790" s="3"/>
      <c r="F790" s="3"/>
      <c r="G790" s="3"/>
      <c r="H790" s="3"/>
      <c r="I790" s="3"/>
    </row>
    <row r="791" spans="1:9">
      <c r="A791" s="3"/>
      <c r="B791" s="3"/>
      <c r="C791" s="3"/>
      <c r="D791" s="3"/>
      <c r="E791" s="3"/>
      <c r="F791" s="3"/>
      <c r="G791" s="3"/>
      <c r="H791" s="3"/>
      <c r="I791" s="3"/>
    </row>
    <row r="792" spans="1:9">
      <c r="A792" s="3"/>
      <c r="B792" s="3"/>
      <c r="C792" s="3"/>
      <c r="D792" s="3"/>
      <c r="E792" s="3"/>
      <c r="F792" s="3"/>
      <c r="G792" s="3"/>
      <c r="H792" s="3"/>
      <c r="I792" s="3"/>
    </row>
    <row r="793" spans="1:9">
      <c r="A793" s="3"/>
      <c r="B793" s="3"/>
      <c r="C793" s="3"/>
      <c r="D793" s="3"/>
      <c r="E793" s="3"/>
      <c r="F793" s="3"/>
      <c r="G793" s="3"/>
      <c r="H793" s="3"/>
      <c r="I793" s="3"/>
    </row>
    <row r="794" spans="1:9">
      <c r="A794" s="3"/>
      <c r="B794" s="3"/>
      <c r="C794" s="3"/>
      <c r="D794" s="3"/>
      <c r="E794" s="3"/>
      <c r="F794" s="3"/>
      <c r="G794" s="3"/>
      <c r="H794" s="3"/>
      <c r="I794" s="3"/>
    </row>
    <row r="795" spans="1:9">
      <c r="A795" s="3"/>
      <c r="B795" s="3"/>
      <c r="C795" s="3"/>
      <c r="D795" s="3"/>
      <c r="E795" s="3"/>
      <c r="F795" s="3"/>
      <c r="G795" s="3"/>
      <c r="H795" s="3"/>
      <c r="I795" s="3"/>
    </row>
    <row r="796" spans="1:9">
      <c r="A796" s="3"/>
      <c r="B796" s="3"/>
      <c r="C796" s="3"/>
      <c r="D796" s="3"/>
      <c r="E796" s="3"/>
      <c r="F796" s="3"/>
      <c r="G796" s="3"/>
      <c r="H796" s="3"/>
      <c r="I796" s="3"/>
    </row>
    <row r="797" spans="1:9">
      <c r="A797" s="3"/>
      <c r="B797" s="3"/>
      <c r="C797" s="3"/>
      <c r="D797" s="3"/>
      <c r="E797" s="3"/>
      <c r="F797" s="3"/>
      <c r="G797" s="3"/>
      <c r="H797" s="3"/>
      <c r="I797" s="3"/>
    </row>
    <row r="798" spans="1:9">
      <c r="A798" s="3"/>
      <c r="B798" s="3"/>
      <c r="C798" s="3"/>
      <c r="D798" s="3"/>
      <c r="E798" s="3"/>
      <c r="F798" s="3"/>
      <c r="G798" s="3"/>
      <c r="H798" s="3"/>
      <c r="I798" s="3"/>
    </row>
    <row r="799" spans="1:9">
      <c r="A799" s="3"/>
      <c r="B799" s="3"/>
      <c r="C799" s="3"/>
      <c r="D799" s="3"/>
      <c r="E799" s="3"/>
      <c r="F799" s="3"/>
      <c r="G799" s="3"/>
      <c r="H799" s="3"/>
      <c r="I799" s="3"/>
    </row>
    <row r="800" spans="1:9">
      <c r="A800" s="3"/>
      <c r="B800" s="3"/>
      <c r="C800" s="3"/>
      <c r="D800" s="3"/>
      <c r="E800" s="3"/>
      <c r="F800" s="3"/>
      <c r="G800" s="3"/>
      <c r="H800" s="3"/>
      <c r="I800" s="3"/>
    </row>
    <row r="801" spans="1:9">
      <c r="A801" s="3"/>
      <c r="B801" s="3"/>
      <c r="C801" s="3"/>
      <c r="D801" s="3"/>
      <c r="E801" s="3"/>
      <c r="F801" s="3"/>
      <c r="G801" s="3"/>
      <c r="H801" s="3"/>
      <c r="I801" s="3"/>
    </row>
    <row r="802" spans="1:9">
      <c r="A802" s="3"/>
      <c r="B802" s="3"/>
      <c r="C802" s="3"/>
      <c r="D802" s="3"/>
      <c r="E802" s="3"/>
      <c r="F802" s="3"/>
      <c r="G802" s="3"/>
      <c r="H802" s="3"/>
      <c r="I802" s="3"/>
    </row>
    <row r="803" spans="1:9">
      <c r="A803" s="3"/>
      <c r="B803" s="3"/>
      <c r="C803" s="3"/>
      <c r="D803" s="3"/>
      <c r="E803" s="3"/>
      <c r="F803" s="3"/>
      <c r="G803" s="3"/>
      <c r="H803" s="3"/>
      <c r="I803" s="3"/>
    </row>
    <row r="804" spans="1:9">
      <c r="A804" s="3"/>
      <c r="B804" s="3"/>
      <c r="C804" s="3"/>
      <c r="D804" s="3"/>
      <c r="E804" s="3"/>
      <c r="F804" s="3"/>
      <c r="G804" s="3"/>
      <c r="H804" s="3"/>
      <c r="I804" s="3"/>
    </row>
    <row r="805" spans="1:9">
      <c r="A805" s="3"/>
      <c r="B805" s="3"/>
      <c r="C805" s="3"/>
      <c r="D805" s="3"/>
      <c r="E805" s="3"/>
      <c r="F805" s="3"/>
      <c r="G805" s="3"/>
      <c r="H805" s="3"/>
      <c r="I805" s="3"/>
    </row>
    <row r="806" spans="1:9">
      <c r="A806" s="3"/>
      <c r="B806" s="3"/>
      <c r="C806" s="3"/>
      <c r="D806" s="3"/>
      <c r="E806" s="3"/>
      <c r="F806" s="3"/>
      <c r="G806" s="3"/>
      <c r="H806" s="3"/>
      <c r="I806" s="3"/>
    </row>
    <row r="807" spans="1:9">
      <c r="A807" s="3"/>
      <c r="B807" s="3"/>
      <c r="C807" s="3"/>
      <c r="D807" s="3"/>
      <c r="E807" s="3"/>
      <c r="F807" s="3"/>
      <c r="G807" s="3"/>
      <c r="H807" s="3"/>
      <c r="I807" s="3"/>
    </row>
    <row r="808" spans="1:9">
      <c r="A808" s="3"/>
      <c r="B808" s="3"/>
      <c r="C808" s="3"/>
      <c r="D808" s="3"/>
      <c r="E808" s="3"/>
      <c r="F808" s="3"/>
      <c r="G808" s="3"/>
      <c r="H808" s="3"/>
      <c r="I808" s="3"/>
    </row>
    <row r="809" spans="1:9">
      <c r="A809" s="3"/>
      <c r="B809" s="3"/>
      <c r="C809" s="3"/>
      <c r="D809" s="3"/>
      <c r="E809" s="3"/>
      <c r="F809" s="3"/>
      <c r="G809" s="3"/>
      <c r="H809" s="3"/>
      <c r="I809" s="3"/>
    </row>
    <row r="810" spans="1:9">
      <c r="A810" s="3"/>
      <c r="B810" s="3"/>
      <c r="C810" s="3"/>
      <c r="D810" s="3"/>
      <c r="E810" s="3"/>
      <c r="F810" s="3"/>
      <c r="G810" s="3"/>
      <c r="H810" s="3"/>
      <c r="I810" s="3"/>
    </row>
    <row r="811" spans="1:9">
      <c r="A811" s="3"/>
      <c r="B811" s="3"/>
      <c r="C811" s="3"/>
      <c r="D811" s="3"/>
      <c r="E811" s="3"/>
      <c r="F811" s="3"/>
      <c r="G811" s="3"/>
      <c r="H811" s="3"/>
      <c r="I811" s="3"/>
    </row>
    <row r="812" spans="1:9">
      <c r="A812" s="3"/>
      <c r="B812" s="3"/>
      <c r="C812" s="3"/>
      <c r="D812" s="3"/>
      <c r="E812" s="3"/>
      <c r="F812" s="3"/>
      <c r="G812" s="3"/>
      <c r="H812" s="3"/>
      <c r="I812" s="3"/>
    </row>
    <row r="813" spans="1:9">
      <c r="A813" s="3"/>
      <c r="B813" s="3"/>
      <c r="C813" s="3"/>
      <c r="D813" s="3"/>
      <c r="E813" s="3"/>
      <c r="F813" s="3"/>
      <c r="G813" s="3"/>
      <c r="H813" s="3"/>
      <c r="I813" s="3"/>
    </row>
    <row r="814" spans="1:9">
      <c r="A814" s="3"/>
      <c r="B814" s="3"/>
      <c r="C814" s="3"/>
      <c r="D814" s="3"/>
      <c r="E814" s="3"/>
      <c r="F814" s="3"/>
      <c r="G814" s="3"/>
      <c r="H814" s="3"/>
      <c r="I814" s="3"/>
    </row>
    <row r="815" spans="1:9">
      <c r="A815" s="3"/>
      <c r="B815" s="3"/>
      <c r="C815" s="3"/>
      <c r="D815" s="3"/>
      <c r="E815" s="3"/>
      <c r="F815" s="3"/>
      <c r="G815" s="3"/>
      <c r="H815" s="3"/>
      <c r="I815" s="3"/>
    </row>
    <row r="816" spans="1:9">
      <c r="A816" s="3"/>
      <c r="B816" s="3"/>
      <c r="C816" s="3"/>
      <c r="D816" s="3"/>
      <c r="E816" s="3"/>
      <c r="F816" s="3"/>
      <c r="G816" s="3"/>
      <c r="H816" s="3"/>
      <c r="I816" s="3"/>
    </row>
    <row r="817" spans="1:9">
      <c r="A817" s="3"/>
      <c r="B817" s="3"/>
      <c r="C817" s="3"/>
      <c r="D817" s="3"/>
      <c r="E817" s="3"/>
      <c r="F817" s="3"/>
      <c r="G817" s="3"/>
      <c r="H817" s="3"/>
      <c r="I817" s="3"/>
    </row>
    <row r="818" spans="1:9">
      <c r="A818" s="3"/>
      <c r="B818" s="3"/>
      <c r="C818" s="3"/>
      <c r="D818" s="3"/>
      <c r="E818" s="3"/>
      <c r="F818" s="3"/>
      <c r="G818" s="3"/>
      <c r="H818" s="3"/>
      <c r="I818" s="3"/>
    </row>
    <row r="819" spans="1:9">
      <c r="A819" s="3"/>
      <c r="B819" s="3"/>
      <c r="C819" s="3"/>
      <c r="D819" s="3"/>
      <c r="E819" s="3"/>
      <c r="F819" s="3"/>
      <c r="G819" s="3"/>
      <c r="H819" s="3"/>
      <c r="I819" s="3"/>
    </row>
    <row r="820" spans="1:9">
      <c r="A820" s="3"/>
      <c r="B820" s="3"/>
      <c r="C820" s="3"/>
      <c r="D820" s="3"/>
      <c r="E820" s="3"/>
      <c r="F820" s="3"/>
      <c r="G820" s="3"/>
      <c r="H820" s="3"/>
      <c r="I820" s="3"/>
    </row>
    <row r="821" spans="1:9">
      <c r="A821" s="3"/>
      <c r="B821" s="3"/>
      <c r="C821" s="3"/>
      <c r="D821" s="3"/>
      <c r="E821" s="3"/>
      <c r="F821" s="3"/>
      <c r="G821" s="3"/>
      <c r="H821" s="3"/>
      <c r="I821" s="3"/>
    </row>
    <row r="822" spans="1:9">
      <c r="A822" s="3"/>
      <c r="B822" s="3"/>
      <c r="C822" s="3"/>
      <c r="D822" s="3"/>
      <c r="E822" s="3"/>
      <c r="F822" s="3"/>
      <c r="G822" s="3"/>
      <c r="H822" s="3"/>
      <c r="I822" s="3"/>
    </row>
    <row r="823" spans="1:9">
      <c r="A823" s="3"/>
      <c r="B823" s="3"/>
      <c r="C823" s="3"/>
      <c r="D823" s="3"/>
      <c r="E823" s="3"/>
      <c r="F823" s="3"/>
      <c r="G823" s="3"/>
      <c r="H823" s="3"/>
      <c r="I823" s="3"/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53"/>
  <sheetViews>
    <sheetView zoomScale="60" zoomScaleNormal="60" workbookViewId="0">
      <selection activeCell="A2" sqref="A2"/>
    </sheetView>
  </sheetViews>
  <sheetFormatPr baseColWidth="10" defaultColWidth="12.625" defaultRowHeight="14.25"/>
  <cols>
    <col min="1" max="1" width="53.25" style="2" bestFit="1" customWidth="1"/>
    <col min="2" max="9" width="16.625" style="2" customWidth="1"/>
    <col min="10" max="10" width="16.625" style="1" customWidth="1"/>
    <col min="11" max="11" width="36.625" style="1" customWidth="1"/>
    <col min="12" max="20" width="16.625" style="1" customWidth="1"/>
    <col min="21" max="21" width="36.625" style="1" customWidth="1"/>
    <col min="22" max="35" width="16.625" style="2" customWidth="1"/>
    <col min="36" max="42" width="16.625" style="1" customWidth="1"/>
    <col min="43" max="16384" width="12.625" style="1"/>
  </cols>
  <sheetData>
    <row r="1" spans="1:35" s="51" customFormat="1" ht="15" customHeight="1" thickTop="1">
      <c r="A1" s="412" t="s">
        <v>99</v>
      </c>
      <c r="B1" s="413"/>
      <c r="C1" s="413"/>
      <c r="D1" s="413"/>
      <c r="E1" s="413"/>
      <c r="F1" s="413"/>
      <c r="G1" s="413"/>
      <c r="H1" s="413"/>
      <c r="I1" s="41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5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51" customFormat="1" ht="36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5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J4"/>
    </row>
    <row r="5" spans="1:35" ht="28.5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96.863608543188604</v>
      </c>
      <c r="C7" s="38">
        <f t="shared" ref="C7:H7" si="0">C33+C85</f>
        <v>1834.3862096510068</v>
      </c>
      <c r="D7" s="38">
        <f t="shared" si="0"/>
        <v>952.52352621321199</v>
      </c>
      <c r="E7" s="38">
        <f t="shared" si="0"/>
        <v>0</v>
      </c>
      <c r="F7" s="38">
        <f>F59+F85</f>
        <v>0.50779787676811206</v>
      </c>
      <c r="G7" s="38">
        <f t="shared" si="0"/>
        <v>0</v>
      </c>
      <c r="H7" s="39">
        <f t="shared" si="0"/>
        <v>0</v>
      </c>
      <c r="I7" s="40">
        <f>SUM(B7:H7)</f>
        <v>2884.2811422841755</v>
      </c>
      <c r="J7" s="290"/>
      <c r="K7" s="32">
        <v>0</v>
      </c>
    </row>
    <row r="8" spans="1:35" ht="15">
      <c r="A8" s="27" t="s">
        <v>8</v>
      </c>
      <c r="B8" s="41">
        <f t="shared" ref="B8:H23" si="1">B34+B86</f>
        <v>356.37410320631096</v>
      </c>
      <c r="C8" s="41">
        <f t="shared" si="1"/>
        <v>0</v>
      </c>
      <c r="D8" s="41">
        <f t="shared" si="1"/>
        <v>30.087092036436346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386.46119524274729</v>
      </c>
      <c r="J8" s="290"/>
      <c r="K8" s="32">
        <v>0</v>
      </c>
    </row>
    <row r="9" spans="1:35" ht="15">
      <c r="A9" s="28" t="s">
        <v>10</v>
      </c>
      <c r="B9" s="44">
        <f t="shared" si="1"/>
        <v>1182.4104234715553</v>
      </c>
      <c r="C9" s="44">
        <f t="shared" si="1"/>
        <v>0</v>
      </c>
      <c r="D9" s="44">
        <f t="shared" si="1"/>
        <v>3189.8987457911776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4372.3091692627331</v>
      </c>
      <c r="J9" s="290"/>
      <c r="K9" s="32">
        <v>0</v>
      </c>
    </row>
    <row r="10" spans="1:3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si="1"/>
        <v>8.088840825438071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8.088840825438071</v>
      </c>
      <c r="J10" s="290"/>
      <c r="K10" s="32">
        <v>0</v>
      </c>
    </row>
    <row r="11" spans="1:35" ht="15">
      <c r="A11" s="28" t="s">
        <v>16</v>
      </c>
      <c r="B11" s="44">
        <f t="shared" si="1"/>
        <v>3538.4576923099976</v>
      </c>
      <c r="C11" s="44">
        <f t="shared" si="1"/>
        <v>966.03549319006402</v>
      </c>
      <c r="D11" s="44">
        <f t="shared" si="1"/>
        <v>840.8891695725365</v>
      </c>
      <c r="E11" s="44">
        <f t="shared" si="1"/>
        <v>50.831028088974868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5396.213383161572</v>
      </c>
      <c r="J11" s="290"/>
      <c r="K11" s="32">
        <v>0</v>
      </c>
    </row>
    <row r="12" spans="1:35" ht="15">
      <c r="A12" s="27" t="s">
        <v>67</v>
      </c>
      <c r="B12" s="41">
        <f t="shared" si="1"/>
        <v>11732.287812690507</v>
      </c>
      <c r="C12" s="41">
        <f t="shared" si="1"/>
        <v>128.40309748591042</v>
      </c>
      <c r="D12" s="41">
        <f t="shared" si="1"/>
        <v>875.49489099890491</v>
      </c>
      <c r="E12" s="41">
        <f t="shared" si="1"/>
        <v>8.9694191119029973</v>
      </c>
      <c r="F12" s="41">
        <f t="shared" si="2"/>
        <v>0</v>
      </c>
      <c r="G12" s="41">
        <f t="shared" si="1"/>
        <v>0</v>
      </c>
      <c r="H12" s="42">
        <f t="shared" si="1"/>
        <v>0</v>
      </c>
      <c r="I12" s="43">
        <f t="shared" si="3"/>
        <v>12745.155220287226</v>
      </c>
      <c r="J12" s="290"/>
      <c r="K12" s="32">
        <v>0</v>
      </c>
    </row>
    <row r="13" spans="1:35" ht="15">
      <c r="A13" s="28" t="s">
        <v>57</v>
      </c>
      <c r="B13" s="44">
        <f t="shared" si="1"/>
        <v>0.31004238985246602</v>
      </c>
      <c r="C13" s="44">
        <f t="shared" si="1"/>
        <v>3.2369284952565054</v>
      </c>
      <c r="D13" s="44">
        <f t="shared" si="1"/>
        <v>2.935451942828653</v>
      </c>
      <c r="E13" s="44">
        <f t="shared" si="1"/>
        <v>1580.0546040331324</v>
      </c>
      <c r="F13" s="44">
        <f t="shared" si="2"/>
        <v>40029.528313377727</v>
      </c>
      <c r="G13" s="44">
        <f t="shared" si="1"/>
        <v>0</v>
      </c>
      <c r="H13" s="45">
        <f t="shared" si="1"/>
        <v>0</v>
      </c>
      <c r="I13" s="40">
        <f t="shared" si="3"/>
        <v>41616.065340238798</v>
      </c>
      <c r="J13" s="290"/>
      <c r="K13" s="32">
        <v>0</v>
      </c>
    </row>
    <row r="14" spans="1:35" ht="15">
      <c r="A14" s="27" t="s">
        <v>12</v>
      </c>
      <c r="B14" s="41">
        <f t="shared" si="1"/>
        <v>3.0129488863789933E-3</v>
      </c>
      <c r="C14" s="41">
        <f t="shared" si="1"/>
        <v>2.5696706816499336E-3</v>
      </c>
      <c r="D14" s="41">
        <f t="shared" si="1"/>
        <v>4.4994852867557569E-2</v>
      </c>
      <c r="E14" s="41">
        <f t="shared" si="1"/>
        <v>49.855030111250699</v>
      </c>
      <c r="F14" s="41">
        <f t="shared" si="2"/>
        <v>16124.419779945258</v>
      </c>
      <c r="G14" s="41">
        <f t="shared" si="1"/>
        <v>0</v>
      </c>
      <c r="H14" s="42">
        <f t="shared" si="1"/>
        <v>0</v>
      </c>
      <c r="I14" s="43">
        <f t="shared" si="3"/>
        <v>16174.325387528945</v>
      </c>
      <c r="J14" s="290"/>
      <c r="K14" s="32">
        <v>0</v>
      </c>
    </row>
    <row r="15" spans="1:35" ht="15">
      <c r="A15" s="28" t="s">
        <v>58</v>
      </c>
      <c r="B15" s="44">
        <f t="shared" si="1"/>
        <v>0.11777681108435036</v>
      </c>
      <c r="C15" s="44">
        <f t="shared" si="1"/>
        <v>0.11777681108435036</v>
      </c>
      <c r="D15" s="44">
        <f t="shared" si="1"/>
        <v>0.23493513122236936</v>
      </c>
      <c r="E15" s="44">
        <f t="shared" si="1"/>
        <v>22.957946362859129</v>
      </c>
      <c r="F15" s="44">
        <f t="shared" si="2"/>
        <v>1487.5465650216975</v>
      </c>
      <c r="G15" s="44">
        <f t="shared" si="1"/>
        <v>0</v>
      </c>
      <c r="H15" s="45">
        <f t="shared" si="1"/>
        <v>0</v>
      </c>
      <c r="I15" s="40">
        <f t="shared" si="3"/>
        <v>1510.9750001379477</v>
      </c>
      <c r="J15" s="290"/>
      <c r="K15" s="32">
        <v>0</v>
      </c>
    </row>
    <row r="16" spans="1:35" ht="15">
      <c r="A16" s="27" t="s">
        <v>17</v>
      </c>
      <c r="B16" s="41">
        <f t="shared" si="1"/>
        <v>1055.3443956715132</v>
      </c>
      <c r="C16" s="41">
        <f t="shared" si="1"/>
        <v>16.082742902480881</v>
      </c>
      <c r="D16" s="41">
        <f t="shared" si="1"/>
        <v>304.12611552232204</v>
      </c>
      <c r="E16" s="41">
        <f t="shared" si="1"/>
        <v>35.728805271168952</v>
      </c>
      <c r="F16" s="41">
        <f t="shared" si="2"/>
        <v>52.366072561772533</v>
      </c>
      <c r="G16" s="41">
        <f t="shared" si="1"/>
        <v>0</v>
      </c>
      <c r="H16" s="42">
        <f t="shared" si="1"/>
        <v>0</v>
      </c>
      <c r="I16" s="43">
        <f t="shared" si="3"/>
        <v>1463.6481319292579</v>
      </c>
      <c r="J16" s="290"/>
      <c r="K16" s="32">
        <v>0</v>
      </c>
    </row>
    <row r="17" spans="1:21" ht="15">
      <c r="A17" s="28" t="s">
        <v>139</v>
      </c>
      <c r="B17" s="44">
        <f t="shared" si="1"/>
        <v>12173.401478442534</v>
      </c>
      <c r="C17" s="44">
        <f t="shared" si="1"/>
        <v>12301.387953999272</v>
      </c>
      <c r="D17" s="44">
        <f t="shared" si="1"/>
        <v>14739.312894390125</v>
      </c>
      <c r="E17" s="44">
        <f t="shared" si="1"/>
        <v>671.82862979457866</v>
      </c>
      <c r="F17" s="44">
        <f t="shared" si="2"/>
        <v>0</v>
      </c>
      <c r="G17" s="44">
        <f t="shared" si="1"/>
        <v>0</v>
      </c>
      <c r="H17" s="45">
        <f t="shared" si="1"/>
        <v>0</v>
      </c>
      <c r="I17" s="40">
        <f t="shared" si="3"/>
        <v>39885.930956626515</v>
      </c>
      <c r="J17" s="290"/>
      <c r="K17" s="32">
        <v>0</v>
      </c>
    </row>
    <row r="18" spans="1:21" ht="15">
      <c r="A18" s="27" t="s">
        <v>25</v>
      </c>
      <c r="B18" s="41">
        <f t="shared" si="1"/>
        <v>3971.0283618920657</v>
      </c>
      <c r="C18" s="41">
        <f t="shared" si="1"/>
        <v>112.28832747658608</v>
      </c>
      <c r="D18" s="41">
        <f t="shared" si="1"/>
        <v>6507.699139305334</v>
      </c>
      <c r="E18" s="41">
        <f t="shared" si="1"/>
        <v>24115.828196055842</v>
      </c>
      <c r="F18" s="41">
        <f t="shared" si="2"/>
        <v>1892.5929454840716</v>
      </c>
      <c r="G18" s="41">
        <f t="shared" si="1"/>
        <v>5435.4544883964818</v>
      </c>
      <c r="H18" s="42">
        <f>H44+H96</f>
        <v>300.55523508575976</v>
      </c>
      <c r="I18" s="43">
        <f t="shared" si="3"/>
        <v>42335.446693696147</v>
      </c>
      <c r="J18" s="290"/>
      <c r="K18" s="32">
        <v>0</v>
      </c>
    </row>
    <row r="19" spans="1:21" ht="15">
      <c r="A19" s="28" t="s">
        <v>24</v>
      </c>
      <c r="B19" s="44">
        <f t="shared" si="1"/>
        <v>5934.8835516301851</v>
      </c>
      <c r="C19" s="44">
        <f t="shared" si="1"/>
        <v>55.396349149669369</v>
      </c>
      <c r="D19" s="44">
        <f t="shared" si="1"/>
        <v>822.68395682032167</v>
      </c>
      <c r="E19" s="44">
        <f t="shared" si="1"/>
        <v>0</v>
      </c>
      <c r="F19" s="44">
        <f t="shared" si="2"/>
        <v>-8.4663042798638344E-8</v>
      </c>
      <c r="G19" s="44">
        <f t="shared" si="1"/>
        <v>0</v>
      </c>
      <c r="H19" s="45">
        <f t="shared" si="1"/>
        <v>0</v>
      </c>
      <c r="I19" s="40">
        <f t="shared" si="3"/>
        <v>6812.9638575155132</v>
      </c>
      <c r="J19" s="290"/>
      <c r="K19" s="32">
        <v>0</v>
      </c>
    </row>
    <row r="20" spans="1:21" ht="15">
      <c r="A20" s="27" t="s">
        <v>59</v>
      </c>
      <c r="B20" s="41">
        <f t="shared" si="1"/>
        <v>10464.90965957861</v>
      </c>
      <c r="C20" s="41">
        <f t="shared" si="1"/>
        <v>60.095667071239383</v>
      </c>
      <c r="D20" s="41">
        <f t="shared" si="1"/>
        <v>1381.347730767026</v>
      </c>
      <c r="E20" s="41">
        <f t="shared" si="1"/>
        <v>5.1969329993263428E-4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11906.353577110174</v>
      </c>
      <c r="J20" s="290"/>
      <c r="K20" s="32">
        <v>0</v>
      </c>
    </row>
    <row r="21" spans="1:21" ht="15">
      <c r="A21" s="28" t="s">
        <v>22</v>
      </c>
      <c r="B21" s="44">
        <f t="shared" si="1"/>
        <v>3201.0851092642633</v>
      </c>
      <c r="C21" s="44">
        <f t="shared" si="1"/>
        <v>6411.8225077360648</v>
      </c>
      <c r="D21" s="44">
        <f t="shared" si="1"/>
        <v>596.55733640620838</v>
      </c>
      <c r="E21" s="44">
        <f t="shared" si="1"/>
        <v>1.3023848918995039E-3</v>
      </c>
      <c r="F21" s="44">
        <f t="shared" si="2"/>
        <v>224.87119683847828</v>
      </c>
      <c r="G21" s="44">
        <f t="shared" si="1"/>
        <v>0</v>
      </c>
      <c r="H21" s="45">
        <f t="shared" si="1"/>
        <v>0</v>
      </c>
      <c r="I21" s="40">
        <f t="shared" si="3"/>
        <v>10434.337452629905</v>
      </c>
      <c r="J21" s="290"/>
      <c r="K21" s="32">
        <v>0</v>
      </c>
    </row>
    <row r="22" spans="1:21" ht="15">
      <c r="A22" s="27" t="s">
        <v>21</v>
      </c>
      <c r="B22" s="41">
        <f t="shared" si="1"/>
        <v>93.771532352723412</v>
      </c>
      <c r="C22" s="41">
        <f t="shared" si="1"/>
        <v>2412.1650212620111</v>
      </c>
      <c r="D22" s="41">
        <f t="shared" si="1"/>
        <v>1371.3615416646194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3877.2980952793541</v>
      </c>
      <c r="J22" s="290"/>
      <c r="K22" s="32">
        <v>0</v>
      </c>
    </row>
    <row r="23" spans="1:21" ht="15">
      <c r="A23" s="29" t="s">
        <v>63</v>
      </c>
      <c r="B23" s="44">
        <f t="shared" si="1"/>
        <v>776.24207943286592</v>
      </c>
      <c r="C23" s="44">
        <f t="shared" si="1"/>
        <v>8.3379338921783024</v>
      </c>
      <c r="D23" s="44">
        <f t="shared" si="1"/>
        <v>4187.7652430734934</v>
      </c>
      <c r="E23" s="44">
        <f t="shared" si="1"/>
        <v>0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4972.3452563985375</v>
      </c>
      <c r="J23" s="290"/>
      <c r="K23" s="32">
        <v>0</v>
      </c>
    </row>
    <row r="24" spans="1:21">
      <c r="A24" s="58" t="s">
        <v>23</v>
      </c>
      <c r="B24" s="62">
        <f t="shared" ref="B24:H27" si="4">B50+B102</f>
        <v>772.49732979017233</v>
      </c>
      <c r="C24" s="62">
        <f t="shared" si="4"/>
        <v>0</v>
      </c>
      <c r="D24" s="62">
        <f t="shared" si="4"/>
        <v>546.1115136588212</v>
      </c>
      <c r="E24" s="62">
        <f t="shared" si="4"/>
        <v>0</v>
      </c>
      <c r="F24" s="62">
        <f t="shared" si="2"/>
        <v>0</v>
      </c>
      <c r="G24" s="62">
        <f t="shared" si="4"/>
        <v>0</v>
      </c>
      <c r="H24" s="63">
        <f t="shared" si="4"/>
        <v>0</v>
      </c>
      <c r="I24" s="64">
        <f t="shared" si="3"/>
        <v>1318.6088434489934</v>
      </c>
      <c r="J24" s="290"/>
      <c r="K24" s="32">
        <v>0</v>
      </c>
    </row>
    <row r="25" spans="1:21">
      <c r="A25" s="59" t="s">
        <v>19</v>
      </c>
      <c r="B25" s="65">
        <f t="shared" si="4"/>
        <v>4.0644464236664588E-4</v>
      </c>
      <c r="C25" s="65">
        <f t="shared" si="4"/>
        <v>1.9283936621504789</v>
      </c>
      <c r="D25" s="65">
        <f t="shared" si="4"/>
        <v>842.18076402383679</v>
      </c>
      <c r="E25" s="65">
        <f t="shared" si="4"/>
        <v>0</v>
      </c>
      <c r="F25" s="65">
        <f t="shared" si="2"/>
        <v>0</v>
      </c>
      <c r="G25" s="65">
        <f t="shared" si="4"/>
        <v>0</v>
      </c>
      <c r="H25" s="66">
        <f t="shared" si="4"/>
        <v>0</v>
      </c>
      <c r="I25" s="67">
        <f t="shared" si="3"/>
        <v>844.10956413062968</v>
      </c>
      <c r="J25" s="290"/>
      <c r="K25" s="32">
        <v>0</v>
      </c>
    </row>
    <row r="26" spans="1:21">
      <c r="A26" s="58" t="s">
        <v>20</v>
      </c>
      <c r="B26" s="62">
        <f t="shared" si="4"/>
        <v>3.4319805134106282E-4</v>
      </c>
      <c r="C26" s="62">
        <f t="shared" si="4"/>
        <v>6.4095388553270336</v>
      </c>
      <c r="D26" s="62">
        <f t="shared" si="4"/>
        <v>2799.2159672419448</v>
      </c>
      <c r="E26" s="62">
        <f t="shared" si="4"/>
        <v>0</v>
      </c>
      <c r="F26" s="62">
        <f t="shared" si="2"/>
        <v>0</v>
      </c>
      <c r="G26" s="62">
        <f t="shared" si="4"/>
        <v>0</v>
      </c>
      <c r="H26" s="63">
        <f t="shared" si="4"/>
        <v>0</v>
      </c>
      <c r="I26" s="64">
        <f t="shared" si="3"/>
        <v>2805.625849295323</v>
      </c>
      <c r="J26" s="290"/>
      <c r="K26" s="32">
        <v>0</v>
      </c>
    </row>
    <row r="27" spans="1:21" ht="15" thickBot="1">
      <c r="A27" s="60" t="s">
        <v>11</v>
      </c>
      <c r="B27" s="54">
        <f t="shared" si="4"/>
        <v>3.7439999999999998</v>
      </c>
      <c r="C27" s="54">
        <f t="shared" si="4"/>
        <v>0</v>
      </c>
      <c r="D27" s="54">
        <f t="shared" si="4"/>
        <v>0.25600000000000001</v>
      </c>
      <c r="E27" s="54">
        <f t="shared" si="4"/>
        <v>0</v>
      </c>
      <c r="F27" s="54">
        <f t="shared" si="2"/>
        <v>0</v>
      </c>
      <c r="G27" s="54">
        <f t="shared" si="4"/>
        <v>0</v>
      </c>
      <c r="H27" s="68">
        <f t="shared" si="4"/>
        <v>0</v>
      </c>
      <c r="I27" s="69">
        <f t="shared" si="3"/>
        <v>4</v>
      </c>
      <c r="J27" s="290"/>
      <c r="K27" s="32">
        <v>0</v>
      </c>
    </row>
    <row r="28" spans="1:21" ht="15">
      <c r="A28" s="34" t="s">
        <v>26</v>
      </c>
      <c r="B28" s="70">
        <f>SUM(B7:B23)</f>
        <v>54577.490640636141</v>
      </c>
      <c r="C28" s="70">
        <f t="shared" ref="C28:I28" si="5">SUM(C7:C23)</f>
        <v>24309.758578793502</v>
      </c>
      <c r="D28" s="70">
        <f t="shared" si="5"/>
        <v>35811.051605314075</v>
      </c>
      <c r="E28" s="70">
        <f t="shared" si="5"/>
        <v>26536.055480907904</v>
      </c>
      <c r="F28" s="70">
        <f t="shared" si="5"/>
        <v>59811.832671021119</v>
      </c>
      <c r="G28" s="70">
        <f t="shared" si="5"/>
        <v>5435.4544883964818</v>
      </c>
      <c r="H28" s="71">
        <f t="shared" si="5"/>
        <v>300.55523508575976</v>
      </c>
      <c r="I28" s="40">
        <f t="shared" si="5"/>
        <v>206782.19870015496</v>
      </c>
      <c r="J28" s="290">
        <v>0</v>
      </c>
      <c r="K28" s="32">
        <v>0</v>
      </c>
    </row>
    <row r="29" spans="1:21" ht="15" thickBot="1">
      <c r="A29" s="31" t="s">
        <v>86</v>
      </c>
      <c r="B29" s="55">
        <f>IF($I28=0,"-",B28/$I28)</f>
        <v>0.26393708444785602</v>
      </c>
      <c r="C29" s="55">
        <f t="shared" ref="C29:H29" si="6">IF($I28=0,"-",C28/$I28)</f>
        <v>0.11756214379964074</v>
      </c>
      <c r="D29" s="55">
        <f t="shared" si="6"/>
        <v>0.17318246846403823</v>
      </c>
      <c r="E29" s="55">
        <f t="shared" si="6"/>
        <v>0.12832852947553081</v>
      </c>
      <c r="F29" s="55">
        <f t="shared" si="6"/>
        <v>0.28925039508720679</v>
      </c>
      <c r="G29" s="55">
        <f t="shared" si="6"/>
        <v>2.628589173808997E-2</v>
      </c>
      <c r="H29" s="55">
        <f t="shared" si="6"/>
        <v>1.4534869876375609E-3</v>
      </c>
      <c r="I29" s="56">
        <f>SUM(B29:H29)</f>
        <v>1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1"/>
    </row>
    <row r="32" spans="1:21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</v>
      </c>
      <c r="C33" s="38">
        <f t="shared" ref="C33:E33" si="7">C111+C137+C163+C189+C215+C241+C267+C293+C319+C345+C371+C397+C423</f>
        <v>1834.3862096510068</v>
      </c>
      <c r="D33" s="38">
        <f t="shared" si="7"/>
        <v>941.54482537425531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2775.9310350252622</v>
      </c>
      <c r="K33" s="32">
        <v>0</v>
      </c>
    </row>
    <row r="34" spans="1:11" ht="15">
      <c r="A34" s="27" t="s">
        <v>8</v>
      </c>
      <c r="B34" s="41">
        <f t="shared" ref="B34:E49" si="9">B112+B138+B164+B190+B216+B242+B268+B294+B320+B346+B372+B398+B424</f>
        <v>0</v>
      </c>
      <c r="C34" s="41">
        <f t="shared" si="9"/>
        <v>0</v>
      </c>
      <c r="D34" s="41">
        <f t="shared" si="9"/>
        <v>1.62784353739188</v>
      </c>
      <c r="E34" s="41">
        <f t="shared" si="9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10">SUM(B34:H34)</f>
        <v>1.62784353739188</v>
      </c>
      <c r="K34" s="32">
        <v>0</v>
      </c>
    </row>
    <row r="35" spans="1:11" ht="15">
      <c r="A35" s="28" t="s">
        <v>10</v>
      </c>
      <c r="B35" s="44">
        <f t="shared" si="9"/>
        <v>4.6922211461945866E-4</v>
      </c>
      <c r="C35" s="44">
        <f t="shared" si="9"/>
        <v>0</v>
      </c>
      <c r="D35" s="44">
        <f t="shared" si="9"/>
        <v>3112.2361307778856</v>
      </c>
      <c r="E35" s="44">
        <f t="shared" si="9"/>
        <v>0</v>
      </c>
      <c r="F35" s="397"/>
      <c r="G35" s="44">
        <f t="shared" si="8"/>
        <v>0</v>
      </c>
      <c r="H35" s="45">
        <f t="shared" si="8"/>
        <v>0</v>
      </c>
      <c r="I35" s="40">
        <f t="shared" si="10"/>
        <v>3112.2366000000002</v>
      </c>
      <c r="K35" s="32">
        <v>0</v>
      </c>
    </row>
    <row r="36" spans="1:11" ht="15">
      <c r="A36" s="27" t="s">
        <v>55</v>
      </c>
      <c r="B36" s="41">
        <f t="shared" si="9"/>
        <v>0</v>
      </c>
      <c r="C36" s="41">
        <f t="shared" si="9"/>
        <v>0</v>
      </c>
      <c r="D36" s="41">
        <f t="shared" si="9"/>
        <v>8.088840825438071</v>
      </c>
      <c r="E36" s="41">
        <f t="shared" si="9"/>
        <v>0</v>
      </c>
      <c r="F36" s="397"/>
      <c r="G36" s="41">
        <f t="shared" si="8"/>
        <v>0</v>
      </c>
      <c r="H36" s="42">
        <f t="shared" si="8"/>
        <v>0</v>
      </c>
      <c r="I36" s="43">
        <f t="shared" si="10"/>
        <v>8.088840825438071</v>
      </c>
      <c r="K36" s="32">
        <v>0</v>
      </c>
    </row>
    <row r="37" spans="1:11" ht="15">
      <c r="A37" s="28" t="s">
        <v>16</v>
      </c>
      <c r="B37" s="44">
        <f t="shared" si="9"/>
        <v>851.7870271324324</v>
      </c>
      <c r="C37" s="44">
        <f t="shared" si="9"/>
        <v>858.72453125319646</v>
      </c>
      <c r="D37" s="44">
        <f t="shared" si="9"/>
        <v>674.5639425466602</v>
      </c>
      <c r="E37" s="44">
        <f t="shared" si="9"/>
        <v>1.5413839039212781E-4</v>
      </c>
      <c r="F37" s="397"/>
      <c r="G37" s="44">
        <f t="shared" si="8"/>
        <v>0</v>
      </c>
      <c r="H37" s="45">
        <f t="shared" si="8"/>
        <v>0</v>
      </c>
      <c r="I37" s="40">
        <f t="shared" si="10"/>
        <v>2385.0756550706797</v>
      </c>
      <c r="K37" s="32">
        <v>0</v>
      </c>
    </row>
    <row r="38" spans="1:11" ht="15">
      <c r="A38" s="27" t="s">
        <v>67</v>
      </c>
      <c r="B38" s="41">
        <f t="shared" si="9"/>
        <v>420.44154771900912</v>
      </c>
      <c r="C38" s="41">
        <f t="shared" si="9"/>
        <v>104.76668071148539</v>
      </c>
      <c r="D38" s="41">
        <f t="shared" si="9"/>
        <v>79.297709747509302</v>
      </c>
      <c r="E38" s="41">
        <f t="shared" si="9"/>
        <v>8.9694191119029973</v>
      </c>
      <c r="F38" s="397"/>
      <c r="G38" s="41">
        <f t="shared" si="8"/>
        <v>0</v>
      </c>
      <c r="H38" s="42">
        <f t="shared" si="8"/>
        <v>0</v>
      </c>
      <c r="I38" s="43">
        <f t="shared" si="10"/>
        <v>613.47535728990681</v>
      </c>
      <c r="K38" s="32">
        <v>0</v>
      </c>
    </row>
    <row r="39" spans="1:11" ht="15">
      <c r="A39" s="28" t="s">
        <v>57</v>
      </c>
      <c r="B39" s="44">
        <f t="shared" si="9"/>
        <v>0.31004238985246602</v>
      </c>
      <c r="C39" s="44">
        <f t="shared" si="9"/>
        <v>2.1697194467550891</v>
      </c>
      <c r="D39" s="44">
        <f t="shared" si="9"/>
        <v>2.6851235256164121</v>
      </c>
      <c r="E39" s="44">
        <f t="shared" si="9"/>
        <v>1411.4825424412488</v>
      </c>
      <c r="F39" s="397"/>
      <c r="G39" s="44">
        <f t="shared" si="8"/>
        <v>0</v>
      </c>
      <c r="H39" s="45">
        <f t="shared" si="8"/>
        <v>0</v>
      </c>
      <c r="I39" s="40">
        <f t="shared" si="10"/>
        <v>1416.6474278034727</v>
      </c>
      <c r="K39" s="32">
        <v>0</v>
      </c>
    </row>
    <row r="40" spans="1:11" ht="15">
      <c r="A40" s="27" t="s">
        <v>12</v>
      </c>
      <c r="B40" s="41">
        <f t="shared" si="9"/>
        <v>3.0129488863789933E-3</v>
      </c>
      <c r="C40" s="41">
        <f t="shared" si="9"/>
        <v>2.5696706816499336E-3</v>
      </c>
      <c r="D40" s="41">
        <f t="shared" si="9"/>
        <v>2.5696706816499336E-3</v>
      </c>
      <c r="E40" s="41">
        <f t="shared" si="9"/>
        <v>18.4629379973249</v>
      </c>
      <c r="F40" s="397"/>
      <c r="G40" s="41">
        <f t="shared" si="8"/>
        <v>0</v>
      </c>
      <c r="H40" s="42">
        <f t="shared" si="8"/>
        <v>0</v>
      </c>
      <c r="I40" s="43">
        <f t="shared" si="10"/>
        <v>18.471090287574579</v>
      </c>
      <c r="K40" s="32">
        <v>0</v>
      </c>
    </row>
    <row r="41" spans="1:11" ht="15">
      <c r="A41" s="28" t="s">
        <v>58</v>
      </c>
      <c r="B41" s="44">
        <f t="shared" si="9"/>
        <v>0.11777681108435036</v>
      </c>
      <c r="C41" s="44">
        <f t="shared" si="9"/>
        <v>0.11777681108435036</v>
      </c>
      <c r="D41" s="44">
        <f t="shared" si="9"/>
        <v>0.23493513122236936</v>
      </c>
      <c r="E41" s="44">
        <f t="shared" si="9"/>
        <v>0.74591980353421905</v>
      </c>
      <c r="F41" s="397"/>
      <c r="G41" s="44">
        <f t="shared" si="8"/>
        <v>0</v>
      </c>
      <c r="H41" s="45">
        <f t="shared" si="8"/>
        <v>0</v>
      </c>
      <c r="I41" s="40">
        <f t="shared" si="10"/>
        <v>1.2164085569252892</v>
      </c>
      <c r="K41" s="32">
        <v>0</v>
      </c>
    </row>
    <row r="42" spans="1:11" ht="15">
      <c r="A42" s="27" t="s">
        <v>17</v>
      </c>
      <c r="B42" s="41">
        <f t="shared" si="9"/>
        <v>86.572245159860614</v>
      </c>
      <c r="C42" s="41">
        <f t="shared" si="9"/>
        <v>14.43756970955458</v>
      </c>
      <c r="D42" s="41">
        <f t="shared" si="9"/>
        <v>217.07798863851053</v>
      </c>
      <c r="E42" s="41">
        <f t="shared" si="9"/>
        <v>28.934518424573234</v>
      </c>
      <c r="F42" s="397"/>
      <c r="G42" s="41">
        <f t="shared" si="8"/>
        <v>0</v>
      </c>
      <c r="H42" s="42">
        <f t="shared" si="8"/>
        <v>0</v>
      </c>
      <c r="I42" s="43">
        <f t="shared" si="10"/>
        <v>347.02232193249898</v>
      </c>
      <c r="K42" s="32">
        <v>0</v>
      </c>
    </row>
    <row r="43" spans="1:11" ht="15">
      <c r="A43" s="28" t="s">
        <v>139</v>
      </c>
      <c r="B43" s="44">
        <f t="shared" si="9"/>
        <v>3210.5805391917311</v>
      </c>
      <c r="C43" s="44">
        <f t="shared" si="9"/>
        <v>11650.540883438905</v>
      </c>
      <c r="D43" s="44">
        <f t="shared" si="9"/>
        <v>13089.495871761706</v>
      </c>
      <c r="E43" s="44">
        <f t="shared" si="9"/>
        <v>571.87716413923749</v>
      </c>
      <c r="F43" s="397"/>
      <c r="G43" s="44">
        <f t="shared" si="8"/>
        <v>0</v>
      </c>
      <c r="H43" s="45">
        <f t="shared" si="8"/>
        <v>0</v>
      </c>
      <c r="I43" s="40">
        <f t="shared" si="10"/>
        <v>28522.494458531582</v>
      </c>
      <c r="K43" s="32">
        <v>0</v>
      </c>
    </row>
    <row r="44" spans="1:11" ht="15">
      <c r="A44" s="27" t="s">
        <v>25</v>
      </c>
      <c r="B44" s="41">
        <f t="shared" si="9"/>
        <v>1923.420416130894</v>
      </c>
      <c r="C44" s="41">
        <f t="shared" si="9"/>
        <v>112.00656834701996</v>
      </c>
      <c r="D44" s="41">
        <f t="shared" si="9"/>
        <v>3433.1560028887998</v>
      </c>
      <c r="E44" s="41">
        <f t="shared" si="9"/>
        <v>17559.179498085246</v>
      </c>
      <c r="F44" s="397"/>
      <c r="G44" s="41">
        <f t="shared" si="8"/>
        <v>2409.7437021698679</v>
      </c>
      <c r="H44" s="42">
        <f>H122+H148+H174+H200+H226+H252+H278+H304+H330+H356+H382+H408+H434</f>
        <v>298.48614092327648</v>
      </c>
      <c r="I44" s="43">
        <f t="shared" si="10"/>
        <v>25735.992328545104</v>
      </c>
      <c r="K44" s="32">
        <v>0</v>
      </c>
    </row>
    <row r="45" spans="1:11" ht="15">
      <c r="A45" s="28" t="s">
        <v>24</v>
      </c>
      <c r="B45" s="44">
        <f t="shared" si="9"/>
        <v>1816.0987321157615</v>
      </c>
      <c r="C45" s="44">
        <f t="shared" si="9"/>
        <v>46.126674096938366</v>
      </c>
      <c r="D45" s="44">
        <f t="shared" si="9"/>
        <v>214.86691145845782</v>
      </c>
      <c r="E45" s="44">
        <f t="shared" si="9"/>
        <v>0</v>
      </c>
      <c r="F45" s="397"/>
      <c r="G45" s="44">
        <f t="shared" si="8"/>
        <v>0</v>
      </c>
      <c r="H45" s="45">
        <f t="shared" si="8"/>
        <v>0</v>
      </c>
      <c r="I45" s="40">
        <f t="shared" si="10"/>
        <v>2077.0923176711576</v>
      </c>
      <c r="K45" s="32">
        <v>0</v>
      </c>
    </row>
    <row r="46" spans="1:11" ht="15">
      <c r="A46" s="27" t="s">
        <v>59</v>
      </c>
      <c r="B46" s="41">
        <f t="shared" si="9"/>
        <v>68.953140705571272</v>
      </c>
      <c r="C46" s="41">
        <f t="shared" si="9"/>
        <v>40.713169300962605</v>
      </c>
      <c r="D46" s="41">
        <f t="shared" si="9"/>
        <v>87.762289090818612</v>
      </c>
      <c r="E46" s="41">
        <f t="shared" si="9"/>
        <v>5.1969329993263428E-4</v>
      </c>
      <c r="F46" s="397"/>
      <c r="G46" s="41">
        <f t="shared" si="8"/>
        <v>0</v>
      </c>
      <c r="H46" s="42">
        <f t="shared" si="8"/>
        <v>0</v>
      </c>
      <c r="I46" s="43">
        <f t="shared" si="10"/>
        <v>197.42911879065244</v>
      </c>
      <c r="K46" s="32">
        <v>0</v>
      </c>
    </row>
    <row r="47" spans="1:11" ht="15">
      <c r="A47" s="28" t="s">
        <v>22</v>
      </c>
      <c r="B47" s="44">
        <f t="shared" si="9"/>
        <v>202.79266767513039</v>
      </c>
      <c r="C47" s="44">
        <f t="shared" si="9"/>
        <v>6411.8225077360648</v>
      </c>
      <c r="D47" s="44">
        <f t="shared" si="9"/>
        <v>370.11147564425545</v>
      </c>
      <c r="E47" s="44">
        <f t="shared" si="9"/>
        <v>1.3023848918995039E-3</v>
      </c>
      <c r="F47" s="397"/>
      <c r="G47" s="44">
        <f t="shared" si="8"/>
        <v>0</v>
      </c>
      <c r="H47" s="45">
        <f t="shared" si="8"/>
        <v>0</v>
      </c>
      <c r="I47" s="40">
        <f t="shared" si="10"/>
        <v>6984.7279534403424</v>
      </c>
      <c r="K47" s="32">
        <v>0</v>
      </c>
    </row>
    <row r="48" spans="1:11" ht="15">
      <c r="A48" s="27" t="s">
        <v>21</v>
      </c>
      <c r="B48" s="41">
        <f t="shared" si="9"/>
        <v>20.357216576197718</v>
      </c>
      <c r="C48" s="41">
        <f t="shared" si="9"/>
        <v>2412.1650212620111</v>
      </c>
      <c r="D48" s="41">
        <f t="shared" si="9"/>
        <v>1370.0051198590552</v>
      </c>
      <c r="E48" s="41">
        <f t="shared" si="9"/>
        <v>0</v>
      </c>
      <c r="F48" s="397"/>
      <c r="G48" s="41">
        <f t="shared" si="8"/>
        <v>0</v>
      </c>
      <c r="H48" s="42">
        <f t="shared" si="8"/>
        <v>0</v>
      </c>
      <c r="I48" s="43">
        <f t="shared" si="10"/>
        <v>3802.5273576972641</v>
      </c>
      <c r="K48" s="32">
        <v>0</v>
      </c>
    </row>
    <row r="49" spans="1:11" ht="15">
      <c r="A49" s="29" t="s">
        <v>63</v>
      </c>
      <c r="B49" s="44">
        <f t="shared" si="9"/>
        <v>10.837782632166299</v>
      </c>
      <c r="C49" s="44">
        <f t="shared" si="9"/>
        <v>8.3379338921783024</v>
      </c>
      <c r="D49" s="44">
        <f t="shared" si="9"/>
        <v>3641.3977294146721</v>
      </c>
      <c r="E49" s="44">
        <f t="shared" si="9"/>
        <v>0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10"/>
        <v>3660.5734459390169</v>
      </c>
      <c r="K49" s="32">
        <v>0</v>
      </c>
    </row>
    <row r="50" spans="1:11">
      <c r="A50" s="58" t="s">
        <v>23</v>
      </c>
      <c r="B50" s="62">
        <f t="shared" ref="B50:E53" si="12">B128+B154+B180+B206+B232+B258+B284+B310+B336+B362+B388+B414+B440</f>
        <v>10.837032989472592</v>
      </c>
      <c r="C50" s="62">
        <f t="shared" si="12"/>
        <v>0</v>
      </c>
      <c r="D50" s="62">
        <f t="shared" si="12"/>
        <v>0</v>
      </c>
      <c r="E50" s="62">
        <f t="shared" si="12"/>
        <v>0</v>
      </c>
      <c r="F50" s="397"/>
      <c r="G50" s="62">
        <f t="shared" si="11"/>
        <v>0</v>
      </c>
      <c r="H50" s="63">
        <f t="shared" si="11"/>
        <v>0</v>
      </c>
      <c r="I50" s="64">
        <f t="shared" si="10"/>
        <v>10.837032989472592</v>
      </c>
      <c r="K50" s="32">
        <v>0</v>
      </c>
    </row>
    <row r="51" spans="1:11">
      <c r="A51" s="59" t="s">
        <v>19</v>
      </c>
      <c r="B51" s="65">
        <f t="shared" si="12"/>
        <v>4.0644464236664588E-4</v>
      </c>
      <c r="C51" s="65">
        <f t="shared" si="12"/>
        <v>1.9283936621504789</v>
      </c>
      <c r="D51" s="65">
        <f t="shared" si="12"/>
        <v>842.18076402383679</v>
      </c>
      <c r="E51" s="65">
        <f t="shared" si="12"/>
        <v>0</v>
      </c>
      <c r="F51" s="397"/>
      <c r="G51" s="65">
        <f t="shared" si="11"/>
        <v>0</v>
      </c>
      <c r="H51" s="66">
        <f t="shared" si="11"/>
        <v>0</v>
      </c>
      <c r="I51" s="67">
        <f t="shared" si="10"/>
        <v>844.10956413062968</v>
      </c>
      <c r="K51" s="32">
        <v>0</v>
      </c>
    </row>
    <row r="52" spans="1:11">
      <c r="A52" s="58" t="s">
        <v>20</v>
      </c>
      <c r="B52" s="62">
        <f t="shared" si="12"/>
        <v>3.4319805134106282E-4</v>
      </c>
      <c r="C52" s="62">
        <f t="shared" si="12"/>
        <v>6.4095388553270336</v>
      </c>
      <c r="D52" s="62">
        <f t="shared" si="12"/>
        <v>2799.2159672419448</v>
      </c>
      <c r="E52" s="62">
        <f t="shared" si="12"/>
        <v>0</v>
      </c>
      <c r="F52" s="397"/>
      <c r="G52" s="62">
        <f t="shared" si="11"/>
        <v>0</v>
      </c>
      <c r="H52" s="63">
        <f t="shared" si="11"/>
        <v>0</v>
      </c>
      <c r="I52" s="64">
        <f t="shared" si="10"/>
        <v>2805.625849295323</v>
      </c>
      <c r="K52" s="32">
        <v>0</v>
      </c>
    </row>
    <row r="53" spans="1:11" ht="15" thickBot="1">
      <c r="A53" s="60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398"/>
      <c r="G53" s="54">
        <f t="shared" si="11"/>
        <v>0</v>
      </c>
      <c r="H53" s="68">
        <f t="shared" si="11"/>
        <v>0</v>
      </c>
      <c r="I53" s="69">
        <f t="shared" si="10"/>
        <v>0</v>
      </c>
      <c r="K53" s="32">
        <v>0</v>
      </c>
    </row>
    <row r="54" spans="1:11" ht="15">
      <c r="A54" s="34" t="s">
        <v>26</v>
      </c>
      <c r="B54" s="70">
        <f>SUM(B33:B49)</f>
        <v>8612.2726164106916</v>
      </c>
      <c r="C54" s="70">
        <f t="shared" ref="C54:H54" si="13">SUM(C33:C49)</f>
        <v>23496.317815327846</v>
      </c>
      <c r="D54" s="70">
        <f t="shared" si="13"/>
        <v>27244.155309892933</v>
      </c>
      <c r="E54" s="70">
        <f t="shared" si="13"/>
        <v>19599.653976219652</v>
      </c>
      <c r="F54" s="70">
        <f t="shared" si="13"/>
        <v>0</v>
      </c>
      <c r="G54" s="70">
        <f t="shared" si="13"/>
        <v>2409.7437021698679</v>
      </c>
      <c r="H54" s="71">
        <f t="shared" si="13"/>
        <v>298.48614092327648</v>
      </c>
      <c r="I54" s="40">
        <f>SUM(I33:I49)</f>
        <v>81660.62956094426</v>
      </c>
      <c r="K54" s="32">
        <v>0</v>
      </c>
    </row>
    <row r="55" spans="1:11" ht="15" thickBot="1">
      <c r="A55" s="31" t="s">
        <v>86</v>
      </c>
      <c r="B55" s="49">
        <f>IF($I54=0,"-",B54/$I54)</f>
        <v>0.10546419569277572</v>
      </c>
      <c r="C55" s="49">
        <f t="shared" ref="C55:H55" si="14">IF($I54=0,"-",C54/$I54)</f>
        <v>0.28773128423890332</v>
      </c>
      <c r="D55" s="49">
        <f t="shared" si="14"/>
        <v>0.3336265646783963</v>
      </c>
      <c r="E55" s="49">
        <f t="shared" si="14"/>
        <v>0.24001350567095747</v>
      </c>
      <c r="F55" s="49">
        <f t="shared" si="14"/>
        <v>0</v>
      </c>
      <c r="G55" s="49">
        <f t="shared" si="14"/>
        <v>2.9509247174875731E-2</v>
      </c>
      <c r="H55" s="72">
        <f t="shared" si="14"/>
        <v>3.6552025440914934E-3</v>
      </c>
      <c r="I55" s="50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0.50779787676811206</v>
      </c>
      <c r="G59" s="377"/>
      <c r="H59" s="379"/>
      <c r="I59" s="40">
        <f>SUM(B59:H59)</f>
        <v>0.50779787676811206</v>
      </c>
      <c r="K59" s="3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 t="shared" ref="F60:F79" si="15">F450+F476+F502+F528+F554</f>
        <v>0</v>
      </c>
      <c r="G60" s="380"/>
      <c r="H60" s="382"/>
      <c r="I60" s="43">
        <f t="shared" ref="I60:I79" si="16">SUM(B60:H60)</f>
        <v>0</v>
      </c>
      <c r="K60" s="32">
        <v>0</v>
      </c>
    </row>
    <row r="61" spans="1:11" ht="15">
      <c r="A61" s="28" t="s">
        <v>10</v>
      </c>
      <c r="B61" s="380"/>
      <c r="C61" s="381"/>
      <c r="D61" s="381"/>
      <c r="E61" s="382"/>
      <c r="F61" s="44">
        <f t="shared" si="15"/>
        <v>0</v>
      </c>
      <c r="G61" s="380"/>
      <c r="H61" s="382"/>
      <c r="I61" s="40">
        <f t="shared" si="16"/>
        <v>0</v>
      </c>
      <c r="K61" s="32">
        <v>0</v>
      </c>
    </row>
    <row r="62" spans="1:11" ht="15">
      <c r="A62" s="27" t="s">
        <v>55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6"/>
        <v>0</v>
      </c>
      <c r="K62" s="32">
        <v>0</v>
      </c>
    </row>
    <row r="63" spans="1:11" ht="15">
      <c r="A63" s="28" t="s">
        <v>16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6"/>
        <v>0</v>
      </c>
      <c r="K63" s="32">
        <v>0</v>
      </c>
    </row>
    <row r="64" spans="1:11" ht="15">
      <c r="A64" s="27" t="s">
        <v>67</v>
      </c>
      <c r="B64" s="380"/>
      <c r="C64" s="381"/>
      <c r="D64" s="381"/>
      <c r="E64" s="382"/>
      <c r="F64" s="41">
        <f t="shared" si="15"/>
        <v>0</v>
      </c>
      <c r="G64" s="380"/>
      <c r="H64" s="382"/>
      <c r="I64" s="43">
        <f t="shared" si="16"/>
        <v>0</v>
      </c>
      <c r="K64" s="32">
        <v>0</v>
      </c>
    </row>
    <row r="65" spans="1:11" ht="15">
      <c r="A65" s="28" t="s">
        <v>57</v>
      </c>
      <c r="B65" s="380"/>
      <c r="C65" s="381"/>
      <c r="D65" s="381"/>
      <c r="E65" s="382"/>
      <c r="F65" s="44">
        <f t="shared" si="15"/>
        <v>37983.89330710112</v>
      </c>
      <c r="G65" s="380"/>
      <c r="H65" s="382"/>
      <c r="I65" s="40">
        <f t="shared" si="16"/>
        <v>37983.89330710112</v>
      </c>
      <c r="K65" s="32">
        <v>0</v>
      </c>
    </row>
    <row r="66" spans="1:11" ht="15">
      <c r="A66" s="27" t="s">
        <v>12</v>
      </c>
      <c r="B66" s="380"/>
      <c r="C66" s="381"/>
      <c r="D66" s="381"/>
      <c r="E66" s="382"/>
      <c r="F66" s="41">
        <f t="shared" si="15"/>
        <v>16124.419779945258</v>
      </c>
      <c r="G66" s="380"/>
      <c r="H66" s="382"/>
      <c r="I66" s="43">
        <f t="shared" si="16"/>
        <v>16124.419779945258</v>
      </c>
      <c r="K66" s="32">
        <v>0</v>
      </c>
    </row>
    <row r="67" spans="1:11" ht="15">
      <c r="A67" s="28" t="s">
        <v>58</v>
      </c>
      <c r="B67" s="380"/>
      <c r="C67" s="381"/>
      <c r="D67" s="381"/>
      <c r="E67" s="382"/>
      <c r="F67" s="44">
        <f t="shared" si="15"/>
        <v>1487.5465650216975</v>
      </c>
      <c r="G67" s="380"/>
      <c r="H67" s="382"/>
      <c r="I67" s="40">
        <f t="shared" si="16"/>
        <v>1487.5465650216975</v>
      </c>
      <c r="K67" s="32">
        <v>0</v>
      </c>
    </row>
    <row r="68" spans="1:11" ht="15">
      <c r="A68" s="27" t="s">
        <v>17</v>
      </c>
      <c r="B68" s="380"/>
      <c r="C68" s="381"/>
      <c r="D68" s="381"/>
      <c r="E68" s="382"/>
      <c r="F68" s="41">
        <f t="shared" si="15"/>
        <v>52.366072561772533</v>
      </c>
      <c r="G68" s="380"/>
      <c r="H68" s="382"/>
      <c r="I68" s="43">
        <f t="shared" si="16"/>
        <v>52.366072561772533</v>
      </c>
      <c r="K68" s="32">
        <v>0</v>
      </c>
    </row>
    <row r="69" spans="1:11" ht="15">
      <c r="A69" s="28" t="s">
        <v>139</v>
      </c>
      <c r="B69" s="380"/>
      <c r="C69" s="381"/>
      <c r="D69" s="381"/>
      <c r="E69" s="382"/>
      <c r="F69" s="44">
        <f t="shared" si="15"/>
        <v>0</v>
      </c>
      <c r="G69" s="380"/>
      <c r="H69" s="382"/>
      <c r="I69" s="40">
        <f t="shared" si="16"/>
        <v>0</v>
      </c>
      <c r="K69" s="32">
        <v>0</v>
      </c>
    </row>
    <row r="70" spans="1:11" ht="15">
      <c r="A70" s="27" t="s">
        <v>25</v>
      </c>
      <c r="B70" s="380"/>
      <c r="C70" s="381"/>
      <c r="D70" s="381"/>
      <c r="E70" s="382"/>
      <c r="F70" s="41">
        <f t="shared" si="15"/>
        <v>1892.5929454840716</v>
      </c>
      <c r="G70" s="380"/>
      <c r="H70" s="382"/>
      <c r="I70" s="43">
        <f t="shared" si="16"/>
        <v>1892.5929454840716</v>
      </c>
      <c r="K70" s="32">
        <v>0</v>
      </c>
    </row>
    <row r="71" spans="1:11" ht="15">
      <c r="A71" s="28" t="s">
        <v>24</v>
      </c>
      <c r="B71" s="380"/>
      <c r="C71" s="381"/>
      <c r="D71" s="381"/>
      <c r="E71" s="382"/>
      <c r="F71" s="44">
        <f t="shared" si="15"/>
        <v>-8.4663042798638344E-8</v>
      </c>
      <c r="G71" s="380"/>
      <c r="H71" s="382"/>
      <c r="I71" s="40">
        <f t="shared" si="16"/>
        <v>-8.4663042798638344E-8</v>
      </c>
      <c r="K71" s="32">
        <v>0</v>
      </c>
    </row>
    <row r="72" spans="1:11" ht="15">
      <c r="A72" s="27" t="s">
        <v>59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6"/>
        <v>0</v>
      </c>
      <c r="K72" s="32">
        <v>0</v>
      </c>
    </row>
    <row r="73" spans="1:11" ht="15">
      <c r="A73" s="28" t="s">
        <v>22</v>
      </c>
      <c r="B73" s="380"/>
      <c r="C73" s="381"/>
      <c r="D73" s="381"/>
      <c r="E73" s="382"/>
      <c r="F73" s="52">
        <f t="shared" si="15"/>
        <v>141.01890426216596</v>
      </c>
      <c r="G73" s="380"/>
      <c r="H73" s="382"/>
      <c r="I73" s="40">
        <f t="shared" si="16"/>
        <v>141.01890426216596</v>
      </c>
      <c r="K73" s="3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6"/>
        <v>0</v>
      </c>
      <c r="K74" s="32">
        <v>0</v>
      </c>
    </row>
    <row r="75" spans="1:11" ht="15">
      <c r="A75" s="29" t="s">
        <v>63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6"/>
        <v>0</v>
      </c>
      <c r="K75" s="32">
        <v>0</v>
      </c>
    </row>
    <row r="76" spans="1:11">
      <c r="A76" s="58" t="s">
        <v>23</v>
      </c>
      <c r="B76" s="380"/>
      <c r="C76" s="381"/>
      <c r="D76" s="381"/>
      <c r="E76" s="382"/>
      <c r="F76" s="62">
        <f t="shared" si="15"/>
        <v>0</v>
      </c>
      <c r="G76" s="380"/>
      <c r="H76" s="382"/>
      <c r="I76" s="64">
        <f t="shared" si="16"/>
        <v>0</v>
      </c>
      <c r="K76" s="32">
        <v>0</v>
      </c>
    </row>
    <row r="77" spans="1:11">
      <c r="A77" s="59" t="s">
        <v>19</v>
      </c>
      <c r="B77" s="380"/>
      <c r="C77" s="381"/>
      <c r="D77" s="381"/>
      <c r="E77" s="382"/>
      <c r="F77" s="65">
        <f t="shared" si="15"/>
        <v>0</v>
      </c>
      <c r="G77" s="380"/>
      <c r="H77" s="382"/>
      <c r="I77" s="67">
        <f t="shared" si="16"/>
        <v>0</v>
      </c>
      <c r="K77" s="32">
        <v>0</v>
      </c>
    </row>
    <row r="78" spans="1:11">
      <c r="A78" s="58" t="s">
        <v>20</v>
      </c>
      <c r="B78" s="380"/>
      <c r="C78" s="381"/>
      <c r="D78" s="381"/>
      <c r="E78" s="382"/>
      <c r="F78" s="62">
        <f t="shared" si="15"/>
        <v>0</v>
      </c>
      <c r="G78" s="380"/>
      <c r="H78" s="382"/>
      <c r="I78" s="64">
        <f>SUM(B78:H78)</f>
        <v>0</v>
      </c>
      <c r="K78" s="32">
        <v>0</v>
      </c>
    </row>
    <row r="79" spans="1:11" ht="15" thickBot="1">
      <c r="A79" s="60" t="s">
        <v>11</v>
      </c>
      <c r="B79" s="383"/>
      <c r="C79" s="384"/>
      <c r="D79" s="384"/>
      <c r="E79" s="385"/>
      <c r="F79" s="54">
        <f t="shared" si="15"/>
        <v>0</v>
      </c>
      <c r="G79" s="383"/>
      <c r="H79" s="385"/>
      <c r="I79" s="69">
        <f t="shared" si="16"/>
        <v>0</v>
      </c>
      <c r="K79" s="32">
        <v>0</v>
      </c>
    </row>
    <row r="80" spans="1:11" ht="15">
      <c r="A80" s="34" t="s">
        <v>26</v>
      </c>
      <c r="B80" s="70">
        <v>0</v>
      </c>
      <c r="C80" s="70">
        <v>0</v>
      </c>
      <c r="D80" s="70">
        <v>0</v>
      </c>
      <c r="E80" s="70">
        <v>0</v>
      </c>
      <c r="F80" s="70">
        <f>SUM(F59:F75)</f>
        <v>57682.345372168187</v>
      </c>
      <c r="G80" s="70">
        <v>0</v>
      </c>
      <c r="H80" s="71">
        <v>0</v>
      </c>
      <c r="I80" s="70">
        <f>SUM(I59:I75)</f>
        <v>57682.345372168187</v>
      </c>
      <c r="K80" s="3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50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0</v>
      </c>
      <c r="G82" s="32"/>
      <c r="H82" s="32"/>
      <c r="I82" s="288">
        <f>+I80-I470-I496-I522-I548-I574</f>
        <v>0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96.863608543188604</v>
      </c>
      <c r="C85" s="38">
        <f t="shared" ref="C85:H85" si="18">C579+C605+C631</f>
        <v>0</v>
      </c>
      <c r="D85" s="38">
        <f t="shared" si="18"/>
        <v>10.978700838956724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107.84230938214533</v>
      </c>
      <c r="K85" s="32">
        <v>0</v>
      </c>
    </row>
    <row r="86" spans="1:11" ht="15">
      <c r="A86" s="27" t="s">
        <v>8</v>
      </c>
      <c r="B86" s="41">
        <f t="shared" ref="B86:H101" si="19">B580+B606+B632</f>
        <v>356.37410320631096</v>
      </c>
      <c r="C86" s="41">
        <f t="shared" si="19"/>
        <v>0</v>
      </c>
      <c r="D86" s="41">
        <f t="shared" si="19"/>
        <v>28.459248499044467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384.83335170535543</v>
      </c>
      <c r="K86" s="32">
        <v>0</v>
      </c>
    </row>
    <row r="87" spans="1:11" ht="15">
      <c r="A87" s="28" t="s">
        <v>10</v>
      </c>
      <c r="B87" s="44">
        <f t="shared" si="19"/>
        <v>1182.4099542494407</v>
      </c>
      <c r="C87" s="44">
        <f t="shared" si="19"/>
        <v>0</v>
      </c>
      <c r="D87" s="44">
        <f t="shared" si="19"/>
        <v>77.662615013291941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1260.0725692627327</v>
      </c>
      <c r="K87" s="32">
        <v>0</v>
      </c>
    </row>
    <row r="88" spans="1:11" ht="15">
      <c r="A88" s="27" t="s">
        <v>55</v>
      </c>
      <c r="B88" s="41">
        <f t="shared" si="19"/>
        <v>0</v>
      </c>
      <c r="C88" s="41">
        <f t="shared" si="19"/>
        <v>0</v>
      </c>
      <c r="D88" s="41">
        <f t="shared" si="19"/>
        <v>0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0</v>
      </c>
      <c r="K88" s="32">
        <v>0</v>
      </c>
    </row>
    <row r="89" spans="1:11" ht="15">
      <c r="A89" s="28" t="s">
        <v>16</v>
      </c>
      <c r="B89" s="44">
        <f t="shared" si="19"/>
        <v>2686.6706651775653</v>
      </c>
      <c r="C89" s="44">
        <f t="shared" si="19"/>
        <v>107.31096193686753</v>
      </c>
      <c r="D89" s="44">
        <f t="shared" si="19"/>
        <v>166.32522702587633</v>
      </c>
      <c r="E89" s="44">
        <f t="shared" si="19"/>
        <v>50.830873950584476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3011.1377280908937</v>
      </c>
      <c r="K89" s="32">
        <v>0</v>
      </c>
    </row>
    <row r="90" spans="1:11" ht="15">
      <c r="A90" s="27" t="s">
        <v>67</v>
      </c>
      <c r="B90" s="41">
        <f t="shared" si="19"/>
        <v>11311.846264971498</v>
      </c>
      <c r="C90" s="41">
        <f t="shared" si="19"/>
        <v>23.636416774425037</v>
      </c>
      <c r="D90" s="41">
        <f t="shared" si="19"/>
        <v>796.19718125139559</v>
      </c>
      <c r="E90" s="41">
        <f t="shared" si="19"/>
        <v>0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12131.679862997318</v>
      </c>
      <c r="K90" s="32">
        <v>0</v>
      </c>
    </row>
    <row r="91" spans="1:11" ht="15">
      <c r="A91" s="28" t="s">
        <v>57</v>
      </c>
      <c r="B91" s="44">
        <f t="shared" si="19"/>
        <v>0</v>
      </c>
      <c r="C91" s="44">
        <f t="shared" si="19"/>
        <v>1.0672090485014163</v>
      </c>
      <c r="D91" s="44">
        <f t="shared" si="19"/>
        <v>0.25032841721224103</v>
      </c>
      <c r="E91" s="44">
        <f t="shared" si="19"/>
        <v>168.57206159188354</v>
      </c>
      <c r="F91" s="44">
        <f t="shared" si="19"/>
        <v>2045.6350062766037</v>
      </c>
      <c r="G91" s="44">
        <f t="shared" si="19"/>
        <v>0</v>
      </c>
      <c r="H91" s="45">
        <f t="shared" si="19"/>
        <v>0</v>
      </c>
      <c r="I91" s="40">
        <f t="shared" si="20"/>
        <v>2215.5246053342007</v>
      </c>
      <c r="K91" s="32">
        <v>0</v>
      </c>
    </row>
    <row r="92" spans="1:11" ht="15">
      <c r="A92" s="27" t="s">
        <v>12</v>
      </c>
      <c r="B92" s="41">
        <f t="shared" si="19"/>
        <v>0</v>
      </c>
      <c r="C92" s="41">
        <f t="shared" si="19"/>
        <v>0</v>
      </c>
      <c r="D92" s="41">
        <f t="shared" si="19"/>
        <v>4.2425182185907635E-2</v>
      </c>
      <c r="E92" s="41">
        <f t="shared" si="19"/>
        <v>31.392092113925795</v>
      </c>
      <c r="F92" s="41">
        <f t="shared" si="19"/>
        <v>0</v>
      </c>
      <c r="G92" s="41">
        <f t="shared" si="19"/>
        <v>0</v>
      </c>
      <c r="H92" s="42">
        <f t="shared" si="19"/>
        <v>0</v>
      </c>
      <c r="I92" s="43">
        <f t="shared" si="20"/>
        <v>31.434517296111704</v>
      </c>
      <c r="K92" s="32">
        <v>0</v>
      </c>
    </row>
    <row r="93" spans="1:11" ht="15">
      <c r="A93" s="28" t="s">
        <v>58</v>
      </c>
      <c r="B93" s="44">
        <f t="shared" si="19"/>
        <v>0</v>
      </c>
      <c r="C93" s="44">
        <f t="shared" si="19"/>
        <v>0</v>
      </c>
      <c r="D93" s="44">
        <f t="shared" si="19"/>
        <v>0</v>
      </c>
      <c r="E93" s="44">
        <f t="shared" si="19"/>
        <v>22.212026559324912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22.212026559324912</v>
      </c>
      <c r="K93" s="32">
        <v>0</v>
      </c>
    </row>
    <row r="94" spans="1:11" ht="15">
      <c r="A94" s="27" t="s">
        <v>17</v>
      </c>
      <c r="B94" s="41">
        <f t="shared" si="19"/>
        <v>968.77215051165251</v>
      </c>
      <c r="C94" s="41">
        <f t="shared" si="19"/>
        <v>1.6451731929263007</v>
      </c>
      <c r="D94" s="41">
        <f t="shared" si="19"/>
        <v>87.04812688381152</v>
      </c>
      <c r="E94" s="41">
        <f t="shared" si="19"/>
        <v>6.7942868465957158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 t="shared" si="20"/>
        <v>1064.2597374349862</v>
      </c>
      <c r="K94" s="32">
        <v>0</v>
      </c>
    </row>
    <row r="95" spans="1:11" ht="15">
      <c r="A95" s="28" t="s">
        <v>139</v>
      </c>
      <c r="B95" s="44">
        <f t="shared" si="19"/>
        <v>8962.8209392508033</v>
      </c>
      <c r="C95" s="44">
        <f t="shared" si="19"/>
        <v>650.84707056036621</v>
      </c>
      <c r="D95" s="44">
        <f t="shared" si="19"/>
        <v>1649.8170226284192</v>
      </c>
      <c r="E95" s="44">
        <f t="shared" si="19"/>
        <v>99.951465655341138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11363.43649809493</v>
      </c>
      <c r="K95" s="32">
        <v>0</v>
      </c>
    </row>
    <row r="96" spans="1:11" ht="15">
      <c r="A96" s="27" t="s">
        <v>25</v>
      </c>
      <c r="B96" s="41">
        <f t="shared" si="19"/>
        <v>2047.607945761172</v>
      </c>
      <c r="C96" s="41">
        <f t="shared" si="19"/>
        <v>0.28175912956610849</v>
      </c>
      <c r="D96" s="41">
        <f t="shared" si="19"/>
        <v>3074.5431364165343</v>
      </c>
      <c r="E96" s="41">
        <f t="shared" si="19"/>
        <v>6556.6486979705942</v>
      </c>
      <c r="F96" s="41">
        <f t="shared" si="19"/>
        <v>0</v>
      </c>
      <c r="G96" s="41">
        <f>G590+G616+G642</f>
        <v>3025.7107862266139</v>
      </c>
      <c r="H96" s="42">
        <f t="shared" si="19"/>
        <v>2.0690941624832888</v>
      </c>
      <c r="I96" s="43">
        <f t="shared" si="20"/>
        <v>14706.861419666964</v>
      </c>
      <c r="K96" s="32">
        <v>0</v>
      </c>
    </row>
    <row r="97" spans="1:11" ht="15">
      <c r="A97" s="28" t="s">
        <v>24</v>
      </c>
      <c r="B97" s="44">
        <f t="shared" si="19"/>
        <v>4118.7848195144234</v>
      </c>
      <c r="C97" s="44">
        <f t="shared" si="19"/>
        <v>9.2696750527310048</v>
      </c>
      <c r="D97" s="44">
        <f t="shared" si="19"/>
        <v>607.81704536186385</v>
      </c>
      <c r="E97" s="44">
        <f t="shared" si="19"/>
        <v>0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4735.8715399290186</v>
      </c>
      <c r="K97" s="32">
        <v>0</v>
      </c>
    </row>
    <row r="98" spans="1:11" ht="15">
      <c r="A98" s="27" t="s">
        <v>59</v>
      </c>
      <c r="B98" s="41">
        <f t="shared" si="19"/>
        <v>10395.956518873039</v>
      </c>
      <c r="C98" s="41">
        <f t="shared" si="19"/>
        <v>19.382497770276778</v>
      </c>
      <c r="D98" s="41">
        <f t="shared" si="19"/>
        <v>1293.5854416762074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11708.924458319523</v>
      </c>
      <c r="K98" s="32">
        <v>0</v>
      </c>
    </row>
    <row r="99" spans="1:11" ht="15">
      <c r="A99" s="28" t="s">
        <v>22</v>
      </c>
      <c r="B99" s="44">
        <f t="shared" si="19"/>
        <v>2998.292441589133</v>
      </c>
      <c r="C99" s="44">
        <f t="shared" si="19"/>
        <v>0</v>
      </c>
      <c r="D99" s="44">
        <f t="shared" si="19"/>
        <v>226.44586076195299</v>
      </c>
      <c r="E99" s="44">
        <f t="shared" si="19"/>
        <v>0</v>
      </c>
      <c r="F99" s="44">
        <f t="shared" si="19"/>
        <v>83.852292576312323</v>
      </c>
      <c r="G99" s="44">
        <f t="shared" si="19"/>
        <v>0</v>
      </c>
      <c r="H99" s="45">
        <f t="shared" si="19"/>
        <v>0</v>
      </c>
      <c r="I99" s="40">
        <f t="shared" si="20"/>
        <v>3308.5905949273983</v>
      </c>
      <c r="K99" s="32">
        <v>0</v>
      </c>
    </row>
    <row r="100" spans="1:11" ht="15">
      <c r="A100" s="27" t="s">
        <v>21</v>
      </c>
      <c r="B100" s="41">
        <f t="shared" si="19"/>
        <v>73.414315776525697</v>
      </c>
      <c r="C100" s="41">
        <f t="shared" si="19"/>
        <v>0</v>
      </c>
      <c r="D100" s="41">
        <f t="shared" si="19"/>
        <v>1.356421805564237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74.770737582089936</v>
      </c>
      <c r="K100" s="32">
        <v>0</v>
      </c>
    </row>
    <row r="101" spans="1:11" ht="15">
      <c r="A101" s="29" t="s">
        <v>63</v>
      </c>
      <c r="B101" s="44">
        <f t="shared" si="19"/>
        <v>765.40429680069963</v>
      </c>
      <c r="C101" s="44">
        <f t="shared" si="19"/>
        <v>0</v>
      </c>
      <c r="D101" s="44">
        <f t="shared" si="19"/>
        <v>546.36751365882117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1311.7718104595208</v>
      </c>
      <c r="K101" s="32">
        <v>0</v>
      </c>
    </row>
    <row r="102" spans="1:11">
      <c r="A102" s="58" t="s">
        <v>23</v>
      </c>
      <c r="B102" s="62">
        <f t="shared" ref="B102:H105" si="21">B596+B622+B648</f>
        <v>761.66029680069971</v>
      </c>
      <c r="C102" s="62">
        <f t="shared" si="21"/>
        <v>0</v>
      </c>
      <c r="D102" s="62">
        <f t="shared" si="21"/>
        <v>546.1115136588212</v>
      </c>
      <c r="E102" s="62">
        <f t="shared" si="21"/>
        <v>0</v>
      </c>
      <c r="F102" s="62">
        <f t="shared" si="21"/>
        <v>0</v>
      </c>
      <c r="G102" s="62">
        <f t="shared" si="21"/>
        <v>0</v>
      </c>
      <c r="H102" s="63">
        <f t="shared" si="21"/>
        <v>0</v>
      </c>
      <c r="I102" s="64">
        <f t="shared" si="20"/>
        <v>1307.771810459521</v>
      </c>
      <c r="K102" s="32">
        <v>0</v>
      </c>
    </row>
    <row r="103" spans="1:11">
      <c r="A103" s="59" t="s">
        <v>19</v>
      </c>
      <c r="B103" s="65">
        <f t="shared" si="21"/>
        <v>0</v>
      </c>
      <c r="C103" s="65">
        <f t="shared" si="21"/>
        <v>0</v>
      </c>
      <c r="D103" s="65">
        <f t="shared" si="21"/>
        <v>0</v>
      </c>
      <c r="E103" s="65">
        <f t="shared" si="21"/>
        <v>0</v>
      </c>
      <c r="F103" s="65">
        <f t="shared" si="21"/>
        <v>0</v>
      </c>
      <c r="G103" s="65">
        <f t="shared" si="21"/>
        <v>0</v>
      </c>
      <c r="H103" s="66">
        <f t="shared" si="21"/>
        <v>0</v>
      </c>
      <c r="I103" s="67">
        <f t="shared" si="20"/>
        <v>0</v>
      </c>
      <c r="K103" s="32">
        <v>0</v>
      </c>
    </row>
    <row r="104" spans="1:11">
      <c r="A104" s="58" t="s">
        <v>20</v>
      </c>
      <c r="B104" s="62">
        <f t="shared" si="21"/>
        <v>0</v>
      </c>
      <c r="C104" s="62">
        <f t="shared" si="21"/>
        <v>0</v>
      </c>
      <c r="D104" s="62">
        <f t="shared" si="21"/>
        <v>0</v>
      </c>
      <c r="E104" s="62">
        <f t="shared" si="21"/>
        <v>0</v>
      </c>
      <c r="F104" s="62">
        <f t="shared" si="21"/>
        <v>0</v>
      </c>
      <c r="G104" s="62">
        <f t="shared" si="21"/>
        <v>0</v>
      </c>
      <c r="H104" s="63">
        <f t="shared" si="21"/>
        <v>0</v>
      </c>
      <c r="I104" s="64">
        <f t="shared" si="20"/>
        <v>0</v>
      </c>
      <c r="K104" s="32">
        <v>0</v>
      </c>
    </row>
    <row r="105" spans="1:11" ht="15" thickBot="1">
      <c r="A105" s="60" t="s">
        <v>11</v>
      </c>
      <c r="B105" s="54">
        <f t="shared" si="21"/>
        <v>3.7439999999999998</v>
      </c>
      <c r="C105" s="54">
        <f t="shared" si="21"/>
        <v>0</v>
      </c>
      <c r="D105" s="54">
        <f t="shared" si="21"/>
        <v>0.25600000000000001</v>
      </c>
      <c r="E105" s="54">
        <f t="shared" si="21"/>
        <v>0</v>
      </c>
      <c r="F105" s="54">
        <f t="shared" si="21"/>
        <v>0</v>
      </c>
      <c r="G105" s="54">
        <f t="shared" si="21"/>
        <v>0</v>
      </c>
      <c r="H105" s="68">
        <f t="shared" si="21"/>
        <v>0</v>
      </c>
      <c r="I105" s="69">
        <f t="shared" si="20"/>
        <v>4</v>
      </c>
      <c r="K105" s="32">
        <v>0</v>
      </c>
    </row>
    <row r="106" spans="1:11" ht="15">
      <c r="A106" s="34" t="s">
        <v>26</v>
      </c>
      <c r="B106" s="70">
        <f>SUM(B85:B101)</f>
        <v>45965.218024225454</v>
      </c>
      <c r="C106" s="70">
        <f t="shared" ref="C106:H106" si="22">SUM(C85:C101)</f>
        <v>813.44076346566044</v>
      </c>
      <c r="D106" s="70">
        <f t="shared" si="22"/>
        <v>8566.8962954211383</v>
      </c>
      <c r="E106" s="70">
        <f t="shared" si="22"/>
        <v>6936.4015046882496</v>
      </c>
      <c r="F106" s="70">
        <f t="shared" si="22"/>
        <v>2129.487298852916</v>
      </c>
      <c r="G106" s="70">
        <f>SUM(G85:G101)</f>
        <v>3025.7107862266139</v>
      </c>
      <c r="H106" s="71">
        <f t="shared" si="22"/>
        <v>2.0690941624832888</v>
      </c>
      <c r="I106" s="40">
        <f>SUM(I85:I101)</f>
        <v>67439.223767042524</v>
      </c>
      <c r="K106" s="32">
        <v>0</v>
      </c>
    </row>
    <row r="107" spans="1:11" ht="15" thickBot="1">
      <c r="A107" s="61" t="s">
        <v>86</v>
      </c>
      <c r="B107" s="49">
        <f>IF($I106=0,"-",B106/$I106)</f>
        <v>0.68157987973000078</v>
      </c>
      <c r="C107" s="49">
        <f t="shared" ref="C107:H107" si="23">IF($I106=0,"-",C106/$I106)</f>
        <v>1.2061834612384551E-2</v>
      </c>
      <c r="D107" s="49">
        <f t="shared" si="23"/>
        <v>0.12703135974717092</v>
      </c>
      <c r="E107" s="49">
        <f t="shared" si="23"/>
        <v>0.10285411244721446</v>
      </c>
      <c r="F107" s="49">
        <f t="shared" si="23"/>
        <v>3.1576391006647296E-2</v>
      </c>
      <c r="G107" s="49">
        <f t="shared" si="23"/>
        <v>4.4865741585022149E-2</v>
      </c>
      <c r="H107" s="72">
        <f t="shared" si="23"/>
        <v>3.0680871559711708E-5</v>
      </c>
      <c r="I107" s="50">
        <f>SUM(B107:H107)</f>
        <v>0.99999999999999978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10</v>
      </c>
      <c r="B113" s="44">
        <v>4.6922211461945866E-4</v>
      </c>
      <c r="C113" s="44">
        <v>0</v>
      </c>
      <c r="D113" s="44">
        <v>2739.3193307778856</v>
      </c>
      <c r="E113" s="44">
        <v>0</v>
      </c>
      <c r="F113" s="397"/>
      <c r="G113" s="44">
        <v>0</v>
      </c>
      <c r="H113" s="45">
        <v>0</v>
      </c>
      <c r="I113" s="40">
        <f t="shared" si="24"/>
        <v>2739.3198000000002</v>
      </c>
    </row>
    <row r="114" spans="1:9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24"/>
        <v>0</v>
      </c>
    </row>
    <row r="115" spans="1:9" ht="15">
      <c r="A115" s="28" t="s">
        <v>16</v>
      </c>
      <c r="B115" s="44">
        <v>45.644147566720711</v>
      </c>
      <c r="C115" s="44">
        <v>0</v>
      </c>
      <c r="D115" s="44">
        <v>59.926670765935292</v>
      </c>
      <c r="E115" s="44">
        <v>0</v>
      </c>
      <c r="F115" s="397"/>
      <c r="G115" s="44">
        <v>0</v>
      </c>
      <c r="H115" s="45">
        <v>0</v>
      </c>
      <c r="I115" s="40">
        <f t="shared" si="24"/>
        <v>105.570818332656</v>
      </c>
    </row>
    <row r="116" spans="1:9" ht="15">
      <c r="A116" s="27" t="s">
        <v>67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57</v>
      </c>
      <c r="B117" s="44">
        <v>0.30924260872030818</v>
      </c>
      <c r="C117" s="44">
        <v>0</v>
      </c>
      <c r="D117" s="44">
        <v>0</v>
      </c>
      <c r="E117" s="44">
        <v>0.41232347829374416</v>
      </c>
      <c r="F117" s="397"/>
      <c r="G117" s="44">
        <v>0</v>
      </c>
      <c r="H117" s="45">
        <v>0</v>
      </c>
      <c r="I117" s="40">
        <f t="shared" si="24"/>
        <v>0.72156608701405234</v>
      </c>
    </row>
    <row r="118" spans="1:9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17</v>
      </c>
      <c r="B120" s="41">
        <v>0</v>
      </c>
      <c r="C120" s="41">
        <v>0</v>
      </c>
      <c r="D120" s="41">
        <v>4.8298596638950286</v>
      </c>
      <c r="E120" s="41">
        <v>0</v>
      </c>
      <c r="F120" s="397"/>
      <c r="G120" s="41">
        <v>0</v>
      </c>
      <c r="H120" s="42">
        <v>0</v>
      </c>
      <c r="I120" s="43">
        <f t="shared" si="24"/>
        <v>4.8298596638950286</v>
      </c>
    </row>
    <row r="121" spans="1:9" ht="15">
      <c r="A121" s="28" t="s">
        <v>139</v>
      </c>
      <c r="B121" s="44">
        <v>234.06101947017606</v>
      </c>
      <c r="C121" s="44">
        <v>924.00359553230339</v>
      </c>
      <c r="D121" s="44">
        <v>5617.4362114888636</v>
      </c>
      <c r="E121" s="44">
        <v>0.2362136152986416</v>
      </c>
      <c r="F121" s="397"/>
      <c r="G121" s="44">
        <v>0</v>
      </c>
      <c r="H121" s="45">
        <v>0</v>
      </c>
      <c r="I121" s="40">
        <f t="shared" si="24"/>
        <v>6775.7370401066419</v>
      </c>
    </row>
    <row r="122" spans="1:9" ht="15">
      <c r="A122" s="27" t="s">
        <v>25</v>
      </c>
      <c r="B122" s="41">
        <v>114.7929500457615</v>
      </c>
      <c r="C122" s="41">
        <v>1.6117107333966401</v>
      </c>
      <c r="D122" s="41">
        <v>1175.7330305112312</v>
      </c>
      <c r="E122" s="41">
        <v>3430.04667927428</v>
      </c>
      <c r="F122" s="397"/>
      <c r="G122" s="41">
        <v>700.18000297557285</v>
      </c>
      <c r="H122" s="42">
        <v>4.0496076597579025</v>
      </c>
      <c r="I122" s="43">
        <f t="shared" si="24"/>
        <v>5426.4139812000012</v>
      </c>
    </row>
    <row r="123" spans="1:9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24"/>
        <v>0</v>
      </c>
    </row>
    <row r="124" spans="1:9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24"/>
        <v>0</v>
      </c>
    </row>
    <row r="125" spans="1:9" ht="15">
      <c r="A125" s="28" t="s">
        <v>22</v>
      </c>
      <c r="B125" s="44">
        <v>0</v>
      </c>
      <c r="C125" s="44">
        <v>0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24"/>
        <v>0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63</v>
      </c>
      <c r="B127" s="44">
        <v>7.496426937077087E-4</v>
      </c>
      <c r="C127" s="44">
        <v>8.3379338921783024</v>
      </c>
      <c r="D127" s="44">
        <v>3641.3977294146721</v>
      </c>
      <c r="E127" s="44">
        <v>0</v>
      </c>
      <c r="F127" s="397"/>
      <c r="G127" s="44">
        <v>0</v>
      </c>
      <c r="H127" s="45">
        <v>0</v>
      </c>
      <c r="I127" s="40">
        <f t="shared" si="24"/>
        <v>3649.736412949544</v>
      </c>
    </row>
    <row r="128" spans="1:9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24"/>
        <v>0</v>
      </c>
    </row>
    <row r="129" spans="1:9">
      <c r="A129" s="59" t="s">
        <v>19</v>
      </c>
      <c r="B129" s="65">
        <v>4.0644464236664588E-4</v>
      </c>
      <c r="C129" s="65">
        <v>1.9283936621504789</v>
      </c>
      <c r="D129" s="65">
        <v>842.18076402383679</v>
      </c>
      <c r="E129" s="65">
        <v>0</v>
      </c>
      <c r="F129" s="397"/>
      <c r="G129" s="65">
        <v>0</v>
      </c>
      <c r="H129" s="66">
        <v>0</v>
      </c>
      <c r="I129" s="67">
        <f t="shared" si="24"/>
        <v>844.10956413062968</v>
      </c>
    </row>
    <row r="130" spans="1:9">
      <c r="A130" s="58" t="s">
        <v>20</v>
      </c>
      <c r="B130" s="62">
        <v>3.4319805134106282E-4</v>
      </c>
      <c r="C130" s="62">
        <v>6.4095388553270336</v>
      </c>
      <c r="D130" s="62">
        <v>2799.2159672419448</v>
      </c>
      <c r="E130" s="62">
        <v>0</v>
      </c>
      <c r="F130" s="397"/>
      <c r="G130" s="62">
        <v>0</v>
      </c>
      <c r="H130" s="63">
        <v>0</v>
      </c>
      <c r="I130" s="64">
        <f t="shared" si="24"/>
        <v>2805.625849295323</v>
      </c>
    </row>
    <row r="131" spans="1:9" ht="15" thickBot="1">
      <c r="A131" s="60"/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24"/>
        <v>0</v>
      </c>
    </row>
    <row r="132" spans="1:9" ht="15">
      <c r="A132" s="34" t="s">
        <v>26</v>
      </c>
      <c r="B132" s="70">
        <f>SUM(B111:B127)</f>
        <v>394.80857855618689</v>
      </c>
      <c r="C132" s="70">
        <f t="shared" ref="C132:H132" si="25">SUM(C111:C127)</f>
        <v>933.95324015787833</v>
      </c>
      <c r="D132" s="70">
        <f t="shared" si="25"/>
        <v>13238.642832622483</v>
      </c>
      <c r="E132" s="70">
        <f t="shared" si="25"/>
        <v>3430.6952163678725</v>
      </c>
      <c r="F132" s="70">
        <f t="shared" si="25"/>
        <v>0</v>
      </c>
      <c r="G132" s="70">
        <f>SUM(G111:G127)</f>
        <v>700.18000297557285</v>
      </c>
      <c r="H132" s="71">
        <f t="shared" si="25"/>
        <v>4.0496076597579025</v>
      </c>
      <c r="I132" s="40">
        <f>SUM(I111:I127)</f>
        <v>18702.329478339754</v>
      </c>
    </row>
    <row r="133" spans="1:9" ht="15" thickBot="1">
      <c r="A133" s="31" t="s">
        <v>86</v>
      </c>
      <c r="B133" s="49">
        <f>IF($I132=0,"-",B132/$I132)</f>
        <v>2.1110128501021088E-2</v>
      </c>
      <c r="C133" s="49">
        <f t="shared" ref="C133:H133" si="26">IF($I132=0,"-",C132/$I132)</f>
        <v>4.9937802734121621E-2</v>
      </c>
      <c r="D133" s="49">
        <f t="shared" si="26"/>
        <v>0.7078606356472823</v>
      </c>
      <c r="E133" s="49">
        <f t="shared" si="26"/>
        <v>0.18343678632873828</v>
      </c>
      <c r="F133" s="49">
        <f t="shared" si="26"/>
        <v>0</v>
      </c>
      <c r="G133" s="49">
        <f t="shared" si="26"/>
        <v>3.7438117202805758E-2</v>
      </c>
      <c r="H133" s="72">
        <f t="shared" si="26"/>
        <v>2.1652958603087313E-4</v>
      </c>
      <c r="I133" s="50">
        <f>SUM(B133:H133)</f>
        <v>1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1834.3862096510068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1834.3862096510068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7">SUM(B138:H138)</f>
        <v>0</v>
      </c>
    </row>
    <row r="139" spans="1:9" ht="15">
      <c r="A139" s="28" t="s">
        <v>10</v>
      </c>
      <c r="B139" s="44">
        <v>0</v>
      </c>
      <c r="C139" s="44">
        <v>0</v>
      </c>
      <c r="D139" s="44">
        <v>310.31280000000004</v>
      </c>
      <c r="E139" s="44">
        <v>0</v>
      </c>
      <c r="F139" s="397"/>
      <c r="G139" s="44">
        <v>0</v>
      </c>
      <c r="H139" s="45">
        <v>0</v>
      </c>
      <c r="I139" s="40">
        <f t="shared" si="27"/>
        <v>310.31280000000004</v>
      </c>
    </row>
    <row r="140" spans="1:9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27"/>
        <v>0</v>
      </c>
    </row>
    <row r="141" spans="1:9" ht="15">
      <c r="A141" s="28" t="s">
        <v>16</v>
      </c>
      <c r="B141" s="44">
        <v>1.3572459427788888</v>
      </c>
      <c r="C141" s="44">
        <v>14.053289652594072</v>
      </c>
      <c r="D141" s="44">
        <v>1.170213632014901</v>
      </c>
      <c r="E141" s="44">
        <v>0</v>
      </c>
      <c r="F141" s="397"/>
      <c r="G141" s="44">
        <v>0</v>
      </c>
      <c r="H141" s="45">
        <v>0</v>
      </c>
      <c r="I141" s="40">
        <f t="shared" si="27"/>
        <v>16.580749227387862</v>
      </c>
    </row>
    <row r="142" spans="1:9" ht="15">
      <c r="A142" s="27" t="s">
        <v>67</v>
      </c>
      <c r="B142" s="41">
        <v>15.038544139216615</v>
      </c>
      <c r="C142" s="41">
        <v>0.96607349930727715</v>
      </c>
      <c r="D142" s="41">
        <v>3.4939658224946522</v>
      </c>
      <c r="E142" s="41">
        <v>0</v>
      </c>
      <c r="F142" s="397"/>
      <c r="G142" s="41">
        <v>0</v>
      </c>
      <c r="H142" s="42">
        <v>0</v>
      </c>
      <c r="I142" s="43">
        <f t="shared" si="27"/>
        <v>19.498583461018544</v>
      </c>
    </row>
    <row r="143" spans="1:9" ht="15">
      <c r="A143" s="28" t="s">
        <v>57</v>
      </c>
      <c r="B143" s="44">
        <v>0</v>
      </c>
      <c r="C143" s="44">
        <v>0</v>
      </c>
      <c r="D143" s="44">
        <v>2.6847117604468802</v>
      </c>
      <c r="E143" s="44">
        <v>2.9366045788942574</v>
      </c>
      <c r="F143" s="397"/>
      <c r="G143" s="44">
        <v>0</v>
      </c>
      <c r="H143" s="45">
        <v>0</v>
      </c>
      <c r="I143" s="40">
        <f t="shared" si="27"/>
        <v>5.6213163393411376</v>
      </c>
    </row>
    <row r="144" spans="1:9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27"/>
        <v>0</v>
      </c>
    </row>
    <row r="145" spans="1:9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7"/>
        <v>0</v>
      </c>
    </row>
    <row r="146" spans="1:9" ht="15">
      <c r="A146" s="27" t="s">
        <v>17</v>
      </c>
      <c r="B146" s="41">
        <v>0</v>
      </c>
      <c r="C146" s="41">
        <v>0</v>
      </c>
      <c r="D146" s="41">
        <v>0.48963755777764428</v>
      </c>
      <c r="E146" s="41">
        <v>0</v>
      </c>
      <c r="F146" s="397"/>
      <c r="G146" s="41">
        <v>0</v>
      </c>
      <c r="H146" s="42">
        <v>0</v>
      </c>
      <c r="I146" s="43">
        <f t="shared" si="27"/>
        <v>0.48963755777764428</v>
      </c>
    </row>
    <row r="147" spans="1:9" ht="15">
      <c r="A147" s="28" t="s">
        <v>139</v>
      </c>
      <c r="B147" s="44">
        <v>626.6577815494469</v>
      </c>
      <c r="C147" s="44">
        <v>4466.4142767317981</v>
      </c>
      <c r="D147" s="44">
        <v>967.94582212183116</v>
      </c>
      <c r="E147" s="44">
        <v>0</v>
      </c>
      <c r="F147" s="397"/>
      <c r="G147" s="44">
        <v>0</v>
      </c>
      <c r="H147" s="45">
        <v>0</v>
      </c>
      <c r="I147" s="40">
        <f t="shared" si="27"/>
        <v>6061.0178804030757</v>
      </c>
    </row>
    <row r="148" spans="1:9" ht="15">
      <c r="A148" s="27" t="s">
        <v>25</v>
      </c>
      <c r="B148" s="41">
        <v>865.71145164743405</v>
      </c>
      <c r="C148" s="41">
        <v>35.936865963598123</v>
      </c>
      <c r="D148" s="41">
        <v>93.867452419600767</v>
      </c>
      <c r="E148" s="41">
        <v>3519.6975001388387</v>
      </c>
      <c r="F148" s="397"/>
      <c r="G148" s="41">
        <v>352.94324582181258</v>
      </c>
      <c r="H148" s="42">
        <v>216.55710732361135</v>
      </c>
      <c r="I148" s="43">
        <f t="shared" si="27"/>
        <v>5084.7136233148958</v>
      </c>
    </row>
    <row r="149" spans="1:9" ht="15">
      <c r="A149" s="28" t="s">
        <v>24</v>
      </c>
      <c r="B149" s="44">
        <v>1029.1294467779837</v>
      </c>
      <c r="C149" s="44">
        <v>0</v>
      </c>
      <c r="D149" s="44">
        <v>17.65752312797251</v>
      </c>
      <c r="E149" s="44">
        <v>0</v>
      </c>
      <c r="F149" s="397"/>
      <c r="G149" s="44">
        <v>0</v>
      </c>
      <c r="H149" s="45">
        <v>0</v>
      </c>
      <c r="I149" s="40">
        <f>SUM(B149:H149)</f>
        <v>1046.7869699059563</v>
      </c>
    </row>
    <row r="150" spans="1:9" ht="15">
      <c r="A150" s="27" t="s">
        <v>59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7"/>
        <v>0</v>
      </c>
    </row>
    <row r="151" spans="1:9" ht="15">
      <c r="A151" s="28" t="s">
        <v>22</v>
      </c>
      <c r="B151" s="44">
        <v>0</v>
      </c>
      <c r="C151" s="44">
        <v>967.93851245005135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7"/>
        <v>967.93851245005135</v>
      </c>
    </row>
    <row r="152" spans="1:9" ht="15">
      <c r="A152" s="27" t="s">
        <v>21</v>
      </c>
      <c r="B152" s="41">
        <v>0</v>
      </c>
      <c r="C152" s="41">
        <v>2327.7211819033646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2327.7211819033646</v>
      </c>
    </row>
    <row r="153" spans="1:9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7"/>
        <v>0</v>
      </c>
    </row>
    <row r="154" spans="1:9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27"/>
        <v>0</v>
      </c>
    </row>
    <row r="155" spans="1:9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27"/>
        <v>0</v>
      </c>
    </row>
    <row r="156" spans="1:9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27"/>
        <v>0</v>
      </c>
    </row>
    <row r="157" spans="1:9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27"/>
        <v>0</v>
      </c>
    </row>
    <row r="158" spans="1:9" ht="15">
      <c r="A158" s="34" t="s">
        <v>26</v>
      </c>
      <c r="B158" s="70">
        <f>SUM(B137:B153)</f>
        <v>2537.89447005686</v>
      </c>
      <c r="C158" s="70">
        <f t="shared" ref="C158:H158" si="28">SUM(C137:C153)</f>
        <v>9647.4164098517213</v>
      </c>
      <c r="D158" s="70">
        <f>SUM(D137:D153)</f>
        <v>1397.6221264421388</v>
      </c>
      <c r="E158" s="70">
        <f t="shared" si="28"/>
        <v>3522.634104717733</v>
      </c>
      <c r="F158" s="70">
        <f t="shared" si="28"/>
        <v>0</v>
      </c>
      <c r="G158" s="70">
        <f>SUM(G137:G153)</f>
        <v>352.94324582181258</v>
      </c>
      <c r="H158" s="71">
        <f t="shared" si="28"/>
        <v>216.55710732361135</v>
      </c>
      <c r="I158" s="40">
        <f>SUM(I137:I153)</f>
        <v>17675.067464213877</v>
      </c>
    </row>
    <row r="159" spans="1:9" ht="15" thickBot="1">
      <c r="A159" s="31" t="s">
        <v>86</v>
      </c>
      <c r="B159" s="49">
        <f>IF($I158=0,"-",B158/$I158)</f>
        <v>0.14358612634408616</v>
      </c>
      <c r="C159" s="49">
        <f t="shared" ref="C159:H159" si="29">IF($I158=0,"-",C158/$I158)</f>
        <v>0.54582062724142499</v>
      </c>
      <c r="D159" s="49">
        <f t="shared" si="29"/>
        <v>7.9073085818306382E-2</v>
      </c>
      <c r="E159" s="49">
        <f t="shared" si="29"/>
        <v>0.19929961296328252</v>
      </c>
      <c r="F159" s="49">
        <f t="shared" si="29"/>
        <v>0</v>
      </c>
      <c r="G159" s="49">
        <f t="shared" si="29"/>
        <v>1.9968424252773297E-2</v>
      </c>
      <c r="H159" s="72">
        <f t="shared" si="29"/>
        <v>1.2252123380126687E-2</v>
      </c>
      <c r="I159" s="50">
        <f>SUM(B159:H159)</f>
        <v>1.0000000000000002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0">SUM(B164:H164)</f>
        <v>0</v>
      </c>
    </row>
    <row r="165" spans="1:9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0"/>
        <v>0</v>
      </c>
    </row>
    <row r="166" spans="1:9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0"/>
        <v>0</v>
      </c>
    </row>
    <row r="167" spans="1:9" ht="15">
      <c r="A167" s="28" t="s">
        <v>16</v>
      </c>
      <c r="B167" s="44">
        <v>1.8143157041087898</v>
      </c>
      <c r="C167" s="44">
        <v>0</v>
      </c>
      <c r="D167" s="44">
        <v>7.1615828970400788</v>
      </c>
      <c r="E167" s="44">
        <v>0</v>
      </c>
      <c r="F167" s="397"/>
      <c r="G167" s="44">
        <v>0</v>
      </c>
      <c r="H167" s="45">
        <v>0</v>
      </c>
      <c r="I167" s="40">
        <f t="shared" si="30"/>
        <v>8.9758986011488684</v>
      </c>
    </row>
    <row r="168" spans="1:9" ht="15">
      <c r="A168" s="27" t="s">
        <v>67</v>
      </c>
      <c r="B168" s="41">
        <v>48.096434129993838</v>
      </c>
      <c r="C168" s="41">
        <v>7.8636241815522938</v>
      </c>
      <c r="D168" s="41">
        <v>9.5701432013896426</v>
      </c>
      <c r="E168" s="41">
        <v>7.8636241815522938</v>
      </c>
      <c r="F168" s="397"/>
      <c r="G168" s="41">
        <v>0</v>
      </c>
      <c r="H168" s="42">
        <v>0</v>
      </c>
      <c r="I168" s="43">
        <f t="shared" si="30"/>
        <v>73.393825694488072</v>
      </c>
    </row>
    <row r="169" spans="1:9" ht="15">
      <c r="A169" s="28" t="s">
        <v>57</v>
      </c>
      <c r="B169" s="44">
        <v>0</v>
      </c>
      <c r="C169" s="44">
        <v>0</v>
      </c>
      <c r="D169" s="44">
        <v>0</v>
      </c>
      <c r="E169" s="44">
        <v>0.95077475829501112</v>
      </c>
      <c r="F169" s="397"/>
      <c r="G169" s="44">
        <v>0</v>
      </c>
      <c r="H169" s="45">
        <v>0</v>
      </c>
      <c r="I169" s="40">
        <f t="shared" si="30"/>
        <v>0.95077475829501112</v>
      </c>
    </row>
    <row r="170" spans="1:9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30"/>
        <v>0</v>
      </c>
    </row>
    <row r="171" spans="1:9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0"/>
        <v>0</v>
      </c>
    </row>
    <row r="172" spans="1:9" ht="15">
      <c r="A172" s="27" t="s">
        <v>17</v>
      </c>
      <c r="B172" s="41">
        <v>0.90983692251960691</v>
      </c>
      <c r="C172" s="41">
        <v>0</v>
      </c>
      <c r="D172" s="41">
        <v>90.234987448419318</v>
      </c>
      <c r="E172" s="41">
        <v>0.34828557394050552</v>
      </c>
      <c r="F172" s="397"/>
      <c r="G172" s="41">
        <v>0</v>
      </c>
      <c r="H172" s="42">
        <v>0</v>
      </c>
      <c r="I172" s="43">
        <f>SUM(B172:H172)</f>
        <v>91.493109944879421</v>
      </c>
    </row>
    <row r="173" spans="1:9" ht="15">
      <c r="A173" s="28" t="s">
        <v>139</v>
      </c>
      <c r="B173" s="44">
        <v>47.909875392199943</v>
      </c>
      <c r="C173" s="44">
        <v>65.460287711132722</v>
      </c>
      <c r="D173" s="44">
        <v>1115.5263601258641</v>
      </c>
      <c r="E173" s="44">
        <v>0</v>
      </c>
      <c r="F173" s="397"/>
      <c r="G173" s="44">
        <v>0</v>
      </c>
      <c r="H173" s="45">
        <v>0</v>
      </c>
      <c r="I173" s="40">
        <f t="shared" si="30"/>
        <v>1228.8965232291969</v>
      </c>
    </row>
    <row r="174" spans="1:9" ht="15">
      <c r="A174" s="27" t="s">
        <v>25</v>
      </c>
      <c r="B174" s="41">
        <v>8.8607747866666511</v>
      </c>
      <c r="C174" s="41">
        <v>1.8463611364468968</v>
      </c>
      <c r="D174" s="41">
        <v>469.0359168802969</v>
      </c>
      <c r="E174" s="41">
        <v>160.78463457092153</v>
      </c>
      <c r="F174" s="397"/>
      <c r="G174" s="41">
        <v>17.021843733811082</v>
      </c>
      <c r="H174" s="42">
        <v>39.877950353129719</v>
      </c>
      <c r="I174" s="43">
        <f t="shared" si="30"/>
        <v>697.42748146127269</v>
      </c>
    </row>
    <row r="175" spans="1:9" ht="15">
      <c r="A175" s="28" t="s">
        <v>24</v>
      </c>
      <c r="B175" s="44">
        <v>0.72360000000000002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>SUM(B175:H175)</f>
        <v>0.72360000000000002</v>
      </c>
    </row>
    <row r="176" spans="1:9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0"/>
        <v>0</v>
      </c>
    </row>
    <row r="177" spans="1:9" ht="15">
      <c r="A177" s="28" t="s">
        <v>22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0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0"/>
        <v>0</v>
      </c>
    </row>
    <row r="180" spans="1:9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30"/>
        <v>0</v>
      </c>
    </row>
    <row r="181" spans="1:9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30"/>
        <v>0</v>
      </c>
    </row>
    <row r="182" spans="1:9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30"/>
        <v>0</v>
      </c>
    </row>
    <row r="183" spans="1:9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30"/>
        <v>0</v>
      </c>
    </row>
    <row r="184" spans="1:9" ht="15">
      <c r="A184" s="34" t="s">
        <v>26</v>
      </c>
      <c r="B184" s="70">
        <f>SUM(B163:B179)</f>
        <v>108.31483693548884</v>
      </c>
      <c r="C184" s="70">
        <f t="shared" ref="C184:H184" si="31">SUM(C163:C179)</f>
        <v>75.17027302913192</v>
      </c>
      <c r="D184" s="70">
        <f>SUM(D163:D179)</f>
        <v>1691.5289905530099</v>
      </c>
      <c r="E184" s="70">
        <f>SUM(E163:E179)</f>
        <v>169.94731908470933</v>
      </c>
      <c r="F184" s="70">
        <f t="shared" si="31"/>
        <v>0</v>
      </c>
      <c r="G184" s="70">
        <f>SUM(G163:G179)</f>
        <v>17.021843733811082</v>
      </c>
      <c r="H184" s="71">
        <f t="shared" si="31"/>
        <v>39.877950353129719</v>
      </c>
      <c r="I184" s="40">
        <f>SUM(I163:I179)</f>
        <v>2101.8612136892807</v>
      </c>
    </row>
    <row r="185" spans="1:9" ht="15" thickBot="1">
      <c r="A185" s="31" t="s">
        <v>86</v>
      </c>
      <c r="B185" s="49">
        <f>IF($I184=0,"-",B184/$I184)</f>
        <v>5.1532820640126757E-2</v>
      </c>
      <c r="C185" s="49">
        <f t="shared" ref="C185:H185" si="32">IF($I184=0,"-",C184/$I184)</f>
        <v>3.5763671045239802E-2</v>
      </c>
      <c r="D185" s="49">
        <f t="shared" si="32"/>
        <v>0.80477672813799284</v>
      </c>
      <c r="E185" s="49">
        <f t="shared" si="32"/>
        <v>8.0855633082647829E-2</v>
      </c>
      <c r="F185" s="49">
        <f t="shared" si="32"/>
        <v>0</v>
      </c>
      <c r="G185" s="49">
        <f t="shared" si="32"/>
        <v>8.0984622690351577E-3</v>
      </c>
      <c r="H185" s="72">
        <f t="shared" si="32"/>
        <v>1.8972684824957668E-2</v>
      </c>
      <c r="I185" s="50">
        <f>SUM(B185:H185)</f>
        <v>1.0000000000000002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941.54482537425531</v>
      </c>
      <c r="E189" s="38">
        <v>0</v>
      </c>
      <c r="F189" s="396"/>
      <c r="G189" s="38">
        <v>0</v>
      </c>
      <c r="H189" s="39">
        <v>0</v>
      </c>
      <c r="I189" s="40">
        <f>SUM(B189:H189)</f>
        <v>941.54482537425531</v>
      </c>
    </row>
    <row r="190" spans="1:9" ht="15">
      <c r="A190" s="27" t="s">
        <v>8</v>
      </c>
      <c r="B190" s="41">
        <v>0</v>
      </c>
      <c r="C190" s="41">
        <v>0</v>
      </c>
      <c r="D190" s="41">
        <v>1.62784353739188</v>
      </c>
      <c r="E190" s="41">
        <v>0</v>
      </c>
      <c r="F190" s="397"/>
      <c r="G190" s="41">
        <v>0</v>
      </c>
      <c r="H190" s="42">
        <v>0</v>
      </c>
      <c r="I190" s="43">
        <f t="shared" ref="I190:I209" si="33">SUM(B190:H190)</f>
        <v>1.62784353739188</v>
      </c>
    </row>
    <row r="191" spans="1:9" ht="15">
      <c r="A191" s="28" t="s">
        <v>10</v>
      </c>
      <c r="B191" s="44">
        <v>0</v>
      </c>
      <c r="C191" s="44">
        <v>0</v>
      </c>
      <c r="D191" s="44">
        <v>62.604000000000006</v>
      </c>
      <c r="E191" s="44">
        <v>0</v>
      </c>
      <c r="F191" s="397"/>
      <c r="G191" s="44">
        <v>0</v>
      </c>
      <c r="H191" s="45">
        <v>0</v>
      </c>
      <c r="I191" s="40">
        <f t="shared" si="33"/>
        <v>62.604000000000006</v>
      </c>
    </row>
    <row r="192" spans="1:9" ht="15">
      <c r="A192" s="27" t="s">
        <v>55</v>
      </c>
      <c r="B192" s="41">
        <v>0</v>
      </c>
      <c r="C192" s="41">
        <v>0</v>
      </c>
      <c r="D192" s="41">
        <v>8.088840825438071</v>
      </c>
      <c r="E192" s="41">
        <v>0</v>
      </c>
      <c r="F192" s="397"/>
      <c r="G192" s="41">
        <v>0</v>
      </c>
      <c r="H192" s="42">
        <v>0</v>
      </c>
      <c r="I192" s="43">
        <f t="shared" si="33"/>
        <v>8.088840825438071</v>
      </c>
    </row>
    <row r="193" spans="1:9" ht="15">
      <c r="A193" s="28" t="s">
        <v>16</v>
      </c>
      <c r="B193" s="44">
        <v>115.85726053080303</v>
      </c>
      <c r="C193" s="44">
        <v>3.7060785547605168</v>
      </c>
      <c r="D193" s="44">
        <v>301.58721055736549</v>
      </c>
      <c r="E193" s="44">
        <v>0</v>
      </c>
      <c r="F193" s="397"/>
      <c r="G193" s="44">
        <v>0</v>
      </c>
      <c r="H193" s="45">
        <v>0</v>
      </c>
      <c r="I193" s="40">
        <f t="shared" si="33"/>
        <v>421.15054964292904</v>
      </c>
    </row>
    <row r="194" spans="1:9" ht="15">
      <c r="A194" s="27" t="s">
        <v>67</v>
      </c>
      <c r="B194" s="41">
        <v>2.4234568869043529</v>
      </c>
      <c r="C194" s="41">
        <v>1.3938215514436278</v>
      </c>
      <c r="D194" s="41">
        <v>11.963447452113494</v>
      </c>
      <c r="E194" s="41">
        <v>0</v>
      </c>
      <c r="F194" s="397"/>
      <c r="G194" s="41">
        <v>0</v>
      </c>
      <c r="H194" s="42">
        <v>0</v>
      </c>
      <c r="I194" s="43">
        <f t="shared" si="33"/>
        <v>15.780725890461476</v>
      </c>
    </row>
    <row r="195" spans="1:9" ht="15">
      <c r="A195" s="28" t="s">
        <v>57</v>
      </c>
      <c r="B195" s="44">
        <v>0</v>
      </c>
      <c r="C195" s="44">
        <v>0</v>
      </c>
      <c r="D195" s="44">
        <v>0</v>
      </c>
      <c r="E195" s="44">
        <v>4.9998440347102182</v>
      </c>
      <c r="F195" s="397"/>
      <c r="G195" s="44">
        <v>0</v>
      </c>
      <c r="H195" s="45">
        <v>0</v>
      </c>
      <c r="I195" s="40">
        <f t="shared" si="33"/>
        <v>4.9998440347102182</v>
      </c>
    </row>
    <row r="196" spans="1:9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33"/>
        <v>0</v>
      </c>
    </row>
    <row r="197" spans="1:9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33"/>
        <v>0</v>
      </c>
    </row>
    <row r="198" spans="1:9" ht="15">
      <c r="A198" s="27" t="s">
        <v>17</v>
      </c>
      <c r="B198" s="41">
        <v>28.948057124204059</v>
      </c>
      <c r="C198" s="41">
        <v>0</v>
      </c>
      <c r="D198" s="41">
        <v>41.620703021660738</v>
      </c>
      <c r="E198" s="41">
        <v>0</v>
      </c>
      <c r="F198" s="397"/>
      <c r="G198" s="41">
        <v>0</v>
      </c>
      <c r="H198" s="42">
        <v>0</v>
      </c>
      <c r="I198" s="43">
        <f>SUM(B198:H198)</f>
        <v>70.5687601458648</v>
      </c>
    </row>
    <row r="199" spans="1:9" ht="15">
      <c r="A199" s="28" t="s">
        <v>139</v>
      </c>
      <c r="B199" s="44">
        <v>277.62366048969989</v>
      </c>
      <c r="C199" s="44">
        <v>170.47989011969921</v>
      </c>
      <c r="D199" s="44">
        <v>2179.3456152102203</v>
      </c>
      <c r="E199" s="44">
        <v>69.697964699976168</v>
      </c>
      <c r="F199" s="397"/>
      <c r="G199" s="44">
        <v>0</v>
      </c>
      <c r="H199" s="45">
        <v>0</v>
      </c>
      <c r="I199" s="40">
        <f t="shared" si="33"/>
        <v>2697.1471305195955</v>
      </c>
    </row>
    <row r="200" spans="1:9" ht="15">
      <c r="A200" s="27" t="s">
        <v>25</v>
      </c>
      <c r="B200" s="41">
        <v>35.713018005142203</v>
      </c>
      <c r="C200" s="41">
        <v>0.73423342965064364</v>
      </c>
      <c r="D200" s="41">
        <v>655.03029936327869</v>
      </c>
      <c r="E200" s="41">
        <v>468.63168207999968</v>
      </c>
      <c r="F200" s="397"/>
      <c r="G200" s="41">
        <v>45.848496121868251</v>
      </c>
      <c r="H200" s="42">
        <v>0.96028181350360264</v>
      </c>
      <c r="I200" s="43">
        <f t="shared" si="33"/>
        <v>1206.9180108134431</v>
      </c>
    </row>
    <row r="201" spans="1:9" ht="15">
      <c r="A201" s="28" t="s">
        <v>24</v>
      </c>
      <c r="B201" s="44">
        <v>2.4261980447325868</v>
      </c>
      <c r="C201" s="44">
        <v>0.21232105059161505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>SUM(B201:H201)</f>
        <v>2.6385190953242019</v>
      </c>
    </row>
    <row r="202" spans="1:9" ht="15">
      <c r="A202" s="27" t="s">
        <v>59</v>
      </c>
      <c r="B202" s="41">
        <v>1.249278478172674E-2</v>
      </c>
      <c r="C202" s="41">
        <v>3.9663461454167402E-3</v>
      </c>
      <c r="D202" s="41">
        <v>7.2334580159575806E-3</v>
      </c>
      <c r="E202" s="41">
        <v>0</v>
      </c>
      <c r="F202" s="397"/>
      <c r="G202" s="41">
        <v>0</v>
      </c>
      <c r="H202" s="42">
        <v>0</v>
      </c>
      <c r="I202" s="43">
        <f t="shared" si="33"/>
        <v>2.3692588943101063E-2</v>
      </c>
    </row>
    <row r="203" spans="1:9" ht="15">
      <c r="A203" s="28" t="s">
        <v>22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3"/>
        <v>0</v>
      </c>
    </row>
    <row r="204" spans="1:9" ht="15">
      <c r="A204" s="27" t="s">
        <v>21</v>
      </c>
      <c r="B204" s="41">
        <v>0.66692304430931926</v>
      </c>
      <c r="C204" s="41">
        <v>0</v>
      </c>
      <c r="D204" s="41">
        <v>1334.3263557651176</v>
      </c>
      <c r="E204" s="41">
        <v>0</v>
      </c>
      <c r="F204" s="397"/>
      <c r="G204" s="41">
        <v>0</v>
      </c>
      <c r="H204" s="42">
        <v>0</v>
      </c>
      <c r="I204" s="43">
        <f>SUM(B204:H204)</f>
        <v>1334.9932788094268</v>
      </c>
    </row>
    <row r="205" spans="1:9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3"/>
        <v>0</v>
      </c>
    </row>
    <row r="206" spans="1:9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33"/>
        <v>0</v>
      </c>
    </row>
    <row r="207" spans="1:9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33"/>
        <v>0</v>
      </c>
    </row>
    <row r="208" spans="1:9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33"/>
        <v>0</v>
      </c>
    </row>
    <row r="209" spans="1:9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33"/>
        <v>0</v>
      </c>
    </row>
    <row r="210" spans="1:9" ht="15">
      <c r="A210" s="34" t="s">
        <v>26</v>
      </c>
      <c r="B210" s="70">
        <f>SUM(B189:B205)</f>
        <v>463.67106691057717</v>
      </c>
      <c r="C210" s="70">
        <f t="shared" ref="C210:H210" si="34">SUM(C189:C205)</f>
        <v>176.53031105229098</v>
      </c>
      <c r="D210" s="70">
        <f>SUM(D189:D205)</f>
        <v>5537.7463745648583</v>
      </c>
      <c r="E210" s="70">
        <f>SUM(E189:E205)</f>
        <v>543.3294908146861</v>
      </c>
      <c r="F210" s="70">
        <f>SUM(F189:F205)</f>
        <v>0</v>
      </c>
      <c r="G210" s="70">
        <f>SUM(G189:G205)</f>
        <v>45.848496121868251</v>
      </c>
      <c r="H210" s="71">
        <f t="shared" si="34"/>
        <v>0.96028181350360264</v>
      </c>
      <c r="I210" s="40">
        <f>SUM(I189:I205)</f>
        <v>6768.0860212777834</v>
      </c>
    </row>
    <row r="211" spans="1:9" ht="15" thickBot="1">
      <c r="A211" s="31" t="s">
        <v>86</v>
      </c>
      <c r="B211" s="49">
        <f>IF($I210=0,"-",B210/$I210)</f>
        <v>6.8508447654605634E-2</v>
      </c>
      <c r="C211" s="49">
        <f t="shared" ref="C211:H211" si="35">IF($I210=0,"-",C210/$I210)</f>
        <v>2.6082752272549112E-2</v>
      </c>
      <c r="D211" s="49">
        <f t="shared" si="35"/>
        <v>0.81821453763369245</v>
      </c>
      <c r="E211" s="49">
        <f t="shared" si="35"/>
        <v>8.0278159749528122E-2</v>
      </c>
      <c r="F211" s="49">
        <f t="shared" si="35"/>
        <v>0</v>
      </c>
      <c r="G211" s="49">
        <f t="shared" si="35"/>
        <v>6.774218882225771E-3</v>
      </c>
      <c r="H211" s="72">
        <f t="shared" si="35"/>
        <v>1.418838073991125E-4</v>
      </c>
      <c r="I211" s="50">
        <f>SUM(B211:H211)</f>
        <v>1.0000000000000002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6">SUM(B216:H216)</f>
        <v>0</v>
      </c>
    </row>
    <row r="217" spans="1:9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6"/>
        <v>0</v>
      </c>
    </row>
    <row r="218" spans="1:9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6"/>
        <v>0</v>
      </c>
    </row>
    <row r="219" spans="1:9" ht="15">
      <c r="A219" s="28" t="s">
        <v>16</v>
      </c>
      <c r="B219" s="44">
        <v>8.5331512049078988</v>
      </c>
      <c r="C219" s="44">
        <v>4.3726166247485789</v>
      </c>
      <c r="D219" s="44">
        <v>11.700955491078995</v>
      </c>
      <c r="E219" s="44">
        <v>0</v>
      </c>
      <c r="F219" s="397"/>
      <c r="G219" s="44">
        <v>0</v>
      </c>
      <c r="H219" s="45">
        <v>0</v>
      </c>
      <c r="I219" s="40">
        <f t="shared" si="36"/>
        <v>24.606723320735473</v>
      </c>
    </row>
    <row r="220" spans="1:9" ht="15">
      <c r="A220" s="27" t="s">
        <v>67</v>
      </c>
      <c r="B220" s="41">
        <v>1.7041890752462776</v>
      </c>
      <c r="C220" s="41">
        <v>0.93529511955714517</v>
      </c>
      <c r="D220" s="41">
        <v>1.0442897344837667</v>
      </c>
      <c r="E220" s="41">
        <v>0</v>
      </c>
      <c r="F220" s="397"/>
      <c r="G220" s="41">
        <v>0</v>
      </c>
      <c r="H220" s="42">
        <v>0</v>
      </c>
      <c r="I220" s="43">
        <f t="shared" si="36"/>
        <v>3.6837739292871894</v>
      </c>
    </row>
    <row r="221" spans="1:9" ht="15">
      <c r="A221" s="28" t="s">
        <v>57</v>
      </c>
      <c r="B221" s="44">
        <v>0</v>
      </c>
      <c r="C221" s="44">
        <v>0</v>
      </c>
      <c r="D221" s="44">
        <v>0</v>
      </c>
      <c r="E221" s="44">
        <v>6.6797985052645101E-2</v>
      </c>
      <c r="F221" s="397"/>
      <c r="G221" s="44">
        <v>0</v>
      </c>
      <c r="H221" s="45">
        <v>0</v>
      </c>
      <c r="I221" s="40">
        <f t="shared" si="36"/>
        <v>6.6797985052645101E-2</v>
      </c>
    </row>
    <row r="222" spans="1:9" ht="15">
      <c r="A222" s="27" t="s">
        <v>12</v>
      </c>
      <c r="B222" s="41">
        <v>0</v>
      </c>
      <c r="C222" s="41">
        <v>0</v>
      </c>
      <c r="D222" s="41">
        <v>0</v>
      </c>
      <c r="E222" s="41">
        <v>3.1073821490422007</v>
      </c>
      <c r="F222" s="397"/>
      <c r="G222" s="41">
        <v>0</v>
      </c>
      <c r="H222" s="42">
        <v>0</v>
      </c>
      <c r="I222" s="43">
        <f t="shared" si="36"/>
        <v>3.1073821490422007</v>
      </c>
    </row>
    <row r="223" spans="1:9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6"/>
        <v>0</v>
      </c>
    </row>
    <row r="224" spans="1:9" ht="15">
      <c r="A224" s="27" t="s">
        <v>17</v>
      </c>
      <c r="B224" s="41">
        <v>3.6209581119775125</v>
      </c>
      <c r="C224" s="41">
        <v>0</v>
      </c>
      <c r="D224" s="41">
        <v>14.342487923627726</v>
      </c>
      <c r="E224" s="41">
        <v>0.75800999492120735</v>
      </c>
      <c r="F224" s="397"/>
      <c r="G224" s="41">
        <v>0</v>
      </c>
      <c r="H224" s="42">
        <v>0</v>
      </c>
      <c r="I224" s="43">
        <f>SUM(B224:H224)</f>
        <v>18.721456030526443</v>
      </c>
    </row>
    <row r="225" spans="1:9" ht="15">
      <c r="A225" s="28" t="s">
        <v>139</v>
      </c>
      <c r="B225" s="44">
        <v>123.49167380262405</v>
      </c>
      <c r="C225" s="44">
        <v>1.2551244496630178</v>
      </c>
      <c r="D225" s="44">
        <v>316.36014808862672</v>
      </c>
      <c r="E225" s="44">
        <v>95.224581356559298</v>
      </c>
      <c r="F225" s="397"/>
      <c r="G225" s="44">
        <v>0</v>
      </c>
      <c r="H225" s="45">
        <v>0</v>
      </c>
      <c r="I225" s="40">
        <f>SUM(B225:H225)</f>
        <v>536.33152769747312</v>
      </c>
    </row>
    <row r="226" spans="1:9" ht="15">
      <c r="A226" s="27" t="s">
        <v>25</v>
      </c>
      <c r="B226" s="41">
        <v>91.258247029273917</v>
      </c>
      <c r="C226" s="41">
        <v>1.5040593607358588</v>
      </c>
      <c r="D226" s="41">
        <v>250.11084495942615</v>
      </c>
      <c r="E226" s="41">
        <v>591.87247532894492</v>
      </c>
      <c r="F226" s="397"/>
      <c r="G226" s="41">
        <v>130.03282584314906</v>
      </c>
      <c r="H226" s="42">
        <v>14.628973568810581</v>
      </c>
      <c r="I226" s="43">
        <f t="shared" si="36"/>
        <v>1079.4074260903406</v>
      </c>
    </row>
    <row r="227" spans="1:9" ht="15">
      <c r="A227" s="28" t="s">
        <v>24</v>
      </c>
      <c r="B227" s="44">
        <v>260.89943635352853</v>
      </c>
      <c r="C227" s="44">
        <v>0</v>
      </c>
      <c r="D227" s="44">
        <v>66.691038934994808</v>
      </c>
      <c r="E227" s="44">
        <v>0</v>
      </c>
      <c r="F227" s="397"/>
      <c r="G227" s="44">
        <v>0</v>
      </c>
      <c r="H227" s="45">
        <v>0</v>
      </c>
      <c r="I227" s="40">
        <f>SUM(B227:H227)</f>
        <v>327.59047528852335</v>
      </c>
    </row>
    <row r="228" spans="1:9" ht="15">
      <c r="A228" s="27" t="s">
        <v>59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6"/>
        <v>0</v>
      </c>
    </row>
    <row r="229" spans="1:9" ht="15">
      <c r="A229" s="28" t="s">
        <v>22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6"/>
        <v>0</v>
      </c>
    </row>
    <row r="230" spans="1:9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>SUM(B230:H230)</f>
        <v>0</v>
      </c>
    </row>
    <row r="231" spans="1:9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6"/>
        <v>0</v>
      </c>
    </row>
    <row r="232" spans="1:9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36"/>
        <v>0</v>
      </c>
    </row>
    <row r="233" spans="1:9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36"/>
        <v>0</v>
      </c>
    </row>
    <row r="234" spans="1:9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36"/>
        <v>0</v>
      </c>
    </row>
    <row r="235" spans="1:9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36"/>
        <v>0</v>
      </c>
    </row>
    <row r="236" spans="1:9" ht="15">
      <c r="A236" s="34" t="s">
        <v>26</v>
      </c>
      <c r="B236" s="70">
        <f>SUM(B215:B231)</f>
        <v>489.50765557755818</v>
      </c>
      <c r="C236" s="70">
        <f t="shared" ref="C236:H236" si="37">SUM(C215:C231)</f>
        <v>8.0670955547046006</v>
      </c>
      <c r="D236" s="70">
        <f>SUM(D215:D231)</f>
        <v>660.24976513223817</v>
      </c>
      <c r="E236" s="70">
        <f>SUM(E215:E231)</f>
        <v>691.02924681452032</v>
      </c>
      <c r="F236" s="70">
        <f>SUM(F215:F231)</f>
        <v>0</v>
      </c>
      <c r="G236" s="70">
        <f>SUM(G215:G231)</f>
        <v>130.03282584314906</v>
      </c>
      <c r="H236" s="71">
        <f t="shared" si="37"/>
        <v>14.628973568810581</v>
      </c>
      <c r="I236" s="40">
        <f>SUM(I215:I231)</f>
        <v>1993.515562490981</v>
      </c>
    </row>
    <row r="237" spans="1:9" ht="15" thickBot="1">
      <c r="A237" s="31" t="s">
        <v>86</v>
      </c>
      <c r="B237" s="49">
        <f>IF($I236=0,"-",B236/$I236)</f>
        <v>0.24554995445628622</v>
      </c>
      <c r="C237" s="49">
        <f t="shared" ref="C237:H237" si="38">IF($I236=0,"-",C236/$I236)</f>
        <v>4.0466679601058285E-3</v>
      </c>
      <c r="D237" s="49">
        <f t="shared" si="38"/>
        <v>0.33119870120664047</v>
      </c>
      <c r="E237" s="49">
        <f t="shared" si="38"/>
        <v>0.34663850125707091</v>
      </c>
      <c r="F237" s="49">
        <f t="shared" si="38"/>
        <v>0</v>
      </c>
      <c r="G237" s="49">
        <f t="shared" si="38"/>
        <v>6.5227896029398241E-2</v>
      </c>
      <c r="H237" s="72">
        <f t="shared" si="38"/>
        <v>7.338279090498329E-3</v>
      </c>
      <c r="I237" s="50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39">SUM(B242:H242)</f>
        <v>0</v>
      </c>
    </row>
    <row r="243" spans="1:9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39"/>
        <v>0</v>
      </c>
    </row>
    <row r="244" spans="1:9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39"/>
        <v>0</v>
      </c>
    </row>
    <row r="245" spans="1:9" ht="15">
      <c r="A245" s="28" t="s">
        <v>16</v>
      </c>
      <c r="B245" s="44">
        <v>241.81358990429189</v>
      </c>
      <c r="C245" s="44">
        <v>0.89146463902524198</v>
      </c>
      <c r="D245" s="44">
        <v>28.745931982439469</v>
      </c>
      <c r="E245" s="44">
        <v>0</v>
      </c>
      <c r="F245" s="397"/>
      <c r="G245" s="44">
        <v>0</v>
      </c>
      <c r="H245" s="45">
        <v>0</v>
      </c>
      <c r="I245" s="40">
        <f t="shared" si="39"/>
        <v>271.4509865257566</v>
      </c>
    </row>
    <row r="246" spans="1:9" ht="15">
      <c r="A246" s="27" t="s">
        <v>67</v>
      </c>
      <c r="B246" s="41">
        <v>75.442193633882781</v>
      </c>
      <c r="C246" s="41">
        <v>0.29999623139257342</v>
      </c>
      <c r="D246" s="41">
        <v>14.219029560214389</v>
      </c>
      <c r="E246" s="41">
        <v>0</v>
      </c>
      <c r="F246" s="397"/>
      <c r="G246" s="41">
        <v>0</v>
      </c>
      <c r="H246" s="42">
        <v>0</v>
      </c>
      <c r="I246" s="43">
        <f t="shared" si="39"/>
        <v>89.961219425489745</v>
      </c>
    </row>
    <row r="247" spans="1:9" ht="15">
      <c r="A247" s="28" t="s">
        <v>57</v>
      </c>
      <c r="B247" s="44">
        <v>0</v>
      </c>
      <c r="C247" s="44">
        <v>0</v>
      </c>
      <c r="D247" s="44">
        <v>0</v>
      </c>
      <c r="E247" s="44">
        <v>2.5530411772428336</v>
      </c>
      <c r="F247" s="397"/>
      <c r="G247" s="44">
        <v>0</v>
      </c>
      <c r="H247" s="45">
        <v>0</v>
      </c>
      <c r="I247" s="40">
        <f t="shared" si="39"/>
        <v>2.5530411772428336</v>
      </c>
    </row>
    <row r="248" spans="1:9" ht="15">
      <c r="A248" s="27" t="s">
        <v>12</v>
      </c>
      <c r="B248" s="41">
        <v>0</v>
      </c>
      <c r="C248" s="41">
        <v>0</v>
      </c>
      <c r="D248" s="41">
        <v>0</v>
      </c>
      <c r="E248" s="41">
        <v>0.55803302152546752</v>
      </c>
      <c r="F248" s="397"/>
      <c r="G248" s="41">
        <v>0</v>
      </c>
      <c r="H248" s="42">
        <v>0</v>
      </c>
      <c r="I248" s="43">
        <f t="shared" si="39"/>
        <v>0.55803302152546752</v>
      </c>
    </row>
    <row r="249" spans="1:9" ht="15">
      <c r="A249" s="28" t="s">
        <v>58</v>
      </c>
      <c r="B249" s="44">
        <v>0</v>
      </c>
      <c r="C249" s="44">
        <v>0</v>
      </c>
      <c r="D249" s="44">
        <v>0.11715832013801901</v>
      </c>
      <c r="E249" s="44">
        <v>0</v>
      </c>
      <c r="F249" s="397"/>
      <c r="G249" s="44">
        <v>0</v>
      </c>
      <c r="H249" s="45">
        <v>0</v>
      </c>
      <c r="I249" s="40">
        <f t="shared" si="39"/>
        <v>0.11715832013801901</v>
      </c>
    </row>
    <row r="250" spans="1:9" ht="15">
      <c r="A250" s="27" t="s">
        <v>17</v>
      </c>
      <c r="B250" s="41">
        <v>30.939118022962401</v>
      </c>
      <c r="C250" s="41">
        <v>1.1127712587963141</v>
      </c>
      <c r="D250" s="41">
        <v>30.122728221654103</v>
      </c>
      <c r="E250" s="41">
        <v>0.46409720272625704</v>
      </c>
      <c r="F250" s="397"/>
      <c r="G250" s="41">
        <v>0</v>
      </c>
      <c r="H250" s="42">
        <v>0</v>
      </c>
      <c r="I250" s="43">
        <f>SUM(B250:H250)</f>
        <v>62.638714706139076</v>
      </c>
    </row>
    <row r="251" spans="1:9" ht="15">
      <c r="A251" s="28" t="s">
        <v>139</v>
      </c>
      <c r="B251" s="44">
        <v>544.03753243642643</v>
      </c>
      <c r="C251" s="44">
        <v>24.267660903554862</v>
      </c>
      <c r="D251" s="44">
        <v>423.08506853314782</v>
      </c>
      <c r="E251" s="44">
        <v>1.3311837939788449</v>
      </c>
      <c r="F251" s="397"/>
      <c r="G251" s="44">
        <v>0</v>
      </c>
      <c r="H251" s="45">
        <v>0</v>
      </c>
      <c r="I251" s="40">
        <f>SUM(B251:H251)</f>
        <v>992.72144566710801</v>
      </c>
    </row>
    <row r="252" spans="1:9" ht="15">
      <c r="A252" s="27" t="s">
        <v>25</v>
      </c>
      <c r="B252" s="41">
        <v>144.13922955968707</v>
      </c>
      <c r="C252" s="41">
        <v>5.6978717113190713</v>
      </c>
      <c r="D252" s="41">
        <v>335.44308670403109</v>
      </c>
      <c r="E252" s="41">
        <v>769.59385871000711</v>
      </c>
      <c r="F252" s="397"/>
      <c r="G252" s="41">
        <v>391.53935600054808</v>
      </c>
      <c r="H252" s="42">
        <v>22.076541712279898</v>
      </c>
      <c r="I252" s="43">
        <f t="shared" si="39"/>
        <v>1668.4899443978723</v>
      </c>
    </row>
    <row r="253" spans="1:9" ht="15">
      <c r="A253" s="28" t="s">
        <v>24</v>
      </c>
      <c r="B253" s="44">
        <v>233.57904884140012</v>
      </c>
      <c r="C253" s="44">
        <v>0</v>
      </c>
      <c r="D253" s="44">
        <v>4.2456648758881004</v>
      </c>
      <c r="E253" s="44">
        <v>0</v>
      </c>
      <c r="F253" s="397"/>
      <c r="G253" s="44">
        <v>0</v>
      </c>
      <c r="H253" s="45">
        <v>0</v>
      </c>
      <c r="I253" s="40">
        <f>SUM(B253:H253)</f>
        <v>237.82471371728823</v>
      </c>
    </row>
    <row r="254" spans="1:9" ht="15">
      <c r="A254" s="27" t="s">
        <v>59</v>
      </c>
      <c r="B254" s="41">
        <v>4.0207303403455636</v>
      </c>
      <c r="C254" s="41">
        <v>1.2765455073328738</v>
      </c>
      <c r="D254" s="41">
        <v>2.3280465179322927</v>
      </c>
      <c r="E254" s="41">
        <v>0</v>
      </c>
      <c r="F254" s="397"/>
      <c r="G254" s="41">
        <v>0</v>
      </c>
      <c r="H254" s="42">
        <v>0</v>
      </c>
      <c r="I254" s="43">
        <f t="shared" si="39"/>
        <v>7.6253223656107298</v>
      </c>
    </row>
    <row r="255" spans="1:9" ht="15">
      <c r="A255" s="28" t="s">
        <v>22</v>
      </c>
      <c r="B255" s="44">
        <v>1.8663079146995514</v>
      </c>
      <c r="C255" s="44">
        <v>4.5605699713030265</v>
      </c>
      <c r="D255" s="44">
        <v>13.859372313253926</v>
      </c>
      <c r="E255" s="44">
        <v>0</v>
      </c>
      <c r="F255" s="397"/>
      <c r="G255" s="44">
        <v>0</v>
      </c>
      <c r="H255" s="45">
        <v>0</v>
      </c>
      <c r="I255" s="40">
        <f t="shared" si="39"/>
        <v>20.286250199256504</v>
      </c>
    </row>
    <row r="256" spans="1:9" ht="15">
      <c r="A256" s="27" t="s">
        <v>21</v>
      </c>
      <c r="B256" s="41">
        <v>0.41738712691204904</v>
      </c>
      <c r="C256" s="41">
        <v>0</v>
      </c>
      <c r="D256" s="41">
        <v>0.10434678172801226</v>
      </c>
      <c r="E256" s="41">
        <v>0</v>
      </c>
      <c r="F256" s="397"/>
      <c r="G256" s="41">
        <v>0</v>
      </c>
      <c r="H256" s="42">
        <v>0</v>
      </c>
      <c r="I256" s="43">
        <f>SUM(B256:H256)</f>
        <v>0.52173390864006131</v>
      </c>
    </row>
    <row r="257" spans="1:9" ht="15">
      <c r="A257" s="29" t="s">
        <v>63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39"/>
        <v>0</v>
      </c>
    </row>
    <row r="258" spans="1:9">
      <c r="A258" s="58" t="s">
        <v>23</v>
      </c>
      <c r="B258" s="62">
        <v>0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39"/>
        <v>0</v>
      </c>
    </row>
    <row r="259" spans="1:9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39"/>
        <v>0</v>
      </c>
    </row>
    <row r="260" spans="1:9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39"/>
        <v>0</v>
      </c>
    </row>
    <row r="261" spans="1:9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39"/>
        <v>0</v>
      </c>
    </row>
    <row r="262" spans="1:9" ht="15">
      <c r="A262" s="34" t="s">
        <v>26</v>
      </c>
      <c r="B262" s="70">
        <f>SUM(B241:B257)</f>
        <v>1276.2551377806078</v>
      </c>
      <c r="C262" s="70">
        <f t="shared" ref="C262:H262" si="40">SUM(C241:C257)</f>
        <v>38.106880222723966</v>
      </c>
      <c r="D262" s="70">
        <f>SUM(D241:D257)</f>
        <v>852.27043381042733</v>
      </c>
      <c r="E262" s="70">
        <f>SUM(E241:E257)</f>
        <v>774.50021390548056</v>
      </c>
      <c r="F262" s="70">
        <f>SUM(F241:F257)</f>
        <v>0</v>
      </c>
      <c r="G262" s="70">
        <f>SUM(G241:G257)</f>
        <v>391.53935600054808</v>
      </c>
      <c r="H262" s="71">
        <f t="shared" si="40"/>
        <v>22.076541712279898</v>
      </c>
      <c r="I262" s="40">
        <f>SUM(I241:I257)</f>
        <v>3354.7485634320678</v>
      </c>
    </row>
    <row r="263" spans="1:9" ht="15" thickBot="1">
      <c r="A263" s="31" t="s">
        <v>86</v>
      </c>
      <c r="B263" s="49">
        <f>IF($I262=0,"-",B262/$I262)</f>
        <v>0.38043242694616075</v>
      </c>
      <c r="C263" s="49">
        <f t="shared" ref="C263:H263" si="41">IF($I262=0,"-",C262/$I262)</f>
        <v>1.135908682936846E-2</v>
      </c>
      <c r="D263" s="49">
        <f t="shared" si="41"/>
        <v>0.25404897496655132</v>
      </c>
      <c r="E263" s="49">
        <f t="shared" si="41"/>
        <v>0.23086684419446621</v>
      </c>
      <c r="F263" s="49">
        <f t="shared" si="41"/>
        <v>0</v>
      </c>
      <c r="G263" s="49">
        <f t="shared" si="41"/>
        <v>0.11671198261129431</v>
      </c>
      <c r="H263" s="72">
        <f t="shared" si="41"/>
        <v>6.5806844521589247E-3</v>
      </c>
      <c r="I263" s="50">
        <f>SUM(B263:H263)</f>
        <v>1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2">SUM(B268:H268)</f>
        <v>0</v>
      </c>
    </row>
    <row r="269" spans="1:9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2"/>
        <v>0</v>
      </c>
    </row>
    <row r="270" spans="1:9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2"/>
        <v>0</v>
      </c>
    </row>
    <row r="271" spans="1:9" ht="15">
      <c r="A271" s="28" t="s">
        <v>16</v>
      </c>
      <c r="B271" s="44">
        <v>27.073364538392791</v>
      </c>
      <c r="C271" s="44">
        <v>65.488877700572402</v>
      </c>
      <c r="D271" s="44">
        <v>26.795571085610163</v>
      </c>
      <c r="E271" s="44">
        <v>0</v>
      </c>
      <c r="F271" s="397"/>
      <c r="G271" s="44">
        <v>0</v>
      </c>
      <c r="H271" s="45">
        <v>0</v>
      </c>
      <c r="I271" s="40">
        <f t="shared" si="42"/>
        <v>119.35781332457536</v>
      </c>
    </row>
    <row r="272" spans="1:9" ht="15">
      <c r="A272" s="27" t="s">
        <v>67</v>
      </c>
      <c r="B272" s="41">
        <v>1.6584122217521009</v>
      </c>
      <c r="C272" s="41">
        <v>0.18995801096066781</v>
      </c>
      <c r="D272" s="41">
        <v>5.450883341334861</v>
      </c>
      <c r="E272" s="41">
        <v>0.1486219901303695</v>
      </c>
      <c r="F272" s="397"/>
      <c r="G272" s="41">
        <v>0</v>
      </c>
      <c r="H272" s="42">
        <v>0</v>
      </c>
      <c r="I272" s="43">
        <f t="shared" si="42"/>
        <v>7.4478755641779983</v>
      </c>
    </row>
    <row r="273" spans="1:9" ht="15">
      <c r="A273" s="28" t="s">
        <v>57</v>
      </c>
      <c r="B273" s="44">
        <v>0</v>
      </c>
      <c r="C273" s="44">
        <v>0</v>
      </c>
      <c r="D273" s="44">
        <v>0</v>
      </c>
      <c r="E273" s="44">
        <v>16.850938491617267</v>
      </c>
      <c r="F273" s="397"/>
      <c r="G273" s="44">
        <v>0</v>
      </c>
      <c r="H273" s="45">
        <v>0</v>
      </c>
      <c r="I273" s="40">
        <f t="shared" si="42"/>
        <v>16.850938491617267</v>
      </c>
    </row>
    <row r="274" spans="1:9" ht="15">
      <c r="A274" s="27" t="s">
        <v>12</v>
      </c>
      <c r="B274" s="41">
        <v>0</v>
      </c>
      <c r="C274" s="41">
        <v>0</v>
      </c>
      <c r="D274" s="41">
        <v>0</v>
      </c>
      <c r="E274" s="41">
        <v>2.0543829926139887E-2</v>
      </c>
      <c r="F274" s="397"/>
      <c r="G274" s="41">
        <v>0</v>
      </c>
      <c r="H274" s="42">
        <v>0</v>
      </c>
      <c r="I274" s="43">
        <f t="shared" si="42"/>
        <v>2.0543829926139887E-2</v>
      </c>
    </row>
    <row r="275" spans="1:9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42"/>
        <v>0</v>
      </c>
    </row>
    <row r="276" spans="1:9" ht="15">
      <c r="A276" s="27" t="s">
        <v>17</v>
      </c>
      <c r="B276" s="41">
        <v>2.1190899191633732E-3</v>
      </c>
      <c r="C276" s="41">
        <v>0</v>
      </c>
      <c r="D276" s="41">
        <v>5.1702930392560409E-2</v>
      </c>
      <c r="E276" s="41">
        <v>0</v>
      </c>
      <c r="F276" s="397"/>
      <c r="G276" s="41">
        <v>0</v>
      </c>
      <c r="H276" s="42">
        <v>0</v>
      </c>
      <c r="I276" s="43">
        <f>SUM(B276:H276)</f>
        <v>5.3822020311723784E-2</v>
      </c>
    </row>
    <row r="277" spans="1:9" ht="15">
      <c r="A277" s="28" t="s">
        <v>139</v>
      </c>
      <c r="B277" s="44">
        <v>23.577712612047129</v>
      </c>
      <c r="C277" s="44">
        <v>133.7630798551574</v>
      </c>
      <c r="D277" s="44">
        <v>975.6058638693745</v>
      </c>
      <c r="E277" s="44">
        <v>0</v>
      </c>
      <c r="F277" s="397"/>
      <c r="G277" s="44">
        <v>0</v>
      </c>
      <c r="H277" s="45">
        <v>0</v>
      </c>
      <c r="I277" s="40">
        <f>SUM(B277:H277)</f>
        <v>1132.9466563365791</v>
      </c>
    </row>
    <row r="278" spans="1:9" ht="15">
      <c r="A278" s="27" t="s">
        <v>25</v>
      </c>
      <c r="B278" s="41">
        <v>3.5504256869998634</v>
      </c>
      <c r="C278" s="41">
        <v>0</v>
      </c>
      <c r="D278" s="41">
        <v>186.83036070918229</v>
      </c>
      <c r="E278" s="41">
        <v>345.63227802692563</v>
      </c>
      <c r="F278" s="397"/>
      <c r="G278" s="41">
        <v>6.5167458180871893</v>
      </c>
      <c r="H278" s="42">
        <v>0</v>
      </c>
      <c r="I278" s="43">
        <f t="shared" si="42"/>
        <v>542.52981024119504</v>
      </c>
    </row>
    <row r="279" spans="1:9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>SUM(B279:H279)</f>
        <v>0</v>
      </c>
    </row>
    <row r="280" spans="1:9" ht="15">
      <c r="A280" s="27" t="s">
        <v>59</v>
      </c>
      <c r="B280" s="41">
        <v>0.19523820607413983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2"/>
        <v>0.19523820607413983</v>
      </c>
    </row>
    <row r="281" spans="1:9" ht="15">
      <c r="A281" s="28" t="s">
        <v>21</v>
      </c>
      <c r="B281" s="44">
        <v>1.2244904910573231E-2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2"/>
        <v>1.2244904910573231E-2</v>
      </c>
    </row>
    <row r="282" spans="1:9" ht="15">
      <c r="A282" s="27" t="s">
        <v>22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2"/>
        <v>0</v>
      </c>
    </row>
    <row r="284" spans="1:9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42"/>
        <v>0</v>
      </c>
    </row>
    <row r="285" spans="1:9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42"/>
        <v>0</v>
      </c>
    </row>
    <row r="286" spans="1:9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42"/>
        <v>0</v>
      </c>
    </row>
    <row r="287" spans="1:9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42"/>
        <v>0</v>
      </c>
    </row>
    <row r="288" spans="1:9" ht="15">
      <c r="A288" s="34" t="s">
        <v>26</v>
      </c>
      <c r="B288" s="70">
        <f>SUM(B267:B283)</f>
        <v>56.069517260095758</v>
      </c>
      <c r="C288" s="70">
        <f t="shared" ref="C288:H288" si="43">SUM(C267:C283)</f>
        <v>199.44191556669045</v>
      </c>
      <c r="D288" s="70">
        <f>SUM(D267:D283)</f>
        <v>1194.7343819358944</v>
      </c>
      <c r="E288" s="70">
        <f>SUM(E267:E283)</f>
        <v>362.65238233859941</v>
      </c>
      <c r="F288" s="70">
        <f>SUM(F267:F283)</f>
        <v>0</v>
      </c>
      <c r="G288" s="70">
        <f>SUM(G267:G283)</f>
        <v>6.5167458180871893</v>
      </c>
      <c r="H288" s="71">
        <f t="shared" si="43"/>
        <v>0</v>
      </c>
      <c r="I288" s="40">
        <f>SUM(I267:I283)</f>
        <v>1819.4149429193674</v>
      </c>
    </row>
    <row r="289" spans="1:9" ht="15" thickBot="1">
      <c r="A289" s="31" t="s">
        <v>86</v>
      </c>
      <c r="B289" s="49">
        <f>IF($I288=0,"-",B288/$I288)</f>
        <v>3.0817333604025832E-2</v>
      </c>
      <c r="C289" s="49">
        <f t="shared" ref="C289:H289" si="44">IF($I288=0,"-",C288/$I288)</f>
        <v>0.10961870811430909</v>
      </c>
      <c r="D289" s="49">
        <f t="shared" si="44"/>
        <v>0.65665855201720325</v>
      </c>
      <c r="E289" s="49">
        <f t="shared" si="44"/>
        <v>0.19932362529500858</v>
      </c>
      <c r="F289" s="49">
        <f t="shared" si="44"/>
        <v>0</v>
      </c>
      <c r="G289" s="49">
        <f t="shared" si="44"/>
        <v>3.5817809694531004E-3</v>
      </c>
      <c r="H289" s="72">
        <f t="shared" si="44"/>
        <v>0</v>
      </c>
      <c r="I289" s="50">
        <f>SUM(B289:H289)</f>
        <v>0.99999999999999978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5">SUM(B294:H294)</f>
        <v>0</v>
      </c>
    </row>
    <row r="295" spans="1:9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5"/>
        <v>0</v>
      </c>
    </row>
    <row r="296" spans="1:9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5"/>
        <v>0</v>
      </c>
    </row>
    <row r="297" spans="1:9" ht="15">
      <c r="A297" s="28" t="s">
        <v>16</v>
      </c>
      <c r="B297" s="44">
        <v>83.517152130061888</v>
      </c>
      <c r="C297" s="44">
        <v>259.91487603776659</v>
      </c>
      <c r="D297" s="44">
        <v>24.197046501162941</v>
      </c>
      <c r="E297" s="44">
        <v>0</v>
      </c>
      <c r="F297" s="397"/>
      <c r="G297" s="44">
        <v>0</v>
      </c>
      <c r="H297" s="45">
        <v>0</v>
      </c>
      <c r="I297" s="40">
        <f t="shared" si="45"/>
        <v>367.62907466899145</v>
      </c>
    </row>
    <row r="298" spans="1:9" ht="15">
      <c r="A298" s="27" t="s">
        <v>67</v>
      </c>
      <c r="B298" s="41">
        <v>111.01869862066575</v>
      </c>
      <c r="C298" s="41">
        <v>74.385703868556774</v>
      </c>
      <c r="D298" s="41">
        <v>18.204952123405526</v>
      </c>
      <c r="E298" s="41">
        <v>0.27365144419402909</v>
      </c>
      <c r="F298" s="397"/>
      <c r="G298" s="41">
        <v>0</v>
      </c>
      <c r="H298" s="42">
        <v>0</v>
      </c>
      <c r="I298" s="43">
        <f t="shared" si="45"/>
        <v>203.88300605682207</v>
      </c>
    </row>
    <row r="299" spans="1:9" ht="15">
      <c r="A299" s="28" t="s">
        <v>57</v>
      </c>
      <c r="B299" s="44">
        <v>0</v>
      </c>
      <c r="C299" s="44">
        <v>0</v>
      </c>
      <c r="D299" s="44">
        <v>0</v>
      </c>
      <c r="E299" s="44">
        <v>1.4193877148402434</v>
      </c>
      <c r="F299" s="397"/>
      <c r="G299" s="44">
        <v>0</v>
      </c>
      <c r="H299" s="45">
        <v>0</v>
      </c>
      <c r="I299" s="40">
        <f t="shared" si="45"/>
        <v>1.4193877148402434</v>
      </c>
    </row>
    <row r="300" spans="1:9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45"/>
        <v>0</v>
      </c>
    </row>
    <row r="301" spans="1:9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5"/>
        <v>0</v>
      </c>
    </row>
    <row r="302" spans="1:9" ht="15">
      <c r="A302" s="27" t="s">
        <v>17</v>
      </c>
      <c r="B302" s="41">
        <v>1.6197216061281687</v>
      </c>
      <c r="C302" s="41">
        <v>12.670892701993603</v>
      </c>
      <c r="D302" s="41">
        <v>11.445553384367377</v>
      </c>
      <c r="E302" s="41">
        <v>13.70641149507871</v>
      </c>
      <c r="F302" s="397"/>
      <c r="G302" s="41">
        <v>0</v>
      </c>
      <c r="H302" s="42">
        <v>0</v>
      </c>
      <c r="I302" s="43">
        <f>SUM(B302:H302)</f>
        <v>39.442579187567858</v>
      </c>
    </row>
    <row r="303" spans="1:9" ht="15">
      <c r="A303" s="28" t="s">
        <v>139</v>
      </c>
      <c r="B303" s="44">
        <v>121.94166217907873</v>
      </c>
      <c r="C303" s="44">
        <v>1759.014114512132</v>
      </c>
      <c r="D303" s="44">
        <v>265.10099297045116</v>
      </c>
      <c r="E303" s="44">
        <v>4.6152408520243382</v>
      </c>
      <c r="F303" s="397"/>
      <c r="G303" s="44">
        <v>0</v>
      </c>
      <c r="H303" s="45">
        <v>0</v>
      </c>
      <c r="I303" s="40">
        <f>SUM(B303:H303)</f>
        <v>2150.672010513686</v>
      </c>
    </row>
    <row r="304" spans="1:9" ht="15">
      <c r="A304" s="27" t="s">
        <v>25</v>
      </c>
      <c r="B304" s="41">
        <v>87.67070769570033</v>
      </c>
      <c r="C304" s="41">
        <v>13.993977908476436</v>
      </c>
      <c r="D304" s="41">
        <v>44.595262349007079</v>
      </c>
      <c r="E304" s="41">
        <v>884.07970391877825</v>
      </c>
      <c r="F304" s="397"/>
      <c r="G304" s="41">
        <v>71.279413472452617</v>
      </c>
      <c r="H304" s="42">
        <v>0.12467193324117834</v>
      </c>
      <c r="I304" s="43">
        <f t="shared" si="45"/>
        <v>1101.743737277656</v>
      </c>
    </row>
    <row r="305" spans="1:9" ht="15">
      <c r="A305" s="28" t="s">
        <v>24</v>
      </c>
      <c r="B305" s="44">
        <v>12.85259395052246</v>
      </c>
      <c r="C305" s="44">
        <v>45.837461192337067</v>
      </c>
      <c r="D305" s="44">
        <v>70.911831756887892</v>
      </c>
      <c r="E305" s="44">
        <v>0</v>
      </c>
      <c r="F305" s="397"/>
      <c r="G305" s="44">
        <v>0</v>
      </c>
      <c r="H305" s="45">
        <v>0</v>
      </c>
      <c r="I305" s="40">
        <f>SUM(B305:H305)</f>
        <v>129.60188689974743</v>
      </c>
    </row>
    <row r="306" spans="1:9" ht="15">
      <c r="A306" s="27" t="s">
        <v>59</v>
      </c>
      <c r="B306" s="41">
        <v>5.2974773627054121</v>
      </c>
      <c r="C306" s="41">
        <v>0</v>
      </c>
      <c r="D306" s="41">
        <v>1.8106851031879931</v>
      </c>
      <c r="E306" s="41">
        <v>0</v>
      </c>
      <c r="F306" s="397"/>
      <c r="G306" s="41">
        <v>0</v>
      </c>
      <c r="H306" s="42">
        <v>0</v>
      </c>
      <c r="I306" s="43">
        <f t="shared" si="45"/>
        <v>7.1081624658934057</v>
      </c>
    </row>
    <row r="307" spans="1:9" ht="15">
      <c r="A307" s="28" t="s">
        <v>22</v>
      </c>
      <c r="B307" s="44">
        <v>44.2917374262585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5"/>
        <v>44.2917374262585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5"/>
        <v>0</v>
      </c>
    </row>
    <row r="310" spans="1:9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45"/>
        <v>0</v>
      </c>
    </row>
    <row r="311" spans="1:9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45"/>
        <v>0</v>
      </c>
    </row>
    <row r="312" spans="1:9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45"/>
        <v>0</v>
      </c>
    </row>
    <row r="313" spans="1:9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45"/>
        <v>0</v>
      </c>
    </row>
    <row r="314" spans="1:9" ht="15">
      <c r="A314" s="34" t="s">
        <v>26</v>
      </c>
      <c r="B314" s="70">
        <f>SUM(B293:B309)</f>
        <v>468.20975097112131</v>
      </c>
      <c r="C314" s="70">
        <f t="shared" ref="C314:H314" si="46">SUM(C293:C309)</f>
        <v>2165.8170262212629</v>
      </c>
      <c r="D314" s="70">
        <f>SUM(D293:D309)</f>
        <v>436.26632418846998</v>
      </c>
      <c r="E314" s="70">
        <f>SUM(E293:E309)</f>
        <v>904.09439542491555</v>
      </c>
      <c r="F314" s="70">
        <f>SUM(F293:F309)</f>
        <v>0</v>
      </c>
      <c r="G314" s="70">
        <f>SUM(G293:G309)</f>
        <v>71.279413472452617</v>
      </c>
      <c r="H314" s="71">
        <f t="shared" si="46"/>
        <v>0.12467193324117834</v>
      </c>
      <c r="I314" s="40">
        <f>SUM(I293:I309)</f>
        <v>4045.7915822114624</v>
      </c>
    </row>
    <row r="315" spans="1:9" ht="15" thickBot="1">
      <c r="A315" s="31" t="s">
        <v>86</v>
      </c>
      <c r="B315" s="49">
        <f>IF($I314=0,"-",B314/$I314)</f>
        <v>0.11572760026239268</v>
      </c>
      <c r="C315" s="49">
        <f t="shared" ref="C315:H315" si="47">IF($I314=0,"-",C314/$I314)</f>
        <v>0.53532590154765458</v>
      </c>
      <c r="D315" s="49">
        <f t="shared" si="47"/>
        <v>0.10783213008466523</v>
      </c>
      <c r="E315" s="49">
        <f t="shared" si="47"/>
        <v>0.22346539040716731</v>
      </c>
      <c r="F315" s="49">
        <f t="shared" si="47"/>
        <v>0</v>
      </c>
      <c r="G315" s="49">
        <f t="shared" si="47"/>
        <v>1.7618162484161065E-2</v>
      </c>
      <c r="H315" s="72">
        <f t="shared" si="47"/>
        <v>3.0815213959447621E-5</v>
      </c>
      <c r="I315" s="50">
        <f>SUM(B315:H315)</f>
        <v>1.0000000000000002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48">SUM(B320:H320)</f>
        <v>0</v>
      </c>
    </row>
    <row r="321" spans="1:9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48"/>
        <v>0</v>
      </c>
    </row>
    <row r="322" spans="1:9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48"/>
        <v>0</v>
      </c>
    </row>
    <row r="323" spans="1:9" ht="15">
      <c r="A323" s="28" t="s">
        <v>16</v>
      </c>
      <c r="B323" s="44">
        <v>101.27341590689902</v>
      </c>
      <c r="C323" s="44">
        <v>462.66642956595126</v>
      </c>
      <c r="D323" s="44">
        <v>146.98154923751923</v>
      </c>
      <c r="E323" s="44">
        <v>0</v>
      </c>
      <c r="F323" s="397"/>
      <c r="G323" s="44">
        <v>0</v>
      </c>
      <c r="H323" s="45">
        <v>0</v>
      </c>
      <c r="I323" s="40">
        <f t="shared" si="48"/>
        <v>710.92139471036944</v>
      </c>
    </row>
    <row r="324" spans="1:9" ht="15">
      <c r="A324" s="27" t="s">
        <v>67</v>
      </c>
      <c r="B324" s="41">
        <v>5.7000221731698746</v>
      </c>
      <c r="C324" s="41">
        <v>1.4460174352155653E-4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48"/>
        <v>5.700166774913396</v>
      </c>
    </row>
    <row r="325" spans="1:9" ht="15">
      <c r="A325" s="28" t="s">
        <v>57</v>
      </c>
      <c r="B325" s="44">
        <v>2.6747869759678695E-4</v>
      </c>
      <c r="C325" s="44">
        <v>2.1693076815855572</v>
      </c>
      <c r="D325" s="44">
        <v>0</v>
      </c>
      <c r="E325" s="44">
        <v>3.3752580166994504</v>
      </c>
      <c r="F325" s="397"/>
      <c r="G325" s="44">
        <v>0</v>
      </c>
      <c r="H325" s="45">
        <v>0</v>
      </c>
      <c r="I325" s="40">
        <f t="shared" si="48"/>
        <v>5.5448331769826043</v>
      </c>
    </row>
    <row r="326" spans="1:9" ht="15">
      <c r="A326" s="27" t="s">
        <v>12</v>
      </c>
      <c r="B326" s="41">
        <v>1.1458629171855576E-4</v>
      </c>
      <c r="C326" s="41">
        <v>0</v>
      </c>
      <c r="D326" s="41">
        <v>0</v>
      </c>
      <c r="E326" s="41">
        <v>8.5364632616230673E-2</v>
      </c>
      <c r="F326" s="397"/>
      <c r="G326" s="41">
        <v>0</v>
      </c>
      <c r="H326" s="42">
        <v>0</v>
      </c>
      <c r="I326" s="43">
        <f t="shared" si="48"/>
        <v>8.5479218907949225E-2</v>
      </c>
    </row>
    <row r="327" spans="1:9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48"/>
        <v>0</v>
      </c>
    </row>
    <row r="328" spans="1:9" ht="15">
      <c r="A328" s="27" t="s">
        <v>17</v>
      </c>
      <c r="B328" s="41">
        <v>1.0503669445967636</v>
      </c>
      <c r="C328" s="41">
        <v>0</v>
      </c>
      <c r="D328" s="41">
        <v>7.6023151135760003E-3</v>
      </c>
      <c r="E328" s="41">
        <v>0</v>
      </c>
      <c r="F328" s="397"/>
      <c r="G328" s="41">
        <v>0</v>
      </c>
      <c r="H328" s="42">
        <v>0</v>
      </c>
      <c r="I328" s="43">
        <f>SUM(B328:H328)</f>
        <v>1.0579692597103396</v>
      </c>
    </row>
    <row r="329" spans="1:9" ht="15">
      <c r="A329" s="28" t="s">
        <v>139</v>
      </c>
      <c r="B329" s="44">
        <v>924.82255084423309</v>
      </c>
      <c r="C329" s="44">
        <v>3714.0148966710808</v>
      </c>
      <c r="D329" s="44">
        <v>942.79304162912445</v>
      </c>
      <c r="E329" s="44">
        <v>391.14881965828891</v>
      </c>
      <c r="F329" s="397"/>
      <c r="G329" s="44">
        <v>0</v>
      </c>
      <c r="H329" s="45">
        <v>0</v>
      </c>
      <c r="I329" s="40">
        <f>SUM(B329:H329)</f>
        <v>5972.7793088027274</v>
      </c>
    </row>
    <row r="330" spans="1:9" ht="15">
      <c r="A330" s="27" t="s">
        <v>25</v>
      </c>
      <c r="B330" s="41">
        <v>276.67814399490373</v>
      </c>
      <c r="C330" s="41">
        <v>46.195993266274336</v>
      </c>
      <c r="D330" s="41">
        <v>109.11467297151668</v>
      </c>
      <c r="E330" s="41">
        <v>5722.1827556933649</v>
      </c>
      <c r="F330" s="397"/>
      <c r="G330" s="41">
        <v>356.01179123570961</v>
      </c>
      <c r="H330" s="42">
        <v>0</v>
      </c>
      <c r="I330" s="43">
        <f t="shared" si="48"/>
        <v>6510.1833571617699</v>
      </c>
    </row>
    <row r="331" spans="1:9" ht="15">
      <c r="A331" s="28" t="s">
        <v>24</v>
      </c>
      <c r="B331" s="44">
        <v>29.630837363507062</v>
      </c>
      <c r="C331" s="44">
        <v>0</v>
      </c>
      <c r="D331" s="44">
        <v>12.850508698672531</v>
      </c>
      <c r="E331" s="44">
        <v>0</v>
      </c>
      <c r="F331" s="397"/>
      <c r="G331" s="44">
        <v>0</v>
      </c>
      <c r="H331" s="45">
        <v>0</v>
      </c>
      <c r="I331" s="40">
        <f>SUM(B331:H331)</f>
        <v>42.481346062179597</v>
      </c>
    </row>
    <row r="332" spans="1:9" ht="15">
      <c r="A332" s="27" t="s">
        <v>59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22</v>
      </c>
      <c r="B333" s="44">
        <v>20.0052500166315</v>
      </c>
      <c r="C333" s="44">
        <v>5072.1471933395396</v>
      </c>
      <c r="D333" s="44">
        <v>1.8873635047205437</v>
      </c>
      <c r="E333" s="44">
        <v>0</v>
      </c>
      <c r="F333" s="397"/>
      <c r="G333" s="44">
        <v>0</v>
      </c>
      <c r="H333" s="45">
        <v>0</v>
      </c>
      <c r="I333" s="40">
        <f t="shared" si="48"/>
        <v>5094.0398068608911</v>
      </c>
    </row>
    <row r="334" spans="1:9" ht="15">
      <c r="A334" s="27" t="s">
        <v>21</v>
      </c>
      <c r="B334" s="41">
        <v>1.6377721543425934</v>
      </c>
      <c r="C334" s="41">
        <v>1.6119587329883012</v>
      </c>
      <c r="D334" s="41">
        <v>0.50187120662134388</v>
      </c>
      <c r="E334" s="41">
        <v>0</v>
      </c>
      <c r="F334" s="397"/>
      <c r="G334" s="41">
        <v>0</v>
      </c>
      <c r="H334" s="42">
        <v>0</v>
      </c>
      <c r="I334" s="43">
        <f>SUM(B334:H334)</f>
        <v>3.7516020939522385</v>
      </c>
    </row>
    <row r="335" spans="1:9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48"/>
        <v>0</v>
      </c>
    </row>
    <row r="336" spans="1:9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48"/>
        <v>0</v>
      </c>
    </row>
    <row r="337" spans="1:9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48"/>
        <v>0</v>
      </c>
    </row>
    <row r="338" spans="1:9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48"/>
        <v>0</v>
      </c>
    </row>
    <row r="339" spans="1:9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48"/>
        <v>0</v>
      </c>
    </row>
    <row r="340" spans="1:9" ht="15">
      <c r="A340" s="34" t="s">
        <v>26</v>
      </c>
      <c r="B340" s="70">
        <f>SUM(B319:B335)</f>
        <v>1360.7987414632728</v>
      </c>
      <c r="C340" s="70">
        <f t="shared" ref="C340:H340" si="49">SUM(C319:C335)</f>
        <v>9298.8059238591632</v>
      </c>
      <c r="D340" s="70">
        <f>SUM(D319:D335)</f>
        <v>1214.1366095632884</v>
      </c>
      <c r="E340" s="70">
        <f>SUM(E319:E335)</f>
        <v>6116.7921980009696</v>
      </c>
      <c r="F340" s="70">
        <f>SUM(F319:F335)</f>
        <v>0</v>
      </c>
      <c r="G340" s="70">
        <f>SUM(G319:G335)</f>
        <v>356.01179123570961</v>
      </c>
      <c r="H340" s="71">
        <f t="shared" si="49"/>
        <v>0</v>
      </c>
      <c r="I340" s="40">
        <f>SUM(I319:I335)</f>
        <v>18346.5452641224</v>
      </c>
    </row>
    <row r="341" spans="1:9" ht="15" thickBot="1">
      <c r="A341" s="31" t="s">
        <v>86</v>
      </c>
      <c r="B341" s="49">
        <f>IF($I340=0,"-",B340/$I340)</f>
        <v>7.4171933836741671E-2</v>
      </c>
      <c r="C341" s="49">
        <f t="shared" ref="C341:H341" si="50">IF($I340=0,"-",C340/$I340)</f>
        <v>0.50684233952445801</v>
      </c>
      <c r="D341" s="49">
        <f t="shared" si="50"/>
        <v>6.6177942063980519E-2</v>
      </c>
      <c r="E341" s="49">
        <f t="shared" si="50"/>
        <v>0.33340294371184243</v>
      </c>
      <c r="F341" s="49">
        <f t="shared" si="50"/>
        <v>0</v>
      </c>
      <c r="G341" s="49">
        <f t="shared" si="50"/>
        <v>1.940484086297755E-2</v>
      </c>
      <c r="H341" s="72">
        <f t="shared" si="50"/>
        <v>0</v>
      </c>
      <c r="I341" s="50">
        <f>SUM(B341:H341)</f>
        <v>1.0000000000000002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51">SUM(B346:H346)</f>
        <v>0</v>
      </c>
    </row>
    <row r="347" spans="1:9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1"/>
        <v>0</v>
      </c>
    </row>
    <row r="348" spans="1:9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1"/>
        <v>0</v>
      </c>
    </row>
    <row r="349" spans="1:9" ht="15">
      <c r="A349" s="28" t="s">
        <v>16</v>
      </c>
      <c r="B349" s="44">
        <v>6.3681568881685537</v>
      </c>
      <c r="C349" s="44">
        <v>0.5353548473985924</v>
      </c>
      <c r="D349" s="44">
        <v>14.352560151617281</v>
      </c>
      <c r="E349" s="44">
        <v>0</v>
      </c>
      <c r="F349" s="397"/>
      <c r="G349" s="44">
        <v>0</v>
      </c>
      <c r="H349" s="45">
        <v>0</v>
      </c>
      <c r="I349" s="40">
        <f t="shared" si="51"/>
        <v>21.256071887184426</v>
      </c>
    </row>
    <row r="350" spans="1:9" ht="15">
      <c r="A350" s="27" t="s">
        <v>67</v>
      </c>
      <c r="B350" s="41">
        <v>4.6173030194097153</v>
      </c>
      <c r="C350" s="41">
        <v>0</v>
      </c>
      <c r="D350" s="41">
        <v>2.8222054417167723</v>
      </c>
      <c r="E350" s="41">
        <v>0</v>
      </c>
      <c r="F350" s="397"/>
      <c r="G350" s="41">
        <v>0</v>
      </c>
      <c r="H350" s="42">
        <v>0</v>
      </c>
      <c r="I350" s="43">
        <f t="shared" si="51"/>
        <v>7.4395084611264881</v>
      </c>
    </row>
    <row r="351" spans="1:9" ht="15">
      <c r="A351" s="28" t="s">
        <v>57</v>
      </c>
      <c r="B351" s="44">
        <v>0</v>
      </c>
      <c r="C351" s="44">
        <v>0</v>
      </c>
      <c r="D351" s="44">
        <v>0</v>
      </c>
      <c r="E351" s="44">
        <v>6.9405707573247533</v>
      </c>
      <c r="F351" s="397"/>
      <c r="G351" s="44">
        <v>0</v>
      </c>
      <c r="H351" s="45">
        <v>0</v>
      </c>
      <c r="I351" s="40">
        <f t="shared" si="51"/>
        <v>6.9405707573247533</v>
      </c>
    </row>
    <row r="352" spans="1:9" ht="15">
      <c r="A352" s="27" t="s">
        <v>12</v>
      </c>
      <c r="B352" s="41">
        <v>0</v>
      </c>
      <c r="C352" s="41">
        <v>0</v>
      </c>
      <c r="D352" s="41">
        <v>0</v>
      </c>
      <c r="E352" s="41">
        <v>7.3051457693531002E-3</v>
      </c>
      <c r="F352" s="397"/>
      <c r="G352" s="41">
        <v>0</v>
      </c>
      <c r="H352" s="42">
        <v>0</v>
      </c>
      <c r="I352" s="43">
        <f t="shared" si="51"/>
        <v>7.3051457693531002E-3</v>
      </c>
    </row>
    <row r="353" spans="1:9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51"/>
        <v>0</v>
      </c>
    </row>
    <row r="354" spans="1:9" ht="15">
      <c r="A354" s="27" t="s">
        <v>17</v>
      </c>
      <c r="B354" s="41">
        <v>0</v>
      </c>
      <c r="C354" s="41">
        <v>0.65333052731878738</v>
      </c>
      <c r="D354" s="41">
        <v>0.48999789548909056</v>
      </c>
      <c r="E354" s="41">
        <v>0</v>
      </c>
      <c r="F354" s="397"/>
      <c r="G354" s="41">
        <v>0</v>
      </c>
      <c r="H354" s="42">
        <v>0</v>
      </c>
      <c r="I354" s="43">
        <f>SUM(B354:H354)</f>
        <v>1.1433284228078779</v>
      </c>
    </row>
    <row r="355" spans="1:9" ht="15">
      <c r="A355" s="28" t="s">
        <v>139</v>
      </c>
      <c r="B355" s="44">
        <v>1.0484400189501544</v>
      </c>
      <c r="C355" s="44">
        <v>33.906304458349084</v>
      </c>
      <c r="D355" s="44">
        <v>10.815129307368876</v>
      </c>
      <c r="E355" s="44">
        <v>0</v>
      </c>
      <c r="F355" s="397"/>
      <c r="G355" s="44">
        <v>0</v>
      </c>
      <c r="H355" s="45">
        <v>0</v>
      </c>
      <c r="I355" s="40">
        <f>SUM(B355:H355)</f>
        <v>45.769873784668114</v>
      </c>
    </row>
    <row r="356" spans="1:9" ht="15">
      <c r="A356" s="27" t="s">
        <v>25</v>
      </c>
      <c r="B356" s="41">
        <v>3.1339448924769164</v>
      </c>
      <c r="C356" s="41">
        <v>1.8798522146945125</v>
      </c>
      <c r="D356" s="41">
        <v>16.172548746866305</v>
      </c>
      <c r="E356" s="41">
        <v>412.464379484044</v>
      </c>
      <c r="F356" s="397"/>
      <c r="G356" s="41">
        <v>8.8895876717917446</v>
      </c>
      <c r="H356" s="42">
        <v>1.0000088170240794E-2</v>
      </c>
      <c r="I356" s="43">
        <f t="shared" si="51"/>
        <v>442.55031309804366</v>
      </c>
    </row>
    <row r="357" spans="1:9" ht="15">
      <c r="A357" s="28" t="s">
        <v>24</v>
      </c>
      <c r="B357" s="44">
        <v>37.733764804116007</v>
      </c>
      <c r="C357" s="44">
        <v>4.0816920691361645E-4</v>
      </c>
      <c r="D357" s="44">
        <v>36.346315004548231</v>
      </c>
      <c r="E357" s="44">
        <v>0</v>
      </c>
      <c r="F357" s="397"/>
      <c r="G357" s="44">
        <v>0</v>
      </c>
      <c r="H357" s="45">
        <v>0</v>
      </c>
      <c r="I357" s="40">
        <f>SUM(B357:H357)</f>
        <v>74.080487977871144</v>
      </c>
    </row>
    <row r="358" spans="1:9" ht="15">
      <c r="A358" s="27" t="s">
        <v>59</v>
      </c>
      <c r="B358" s="41">
        <v>22.534423434327145</v>
      </c>
      <c r="C358" s="41">
        <v>38.215594380895013</v>
      </c>
      <c r="D358" s="41">
        <v>69.694093095857141</v>
      </c>
      <c r="E358" s="41">
        <v>0</v>
      </c>
      <c r="F358" s="397"/>
      <c r="G358" s="41">
        <v>0</v>
      </c>
      <c r="H358" s="42">
        <v>0</v>
      </c>
      <c r="I358" s="43">
        <f>SUM(B358:H358)</f>
        <v>130.44411091107929</v>
      </c>
    </row>
    <row r="359" spans="1:9" ht="15">
      <c r="A359" s="28" t="s">
        <v>22</v>
      </c>
      <c r="B359" s="44">
        <v>51.047468089950485</v>
      </c>
      <c r="C359" s="44">
        <v>367.12734264410238</v>
      </c>
      <c r="D359" s="44">
        <v>178.49233185416961</v>
      </c>
      <c r="E359" s="44">
        <v>0</v>
      </c>
      <c r="F359" s="397"/>
      <c r="G359" s="44">
        <v>0</v>
      </c>
      <c r="H359" s="45">
        <v>0</v>
      </c>
      <c r="I359" s="40">
        <f t="shared" si="51"/>
        <v>596.66714258822253</v>
      </c>
    </row>
    <row r="360" spans="1:9" ht="15">
      <c r="A360" s="27" t="s">
        <v>21</v>
      </c>
      <c r="B360" s="41">
        <v>1.5352427407193769</v>
      </c>
      <c r="C360" s="41">
        <v>82.649498578550521</v>
      </c>
      <c r="D360" s="41">
        <v>25.732298680730082</v>
      </c>
      <c r="E360" s="41">
        <v>0</v>
      </c>
      <c r="F360" s="397"/>
      <c r="G360" s="41">
        <v>0</v>
      </c>
      <c r="H360" s="42">
        <v>0</v>
      </c>
      <c r="I360" s="43">
        <f>SUM(B360:H360)</f>
        <v>109.91703999999999</v>
      </c>
    </row>
    <row r="361" spans="1:9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51"/>
        <v>0</v>
      </c>
    </row>
    <row r="362" spans="1:9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51"/>
        <v>0</v>
      </c>
    </row>
    <row r="363" spans="1:9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51"/>
        <v>0</v>
      </c>
    </row>
    <row r="364" spans="1:9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51"/>
        <v>0</v>
      </c>
    </row>
    <row r="365" spans="1:9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51"/>
        <v>0</v>
      </c>
    </row>
    <row r="366" spans="1:9" ht="15">
      <c r="A366" s="34" t="s">
        <v>26</v>
      </c>
      <c r="B366" s="70">
        <f>SUM(B345:B361)</f>
        <v>128.01874388811837</v>
      </c>
      <c r="C366" s="70">
        <f t="shared" ref="C366:H366" si="52">SUM(C345:C361)</f>
        <v>524.96768582051584</v>
      </c>
      <c r="D366" s="70">
        <f>SUM(D345:D361)</f>
        <v>354.91748017836335</v>
      </c>
      <c r="E366" s="70">
        <f>SUM(E345:E361)</f>
        <v>419.41225538713809</v>
      </c>
      <c r="F366" s="70">
        <f>SUM(F345:F361)</f>
        <v>0</v>
      </c>
      <c r="G366" s="70">
        <f>SUM(G345:G361)</f>
        <v>8.8895876717917446</v>
      </c>
      <c r="H366" s="71">
        <f t="shared" si="52"/>
        <v>1.0000088170240794E-2</v>
      </c>
      <c r="I366" s="40">
        <f>SUM(I345:I361)</f>
        <v>1436.2157530340976</v>
      </c>
    </row>
    <row r="367" spans="1:9" ht="15" thickBot="1">
      <c r="A367" s="31" t="s">
        <v>86</v>
      </c>
      <c r="B367" s="49">
        <f>IF($I366=0,"-",B366/$I366)</f>
        <v>8.9136150761242233E-2</v>
      </c>
      <c r="C367" s="49">
        <f t="shared" ref="C367:H367" si="53">IF($I366=0,"-",C366/$I366)</f>
        <v>0.36552146480185033</v>
      </c>
      <c r="D367" s="49">
        <f t="shared" si="53"/>
        <v>0.24711989088587663</v>
      </c>
      <c r="E367" s="49">
        <f t="shared" si="53"/>
        <v>0.29202594004494303</v>
      </c>
      <c r="F367" s="49">
        <f t="shared" si="53"/>
        <v>0</v>
      </c>
      <c r="G367" s="49">
        <f t="shared" si="53"/>
        <v>6.1895907025193968E-3</v>
      </c>
      <c r="H367" s="72">
        <f t="shared" si="53"/>
        <v>6.9628035684157965E-6</v>
      </c>
      <c r="I367" s="50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4">SUM(B372:H372)</f>
        <v>0</v>
      </c>
    </row>
    <row r="373" spans="1:9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4"/>
        <v>0</v>
      </c>
    </row>
    <row r="374" spans="1:9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4"/>
        <v>0</v>
      </c>
    </row>
    <row r="375" spans="1:9" ht="15">
      <c r="A375" s="28" t="s">
        <v>16</v>
      </c>
      <c r="B375" s="44">
        <v>65.461378946494122</v>
      </c>
      <c r="C375" s="44">
        <v>1.1779762184130276</v>
      </c>
      <c r="D375" s="44">
        <v>37.662240153685943</v>
      </c>
      <c r="E375" s="44">
        <v>1.5413839039212781E-4</v>
      </c>
      <c r="F375" s="397"/>
      <c r="G375" s="44">
        <v>0</v>
      </c>
      <c r="H375" s="45">
        <v>0</v>
      </c>
      <c r="I375" s="40">
        <f t="shared" si="54"/>
        <v>104.30174945698347</v>
      </c>
    </row>
    <row r="376" spans="1:9" ht="15">
      <c r="A376" s="27" t="s">
        <v>67</v>
      </c>
      <c r="B376" s="41">
        <v>115.6589290250844</v>
      </c>
      <c r="C376" s="41">
        <v>0.32572551859716597</v>
      </c>
      <c r="D376" s="41">
        <v>1.6127382933723009E-3</v>
      </c>
      <c r="E376" s="41">
        <v>0.68352149602630452</v>
      </c>
      <c r="F376" s="397"/>
      <c r="G376" s="41">
        <v>0</v>
      </c>
      <c r="H376" s="42">
        <v>0</v>
      </c>
      <c r="I376" s="43">
        <f t="shared" si="54"/>
        <v>116.66978877800125</v>
      </c>
    </row>
    <row r="377" spans="1:9" ht="15">
      <c r="A377" s="28" t="s">
        <v>57</v>
      </c>
      <c r="B377" s="44">
        <v>4.1176516953209986E-4</v>
      </c>
      <c r="C377" s="44">
        <v>4.1176516953209986E-4</v>
      </c>
      <c r="D377" s="44">
        <v>4.1176516953209986E-4</v>
      </c>
      <c r="E377" s="44">
        <v>1369.5368774976002</v>
      </c>
      <c r="F377" s="397"/>
      <c r="G377" s="44">
        <v>0</v>
      </c>
      <c r="H377" s="45">
        <v>0</v>
      </c>
      <c r="I377" s="40">
        <f t="shared" si="54"/>
        <v>1369.5381127931089</v>
      </c>
    </row>
    <row r="378" spans="1:9" ht="15">
      <c r="A378" s="27" t="s">
        <v>12</v>
      </c>
      <c r="B378" s="41">
        <v>2.5696706816499336E-3</v>
      </c>
      <c r="C378" s="41">
        <v>2.5696706816499336E-3</v>
      </c>
      <c r="D378" s="41">
        <v>2.5696706816499336E-3</v>
      </c>
      <c r="E378" s="41">
        <v>14.541856576213853</v>
      </c>
      <c r="F378" s="397"/>
      <c r="G378" s="41">
        <v>0</v>
      </c>
      <c r="H378" s="42">
        <v>0</v>
      </c>
      <c r="I378" s="43">
        <f t="shared" si="54"/>
        <v>14.549565588258803</v>
      </c>
    </row>
    <row r="379" spans="1:9" ht="15">
      <c r="A379" s="28" t="s">
        <v>58</v>
      </c>
      <c r="B379" s="44">
        <v>0.11777681108435036</v>
      </c>
      <c r="C379" s="44">
        <v>0.11777681108435036</v>
      </c>
      <c r="D379" s="44">
        <v>0.11777681108435036</v>
      </c>
      <c r="E379" s="44">
        <v>0.74591980353421905</v>
      </c>
      <c r="F379" s="397"/>
      <c r="G379" s="44">
        <v>0</v>
      </c>
      <c r="H379" s="45">
        <v>0</v>
      </c>
      <c r="I379" s="40">
        <f t="shared" si="54"/>
        <v>1.0992502367872701</v>
      </c>
    </row>
    <row r="380" spans="1:9" ht="15">
      <c r="A380" s="27" t="s">
        <v>17</v>
      </c>
      <c r="B380" s="41">
        <v>19.462705012478498</v>
      </c>
      <c r="C380" s="41">
        <v>5.752214458749252E-4</v>
      </c>
      <c r="D380" s="41">
        <v>20.47307335663476</v>
      </c>
      <c r="E380" s="41">
        <v>9.7297999701375648</v>
      </c>
      <c r="F380" s="397"/>
      <c r="G380" s="41">
        <v>0</v>
      </c>
      <c r="H380" s="42">
        <v>0</v>
      </c>
      <c r="I380" s="43">
        <f>SUM(B380:H380)</f>
        <v>49.666153560696699</v>
      </c>
    </row>
    <row r="381" spans="1:9" ht="15">
      <c r="A381" s="28" t="s">
        <v>139</v>
      </c>
      <c r="B381" s="44">
        <v>126.68234724748466</v>
      </c>
      <c r="C381" s="44">
        <v>2.975660061945518</v>
      </c>
      <c r="D381" s="44">
        <v>152.33267314114372</v>
      </c>
      <c r="E381" s="44">
        <v>4.0111341881847194E-2</v>
      </c>
      <c r="F381" s="397"/>
      <c r="G381" s="44">
        <v>0</v>
      </c>
      <c r="H381" s="45">
        <v>0</v>
      </c>
      <c r="I381" s="40">
        <f>SUM(B381:H381)</f>
        <v>282.03079179245577</v>
      </c>
    </row>
    <row r="382" spans="1:9" ht="15">
      <c r="A382" s="27" t="s">
        <v>25</v>
      </c>
      <c r="B382" s="41">
        <v>28.72249009739372</v>
      </c>
      <c r="C382" s="41">
        <v>1.7786487008630062E-2</v>
      </c>
      <c r="D382" s="41">
        <v>8.3291898176294357</v>
      </c>
      <c r="E382" s="41">
        <v>112.03483280526268</v>
      </c>
      <c r="F382" s="397"/>
      <c r="G382" s="41">
        <v>109.75345565792223</v>
      </c>
      <c r="H382" s="42">
        <v>0</v>
      </c>
      <c r="I382" s="43">
        <f t="shared" si="54"/>
        <v>258.85775486521669</v>
      </c>
    </row>
    <row r="383" spans="1:9" ht="15">
      <c r="A383" s="28" t="s">
        <v>24</v>
      </c>
      <c r="B383" s="44">
        <v>32.505386574130611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>SUM(B383:H383)</f>
        <v>32.505386574130611</v>
      </c>
    </row>
    <row r="384" spans="1:9" ht="15">
      <c r="A384" s="27" t="s">
        <v>59</v>
      </c>
      <c r="B384" s="41">
        <v>18.19255688854177</v>
      </c>
      <c r="C384" s="41">
        <v>5.1969329993263428E-4</v>
      </c>
      <c r="D384" s="41">
        <v>5.1969329993263428E-4</v>
      </c>
      <c r="E384" s="41">
        <v>5.1969329993263428E-4</v>
      </c>
      <c r="F384" s="397"/>
      <c r="G384" s="41">
        <v>0</v>
      </c>
      <c r="H384" s="42">
        <v>0</v>
      </c>
      <c r="I384" s="43">
        <f>SUM(B384:H384)</f>
        <v>18.194115968441565</v>
      </c>
    </row>
    <row r="385" spans="1:9" ht="15">
      <c r="A385" s="28" t="s">
        <v>22</v>
      </c>
      <c r="B385" s="44">
        <v>51.669515816329017</v>
      </c>
      <c r="C385" s="44">
        <v>1.3023848918995039E-3</v>
      </c>
      <c r="D385" s="44">
        <v>1.3023848918995039E-3</v>
      </c>
      <c r="E385" s="44">
        <v>1.3023848918995039E-3</v>
      </c>
      <c r="F385" s="397"/>
      <c r="G385" s="44">
        <v>0</v>
      </c>
      <c r="H385" s="45">
        <v>0</v>
      </c>
      <c r="I385" s="40">
        <f t="shared" si="54"/>
        <v>51.673422971004719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54"/>
        <v>0</v>
      </c>
    </row>
    <row r="388" spans="1:9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54"/>
        <v>0</v>
      </c>
    </row>
    <row r="389" spans="1:9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54"/>
        <v>0</v>
      </c>
    </row>
    <row r="390" spans="1:9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54"/>
        <v>0</v>
      </c>
    </row>
    <row r="391" spans="1:9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54"/>
        <v>0</v>
      </c>
    </row>
    <row r="392" spans="1:9" ht="15">
      <c r="A392" s="34" t="s">
        <v>26</v>
      </c>
      <c r="B392" s="70">
        <f>SUM(B371:B387)</f>
        <v>458.47606785487238</v>
      </c>
      <c r="C392" s="70">
        <f t="shared" ref="C392:H392" si="55">SUM(C371:C387)</f>
        <v>4.6203038325375818</v>
      </c>
      <c r="D392" s="70">
        <f>SUM(D371:D387)</f>
        <v>218.9213695325146</v>
      </c>
      <c r="E392" s="70">
        <f>SUM(E371:E387)</f>
        <v>1507.3148957072387</v>
      </c>
      <c r="F392" s="70">
        <f>SUM(F371:F387)</f>
        <v>0</v>
      </c>
      <c r="G392" s="70">
        <f>SUM(G371:G387)</f>
        <v>109.75345565792223</v>
      </c>
      <c r="H392" s="71">
        <f t="shared" si="55"/>
        <v>0</v>
      </c>
      <c r="I392" s="40">
        <f>SUM(I371:I387)</f>
        <v>2299.0860925850857</v>
      </c>
    </row>
    <row r="393" spans="1:9" ht="15" thickBot="1">
      <c r="A393" s="31" t="s">
        <v>86</v>
      </c>
      <c r="B393" s="49">
        <f>IF($I392=0,"-",B392/$I392)</f>
        <v>0.19941665922538954</v>
      </c>
      <c r="C393" s="49">
        <f t="shared" ref="C393:H393" si="56">IF($I392=0,"-",C392/$I392)</f>
        <v>2.0096262803897553E-3</v>
      </c>
      <c r="D393" s="49">
        <f t="shared" si="56"/>
        <v>9.522104032492322E-2</v>
      </c>
      <c r="E393" s="49">
        <f t="shared" si="56"/>
        <v>0.6556148117152143</v>
      </c>
      <c r="F393" s="49">
        <f t="shared" si="56"/>
        <v>0</v>
      </c>
      <c r="G393" s="49">
        <f t="shared" si="56"/>
        <v>4.7737862454083117E-2</v>
      </c>
      <c r="H393" s="72">
        <f t="shared" si="56"/>
        <v>0</v>
      </c>
      <c r="I393" s="50">
        <f>SUM(B393:H393)</f>
        <v>0.99999999999999989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57">SUM(B398:H398)</f>
        <v>0</v>
      </c>
    </row>
    <row r="399" spans="1:9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57"/>
        <v>0</v>
      </c>
    </row>
    <row r="400" spans="1:9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57"/>
        <v>0</v>
      </c>
    </row>
    <row r="401" spans="1:9" ht="15">
      <c r="A401" s="28" t="s">
        <v>16</v>
      </c>
      <c r="B401" s="44">
        <v>54.795131694080112</v>
      </c>
      <c r="C401" s="44">
        <v>42.317407011166729</v>
      </c>
      <c r="D401" s="44">
        <v>1.3537257317459254E-2</v>
      </c>
      <c r="E401" s="44">
        <v>0</v>
      </c>
      <c r="F401" s="397"/>
      <c r="G401" s="44">
        <v>0</v>
      </c>
      <c r="H401" s="45">
        <v>0</v>
      </c>
      <c r="I401" s="40">
        <f t="shared" si="57"/>
        <v>97.1260759625643</v>
      </c>
    </row>
    <row r="402" spans="1:9" ht="15">
      <c r="A402" s="27" t="s">
        <v>67</v>
      </c>
      <c r="B402" s="41">
        <v>12.046995510560846</v>
      </c>
      <c r="C402" s="41">
        <v>5.9679966234875854</v>
      </c>
      <c r="D402" s="41">
        <v>7.2995319539918757</v>
      </c>
      <c r="E402" s="41">
        <v>0</v>
      </c>
      <c r="F402" s="397"/>
      <c r="G402" s="41">
        <v>0</v>
      </c>
      <c r="H402" s="42">
        <v>0</v>
      </c>
      <c r="I402" s="43">
        <f t="shared" si="57"/>
        <v>25.314524088040308</v>
      </c>
    </row>
    <row r="403" spans="1:9" ht="15">
      <c r="A403" s="28" t="s">
        <v>57</v>
      </c>
      <c r="B403" s="44">
        <v>1.2053726502889345E-4</v>
      </c>
      <c r="C403" s="44">
        <v>0</v>
      </c>
      <c r="D403" s="44">
        <v>0</v>
      </c>
      <c r="E403" s="44">
        <v>0.88893423751646927</v>
      </c>
      <c r="F403" s="397"/>
      <c r="G403" s="44">
        <v>0</v>
      </c>
      <c r="H403" s="45">
        <v>0</v>
      </c>
      <c r="I403" s="40">
        <f t="shared" si="57"/>
        <v>0.88905477478149819</v>
      </c>
    </row>
    <row r="404" spans="1:9" ht="15">
      <c r="A404" s="27" t="s">
        <v>12</v>
      </c>
      <c r="B404" s="41">
        <v>3.2869191301050405E-4</v>
      </c>
      <c r="C404" s="41">
        <v>0</v>
      </c>
      <c r="D404" s="41">
        <v>0</v>
      </c>
      <c r="E404" s="41">
        <v>0.1424526422316581</v>
      </c>
      <c r="F404" s="397"/>
      <c r="G404" s="41">
        <v>0</v>
      </c>
      <c r="H404" s="42">
        <v>0</v>
      </c>
      <c r="I404" s="43">
        <f t="shared" si="57"/>
        <v>0.14278133414466859</v>
      </c>
    </row>
    <row r="405" spans="1:9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57"/>
        <v>0</v>
      </c>
    </row>
    <row r="406" spans="1:9" ht="15">
      <c r="A406" s="27" t="s">
        <v>17</v>
      </c>
      <c r="B406" s="41">
        <v>1.9362325074458685E-2</v>
      </c>
      <c r="C406" s="41">
        <v>0</v>
      </c>
      <c r="D406" s="41">
        <v>2.5816433432611582E-2</v>
      </c>
      <c r="E406" s="41">
        <v>0</v>
      </c>
      <c r="F406" s="397"/>
      <c r="G406" s="41">
        <v>0</v>
      </c>
      <c r="H406" s="42">
        <v>0</v>
      </c>
      <c r="I406" s="43">
        <f>SUM(B406:H406)</f>
        <v>4.5178758507070267E-2</v>
      </c>
    </row>
    <row r="407" spans="1:9" ht="15">
      <c r="A407" s="28" t="s">
        <v>139</v>
      </c>
      <c r="B407" s="44">
        <v>44.760741366097882</v>
      </c>
      <c r="C407" s="44">
        <v>203.16563096886824</v>
      </c>
      <c r="D407" s="44">
        <v>57.950162784388979</v>
      </c>
      <c r="E407" s="44">
        <v>1.7885685741803314</v>
      </c>
      <c r="F407" s="397"/>
      <c r="G407" s="44">
        <v>0</v>
      </c>
      <c r="H407" s="45">
        <v>0</v>
      </c>
      <c r="I407" s="40">
        <f>SUM(B407:H407)</f>
        <v>307.6651036935354</v>
      </c>
    </row>
    <row r="408" spans="1:9" ht="15">
      <c r="A408" s="27" t="s">
        <v>25</v>
      </c>
      <c r="B408" s="41">
        <v>29.75891816115448</v>
      </c>
      <c r="C408" s="41">
        <v>2.5156561669869371</v>
      </c>
      <c r="D408" s="41">
        <v>5.1898600849251002</v>
      </c>
      <c r="E408" s="41">
        <v>339.31690066389689</v>
      </c>
      <c r="F408" s="397"/>
      <c r="G408" s="41">
        <v>53.838929248601254</v>
      </c>
      <c r="H408" s="42">
        <v>0</v>
      </c>
      <c r="I408" s="43">
        <f t="shared" si="57"/>
        <v>430.62026432556462</v>
      </c>
    </row>
    <row r="409" spans="1:9" ht="15">
      <c r="A409" s="28" t="s">
        <v>24</v>
      </c>
      <c r="B409" s="44">
        <v>96.211355170317901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>SUM(B409:H409)</f>
        <v>96.211355170317901</v>
      </c>
    </row>
    <row r="410" spans="1:9" ht="15">
      <c r="A410" s="27" t="s">
        <v>59</v>
      </c>
      <c r="B410" s="41">
        <v>0.35019844739351697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0.35019844739351697</v>
      </c>
    </row>
    <row r="411" spans="1:9" ht="15">
      <c r="A411" s="28" t="s">
        <v>22</v>
      </c>
      <c r="B411" s="44">
        <v>1.1180875692655479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57"/>
        <v>1.1180875692655479</v>
      </c>
    </row>
    <row r="412" spans="1:9" ht="15">
      <c r="A412" s="27" t="s">
        <v>21</v>
      </c>
      <c r="B412" s="41">
        <v>0.49474379944687058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0.49474379944687058</v>
      </c>
    </row>
    <row r="413" spans="1:9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57"/>
        <v>0</v>
      </c>
    </row>
    <row r="414" spans="1:9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57"/>
        <v>0</v>
      </c>
    </row>
    <row r="415" spans="1:9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57"/>
        <v>0</v>
      </c>
    </row>
    <row r="416" spans="1:9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57"/>
        <v>0</v>
      </c>
    </row>
    <row r="417" spans="1:9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57"/>
        <v>0</v>
      </c>
    </row>
    <row r="418" spans="1:9" ht="15">
      <c r="A418" s="34" t="s">
        <v>26</v>
      </c>
      <c r="B418" s="70">
        <f>SUM(B397:B413)</f>
        <v>239.55598327256965</v>
      </c>
      <c r="C418" s="70">
        <f t="shared" ref="C418:H418" si="58">SUM(C397:C413)</f>
        <v>253.96669077050947</v>
      </c>
      <c r="D418" s="70">
        <f>SUM(D397:D413)</f>
        <v>70.47890851405603</v>
      </c>
      <c r="E418" s="70">
        <f>SUM(E397:E413)</f>
        <v>342.13685611782535</v>
      </c>
      <c r="F418" s="70">
        <f>SUM(F397:F413)</f>
        <v>0</v>
      </c>
      <c r="G418" s="70">
        <f>SUM(G397:G413)</f>
        <v>53.838929248601254</v>
      </c>
      <c r="H418" s="71">
        <f t="shared" si="58"/>
        <v>0</v>
      </c>
      <c r="I418" s="40">
        <f>SUM(I397:I413)</f>
        <v>959.97736792356159</v>
      </c>
    </row>
    <row r="419" spans="1:9" ht="15" thickBot="1">
      <c r="A419" s="31" t="s">
        <v>86</v>
      </c>
      <c r="B419" s="49">
        <f>IF($I418=0,"-",B418/$I418)</f>
        <v>0.2495433655803064</v>
      </c>
      <c r="C419" s="49">
        <f t="shared" ref="C419:H419" si="59">IF($I418=0,"-",C418/$I418)</f>
        <v>0.26455487312147929</v>
      </c>
      <c r="D419" s="49">
        <f t="shared" si="59"/>
        <v>7.3417260519904187E-2</v>
      </c>
      <c r="E419" s="49">
        <f t="shared" si="59"/>
        <v>0.35640096063709292</v>
      </c>
      <c r="F419" s="49">
        <f t="shared" si="59"/>
        <v>0</v>
      </c>
      <c r="G419" s="49">
        <f t="shared" si="59"/>
        <v>5.6083540141217358E-2</v>
      </c>
      <c r="H419" s="72">
        <f t="shared" si="59"/>
        <v>0</v>
      </c>
      <c r="I419" s="50">
        <f>SUM(B419:H419)</f>
        <v>1.0000000000000002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0">SUM(B424:H424)</f>
        <v>0</v>
      </c>
    </row>
    <row r="425" spans="1:9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0"/>
        <v>0</v>
      </c>
    </row>
    <row r="426" spans="1:9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0"/>
        <v>0</v>
      </c>
    </row>
    <row r="427" spans="1:9" ht="15">
      <c r="A427" s="28" t="s">
        <v>16</v>
      </c>
      <c r="B427" s="44">
        <v>98.278716174724721</v>
      </c>
      <c r="C427" s="44">
        <v>3.6001604007994379</v>
      </c>
      <c r="D427" s="44">
        <v>14.268872833872885</v>
      </c>
      <c r="E427" s="44">
        <v>0</v>
      </c>
      <c r="F427" s="397"/>
      <c r="G427" s="44">
        <v>0</v>
      </c>
      <c r="H427" s="45">
        <v>0</v>
      </c>
      <c r="I427" s="40">
        <f t="shared" si="60"/>
        <v>116.14774940939705</v>
      </c>
    </row>
    <row r="428" spans="1:9" ht="15">
      <c r="A428" s="27" t="s">
        <v>67</v>
      </c>
      <c r="B428" s="41">
        <v>27.036369283122603</v>
      </c>
      <c r="C428" s="41">
        <v>12.438341504886759</v>
      </c>
      <c r="D428" s="41">
        <v>5.2276483780709544</v>
      </c>
      <c r="E428" s="41">
        <v>0</v>
      </c>
      <c r="F428" s="397"/>
      <c r="G428" s="41">
        <v>0</v>
      </c>
      <c r="H428" s="42">
        <v>0</v>
      </c>
      <c r="I428" s="43">
        <f t="shared" si="60"/>
        <v>44.702359166080313</v>
      </c>
    </row>
    <row r="429" spans="1:9" ht="15">
      <c r="A429" s="28" t="s">
        <v>57</v>
      </c>
      <c r="B429" s="44">
        <v>0</v>
      </c>
      <c r="C429" s="44">
        <v>0</v>
      </c>
      <c r="D429" s="44">
        <v>0</v>
      </c>
      <c r="E429" s="44">
        <v>0.55118971316168519</v>
      </c>
      <c r="F429" s="397"/>
      <c r="G429" s="44">
        <v>0</v>
      </c>
      <c r="H429" s="45">
        <v>0</v>
      </c>
      <c r="I429" s="40">
        <f t="shared" si="60"/>
        <v>0.55118971316168519</v>
      </c>
    </row>
    <row r="430" spans="1:9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60"/>
        <v>0</v>
      </c>
    </row>
    <row r="431" spans="1:9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60"/>
        <v>0</v>
      </c>
    </row>
    <row r="432" spans="1:9" ht="15">
      <c r="A432" s="27" t="s">
        <v>17</v>
      </c>
      <c r="B432" s="41">
        <v>0</v>
      </c>
      <c r="C432" s="41">
        <v>0</v>
      </c>
      <c r="D432" s="41">
        <v>2.9438384860459559</v>
      </c>
      <c r="E432" s="41">
        <v>3.9279141877689914</v>
      </c>
      <c r="F432" s="397"/>
      <c r="G432" s="41">
        <v>0</v>
      </c>
      <c r="H432" s="42">
        <v>0</v>
      </c>
      <c r="I432" s="43">
        <f>SUM(B432:H432)</f>
        <v>6.8717526738149477</v>
      </c>
    </row>
    <row r="433" spans="1:9" ht="15">
      <c r="A433" s="28" t="s">
        <v>139</v>
      </c>
      <c r="B433" s="44">
        <v>113.96554178326548</v>
      </c>
      <c r="C433" s="44">
        <v>151.82036146322164</v>
      </c>
      <c r="D433" s="44">
        <v>65.198782491302751</v>
      </c>
      <c r="E433" s="44">
        <v>7.7944802470491812</v>
      </c>
      <c r="F433" s="397"/>
      <c r="G433" s="44">
        <v>0</v>
      </c>
      <c r="H433" s="45">
        <v>0</v>
      </c>
      <c r="I433" s="40">
        <f>SUM(B433:H433)</f>
        <v>338.77916598483904</v>
      </c>
    </row>
    <row r="434" spans="1:9" ht="15">
      <c r="A434" s="27" t="s">
        <v>25</v>
      </c>
      <c r="B434" s="41">
        <v>233.43011452829947</v>
      </c>
      <c r="C434" s="41">
        <v>7.2199968431876371E-2</v>
      </c>
      <c r="D434" s="41">
        <v>83.703477371809257</v>
      </c>
      <c r="E434" s="41">
        <v>802.84181738998063</v>
      </c>
      <c r="F434" s="397"/>
      <c r="G434" s="41">
        <v>165.88800856854135</v>
      </c>
      <c r="H434" s="42">
        <v>0.20100647077205361</v>
      </c>
      <c r="I434" s="43">
        <f t="shared" si="60"/>
        <v>1286.1366242978347</v>
      </c>
    </row>
    <row r="435" spans="1:9" ht="15">
      <c r="A435" s="28" t="s">
        <v>24</v>
      </c>
      <c r="B435" s="44">
        <v>80.407064235522469</v>
      </c>
      <c r="C435" s="44">
        <v>7.6483684802771873E-2</v>
      </c>
      <c r="D435" s="44">
        <v>6.1640290594937284</v>
      </c>
      <c r="E435" s="44">
        <v>0</v>
      </c>
      <c r="F435" s="397"/>
      <c r="G435" s="44">
        <v>0</v>
      </c>
      <c r="H435" s="45">
        <v>0</v>
      </c>
      <c r="I435" s="40">
        <f>SUM(B435:H435)</f>
        <v>86.647576979818965</v>
      </c>
    </row>
    <row r="436" spans="1:9" ht="15">
      <c r="A436" s="27" t="s">
        <v>59</v>
      </c>
      <c r="B436" s="41">
        <v>18.350023241401992</v>
      </c>
      <c r="C436" s="41">
        <v>1.2165433732893667</v>
      </c>
      <c r="D436" s="41">
        <v>13.921711222525293</v>
      </c>
      <c r="E436" s="41">
        <v>0</v>
      </c>
      <c r="F436" s="397"/>
      <c r="G436" s="41">
        <v>0</v>
      </c>
      <c r="H436" s="42">
        <v>0</v>
      </c>
      <c r="I436" s="43">
        <f>SUM(B436:H436)</f>
        <v>33.48827783721665</v>
      </c>
    </row>
    <row r="437" spans="1:9" ht="15">
      <c r="A437" s="28" t="s">
        <v>22</v>
      </c>
      <c r="B437" s="44">
        <v>32.782055937085197</v>
      </c>
      <c r="C437" s="44">
        <v>4.7586946177229535E-2</v>
      </c>
      <c r="D437" s="44">
        <v>175.87110558721949</v>
      </c>
      <c r="E437" s="44">
        <v>0</v>
      </c>
      <c r="F437" s="397"/>
      <c r="G437" s="44">
        <v>0</v>
      </c>
      <c r="H437" s="45">
        <v>0</v>
      </c>
      <c r="I437" s="40">
        <f t="shared" si="60"/>
        <v>208.70074847048193</v>
      </c>
    </row>
    <row r="438" spans="1:9" ht="15">
      <c r="A438" s="27" t="s">
        <v>21</v>
      </c>
      <c r="B438" s="41">
        <v>15.605147710467509</v>
      </c>
      <c r="C438" s="41">
        <v>0.18238204710750758</v>
      </c>
      <c r="D438" s="41">
        <v>9.3402474248581466</v>
      </c>
      <c r="E438" s="41">
        <v>0</v>
      </c>
      <c r="F438" s="397"/>
      <c r="G438" s="41">
        <v>0</v>
      </c>
      <c r="H438" s="42">
        <v>0</v>
      </c>
      <c r="I438" s="43">
        <f>SUM(B438:H438)</f>
        <v>25.127777182433164</v>
      </c>
    </row>
    <row r="439" spans="1:9" ht="15">
      <c r="A439" s="29" t="s">
        <v>63</v>
      </c>
      <c r="B439" s="44">
        <v>10.837032989472592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60"/>
        <v>10.837032989472592</v>
      </c>
    </row>
    <row r="440" spans="1:9">
      <c r="A440" s="58" t="s">
        <v>23</v>
      </c>
      <c r="B440" s="62">
        <v>10.837032989472592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60"/>
        <v>10.837032989472592</v>
      </c>
    </row>
    <row r="441" spans="1:9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60"/>
        <v>0</v>
      </c>
    </row>
    <row r="442" spans="1:9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60"/>
        <v>0</v>
      </c>
    </row>
    <row r="443" spans="1:9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60"/>
        <v>0</v>
      </c>
    </row>
    <row r="444" spans="1:9" ht="15">
      <c r="A444" s="34" t="s">
        <v>26</v>
      </c>
      <c r="B444" s="70">
        <f>SUM(B423:B439)</f>
        <v>630.69206588336203</v>
      </c>
      <c r="C444" s="70">
        <f t="shared" ref="C444:H444" si="61">SUM(C423:C439)</f>
        <v>169.45405938871659</v>
      </c>
      <c r="D444" s="70">
        <f>SUM(D423:D439)</f>
        <v>376.63971285519847</v>
      </c>
      <c r="E444" s="70">
        <f>SUM(E423:E439)</f>
        <v>815.11540153796045</v>
      </c>
      <c r="F444" s="70">
        <f>SUM(F423:F439)</f>
        <v>0</v>
      </c>
      <c r="G444" s="70">
        <f>SUM(G423:G439)</f>
        <v>165.88800856854135</v>
      </c>
      <c r="H444" s="71">
        <f t="shared" si="61"/>
        <v>0.20100647077205361</v>
      </c>
      <c r="I444" s="40">
        <f>SUM(I423:I439)</f>
        <v>2157.9902547045504</v>
      </c>
    </row>
    <row r="445" spans="1:9" ht="15" thickBot="1">
      <c r="A445" s="31" t="s">
        <v>86</v>
      </c>
      <c r="B445" s="49">
        <f>IF($I444=0,"-",B444/$I444)</f>
        <v>0.29225899630844709</v>
      </c>
      <c r="C445" s="49">
        <f t="shared" ref="C445:H445" si="62">IF($I444=0,"-",C444/$I444)</f>
        <v>7.8524015119760801E-2</v>
      </c>
      <c r="D445" s="49">
        <f t="shared" si="62"/>
        <v>0.17453262915997925</v>
      </c>
      <c r="E445" s="49">
        <f t="shared" si="62"/>
        <v>0.37771968606482775</v>
      </c>
      <c r="F445" s="49">
        <f t="shared" si="62"/>
        <v>0</v>
      </c>
      <c r="G445" s="49">
        <f t="shared" si="62"/>
        <v>7.6871528129886305E-2</v>
      </c>
      <c r="H445" s="72">
        <f t="shared" si="62"/>
        <v>9.3145217099033348E-5</v>
      </c>
      <c r="I445" s="50">
        <f>SUM(B445:H445)</f>
        <v>1.0000000000000002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0.50779787676811206</v>
      </c>
      <c r="G449" s="377"/>
      <c r="H449" s="379"/>
      <c r="I449" s="40">
        <f>SUM(B449:H449)</f>
        <v>0.50779787676811206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3">SUM(B450:H450)</f>
        <v>0</v>
      </c>
    </row>
    <row r="451" spans="1:9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3"/>
        <v>0</v>
      </c>
    </row>
    <row r="452" spans="1:9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3"/>
        <v>0</v>
      </c>
    </row>
    <row r="453" spans="1:9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3"/>
        <v>0</v>
      </c>
    </row>
    <row r="454" spans="1:9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3"/>
        <v>0</v>
      </c>
    </row>
    <row r="455" spans="1:9" ht="15">
      <c r="A455" s="28" t="s">
        <v>57</v>
      </c>
      <c r="B455" s="380"/>
      <c r="C455" s="381"/>
      <c r="D455" s="381"/>
      <c r="E455" s="382"/>
      <c r="F455" s="44">
        <v>248.37247025813824</v>
      </c>
      <c r="G455" s="380"/>
      <c r="H455" s="382"/>
      <c r="I455" s="40">
        <f t="shared" si="63"/>
        <v>248.37247025813824</v>
      </c>
    </row>
    <row r="456" spans="1:9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63"/>
        <v>0</v>
      </c>
    </row>
    <row r="457" spans="1:9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3"/>
        <v>0</v>
      </c>
    </row>
    <row r="458" spans="1:9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25</v>
      </c>
      <c r="B460" s="380"/>
      <c r="C460" s="381"/>
      <c r="D460" s="381"/>
      <c r="E460" s="382"/>
      <c r="F460" s="41">
        <v>1089.3392031783058</v>
      </c>
      <c r="G460" s="380"/>
      <c r="H460" s="382"/>
      <c r="I460" s="43">
        <f t="shared" si="63"/>
        <v>1089.3392031783058</v>
      </c>
    </row>
    <row r="461" spans="1:9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22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3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3"/>
        <v>0</v>
      </c>
    </row>
    <row r="466" spans="1:9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63"/>
        <v>0</v>
      </c>
    </row>
    <row r="467" spans="1:9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63"/>
        <v>0</v>
      </c>
    </row>
    <row r="468" spans="1:9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63"/>
        <v>0</v>
      </c>
    </row>
    <row r="469" spans="1:9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63"/>
        <v>0</v>
      </c>
    </row>
    <row r="470" spans="1:9" ht="15">
      <c r="A470" s="34" t="s">
        <v>26</v>
      </c>
      <c r="B470" s="70">
        <f>SUM(B449:B465)</f>
        <v>0</v>
      </c>
      <c r="C470" s="70">
        <f t="shared" ref="C470:H470" si="64">SUM(C449:C465)</f>
        <v>0</v>
      </c>
      <c r="D470" s="70">
        <f>SUM(D449:D465)</f>
        <v>0</v>
      </c>
      <c r="E470" s="70">
        <f>SUM(E449:E465)</f>
        <v>0</v>
      </c>
      <c r="F470" s="70">
        <f>SUM(F449:F465)</f>
        <v>1338.2194713132121</v>
      </c>
      <c r="G470" s="70">
        <f>SUM(G449:G465)</f>
        <v>0</v>
      </c>
      <c r="H470" s="71">
        <f t="shared" si="64"/>
        <v>0</v>
      </c>
      <c r="I470" s="40">
        <f>SUM(I449:I465)</f>
        <v>1338.2194713132121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65">IF($I470=0,"-",C470/$I470)</f>
        <v>0</v>
      </c>
      <c r="D471" s="49">
        <f t="shared" si="65"/>
        <v>0</v>
      </c>
      <c r="E471" s="49">
        <f t="shared" si="65"/>
        <v>0</v>
      </c>
      <c r="F471" s="49">
        <f t="shared" si="65"/>
        <v>1</v>
      </c>
      <c r="G471" s="49">
        <f t="shared" si="65"/>
        <v>0</v>
      </c>
      <c r="H471" s="72">
        <f t="shared" si="65"/>
        <v>0</v>
      </c>
      <c r="I471" s="50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66">SUM(B476:H476)</f>
        <v>0</v>
      </c>
    </row>
    <row r="477" spans="1:9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66"/>
        <v>0</v>
      </c>
    </row>
    <row r="478" spans="1:9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66"/>
        <v>0</v>
      </c>
    </row>
    <row r="479" spans="1:9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66"/>
        <v>0</v>
      </c>
    </row>
    <row r="480" spans="1:9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66"/>
        <v>0</v>
      </c>
    </row>
    <row r="481" spans="1:9" ht="15">
      <c r="A481" s="28" t="s">
        <v>57</v>
      </c>
      <c r="B481" s="380"/>
      <c r="C481" s="381"/>
      <c r="D481" s="381"/>
      <c r="E481" s="382"/>
      <c r="F481" s="44">
        <v>37228.404128106449</v>
      </c>
      <c r="G481" s="380"/>
      <c r="H481" s="382"/>
      <c r="I481" s="40">
        <f t="shared" si="66"/>
        <v>37228.404128106449</v>
      </c>
    </row>
    <row r="482" spans="1:9" ht="15">
      <c r="A482" s="27" t="s">
        <v>12</v>
      </c>
      <c r="B482" s="380"/>
      <c r="C482" s="381"/>
      <c r="D482" s="381"/>
      <c r="E482" s="382"/>
      <c r="F482" s="41">
        <v>16059.629047726539</v>
      </c>
      <c r="G482" s="380"/>
      <c r="H482" s="382"/>
      <c r="I482" s="43">
        <f>SUM(B482:H482)</f>
        <v>16059.629047726539</v>
      </c>
    </row>
    <row r="483" spans="1:9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66"/>
        <v>0</v>
      </c>
    </row>
    <row r="484" spans="1:9" ht="15">
      <c r="A484" s="27" t="s">
        <v>17</v>
      </c>
      <c r="B484" s="380"/>
      <c r="C484" s="381"/>
      <c r="D484" s="381"/>
      <c r="E484" s="382"/>
      <c r="F484" s="41">
        <v>52.366072561772533</v>
      </c>
      <c r="G484" s="380"/>
      <c r="H484" s="382"/>
      <c r="I484" s="43">
        <f>SUM(B484:H484)</f>
        <v>52.366072561772533</v>
      </c>
    </row>
    <row r="485" spans="1:9" ht="15">
      <c r="A485" s="28" t="s">
        <v>139</v>
      </c>
      <c r="B485" s="380"/>
      <c r="C485" s="381"/>
      <c r="D485" s="381"/>
      <c r="E485" s="382"/>
      <c r="F485" s="44">
        <v>0</v>
      </c>
      <c r="G485" s="380"/>
      <c r="H485" s="382"/>
      <c r="I485" s="40">
        <f>SUM(B485:H485)</f>
        <v>0</v>
      </c>
    </row>
    <row r="486" spans="1:9" ht="15">
      <c r="A486" s="27" t="s">
        <v>25</v>
      </c>
      <c r="B486" s="380"/>
      <c r="C486" s="381"/>
      <c r="D486" s="381"/>
      <c r="E486" s="382"/>
      <c r="F486" s="41">
        <v>803.25374230576585</v>
      </c>
      <c r="G486" s="380"/>
      <c r="H486" s="382"/>
      <c r="I486" s="43">
        <f t="shared" si="66"/>
        <v>803.25374230576585</v>
      </c>
    </row>
    <row r="487" spans="1:9" ht="15">
      <c r="A487" s="28" t="s">
        <v>24</v>
      </c>
      <c r="B487" s="380"/>
      <c r="C487" s="381"/>
      <c r="D487" s="381"/>
      <c r="E487" s="382"/>
      <c r="F487" s="44">
        <v>-8.4663042798638344E-8</v>
      </c>
      <c r="G487" s="380"/>
      <c r="H487" s="382"/>
      <c r="I487" s="40">
        <f>SUM(B487:H487)</f>
        <v>-8.4663042798638344E-8</v>
      </c>
    </row>
    <row r="488" spans="1:9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22</v>
      </c>
      <c r="B489" s="380"/>
      <c r="C489" s="381"/>
      <c r="D489" s="381"/>
      <c r="E489" s="382"/>
      <c r="F489" s="44">
        <v>141.01890426216596</v>
      </c>
      <c r="G489" s="380"/>
      <c r="H489" s="382"/>
      <c r="I489" s="40">
        <f t="shared" si="66"/>
        <v>141.01890426216596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66"/>
        <v>0</v>
      </c>
    </row>
    <row r="492" spans="1:9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66"/>
        <v>0</v>
      </c>
    </row>
    <row r="493" spans="1:9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66"/>
        <v>0</v>
      </c>
    </row>
    <row r="494" spans="1:9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66"/>
        <v>0</v>
      </c>
    </row>
    <row r="495" spans="1:9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66"/>
        <v>0</v>
      </c>
    </row>
    <row r="496" spans="1:9" ht="15">
      <c r="A496" s="34" t="s">
        <v>26</v>
      </c>
      <c r="B496" s="70">
        <f>SUM(B475:B491)</f>
        <v>0</v>
      </c>
      <c r="C496" s="70">
        <f t="shared" ref="C496:H496" si="67">SUM(C475:C491)</f>
        <v>0</v>
      </c>
      <c r="D496" s="70">
        <f>SUM(D475:D491)</f>
        <v>0</v>
      </c>
      <c r="E496" s="70">
        <f>SUM(E475:E491)</f>
        <v>0</v>
      </c>
      <c r="F496" s="70">
        <f>SUM(F475:F491)</f>
        <v>54284.671894878025</v>
      </c>
      <c r="G496" s="70">
        <f>SUM(G475:G491)</f>
        <v>0</v>
      </c>
      <c r="H496" s="71">
        <f t="shared" si="67"/>
        <v>0</v>
      </c>
      <c r="I496" s="70">
        <f>SUM(I475:I491)</f>
        <v>54284.671894878025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68">IF($I496=0,"-",C496/$I496)</f>
        <v>0</v>
      </c>
      <c r="D497" s="49">
        <f t="shared" si="68"/>
        <v>0</v>
      </c>
      <c r="E497" s="49">
        <f t="shared" si="68"/>
        <v>0</v>
      </c>
      <c r="F497" s="49">
        <f t="shared" si="68"/>
        <v>1</v>
      </c>
      <c r="G497" s="49">
        <f t="shared" si="68"/>
        <v>0</v>
      </c>
      <c r="H497" s="72">
        <f t="shared" si="68"/>
        <v>0</v>
      </c>
      <c r="I497" s="50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69">SUM(B502:H502)</f>
        <v>0</v>
      </c>
    </row>
    <row r="503" spans="1:9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69"/>
        <v>0</v>
      </c>
    </row>
    <row r="504" spans="1:9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69"/>
        <v>0</v>
      </c>
    </row>
    <row r="505" spans="1:9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69"/>
        <v>0</v>
      </c>
    </row>
    <row r="506" spans="1:9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69"/>
        <v>0</v>
      </c>
    </row>
    <row r="507" spans="1:9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69"/>
        <v>0</v>
      </c>
    </row>
    <row r="508" spans="1:9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69"/>
        <v>0</v>
      </c>
    </row>
    <row r="510" spans="1:9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25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69"/>
        <v>0</v>
      </c>
    </row>
    <row r="513" spans="1:9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69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69"/>
        <v>0</v>
      </c>
    </row>
    <row r="518" spans="1:9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69"/>
        <v>0</v>
      </c>
    </row>
    <row r="519" spans="1:9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69"/>
        <v>0</v>
      </c>
    </row>
    <row r="520" spans="1:9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69"/>
        <v>0</v>
      </c>
    </row>
    <row r="521" spans="1:9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69"/>
        <v>0</v>
      </c>
    </row>
    <row r="522" spans="1:9" ht="15">
      <c r="A522" s="34" t="s">
        <v>26</v>
      </c>
      <c r="B522" s="70">
        <f>SUM(B501:B517)</f>
        <v>0</v>
      </c>
      <c r="C522" s="70">
        <f t="shared" ref="C522:H522" si="70">SUM(C501:C517)</f>
        <v>0</v>
      </c>
      <c r="D522" s="70">
        <f>SUM(D501:D517)</f>
        <v>0</v>
      </c>
      <c r="E522" s="70">
        <f>SUM(E501:E517)</f>
        <v>0</v>
      </c>
      <c r="F522" s="70">
        <f>SUM(F501:F517)</f>
        <v>0</v>
      </c>
      <c r="G522" s="70">
        <f>SUM(G501:G517)</f>
        <v>0</v>
      </c>
      <c r="H522" s="71">
        <f t="shared" si="70"/>
        <v>0</v>
      </c>
      <c r="I522" s="40">
        <f>SUM(I501:I517)</f>
        <v>0</v>
      </c>
    </row>
    <row r="523" spans="1:9" ht="15" thickBot="1">
      <c r="A523" s="31" t="s">
        <v>86</v>
      </c>
      <c r="B523" s="49" t="str">
        <f>IF($I522=0,"-",B522/$I522)</f>
        <v>-</v>
      </c>
      <c r="C523" s="49" t="str">
        <f t="shared" ref="C523:H523" si="71">IF($I522=0,"-",C522/$I522)</f>
        <v>-</v>
      </c>
      <c r="D523" s="49" t="str">
        <f t="shared" si="71"/>
        <v>-</v>
      </c>
      <c r="E523" s="49" t="str">
        <f t="shared" si="71"/>
        <v>-</v>
      </c>
      <c r="F523" s="57" t="str">
        <f t="shared" si="71"/>
        <v>-</v>
      </c>
      <c r="G523" s="49" t="str">
        <f t="shared" si="71"/>
        <v>-</v>
      </c>
      <c r="H523" s="72" t="str">
        <f t="shared" si="71"/>
        <v>-</v>
      </c>
      <c r="I523" s="73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72">SUM(B528:H528)</f>
        <v>0</v>
      </c>
    </row>
    <row r="529" spans="1:9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72"/>
        <v>0</v>
      </c>
    </row>
    <row r="530" spans="1:9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72"/>
        <v>0</v>
      </c>
    </row>
    <row r="531" spans="1:9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72"/>
        <v>0</v>
      </c>
    </row>
    <row r="532" spans="1:9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72"/>
        <v>0</v>
      </c>
    </row>
    <row r="533" spans="1:9" ht="15">
      <c r="A533" s="28" t="s">
        <v>57</v>
      </c>
      <c r="B533" s="380"/>
      <c r="C533" s="381"/>
      <c r="D533" s="381"/>
      <c r="E533" s="382"/>
      <c r="F533" s="44">
        <v>507.11670873653378</v>
      </c>
      <c r="G533" s="380"/>
      <c r="H533" s="382"/>
      <c r="I533" s="40">
        <f t="shared" si="72"/>
        <v>507.11670873653378</v>
      </c>
    </row>
    <row r="534" spans="1:9" ht="15">
      <c r="A534" s="27" t="s">
        <v>12</v>
      </c>
      <c r="B534" s="380"/>
      <c r="C534" s="381"/>
      <c r="D534" s="381"/>
      <c r="E534" s="382"/>
      <c r="F534" s="41">
        <v>49.171614562497922</v>
      </c>
      <c r="G534" s="380"/>
      <c r="H534" s="382"/>
      <c r="I534" s="43">
        <f>SUM(B534:H534)</f>
        <v>49.171614562497922</v>
      </c>
    </row>
    <row r="535" spans="1:9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72"/>
        <v>0</v>
      </c>
    </row>
    <row r="536" spans="1:9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72"/>
        <v>0</v>
      </c>
    </row>
    <row r="539" spans="1:9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72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72"/>
        <v>0</v>
      </c>
    </row>
    <row r="544" spans="1:9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72"/>
        <v>0</v>
      </c>
    </row>
    <row r="545" spans="1:9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72"/>
        <v>0</v>
      </c>
    </row>
    <row r="546" spans="1:9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72"/>
        <v>0</v>
      </c>
    </row>
    <row r="547" spans="1:9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72"/>
        <v>0</v>
      </c>
    </row>
    <row r="548" spans="1:9" ht="15">
      <c r="A548" s="34" t="s">
        <v>26</v>
      </c>
      <c r="B548" s="70">
        <f>SUM(B527:B543)</f>
        <v>0</v>
      </c>
      <c r="C548" s="70">
        <f t="shared" ref="C548:H548" si="73">SUM(C527:C543)</f>
        <v>0</v>
      </c>
      <c r="D548" s="70">
        <f>SUM(D527:D543)</f>
        <v>0</v>
      </c>
      <c r="E548" s="70">
        <f>SUM(E527:E543)</f>
        <v>0</v>
      </c>
      <c r="F548" s="70">
        <f>SUM(F527:F543)</f>
        <v>556.28832329903173</v>
      </c>
      <c r="G548" s="70">
        <f>SUM(G527:G543)</f>
        <v>0</v>
      </c>
      <c r="H548" s="71">
        <f t="shared" si="73"/>
        <v>0</v>
      </c>
      <c r="I548" s="70">
        <f>SUM(I527:I543)</f>
        <v>556.28832329903173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74">IF($I548=0,"-",C548/$I548)</f>
        <v>0</v>
      </c>
      <c r="D549" s="49">
        <f t="shared" si="74"/>
        <v>0</v>
      </c>
      <c r="E549" s="49">
        <f t="shared" si="74"/>
        <v>0</v>
      </c>
      <c r="F549" s="49">
        <f t="shared" si="74"/>
        <v>1</v>
      </c>
      <c r="G549" s="49">
        <f t="shared" si="74"/>
        <v>0</v>
      </c>
      <c r="H549" s="72">
        <f t="shared" si="74"/>
        <v>0</v>
      </c>
      <c r="I549" s="50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75">SUM(B554:H554)</f>
        <v>0</v>
      </c>
    </row>
    <row r="555" spans="1:9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75"/>
        <v>0</v>
      </c>
    </row>
    <row r="556" spans="1:9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75"/>
        <v>0</v>
      </c>
    </row>
    <row r="557" spans="1:9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75"/>
        <v>0</v>
      </c>
    </row>
    <row r="559" spans="1:9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75"/>
        <v>0</v>
      </c>
    </row>
    <row r="560" spans="1:9" ht="15">
      <c r="A560" s="27" t="s">
        <v>12</v>
      </c>
      <c r="B560" s="380"/>
      <c r="C560" s="381"/>
      <c r="D560" s="381"/>
      <c r="E560" s="382"/>
      <c r="F560" s="41">
        <v>15.619117656220329</v>
      </c>
      <c r="G560" s="380"/>
      <c r="H560" s="382"/>
      <c r="I560" s="43">
        <f>SUM(B560:H560)</f>
        <v>15.619117656220329</v>
      </c>
    </row>
    <row r="561" spans="1:9" ht="15">
      <c r="A561" s="28" t="s">
        <v>58</v>
      </c>
      <c r="B561" s="380"/>
      <c r="C561" s="381"/>
      <c r="D561" s="381"/>
      <c r="E561" s="382"/>
      <c r="F561" s="44">
        <v>1487.5465650216975</v>
      </c>
      <c r="G561" s="380"/>
      <c r="H561" s="382"/>
      <c r="I561" s="40">
        <f t="shared" si="75"/>
        <v>1487.5465650216975</v>
      </c>
    </row>
    <row r="562" spans="1:9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75"/>
        <v>0</v>
      </c>
    </row>
    <row r="565" spans="1:9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75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75"/>
        <v>0</v>
      </c>
    </row>
    <row r="570" spans="1:9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75"/>
        <v>0</v>
      </c>
    </row>
    <row r="571" spans="1:9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75"/>
        <v>0</v>
      </c>
    </row>
    <row r="572" spans="1:9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75"/>
        <v>0</v>
      </c>
    </row>
    <row r="573" spans="1:9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75"/>
        <v>0</v>
      </c>
    </row>
    <row r="574" spans="1:9" ht="15">
      <c r="A574" s="34" t="s">
        <v>26</v>
      </c>
      <c r="B574" s="70">
        <f>SUM(B553:B569)</f>
        <v>0</v>
      </c>
      <c r="C574" s="70">
        <f t="shared" ref="C574:H574" si="76">SUM(C553:C569)</f>
        <v>0</v>
      </c>
      <c r="D574" s="70">
        <f>SUM(D553:D569)</f>
        <v>0</v>
      </c>
      <c r="E574" s="70">
        <f>SUM(E553:E569)</f>
        <v>0</v>
      </c>
      <c r="F574" s="70">
        <f>SUM(F553:F569)</f>
        <v>1503.1656826779179</v>
      </c>
      <c r="G574" s="70">
        <f>SUM(G553:G569)</f>
        <v>0</v>
      </c>
      <c r="H574" s="71">
        <f t="shared" si="76"/>
        <v>0</v>
      </c>
      <c r="I574" s="40">
        <f>SUM(I553:I569)</f>
        <v>1503.1656826779179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77">IF($I574=0,"-",C574/$I574)</f>
        <v>0</v>
      </c>
      <c r="D575" s="49">
        <f t="shared" si="77"/>
        <v>0</v>
      </c>
      <c r="E575" s="49">
        <f t="shared" si="77"/>
        <v>0</v>
      </c>
      <c r="F575" s="49">
        <f t="shared" si="77"/>
        <v>1</v>
      </c>
      <c r="G575" s="49">
        <f t="shared" si="77"/>
        <v>0</v>
      </c>
      <c r="H575" s="72">
        <f t="shared" si="77"/>
        <v>0</v>
      </c>
      <c r="I575" s="50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41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42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35.816064195563065</v>
      </c>
      <c r="C579" s="38">
        <v>0</v>
      </c>
      <c r="D579" s="38">
        <v>6.8288977731352842</v>
      </c>
      <c r="E579" s="38">
        <v>0</v>
      </c>
      <c r="F579" s="396"/>
      <c r="G579" s="38">
        <v>0</v>
      </c>
      <c r="H579" s="39">
        <v>0</v>
      </c>
      <c r="I579" s="40">
        <f>SUM(B579:H579)</f>
        <v>42.644961968698347</v>
      </c>
    </row>
    <row r="580" spans="1:9" ht="15">
      <c r="A580" s="27" t="s">
        <v>8</v>
      </c>
      <c r="B580" s="41">
        <v>27.85361714192193</v>
      </c>
      <c r="C580" s="41">
        <v>0</v>
      </c>
      <c r="D580" s="41">
        <v>6.8788776296605931</v>
      </c>
      <c r="E580" s="41">
        <v>0</v>
      </c>
      <c r="F580" s="397"/>
      <c r="G580" s="41">
        <v>0</v>
      </c>
      <c r="H580" s="42">
        <v>0</v>
      </c>
      <c r="I580" s="43">
        <f t="shared" ref="I580:I599" si="78">SUM(B580:H580)</f>
        <v>34.732494771582523</v>
      </c>
    </row>
    <row r="581" spans="1:9" ht="15">
      <c r="A581" s="28" t="s">
        <v>10</v>
      </c>
      <c r="B581" s="44">
        <v>23.547505610639334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78"/>
        <v>23.547505610639334</v>
      </c>
    </row>
    <row r="582" spans="1:9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78"/>
        <v>0</v>
      </c>
    </row>
    <row r="583" spans="1:9" ht="15">
      <c r="A583" s="28" t="s">
        <v>16</v>
      </c>
      <c r="B583" s="44">
        <v>872.65270555299264</v>
      </c>
      <c r="C583" s="44">
        <v>105.69988356376903</v>
      </c>
      <c r="D583" s="44">
        <v>22.791211869441877</v>
      </c>
      <c r="E583" s="44">
        <v>50.830873950584476</v>
      </c>
      <c r="F583" s="397"/>
      <c r="G583" s="44">
        <v>0</v>
      </c>
      <c r="H583" s="45">
        <v>0</v>
      </c>
      <c r="I583" s="40">
        <f>SUM(B583:H583)</f>
        <v>1051.974674936788</v>
      </c>
    </row>
    <row r="584" spans="1:9" ht="15">
      <c r="A584" s="27" t="s">
        <v>67</v>
      </c>
      <c r="B584" s="41">
        <v>1543.7284776000472</v>
      </c>
      <c r="C584" s="41">
        <v>23.427383963062418</v>
      </c>
      <c r="D584" s="41">
        <v>27.700481343323101</v>
      </c>
      <c r="E584" s="41">
        <v>0</v>
      </c>
      <c r="F584" s="397"/>
      <c r="G584" s="41">
        <v>0</v>
      </c>
      <c r="H584" s="42">
        <v>0</v>
      </c>
      <c r="I584" s="43">
        <f t="shared" si="78"/>
        <v>1594.8563429064327</v>
      </c>
    </row>
    <row r="585" spans="1:9" ht="15">
      <c r="A585" s="28" t="s">
        <v>57</v>
      </c>
      <c r="B585" s="44">
        <v>0</v>
      </c>
      <c r="C585" s="44">
        <v>0</v>
      </c>
      <c r="D585" s="44">
        <v>0.25032841721224103</v>
      </c>
      <c r="E585" s="44">
        <v>116.77436529377123</v>
      </c>
      <c r="F585" s="397"/>
      <c r="G585" s="44">
        <v>0</v>
      </c>
      <c r="H585" s="45">
        <v>0</v>
      </c>
      <c r="I585" s="40">
        <f t="shared" si="78"/>
        <v>117.02469371098347</v>
      </c>
    </row>
    <row r="586" spans="1:9" ht="15">
      <c r="A586" s="27" t="s">
        <v>12</v>
      </c>
      <c r="B586" s="41">
        <v>0</v>
      </c>
      <c r="C586" s="41">
        <v>0</v>
      </c>
      <c r="D586" s="41">
        <v>4.2425182185907635E-2</v>
      </c>
      <c r="E586" s="41">
        <v>1.2404066475886155</v>
      </c>
      <c r="F586" s="397"/>
      <c r="G586" s="41">
        <v>0</v>
      </c>
      <c r="H586" s="42">
        <v>0</v>
      </c>
      <c r="I586" s="43">
        <f>SUM(B586:H586)</f>
        <v>1.2828318297745231</v>
      </c>
    </row>
    <row r="587" spans="1:9" ht="15">
      <c r="A587" s="28" t="s">
        <v>58</v>
      </c>
      <c r="B587" s="44">
        <v>0</v>
      </c>
      <c r="C587" s="44">
        <v>0</v>
      </c>
      <c r="D587" s="44">
        <v>0</v>
      </c>
      <c r="E587" s="44">
        <v>22.212026559324912</v>
      </c>
      <c r="F587" s="397"/>
      <c r="G587" s="44">
        <v>0</v>
      </c>
      <c r="H587" s="45">
        <v>0</v>
      </c>
      <c r="I587" s="40">
        <f t="shared" si="78"/>
        <v>22.212026559324912</v>
      </c>
    </row>
    <row r="588" spans="1:9" ht="15">
      <c r="A588" s="27" t="s">
        <v>17</v>
      </c>
      <c r="B588" s="41">
        <v>303.63302160446278</v>
      </c>
      <c r="C588" s="41">
        <v>1.6451731929263007</v>
      </c>
      <c r="D588" s="41">
        <v>38.536013066112929</v>
      </c>
      <c r="E588" s="41">
        <v>5.2531260762083747</v>
      </c>
      <c r="F588" s="397"/>
      <c r="G588" s="41">
        <v>0</v>
      </c>
      <c r="H588" s="42">
        <v>0</v>
      </c>
      <c r="I588" s="43">
        <f>SUM(B588:H588)</f>
        <v>349.06733393971041</v>
      </c>
    </row>
    <row r="589" spans="1:9" ht="15">
      <c r="A589" s="28" t="s">
        <v>139</v>
      </c>
      <c r="B589" s="44">
        <v>4130.0866464408264</v>
      </c>
      <c r="C589" s="44">
        <v>650.84707056036621</v>
      </c>
      <c r="D589" s="44">
        <v>126.93548340505907</v>
      </c>
      <c r="E589" s="44">
        <v>99.951465655341138</v>
      </c>
      <c r="F589" s="397"/>
      <c r="G589" s="44">
        <v>0</v>
      </c>
      <c r="H589" s="45">
        <v>0</v>
      </c>
      <c r="I589" s="40">
        <f>SUM(B589:H589)</f>
        <v>5007.8206660615924</v>
      </c>
    </row>
    <row r="590" spans="1:9" ht="15">
      <c r="A590" s="27" t="s">
        <v>25</v>
      </c>
      <c r="B590" s="41">
        <v>926.00310690024639</v>
      </c>
      <c r="C590" s="41">
        <v>0</v>
      </c>
      <c r="D590" s="41">
        <v>2042.3272381795784</v>
      </c>
      <c r="E590" s="41">
        <v>450.05420205185112</v>
      </c>
      <c r="F590" s="397"/>
      <c r="G590" s="41">
        <v>1399.2255851418413</v>
      </c>
      <c r="H590" s="42">
        <v>0.36426466145045899</v>
      </c>
      <c r="I590" s="43">
        <f t="shared" si="78"/>
        <v>4817.9743969349684</v>
      </c>
    </row>
    <row r="591" spans="1:9" ht="15">
      <c r="A591" s="28" t="s">
        <v>24</v>
      </c>
      <c r="B591" s="44">
        <v>1462.1350121240737</v>
      </c>
      <c r="C591" s="44">
        <v>9.2696750527310048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>SUM(B591:H591)</f>
        <v>1471.4046871768046</v>
      </c>
    </row>
    <row r="592" spans="1:9" ht="15">
      <c r="A592" s="27" t="s">
        <v>59</v>
      </c>
      <c r="B592" s="41">
        <v>48.96463829321295</v>
      </c>
      <c r="C592" s="41">
        <v>0</v>
      </c>
      <c r="D592" s="41">
        <v>8.7044707850732159</v>
      </c>
      <c r="E592" s="41">
        <v>0</v>
      </c>
      <c r="F592" s="397"/>
      <c r="G592" s="41">
        <v>0</v>
      </c>
      <c r="H592" s="42">
        <v>0</v>
      </c>
      <c r="I592" s="43">
        <f>SUM(B592:H592)</f>
        <v>57.669109078286169</v>
      </c>
    </row>
    <row r="593" spans="1:42" ht="15">
      <c r="A593" s="28" t="s">
        <v>22</v>
      </c>
      <c r="B593" s="44">
        <v>521.36976666784551</v>
      </c>
      <c r="C593" s="44">
        <v>0</v>
      </c>
      <c r="D593" s="44">
        <v>32.157679588715403</v>
      </c>
      <c r="E593" s="44">
        <v>0</v>
      </c>
      <c r="F593" s="397"/>
      <c r="G593" s="44">
        <v>0</v>
      </c>
      <c r="H593" s="45">
        <v>0</v>
      </c>
      <c r="I593" s="40">
        <f t="shared" si="78"/>
        <v>553.52744625656089</v>
      </c>
    </row>
    <row r="594" spans="1:42" ht="15">
      <c r="A594" s="27" t="s">
        <v>21</v>
      </c>
      <c r="B594" s="41">
        <v>73.414315776525697</v>
      </c>
      <c r="C594" s="41">
        <v>0</v>
      </c>
      <c r="D594" s="41">
        <v>1.356421805564237</v>
      </c>
      <c r="E594" s="41">
        <v>0</v>
      </c>
      <c r="F594" s="397"/>
      <c r="G594" s="41">
        <v>0</v>
      </c>
      <c r="H594" s="42">
        <v>0</v>
      </c>
      <c r="I594" s="43">
        <f>SUM(B594:H594)</f>
        <v>74.770737582089936</v>
      </c>
    </row>
    <row r="595" spans="1:42" ht="15">
      <c r="A595" s="29" t="s">
        <v>63</v>
      </c>
      <c r="B595" s="44">
        <v>567.33269735995941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78"/>
        <v>567.33269735995941</v>
      </c>
    </row>
    <row r="596" spans="1:42">
      <c r="A596" s="58" t="s">
        <v>23</v>
      </c>
      <c r="B596" s="62">
        <v>567.33269735995941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78"/>
        <v>567.33269735995941</v>
      </c>
    </row>
    <row r="597" spans="1:42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78"/>
        <v>0</v>
      </c>
    </row>
    <row r="598" spans="1:42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78"/>
        <v>0</v>
      </c>
    </row>
    <row r="599" spans="1:42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78"/>
        <v>0</v>
      </c>
    </row>
    <row r="600" spans="1:42" ht="15">
      <c r="A600" s="34" t="s">
        <v>26</v>
      </c>
      <c r="B600" s="70">
        <f>SUM(B579:B595)</f>
        <v>10536.537575268318</v>
      </c>
      <c r="C600" s="70">
        <f t="shared" ref="C600:H600" si="79">SUM(C579:C595)</f>
        <v>790.88918633285505</v>
      </c>
      <c r="D600" s="70">
        <f>SUM(D579:D595)</f>
        <v>2314.5095290450627</v>
      </c>
      <c r="E600" s="70">
        <f>SUM(E579:E595)</f>
        <v>746.31646623466986</v>
      </c>
      <c r="F600" s="70">
        <f>SUM(F579:F595)</f>
        <v>0</v>
      </c>
      <c r="G600" s="70">
        <f>SUM(G579:G595)</f>
        <v>1399.2255851418413</v>
      </c>
      <c r="H600" s="71">
        <f t="shared" si="79"/>
        <v>0.36426466145045899</v>
      </c>
      <c r="I600" s="40">
        <f>SUM(I579:I595)</f>
        <v>15787.842606684197</v>
      </c>
    </row>
    <row r="601" spans="1:42" ht="15" thickBot="1">
      <c r="A601" s="61" t="s">
        <v>86</v>
      </c>
      <c r="B601" s="49">
        <f>IF($I600=0,"-",B600/$I600)</f>
        <v>0.66738298814857699</v>
      </c>
      <c r="C601" s="49">
        <f t="shared" ref="C601:H601" si="80">IF($I600=0,"-",C600/$I600)</f>
        <v>5.0094823341981592E-2</v>
      </c>
      <c r="D601" s="49">
        <f t="shared" si="80"/>
        <v>0.14660074759455446</v>
      </c>
      <c r="E601" s="49">
        <f t="shared" si="80"/>
        <v>4.7271592758259269E-2</v>
      </c>
      <c r="F601" s="49">
        <f t="shared" si="80"/>
        <v>0</v>
      </c>
      <c r="G601" s="49">
        <f t="shared" si="80"/>
        <v>8.8626775677979108E-2</v>
      </c>
      <c r="H601" s="72">
        <f t="shared" si="80"/>
        <v>2.3072478648617766E-5</v>
      </c>
      <c r="I601" s="50">
        <f>SUM(B601:H601)</f>
        <v>1</v>
      </c>
    </row>
    <row r="602" spans="1:42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2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2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2" ht="15">
      <c r="A605" s="26" t="s">
        <v>7</v>
      </c>
      <c r="B605" s="38">
        <v>60.690869837638566</v>
      </c>
      <c r="C605" s="38">
        <v>0</v>
      </c>
      <c r="D605" s="38">
        <v>4.1498030658214402</v>
      </c>
      <c r="E605" s="38">
        <v>0</v>
      </c>
      <c r="F605" s="396"/>
      <c r="G605" s="38">
        <v>0</v>
      </c>
      <c r="H605" s="39">
        <v>0</v>
      </c>
      <c r="I605" s="40">
        <f>SUM(B605:H605)</f>
        <v>64.840672903460003</v>
      </c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</row>
    <row r="606" spans="1:42" ht="15">
      <c r="A606" s="27" t="s">
        <v>8</v>
      </c>
      <c r="B606" s="41">
        <v>315.6129239647392</v>
      </c>
      <c r="C606" s="41">
        <v>0</v>
      </c>
      <c r="D606" s="41">
        <v>21.580370869383874</v>
      </c>
      <c r="E606" s="41">
        <v>0</v>
      </c>
      <c r="F606" s="397"/>
      <c r="G606" s="41">
        <v>0</v>
      </c>
      <c r="H606" s="42">
        <v>0</v>
      </c>
      <c r="I606" s="43">
        <f t="shared" ref="I606:I625" si="81">SUM(B606:H606)</f>
        <v>337.19329483412309</v>
      </c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</row>
    <row r="607" spans="1:42" ht="15">
      <c r="A607" s="28" t="s">
        <v>10</v>
      </c>
      <c r="B607" s="44">
        <v>1134.6829244416497</v>
      </c>
      <c r="C607" s="44">
        <v>0</v>
      </c>
      <c r="D607" s="44">
        <v>77.585157226779458</v>
      </c>
      <c r="E607" s="44">
        <v>0</v>
      </c>
      <c r="F607" s="397"/>
      <c r="G607" s="44">
        <v>0</v>
      </c>
      <c r="H607" s="45">
        <v>0</v>
      </c>
      <c r="I607" s="40">
        <f t="shared" si="81"/>
        <v>1212.2680816684292</v>
      </c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</row>
    <row r="608" spans="1:42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81"/>
        <v>0</v>
      </c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</row>
    <row r="609" spans="1:42" ht="15">
      <c r="A609" s="28" t="s">
        <v>16</v>
      </c>
      <c r="B609" s="44">
        <v>1441.2611318758152</v>
      </c>
      <c r="C609" s="44">
        <v>0</v>
      </c>
      <c r="D609" s="44">
        <v>113.49737068709223</v>
      </c>
      <c r="E609" s="44">
        <v>0</v>
      </c>
      <c r="F609" s="397"/>
      <c r="G609" s="44">
        <v>0</v>
      </c>
      <c r="H609" s="45">
        <v>0</v>
      </c>
      <c r="I609" s="40">
        <f>SUM(B609:H609)</f>
        <v>1554.7585025629073</v>
      </c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</row>
    <row r="610" spans="1:42" ht="15">
      <c r="A610" s="27" t="s">
        <v>67</v>
      </c>
      <c r="B610" s="41">
        <v>9758.8553536271684</v>
      </c>
      <c r="C610" s="41">
        <v>0</v>
      </c>
      <c r="D610" s="41">
        <v>768.49669990807251</v>
      </c>
      <c r="E610" s="41">
        <v>0</v>
      </c>
      <c r="F610" s="397"/>
      <c r="G610" s="41">
        <v>0</v>
      </c>
      <c r="H610" s="42">
        <v>0</v>
      </c>
      <c r="I610" s="43">
        <f t="shared" si="81"/>
        <v>10527.35205353524</v>
      </c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</row>
    <row r="611" spans="1:42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81"/>
        <v>0</v>
      </c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</row>
    <row r="612" spans="1:42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</row>
    <row r="613" spans="1:42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81"/>
        <v>0</v>
      </c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</row>
    <row r="614" spans="1:42" ht="15">
      <c r="A614" s="27" t="s">
        <v>17</v>
      </c>
      <c r="B614" s="41">
        <v>612.82103014655536</v>
      </c>
      <c r="C614" s="41">
        <v>0</v>
      </c>
      <c r="D614" s="41">
        <v>48.258829774216331</v>
      </c>
      <c r="E614" s="41">
        <v>0</v>
      </c>
      <c r="F614" s="397"/>
      <c r="G614" s="41">
        <v>0</v>
      </c>
      <c r="H614" s="42">
        <v>0</v>
      </c>
      <c r="I614" s="43">
        <f>SUM(B614:H614)</f>
        <v>661.0798599207717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</row>
    <row r="615" spans="1:42" ht="15">
      <c r="A615" s="28" t="s">
        <v>139</v>
      </c>
      <c r="B615" s="44">
        <v>4776.1338738701115</v>
      </c>
      <c r="C615" s="44">
        <v>0</v>
      </c>
      <c r="D615" s="44">
        <v>1508.252802274772</v>
      </c>
      <c r="E615" s="44">
        <v>0</v>
      </c>
      <c r="F615" s="397"/>
      <c r="G615" s="44">
        <v>0</v>
      </c>
      <c r="H615" s="45">
        <v>0</v>
      </c>
      <c r="I615" s="40">
        <f>SUM(B615:H615)</f>
        <v>6284.3866761448835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</row>
    <row r="616" spans="1:42" ht="15">
      <c r="A616" s="27" t="s">
        <v>25</v>
      </c>
      <c r="B616" s="41">
        <v>904.7541957628099</v>
      </c>
      <c r="C616" s="41">
        <v>0</v>
      </c>
      <c r="D616" s="41">
        <v>1027.7304942160074</v>
      </c>
      <c r="E616" s="41">
        <v>5746.2566287561067</v>
      </c>
      <c r="F616" s="397"/>
      <c r="G616" s="41">
        <v>1504.971974198028</v>
      </c>
      <c r="H616" s="42">
        <v>0</v>
      </c>
      <c r="I616" s="43">
        <f t="shared" si="81"/>
        <v>9183.7132929329528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</row>
    <row r="617" spans="1:42" ht="15">
      <c r="A617" s="28" t="s">
        <v>24</v>
      </c>
      <c r="B617" s="44">
        <v>2611.552898292076</v>
      </c>
      <c r="C617" s="44">
        <v>0</v>
      </c>
      <c r="D617" s="44">
        <v>607.81704536186385</v>
      </c>
      <c r="E617" s="44">
        <v>0</v>
      </c>
      <c r="F617" s="397"/>
      <c r="G617" s="44">
        <v>0</v>
      </c>
      <c r="H617" s="45">
        <v>0</v>
      </c>
      <c r="I617" s="40">
        <f>SUM(B617:H617)</f>
        <v>3219.36994365394</v>
      </c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</row>
    <row r="618" spans="1:42" ht="15">
      <c r="A618" s="27" t="s">
        <v>59</v>
      </c>
      <c r="B618" s="41">
        <v>9919.0901133259522</v>
      </c>
      <c r="C618" s="41">
        <v>0</v>
      </c>
      <c r="D618" s="41">
        <v>1041.2304538850447</v>
      </c>
      <c r="E618" s="41">
        <v>0</v>
      </c>
      <c r="F618" s="397"/>
      <c r="G618" s="41">
        <v>0</v>
      </c>
      <c r="H618" s="42">
        <v>0</v>
      </c>
      <c r="I618" s="43">
        <f>SUM(B618:H618)</f>
        <v>10960.320567210996</v>
      </c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</row>
    <row r="619" spans="1:42" ht="15">
      <c r="A619" s="28" t="s">
        <v>22</v>
      </c>
      <c r="B619" s="44">
        <v>1850.850568018737</v>
      </c>
      <c r="C619" s="44">
        <v>0</v>
      </c>
      <c r="D619" s="44">
        <v>194.28818117323758</v>
      </c>
      <c r="E619" s="44">
        <v>0</v>
      </c>
      <c r="F619" s="397"/>
      <c r="G619" s="44">
        <v>0</v>
      </c>
      <c r="H619" s="45">
        <v>0</v>
      </c>
      <c r="I619" s="40">
        <f t="shared" si="81"/>
        <v>2045.1387491919745</v>
      </c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</row>
    <row r="620" spans="1:42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</row>
    <row r="621" spans="1:42" ht="15">
      <c r="A621" s="29" t="s">
        <v>63</v>
      </c>
      <c r="B621" s="44">
        <v>188.20680923721719</v>
      </c>
      <c r="C621" s="44">
        <v>0</v>
      </c>
      <c r="D621" s="44">
        <v>546.36751365882117</v>
      </c>
      <c r="E621" s="44">
        <v>0</v>
      </c>
      <c r="F621" s="397"/>
      <c r="G621" s="44">
        <v>0</v>
      </c>
      <c r="H621" s="45">
        <v>0</v>
      </c>
      <c r="I621" s="40">
        <f t="shared" si="81"/>
        <v>734.57432289603832</v>
      </c>
      <c r="AG621" s="15"/>
      <c r="AH621" s="14"/>
      <c r="AI621" s="14"/>
      <c r="AJ621" s="14"/>
      <c r="AK621" s="14"/>
      <c r="AL621" s="14"/>
      <c r="AM621" s="14"/>
      <c r="AN621" s="14"/>
      <c r="AO621" s="14"/>
      <c r="AP621" s="14"/>
    </row>
    <row r="622" spans="1:42">
      <c r="A622" s="58" t="s">
        <v>23</v>
      </c>
      <c r="B622" s="62">
        <v>184.46280923721719</v>
      </c>
      <c r="C622" s="62">
        <v>0</v>
      </c>
      <c r="D622" s="62">
        <v>546.1115136588212</v>
      </c>
      <c r="E622" s="62">
        <v>0</v>
      </c>
      <c r="F622" s="397"/>
      <c r="G622" s="62">
        <v>0</v>
      </c>
      <c r="H622" s="63">
        <v>0</v>
      </c>
      <c r="I622" s="64">
        <f t="shared" si="81"/>
        <v>730.57432289603844</v>
      </c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</row>
    <row r="623" spans="1:42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81"/>
        <v>0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</row>
    <row r="624" spans="1:42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81"/>
        <v>0</v>
      </c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</row>
    <row r="625" spans="1:42" ht="15" thickBot="1">
      <c r="A625" s="60" t="s">
        <v>11</v>
      </c>
      <c r="B625" s="54">
        <v>3.7439999999999998</v>
      </c>
      <c r="C625" s="54">
        <v>0</v>
      </c>
      <c r="D625" s="54">
        <v>0.25600000000000001</v>
      </c>
      <c r="E625" s="54">
        <v>0</v>
      </c>
      <c r="F625" s="398"/>
      <c r="G625" s="54">
        <v>0</v>
      </c>
      <c r="H625" s="68">
        <v>0</v>
      </c>
      <c r="I625" s="69">
        <f t="shared" si="81"/>
        <v>4</v>
      </c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</row>
    <row r="626" spans="1:42" ht="15">
      <c r="A626" s="34" t="s">
        <v>26</v>
      </c>
      <c r="B626" s="70">
        <f>SUM(B605:B621)</f>
        <v>33574.512692400465</v>
      </c>
      <c r="C626" s="70">
        <f t="shared" ref="C626:H626" si="82">SUM(C605:C621)</f>
        <v>0</v>
      </c>
      <c r="D626" s="70">
        <f>SUM(D605:D621)</f>
        <v>5959.2547221011127</v>
      </c>
      <c r="E626" s="70">
        <f>SUM(E605:E621)</f>
        <v>5746.2566287561067</v>
      </c>
      <c r="F626" s="70">
        <f>SUM(F605:F621)</f>
        <v>0</v>
      </c>
      <c r="G626" s="70">
        <f>SUM(G605:G621)</f>
        <v>1504.971974198028</v>
      </c>
      <c r="H626" s="71">
        <f t="shared" si="82"/>
        <v>0</v>
      </c>
      <c r="I626" s="40">
        <f>SUM(I605:I621)</f>
        <v>46784.99601745572</v>
      </c>
    </row>
    <row r="627" spans="1:42" ht="15" thickBot="1">
      <c r="A627" s="61" t="s">
        <v>86</v>
      </c>
      <c r="B627" s="49">
        <f>IF($I626=0,"-",B626/$I626)</f>
        <v>0.71763418938570911</v>
      </c>
      <c r="C627" s="49">
        <f t="shared" ref="C627:H627" si="83">IF($I626=0,"-",C626/$I626)</f>
        <v>0</v>
      </c>
      <c r="D627" s="49">
        <f t="shared" si="83"/>
        <v>0.12737533887739746</v>
      </c>
      <c r="E627" s="49">
        <f t="shared" si="83"/>
        <v>0.12282263798017956</v>
      </c>
      <c r="F627" s="49">
        <f t="shared" si="83"/>
        <v>0</v>
      </c>
      <c r="G627" s="49">
        <f t="shared" si="83"/>
        <v>3.2167833756713698E-2</v>
      </c>
      <c r="H627" s="72">
        <f t="shared" si="83"/>
        <v>0</v>
      </c>
      <c r="I627" s="50">
        <f>SUM(B627:H627)</f>
        <v>0.99999999999999989</v>
      </c>
    </row>
    <row r="628" spans="1:42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2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2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2" ht="15">
      <c r="A631" s="26" t="s">
        <v>7</v>
      </c>
      <c r="B631" s="38">
        <v>0.35667450998697858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0.35667450998697858</v>
      </c>
    </row>
    <row r="632" spans="1:42" ht="15">
      <c r="A632" s="27" t="s">
        <v>8</v>
      </c>
      <c r="B632" s="41">
        <v>12.907562099649871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4">SUM(B632:H632)</f>
        <v>12.907562099649871</v>
      </c>
    </row>
    <row r="633" spans="1:42" ht="15">
      <c r="A633" s="28" t="s">
        <v>10</v>
      </c>
      <c r="B633" s="44">
        <v>24.179524197151803</v>
      </c>
      <c r="C633" s="44">
        <v>0</v>
      </c>
      <c r="D633" s="44">
        <v>7.745778651248969E-2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4"/>
        <v>24.256981983664293</v>
      </c>
    </row>
    <row r="634" spans="1:42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4"/>
        <v>0</v>
      </c>
    </row>
    <row r="635" spans="1:42" ht="15">
      <c r="A635" s="28" t="s">
        <v>16</v>
      </c>
      <c r="B635" s="44">
        <v>372.75682774875776</v>
      </c>
      <c r="C635" s="44">
        <v>1.6110783730984879</v>
      </c>
      <c r="D635" s="44">
        <v>30.036644469342239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404.40455059119853</v>
      </c>
    </row>
    <row r="636" spans="1:42" ht="15">
      <c r="A636" s="27" t="s">
        <v>67</v>
      </c>
      <c r="B636" s="41">
        <v>9.2624337442825464</v>
      </c>
      <c r="C636" s="41">
        <v>0.20903281136261903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4"/>
        <v>9.4714665556451649</v>
      </c>
    </row>
    <row r="637" spans="1:42" ht="15">
      <c r="A637" s="28" t="s">
        <v>57</v>
      </c>
      <c r="B637" s="44">
        <v>0</v>
      </c>
      <c r="C637" s="44">
        <v>1.0672090485014163</v>
      </c>
      <c r="D637" s="44">
        <v>0</v>
      </c>
      <c r="E637" s="44">
        <v>51.797696298112321</v>
      </c>
      <c r="F637" s="44">
        <v>2045.6350062766037</v>
      </c>
      <c r="G637" s="44">
        <v>0</v>
      </c>
      <c r="H637" s="45">
        <v>0</v>
      </c>
      <c r="I637" s="40">
        <f t="shared" si="84"/>
        <v>2098.4999116232175</v>
      </c>
    </row>
    <row r="638" spans="1:42" ht="15">
      <c r="A638" s="27" t="s">
        <v>12</v>
      </c>
      <c r="B638" s="41">
        <v>0</v>
      </c>
      <c r="C638" s="41">
        <v>0</v>
      </c>
      <c r="D638" s="41">
        <v>0</v>
      </c>
      <c r="E638" s="41">
        <v>30.151685466337181</v>
      </c>
      <c r="F638" s="41">
        <v>0</v>
      </c>
      <c r="G638" s="41">
        <v>0</v>
      </c>
      <c r="H638" s="42">
        <v>0</v>
      </c>
      <c r="I638" s="43">
        <f>SUM(B638:H638)</f>
        <v>30.151685466337181</v>
      </c>
    </row>
    <row r="639" spans="1:42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4"/>
        <v>0</v>
      </c>
    </row>
    <row r="640" spans="1:42" ht="15">
      <c r="A640" s="27" t="s">
        <v>17</v>
      </c>
      <c r="B640" s="41">
        <v>52.318098760634399</v>
      </c>
      <c r="C640" s="41">
        <v>0</v>
      </c>
      <c r="D640" s="41">
        <v>0.25328404348224898</v>
      </c>
      <c r="E640" s="41">
        <v>1.5411607703873416</v>
      </c>
      <c r="F640" s="41">
        <v>0</v>
      </c>
      <c r="G640" s="41">
        <v>0</v>
      </c>
      <c r="H640" s="42">
        <v>0</v>
      </c>
      <c r="I640" s="43">
        <f>SUM(B640:H640)</f>
        <v>54.112543574503988</v>
      </c>
    </row>
    <row r="641" spans="1:9" ht="15">
      <c r="A641" s="28" t="s">
        <v>139</v>
      </c>
      <c r="B641" s="44">
        <v>56.600418939865982</v>
      </c>
      <c r="C641" s="44">
        <v>0</v>
      </c>
      <c r="D641" s="44">
        <v>14.628736948588074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71.229155888454059</v>
      </c>
    </row>
    <row r="642" spans="1:9" ht="15">
      <c r="A642" s="27" t="s">
        <v>25</v>
      </c>
      <c r="B642" s="41">
        <v>216.85064309811591</v>
      </c>
      <c r="C642" s="41">
        <v>0.28175912956610849</v>
      </c>
      <c r="D642" s="41">
        <v>4.4854040209484172</v>
      </c>
      <c r="E642" s="41">
        <v>360.33786716263575</v>
      </c>
      <c r="F642" s="41">
        <v>0</v>
      </c>
      <c r="G642" s="41">
        <v>121.51322688674483</v>
      </c>
      <c r="H642" s="42">
        <v>1.7048295010328296</v>
      </c>
      <c r="I642" s="43">
        <f t="shared" si="84"/>
        <v>705.17372979904383</v>
      </c>
    </row>
    <row r="643" spans="1:9" ht="15">
      <c r="A643" s="28" t="s">
        <v>24</v>
      </c>
      <c r="B643" s="44">
        <v>45.096909098273734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45.096909098273734</v>
      </c>
    </row>
    <row r="644" spans="1:9" ht="15">
      <c r="A644" s="27" t="s">
        <v>59</v>
      </c>
      <c r="B644" s="41">
        <v>427.9017672538734</v>
      </c>
      <c r="C644" s="41">
        <v>19.382497770276778</v>
      </c>
      <c r="D644" s="41">
        <v>243.65051700608964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690.93478203023983</v>
      </c>
    </row>
    <row r="645" spans="1:9" ht="15">
      <c r="A645" s="28" t="s">
        <v>22</v>
      </c>
      <c r="B645" s="44">
        <v>626.07210690255056</v>
      </c>
      <c r="C645" s="44">
        <v>0</v>
      </c>
      <c r="D645" s="44">
        <v>0</v>
      </c>
      <c r="E645" s="44">
        <v>0</v>
      </c>
      <c r="F645" s="44">
        <v>83.852292576312323</v>
      </c>
      <c r="G645" s="44">
        <v>0</v>
      </c>
      <c r="H645" s="45">
        <v>0</v>
      </c>
      <c r="I645" s="40">
        <f>SUM(B645:H645)</f>
        <v>709.92439947886282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63</v>
      </c>
      <c r="B647" s="44">
        <v>9.8647902035230537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4"/>
        <v>9.8647902035230537</v>
      </c>
    </row>
    <row r="648" spans="1:9">
      <c r="A648" s="58" t="s">
        <v>23</v>
      </c>
      <c r="B648" s="62">
        <v>9.8647902035230537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84"/>
        <v>9.8647902035230537</v>
      </c>
    </row>
    <row r="649" spans="1:9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4"/>
        <v>0</v>
      </c>
    </row>
    <row r="650" spans="1:9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84"/>
        <v>0</v>
      </c>
    </row>
    <row r="651" spans="1:9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84"/>
        <v>0</v>
      </c>
    </row>
    <row r="652" spans="1:9" ht="15">
      <c r="A652" s="34" t="s">
        <v>26</v>
      </c>
      <c r="B652" s="70">
        <f>SUM(B631:B647)</f>
        <v>1854.1677565566658</v>
      </c>
      <c r="C652" s="70">
        <f t="shared" ref="C652:H652" si="85">SUM(C631:C647)</f>
        <v>22.551577132805409</v>
      </c>
      <c r="D652" s="70">
        <f>SUM(D631:D647)</f>
        <v>293.13204427496311</v>
      </c>
      <c r="E652" s="70">
        <f>SUM(E631:E647)</f>
        <v>443.82840969747258</v>
      </c>
      <c r="F652" s="70">
        <f>SUM(F631:F647)</f>
        <v>2129.487298852916</v>
      </c>
      <c r="G652" s="70">
        <f>SUM(G631:G647)</f>
        <v>121.51322688674483</v>
      </c>
      <c r="H652" s="71">
        <f t="shared" si="85"/>
        <v>1.7048295010328296</v>
      </c>
      <c r="I652" s="40">
        <v>5150.9275701424285</v>
      </c>
    </row>
    <row r="653" spans="1:9" ht="15" thickBot="1">
      <c r="A653" s="61" t="s">
        <v>86</v>
      </c>
      <c r="B653" s="49">
        <f>IF($I652=0,"-",B652/$I652)</f>
        <v>0.35996774004442</v>
      </c>
      <c r="C653" s="49">
        <f t="shared" ref="C653:H653" si="86">IF($I652=0,"-",C652/$I652)</f>
        <v>4.3781584628614445E-3</v>
      </c>
      <c r="D653" s="49">
        <f t="shared" si="86"/>
        <v>5.6908593701475343E-2</v>
      </c>
      <c r="E653" s="49">
        <f t="shared" si="86"/>
        <v>8.6164754532784132E-2</v>
      </c>
      <c r="F653" s="49">
        <f t="shared" si="86"/>
        <v>0.41341821834121295</v>
      </c>
      <c r="G653" s="49">
        <f t="shared" si="86"/>
        <v>2.3590552426149696E-2</v>
      </c>
      <c r="H653" s="72">
        <f t="shared" si="86"/>
        <v>3.3097524238448749E-4</v>
      </c>
      <c r="I653" s="50">
        <f>SUM(B653:H653)</f>
        <v>0.94475899275128805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53"/>
  <sheetViews>
    <sheetView topLeftCell="B1" zoomScale="60" zoomScaleNormal="60" workbookViewId="0">
      <selection activeCell="A2" sqref="A2"/>
    </sheetView>
  </sheetViews>
  <sheetFormatPr baseColWidth="10" defaultColWidth="12.625" defaultRowHeight="14.25"/>
  <cols>
    <col min="1" max="1" width="53.25" style="2" bestFit="1" customWidth="1"/>
    <col min="2" max="9" width="16.625" style="2" customWidth="1"/>
    <col min="10" max="10" width="16.625" style="1" customWidth="1"/>
    <col min="11" max="11" width="36.625" style="1" customWidth="1"/>
    <col min="12" max="20" width="16.625" style="1" customWidth="1"/>
    <col min="21" max="21" width="36.625" style="1" customWidth="1"/>
    <col min="22" max="35" width="16.625" style="2" customWidth="1"/>
    <col min="36" max="42" width="16.625" style="1" customWidth="1"/>
    <col min="43" max="16384" width="12.625" style="1"/>
  </cols>
  <sheetData>
    <row r="1" spans="1:35" s="51" customFormat="1" ht="15" customHeight="1" thickTop="1">
      <c r="A1" s="412" t="s">
        <v>98</v>
      </c>
      <c r="B1" s="413"/>
      <c r="C1" s="413"/>
      <c r="D1" s="413"/>
      <c r="E1" s="413"/>
      <c r="F1" s="413"/>
      <c r="G1" s="413"/>
      <c r="H1" s="413"/>
      <c r="I1" s="41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5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51" customFormat="1" ht="36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5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J4"/>
    </row>
    <row r="5" spans="1:35" ht="28.5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98.788750759390496</v>
      </c>
      <c r="C7" s="38">
        <f t="shared" ref="C7:H7" si="0">C33+C85</f>
        <v>1971.3191376436273</v>
      </c>
      <c r="D7" s="38">
        <f t="shared" si="0"/>
        <v>1033.7996569927457</v>
      </c>
      <c r="E7" s="38">
        <f t="shared" si="0"/>
        <v>0.64561247004092892</v>
      </c>
      <c r="F7" s="38">
        <f>F59+F85</f>
        <v>0.45546445572557759</v>
      </c>
      <c r="G7" s="38">
        <f t="shared" si="0"/>
        <v>0</v>
      </c>
      <c r="H7" s="39">
        <f t="shared" si="0"/>
        <v>0</v>
      </c>
      <c r="I7" s="40">
        <f>SUM(B7:H7)</f>
        <v>3105.0086223215294</v>
      </c>
      <c r="J7" s="290"/>
      <c r="K7" s="32">
        <v>0</v>
      </c>
    </row>
    <row r="8" spans="1:35" ht="15">
      <c r="A8" s="27" t="s">
        <v>8</v>
      </c>
      <c r="B8" s="41">
        <f t="shared" ref="B8:H23" si="1">B34+B86</f>
        <v>502.42220553730868</v>
      </c>
      <c r="C8" s="41">
        <f t="shared" si="1"/>
        <v>0</v>
      </c>
      <c r="D8" s="41">
        <f t="shared" si="1"/>
        <v>47.26651477898389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549.68872031629257</v>
      </c>
      <c r="J8" s="290"/>
      <c r="K8" s="32">
        <v>0</v>
      </c>
    </row>
    <row r="9" spans="1:35" ht="15">
      <c r="A9" s="28" t="s">
        <v>10</v>
      </c>
      <c r="B9" s="44">
        <f t="shared" si="1"/>
        <v>1493.5537586474725</v>
      </c>
      <c r="C9" s="44">
        <f t="shared" si="1"/>
        <v>0</v>
      </c>
      <c r="D9" s="44">
        <f t="shared" si="1"/>
        <v>2663.3715098681178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4156.9252685155898</v>
      </c>
      <c r="J9" s="290"/>
      <c r="K9" s="32">
        <v>0</v>
      </c>
    </row>
    <row r="10" spans="1:3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si="1"/>
        <v>0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0</v>
      </c>
      <c r="J10" s="290"/>
      <c r="K10" s="32">
        <v>0</v>
      </c>
    </row>
    <row r="11" spans="1:35" ht="15">
      <c r="A11" s="28" t="s">
        <v>16</v>
      </c>
      <c r="B11" s="44">
        <f t="shared" si="1"/>
        <v>4218.4046175214899</v>
      </c>
      <c r="C11" s="44">
        <f t="shared" si="1"/>
        <v>1190.3838119573052</v>
      </c>
      <c r="D11" s="44">
        <f t="shared" si="1"/>
        <v>943.31547967115796</v>
      </c>
      <c r="E11" s="44">
        <f t="shared" si="1"/>
        <v>53.763682133174015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6405.8675912831268</v>
      </c>
      <c r="J11" s="290"/>
      <c r="K11" s="32">
        <v>0</v>
      </c>
    </row>
    <row r="12" spans="1:35" ht="15">
      <c r="A12" s="27" t="s">
        <v>67</v>
      </c>
      <c r="B12" s="41">
        <f t="shared" si="1"/>
        <v>12132.215810569051</v>
      </c>
      <c r="C12" s="41">
        <f t="shared" si="1"/>
        <v>182.91867684145913</v>
      </c>
      <c r="D12" s="41">
        <f t="shared" si="1"/>
        <v>947.2280601727706</v>
      </c>
      <c r="E12" s="41">
        <f t="shared" si="1"/>
        <v>23.504056159904636</v>
      </c>
      <c r="F12" s="41">
        <f t="shared" si="2"/>
        <v>0</v>
      </c>
      <c r="G12" s="41">
        <f t="shared" si="1"/>
        <v>0</v>
      </c>
      <c r="H12" s="42">
        <f t="shared" si="1"/>
        <v>0</v>
      </c>
      <c r="I12" s="43">
        <f t="shared" si="3"/>
        <v>13285.866603743185</v>
      </c>
      <c r="J12" s="290"/>
      <c r="K12" s="32">
        <v>0</v>
      </c>
    </row>
    <row r="13" spans="1:35" ht="15">
      <c r="A13" s="28" t="s">
        <v>57</v>
      </c>
      <c r="B13" s="44">
        <f t="shared" si="1"/>
        <v>0.67541372390828724</v>
      </c>
      <c r="C13" s="44">
        <f t="shared" si="1"/>
        <v>4.5851356878433558</v>
      </c>
      <c r="D13" s="44">
        <f t="shared" si="1"/>
        <v>4.4860368142521514</v>
      </c>
      <c r="E13" s="44">
        <f t="shared" si="1"/>
        <v>1763.8363375283441</v>
      </c>
      <c r="F13" s="44">
        <f t="shared" si="2"/>
        <v>35918.24093694795</v>
      </c>
      <c r="G13" s="44">
        <f t="shared" si="1"/>
        <v>0</v>
      </c>
      <c r="H13" s="45">
        <f t="shared" si="1"/>
        <v>0</v>
      </c>
      <c r="I13" s="40">
        <f t="shared" si="3"/>
        <v>37691.823860702301</v>
      </c>
      <c r="J13" s="290"/>
      <c r="K13" s="32">
        <v>0</v>
      </c>
    </row>
    <row r="14" spans="1:35" ht="15">
      <c r="A14" s="27" t="s">
        <v>12</v>
      </c>
      <c r="B14" s="41">
        <f t="shared" si="1"/>
        <v>3.9191224623848515E-3</v>
      </c>
      <c r="C14" s="41">
        <f t="shared" si="1"/>
        <v>3.3984714825056961E-3</v>
      </c>
      <c r="D14" s="41">
        <f t="shared" si="1"/>
        <v>4.4274568370507895E-2</v>
      </c>
      <c r="E14" s="41">
        <f t="shared" si="1"/>
        <v>54.176578974052063</v>
      </c>
      <c r="F14" s="41">
        <f t="shared" si="2"/>
        <v>15006.266403003856</v>
      </c>
      <c r="G14" s="41">
        <f t="shared" si="1"/>
        <v>0</v>
      </c>
      <c r="H14" s="42">
        <f t="shared" si="1"/>
        <v>0</v>
      </c>
      <c r="I14" s="43">
        <f t="shared" si="3"/>
        <v>15060.494574140223</v>
      </c>
      <c r="J14" s="290"/>
      <c r="K14" s="32">
        <v>0</v>
      </c>
    </row>
    <row r="15" spans="1:35" ht="15">
      <c r="A15" s="28" t="s">
        <v>58</v>
      </c>
      <c r="B15" s="44">
        <f t="shared" si="1"/>
        <v>0.5418857142857143</v>
      </c>
      <c r="C15" s="44">
        <f t="shared" si="1"/>
        <v>0.5418857142857143</v>
      </c>
      <c r="D15" s="44">
        <f t="shared" si="1"/>
        <v>0.67268571428571433</v>
      </c>
      <c r="E15" s="44">
        <f t="shared" si="1"/>
        <v>6.7375764226050716</v>
      </c>
      <c r="F15" s="44">
        <f t="shared" si="2"/>
        <v>1397.0359467096798</v>
      </c>
      <c r="G15" s="44">
        <f t="shared" si="1"/>
        <v>0</v>
      </c>
      <c r="H15" s="45">
        <f t="shared" si="1"/>
        <v>0</v>
      </c>
      <c r="I15" s="40">
        <f t="shared" si="3"/>
        <v>1405.529980275142</v>
      </c>
      <c r="J15" s="290"/>
      <c r="K15" s="32">
        <v>0</v>
      </c>
    </row>
    <row r="16" spans="1:35" ht="15">
      <c r="A16" s="27" t="s">
        <v>17</v>
      </c>
      <c r="B16" s="41">
        <f t="shared" si="1"/>
        <v>931.31413544322049</v>
      </c>
      <c r="C16" s="41">
        <f t="shared" si="1"/>
        <v>48.682719574371795</v>
      </c>
      <c r="D16" s="41">
        <f t="shared" si="1"/>
        <v>341.0968534457644</v>
      </c>
      <c r="E16" s="41">
        <f t="shared" si="1"/>
        <v>59.545690118713551</v>
      </c>
      <c r="F16" s="41">
        <f t="shared" si="2"/>
        <v>38.426527694343179</v>
      </c>
      <c r="G16" s="41">
        <f t="shared" si="1"/>
        <v>0</v>
      </c>
      <c r="H16" s="42">
        <f t="shared" si="1"/>
        <v>0</v>
      </c>
      <c r="I16" s="43">
        <f t="shared" si="3"/>
        <v>1419.0659262764134</v>
      </c>
      <c r="J16" s="290"/>
      <c r="K16" s="32">
        <v>0</v>
      </c>
    </row>
    <row r="17" spans="1:21" ht="15">
      <c r="A17" s="28" t="s">
        <v>139</v>
      </c>
      <c r="B17" s="44">
        <f t="shared" si="1"/>
        <v>14340.166182163719</v>
      </c>
      <c r="C17" s="44">
        <f t="shared" si="1"/>
        <v>12294.664574330227</v>
      </c>
      <c r="D17" s="44">
        <f t="shared" si="1"/>
        <v>13447.866843392378</v>
      </c>
      <c r="E17" s="44">
        <f t="shared" si="1"/>
        <v>882.37890325717979</v>
      </c>
      <c r="F17" s="44">
        <f t="shared" si="2"/>
        <v>0</v>
      </c>
      <c r="G17" s="44">
        <f t="shared" si="1"/>
        <v>0</v>
      </c>
      <c r="H17" s="45">
        <f t="shared" si="1"/>
        <v>0</v>
      </c>
      <c r="I17" s="40">
        <f t="shared" si="3"/>
        <v>40965.0765031435</v>
      </c>
      <c r="J17" s="290"/>
      <c r="K17" s="32">
        <v>0</v>
      </c>
    </row>
    <row r="18" spans="1:21" ht="15">
      <c r="A18" s="27" t="s">
        <v>25</v>
      </c>
      <c r="B18" s="41">
        <f t="shared" si="1"/>
        <v>3629.0158867810442</v>
      </c>
      <c r="C18" s="41">
        <f t="shared" si="1"/>
        <v>110.31652939101546</v>
      </c>
      <c r="D18" s="41">
        <f t="shared" si="1"/>
        <v>6437.4730318534848</v>
      </c>
      <c r="E18" s="41">
        <f t="shared" si="1"/>
        <v>23775.950353337808</v>
      </c>
      <c r="F18" s="41">
        <f t="shared" si="2"/>
        <v>1955.5443519846176</v>
      </c>
      <c r="G18" s="41">
        <f t="shared" si="1"/>
        <v>5607.7913036899354</v>
      </c>
      <c r="H18" s="42">
        <f>H44+H96</f>
        <v>365.31080416736432</v>
      </c>
      <c r="I18" s="43">
        <f t="shared" si="3"/>
        <v>41881.402261205265</v>
      </c>
      <c r="J18" s="290"/>
      <c r="K18" s="32">
        <v>0</v>
      </c>
    </row>
    <row r="19" spans="1:21" ht="15">
      <c r="A19" s="28" t="s">
        <v>24</v>
      </c>
      <c r="B19" s="44">
        <f t="shared" si="1"/>
        <v>6603.4273920507239</v>
      </c>
      <c r="C19" s="44">
        <f t="shared" si="1"/>
        <v>57.492078919294087</v>
      </c>
      <c r="D19" s="44">
        <f t="shared" si="1"/>
        <v>782.11929178118157</v>
      </c>
      <c r="E19" s="44">
        <f t="shared" si="1"/>
        <v>0</v>
      </c>
      <c r="F19" s="44">
        <f t="shared" si="2"/>
        <v>-7.4344825407024473E-8</v>
      </c>
      <c r="G19" s="44">
        <f t="shared" si="1"/>
        <v>0</v>
      </c>
      <c r="H19" s="45">
        <f t="shared" si="1"/>
        <v>0</v>
      </c>
      <c r="I19" s="40">
        <f t="shared" si="3"/>
        <v>7443.0387626768543</v>
      </c>
      <c r="J19" s="290"/>
      <c r="K19" s="32">
        <v>0</v>
      </c>
    </row>
    <row r="20" spans="1:21" ht="15">
      <c r="A20" s="27" t="s">
        <v>59</v>
      </c>
      <c r="B20" s="41">
        <f t="shared" si="1"/>
        <v>10773.733620049092</v>
      </c>
      <c r="C20" s="41">
        <f t="shared" si="1"/>
        <v>62.377703470853</v>
      </c>
      <c r="D20" s="41">
        <f t="shared" si="1"/>
        <v>1424.0861151891984</v>
      </c>
      <c r="E20" s="41">
        <f t="shared" si="1"/>
        <v>7.1909403440538629E-4</v>
      </c>
      <c r="F20" s="41">
        <f t="shared" si="2"/>
        <v>1.8189894035458565E-12</v>
      </c>
      <c r="G20" s="41">
        <f t="shared" si="1"/>
        <v>0</v>
      </c>
      <c r="H20" s="42">
        <f t="shared" si="1"/>
        <v>0</v>
      </c>
      <c r="I20" s="43">
        <f t="shared" si="3"/>
        <v>12260.198157803179</v>
      </c>
      <c r="J20" s="290"/>
      <c r="K20" s="32">
        <v>0</v>
      </c>
    </row>
    <row r="21" spans="1:21" ht="15">
      <c r="A21" s="28" t="s">
        <v>22</v>
      </c>
      <c r="B21" s="44">
        <f t="shared" si="1"/>
        <v>3170.5004187439768</v>
      </c>
      <c r="C21" s="44">
        <f t="shared" si="1"/>
        <v>8509.2494924889033</v>
      </c>
      <c r="D21" s="44">
        <f t="shared" si="1"/>
        <v>648.8511712123468</v>
      </c>
      <c r="E21" s="44">
        <f t="shared" si="1"/>
        <v>1.8209040596195193E-3</v>
      </c>
      <c r="F21" s="44">
        <f t="shared" si="2"/>
        <v>215.36871803057164</v>
      </c>
      <c r="G21" s="44">
        <f t="shared" si="1"/>
        <v>0</v>
      </c>
      <c r="H21" s="45">
        <f t="shared" si="1"/>
        <v>0</v>
      </c>
      <c r="I21" s="40">
        <f t="shared" si="3"/>
        <v>12543.971621379858</v>
      </c>
      <c r="J21" s="290"/>
      <c r="K21" s="32">
        <v>0</v>
      </c>
    </row>
    <row r="22" spans="1:21" ht="15">
      <c r="A22" s="27" t="s">
        <v>21</v>
      </c>
      <c r="B22" s="41">
        <f t="shared" si="1"/>
        <v>94.017769682517425</v>
      </c>
      <c r="C22" s="41">
        <f t="shared" si="1"/>
        <v>2287.8706228218689</v>
      </c>
      <c r="D22" s="41">
        <f t="shared" si="1"/>
        <v>1545.8798802392603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3927.7682727436468</v>
      </c>
      <c r="J22" s="290"/>
      <c r="K22" s="32">
        <v>0</v>
      </c>
    </row>
    <row r="23" spans="1:21" ht="15">
      <c r="A23" s="29" t="s">
        <v>63</v>
      </c>
      <c r="B23" s="44">
        <f t="shared" si="1"/>
        <v>762.04989432229354</v>
      </c>
      <c r="C23" s="44">
        <f t="shared" si="1"/>
        <v>8.1360897889515087</v>
      </c>
      <c r="D23" s="44">
        <f t="shared" si="1"/>
        <v>4081.981841417421</v>
      </c>
      <c r="E23" s="44">
        <f t="shared" si="1"/>
        <v>0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4852.1678255286661</v>
      </c>
      <c r="J23" s="290"/>
      <c r="K23" s="32">
        <v>0</v>
      </c>
    </row>
    <row r="24" spans="1:21">
      <c r="A24" s="58" t="s">
        <v>23</v>
      </c>
      <c r="B24" s="62">
        <f t="shared" ref="B24:H27" si="4">B50+B102</f>
        <v>758.30495619920055</v>
      </c>
      <c r="C24" s="62">
        <f t="shared" si="4"/>
        <v>0</v>
      </c>
      <c r="D24" s="62">
        <f t="shared" si="4"/>
        <v>528.47890304820294</v>
      </c>
      <c r="E24" s="62">
        <f t="shared" si="4"/>
        <v>0</v>
      </c>
      <c r="F24" s="62">
        <f t="shared" si="2"/>
        <v>0</v>
      </c>
      <c r="G24" s="62">
        <f t="shared" si="4"/>
        <v>0</v>
      </c>
      <c r="H24" s="63">
        <f t="shared" si="4"/>
        <v>0</v>
      </c>
      <c r="I24" s="64">
        <f t="shared" si="3"/>
        <v>1286.7838592474036</v>
      </c>
      <c r="J24" s="290"/>
      <c r="K24" s="32">
        <v>0</v>
      </c>
    </row>
    <row r="25" spans="1:21">
      <c r="A25" s="59" t="s">
        <v>19</v>
      </c>
      <c r="B25" s="65">
        <f t="shared" si="4"/>
        <v>4.7893271539251704E-4</v>
      </c>
      <c r="C25" s="65">
        <f t="shared" si="4"/>
        <v>1.7042372749367802</v>
      </c>
      <c r="D25" s="65">
        <f t="shared" si="4"/>
        <v>744.28571222516268</v>
      </c>
      <c r="E25" s="65">
        <f t="shared" si="4"/>
        <v>0</v>
      </c>
      <c r="F25" s="65">
        <f t="shared" si="2"/>
        <v>0</v>
      </c>
      <c r="G25" s="65">
        <f t="shared" si="4"/>
        <v>0</v>
      </c>
      <c r="H25" s="66">
        <f t="shared" si="4"/>
        <v>0</v>
      </c>
      <c r="I25" s="67">
        <f t="shared" si="3"/>
        <v>745.99042843281484</v>
      </c>
      <c r="J25" s="290"/>
      <c r="K25" s="32">
        <v>0</v>
      </c>
    </row>
    <row r="26" spans="1:21">
      <c r="A26" s="58" t="s">
        <v>20</v>
      </c>
      <c r="B26" s="62">
        <f t="shared" si="4"/>
        <v>4.5919037770517166E-4</v>
      </c>
      <c r="C26" s="62">
        <f t="shared" si="4"/>
        <v>6.4318515716935991</v>
      </c>
      <c r="D26" s="62">
        <f t="shared" si="4"/>
        <v>2808.9605234940568</v>
      </c>
      <c r="E26" s="62">
        <f t="shared" si="4"/>
        <v>0</v>
      </c>
      <c r="F26" s="62">
        <f t="shared" si="2"/>
        <v>0</v>
      </c>
      <c r="G26" s="62">
        <f t="shared" si="4"/>
        <v>0</v>
      </c>
      <c r="H26" s="63">
        <f t="shared" si="4"/>
        <v>0</v>
      </c>
      <c r="I26" s="64">
        <f t="shared" si="3"/>
        <v>2815.392834256128</v>
      </c>
      <c r="J26" s="290"/>
      <c r="K26" s="32">
        <v>0</v>
      </c>
    </row>
    <row r="27" spans="1:21" ht="15" thickBot="1">
      <c r="A27" s="60" t="s">
        <v>11</v>
      </c>
      <c r="B27" s="54">
        <f t="shared" si="4"/>
        <v>3.7439999999999998</v>
      </c>
      <c r="C27" s="54">
        <f t="shared" si="4"/>
        <v>0</v>
      </c>
      <c r="D27" s="54">
        <f t="shared" si="4"/>
        <v>0.25600000000000001</v>
      </c>
      <c r="E27" s="54">
        <f t="shared" si="4"/>
        <v>0</v>
      </c>
      <c r="F27" s="54">
        <f t="shared" si="2"/>
        <v>0</v>
      </c>
      <c r="G27" s="54">
        <f t="shared" si="4"/>
        <v>0</v>
      </c>
      <c r="H27" s="68">
        <f t="shared" si="4"/>
        <v>0</v>
      </c>
      <c r="I27" s="69">
        <f t="shared" si="3"/>
        <v>4</v>
      </c>
      <c r="J27" s="290"/>
      <c r="K27" s="32">
        <v>0</v>
      </c>
    </row>
    <row r="28" spans="1:21" ht="15">
      <c r="A28" s="34" t="s">
        <v>26</v>
      </c>
      <c r="B28" s="70">
        <f>SUM(B7:B23)</f>
        <v>58750.831660831958</v>
      </c>
      <c r="C28" s="70">
        <f t="shared" ref="C28:I28" si="5">SUM(C7:C23)</f>
        <v>26728.541857101489</v>
      </c>
      <c r="D28" s="70">
        <f t="shared" si="5"/>
        <v>34349.539247111723</v>
      </c>
      <c r="E28" s="70">
        <f t="shared" si="5"/>
        <v>26620.541330399916</v>
      </c>
      <c r="F28" s="70">
        <f t="shared" si="5"/>
        <v>54531.338348752397</v>
      </c>
      <c r="G28" s="70">
        <f t="shared" si="5"/>
        <v>5607.7913036899354</v>
      </c>
      <c r="H28" s="71">
        <f t="shared" si="5"/>
        <v>365.31080416736432</v>
      </c>
      <c r="I28" s="40">
        <f t="shared" si="5"/>
        <v>206953.89455205476</v>
      </c>
      <c r="J28" s="290">
        <v>0</v>
      </c>
      <c r="K28" s="32">
        <v>0</v>
      </c>
    </row>
    <row r="29" spans="1:21" ht="15" thickBot="1">
      <c r="A29" s="31" t="s">
        <v>86</v>
      </c>
      <c r="B29" s="55">
        <f>IF($I28=0,"-",B28/$I28)</f>
        <v>0.28388367267983189</v>
      </c>
      <c r="C29" s="55">
        <f t="shared" ref="C29:H29" si="6">IF($I28=0,"-",C28/$I28)</f>
        <v>0.12915215688477177</v>
      </c>
      <c r="D29" s="55">
        <f t="shared" si="6"/>
        <v>0.16597677140340958</v>
      </c>
      <c r="E29" s="55">
        <f t="shared" si="6"/>
        <v>0.12863029897562087</v>
      </c>
      <c r="F29" s="55">
        <f t="shared" si="6"/>
        <v>0.26349510583883323</v>
      </c>
      <c r="G29" s="55">
        <f t="shared" si="6"/>
        <v>2.7096814562624319E-2</v>
      </c>
      <c r="H29" s="55">
        <f t="shared" si="6"/>
        <v>1.7651796549084913E-3</v>
      </c>
      <c r="I29" s="56">
        <f>SUM(B29:H29)</f>
        <v>1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1"/>
    </row>
    <row r="32" spans="1:21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0.64561247004092892</v>
      </c>
      <c r="C33" s="38">
        <f t="shared" ref="C33:E33" si="7">C111+C137+C163+C189+C215+C241+C267+C293+C319+C345+C371+C397+C423</f>
        <v>1971.3191376436273</v>
      </c>
      <c r="D33" s="38">
        <f t="shared" si="7"/>
        <v>1024.5144492279833</v>
      </c>
      <c r="E33" s="38">
        <f t="shared" si="7"/>
        <v>0.64561247004092892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2997.1248118116923</v>
      </c>
      <c r="K33" s="32">
        <v>0</v>
      </c>
    </row>
    <row r="34" spans="1:11" ht="15">
      <c r="A34" s="27" t="s">
        <v>8</v>
      </c>
      <c r="B34" s="41">
        <f t="shared" ref="B34:E49" si="9">B112+B138+B164+B190+B216+B242+B268+B294+B320+B346+B372+B398+B424</f>
        <v>0</v>
      </c>
      <c r="C34" s="41">
        <f t="shared" si="9"/>
        <v>0</v>
      </c>
      <c r="D34" s="41">
        <f t="shared" si="9"/>
        <v>0</v>
      </c>
      <c r="E34" s="41">
        <f t="shared" si="9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10">SUM(B34:H34)</f>
        <v>0</v>
      </c>
      <c r="K34" s="32">
        <v>0</v>
      </c>
    </row>
    <row r="35" spans="1:11" ht="15">
      <c r="A35" s="28" t="s">
        <v>10</v>
      </c>
      <c r="B35" s="44">
        <f t="shared" si="9"/>
        <v>5.1078237922528994E-4</v>
      </c>
      <c r="C35" s="44">
        <f t="shared" si="9"/>
        <v>0</v>
      </c>
      <c r="D35" s="44">
        <f t="shared" si="9"/>
        <v>2565.1034173062435</v>
      </c>
      <c r="E35" s="44">
        <f t="shared" si="9"/>
        <v>0</v>
      </c>
      <c r="F35" s="397"/>
      <c r="G35" s="44">
        <f t="shared" si="8"/>
        <v>0</v>
      </c>
      <c r="H35" s="45">
        <f t="shared" si="8"/>
        <v>0</v>
      </c>
      <c r="I35" s="40">
        <f t="shared" si="10"/>
        <v>2565.1039280886225</v>
      </c>
      <c r="K35" s="32">
        <v>0</v>
      </c>
    </row>
    <row r="36" spans="1:11" ht="15">
      <c r="A36" s="27" t="s">
        <v>55</v>
      </c>
      <c r="B36" s="41">
        <f t="shared" si="9"/>
        <v>0</v>
      </c>
      <c r="C36" s="41">
        <f t="shared" si="9"/>
        <v>0</v>
      </c>
      <c r="D36" s="41">
        <f t="shared" si="9"/>
        <v>0</v>
      </c>
      <c r="E36" s="41">
        <f t="shared" si="9"/>
        <v>0</v>
      </c>
      <c r="F36" s="397"/>
      <c r="G36" s="41">
        <f t="shared" si="8"/>
        <v>0</v>
      </c>
      <c r="H36" s="42">
        <f t="shared" si="8"/>
        <v>0</v>
      </c>
      <c r="I36" s="43">
        <f t="shared" si="10"/>
        <v>0</v>
      </c>
      <c r="K36" s="32">
        <v>0</v>
      </c>
    </row>
    <row r="37" spans="1:11" ht="15">
      <c r="A37" s="28" t="s">
        <v>16</v>
      </c>
      <c r="B37" s="44">
        <f t="shared" si="9"/>
        <v>1092.0433000227199</v>
      </c>
      <c r="C37" s="44">
        <f t="shared" si="9"/>
        <v>1076.6288659298148</v>
      </c>
      <c r="D37" s="44">
        <f t="shared" si="9"/>
        <v>744.86865196219674</v>
      </c>
      <c r="E37" s="44">
        <f t="shared" si="9"/>
        <v>1.2107009897816479E-4</v>
      </c>
      <c r="F37" s="397"/>
      <c r="G37" s="44">
        <f t="shared" si="8"/>
        <v>0</v>
      </c>
      <c r="H37" s="45">
        <f t="shared" si="8"/>
        <v>0</v>
      </c>
      <c r="I37" s="40">
        <f t="shared" si="10"/>
        <v>2913.5409389848305</v>
      </c>
      <c r="K37" s="32">
        <v>0</v>
      </c>
    </row>
    <row r="38" spans="1:11" ht="15">
      <c r="A38" s="27" t="s">
        <v>67</v>
      </c>
      <c r="B38" s="41">
        <f t="shared" si="9"/>
        <v>762.5305015646145</v>
      </c>
      <c r="C38" s="41">
        <f t="shared" si="9"/>
        <v>159.70805548931182</v>
      </c>
      <c r="D38" s="41">
        <f t="shared" si="9"/>
        <v>144.77047851574309</v>
      </c>
      <c r="E38" s="41">
        <f t="shared" si="9"/>
        <v>23.504056159904636</v>
      </c>
      <c r="F38" s="397"/>
      <c r="G38" s="41">
        <f t="shared" si="8"/>
        <v>0</v>
      </c>
      <c r="H38" s="42">
        <f t="shared" si="8"/>
        <v>0</v>
      </c>
      <c r="I38" s="43">
        <f t="shared" si="10"/>
        <v>1090.5130917295739</v>
      </c>
      <c r="K38" s="32">
        <v>0</v>
      </c>
    </row>
    <row r="39" spans="1:11" ht="15">
      <c r="A39" s="28" t="s">
        <v>57</v>
      </c>
      <c r="B39" s="44">
        <f t="shared" si="9"/>
        <v>0.67541372390828724</v>
      </c>
      <c r="C39" s="44">
        <f t="shared" si="9"/>
        <v>3.514147441423475</v>
      </c>
      <c r="D39" s="44">
        <f t="shared" si="9"/>
        <v>4.2604463428733235</v>
      </c>
      <c r="E39" s="44">
        <f t="shared" si="9"/>
        <v>1606.6207221914315</v>
      </c>
      <c r="F39" s="397"/>
      <c r="G39" s="44">
        <f t="shared" si="8"/>
        <v>0</v>
      </c>
      <c r="H39" s="45">
        <f t="shared" si="8"/>
        <v>0</v>
      </c>
      <c r="I39" s="40">
        <f t="shared" si="10"/>
        <v>1615.0707296996366</v>
      </c>
      <c r="K39" s="32">
        <v>0</v>
      </c>
    </row>
    <row r="40" spans="1:11" ht="15">
      <c r="A40" s="27" t="s">
        <v>12</v>
      </c>
      <c r="B40" s="41">
        <f t="shared" si="9"/>
        <v>3.9191224623848515E-3</v>
      </c>
      <c r="C40" s="41">
        <f t="shared" si="9"/>
        <v>3.3984714825056961E-3</v>
      </c>
      <c r="D40" s="41">
        <f t="shared" si="9"/>
        <v>3.3984714825056961E-3</v>
      </c>
      <c r="E40" s="41">
        <f t="shared" si="9"/>
        <v>22.644645813931831</v>
      </c>
      <c r="F40" s="397"/>
      <c r="G40" s="41">
        <f t="shared" si="8"/>
        <v>0</v>
      </c>
      <c r="H40" s="42">
        <f t="shared" si="8"/>
        <v>0</v>
      </c>
      <c r="I40" s="43">
        <f t="shared" si="10"/>
        <v>22.655361879359226</v>
      </c>
      <c r="K40" s="32">
        <v>0</v>
      </c>
    </row>
    <row r="41" spans="1:11" ht="15">
      <c r="A41" s="28" t="s">
        <v>58</v>
      </c>
      <c r="B41" s="44">
        <f t="shared" si="9"/>
        <v>0.5418857142857143</v>
      </c>
      <c r="C41" s="44">
        <f t="shared" si="9"/>
        <v>0.5418857142857143</v>
      </c>
      <c r="D41" s="44">
        <f t="shared" si="9"/>
        <v>0.67268571428571433</v>
      </c>
      <c r="E41" s="44">
        <f t="shared" si="9"/>
        <v>2.1675428571428572</v>
      </c>
      <c r="F41" s="397"/>
      <c r="G41" s="44">
        <f t="shared" si="8"/>
        <v>0</v>
      </c>
      <c r="H41" s="45">
        <f t="shared" si="8"/>
        <v>0</v>
      </c>
      <c r="I41" s="40">
        <f t="shared" si="10"/>
        <v>3.9240000000000004</v>
      </c>
      <c r="K41" s="32">
        <v>0</v>
      </c>
    </row>
    <row r="42" spans="1:11" ht="15">
      <c r="A42" s="27" t="s">
        <v>17</v>
      </c>
      <c r="B42" s="41">
        <f t="shared" si="9"/>
        <v>80.586709614337835</v>
      </c>
      <c r="C42" s="41">
        <f t="shared" si="9"/>
        <v>47.822991498265267</v>
      </c>
      <c r="D42" s="41">
        <f t="shared" si="9"/>
        <v>270.48354683193747</v>
      </c>
      <c r="E42" s="41">
        <f t="shared" si="9"/>
        <v>55.19700363406703</v>
      </c>
      <c r="F42" s="397"/>
      <c r="G42" s="41">
        <f t="shared" si="8"/>
        <v>0</v>
      </c>
      <c r="H42" s="42">
        <f t="shared" si="8"/>
        <v>0</v>
      </c>
      <c r="I42" s="43">
        <f t="shared" si="10"/>
        <v>454.09025157860759</v>
      </c>
      <c r="K42" s="32">
        <v>0</v>
      </c>
    </row>
    <row r="43" spans="1:11" ht="15">
      <c r="A43" s="28" t="s">
        <v>139</v>
      </c>
      <c r="B43" s="44">
        <f t="shared" si="9"/>
        <v>3079.7563330641456</v>
      </c>
      <c r="C43" s="44">
        <f t="shared" si="9"/>
        <v>11371.841447890425</v>
      </c>
      <c r="D43" s="44">
        <f t="shared" si="9"/>
        <v>11564.850595312924</v>
      </c>
      <c r="E43" s="44">
        <f t="shared" si="9"/>
        <v>740.65970653576301</v>
      </c>
      <c r="F43" s="397"/>
      <c r="G43" s="44">
        <f t="shared" si="8"/>
        <v>0</v>
      </c>
      <c r="H43" s="45">
        <f t="shared" si="8"/>
        <v>0</v>
      </c>
      <c r="I43" s="40">
        <f t="shared" si="10"/>
        <v>26757.108082803257</v>
      </c>
      <c r="K43" s="32">
        <v>0</v>
      </c>
    </row>
    <row r="44" spans="1:11" ht="15">
      <c r="A44" s="27" t="s">
        <v>25</v>
      </c>
      <c r="B44" s="41">
        <f t="shared" si="9"/>
        <v>1519.1749046632365</v>
      </c>
      <c r="C44" s="41">
        <f t="shared" si="9"/>
        <v>110.04568235037868</v>
      </c>
      <c r="D44" s="41">
        <f t="shared" si="9"/>
        <v>3211.0995576719042</v>
      </c>
      <c r="E44" s="41">
        <f t="shared" si="9"/>
        <v>17475.493676683804</v>
      </c>
      <c r="F44" s="397"/>
      <c r="G44" s="41">
        <f t="shared" si="8"/>
        <v>2557.3778285418853</v>
      </c>
      <c r="H44" s="42">
        <f>H122+H148+H174+H200+H226+H252+H278+H304+H330+H356+H382+H408+H434</f>
        <v>363.28133941625686</v>
      </c>
      <c r="I44" s="43">
        <f t="shared" si="10"/>
        <v>25236.472989327467</v>
      </c>
      <c r="K44" s="32">
        <v>0</v>
      </c>
    </row>
    <row r="45" spans="1:11" ht="15">
      <c r="A45" s="28" t="s">
        <v>24</v>
      </c>
      <c r="B45" s="44">
        <f t="shared" si="9"/>
        <v>1768.0486851179244</v>
      </c>
      <c r="C45" s="44">
        <f t="shared" si="9"/>
        <v>43.26447729167301</v>
      </c>
      <c r="D45" s="44">
        <f t="shared" si="9"/>
        <v>189.2732804009176</v>
      </c>
      <c r="E45" s="44">
        <f t="shared" si="9"/>
        <v>0</v>
      </c>
      <c r="F45" s="397"/>
      <c r="G45" s="44">
        <f t="shared" si="8"/>
        <v>0</v>
      </c>
      <c r="H45" s="45">
        <f t="shared" si="8"/>
        <v>0</v>
      </c>
      <c r="I45" s="40">
        <f t="shared" si="10"/>
        <v>2000.5864428105151</v>
      </c>
      <c r="K45" s="32">
        <v>0</v>
      </c>
    </row>
    <row r="46" spans="1:11" ht="15">
      <c r="A46" s="27" t="s">
        <v>59</v>
      </c>
      <c r="B46" s="41">
        <f t="shared" si="9"/>
        <v>76.443216625239728</v>
      </c>
      <c r="C46" s="41">
        <f t="shared" si="9"/>
        <v>42.433338749054677</v>
      </c>
      <c r="D46" s="41">
        <f t="shared" si="9"/>
        <v>93.00670683497772</v>
      </c>
      <c r="E46" s="41">
        <f t="shared" si="9"/>
        <v>7.1909403440538629E-4</v>
      </c>
      <c r="F46" s="397"/>
      <c r="G46" s="41">
        <f t="shared" si="8"/>
        <v>0</v>
      </c>
      <c r="H46" s="42">
        <f t="shared" si="8"/>
        <v>0</v>
      </c>
      <c r="I46" s="43">
        <f t="shared" si="10"/>
        <v>211.88398130330651</v>
      </c>
      <c r="K46" s="32">
        <v>0</v>
      </c>
    </row>
    <row r="47" spans="1:11" ht="15">
      <c r="A47" s="28" t="s">
        <v>22</v>
      </c>
      <c r="B47" s="44">
        <f t="shared" si="9"/>
        <v>252.91901934866016</v>
      </c>
      <c r="C47" s="44">
        <f t="shared" si="9"/>
        <v>8509.2494924889033</v>
      </c>
      <c r="D47" s="44">
        <f t="shared" si="9"/>
        <v>428.88613144421828</v>
      </c>
      <c r="E47" s="44">
        <f t="shared" si="9"/>
        <v>1.8209040596195193E-3</v>
      </c>
      <c r="F47" s="397"/>
      <c r="G47" s="44">
        <f t="shared" si="8"/>
        <v>0</v>
      </c>
      <c r="H47" s="45">
        <f t="shared" si="8"/>
        <v>0</v>
      </c>
      <c r="I47" s="40">
        <f t="shared" si="10"/>
        <v>9191.05646418584</v>
      </c>
      <c r="K47" s="32">
        <v>0</v>
      </c>
    </row>
    <row r="48" spans="1:11" ht="15">
      <c r="A48" s="27" t="s">
        <v>21</v>
      </c>
      <c r="B48" s="41">
        <f t="shared" si="9"/>
        <v>19.45159373114998</v>
      </c>
      <c r="C48" s="41">
        <f t="shared" si="9"/>
        <v>2287.8706228218689</v>
      </c>
      <c r="D48" s="41">
        <f t="shared" si="9"/>
        <v>1544.5021763684531</v>
      </c>
      <c r="E48" s="41">
        <f t="shared" si="9"/>
        <v>0</v>
      </c>
      <c r="F48" s="397"/>
      <c r="G48" s="41">
        <f t="shared" si="8"/>
        <v>0</v>
      </c>
      <c r="H48" s="42">
        <f t="shared" si="8"/>
        <v>0</v>
      </c>
      <c r="I48" s="43">
        <f t="shared" si="10"/>
        <v>3851.8243929214718</v>
      </c>
      <c r="K48" s="32">
        <v>0</v>
      </c>
    </row>
    <row r="49" spans="1:11" ht="15">
      <c r="A49" s="29" t="s">
        <v>63</v>
      </c>
      <c r="B49" s="44">
        <f t="shared" si="9"/>
        <v>10.576416364623931</v>
      </c>
      <c r="C49" s="44">
        <f t="shared" si="9"/>
        <v>8.1360897889515087</v>
      </c>
      <c r="D49" s="44">
        <f t="shared" si="9"/>
        <v>3553.2469383692182</v>
      </c>
      <c r="E49" s="44">
        <f t="shared" si="9"/>
        <v>0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10"/>
        <v>3571.9594445227935</v>
      </c>
      <c r="K49" s="32">
        <v>0</v>
      </c>
    </row>
    <row r="50" spans="1:11">
      <c r="A50" s="58" t="s">
        <v>23</v>
      </c>
      <c r="B50" s="62">
        <f t="shared" ref="B50:E53" si="12">B128+B154+B180+B206+B232+B258+B284+B310+B336+B362+B388+B414+B440</f>
        <v>10.575478241530833</v>
      </c>
      <c r="C50" s="62">
        <f t="shared" si="12"/>
        <v>0</v>
      </c>
      <c r="D50" s="62">
        <f t="shared" si="12"/>
        <v>0</v>
      </c>
      <c r="E50" s="62">
        <f t="shared" si="12"/>
        <v>0</v>
      </c>
      <c r="F50" s="397"/>
      <c r="G50" s="62">
        <f t="shared" si="11"/>
        <v>0</v>
      </c>
      <c r="H50" s="63">
        <f t="shared" si="11"/>
        <v>0</v>
      </c>
      <c r="I50" s="64">
        <f t="shared" si="10"/>
        <v>10.575478241530833</v>
      </c>
      <c r="K50" s="32">
        <v>0</v>
      </c>
    </row>
    <row r="51" spans="1:11">
      <c r="A51" s="59" t="s">
        <v>19</v>
      </c>
      <c r="B51" s="65">
        <f t="shared" si="12"/>
        <v>4.7893271539251704E-4</v>
      </c>
      <c r="C51" s="65">
        <f t="shared" si="12"/>
        <v>1.7042372749367802</v>
      </c>
      <c r="D51" s="65">
        <f t="shared" si="12"/>
        <v>744.28571222516268</v>
      </c>
      <c r="E51" s="65">
        <f t="shared" si="12"/>
        <v>0</v>
      </c>
      <c r="F51" s="397"/>
      <c r="G51" s="65">
        <f t="shared" si="11"/>
        <v>0</v>
      </c>
      <c r="H51" s="66">
        <f t="shared" si="11"/>
        <v>0</v>
      </c>
      <c r="I51" s="67">
        <f t="shared" si="10"/>
        <v>745.99042843281484</v>
      </c>
      <c r="K51" s="32">
        <v>0</v>
      </c>
    </row>
    <row r="52" spans="1:11">
      <c r="A52" s="58" t="s">
        <v>20</v>
      </c>
      <c r="B52" s="62">
        <f t="shared" si="12"/>
        <v>4.5919037770517166E-4</v>
      </c>
      <c r="C52" s="62">
        <f t="shared" si="12"/>
        <v>6.4318515716935991</v>
      </c>
      <c r="D52" s="62">
        <f t="shared" si="12"/>
        <v>2808.9605234940568</v>
      </c>
      <c r="E52" s="62">
        <f t="shared" si="12"/>
        <v>0</v>
      </c>
      <c r="F52" s="397"/>
      <c r="G52" s="62">
        <f t="shared" si="11"/>
        <v>0</v>
      </c>
      <c r="H52" s="63">
        <f t="shared" si="11"/>
        <v>0</v>
      </c>
      <c r="I52" s="64">
        <f t="shared" si="10"/>
        <v>2815.392834256128</v>
      </c>
      <c r="K52" s="32">
        <v>0</v>
      </c>
    </row>
    <row r="53" spans="1:11" ht="15" thickBot="1">
      <c r="A53" s="60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398"/>
      <c r="G53" s="54">
        <f t="shared" si="11"/>
        <v>0</v>
      </c>
      <c r="H53" s="68">
        <f t="shared" si="11"/>
        <v>0</v>
      </c>
      <c r="I53" s="69">
        <f t="shared" si="10"/>
        <v>0</v>
      </c>
      <c r="K53" s="32">
        <v>0</v>
      </c>
    </row>
    <row r="54" spans="1:11" ht="15">
      <c r="A54" s="34" t="s">
        <v>26</v>
      </c>
      <c r="B54" s="70">
        <f>SUM(B33:B49)</f>
        <v>8663.3980219297264</v>
      </c>
      <c r="C54" s="70">
        <f t="shared" ref="C54:H54" si="13">SUM(C33:C49)</f>
        <v>25632.379633569464</v>
      </c>
      <c r="D54" s="70">
        <f t="shared" si="13"/>
        <v>25339.542460775359</v>
      </c>
      <c r="E54" s="70">
        <f t="shared" si="13"/>
        <v>19926.935627414277</v>
      </c>
      <c r="F54" s="70">
        <f t="shared" si="13"/>
        <v>0</v>
      </c>
      <c r="G54" s="70">
        <f t="shared" si="13"/>
        <v>2557.3778285418853</v>
      </c>
      <c r="H54" s="71">
        <f t="shared" si="13"/>
        <v>363.28133941625686</v>
      </c>
      <c r="I54" s="40">
        <f>SUM(I33:I49)</f>
        <v>82482.914911646978</v>
      </c>
      <c r="K54" s="32">
        <v>0</v>
      </c>
    </row>
    <row r="55" spans="1:11" ht="15" thickBot="1">
      <c r="A55" s="31" t="s">
        <v>86</v>
      </c>
      <c r="B55" s="49">
        <f>IF($I54=0,"-",B54/$I54)</f>
        <v>0.10503263653096738</v>
      </c>
      <c r="C55" s="49">
        <f t="shared" ref="C55:H55" si="14">IF($I54=0,"-",C54/$I54)</f>
        <v>0.31075986658602012</v>
      </c>
      <c r="D55" s="49">
        <f t="shared" si="14"/>
        <v>0.30720958986377062</v>
      </c>
      <c r="E55" s="49">
        <f t="shared" si="14"/>
        <v>0.24158864473642044</v>
      </c>
      <c r="F55" s="49">
        <f t="shared" si="14"/>
        <v>0</v>
      </c>
      <c r="G55" s="49">
        <f t="shared" si="14"/>
        <v>3.100494000825826E-2</v>
      </c>
      <c r="H55" s="72">
        <f t="shared" si="14"/>
        <v>4.4043222745630663E-3</v>
      </c>
      <c r="I55" s="50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0.45546445572557759</v>
      </c>
      <c r="G59" s="377"/>
      <c r="H59" s="379"/>
      <c r="I59" s="40">
        <f>SUM(B59:H59)</f>
        <v>0.45546445572557759</v>
      </c>
      <c r="K59" s="3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 t="shared" ref="F60:F79" si="15">F450+F476+F502+F528+F554</f>
        <v>0</v>
      </c>
      <c r="G60" s="380"/>
      <c r="H60" s="382"/>
      <c r="I60" s="43">
        <f t="shared" ref="I60:I79" si="16">SUM(B60:H60)</f>
        <v>0</v>
      </c>
      <c r="K60" s="32">
        <v>0</v>
      </c>
    </row>
    <row r="61" spans="1:11" ht="15">
      <c r="A61" s="28" t="s">
        <v>10</v>
      </c>
      <c r="B61" s="380"/>
      <c r="C61" s="381"/>
      <c r="D61" s="381"/>
      <c r="E61" s="382"/>
      <c r="F61" s="44">
        <f t="shared" si="15"/>
        <v>0</v>
      </c>
      <c r="G61" s="380"/>
      <c r="H61" s="382"/>
      <c r="I61" s="40">
        <f t="shared" si="16"/>
        <v>0</v>
      </c>
      <c r="K61" s="32">
        <v>0</v>
      </c>
    </row>
    <row r="62" spans="1:11" ht="15">
      <c r="A62" s="27" t="s">
        <v>55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6"/>
        <v>0</v>
      </c>
      <c r="K62" s="32">
        <v>0</v>
      </c>
    </row>
    <row r="63" spans="1:11" ht="15">
      <c r="A63" s="28" t="s">
        <v>16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6"/>
        <v>0</v>
      </c>
      <c r="K63" s="32">
        <v>0</v>
      </c>
    </row>
    <row r="64" spans="1:11" ht="15">
      <c r="A64" s="27" t="s">
        <v>67</v>
      </c>
      <c r="B64" s="380"/>
      <c r="C64" s="381"/>
      <c r="D64" s="381"/>
      <c r="E64" s="382"/>
      <c r="F64" s="41">
        <f t="shared" si="15"/>
        <v>0</v>
      </c>
      <c r="G64" s="380"/>
      <c r="H64" s="382"/>
      <c r="I64" s="43">
        <f t="shared" si="16"/>
        <v>0</v>
      </c>
      <c r="K64" s="32">
        <v>0</v>
      </c>
    </row>
    <row r="65" spans="1:11" ht="15">
      <c r="A65" s="28" t="s">
        <v>57</v>
      </c>
      <c r="B65" s="380"/>
      <c r="C65" s="381"/>
      <c r="D65" s="381"/>
      <c r="E65" s="382"/>
      <c r="F65" s="44">
        <f t="shared" si="15"/>
        <v>33865.361933285349</v>
      </c>
      <c r="G65" s="380"/>
      <c r="H65" s="382"/>
      <c r="I65" s="40">
        <f t="shared" si="16"/>
        <v>33865.361933285349</v>
      </c>
      <c r="K65" s="32">
        <v>0</v>
      </c>
    </row>
    <row r="66" spans="1:11" ht="15">
      <c r="A66" s="27" t="s">
        <v>12</v>
      </c>
      <c r="B66" s="380"/>
      <c r="C66" s="381"/>
      <c r="D66" s="381"/>
      <c r="E66" s="382"/>
      <c r="F66" s="41">
        <f t="shared" si="15"/>
        <v>15006.266403003856</v>
      </c>
      <c r="G66" s="380"/>
      <c r="H66" s="382"/>
      <c r="I66" s="43">
        <f t="shared" si="16"/>
        <v>15006.266403003856</v>
      </c>
      <c r="K66" s="32">
        <v>0</v>
      </c>
    </row>
    <row r="67" spans="1:11" ht="15">
      <c r="A67" s="28" t="s">
        <v>58</v>
      </c>
      <c r="B67" s="380"/>
      <c r="C67" s="381"/>
      <c r="D67" s="381"/>
      <c r="E67" s="382"/>
      <c r="F67" s="44">
        <f t="shared" si="15"/>
        <v>1397.0359467096798</v>
      </c>
      <c r="G67" s="380"/>
      <c r="H67" s="382"/>
      <c r="I67" s="40">
        <f t="shared" si="16"/>
        <v>1397.0359467096798</v>
      </c>
      <c r="K67" s="32">
        <v>0</v>
      </c>
    </row>
    <row r="68" spans="1:11" ht="15">
      <c r="A68" s="27" t="s">
        <v>17</v>
      </c>
      <c r="B68" s="380"/>
      <c r="C68" s="381"/>
      <c r="D68" s="381"/>
      <c r="E68" s="382"/>
      <c r="F68" s="41">
        <f t="shared" si="15"/>
        <v>38.426527694343179</v>
      </c>
      <c r="G68" s="380"/>
      <c r="H68" s="382"/>
      <c r="I68" s="43">
        <f t="shared" si="16"/>
        <v>38.426527694343179</v>
      </c>
      <c r="K68" s="32">
        <v>0</v>
      </c>
    </row>
    <row r="69" spans="1:11" ht="15">
      <c r="A69" s="28" t="s">
        <v>139</v>
      </c>
      <c r="B69" s="380"/>
      <c r="C69" s="381"/>
      <c r="D69" s="381"/>
      <c r="E69" s="382"/>
      <c r="F69" s="44">
        <f t="shared" si="15"/>
        <v>0</v>
      </c>
      <c r="G69" s="380"/>
      <c r="H69" s="382"/>
      <c r="I69" s="40">
        <f t="shared" si="16"/>
        <v>0</v>
      </c>
      <c r="K69" s="32">
        <v>0</v>
      </c>
    </row>
    <row r="70" spans="1:11" ht="15">
      <c r="A70" s="27" t="s">
        <v>25</v>
      </c>
      <c r="B70" s="380"/>
      <c r="C70" s="381"/>
      <c r="D70" s="381"/>
      <c r="E70" s="382"/>
      <c r="F70" s="41">
        <f t="shared" si="15"/>
        <v>1955.5443519846176</v>
      </c>
      <c r="G70" s="380"/>
      <c r="H70" s="382"/>
      <c r="I70" s="43">
        <f t="shared" si="16"/>
        <v>1955.5443519846176</v>
      </c>
      <c r="K70" s="32">
        <v>0</v>
      </c>
    </row>
    <row r="71" spans="1:11" ht="15">
      <c r="A71" s="28" t="s">
        <v>24</v>
      </c>
      <c r="B71" s="380"/>
      <c r="C71" s="381"/>
      <c r="D71" s="381"/>
      <c r="E71" s="382"/>
      <c r="F71" s="44">
        <f t="shared" si="15"/>
        <v>-7.4344825407024473E-8</v>
      </c>
      <c r="G71" s="380"/>
      <c r="H71" s="382"/>
      <c r="I71" s="40">
        <f t="shared" si="16"/>
        <v>-7.4344825407024473E-8</v>
      </c>
      <c r="K71" s="32">
        <v>0</v>
      </c>
    </row>
    <row r="72" spans="1:11" ht="15">
      <c r="A72" s="27" t="s">
        <v>59</v>
      </c>
      <c r="B72" s="380"/>
      <c r="C72" s="381"/>
      <c r="D72" s="381"/>
      <c r="E72" s="382"/>
      <c r="F72" s="41">
        <f t="shared" si="15"/>
        <v>1.8189894035458565E-12</v>
      </c>
      <c r="G72" s="380"/>
      <c r="H72" s="382"/>
      <c r="I72" s="43">
        <f t="shared" si="16"/>
        <v>1.8189894035458565E-12</v>
      </c>
      <c r="K72" s="32">
        <v>0</v>
      </c>
    </row>
    <row r="73" spans="1:11" ht="15">
      <c r="A73" s="28" t="s">
        <v>22</v>
      </c>
      <c r="B73" s="380"/>
      <c r="C73" s="381"/>
      <c r="D73" s="381"/>
      <c r="E73" s="382"/>
      <c r="F73" s="52">
        <f t="shared" si="15"/>
        <v>135.89218092165902</v>
      </c>
      <c r="G73" s="380"/>
      <c r="H73" s="382"/>
      <c r="I73" s="40">
        <f t="shared" si="16"/>
        <v>135.89218092165902</v>
      </c>
      <c r="K73" s="3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6"/>
        <v>0</v>
      </c>
      <c r="K74" s="32">
        <v>0</v>
      </c>
    </row>
    <row r="75" spans="1:11" ht="15">
      <c r="A75" s="29" t="s">
        <v>63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6"/>
        <v>0</v>
      </c>
      <c r="K75" s="32">
        <v>0</v>
      </c>
    </row>
    <row r="76" spans="1:11">
      <c r="A76" s="58" t="s">
        <v>23</v>
      </c>
      <c r="B76" s="380"/>
      <c r="C76" s="381"/>
      <c r="D76" s="381"/>
      <c r="E76" s="382"/>
      <c r="F76" s="62">
        <f t="shared" si="15"/>
        <v>0</v>
      </c>
      <c r="G76" s="380"/>
      <c r="H76" s="382"/>
      <c r="I76" s="64">
        <f t="shared" si="16"/>
        <v>0</v>
      </c>
      <c r="K76" s="32">
        <v>0</v>
      </c>
    </row>
    <row r="77" spans="1:11">
      <c r="A77" s="59" t="s">
        <v>19</v>
      </c>
      <c r="B77" s="380"/>
      <c r="C77" s="381"/>
      <c r="D77" s="381"/>
      <c r="E77" s="382"/>
      <c r="F77" s="65">
        <f t="shared" si="15"/>
        <v>0</v>
      </c>
      <c r="G77" s="380"/>
      <c r="H77" s="382"/>
      <c r="I77" s="67">
        <f t="shared" si="16"/>
        <v>0</v>
      </c>
      <c r="K77" s="32">
        <v>0</v>
      </c>
    </row>
    <row r="78" spans="1:11">
      <c r="A78" s="58" t="s">
        <v>20</v>
      </c>
      <c r="B78" s="380"/>
      <c r="C78" s="381"/>
      <c r="D78" s="381"/>
      <c r="E78" s="382"/>
      <c r="F78" s="62">
        <f t="shared" si="15"/>
        <v>0</v>
      </c>
      <c r="G78" s="380"/>
      <c r="H78" s="382"/>
      <c r="I78" s="64">
        <f>SUM(B78:H78)</f>
        <v>0</v>
      </c>
      <c r="K78" s="32">
        <v>0</v>
      </c>
    </row>
    <row r="79" spans="1:11" ht="15" thickBot="1">
      <c r="A79" s="60" t="s">
        <v>11</v>
      </c>
      <c r="B79" s="383"/>
      <c r="C79" s="384"/>
      <c r="D79" s="384"/>
      <c r="E79" s="385"/>
      <c r="F79" s="54">
        <f t="shared" si="15"/>
        <v>0</v>
      </c>
      <c r="G79" s="383"/>
      <c r="H79" s="385"/>
      <c r="I79" s="69">
        <f t="shared" si="16"/>
        <v>0</v>
      </c>
      <c r="K79" s="32">
        <v>0</v>
      </c>
    </row>
    <row r="80" spans="1:11" ht="15">
      <c r="A80" s="34" t="s">
        <v>26</v>
      </c>
      <c r="B80" s="70">
        <v>0</v>
      </c>
      <c r="C80" s="70">
        <v>0</v>
      </c>
      <c r="D80" s="70">
        <v>0</v>
      </c>
      <c r="E80" s="70">
        <v>0</v>
      </c>
      <c r="F80" s="70">
        <f>SUM(F59:F75)</f>
        <v>52398.982807980879</v>
      </c>
      <c r="G80" s="70">
        <v>0</v>
      </c>
      <c r="H80" s="71">
        <v>0</v>
      </c>
      <c r="I80" s="70">
        <f>SUM(I59:I75)</f>
        <v>52398.982807980879</v>
      </c>
      <c r="K80" s="3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50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-5.2295945351943374E-12</v>
      </c>
      <c r="G82" s="32"/>
      <c r="H82" s="32"/>
      <c r="I82" s="288">
        <f>+I80-I470-I496-I522-I548-I574</f>
        <v>-5.2295945351943374E-12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98.143138289349565</v>
      </c>
      <c r="C85" s="38">
        <f t="shared" ref="C85:H85" si="18">C579+C605+C631</f>
        <v>0</v>
      </c>
      <c r="D85" s="38">
        <f t="shared" si="18"/>
        <v>9.2852077647623492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107.42834605411191</v>
      </c>
      <c r="K85" s="32">
        <v>0</v>
      </c>
    </row>
    <row r="86" spans="1:11" ht="15">
      <c r="A86" s="27" t="s">
        <v>8</v>
      </c>
      <c r="B86" s="41">
        <f t="shared" ref="B86:H101" si="19">B580+B606+B632</f>
        <v>502.42220553730868</v>
      </c>
      <c r="C86" s="41">
        <f t="shared" si="19"/>
        <v>0</v>
      </c>
      <c r="D86" s="41">
        <f t="shared" si="19"/>
        <v>47.26651477898389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549.68872031629257</v>
      </c>
      <c r="K86" s="32">
        <v>0</v>
      </c>
    </row>
    <row r="87" spans="1:11" ht="15">
      <c r="A87" s="28" t="s">
        <v>10</v>
      </c>
      <c r="B87" s="44">
        <f t="shared" si="19"/>
        <v>1493.5532478650932</v>
      </c>
      <c r="C87" s="44">
        <f t="shared" si="19"/>
        <v>0</v>
      </c>
      <c r="D87" s="44">
        <f t="shared" si="19"/>
        <v>98.268092561874155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1591.8213404269675</v>
      </c>
      <c r="K87" s="32">
        <v>0</v>
      </c>
    </row>
    <row r="88" spans="1:11" ht="15">
      <c r="A88" s="27" t="s">
        <v>55</v>
      </c>
      <c r="B88" s="41">
        <f t="shared" si="19"/>
        <v>0</v>
      </c>
      <c r="C88" s="41">
        <f t="shared" si="19"/>
        <v>0</v>
      </c>
      <c r="D88" s="41">
        <f t="shared" si="19"/>
        <v>0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0</v>
      </c>
      <c r="K88" s="32">
        <v>0</v>
      </c>
    </row>
    <row r="89" spans="1:11" ht="15">
      <c r="A89" s="28" t="s">
        <v>16</v>
      </c>
      <c r="B89" s="44">
        <f t="shared" si="19"/>
        <v>3126.3613174987699</v>
      </c>
      <c r="C89" s="44">
        <f t="shared" si="19"/>
        <v>113.75494602749045</v>
      </c>
      <c r="D89" s="44">
        <f t="shared" si="19"/>
        <v>198.44682770896122</v>
      </c>
      <c r="E89" s="44">
        <f t="shared" si="19"/>
        <v>53.763561063075038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3492.3266522982967</v>
      </c>
      <c r="K89" s="32">
        <v>0</v>
      </c>
    </row>
    <row r="90" spans="1:11" ht="15">
      <c r="A90" s="27" t="s">
        <v>67</v>
      </c>
      <c r="B90" s="41">
        <f t="shared" si="19"/>
        <v>11369.685309004435</v>
      </c>
      <c r="C90" s="41">
        <f t="shared" si="19"/>
        <v>23.210621352147314</v>
      </c>
      <c r="D90" s="41">
        <f t="shared" si="19"/>
        <v>802.4575816570275</v>
      </c>
      <c r="E90" s="41">
        <f t="shared" si="19"/>
        <v>0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12195.353512013609</v>
      </c>
      <c r="K90" s="32">
        <v>0</v>
      </c>
    </row>
    <row r="91" spans="1:11" ht="15">
      <c r="A91" s="28" t="s">
        <v>57</v>
      </c>
      <c r="B91" s="44">
        <f t="shared" si="19"/>
        <v>0</v>
      </c>
      <c r="C91" s="44">
        <f t="shared" si="19"/>
        <v>1.0709882464198808</v>
      </c>
      <c r="D91" s="44">
        <f t="shared" si="19"/>
        <v>0.22559047137882834</v>
      </c>
      <c r="E91" s="44">
        <f t="shared" si="19"/>
        <v>157.21561533691266</v>
      </c>
      <c r="F91" s="44">
        <f t="shared" si="19"/>
        <v>2052.8790036626024</v>
      </c>
      <c r="G91" s="44">
        <f t="shared" si="19"/>
        <v>0</v>
      </c>
      <c r="H91" s="45">
        <f t="shared" si="19"/>
        <v>0</v>
      </c>
      <c r="I91" s="40">
        <f t="shared" si="20"/>
        <v>2211.3911977173138</v>
      </c>
      <c r="K91" s="32">
        <v>0</v>
      </c>
    </row>
    <row r="92" spans="1:11" ht="15">
      <c r="A92" s="27" t="s">
        <v>12</v>
      </c>
      <c r="B92" s="41">
        <f t="shared" si="19"/>
        <v>0</v>
      </c>
      <c r="C92" s="41">
        <f t="shared" si="19"/>
        <v>0</v>
      </c>
      <c r="D92" s="41">
        <f t="shared" si="19"/>
        <v>4.08760968880022E-2</v>
      </c>
      <c r="E92" s="41">
        <f t="shared" si="19"/>
        <v>31.531933160120232</v>
      </c>
      <c r="F92" s="41">
        <f t="shared" si="19"/>
        <v>0</v>
      </c>
      <c r="G92" s="41">
        <f t="shared" si="19"/>
        <v>0</v>
      </c>
      <c r="H92" s="42">
        <f t="shared" si="19"/>
        <v>0</v>
      </c>
      <c r="I92" s="43">
        <f t="shared" si="20"/>
        <v>31.572809257008235</v>
      </c>
      <c r="K92" s="32">
        <v>0</v>
      </c>
    </row>
    <row r="93" spans="1:11" ht="15">
      <c r="A93" s="28" t="s">
        <v>58</v>
      </c>
      <c r="B93" s="44">
        <f t="shared" si="19"/>
        <v>0</v>
      </c>
      <c r="C93" s="44">
        <f t="shared" si="19"/>
        <v>0</v>
      </c>
      <c r="D93" s="44">
        <f t="shared" si="19"/>
        <v>0</v>
      </c>
      <c r="E93" s="44">
        <f t="shared" si="19"/>
        <v>4.5700335654622144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4.5700335654622144</v>
      </c>
      <c r="K93" s="32">
        <v>0</v>
      </c>
    </row>
    <row r="94" spans="1:11" ht="15">
      <c r="A94" s="27" t="s">
        <v>17</v>
      </c>
      <c r="B94" s="41">
        <f t="shared" si="19"/>
        <v>850.7274258288827</v>
      </c>
      <c r="C94" s="41">
        <f t="shared" si="19"/>
        <v>0.8597280761065248</v>
      </c>
      <c r="D94" s="41">
        <f t="shared" si="19"/>
        <v>70.61330661382695</v>
      </c>
      <c r="E94" s="41">
        <f t="shared" si="19"/>
        <v>4.3486864846465192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 t="shared" si="20"/>
        <v>926.54914700346262</v>
      </c>
      <c r="K94" s="32">
        <v>0</v>
      </c>
    </row>
    <row r="95" spans="1:11" ht="15">
      <c r="A95" s="28" t="s">
        <v>139</v>
      </c>
      <c r="B95" s="44">
        <f t="shared" si="19"/>
        <v>11260.409849099573</v>
      </c>
      <c r="C95" s="44">
        <f t="shared" si="19"/>
        <v>922.82312643980174</v>
      </c>
      <c r="D95" s="44">
        <f t="shared" si="19"/>
        <v>1883.0162480794538</v>
      </c>
      <c r="E95" s="44">
        <f t="shared" si="19"/>
        <v>141.71919672141681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14207.968420340245</v>
      </c>
      <c r="K95" s="32">
        <v>0</v>
      </c>
    </row>
    <row r="96" spans="1:11" ht="15">
      <c r="A96" s="27" t="s">
        <v>25</v>
      </c>
      <c r="B96" s="41">
        <f t="shared" si="19"/>
        <v>2109.8409821178079</v>
      </c>
      <c r="C96" s="41">
        <f t="shared" si="19"/>
        <v>0.27084704063677967</v>
      </c>
      <c r="D96" s="41">
        <f t="shared" si="19"/>
        <v>3226.3734741815806</v>
      </c>
      <c r="E96" s="41">
        <f t="shared" si="19"/>
        <v>6300.4566766540038</v>
      </c>
      <c r="F96" s="41">
        <f t="shared" si="19"/>
        <v>0</v>
      </c>
      <c r="G96" s="41">
        <f>G590+G616+G642</f>
        <v>3050.4134751480501</v>
      </c>
      <c r="H96" s="42">
        <f t="shared" si="19"/>
        <v>2.0294647511074873</v>
      </c>
      <c r="I96" s="43">
        <f t="shared" si="20"/>
        <v>14689.384919893188</v>
      </c>
      <c r="K96" s="32">
        <v>0</v>
      </c>
    </row>
    <row r="97" spans="1:11" ht="15">
      <c r="A97" s="28" t="s">
        <v>24</v>
      </c>
      <c r="B97" s="44">
        <f t="shared" si="19"/>
        <v>4835.3787069327991</v>
      </c>
      <c r="C97" s="44">
        <f t="shared" si="19"/>
        <v>14.227601627621079</v>
      </c>
      <c r="D97" s="44">
        <f t="shared" si="19"/>
        <v>592.84601138026392</v>
      </c>
      <c r="E97" s="44">
        <f t="shared" si="19"/>
        <v>0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5442.452319940684</v>
      </c>
      <c r="K97" s="32">
        <v>0</v>
      </c>
    </row>
    <row r="98" spans="1:11" ht="15">
      <c r="A98" s="27" t="s">
        <v>59</v>
      </c>
      <c r="B98" s="41">
        <f t="shared" si="19"/>
        <v>10697.290403423853</v>
      </c>
      <c r="C98" s="41">
        <f t="shared" si="19"/>
        <v>19.944364721798323</v>
      </c>
      <c r="D98" s="41">
        <f t="shared" si="19"/>
        <v>1331.0794083542207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12048.314176499871</v>
      </c>
      <c r="K98" s="32">
        <v>0</v>
      </c>
    </row>
    <row r="99" spans="1:11" ht="15">
      <c r="A99" s="28" t="s">
        <v>22</v>
      </c>
      <c r="B99" s="44">
        <f t="shared" si="19"/>
        <v>2917.5813993953166</v>
      </c>
      <c r="C99" s="44">
        <f t="shared" si="19"/>
        <v>0</v>
      </c>
      <c r="D99" s="44">
        <f t="shared" si="19"/>
        <v>219.96503976812852</v>
      </c>
      <c r="E99" s="44">
        <f t="shared" si="19"/>
        <v>0</v>
      </c>
      <c r="F99" s="44">
        <f t="shared" si="19"/>
        <v>79.476537108912609</v>
      </c>
      <c r="G99" s="44">
        <f t="shared" si="19"/>
        <v>0</v>
      </c>
      <c r="H99" s="45">
        <f t="shared" si="19"/>
        <v>0</v>
      </c>
      <c r="I99" s="40">
        <f t="shared" si="20"/>
        <v>3217.0229762723575</v>
      </c>
      <c r="K99" s="32">
        <v>0</v>
      </c>
    </row>
    <row r="100" spans="1:11" ht="15">
      <c r="A100" s="27" t="s">
        <v>21</v>
      </c>
      <c r="B100" s="41">
        <f t="shared" si="19"/>
        <v>74.566175951367441</v>
      </c>
      <c r="C100" s="41">
        <f t="shared" si="19"/>
        <v>0</v>
      </c>
      <c r="D100" s="41">
        <f t="shared" si="19"/>
        <v>1.3777038708071028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75.943879822174537</v>
      </c>
      <c r="K100" s="32">
        <v>0</v>
      </c>
    </row>
    <row r="101" spans="1:11" ht="15">
      <c r="A101" s="29" t="s">
        <v>63</v>
      </c>
      <c r="B101" s="44">
        <f t="shared" si="19"/>
        <v>751.47347795766962</v>
      </c>
      <c r="C101" s="44">
        <f t="shared" si="19"/>
        <v>0</v>
      </c>
      <c r="D101" s="44">
        <f t="shared" si="19"/>
        <v>528.73490304820291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1280.2083810058725</v>
      </c>
      <c r="K101" s="32">
        <v>0</v>
      </c>
    </row>
    <row r="102" spans="1:11">
      <c r="A102" s="58" t="s">
        <v>23</v>
      </c>
      <c r="B102" s="62">
        <f t="shared" ref="B102:H105" si="21">B596+B622+B648</f>
        <v>747.7294779576697</v>
      </c>
      <c r="C102" s="62">
        <f t="shared" si="21"/>
        <v>0</v>
      </c>
      <c r="D102" s="62">
        <f t="shared" si="21"/>
        <v>528.47890304820294</v>
      </c>
      <c r="E102" s="62">
        <f t="shared" si="21"/>
        <v>0</v>
      </c>
      <c r="F102" s="62">
        <f t="shared" si="21"/>
        <v>0</v>
      </c>
      <c r="G102" s="62">
        <f t="shared" si="21"/>
        <v>0</v>
      </c>
      <c r="H102" s="63">
        <f t="shared" si="21"/>
        <v>0</v>
      </c>
      <c r="I102" s="64">
        <f t="shared" si="20"/>
        <v>1276.2083810058725</v>
      </c>
      <c r="K102" s="32">
        <v>0</v>
      </c>
    </row>
    <row r="103" spans="1:11">
      <c r="A103" s="59" t="s">
        <v>19</v>
      </c>
      <c r="B103" s="65">
        <f t="shared" si="21"/>
        <v>0</v>
      </c>
      <c r="C103" s="65">
        <f t="shared" si="21"/>
        <v>0</v>
      </c>
      <c r="D103" s="65">
        <f t="shared" si="21"/>
        <v>0</v>
      </c>
      <c r="E103" s="65">
        <f t="shared" si="21"/>
        <v>0</v>
      </c>
      <c r="F103" s="65">
        <f t="shared" si="21"/>
        <v>0</v>
      </c>
      <c r="G103" s="65">
        <f t="shared" si="21"/>
        <v>0</v>
      </c>
      <c r="H103" s="66">
        <f t="shared" si="21"/>
        <v>0</v>
      </c>
      <c r="I103" s="67">
        <f t="shared" si="20"/>
        <v>0</v>
      </c>
      <c r="K103" s="32">
        <v>0</v>
      </c>
    </row>
    <row r="104" spans="1:11">
      <c r="A104" s="58" t="s">
        <v>20</v>
      </c>
      <c r="B104" s="62">
        <f t="shared" si="21"/>
        <v>0</v>
      </c>
      <c r="C104" s="62">
        <f t="shared" si="21"/>
        <v>0</v>
      </c>
      <c r="D104" s="62">
        <f t="shared" si="21"/>
        <v>0</v>
      </c>
      <c r="E104" s="62">
        <f t="shared" si="21"/>
        <v>0</v>
      </c>
      <c r="F104" s="62">
        <f t="shared" si="21"/>
        <v>0</v>
      </c>
      <c r="G104" s="62">
        <f t="shared" si="21"/>
        <v>0</v>
      </c>
      <c r="H104" s="63">
        <f t="shared" si="21"/>
        <v>0</v>
      </c>
      <c r="I104" s="64">
        <f t="shared" si="20"/>
        <v>0</v>
      </c>
      <c r="K104" s="32">
        <v>0</v>
      </c>
    </row>
    <row r="105" spans="1:11" ht="15" thickBot="1">
      <c r="A105" s="60" t="s">
        <v>11</v>
      </c>
      <c r="B105" s="54">
        <f t="shared" si="21"/>
        <v>3.7439999999999998</v>
      </c>
      <c r="C105" s="54">
        <f t="shared" si="21"/>
        <v>0</v>
      </c>
      <c r="D105" s="54">
        <f t="shared" si="21"/>
        <v>0.25600000000000001</v>
      </c>
      <c r="E105" s="54">
        <f t="shared" si="21"/>
        <v>0</v>
      </c>
      <c r="F105" s="54">
        <f t="shared" si="21"/>
        <v>0</v>
      </c>
      <c r="G105" s="54">
        <f t="shared" si="21"/>
        <v>0</v>
      </c>
      <c r="H105" s="68">
        <f t="shared" si="21"/>
        <v>0</v>
      </c>
      <c r="I105" s="69">
        <f t="shared" si="20"/>
        <v>4</v>
      </c>
      <c r="K105" s="32">
        <v>0</v>
      </c>
    </row>
    <row r="106" spans="1:11" ht="15">
      <c r="A106" s="34" t="s">
        <v>26</v>
      </c>
      <c r="B106" s="70">
        <f>SUM(B85:B101)</f>
        <v>50087.433638902221</v>
      </c>
      <c r="C106" s="70">
        <f t="shared" ref="C106:H106" si="22">SUM(C85:C101)</f>
        <v>1096.1622235320219</v>
      </c>
      <c r="D106" s="70">
        <f t="shared" si="22"/>
        <v>9009.9967863363618</v>
      </c>
      <c r="E106" s="70">
        <f t="shared" si="22"/>
        <v>6693.6057029856374</v>
      </c>
      <c r="F106" s="70">
        <f t="shared" si="22"/>
        <v>2132.3555407715148</v>
      </c>
      <c r="G106" s="70">
        <f>SUM(G85:G101)</f>
        <v>3050.4134751480501</v>
      </c>
      <c r="H106" s="71">
        <f t="shared" si="22"/>
        <v>2.0294647511074873</v>
      </c>
      <c r="I106" s="40">
        <f>SUM(I85:I101)</f>
        <v>72071.996832426914</v>
      </c>
      <c r="K106" s="32">
        <v>0</v>
      </c>
    </row>
    <row r="107" spans="1:11" ht="15" thickBot="1">
      <c r="A107" s="61" t="s">
        <v>86</v>
      </c>
      <c r="B107" s="49">
        <f>IF($I106=0,"-",B106/$I106)</f>
        <v>0.69496386724735071</v>
      </c>
      <c r="C107" s="49">
        <f t="shared" ref="C107:H107" si="23">IF($I106=0,"-",C106/$I106)</f>
        <v>1.520926672922197E-2</v>
      </c>
      <c r="D107" s="49">
        <f t="shared" si="23"/>
        <v>0.12501383591862059</v>
      </c>
      <c r="E107" s="49">
        <f t="shared" si="23"/>
        <v>9.2873876084615767E-2</v>
      </c>
      <c r="F107" s="49">
        <f t="shared" si="23"/>
        <v>2.9586464014996143E-2</v>
      </c>
      <c r="G107" s="49">
        <f t="shared" si="23"/>
        <v>4.2324531152376735E-2</v>
      </c>
      <c r="H107" s="72">
        <f t="shared" si="23"/>
        <v>2.8158852818052943E-5</v>
      </c>
      <c r="I107" s="50">
        <f>SUM(B107:H107)</f>
        <v>0.99999999999999989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10</v>
      </c>
      <c r="B113" s="44">
        <v>5.1078237922528994E-4</v>
      </c>
      <c r="C113" s="44">
        <v>0</v>
      </c>
      <c r="D113" s="44">
        <v>2236.4610305247161</v>
      </c>
      <c r="E113" s="44">
        <v>0</v>
      </c>
      <c r="F113" s="397"/>
      <c r="G113" s="44">
        <v>0</v>
      </c>
      <c r="H113" s="45">
        <v>0</v>
      </c>
      <c r="I113" s="40">
        <f t="shared" si="24"/>
        <v>2236.4615413070951</v>
      </c>
    </row>
    <row r="114" spans="1:9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24"/>
        <v>0</v>
      </c>
    </row>
    <row r="115" spans="1:9" ht="15">
      <c r="A115" s="28" t="s">
        <v>16</v>
      </c>
      <c r="B115" s="44">
        <v>181.86025376184662</v>
      </c>
      <c r="C115" s="44">
        <v>0</v>
      </c>
      <c r="D115" s="44">
        <v>134.822263909112</v>
      </c>
      <c r="E115" s="44">
        <v>0</v>
      </c>
      <c r="F115" s="397"/>
      <c r="G115" s="44">
        <v>0</v>
      </c>
      <c r="H115" s="45">
        <v>0</v>
      </c>
      <c r="I115" s="40">
        <f t="shared" si="24"/>
        <v>316.68251767095865</v>
      </c>
    </row>
    <row r="116" spans="1:9" ht="15">
      <c r="A116" s="27" t="s">
        <v>67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57</v>
      </c>
      <c r="B117" s="44">
        <v>0.6740983389037124</v>
      </c>
      <c r="C117" s="44">
        <v>0</v>
      </c>
      <c r="D117" s="44">
        <v>0</v>
      </c>
      <c r="E117" s="44">
        <v>0.50557375417778438</v>
      </c>
      <c r="F117" s="397"/>
      <c r="G117" s="44">
        <v>0</v>
      </c>
      <c r="H117" s="45">
        <v>0</v>
      </c>
      <c r="I117" s="40">
        <f t="shared" si="24"/>
        <v>1.1796720930814968</v>
      </c>
    </row>
    <row r="118" spans="1:9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17</v>
      </c>
      <c r="B120" s="41">
        <v>0</v>
      </c>
      <c r="C120" s="41">
        <v>0</v>
      </c>
      <c r="D120" s="41">
        <v>4.37</v>
      </c>
      <c r="E120" s="41">
        <v>0</v>
      </c>
      <c r="F120" s="397"/>
      <c r="G120" s="41">
        <v>0</v>
      </c>
      <c r="H120" s="42">
        <v>0</v>
      </c>
      <c r="I120" s="43">
        <f t="shared" si="24"/>
        <v>4.37</v>
      </c>
    </row>
    <row r="121" spans="1:9" ht="15">
      <c r="A121" s="28" t="s">
        <v>139</v>
      </c>
      <c r="B121" s="44">
        <v>190.07612813076193</v>
      </c>
      <c r="C121" s="44">
        <v>1054.6621752752094</v>
      </c>
      <c r="D121" s="44">
        <v>4963.3335762051729</v>
      </c>
      <c r="E121" s="44">
        <v>0.28857854827571383</v>
      </c>
      <c r="F121" s="397"/>
      <c r="G121" s="44">
        <v>0</v>
      </c>
      <c r="H121" s="45">
        <v>0</v>
      </c>
      <c r="I121" s="40">
        <f t="shared" si="24"/>
        <v>6208.36045815942</v>
      </c>
    </row>
    <row r="122" spans="1:9" ht="15">
      <c r="A122" s="27" t="s">
        <v>25</v>
      </c>
      <c r="B122" s="41">
        <v>101.9910976034563</v>
      </c>
      <c r="C122" s="41">
        <v>1.2643215292039769</v>
      </c>
      <c r="D122" s="41">
        <v>922.3147505748841</v>
      </c>
      <c r="E122" s="41">
        <v>3753.6460491321741</v>
      </c>
      <c r="F122" s="397"/>
      <c r="G122" s="41">
        <v>893.34182863082981</v>
      </c>
      <c r="H122" s="42">
        <v>3.1767525294510905</v>
      </c>
      <c r="I122" s="43">
        <f t="shared" si="24"/>
        <v>5675.7347999999993</v>
      </c>
    </row>
    <row r="123" spans="1:9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24"/>
        <v>0</v>
      </c>
    </row>
    <row r="124" spans="1:9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24"/>
        <v>0</v>
      </c>
    </row>
    <row r="125" spans="1:9" ht="15">
      <c r="A125" s="28" t="s">
        <v>22</v>
      </c>
      <c r="B125" s="44">
        <v>0</v>
      </c>
      <c r="C125" s="44">
        <v>0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24"/>
        <v>0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63</v>
      </c>
      <c r="B127" s="44">
        <v>9.3812309309768865E-4</v>
      </c>
      <c r="C127" s="44">
        <v>8.1360897889515087</v>
      </c>
      <c r="D127" s="44">
        <v>3553.2469383692182</v>
      </c>
      <c r="E127" s="44">
        <v>0</v>
      </c>
      <c r="F127" s="397"/>
      <c r="G127" s="44">
        <v>0</v>
      </c>
      <c r="H127" s="45">
        <v>0</v>
      </c>
      <c r="I127" s="40">
        <f t="shared" si="24"/>
        <v>3561.3839662812629</v>
      </c>
    </row>
    <row r="128" spans="1:9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24"/>
        <v>0</v>
      </c>
    </row>
    <row r="129" spans="1:9">
      <c r="A129" s="59" t="s">
        <v>19</v>
      </c>
      <c r="B129" s="65">
        <v>4.7893271539251704E-4</v>
      </c>
      <c r="C129" s="65">
        <v>1.7042372749367802</v>
      </c>
      <c r="D129" s="65">
        <v>744.28571222516268</v>
      </c>
      <c r="E129" s="65">
        <v>0</v>
      </c>
      <c r="F129" s="397"/>
      <c r="G129" s="65">
        <v>0</v>
      </c>
      <c r="H129" s="66">
        <v>0</v>
      </c>
      <c r="I129" s="67">
        <f t="shared" si="24"/>
        <v>745.99042843281484</v>
      </c>
    </row>
    <row r="130" spans="1:9">
      <c r="A130" s="58" t="s">
        <v>20</v>
      </c>
      <c r="B130" s="62">
        <v>4.5919037770517166E-4</v>
      </c>
      <c r="C130" s="62">
        <v>6.4318515716935991</v>
      </c>
      <c r="D130" s="62">
        <v>2808.9605234940568</v>
      </c>
      <c r="E130" s="62">
        <v>0</v>
      </c>
      <c r="F130" s="397"/>
      <c r="G130" s="62">
        <v>0</v>
      </c>
      <c r="H130" s="63">
        <v>0</v>
      </c>
      <c r="I130" s="64">
        <f t="shared" si="24"/>
        <v>2815.392834256128</v>
      </c>
    </row>
    <row r="131" spans="1:9" ht="15" thickBot="1">
      <c r="A131" s="60"/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24"/>
        <v>0</v>
      </c>
    </row>
    <row r="132" spans="1:9" ht="15">
      <c r="A132" s="34" t="s">
        <v>26</v>
      </c>
      <c r="B132" s="70">
        <f>SUM(B111:B127)</f>
        <v>474.6030267404409</v>
      </c>
      <c r="C132" s="70">
        <f t="shared" ref="C132:H132" si="25">SUM(C111:C127)</f>
        <v>1064.0625865933648</v>
      </c>
      <c r="D132" s="70">
        <f t="shared" si="25"/>
        <v>11814.548559583103</v>
      </c>
      <c r="E132" s="70">
        <f t="shared" si="25"/>
        <v>3754.4402014346274</v>
      </c>
      <c r="F132" s="70">
        <f t="shared" si="25"/>
        <v>0</v>
      </c>
      <c r="G132" s="70">
        <f>SUM(G111:G127)</f>
        <v>893.34182863082981</v>
      </c>
      <c r="H132" s="71">
        <f t="shared" si="25"/>
        <v>3.1767525294510905</v>
      </c>
      <c r="I132" s="40">
        <f>SUM(I111:I127)</f>
        <v>18004.172955511818</v>
      </c>
    </row>
    <row r="133" spans="1:9" ht="15" thickBot="1">
      <c r="A133" s="31" t="s">
        <v>86</v>
      </c>
      <c r="B133" s="49">
        <f>IF($I132=0,"-",B132/$I132)</f>
        <v>2.6360723589646775E-2</v>
      </c>
      <c r="C133" s="49">
        <f t="shared" ref="C133:H133" si="26">IF($I132=0,"-",C132/$I132)</f>
        <v>5.9100886734572915E-2</v>
      </c>
      <c r="D133" s="49">
        <f t="shared" si="26"/>
        <v>0.65621167874674213</v>
      </c>
      <c r="E133" s="49">
        <f t="shared" si="26"/>
        <v>0.20853166711471957</v>
      </c>
      <c r="F133" s="49">
        <f t="shared" si="26"/>
        <v>0</v>
      </c>
      <c r="G133" s="49">
        <f t="shared" si="26"/>
        <v>4.9618598468159081E-2</v>
      </c>
      <c r="H133" s="72">
        <f t="shared" si="26"/>
        <v>1.7644534615951664E-4</v>
      </c>
      <c r="I133" s="50">
        <f>SUM(B133:H133)</f>
        <v>1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1970.6735251735863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1970.6735251735863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7">SUM(B138:H138)</f>
        <v>0</v>
      </c>
    </row>
    <row r="139" spans="1:9" ht="15">
      <c r="A139" s="28" t="s">
        <v>10</v>
      </c>
      <c r="B139" s="44">
        <v>0</v>
      </c>
      <c r="C139" s="44">
        <v>0</v>
      </c>
      <c r="D139" s="44">
        <v>328.64238678152731</v>
      </c>
      <c r="E139" s="44">
        <v>0</v>
      </c>
      <c r="F139" s="397"/>
      <c r="G139" s="44">
        <v>0</v>
      </c>
      <c r="H139" s="45">
        <v>0</v>
      </c>
      <c r="I139" s="40">
        <f t="shared" si="27"/>
        <v>328.64238678152731</v>
      </c>
    </row>
    <row r="140" spans="1:9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27"/>
        <v>0</v>
      </c>
    </row>
    <row r="141" spans="1:9" ht="15">
      <c r="A141" s="28" t="s">
        <v>16</v>
      </c>
      <c r="B141" s="44">
        <v>1.6431763303227231</v>
      </c>
      <c r="C141" s="44">
        <v>16.116187729561805</v>
      </c>
      <c r="D141" s="44">
        <v>1.2418456481660651</v>
      </c>
      <c r="E141" s="44">
        <v>0</v>
      </c>
      <c r="F141" s="397"/>
      <c r="G141" s="44">
        <v>0</v>
      </c>
      <c r="H141" s="45">
        <v>0</v>
      </c>
      <c r="I141" s="40">
        <f t="shared" si="27"/>
        <v>19.001209708050595</v>
      </c>
    </row>
    <row r="142" spans="1:9" ht="15">
      <c r="A142" s="27" t="s">
        <v>67</v>
      </c>
      <c r="B142" s="41">
        <v>26.767107331330521</v>
      </c>
      <c r="C142" s="41">
        <v>1.2006178219884109</v>
      </c>
      <c r="D142" s="41">
        <v>4.3422344561914201</v>
      </c>
      <c r="E142" s="41">
        <v>0</v>
      </c>
      <c r="F142" s="397"/>
      <c r="G142" s="41">
        <v>0</v>
      </c>
      <c r="H142" s="42">
        <v>0</v>
      </c>
      <c r="I142" s="43">
        <f t="shared" si="27"/>
        <v>32.309959609510351</v>
      </c>
    </row>
    <row r="143" spans="1:9" ht="15">
      <c r="A143" s="28" t="s">
        <v>57</v>
      </c>
      <c r="B143" s="44">
        <v>0</v>
      </c>
      <c r="C143" s="44">
        <v>0</v>
      </c>
      <c r="D143" s="44">
        <v>4.2598180612386098</v>
      </c>
      <c r="E143" s="44">
        <v>4.6594950743641554</v>
      </c>
      <c r="F143" s="397"/>
      <c r="G143" s="44">
        <v>0</v>
      </c>
      <c r="H143" s="45">
        <v>0</v>
      </c>
      <c r="I143" s="40">
        <f t="shared" si="27"/>
        <v>8.9193131356027653</v>
      </c>
    </row>
    <row r="144" spans="1:9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27"/>
        <v>0</v>
      </c>
    </row>
    <row r="145" spans="1:9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7"/>
        <v>0</v>
      </c>
    </row>
    <row r="146" spans="1:9" ht="15">
      <c r="A146" s="27" t="s">
        <v>17</v>
      </c>
      <c r="B146" s="41">
        <v>0</v>
      </c>
      <c r="C146" s="41">
        <v>0</v>
      </c>
      <c r="D146" s="41">
        <v>2.8042248855488574</v>
      </c>
      <c r="E146" s="41">
        <v>0</v>
      </c>
      <c r="F146" s="397"/>
      <c r="G146" s="41">
        <v>0</v>
      </c>
      <c r="H146" s="42">
        <v>0</v>
      </c>
      <c r="I146" s="43">
        <f t="shared" si="27"/>
        <v>2.8042248855488574</v>
      </c>
    </row>
    <row r="147" spans="1:9" ht="15">
      <c r="A147" s="28" t="s">
        <v>139</v>
      </c>
      <c r="B147" s="44">
        <v>524.4948857095776</v>
      </c>
      <c r="C147" s="44">
        <v>4836.356226767035</v>
      </c>
      <c r="D147" s="44">
        <v>1036.9273813023947</v>
      </c>
      <c r="E147" s="44">
        <v>0</v>
      </c>
      <c r="F147" s="397"/>
      <c r="G147" s="44">
        <v>0</v>
      </c>
      <c r="H147" s="45">
        <v>0</v>
      </c>
      <c r="I147" s="40">
        <f t="shared" si="27"/>
        <v>6397.7784937790075</v>
      </c>
    </row>
    <row r="148" spans="1:9" ht="15">
      <c r="A148" s="27" t="s">
        <v>25</v>
      </c>
      <c r="B148" s="41">
        <v>625.20974997929522</v>
      </c>
      <c r="C148" s="41">
        <v>25.596184810903541</v>
      </c>
      <c r="D148" s="41">
        <v>112.25232622587525</v>
      </c>
      <c r="E148" s="41">
        <v>3511.7063424140747</v>
      </c>
      <c r="F148" s="397"/>
      <c r="G148" s="41">
        <v>270.12271624927973</v>
      </c>
      <c r="H148" s="42">
        <v>273.62625540611299</v>
      </c>
      <c r="I148" s="43">
        <f t="shared" si="27"/>
        <v>4818.5135750855416</v>
      </c>
    </row>
    <row r="149" spans="1:9" ht="15">
      <c r="A149" s="28" t="s">
        <v>24</v>
      </c>
      <c r="B149" s="44">
        <v>1064.3323327070873</v>
      </c>
      <c r="C149" s="44">
        <v>0</v>
      </c>
      <c r="D149" s="44">
        <v>24.488756701774719</v>
      </c>
      <c r="E149" s="44">
        <v>0</v>
      </c>
      <c r="F149" s="397"/>
      <c r="G149" s="44">
        <v>0</v>
      </c>
      <c r="H149" s="45">
        <v>0</v>
      </c>
      <c r="I149" s="40">
        <f>SUM(B149:H149)</f>
        <v>1088.821089408862</v>
      </c>
    </row>
    <row r="150" spans="1:9" ht="15">
      <c r="A150" s="27" t="s">
        <v>59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7"/>
        <v>0</v>
      </c>
    </row>
    <row r="151" spans="1:9" ht="15">
      <c r="A151" s="28" t="s">
        <v>22</v>
      </c>
      <c r="B151" s="44">
        <v>0</v>
      </c>
      <c r="C151" s="44">
        <v>1072.3583751500291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7"/>
        <v>1072.3583751500291</v>
      </c>
    </row>
    <row r="152" spans="1:9" ht="15">
      <c r="A152" s="27" t="s">
        <v>21</v>
      </c>
      <c r="B152" s="41">
        <v>0</v>
      </c>
      <c r="C152" s="41">
        <v>2079.0961609135888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2079.0961609135888</v>
      </c>
    </row>
    <row r="153" spans="1:9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7"/>
        <v>0</v>
      </c>
    </row>
    <row r="154" spans="1:9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27"/>
        <v>0</v>
      </c>
    </row>
    <row r="155" spans="1:9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27"/>
        <v>0</v>
      </c>
    </row>
    <row r="156" spans="1:9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27"/>
        <v>0</v>
      </c>
    </row>
    <row r="157" spans="1:9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27"/>
        <v>0</v>
      </c>
    </row>
    <row r="158" spans="1:9" ht="15">
      <c r="A158" s="34" t="s">
        <v>26</v>
      </c>
      <c r="B158" s="70">
        <f>SUM(B137:B153)</f>
        <v>2242.4472520576137</v>
      </c>
      <c r="C158" s="70">
        <f t="shared" ref="C158:H158" si="28">SUM(C137:C153)</f>
        <v>10001.397278366692</v>
      </c>
      <c r="D158" s="70">
        <f>SUM(D137:D153)</f>
        <v>1514.9589740627171</v>
      </c>
      <c r="E158" s="70">
        <f t="shared" si="28"/>
        <v>3516.365837488439</v>
      </c>
      <c r="F158" s="70">
        <f t="shared" si="28"/>
        <v>0</v>
      </c>
      <c r="G158" s="70">
        <f>SUM(G137:G153)</f>
        <v>270.12271624927973</v>
      </c>
      <c r="H158" s="71">
        <f t="shared" si="28"/>
        <v>273.62625540611299</v>
      </c>
      <c r="I158" s="40">
        <f>SUM(I137:I153)</f>
        <v>17818.918313630857</v>
      </c>
    </row>
    <row r="159" spans="1:9" ht="15" thickBot="1">
      <c r="A159" s="31" t="s">
        <v>86</v>
      </c>
      <c r="B159" s="49">
        <f>IF($I158=0,"-",B158/$I158)</f>
        <v>0.12584642976572932</v>
      </c>
      <c r="C159" s="49">
        <f t="shared" ref="C159:H159" si="29">IF($I158=0,"-",C158/$I158)</f>
        <v>0.56127970858455356</v>
      </c>
      <c r="D159" s="49">
        <f t="shared" si="29"/>
        <v>8.5019693530096377E-2</v>
      </c>
      <c r="E159" s="49">
        <f t="shared" si="29"/>
        <v>0.19733890551586067</v>
      </c>
      <c r="F159" s="49">
        <f t="shared" si="29"/>
        <v>0</v>
      </c>
      <c r="G159" s="49">
        <f t="shared" si="29"/>
        <v>1.5159321766610558E-2</v>
      </c>
      <c r="H159" s="72">
        <f t="shared" si="29"/>
        <v>1.5355940837149378E-2</v>
      </c>
      <c r="I159" s="50">
        <f>SUM(B159:H159)</f>
        <v>1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0">SUM(B164:H164)</f>
        <v>0</v>
      </c>
    </row>
    <row r="165" spans="1:9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0"/>
        <v>0</v>
      </c>
    </row>
    <row r="166" spans="1:9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0"/>
        <v>0</v>
      </c>
    </row>
    <row r="167" spans="1:9" ht="15">
      <c r="A167" s="28" t="s">
        <v>16</v>
      </c>
      <c r="B167" s="44">
        <v>0.38289484936674534</v>
      </c>
      <c r="C167" s="44">
        <v>0</v>
      </c>
      <c r="D167" s="44">
        <v>1.3336426206666174</v>
      </c>
      <c r="E167" s="44">
        <v>0</v>
      </c>
      <c r="F167" s="397"/>
      <c r="G167" s="44">
        <v>0</v>
      </c>
      <c r="H167" s="45">
        <v>0</v>
      </c>
      <c r="I167" s="40">
        <f t="shared" si="30"/>
        <v>1.7165374700333627</v>
      </c>
    </row>
    <row r="168" spans="1:9" ht="15">
      <c r="A168" s="27" t="s">
        <v>67</v>
      </c>
      <c r="B168" s="41">
        <v>85.282279261171851</v>
      </c>
      <c r="C168" s="41">
        <v>21.991704701231722</v>
      </c>
      <c r="D168" s="41">
        <v>24.676244244986744</v>
      </c>
      <c r="E168" s="41">
        <v>21.991704701231722</v>
      </c>
      <c r="F168" s="397"/>
      <c r="G168" s="41">
        <v>0</v>
      </c>
      <c r="H168" s="42">
        <v>0</v>
      </c>
      <c r="I168" s="43">
        <f t="shared" si="30"/>
        <v>153.94193290862205</v>
      </c>
    </row>
    <row r="169" spans="1:9" ht="15">
      <c r="A169" s="28" t="s">
        <v>57</v>
      </c>
      <c r="B169" s="44">
        <v>0</v>
      </c>
      <c r="C169" s="44">
        <v>0</v>
      </c>
      <c r="D169" s="44">
        <v>0</v>
      </c>
      <c r="E169" s="44">
        <v>1.04070567843077</v>
      </c>
      <c r="F169" s="397"/>
      <c r="G169" s="44">
        <v>0</v>
      </c>
      <c r="H169" s="45">
        <v>0</v>
      </c>
      <c r="I169" s="40">
        <f t="shared" si="30"/>
        <v>1.04070567843077</v>
      </c>
    </row>
    <row r="170" spans="1:9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30"/>
        <v>0</v>
      </c>
    </row>
    <row r="171" spans="1:9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0"/>
        <v>0</v>
      </c>
    </row>
    <row r="172" spans="1:9" ht="15">
      <c r="A172" s="27" t="s">
        <v>17</v>
      </c>
      <c r="B172" s="41">
        <v>0.6446568779957873</v>
      </c>
      <c r="C172" s="41">
        <v>0</v>
      </c>
      <c r="D172" s="41">
        <v>85.544076716532189</v>
      </c>
      <c r="E172" s="41">
        <v>0.24677465289678732</v>
      </c>
      <c r="F172" s="397"/>
      <c r="G172" s="41">
        <v>0</v>
      </c>
      <c r="H172" s="42">
        <v>0</v>
      </c>
      <c r="I172" s="43">
        <f>SUM(B172:H172)</f>
        <v>86.435508247424764</v>
      </c>
    </row>
    <row r="173" spans="1:9" ht="15">
      <c r="A173" s="28" t="s">
        <v>139</v>
      </c>
      <c r="B173" s="44">
        <v>54.704698119466066</v>
      </c>
      <c r="C173" s="44">
        <v>60.314175679259975</v>
      </c>
      <c r="D173" s="44">
        <v>1172.1958172013917</v>
      </c>
      <c r="E173" s="44">
        <v>0</v>
      </c>
      <c r="F173" s="397"/>
      <c r="G173" s="44">
        <v>0</v>
      </c>
      <c r="H173" s="45">
        <v>0</v>
      </c>
      <c r="I173" s="40">
        <f t="shared" si="30"/>
        <v>1287.2146910001177</v>
      </c>
    </row>
    <row r="174" spans="1:9" ht="15">
      <c r="A174" s="27" t="s">
        <v>25</v>
      </c>
      <c r="B174" s="41">
        <v>9.4629510323885278</v>
      </c>
      <c r="C174" s="41">
        <v>1.3821011944223529</v>
      </c>
      <c r="D174" s="41">
        <v>421.06499131134586</v>
      </c>
      <c r="E174" s="41">
        <v>193.96100340907654</v>
      </c>
      <c r="F174" s="397"/>
      <c r="G174" s="41">
        <v>19.324725772048904</v>
      </c>
      <c r="H174" s="42">
        <v>50.887159359425837</v>
      </c>
      <c r="I174" s="43">
        <f t="shared" si="30"/>
        <v>696.08293207870793</v>
      </c>
    </row>
    <row r="175" spans="1:9" ht="15">
      <c r="A175" s="28" t="s">
        <v>24</v>
      </c>
      <c r="B175" s="44">
        <v>0.5868000000000001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>SUM(B175:H175)</f>
        <v>0.5868000000000001</v>
      </c>
    </row>
    <row r="176" spans="1:9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0"/>
        <v>0</v>
      </c>
    </row>
    <row r="177" spans="1:9" ht="15">
      <c r="A177" s="28" t="s">
        <v>22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0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0"/>
        <v>0</v>
      </c>
    </row>
    <row r="180" spans="1:9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30"/>
        <v>0</v>
      </c>
    </row>
    <row r="181" spans="1:9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30"/>
        <v>0</v>
      </c>
    </row>
    <row r="182" spans="1:9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30"/>
        <v>0</v>
      </c>
    </row>
    <row r="183" spans="1:9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30"/>
        <v>0</v>
      </c>
    </row>
    <row r="184" spans="1:9" ht="15">
      <c r="A184" s="34" t="s">
        <v>26</v>
      </c>
      <c r="B184" s="70">
        <f>SUM(B163:B179)</f>
        <v>151.064280140389</v>
      </c>
      <c r="C184" s="70">
        <f t="shared" ref="C184:H184" si="31">SUM(C163:C179)</f>
        <v>83.687981574914048</v>
      </c>
      <c r="D184" s="70">
        <f>SUM(D163:D179)</f>
        <v>1704.8147720949232</v>
      </c>
      <c r="E184" s="70">
        <f>SUM(E163:E179)</f>
        <v>217.24018844163581</v>
      </c>
      <c r="F184" s="70">
        <f t="shared" si="31"/>
        <v>0</v>
      </c>
      <c r="G184" s="70">
        <f>SUM(G163:G179)</f>
        <v>19.324725772048904</v>
      </c>
      <c r="H184" s="71">
        <f t="shared" si="31"/>
        <v>50.887159359425837</v>
      </c>
      <c r="I184" s="40">
        <f>SUM(I163:I179)</f>
        <v>2227.0191073833366</v>
      </c>
    </row>
    <row r="185" spans="1:9" ht="15" thickBot="1">
      <c r="A185" s="31" t="s">
        <v>86</v>
      </c>
      <c r="B185" s="49">
        <f>IF($I184=0,"-",B184/$I184)</f>
        <v>6.7832502936126055E-2</v>
      </c>
      <c r="C185" s="49">
        <f t="shared" ref="C185:H185" si="32">IF($I184=0,"-",C184/$I184)</f>
        <v>3.7578474875882076E-2</v>
      </c>
      <c r="D185" s="49">
        <f t="shared" si="32"/>
        <v>0.76551420975369011</v>
      </c>
      <c r="E185" s="49">
        <f t="shared" si="32"/>
        <v>9.7547518888100079E-2</v>
      </c>
      <c r="F185" s="49">
        <f t="shared" si="32"/>
        <v>0</v>
      </c>
      <c r="G185" s="49">
        <f t="shared" si="32"/>
        <v>8.6773955858666738E-3</v>
      </c>
      <c r="H185" s="72">
        <f t="shared" si="32"/>
        <v>2.2849897960335118E-2</v>
      </c>
      <c r="I185" s="50">
        <f>SUM(B185:H185)</f>
        <v>1.0000000000000002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1023.8688367579423</v>
      </c>
      <c r="E189" s="38">
        <v>0</v>
      </c>
      <c r="F189" s="396"/>
      <c r="G189" s="38">
        <v>0</v>
      </c>
      <c r="H189" s="39">
        <v>0</v>
      </c>
      <c r="I189" s="40">
        <f>SUM(B189:H189)</f>
        <v>1023.8688367579423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3">SUM(B190:H190)</f>
        <v>0</v>
      </c>
    </row>
    <row r="191" spans="1:9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3"/>
        <v>0</v>
      </c>
    </row>
    <row r="192" spans="1:9" ht="15">
      <c r="A192" s="27" t="s">
        <v>55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3"/>
        <v>0</v>
      </c>
    </row>
    <row r="193" spans="1:9" ht="15">
      <c r="A193" s="28" t="s">
        <v>16</v>
      </c>
      <c r="B193" s="44">
        <v>61.178415839491024</v>
      </c>
      <c r="C193" s="44">
        <v>3.294602360905416</v>
      </c>
      <c r="D193" s="44">
        <v>216.3204622901705</v>
      </c>
      <c r="E193" s="44">
        <v>0</v>
      </c>
      <c r="F193" s="397"/>
      <c r="G193" s="44">
        <v>0</v>
      </c>
      <c r="H193" s="45">
        <v>0</v>
      </c>
      <c r="I193" s="40">
        <f t="shared" si="33"/>
        <v>280.79348049056694</v>
      </c>
    </row>
    <row r="194" spans="1:9" ht="15">
      <c r="A194" s="27" t="s">
        <v>67</v>
      </c>
      <c r="B194" s="41">
        <v>2.7995474212425728</v>
      </c>
      <c r="C194" s="41">
        <v>1.5208884999006733</v>
      </c>
      <c r="D194" s="41">
        <v>17.057118583596498</v>
      </c>
      <c r="E194" s="41">
        <v>0</v>
      </c>
      <c r="F194" s="397"/>
      <c r="G194" s="41">
        <v>0</v>
      </c>
      <c r="H194" s="42">
        <v>0</v>
      </c>
      <c r="I194" s="43">
        <f t="shared" si="33"/>
        <v>21.377554504739745</v>
      </c>
    </row>
    <row r="195" spans="1:9" ht="15">
      <c r="A195" s="28" t="s">
        <v>57</v>
      </c>
      <c r="B195" s="44">
        <v>0</v>
      </c>
      <c r="C195" s="44">
        <v>0</v>
      </c>
      <c r="D195" s="44">
        <v>0</v>
      </c>
      <c r="E195" s="44">
        <v>4.323409571387538</v>
      </c>
      <c r="F195" s="397"/>
      <c r="G195" s="44">
        <v>0</v>
      </c>
      <c r="H195" s="45">
        <v>0</v>
      </c>
      <c r="I195" s="40">
        <f t="shared" si="33"/>
        <v>4.323409571387538</v>
      </c>
    </row>
    <row r="196" spans="1:9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33"/>
        <v>0</v>
      </c>
    </row>
    <row r="197" spans="1:9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33"/>
        <v>0</v>
      </c>
    </row>
    <row r="198" spans="1:9" ht="15">
      <c r="A198" s="27" t="s">
        <v>17</v>
      </c>
      <c r="B198" s="41">
        <v>15.130924941106608</v>
      </c>
      <c r="C198" s="41">
        <v>0</v>
      </c>
      <c r="D198" s="41">
        <v>29.63288384965087</v>
      </c>
      <c r="E198" s="41">
        <v>0</v>
      </c>
      <c r="F198" s="397"/>
      <c r="G198" s="41">
        <v>0</v>
      </c>
      <c r="H198" s="42">
        <v>0</v>
      </c>
      <c r="I198" s="43">
        <f>SUM(B198:H198)</f>
        <v>44.76380879075748</v>
      </c>
    </row>
    <row r="199" spans="1:9" ht="15">
      <c r="A199" s="28" t="s">
        <v>139</v>
      </c>
      <c r="B199" s="44">
        <v>190.02392513493592</v>
      </c>
      <c r="C199" s="44">
        <v>83.25297898239009</v>
      </c>
      <c r="D199" s="44">
        <v>1357.1032866966154</v>
      </c>
      <c r="E199" s="44">
        <v>58.179587096754283</v>
      </c>
      <c r="F199" s="397"/>
      <c r="G199" s="44">
        <v>0</v>
      </c>
      <c r="H199" s="45">
        <v>0</v>
      </c>
      <c r="I199" s="40">
        <f t="shared" si="33"/>
        <v>1688.5597779106956</v>
      </c>
    </row>
    <row r="200" spans="1:9" ht="15">
      <c r="A200" s="27" t="s">
        <v>25</v>
      </c>
      <c r="B200" s="41">
        <v>22.352566137966903</v>
      </c>
      <c r="C200" s="41">
        <v>0.63420392417834448</v>
      </c>
      <c r="D200" s="41">
        <v>540.9626235100111</v>
      </c>
      <c r="E200" s="41">
        <v>382.97296116020101</v>
      </c>
      <c r="F200" s="397"/>
      <c r="G200" s="41">
        <v>35.575524086401522</v>
      </c>
      <c r="H200" s="42">
        <v>1.0434034432874135</v>
      </c>
      <c r="I200" s="43">
        <f t="shared" si="33"/>
        <v>983.54128226204637</v>
      </c>
    </row>
    <row r="201" spans="1:9" ht="15">
      <c r="A201" s="28" t="s">
        <v>24</v>
      </c>
      <c r="B201" s="44">
        <v>2.7092275460510868</v>
      </c>
      <c r="C201" s="44">
        <v>0.17401012539322527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>SUM(B201:H201)</f>
        <v>2.883237671444312</v>
      </c>
    </row>
    <row r="202" spans="1:9" ht="15">
      <c r="A202" s="27" t="s">
        <v>59</v>
      </c>
      <c r="B202" s="41">
        <v>1.598298945512653E-2</v>
      </c>
      <c r="C202" s="41">
        <v>3.1090284966909512E-3</v>
      </c>
      <c r="D202" s="41">
        <v>5.6699607842388162E-3</v>
      </c>
      <c r="E202" s="41">
        <v>0</v>
      </c>
      <c r="F202" s="397"/>
      <c r="G202" s="41">
        <v>0</v>
      </c>
      <c r="H202" s="42">
        <v>0</v>
      </c>
      <c r="I202" s="43">
        <f t="shared" si="33"/>
        <v>2.4761978736056296E-2</v>
      </c>
    </row>
    <row r="203" spans="1:9" ht="15">
      <c r="A203" s="28" t="s">
        <v>22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3"/>
        <v>0</v>
      </c>
    </row>
    <row r="204" spans="1:9" ht="15">
      <c r="A204" s="27" t="s">
        <v>21</v>
      </c>
      <c r="B204" s="41">
        <v>0.9813987986487136</v>
      </c>
      <c r="C204" s="41">
        <v>0</v>
      </c>
      <c r="D204" s="41">
        <v>1472.3828947359725</v>
      </c>
      <c r="E204" s="41">
        <v>0</v>
      </c>
      <c r="F204" s="397"/>
      <c r="G204" s="41">
        <v>0</v>
      </c>
      <c r="H204" s="42">
        <v>0</v>
      </c>
      <c r="I204" s="43">
        <f>SUM(B204:H204)</f>
        <v>1473.3642935346213</v>
      </c>
    </row>
    <row r="205" spans="1:9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3"/>
        <v>0</v>
      </c>
    </row>
    <row r="206" spans="1:9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33"/>
        <v>0</v>
      </c>
    </row>
    <row r="207" spans="1:9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33"/>
        <v>0</v>
      </c>
    </row>
    <row r="208" spans="1:9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33"/>
        <v>0</v>
      </c>
    </row>
    <row r="209" spans="1:9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33"/>
        <v>0</v>
      </c>
    </row>
    <row r="210" spans="1:9" ht="15">
      <c r="A210" s="34" t="s">
        <v>26</v>
      </c>
      <c r="B210" s="70">
        <f>SUM(B189:B205)</f>
        <v>295.19198880889797</v>
      </c>
      <c r="C210" s="70">
        <f t="shared" ref="C210:H210" si="34">SUM(C189:C205)</f>
        <v>88.879792921264453</v>
      </c>
      <c r="D210" s="70">
        <f>SUM(D189:D205)</f>
        <v>4657.333776384743</v>
      </c>
      <c r="E210" s="70">
        <f>SUM(E189:E205)</f>
        <v>445.47595782834281</v>
      </c>
      <c r="F210" s="70">
        <f>SUM(F189:F205)</f>
        <v>0</v>
      </c>
      <c r="G210" s="70">
        <f>SUM(G189:G205)</f>
        <v>35.575524086401522</v>
      </c>
      <c r="H210" s="71">
        <f t="shared" si="34"/>
        <v>1.0434034432874135</v>
      </c>
      <c r="I210" s="40">
        <f>SUM(I189:I205)</f>
        <v>5523.5004434729381</v>
      </c>
    </row>
    <row r="211" spans="1:9" ht="15" thickBot="1">
      <c r="A211" s="31" t="s">
        <v>86</v>
      </c>
      <c r="B211" s="49">
        <f>IF($I210=0,"-",B210/$I210)</f>
        <v>5.344291936424541E-2</v>
      </c>
      <c r="C211" s="49">
        <f t="shared" ref="C211:H211" si="35">IF($I210=0,"-",C210/$I210)</f>
        <v>1.6091207709830597E-2</v>
      </c>
      <c r="D211" s="49">
        <f t="shared" si="35"/>
        <v>0.8431851909939222</v>
      </c>
      <c r="E211" s="49">
        <f t="shared" si="35"/>
        <v>8.0651022370199499E-2</v>
      </c>
      <c r="F211" s="49">
        <f t="shared" si="35"/>
        <v>0</v>
      </c>
      <c r="G211" s="49">
        <f t="shared" si="35"/>
        <v>6.440756989245967E-3</v>
      </c>
      <c r="H211" s="72">
        <f t="shared" si="35"/>
        <v>1.8890257255621158E-4</v>
      </c>
      <c r="I211" s="50">
        <f>SUM(B211:H211)</f>
        <v>0.99999999999999989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6">SUM(B216:H216)</f>
        <v>0</v>
      </c>
    </row>
    <row r="217" spans="1:9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6"/>
        <v>0</v>
      </c>
    </row>
    <row r="218" spans="1:9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6"/>
        <v>0</v>
      </c>
    </row>
    <row r="219" spans="1:9" ht="15">
      <c r="A219" s="28" t="s">
        <v>16</v>
      </c>
      <c r="B219" s="44">
        <v>21.484664516742914</v>
      </c>
      <c r="C219" s="44">
        <v>11.009321057034981</v>
      </c>
      <c r="D219" s="44">
        <v>50.112026782399781</v>
      </c>
      <c r="E219" s="44">
        <v>0</v>
      </c>
      <c r="F219" s="397"/>
      <c r="G219" s="44">
        <v>0</v>
      </c>
      <c r="H219" s="45">
        <v>0</v>
      </c>
      <c r="I219" s="40">
        <f t="shared" si="36"/>
        <v>82.606012356177672</v>
      </c>
    </row>
    <row r="220" spans="1:9" ht="15">
      <c r="A220" s="27" t="s">
        <v>67</v>
      </c>
      <c r="B220" s="41">
        <v>2.643146652839488</v>
      </c>
      <c r="C220" s="41">
        <v>1.9934502117181061</v>
      </c>
      <c r="D220" s="41">
        <v>1.2519882721339985</v>
      </c>
      <c r="E220" s="41">
        <v>0</v>
      </c>
      <c r="F220" s="397"/>
      <c r="G220" s="41">
        <v>0</v>
      </c>
      <c r="H220" s="42">
        <v>0</v>
      </c>
      <c r="I220" s="43">
        <f t="shared" si="36"/>
        <v>5.8885851366915931</v>
      </c>
    </row>
    <row r="221" spans="1:9" ht="15">
      <c r="A221" s="28" t="s">
        <v>57</v>
      </c>
      <c r="B221" s="44">
        <v>0</v>
      </c>
      <c r="C221" s="44">
        <v>0</v>
      </c>
      <c r="D221" s="44">
        <v>0</v>
      </c>
      <c r="E221" s="44">
        <v>6.3626014212951609E-2</v>
      </c>
      <c r="F221" s="397"/>
      <c r="G221" s="44">
        <v>0</v>
      </c>
      <c r="H221" s="45">
        <v>0</v>
      </c>
      <c r="I221" s="40">
        <f t="shared" si="36"/>
        <v>6.3626014212951609E-2</v>
      </c>
    </row>
    <row r="222" spans="1:9" ht="15">
      <c r="A222" s="27" t="s">
        <v>12</v>
      </c>
      <c r="B222" s="41">
        <v>0</v>
      </c>
      <c r="C222" s="41">
        <v>0</v>
      </c>
      <c r="D222" s="41">
        <v>0</v>
      </c>
      <c r="E222" s="41">
        <v>7.4035216934747092</v>
      </c>
      <c r="F222" s="397"/>
      <c r="G222" s="41">
        <v>0</v>
      </c>
      <c r="H222" s="42">
        <v>0</v>
      </c>
      <c r="I222" s="43">
        <f t="shared" si="36"/>
        <v>7.4035216934747092</v>
      </c>
    </row>
    <row r="223" spans="1:9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6"/>
        <v>0</v>
      </c>
    </row>
    <row r="224" spans="1:9" ht="15">
      <c r="A224" s="27" t="s">
        <v>17</v>
      </c>
      <c r="B224" s="41">
        <v>4.1637779725864572</v>
      </c>
      <c r="C224" s="41">
        <v>0</v>
      </c>
      <c r="D224" s="41">
        <v>16.492578329185399</v>
      </c>
      <c r="E224" s="41">
        <v>0.87164369822814913</v>
      </c>
      <c r="F224" s="397"/>
      <c r="G224" s="41">
        <v>0</v>
      </c>
      <c r="H224" s="42">
        <v>0</v>
      </c>
      <c r="I224" s="43">
        <f>SUM(B224:H224)</f>
        <v>21.528000000000006</v>
      </c>
    </row>
    <row r="225" spans="1:9" ht="15">
      <c r="A225" s="28" t="s">
        <v>139</v>
      </c>
      <c r="B225" s="44">
        <v>209.53966951048793</v>
      </c>
      <c r="C225" s="44">
        <v>1.3500773383681237</v>
      </c>
      <c r="D225" s="44">
        <v>376.51410792183987</v>
      </c>
      <c r="E225" s="44">
        <v>181.8043743055749</v>
      </c>
      <c r="F225" s="397"/>
      <c r="G225" s="44">
        <v>0</v>
      </c>
      <c r="H225" s="45">
        <v>0</v>
      </c>
      <c r="I225" s="40">
        <f>SUM(B225:H225)</f>
        <v>769.20822907627087</v>
      </c>
    </row>
    <row r="226" spans="1:9" ht="15">
      <c r="A226" s="27" t="s">
        <v>25</v>
      </c>
      <c r="B226" s="41">
        <v>104.24174059491052</v>
      </c>
      <c r="C226" s="41">
        <v>1.1663037955446398</v>
      </c>
      <c r="D226" s="41">
        <v>317.29951328039215</v>
      </c>
      <c r="E226" s="41">
        <v>550.32464492795339</v>
      </c>
      <c r="F226" s="397"/>
      <c r="G226" s="41">
        <v>128.41758988700687</v>
      </c>
      <c r="H226" s="42">
        <v>14.567310608945352</v>
      </c>
      <c r="I226" s="43">
        <f t="shared" si="36"/>
        <v>1116.0171030947529</v>
      </c>
    </row>
    <row r="227" spans="1:9" ht="15">
      <c r="A227" s="28" t="s">
        <v>24</v>
      </c>
      <c r="B227" s="44">
        <v>244.30407058011693</v>
      </c>
      <c r="C227" s="44">
        <v>0</v>
      </c>
      <c r="D227" s="44">
        <v>60.877887621712865</v>
      </c>
      <c r="E227" s="44">
        <v>0</v>
      </c>
      <c r="F227" s="397"/>
      <c r="G227" s="44">
        <v>0</v>
      </c>
      <c r="H227" s="45">
        <v>0</v>
      </c>
      <c r="I227" s="40">
        <f>SUM(B227:H227)</f>
        <v>305.18195820182979</v>
      </c>
    </row>
    <row r="228" spans="1:9" ht="15">
      <c r="A228" s="27" t="s">
        <v>59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6"/>
        <v>0</v>
      </c>
    </row>
    <row r="229" spans="1:9" ht="15">
      <c r="A229" s="28" t="s">
        <v>22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6"/>
        <v>0</v>
      </c>
    </row>
    <row r="230" spans="1:9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>SUM(B230:H230)</f>
        <v>0</v>
      </c>
    </row>
    <row r="231" spans="1:9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6"/>
        <v>0</v>
      </c>
    </row>
    <row r="232" spans="1:9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36"/>
        <v>0</v>
      </c>
    </row>
    <row r="233" spans="1:9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36"/>
        <v>0</v>
      </c>
    </row>
    <row r="234" spans="1:9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36"/>
        <v>0</v>
      </c>
    </row>
    <row r="235" spans="1:9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36"/>
        <v>0</v>
      </c>
    </row>
    <row r="236" spans="1:9" ht="15">
      <c r="A236" s="34" t="s">
        <v>26</v>
      </c>
      <c r="B236" s="70">
        <f>SUM(B215:B231)</f>
        <v>586.37706982768429</v>
      </c>
      <c r="C236" s="70">
        <f t="shared" ref="C236:H236" si="37">SUM(C215:C231)</f>
        <v>15.519152402665849</v>
      </c>
      <c r="D236" s="70">
        <f>SUM(D215:D231)</f>
        <v>822.54810220766399</v>
      </c>
      <c r="E236" s="70">
        <f>SUM(E215:E231)</f>
        <v>740.46781063944411</v>
      </c>
      <c r="F236" s="70">
        <f>SUM(F215:F231)</f>
        <v>0</v>
      </c>
      <c r="G236" s="70">
        <f>SUM(G215:G231)</f>
        <v>128.41758988700687</v>
      </c>
      <c r="H236" s="71">
        <f t="shared" si="37"/>
        <v>14.567310608945352</v>
      </c>
      <c r="I236" s="40">
        <f>SUM(I215:I231)</f>
        <v>2307.8970355734104</v>
      </c>
    </row>
    <row r="237" spans="1:9" ht="15" thickBot="1">
      <c r="A237" s="31" t="s">
        <v>86</v>
      </c>
      <c r="B237" s="49">
        <f>IF($I236=0,"-",B236/$I236)</f>
        <v>0.25407418996142328</v>
      </c>
      <c r="C237" s="49">
        <f t="shared" ref="C237:H237" si="38">IF($I236=0,"-",C236/$I236)</f>
        <v>6.724369485924672E-3</v>
      </c>
      <c r="D237" s="49">
        <f t="shared" si="38"/>
        <v>0.35640589225996261</v>
      </c>
      <c r="E237" s="49">
        <f t="shared" si="38"/>
        <v>0.32084092107491724</v>
      </c>
      <c r="F237" s="49">
        <f t="shared" si="38"/>
        <v>0</v>
      </c>
      <c r="G237" s="49">
        <f t="shared" si="38"/>
        <v>5.5642685920388457E-2</v>
      </c>
      <c r="H237" s="72">
        <f t="shared" si="38"/>
        <v>6.3119412973837536E-3</v>
      </c>
      <c r="I237" s="50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39">SUM(B242:H242)</f>
        <v>0</v>
      </c>
    </row>
    <row r="243" spans="1:9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39"/>
        <v>0</v>
      </c>
    </row>
    <row r="244" spans="1:9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39"/>
        <v>0</v>
      </c>
    </row>
    <row r="245" spans="1:9" ht="15">
      <c r="A245" s="28" t="s">
        <v>16</v>
      </c>
      <c r="B245" s="44">
        <v>258.43105486792916</v>
      </c>
      <c r="C245" s="44">
        <v>0.73764151583052218</v>
      </c>
      <c r="D245" s="44">
        <v>40.194283855275607</v>
      </c>
      <c r="E245" s="44">
        <v>0</v>
      </c>
      <c r="F245" s="397"/>
      <c r="G245" s="44">
        <v>0</v>
      </c>
      <c r="H245" s="45">
        <v>0</v>
      </c>
      <c r="I245" s="40">
        <f t="shared" si="39"/>
        <v>299.36298023903532</v>
      </c>
    </row>
    <row r="246" spans="1:9" ht="15">
      <c r="A246" s="27" t="s">
        <v>67</v>
      </c>
      <c r="B246" s="41">
        <v>130.72934954952657</v>
      </c>
      <c r="C246" s="41">
        <v>0.47178782649578721</v>
      </c>
      <c r="D246" s="41">
        <v>33.888235045340686</v>
      </c>
      <c r="E246" s="41">
        <v>0</v>
      </c>
      <c r="F246" s="397"/>
      <c r="G246" s="41">
        <v>0</v>
      </c>
      <c r="H246" s="42">
        <v>0</v>
      </c>
      <c r="I246" s="43">
        <f t="shared" si="39"/>
        <v>165.08937242136304</v>
      </c>
    </row>
    <row r="247" spans="1:9" ht="15">
      <c r="A247" s="28" t="s">
        <v>57</v>
      </c>
      <c r="B247" s="44">
        <v>0</v>
      </c>
      <c r="C247" s="44">
        <v>0</v>
      </c>
      <c r="D247" s="44">
        <v>0</v>
      </c>
      <c r="E247" s="44">
        <v>2.492280683855991</v>
      </c>
      <c r="F247" s="397"/>
      <c r="G247" s="44">
        <v>0</v>
      </c>
      <c r="H247" s="45">
        <v>0</v>
      </c>
      <c r="I247" s="40">
        <f t="shared" si="39"/>
        <v>2.492280683855991</v>
      </c>
    </row>
    <row r="248" spans="1:9" ht="15">
      <c r="A248" s="27" t="s">
        <v>12</v>
      </c>
      <c r="B248" s="41">
        <v>0</v>
      </c>
      <c r="C248" s="41">
        <v>0</v>
      </c>
      <c r="D248" s="41">
        <v>0</v>
      </c>
      <c r="E248" s="41">
        <v>0.58367369657201162</v>
      </c>
      <c r="F248" s="397"/>
      <c r="G248" s="41">
        <v>0</v>
      </c>
      <c r="H248" s="42">
        <v>0</v>
      </c>
      <c r="I248" s="43">
        <f t="shared" si="39"/>
        <v>0.58367369657201162</v>
      </c>
    </row>
    <row r="249" spans="1:9" ht="15">
      <c r="A249" s="28" t="s">
        <v>58</v>
      </c>
      <c r="B249" s="44">
        <v>0</v>
      </c>
      <c r="C249" s="44">
        <v>0</v>
      </c>
      <c r="D249" s="44">
        <v>0.1308</v>
      </c>
      <c r="E249" s="44">
        <v>0</v>
      </c>
      <c r="F249" s="397"/>
      <c r="G249" s="44">
        <v>0</v>
      </c>
      <c r="H249" s="45">
        <v>0</v>
      </c>
      <c r="I249" s="40">
        <f t="shared" si="39"/>
        <v>0.1308</v>
      </c>
    </row>
    <row r="250" spans="1:9" ht="15">
      <c r="A250" s="27" t="s">
        <v>17</v>
      </c>
      <c r="B250" s="41">
        <v>30.933065532840097</v>
      </c>
      <c r="C250" s="41">
        <v>0.93198370299810107</v>
      </c>
      <c r="D250" s="41">
        <v>37.421536718258679</v>
      </c>
      <c r="E250" s="41">
        <v>0.66281388454492318</v>
      </c>
      <c r="F250" s="397"/>
      <c r="G250" s="41">
        <v>0</v>
      </c>
      <c r="H250" s="42">
        <v>0</v>
      </c>
      <c r="I250" s="43">
        <f>SUM(B250:H250)</f>
        <v>69.949399838641796</v>
      </c>
    </row>
    <row r="251" spans="1:9" ht="15">
      <c r="A251" s="28" t="s">
        <v>139</v>
      </c>
      <c r="B251" s="44">
        <v>505.98222653593882</v>
      </c>
      <c r="C251" s="44">
        <v>25.354284500658856</v>
      </c>
      <c r="D251" s="44">
        <v>409.56349466089858</v>
      </c>
      <c r="E251" s="44">
        <v>0.94722324150427728</v>
      </c>
      <c r="F251" s="397"/>
      <c r="G251" s="44">
        <v>0</v>
      </c>
      <c r="H251" s="45">
        <v>0</v>
      </c>
      <c r="I251" s="40">
        <f>SUM(B251:H251)</f>
        <v>941.8472289390005</v>
      </c>
    </row>
    <row r="252" spans="1:9" ht="15">
      <c r="A252" s="27" t="s">
        <v>25</v>
      </c>
      <c r="B252" s="41">
        <v>108.88296949768015</v>
      </c>
      <c r="C252" s="41">
        <v>3.9936704714604851</v>
      </c>
      <c r="D252" s="41">
        <v>365.69545830438813</v>
      </c>
      <c r="E252" s="41">
        <v>620.00368268927434</v>
      </c>
      <c r="F252" s="397"/>
      <c r="G252" s="41">
        <v>433.15796636188668</v>
      </c>
      <c r="H252" s="42">
        <v>19.538271293570009</v>
      </c>
      <c r="I252" s="43">
        <f t="shared" si="39"/>
        <v>1551.2720186182598</v>
      </c>
    </row>
    <row r="253" spans="1:9" ht="15">
      <c r="A253" s="28" t="s">
        <v>24</v>
      </c>
      <c r="B253" s="44">
        <v>190.89617593423819</v>
      </c>
      <c r="C253" s="44">
        <v>0</v>
      </c>
      <c r="D253" s="44">
        <v>3.4571529331042439</v>
      </c>
      <c r="E253" s="44">
        <v>0</v>
      </c>
      <c r="F253" s="397"/>
      <c r="G253" s="44">
        <v>0</v>
      </c>
      <c r="H253" s="45">
        <v>0</v>
      </c>
      <c r="I253" s="40">
        <f>SUM(B253:H253)</f>
        <v>194.35332886734244</v>
      </c>
    </row>
    <row r="254" spans="1:9" ht="15">
      <c r="A254" s="27" t="s">
        <v>59</v>
      </c>
      <c r="B254" s="41">
        <v>5.19658696353686</v>
      </c>
      <c r="C254" s="41">
        <v>1.0108457495094367</v>
      </c>
      <c r="D254" s="41">
        <v>1.8434876890749601</v>
      </c>
      <c r="E254" s="41">
        <v>0</v>
      </c>
      <c r="F254" s="397"/>
      <c r="G254" s="41">
        <v>0</v>
      </c>
      <c r="H254" s="42">
        <v>0</v>
      </c>
      <c r="I254" s="43">
        <f t="shared" si="39"/>
        <v>8.0509204021212568</v>
      </c>
    </row>
    <row r="255" spans="1:9" ht="15">
      <c r="A255" s="28" t="s">
        <v>22</v>
      </c>
      <c r="B255" s="44">
        <v>2.4707227974827433</v>
      </c>
      <c r="C255" s="44">
        <v>6.494270462650964</v>
      </c>
      <c r="D255" s="44">
        <v>12.700784750504502</v>
      </c>
      <c r="E255" s="44">
        <v>0</v>
      </c>
      <c r="F255" s="397"/>
      <c r="G255" s="44">
        <v>0</v>
      </c>
      <c r="H255" s="45">
        <v>0</v>
      </c>
      <c r="I255" s="40">
        <f t="shared" si="39"/>
        <v>21.665778010638206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63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39"/>
        <v>0</v>
      </c>
    </row>
    <row r="258" spans="1:9">
      <c r="A258" s="58" t="s">
        <v>23</v>
      </c>
      <c r="B258" s="62">
        <v>0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39"/>
        <v>0</v>
      </c>
    </row>
    <row r="259" spans="1:9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39"/>
        <v>0</v>
      </c>
    </row>
    <row r="260" spans="1:9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39"/>
        <v>0</v>
      </c>
    </row>
    <row r="261" spans="1:9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39"/>
        <v>0</v>
      </c>
    </row>
    <row r="262" spans="1:9" ht="15">
      <c r="A262" s="34" t="s">
        <v>26</v>
      </c>
      <c r="B262" s="70">
        <f>SUM(B241:B257)</f>
        <v>1233.5221516791726</v>
      </c>
      <c r="C262" s="70">
        <f t="shared" ref="C262:H262" si="40">SUM(C241:C257)</f>
        <v>38.994484229604154</v>
      </c>
      <c r="D262" s="70">
        <f>SUM(D241:D257)</f>
        <v>904.89523395684535</v>
      </c>
      <c r="E262" s="70">
        <f>SUM(E241:E257)</f>
        <v>624.68967419575154</v>
      </c>
      <c r="F262" s="70">
        <f>SUM(F241:F257)</f>
        <v>0</v>
      </c>
      <c r="G262" s="70">
        <f>SUM(G241:G257)</f>
        <v>433.15796636188668</v>
      </c>
      <c r="H262" s="71">
        <f t="shared" si="40"/>
        <v>19.538271293570009</v>
      </c>
      <c r="I262" s="40">
        <f>SUM(I241:I257)</f>
        <v>3254.7977817168312</v>
      </c>
    </row>
    <row r="263" spans="1:9" ht="15" thickBot="1">
      <c r="A263" s="31" t="s">
        <v>86</v>
      </c>
      <c r="B263" s="49">
        <f>IF($I262=0,"-",B262/$I262)</f>
        <v>0.37898580323737285</v>
      </c>
      <c r="C263" s="49">
        <f t="shared" ref="C263:H263" si="41">IF($I262=0,"-",C262/$I262)</f>
        <v>1.198061656814681E-2</v>
      </c>
      <c r="D263" s="49">
        <f t="shared" si="41"/>
        <v>0.27801888001765007</v>
      </c>
      <c r="E263" s="49">
        <f t="shared" si="41"/>
        <v>0.19192887426211838</v>
      </c>
      <c r="F263" s="49">
        <f t="shared" si="41"/>
        <v>0</v>
      </c>
      <c r="G263" s="49">
        <f t="shared" si="41"/>
        <v>0.1330829118770647</v>
      </c>
      <c r="H263" s="72">
        <f t="shared" si="41"/>
        <v>6.0029140376469158E-3</v>
      </c>
      <c r="I263" s="50">
        <f>SUM(B263:H263)</f>
        <v>0.99999999999999978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2">SUM(B268:H268)</f>
        <v>0</v>
      </c>
    </row>
    <row r="269" spans="1:9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2"/>
        <v>0</v>
      </c>
    </row>
    <row r="270" spans="1:9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2"/>
        <v>0</v>
      </c>
    </row>
    <row r="271" spans="1:9" ht="15">
      <c r="A271" s="28" t="s">
        <v>16</v>
      </c>
      <c r="B271" s="44">
        <v>34.160421891373815</v>
      </c>
      <c r="C271" s="44">
        <v>67.08332993018459</v>
      </c>
      <c r="D271" s="44">
        <v>28.852171984162105</v>
      </c>
      <c r="E271" s="44">
        <v>0</v>
      </c>
      <c r="F271" s="397"/>
      <c r="G271" s="44">
        <v>0</v>
      </c>
      <c r="H271" s="45">
        <v>0</v>
      </c>
      <c r="I271" s="40">
        <f t="shared" si="42"/>
        <v>130.0959238057205</v>
      </c>
    </row>
    <row r="272" spans="1:9" ht="15">
      <c r="A272" s="27" t="s">
        <v>67</v>
      </c>
      <c r="B272" s="41">
        <v>2.6600390071808442</v>
      </c>
      <c r="C272" s="41">
        <v>0.26093028655138084</v>
      </c>
      <c r="D272" s="41">
        <v>9.2357641046446108</v>
      </c>
      <c r="E272" s="41">
        <v>0.18470459050771645</v>
      </c>
      <c r="F272" s="397"/>
      <c r="G272" s="41">
        <v>0</v>
      </c>
      <c r="H272" s="42">
        <v>0</v>
      </c>
      <c r="I272" s="43">
        <f t="shared" si="42"/>
        <v>12.341437988884552</v>
      </c>
    </row>
    <row r="273" spans="1:9" ht="15">
      <c r="A273" s="28" t="s">
        <v>57</v>
      </c>
      <c r="B273" s="44">
        <v>0</v>
      </c>
      <c r="C273" s="44">
        <v>0</v>
      </c>
      <c r="D273" s="44">
        <v>0</v>
      </c>
      <c r="E273" s="44">
        <v>13.098808594220888</v>
      </c>
      <c r="F273" s="397"/>
      <c r="G273" s="44">
        <v>0</v>
      </c>
      <c r="H273" s="45">
        <v>0</v>
      </c>
      <c r="I273" s="40">
        <f t="shared" si="42"/>
        <v>13.098808594220888</v>
      </c>
    </row>
    <row r="274" spans="1:9" ht="15">
      <c r="A274" s="27" t="s">
        <v>12</v>
      </c>
      <c r="B274" s="41">
        <v>0</v>
      </c>
      <c r="C274" s="41">
        <v>0</v>
      </c>
      <c r="D274" s="41">
        <v>0</v>
      </c>
      <c r="E274" s="41">
        <v>6.1586550979153718E-3</v>
      </c>
      <c r="F274" s="397"/>
      <c r="G274" s="41">
        <v>0</v>
      </c>
      <c r="H274" s="42">
        <v>0</v>
      </c>
      <c r="I274" s="43">
        <f t="shared" si="42"/>
        <v>6.1586550979153718E-3</v>
      </c>
    </row>
    <row r="275" spans="1:9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42"/>
        <v>0</v>
      </c>
    </row>
    <row r="276" spans="1:9" ht="15">
      <c r="A276" s="27" t="s">
        <v>17</v>
      </c>
      <c r="B276" s="41">
        <v>1.3555777403837163E-3</v>
      </c>
      <c r="C276" s="41">
        <v>0</v>
      </c>
      <c r="D276" s="41">
        <v>4.4550879251529708E-2</v>
      </c>
      <c r="E276" s="41">
        <v>0</v>
      </c>
      <c r="F276" s="397"/>
      <c r="G276" s="41">
        <v>0</v>
      </c>
      <c r="H276" s="42">
        <v>0</v>
      </c>
      <c r="I276" s="43">
        <f>SUM(B276:H276)</f>
        <v>4.5906456991913425E-2</v>
      </c>
    </row>
    <row r="277" spans="1:9" ht="15">
      <c r="A277" s="28" t="s">
        <v>139</v>
      </c>
      <c r="B277" s="44">
        <v>21.876628759524724</v>
      </c>
      <c r="C277" s="44">
        <v>88.788790542614649</v>
      </c>
      <c r="D277" s="44">
        <v>892.03242003538355</v>
      </c>
      <c r="E277" s="44">
        <v>0</v>
      </c>
      <c r="F277" s="397"/>
      <c r="G277" s="44">
        <v>0</v>
      </c>
      <c r="H277" s="45">
        <v>0</v>
      </c>
      <c r="I277" s="40">
        <f>SUM(B277:H277)</f>
        <v>1002.697839337523</v>
      </c>
    </row>
    <row r="278" spans="1:9" ht="15">
      <c r="A278" s="27" t="s">
        <v>25</v>
      </c>
      <c r="B278" s="41">
        <v>2.3824057917132486</v>
      </c>
      <c r="C278" s="41">
        <v>0</v>
      </c>
      <c r="D278" s="41">
        <v>219.30704670279584</v>
      </c>
      <c r="E278" s="41">
        <v>250.42062497705123</v>
      </c>
      <c r="F278" s="397"/>
      <c r="G278" s="41">
        <v>6.1032417864200781</v>
      </c>
      <c r="H278" s="42">
        <v>0</v>
      </c>
      <c r="I278" s="43">
        <f t="shared" si="42"/>
        <v>478.2133192579804</v>
      </c>
    </row>
    <row r="279" spans="1:9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>SUM(B279:H279)</f>
        <v>0</v>
      </c>
    </row>
    <row r="280" spans="1:9" ht="15">
      <c r="A280" s="27" t="s">
        <v>59</v>
      </c>
      <c r="B280" s="41">
        <v>0.20405048679500096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2"/>
        <v>0.20405048679500096</v>
      </c>
    </row>
    <row r="281" spans="1:9" ht="15">
      <c r="A281" s="28" t="s">
        <v>21</v>
      </c>
      <c r="B281" s="44">
        <v>1.2797591506306679E-2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2"/>
        <v>1.2797591506306679E-2</v>
      </c>
    </row>
    <row r="282" spans="1:9" ht="15">
      <c r="A282" s="27" t="s">
        <v>22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2"/>
        <v>0</v>
      </c>
    </row>
    <row r="284" spans="1:9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42"/>
        <v>0</v>
      </c>
    </row>
    <row r="285" spans="1:9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42"/>
        <v>0</v>
      </c>
    </row>
    <row r="286" spans="1:9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42"/>
        <v>0</v>
      </c>
    </row>
    <row r="287" spans="1:9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42"/>
        <v>0</v>
      </c>
    </row>
    <row r="288" spans="1:9" ht="15">
      <c r="A288" s="34" t="s">
        <v>26</v>
      </c>
      <c r="B288" s="70">
        <f>SUM(B267:B283)</f>
        <v>61.297699105834312</v>
      </c>
      <c r="C288" s="70">
        <f t="shared" ref="C288:H288" si="43">SUM(C267:C283)</f>
        <v>156.13305075935062</v>
      </c>
      <c r="D288" s="70">
        <f>SUM(D267:D283)</f>
        <v>1149.4719537062376</v>
      </c>
      <c r="E288" s="70">
        <f>SUM(E267:E283)</f>
        <v>263.71029681687776</v>
      </c>
      <c r="F288" s="70">
        <f>SUM(F267:F283)</f>
        <v>0</v>
      </c>
      <c r="G288" s="70">
        <f>SUM(G267:G283)</f>
        <v>6.1032417864200781</v>
      </c>
      <c r="H288" s="71">
        <f t="shared" si="43"/>
        <v>0</v>
      </c>
      <c r="I288" s="40">
        <f>SUM(I267:I283)</f>
        <v>1636.7162421747205</v>
      </c>
    </row>
    <row r="289" spans="1:9" ht="15" thickBot="1">
      <c r="A289" s="31" t="s">
        <v>86</v>
      </c>
      <c r="B289" s="49">
        <f>IF($I288=0,"-",B288/$I288)</f>
        <v>3.7451634881063726E-2</v>
      </c>
      <c r="C289" s="49">
        <f t="shared" ref="C289:H289" si="44">IF($I288=0,"-",C288/$I288)</f>
        <v>9.5394086486179877E-2</v>
      </c>
      <c r="D289" s="49">
        <f t="shared" si="44"/>
        <v>0.70230374947518281</v>
      </c>
      <c r="E289" s="49">
        <f t="shared" si="44"/>
        <v>0.16112157380834893</v>
      </c>
      <c r="F289" s="49">
        <f t="shared" si="44"/>
        <v>0</v>
      </c>
      <c r="G289" s="49">
        <f t="shared" si="44"/>
        <v>3.7289553492245195E-3</v>
      </c>
      <c r="H289" s="72">
        <f t="shared" si="44"/>
        <v>0</v>
      </c>
      <c r="I289" s="50">
        <f>SUM(B289:H289)</f>
        <v>0.99999999999999989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5">SUM(B294:H294)</f>
        <v>0</v>
      </c>
    </row>
    <row r="295" spans="1:9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5"/>
        <v>0</v>
      </c>
    </row>
    <row r="296" spans="1:9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5"/>
        <v>0</v>
      </c>
    </row>
    <row r="297" spans="1:9" ht="15">
      <c r="A297" s="28" t="s">
        <v>16</v>
      </c>
      <c r="B297" s="44">
        <v>95.588856554293741</v>
      </c>
      <c r="C297" s="44">
        <v>325.51741623697126</v>
      </c>
      <c r="D297" s="44">
        <v>26.558376387759477</v>
      </c>
      <c r="E297" s="44">
        <v>0</v>
      </c>
      <c r="F297" s="397"/>
      <c r="G297" s="44">
        <v>0</v>
      </c>
      <c r="H297" s="45">
        <v>0</v>
      </c>
      <c r="I297" s="40">
        <f t="shared" si="45"/>
        <v>447.66464917902448</v>
      </c>
    </row>
    <row r="298" spans="1:9" ht="15">
      <c r="A298" s="27" t="s">
        <v>67</v>
      </c>
      <c r="B298" s="41">
        <v>212.17361147028004</v>
      </c>
      <c r="C298" s="41">
        <v>103.67923279377406</v>
      </c>
      <c r="D298" s="41">
        <v>22.694834438942923</v>
      </c>
      <c r="E298" s="41">
        <v>0.3411420243163677</v>
      </c>
      <c r="F298" s="397"/>
      <c r="G298" s="41">
        <v>0</v>
      </c>
      <c r="H298" s="42">
        <v>0</v>
      </c>
      <c r="I298" s="43">
        <f t="shared" si="45"/>
        <v>338.88882072731337</v>
      </c>
    </row>
    <row r="299" spans="1:9" ht="15">
      <c r="A299" s="28" t="s">
        <v>57</v>
      </c>
      <c r="B299" s="44">
        <v>0</v>
      </c>
      <c r="C299" s="44">
        <v>0</v>
      </c>
      <c r="D299" s="44">
        <v>0</v>
      </c>
      <c r="E299" s="44">
        <v>1.4414071910870903</v>
      </c>
      <c r="F299" s="397"/>
      <c r="G299" s="44">
        <v>0</v>
      </c>
      <c r="H299" s="45">
        <v>0</v>
      </c>
      <c r="I299" s="40">
        <f t="shared" si="45"/>
        <v>1.4414071910870903</v>
      </c>
    </row>
    <row r="300" spans="1:9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45"/>
        <v>0</v>
      </c>
    </row>
    <row r="301" spans="1:9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5"/>
        <v>0</v>
      </c>
    </row>
    <row r="302" spans="1:9" ht="15">
      <c r="A302" s="27" t="s">
        <v>17</v>
      </c>
      <c r="B302" s="41">
        <v>3.4100903956239113</v>
      </c>
      <c r="C302" s="41">
        <v>46.471797602072797</v>
      </c>
      <c r="D302" s="41">
        <v>31.114335258358924</v>
      </c>
      <c r="E302" s="41">
        <v>28.550979826464612</v>
      </c>
      <c r="F302" s="397"/>
      <c r="G302" s="41">
        <v>0</v>
      </c>
      <c r="H302" s="42">
        <v>0</v>
      </c>
      <c r="I302" s="43">
        <f>SUM(B302:H302)</f>
        <v>109.54720308252024</v>
      </c>
    </row>
    <row r="303" spans="1:9" ht="15">
      <c r="A303" s="28" t="s">
        <v>139</v>
      </c>
      <c r="B303" s="44">
        <v>107.56334989345828</v>
      </c>
      <c r="C303" s="44">
        <v>1721.2283343591446</v>
      </c>
      <c r="D303" s="44">
        <v>229.23056555439567</v>
      </c>
      <c r="E303" s="44">
        <v>5.9054555443111969</v>
      </c>
      <c r="F303" s="397"/>
      <c r="G303" s="44">
        <v>0</v>
      </c>
      <c r="H303" s="45">
        <v>0</v>
      </c>
      <c r="I303" s="40">
        <f>SUM(B303:H303)</f>
        <v>2063.9277053513097</v>
      </c>
    </row>
    <row r="304" spans="1:9" ht="15">
      <c r="A304" s="27" t="s">
        <v>25</v>
      </c>
      <c r="B304" s="41">
        <v>69.558620520972596</v>
      </c>
      <c r="C304" s="41">
        <v>16.912484333494707</v>
      </c>
      <c r="D304" s="41">
        <v>53.41860284615445</v>
      </c>
      <c r="E304" s="41">
        <v>884.29888445342146</v>
      </c>
      <c r="F304" s="397"/>
      <c r="G304" s="41">
        <v>75.19225358549086</v>
      </c>
      <c r="H304" s="42">
        <v>0.16589776559178118</v>
      </c>
      <c r="I304" s="43">
        <f t="shared" si="45"/>
        <v>1099.5467435051257</v>
      </c>
    </row>
    <row r="305" spans="1:9" ht="15">
      <c r="A305" s="28" t="s">
        <v>24</v>
      </c>
      <c r="B305" s="44">
        <v>7.9403068301438537</v>
      </c>
      <c r="C305" s="44">
        <v>43.025561714076886</v>
      </c>
      <c r="D305" s="44">
        <v>40.272724923049573</v>
      </c>
      <c r="E305" s="44">
        <v>0</v>
      </c>
      <c r="F305" s="397"/>
      <c r="G305" s="44">
        <v>0</v>
      </c>
      <c r="H305" s="45">
        <v>0</v>
      </c>
      <c r="I305" s="40">
        <f>SUM(B305:H305)</f>
        <v>91.238593467270306</v>
      </c>
    </row>
    <row r="306" spans="1:9" ht="15">
      <c r="A306" s="27" t="s">
        <v>59</v>
      </c>
      <c r="B306" s="41">
        <v>5.9336322475005137</v>
      </c>
      <c r="C306" s="41">
        <v>0</v>
      </c>
      <c r="D306" s="41">
        <v>1.4013471903671431</v>
      </c>
      <c r="E306" s="41">
        <v>0</v>
      </c>
      <c r="F306" s="397"/>
      <c r="G306" s="41">
        <v>0</v>
      </c>
      <c r="H306" s="42">
        <v>0</v>
      </c>
      <c r="I306" s="43">
        <f t="shared" si="45"/>
        <v>7.3349794378676565</v>
      </c>
    </row>
    <row r="307" spans="1:9" ht="15">
      <c r="A307" s="28" t="s">
        <v>22</v>
      </c>
      <c r="B307" s="44">
        <v>46.233199830393872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5"/>
        <v>46.233199830393872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5"/>
        <v>0</v>
      </c>
    </row>
    <row r="310" spans="1:9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45"/>
        <v>0</v>
      </c>
    </row>
    <row r="311" spans="1:9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45"/>
        <v>0</v>
      </c>
    </row>
    <row r="312" spans="1:9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45"/>
        <v>0</v>
      </c>
    </row>
    <row r="313" spans="1:9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45"/>
        <v>0</v>
      </c>
    </row>
    <row r="314" spans="1:9" ht="15">
      <c r="A314" s="34" t="s">
        <v>26</v>
      </c>
      <c r="B314" s="70">
        <f>SUM(B293:B309)</f>
        <v>548.40166774266675</v>
      </c>
      <c r="C314" s="70">
        <f t="shared" ref="C314:H314" si="46">SUM(C293:C309)</f>
        <v>2256.8348270395345</v>
      </c>
      <c r="D314" s="70">
        <f>SUM(D293:D309)</f>
        <v>404.69078659902812</v>
      </c>
      <c r="E314" s="70">
        <f>SUM(E293:E309)</f>
        <v>920.53786903960076</v>
      </c>
      <c r="F314" s="70">
        <f>SUM(F293:F309)</f>
        <v>0</v>
      </c>
      <c r="G314" s="70">
        <f>SUM(G293:G309)</f>
        <v>75.19225358549086</v>
      </c>
      <c r="H314" s="71">
        <f t="shared" si="46"/>
        <v>0.16589776559178118</v>
      </c>
      <c r="I314" s="40">
        <f>SUM(I293:I309)</f>
        <v>4205.8233017719112</v>
      </c>
    </row>
    <row r="315" spans="1:9" ht="15" thickBot="1">
      <c r="A315" s="31" t="s">
        <v>86</v>
      </c>
      <c r="B315" s="49">
        <f>IF($I314=0,"-",B314/$I314)</f>
        <v>0.13039103842323224</v>
      </c>
      <c r="C315" s="49">
        <f t="shared" ref="C315:H315" si="47">IF($I314=0,"-",C314/$I314)</f>
        <v>0.53659763264156413</v>
      </c>
      <c r="D315" s="49">
        <f t="shared" si="47"/>
        <v>9.6221537987231195E-2</v>
      </c>
      <c r="E315" s="49">
        <f t="shared" si="47"/>
        <v>0.21887221668389603</v>
      </c>
      <c r="F315" s="49">
        <f t="shared" si="47"/>
        <v>0</v>
      </c>
      <c r="G315" s="49">
        <f t="shared" si="47"/>
        <v>1.7878129486279749E-2</v>
      </c>
      <c r="H315" s="72">
        <f t="shared" si="47"/>
        <v>3.944477779698651E-5</v>
      </c>
      <c r="I315" s="50">
        <f>SUM(B315:H315)</f>
        <v>1.0000000000000002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48">SUM(B320:H320)</f>
        <v>0</v>
      </c>
    </row>
    <row r="321" spans="1:9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48"/>
        <v>0</v>
      </c>
    </row>
    <row r="322" spans="1:9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48"/>
        <v>0</v>
      </c>
    </row>
    <row r="323" spans="1:9" ht="15">
      <c r="A323" s="28" t="s">
        <v>16</v>
      </c>
      <c r="B323" s="44">
        <v>107.59260840327616</v>
      </c>
      <c r="C323" s="44">
        <v>592.79723784456326</v>
      </c>
      <c r="D323" s="44">
        <v>152.65940089295898</v>
      </c>
      <c r="E323" s="44">
        <v>0</v>
      </c>
      <c r="F323" s="397"/>
      <c r="G323" s="44">
        <v>0</v>
      </c>
      <c r="H323" s="45">
        <v>0</v>
      </c>
      <c r="I323" s="40">
        <f t="shared" si="48"/>
        <v>853.04924714079834</v>
      </c>
    </row>
    <row r="324" spans="1:9" ht="15">
      <c r="A324" s="27" t="s">
        <v>67</v>
      </c>
      <c r="B324" s="41">
        <v>8.4938204284413299</v>
      </c>
      <c r="C324" s="41">
        <v>1.6160640471324332E-4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48"/>
        <v>8.4939820348460433</v>
      </c>
    </row>
    <row r="325" spans="1:9" ht="15">
      <c r="A325" s="28" t="s">
        <v>57</v>
      </c>
      <c r="B325" s="44">
        <v>4.3322186927156279E-4</v>
      </c>
      <c r="C325" s="44">
        <v>3.5135191597887618</v>
      </c>
      <c r="D325" s="44">
        <v>0</v>
      </c>
      <c r="E325" s="44">
        <v>3.2215643584989144</v>
      </c>
      <c r="F325" s="397"/>
      <c r="G325" s="44">
        <v>0</v>
      </c>
      <c r="H325" s="45">
        <v>0</v>
      </c>
      <c r="I325" s="40">
        <f t="shared" si="48"/>
        <v>6.7355167401569478</v>
      </c>
    </row>
    <row r="326" spans="1:9" ht="15">
      <c r="A326" s="27" t="s">
        <v>12</v>
      </c>
      <c r="B326" s="41">
        <v>2.1808946681981539E-4</v>
      </c>
      <c r="C326" s="41">
        <v>0</v>
      </c>
      <c r="D326" s="41">
        <v>0</v>
      </c>
      <c r="E326" s="41">
        <v>0.12179989145534806</v>
      </c>
      <c r="F326" s="397"/>
      <c r="G326" s="41">
        <v>0</v>
      </c>
      <c r="H326" s="42">
        <v>0</v>
      </c>
      <c r="I326" s="43">
        <f t="shared" si="48"/>
        <v>0.12201798092216787</v>
      </c>
    </row>
    <row r="327" spans="1:9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48"/>
        <v>0</v>
      </c>
    </row>
    <row r="328" spans="1:9" ht="15">
      <c r="A328" s="27" t="s">
        <v>17</v>
      </c>
      <c r="B328" s="41">
        <v>1.0522980979955181</v>
      </c>
      <c r="C328" s="41">
        <v>0</v>
      </c>
      <c r="D328" s="41">
        <v>5.701902004481842E-3</v>
      </c>
      <c r="E328" s="41">
        <v>0</v>
      </c>
      <c r="F328" s="397"/>
      <c r="G328" s="41">
        <v>0</v>
      </c>
      <c r="H328" s="42">
        <v>0</v>
      </c>
      <c r="I328" s="43">
        <f>SUM(B328:H328)</f>
        <v>1.0580000000000001</v>
      </c>
    </row>
    <row r="329" spans="1:9" ht="15">
      <c r="A329" s="28" t="s">
        <v>139</v>
      </c>
      <c r="B329" s="44">
        <v>1007.2133642435808</v>
      </c>
      <c r="C329" s="44">
        <v>3155.2311869581094</v>
      </c>
      <c r="D329" s="44">
        <v>867.69882932387566</v>
      </c>
      <c r="E329" s="44">
        <v>481.24388120347942</v>
      </c>
      <c r="F329" s="397"/>
      <c r="G329" s="44">
        <v>0</v>
      </c>
      <c r="H329" s="45">
        <v>0</v>
      </c>
      <c r="I329" s="40">
        <f>SUM(B329:H329)</f>
        <v>5511.3872617290453</v>
      </c>
    </row>
    <row r="330" spans="1:9" ht="15">
      <c r="A330" s="27" t="s">
        <v>25</v>
      </c>
      <c r="B330" s="41">
        <v>237.34679526565625</v>
      </c>
      <c r="C330" s="41">
        <v>53.997325348208633</v>
      </c>
      <c r="D330" s="41">
        <v>129.5925724069256</v>
      </c>
      <c r="E330" s="41">
        <v>5712.8574802582452</v>
      </c>
      <c r="F330" s="397"/>
      <c r="G330" s="41">
        <v>381.13537317099468</v>
      </c>
      <c r="H330" s="42">
        <v>0</v>
      </c>
      <c r="I330" s="43">
        <f t="shared" si="48"/>
        <v>6514.929546450031</v>
      </c>
    </row>
    <row r="331" spans="1:9" ht="15">
      <c r="A331" s="28" t="s">
        <v>24</v>
      </c>
      <c r="B331" s="44">
        <v>31.217019425156149</v>
      </c>
      <c r="C331" s="44">
        <v>0</v>
      </c>
      <c r="D331" s="44">
        <v>21.101736502255299</v>
      </c>
      <c r="E331" s="44">
        <v>0</v>
      </c>
      <c r="F331" s="397"/>
      <c r="G331" s="44">
        <v>0</v>
      </c>
      <c r="H331" s="45">
        <v>0</v>
      </c>
      <c r="I331" s="40">
        <f>SUM(B331:H331)</f>
        <v>52.318755927411445</v>
      </c>
    </row>
    <row r="332" spans="1:9" ht="15">
      <c r="A332" s="27" t="s">
        <v>59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22</v>
      </c>
      <c r="B333" s="44">
        <v>37.097924675028175</v>
      </c>
      <c r="C333" s="44">
        <v>7044.2287969597792</v>
      </c>
      <c r="D333" s="44">
        <v>3.4999447182269949</v>
      </c>
      <c r="E333" s="44">
        <v>0</v>
      </c>
      <c r="F333" s="397"/>
      <c r="G333" s="44">
        <v>0</v>
      </c>
      <c r="H333" s="45">
        <v>0</v>
      </c>
      <c r="I333" s="40">
        <f t="shared" si="48"/>
        <v>7084.8266663530349</v>
      </c>
    </row>
    <row r="334" spans="1:9" ht="15">
      <c r="A334" s="27" t="s">
        <v>21</v>
      </c>
      <c r="B334" s="41">
        <v>2.1951658557684852</v>
      </c>
      <c r="C334" s="41">
        <v>1.2251183025996124</v>
      </c>
      <c r="D334" s="41">
        <v>0.3814313531710134</v>
      </c>
      <c r="E334" s="41">
        <v>0</v>
      </c>
      <c r="F334" s="397"/>
      <c r="G334" s="41">
        <v>0</v>
      </c>
      <c r="H334" s="42">
        <v>0</v>
      </c>
      <c r="I334" s="43">
        <f>SUM(B334:H334)</f>
        <v>3.8017155115391112</v>
      </c>
    </row>
    <row r="335" spans="1:9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48"/>
        <v>0</v>
      </c>
    </row>
    <row r="336" spans="1:9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48"/>
        <v>0</v>
      </c>
    </row>
    <row r="337" spans="1:9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48"/>
        <v>0</v>
      </c>
    </row>
    <row r="338" spans="1:9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48"/>
        <v>0</v>
      </c>
    </row>
    <row r="339" spans="1:9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48"/>
        <v>0</v>
      </c>
    </row>
    <row r="340" spans="1:9" ht="15">
      <c r="A340" s="34" t="s">
        <v>26</v>
      </c>
      <c r="B340" s="70">
        <f>SUM(B319:B335)</f>
        <v>1432.2096477062391</v>
      </c>
      <c r="C340" s="70">
        <f t="shared" ref="C340:H340" si="49">SUM(C319:C335)</f>
        <v>10850.993346179454</v>
      </c>
      <c r="D340" s="70">
        <f>SUM(D319:D335)</f>
        <v>1174.939617099418</v>
      </c>
      <c r="E340" s="70">
        <f>SUM(E319:E335)</f>
        <v>6197.444725711679</v>
      </c>
      <c r="F340" s="70">
        <f>SUM(F319:F335)</f>
        <v>0</v>
      </c>
      <c r="G340" s="70">
        <f>SUM(G319:G335)</f>
        <v>381.13537317099468</v>
      </c>
      <c r="H340" s="71">
        <f t="shared" si="49"/>
        <v>0</v>
      </c>
      <c r="I340" s="40">
        <f>SUM(I319:I335)</f>
        <v>20036.722709867783</v>
      </c>
    </row>
    <row r="341" spans="1:9" ht="15" thickBot="1">
      <c r="A341" s="31" t="s">
        <v>86</v>
      </c>
      <c r="B341" s="49">
        <f>IF($I340=0,"-",B340/$I340)</f>
        <v>7.1479236821543557E-2</v>
      </c>
      <c r="C341" s="49">
        <f t="shared" ref="C341:H341" si="50">IF($I340=0,"-",C340/$I340)</f>
        <v>0.54155529840394023</v>
      </c>
      <c r="D341" s="49">
        <f t="shared" si="50"/>
        <v>5.8639311134488975E-2</v>
      </c>
      <c r="E341" s="49">
        <f t="shared" si="50"/>
        <v>0.30930431166068545</v>
      </c>
      <c r="F341" s="49">
        <f t="shared" si="50"/>
        <v>0</v>
      </c>
      <c r="G341" s="49">
        <f t="shared" si="50"/>
        <v>1.9021841979341824E-2</v>
      </c>
      <c r="H341" s="72">
        <f t="shared" si="50"/>
        <v>0</v>
      </c>
      <c r="I341" s="50">
        <f>SUM(B341:H341)</f>
        <v>1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51">SUM(B346:H346)</f>
        <v>0</v>
      </c>
    </row>
    <row r="347" spans="1:9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1"/>
        <v>0</v>
      </c>
    </row>
    <row r="348" spans="1:9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1"/>
        <v>0</v>
      </c>
    </row>
    <row r="349" spans="1:9" ht="15">
      <c r="A349" s="28" t="s">
        <v>16</v>
      </c>
      <c r="B349" s="44">
        <v>5.4106283760525145</v>
      </c>
      <c r="C349" s="44">
        <v>0.80684387308164496</v>
      </c>
      <c r="D349" s="44">
        <v>17.809112339519988</v>
      </c>
      <c r="E349" s="44">
        <v>0</v>
      </c>
      <c r="F349" s="397"/>
      <c r="G349" s="44">
        <v>0</v>
      </c>
      <c r="H349" s="45">
        <v>0</v>
      </c>
      <c r="I349" s="40">
        <f t="shared" si="51"/>
        <v>24.026584588654146</v>
      </c>
    </row>
    <row r="350" spans="1:9" ht="15">
      <c r="A350" s="27" t="s">
        <v>67</v>
      </c>
      <c r="B350" s="41">
        <v>6.1002271532209553</v>
      </c>
      <c r="C350" s="41">
        <v>0</v>
      </c>
      <c r="D350" s="41">
        <v>6.2273461996922972</v>
      </c>
      <c r="E350" s="41">
        <v>0</v>
      </c>
      <c r="F350" s="397"/>
      <c r="G350" s="41">
        <v>0</v>
      </c>
      <c r="H350" s="42">
        <v>0</v>
      </c>
      <c r="I350" s="43">
        <f t="shared" si="51"/>
        <v>12.327573352913252</v>
      </c>
    </row>
    <row r="351" spans="1:9" ht="15">
      <c r="A351" s="28" t="s">
        <v>57</v>
      </c>
      <c r="B351" s="44">
        <v>0</v>
      </c>
      <c r="C351" s="44">
        <v>0</v>
      </c>
      <c r="D351" s="44">
        <v>0</v>
      </c>
      <c r="E351" s="44">
        <v>6.3068362855881475</v>
      </c>
      <c r="F351" s="397"/>
      <c r="G351" s="44">
        <v>0</v>
      </c>
      <c r="H351" s="45">
        <v>0</v>
      </c>
      <c r="I351" s="40">
        <f t="shared" si="51"/>
        <v>6.3068362855881475</v>
      </c>
    </row>
    <row r="352" spans="1:9" ht="15">
      <c r="A352" s="27" t="s">
        <v>12</v>
      </c>
      <c r="B352" s="41">
        <v>0</v>
      </c>
      <c r="C352" s="41">
        <v>0</v>
      </c>
      <c r="D352" s="41">
        <v>0</v>
      </c>
      <c r="E352" s="41">
        <v>9.7183833393580648E-3</v>
      </c>
      <c r="F352" s="397"/>
      <c r="G352" s="41">
        <v>0</v>
      </c>
      <c r="H352" s="42">
        <v>0</v>
      </c>
      <c r="I352" s="43">
        <f t="shared" si="51"/>
        <v>9.7183833393580648E-3</v>
      </c>
    </row>
    <row r="353" spans="1:9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51"/>
        <v>0</v>
      </c>
    </row>
    <row r="354" spans="1:9" ht="15">
      <c r="A354" s="27" t="s">
        <v>17</v>
      </c>
      <c r="B354" s="41">
        <v>0</v>
      </c>
      <c r="C354" s="41">
        <v>0.41793428015369855</v>
      </c>
      <c r="D354" s="41">
        <v>0.55724570687159802</v>
      </c>
      <c r="E354" s="41">
        <v>0</v>
      </c>
      <c r="F354" s="397"/>
      <c r="G354" s="41">
        <v>0</v>
      </c>
      <c r="H354" s="42">
        <v>0</v>
      </c>
      <c r="I354" s="43">
        <f>SUM(B354:H354)</f>
        <v>0.97517998702529662</v>
      </c>
    </row>
    <row r="355" spans="1:9" ht="15">
      <c r="A355" s="28" t="s">
        <v>139</v>
      </c>
      <c r="B355" s="44">
        <v>0.56502963398427419</v>
      </c>
      <c r="C355" s="44">
        <v>17.685934061373047</v>
      </c>
      <c r="D355" s="44">
        <v>8.3950414705929841</v>
      </c>
      <c r="E355" s="44">
        <v>0</v>
      </c>
      <c r="F355" s="397"/>
      <c r="G355" s="44">
        <v>0</v>
      </c>
      <c r="H355" s="45">
        <v>0</v>
      </c>
      <c r="I355" s="40">
        <f>SUM(B355:H355)</f>
        <v>26.646005165950307</v>
      </c>
    </row>
    <row r="356" spans="1:9" ht="15">
      <c r="A356" s="27" t="s">
        <v>25</v>
      </c>
      <c r="B356" s="41">
        <v>2.6085277578495338</v>
      </c>
      <c r="C356" s="41">
        <v>2.1690379732349627</v>
      </c>
      <c r="D356" s="41">
        <v>11.054944994960946</v>
      </c>
      <c r="E356" s="41">
        <v>360.16906861936633</v>
      </c>
      <c r="F356" s="397"/>
      <c r="G356" s="41">
        <v>6.9591818432129333</v>
      </c>
      <c r="H356" s="42">
        <v>1.1538444781668581E-2</v>
      </c>
      <c r="I356" s="43">
        <f t="shared" si="51"/>
        <v>382.97229963340635</v>
      </c>
    </row>
    <row r="357" spans="1:9" ht="15">
      <c r="A357" s="28" t="s">
        <v>24</v>
      </c>
      <c r="B357" s="44">
        <v>52.838685743059116</v>
      </c>
      <c r="C357" s="44">
        <v>6.3718929403437663E-4</v>
      </c>
      <c r="D357" s="44">
        <v>33.895466874154337</v>
      </c>
      <c r="E357" s="44">
        <v>0</v>
      </c>
      <c r="F357" s="397"/>
      <c r="G357" s="44">
        <v>0</v>
      </c>
      <c r="H357" s="45">
        <v>0</v>
      </c>
      <c r="I357" s="40">
        <f>SUM(B357:H357)</f>
        <v>86.734789806507479</v>
      </c>
    </row>
    <row r="358" spans="1:9" ht="15">
      <c r="A358" s="27" t="s">
        <v>59</v>
      </c>
      <c r="B358" s="41">
        <v>23.551538215184287</v>
      </c>
      <c r="C358" s="41">
        <v>39.940495220596048</v>
      </c>
      <c r="D358" s="41">
        <v>72.839808912941109</v>
      </c>
      <c r="E358" s="41">
        <v>0</v>
      </c>
      <c r="F358" s="397"/>
      <c r="G358" s="41">
        <v>0</v>
      </c>
      <c r="H358" s="42">
        <v>0</v>
      </c>
      <c r="I358" s="43">
        <f>SUM(B358:H358)</f>
        <v>136.33184234872144</v>
      </c>
    </row>
    <row r="359" spans="1:9" ht="15">
      <c r="A359" s="28" t="s">
        <v>22</v>
      </c>
      <c r="B359" s="44">
        <v>71.147034860023012</v>
      </c>
      <c r="C359" s="44">
        <v>386.08745569446859</v>
      </c>
      <c r="D359" s="44">
        <v>194.26649619269418</v>
      </c>
      <c r="E359" s="44">
        <v>0</v>
      </c>
      <c r="F359" s="397"/>
      <c r="G359" s="44">
        <v>0</v>
      </c>
      <c r="H359" s="45">
        <v>0</v>
      </c>
      <c r="I359" s="40">
        <f t="shared" si="51"/>
        <v>651.50098674718572</v>
      </c>
    </row>
    <row r="360" spans="1:9" ht="15">
      <c r="A360" s="27" t="s">
        <v>21</v>
      </c>
      <c r="B360" s="41">
        <v>3.8527022306824859</v>
      </c>
      <c r="C360" s="41">
        <v>207.40948587007483</v>
      </c>
      <c r="D360" s="41">
        <v>64.57538075143917</v>
      </c>
      <c r="E360" s="41">
        <v>0</v>
      </c>
      <c r="F360" s="397"/>
      <c r="G360" s="41">
        <v>0</v>
      </c>
      <c r="H360" s="42">
        <v>0</v>
      </c>
      <c r="I360" s="43">
        <f>SUM(B360:H360)</f>
        <v>275.83756885219651</v>
      </c>
    </row>
    <row r="361" spans="1:9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51"/>
        <v>0</v>
      </c>
    </row>
    <row r="362" spans="1:9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51"/>
        <v>0</v>
      </c>
    </row>
    <row r="363" spans="1:9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51"/>
        <v>0</v>
      </c>
    </row>
    <row r="364" spans="1:9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51"/>
        <v>0</v>
      </c>
    </row>
    <row r="365" spans="1:9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51"/>
        <v>0</v>
      </c>
    </row>
    <row r="366" spans="1:9" ht="15">
      <c r="A366" s="34" t="s">
        <v>26</v>
      </c>
      <c r="B366" s="70">
        <f>SUM(B345:B361)</f>
        <v>166.0743739700562</v>
      </c>
      <c r="C366" s="70">
        <f t="shared" ref="C366:H366" si="52">SUM(C345:C361)</f>
        <v>654.51782416227684</v>
      </c>
      <c r="D366" s="70">
        <f>SUM(D345:D361)</f>
        <v>409.62084344286666</v>
      </c>
      <c r="E366" s="70">
        <f>SUM(E345:E361)</f>
        <v>366.48562328829382</v>
      </c>
      <c r="F366" s="70">
        <f>SUM(F345:F361)</f>
        <v>0</v>
      </c>
      <c r="G366" s="70">
        <f>SUM(G345:G361)</f>
        <v>6.9591818432129333</v>
      </c>
      <c r="H366" s="71">
        <f t="shared" si="52"/>
        <v>1.1538444781668581E-2</v>
      </c>
      <c r="I366" s="40">
        <f>SUM(I345:I361)</f>
        <v>1603.6693851514879</v>
      </c>
    </row>
    <row r="367" spans="1:9" ht="15" thickBot="1">
      <c r="A367" s="31" t="s">
        <v>86</v>
      </c>
      <c r="B367" s="49">
        <f>IF($I366=0,"-",B366/$I366)</f>
        <v>0.10355898510488075</v>
      </c>
      <c r="C367" s="49">
        <f t="shared" ref="C367:H367" si="53">IF($I366=0,"-",C366/$I366)</f>
        <v>0.40813763124900521</v>
      </c>
      <c r="D367" s="49">
        <f t="shared" si="53"/>
        <v>0.25542723907781811</v>
      </c>
      <c r="E367" s="49">
        <f t="shared" si="53"/>
        <v>0.22852941303339427</v>
      </c>
      <c r="F367" s="49">
        <f t="shared" si="53"/>
        <v>0</v>
      </c>
      <c r="G367" s="49">
        <f t="shared" si="53"/>
        <v>4.3395365077419281E-3</v>
      </c>
      <c r="H367" s="72">
        <f t="shared" si="53"/>
        <v>7.195027159902177E-6</v>
      </c>
      <c r="I367" s="50">
        <f>SUM(B367:H367)</f>
        <v>1.0000000000000002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0.64561247004092892</v>
      </c>
      <c r="C371" s="38">
        <v>0.64561247004092892</v>
      </c>
      <c r="D371" s="38">
        <v>0.64561247004092892</v>
      </c>
      <c r="E371" s="38">
        <v>0.64561247004092892</v>
      </c>
      <c r="F371" s="396"/>
      <c r="G371" s="38">
        <v>0</v>
      </c>
      <c r="H371" s="39">
        <v>0</v>
      </c>
      <c r="I371" s="40">
        <f>SUM(B371:H371)</f>
        <v>2.5824498801637157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4">SUM(B372:H372)</f>
        <v>0</v>
      </c>
    </row>
    <row r="373" spans="1:9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4"/>
        <v>0</v>
      </c>
    </row>
    <row r="374" spans="1:9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4"/>
        <v>0</v>
      </c>
    </row>
    <row r="375" spans="1:9" ht="15">
      <c r="A375" s="28" t="s">
        <v>16</v>
      </c>
      <c r="B375" s="44">
        <v>31.745718828344877</v>
      </c>
      <c r="C375" s="44">
        <v>0.52051029589394815</v>
      </c>
      <c r="D375" s="44">
        <v>29.177572527773684</v>
      </c>
      <c r="E375" s="44">
        <v>1.2107009897816479E-4</v>
      </c>
      <c r="F375" s="397"/>
      <c r="G375" s="44">
        <v>0</v>
      </c>
      <c r="H375" s="45">
        <v>0</v>
      </c>
      <c r="I375" s="40">
        <f t="shared" si="54"/>
        <v>61.443922722111488</v>
      </c>
    </row>
    <row r="376" spans="1:9" ht="15">
      <c r="A376" s="27" t="s">
        <v>67</v>
      </c>
      <c r="B376" s="41">
        <v>222.64144654463249</v>
      </c>
      <c r="C376" s="41">
        <v>0.47105520312662363</v>
      </c>
      <c r="D376" s="41">
        <v>4.1304004458789425E-3</v>
      </c>
      <c r="E376" s="41">
        <v>0.98650484384882642</v>
      </c>
      <c r="F376" s="397"/>
      <c r="G376" s="41">
        <v>0</v>
      </c>
      <c r="H376" s="42">
        <v>0</v>
      </c>
      <c r="I376" s="43">
        <f t="shared" si="54"/>
        <v>224.10313699205381</v>
      </c>
    </row>
    <row r="377" spans="1:9" ht="15">
      <c r="A377" s="28" t="s">
        <v>57</v>
      </c>
      <c r="B377" s="44">
        <v>6.2828163471321749E-4</v>
      </c>
      <c r="C377" s="44">
        <v>6.2828163471321749E-4</v>
      </c>
      <c r="D377" s="44">
        <v>6.2828163471321749E-4</v>
      </c>
      <c r="E377" s="44">
        <v>1567.2548454028276</v>
      </c>
      <c r="F377" s="397"/>
      <c r="G377" s="44">
        <v>0</v>
      </c>
      <c r="H377" s="45">
        <v>0</v>
      </c>
      <c r="I377" s="40">
        <f t="shared" si="54"/>
        <v>1567.2567302477319</v>
      </c>
    </row>
    <row r="378" spans="1:9" ht="15">
      <c r="A378" s="27" t="s">
        <v>12</v>
      </c>
      <c r="B378" s="41">
        <v>3.3984714825056961E-3</v>
      </c>
      <c r="C378" s="41">
        <v>3.3984714825056961E-3</v>
      </c>
      <c r="D378" s="41">
        <v>3.3984714825056961E-3</v>
      </c>
      <c r="E378" s="41">
        <v>14.421503194144803</v>
      </c>
      <c r="F378" s="397"/>
      <c r="G378" s="41">
        <v>0</v>
      </c>
      <c r="H378" s="42">
        <v>0</v>
      </c>
      <c r="I378" s="43">
        <f t="shared" si="54"/>
        <v>14.43169860859232</v>
      </c>
    </row>
    <row r="379" spans="1:9" ht="15">
      <c r="A379" s="28" t="s">
        <v>58</v>
      </c>
      <c r="B379" s="44">
        <v>0.5418857142857143</v>
      </c>
      <c r="C379" s="44">
        <v>0.5418857142857143</v>
      </c>
      <c r="D379" s="44">
        <v>0.5418857142857143</v>
      </c>
      <c r="E379" s="44">
        <v>2.1675428571428572</v>
      </c>
      <c r="F379" s="397"/>
      <c r="G379" s="44">
        <v>0</v>
      </c>
      <c r="H379" s="45">
        <v>0</v>
      </c>
      <c r="I379" s="40">
        <f t="shared" si="54"/>
        <v>3.7932000000000001</v>
      </c>
    </row>
    <row r="380" spans="1:9" ht="15">
      <c r="A380" s="27" t="s">
        <v>17</v>
      </c>
      <c r="B380" s="41">
        <v>25.070806302401429</v>
      </c>
      <c r="C380" s="41">
        <v>1.2759130406640108E-3</v>
      </c>
      <c r="D380" s="41">
        <v>45.411834808191564</v>
      </c>
      <c r="E380" s="41">
        <v>12.140383750645697</v>
      </c>
      <c r="F380" s="397"/>
      <c r="G380" s="41">
        <v>0</v>
      </c>
      <c r="H380" s="42">
        <v>0</v>
      </c>
      <c r="I380" s="43">
        <f>SUM(B380:H380)</f>
        <v>82.624300774279362</v>
      </c>
    </row>
    <row r="381" spans="1:9" ht="15">
      <c r="A381" s="28" t="s">
        <v>139</v>
      </c>
      <c r="B381" s="44">
        <v>103.04339067841622</v>
      </c>
      <c r="C381" s="44">
        <v>3.5375786856209617</v>
      </c>
      <c r="D381" s="44">
        <v>144.85848161207031</v>
      </c>
      <c r="E381" s="44">
        <v>2.7306893779342305E-2</v>
      </c>
      <c r="F381" s="397"/>
      <c r="G381" s="44">
        <v>0</v>
      </c>
      <c r="H381" s="45">
        <v>0</v>
      </c>
      <c r="I381" s="40">
        <f>SUM(B381:H381)</f>
        <v>251.46675786988683</v>
      </c>
    </row>
    <row r="382" spans="1:9" ht="15">
      <c r="A382" s="27" t="s">
        <v>25</v>
      </c>
      <c r="B382" s="41">
        <v>26.843580801325562</v>
      </c>
      <c r="C382" s="41">
        <v>2.073235509363763E-2</v>
      </c>
      <c r="D382" s="41">
        <v>7.6544931523408577</v>
      </c>
      <c r="E382" s="41">
        <v>107.46042650556876</v>
      </c>
      <c r="F382" s="397"/>
      <c r="G382" s="41">
        <v>101.42059129501015</v>
      </c>
      <c r="H382" s="42">
        <v>0</v>
      </c>
      <c r="I382" s="43">
        <f t="shared" si="54"/>
        <v>243.39982410933897</v>
      </c>
    </row>
    <row r="383" spans="1:9" ht="15">
      <c r="A383" s="28" t="s">
        <v>24</v>
      </c>
      <c r="B383" s="44">
        <v>24.076940646057359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>SUM(B383:H383)</f>
        <v>24.076940646057359</v>
      </c>
    </row>
    <row r="384" spans="1:9" ht="15">
      <c r="A384" s="27" t="s">
        <v>59</v>
      </c>
      <c r="B384" s="41">
        <v>18.879094779279008</v>
      </c>
      <c r="C384" s="41">
        <v>7.1909403440538629E-4</v>
      </c>
      <c r="D384" s="41">
        <v>7.1909403440538629E-4</v>
      </c>
      <c r="E384" s="41">
        <v>7.1909403440538629E-4</v>
      </c>
      <c r="F384" s="397"/>
      <c r="G384" s="41">
        <v>0</v>
      </c>
      <c r="H384" s="42">
        <v>0</v>
      </c>
      <c r="I384" s="43">
        <f>SUM(B384:H384)</f>
        <v>18.881252061382224</v>
      </c>
    </row>
    <row r="385" spans="1:9" ht="15">
      <c r="A385" s="28" t="s">
        <v>22</v>
      </c>
      <c r="B385" s="44">
        <v>54.179179389919177</v>
      </c>
      <c r="C385" s="44">
        <v>1.8209040596195193E-3</v>
      </c>
      <c r="D385" s="44">
        <v>1.8209040596195193E-3</v>
      </c>
      <c r="E385" s="44">
        <v>1.8209040596195193E-3</v>
      </c>
      <c r="F385" s="397"/>
      <c r="G385" s="44">
        <v>0</v>
      </c>
      <c r="H385" s="45">
        <v>0</v>
      </c>
      <c r="I385" s="40">
        <f t="shared" si="54"/>
        <v>54.184642102098039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54"/>
        <v>0</v>
      </c>
    </row>
    <row r="388" spans="1:9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54"/>
        <v>0</v>
      </c>
    </row>
    <row r="389" spans="1:9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54"/>
        <v>0</v>
      </c>
    </row>
    <row r="390" spans="1:9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54"/>
        <v>0</v>
      </c>
    </row>
    <row r="391" spans="1:9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54"/>
        <v>0</v>
      </c>
    </row>
    <row r="392" spans="1:9" ht="15">
      <c r="A392" s="34" t="s">
        <v>26</v>
      </c>
      <c r="B392" s="70">
        <f>SUM(B371:B387)</f>
        <v>507.67168290782001</v>
      </c>
      <c r="C392" s="70">
        <f t="shared" ref="C392:H392" si="55">SUM(C371:C387)</f>
        <v>5.7452173883137228</v>
      </c>
      <c r="D392" s="70">
        <f>SUM(D371:D387)</f>
        <v>228.30057743636019</v>
      </c>
      <c r="E392" s="70">
        <f>SUM(E371:E387)</f>
        <v>1705.106786986192</v>
      </c>
      <c r="F392" s="70">
        <f>SUM(F371:F387)</f>
        <v>0</v>
      </c>
      <c r="G392" s="70">
        <f>SUM(G371:G387)</f>
        <v>101.42059129501015</v>
      </c>
      <c r="H392" s="71">
        <f t="shared" si="55"/>
        <v>0</v>
      </c>
      <c r="I392" s="40">
        <f>SUM(I371:I387)</f>
        <v>2548.2448560136963</v>
      </c>
    </row>
    <row r="393" spans="1:9" ht="15" thickBot="1">
      <c r="A393" s="31" t="s">
        <v>86</v>
      </c>
      <c r="B393" s="49">
        <f>IF($I392=0,"-",B392/$I392)</f>
        <v>0.19922405875155483</v>
      </c>
      <c r="C393" s="49">
        <f t="shared" ref="C393:H393" si="56">IF($I392=0,"-",C392/$I392)</f>
        <v>2.2545782344092144E-3</v>
      </c>
      <c r="D393" s="49">
        <f t="shared" si="56"/>
        <v>8.959130316601456E-2</v>
      </c>
      <c r="E393" s="49">
        <f t="shared" si="56"/>
        <v>0.66912988481552238</v>
      </c>
      <c r="F393" s="49">
        <f t="shared" si="56"/>
        <v>0</v>
      </c>
      <c r="G393" s="49">
        <f t="shared" si="56"/>
        <v>3.9800175032498934E-2</v>
      </c>
      <c r="H393" s="72">
        <f t="shared" si="56"/>
        <v>0</v>
      </c>
      <c r="I393" s="50">
        <f>SUM(B393:H393)</f>
        <v>0.99999999999999989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57">SUM(B398:H398)</f>
        <v>0</v>
      </c>
    </row>
    <row r="399" spans="1:9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57"/>
        <v>0</v>
      </c>
    </row>
    <row r="400" spans="1:9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57"/>
        <v>0</v>
      </c>
    </row>
    <row r="401" spans="1:9" ht="15">
      <c r="A401" s="28" t="s">
        <v>16</v>
      </c>
      <c r="B401" s="44">
        <v>50.224308411232904</v>
      </c>
      <c r="C401" s="44">
        <v>46.325303783984388</v>
      </c>
      <c r="D401" s="44">
        <v>1.7945882802536752E-2</v>
      </c>
      <c r="E401" s="44">
        <v>0</v>
      </c>
      <c r="F401" s="397"/>
      <c r="G401" s="44">
        <v>0</v>
      </c>
      <c r="H401" s="45">
        <v>0</v>
      </c>
      <c r="I401" s="40">
        <f t="shared" si="57"/>
        <v>96.567558078019829</v>
      </c>
    </row>
    <row r="402" spans="1:9" ht="15">
      <c r="A402" s="27" t="s">
        <v>67</v>
      </c>
      <c r="B402" s="41">
        <v>16.427797081774589</v>
      </c>
      <c r="C402" s="41">
        <v>7.206156332152057</v>
      </c>
      <c r="D402" s="41">
        <v>13.066735077670888</v>
      </c>
      <c r="E402" s="41">
        <v>0</v>
      </c>
      <c r="F402" s="397"/>
      <c r="G402" s="41">
        <v>0</v>
      </c>
      <c r="H402" s="42">
        <v>0</v>
      </c>
      <c r="I402" s="43">
        <f t="shared" si="57"/>
        <v>36.700688491597532</v>
      </c>
    </row>
    <row r="403" spans="1:9" ht="15">
      <c r="A403" s="28" t="s">
        <v>57</v>
      </c>
      <c r="B403" s="44">
        <v>2.5388150059011978E-4</v>
      </c>
      <c r="C403" s="44">
        <v>0</v>
      </c>
      <c r="D403" s="44">
        <v>0</v>
      </c>
      <c r="E403" s="44">
        <v>1.4041742030894704</v>
      </c>
      <c r="F403" s="397"/>
      <c r="G403" s="44">
        <v>0</v>
      </c>
      <c r="H403" s="45">
        <v>0</v>
      </c>
      <c r="I403" s="40">
        <f t="shared" si="57"/>
        <v>1.4044280845900605</v>
      </c>
    </row>
    <row r="404" spans="1:9" ht="15">
      <c r="A404" s="27" t="s">
        <v>12</v>
      </c>
      <c r="B404" s="41">
        <v>3.0256151305934009E-4</v>
      </c>
      <c r="C404" s="41">
        <v>0</v>
      </c>
      <c r="D404" s="41">
        <v>0</v>
      </c>
      <c r="E404" s="41">
        <v>9.8270299847683054E-2</v>
      </c>
      <c r="F404" s="397"/>
      <c r="G404" s="41">
        <v>0</v>
      </c>
      <c r="H404" s="42">
        <v>0</v>
      </c>
      <c r="I404" s="43">
        <f t="shared" si="57"/>
        <v>9.8572861360742392E-2</v>
      </c>
    </row>
    <row r="405" spans="1:9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57"/>
        <v>0</v>
      </c>
    </row>
    <row r="406" spans="1:9" ht="15">
      <c r="A406" s="27" t="s">
        <v>17</v>
      </c>
      <c r="B406" s="41">
        <v>0.17973391604764627</v>
      </c>
      <c r="C406" s="41">
        <v>0</v>
      </c>
      <c r="D406" s="41">
        <v>0.13480043703573469</v>
      </c>
      <c r="E406" s="41">
        <v>0</v>
      </c>
      <c r="F406" s="397"/>
      <c r="G406" s="41">
        <v>0</v>
      </c>
      <c r="H406" s="42">
        <v>0</v>
      </c>
      <c r="I406" s="43">
        <f>SUM(B406:H406)</f>
        <v>0.31453435308338096</v>
      </c>
    </row>
    <row r="407" spans="1:9" ht="15">
      <c r="A407" s="28" t="s">
        <v>139</v>
      </c>
      <c r="B407" s="44">
        <v>45.838919705123871</v>
      </c>
      <c r="C407" s="44">
        <v>184.66381744343991</v>
      </c>
      <c r="D407" s="44">
        <v>46.003008941060649</v>
      </c>
      <c r="E407" s="44">
        <v>2.1599795954672398</v>
      </c>
      <c r="F407" s="397"/>
      <c r="G407" s="44">
        <v>0</v>
      </c>
      <c r="H407" s="45">
        <v>0</v>
      </c>
      <c r="I407" s="40">
        <f>SUM(B407:H407)</f>
        <v>278.66572568509167</v>
      </c>
    </row>
    <row r="408" spans="1:9" ht="15">
      <c r="A408" s="27" t="s">
        <v>25</v>
      </c>
      <c r="B408" s="41">
        <v>23.230114954812446</v>
      </c>
      <c r="C408" s="41">
        <v>2.814466904330815</v>
      </c>
      <c r="D408" s="41">
        <v>3.7314986351433532</v>
      </c>
      <c r="E408" s="41">
        <v>322.7461741673286</v>
      </c>
      <c r="F408" s="397"/>
      <c r="G408" s="41">
        <v>53.225661597548488</v>
      </c>
      <c r="H408" s="42">
        <v>0</v>
      </c>
      <c r="I408" s="43">
        <f t="shared" si="57"/>
        <v>405.74791625916367</v>
      </c>
    </row>
    <row r="409" spans="1:9" ht="15">
      <c r="A409" s="28" t="s">
        <v>24</v>
      </c>
      <c r="B409" s="44">
        <v>99.784310102716745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>SUM(B409:H409)</f>
        <v>99.784310102716745</v>
      </c>
    </row>
    <row r="410" spans="1:9" ht="15">
      <c r="A410" s="27" t="s">
        <v>59</v>
      </c>
      <c r="B410" s="41">
        <v>0.36600502075072899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0.36600502075072899</v>
      </c>
    </row>
    <row r="411" spans="1:9" ht="15">
      <c r="A411" s="28" t="s">
        <v>22</v>
      </c>
      <c r="B411" s="44">
        <v>1.1685536216279206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57"/>
        <v>1.1685536216279206</v>
      </c>
    </row>
    <row r="412" spans="1:9" ht="15">
      <c r="A412" s="27" t="s">
        <v>21</v>
      </c>
      <c r="B412" s="41">
        <v>0.45568507843790712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0.45568507843790712</v>
      </c>
    </row>
    <row r="413" spans="1:9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57"/>
        <v>0</v>
      </c>
    </row>
    <row r="414" spans="1:9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57"/>
        <v>0</v>
      </c>
    </row>
    <row r="415" spans="1:9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57"/>
        <v>0</v>
      </c>
    </row>
    <row r="416" spans="1:9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57"/>
        <v>0</v>
      </c>
    </row>
    <row r="417" spans="1:9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57"/>
        <v>0</v>
      </c>
    </row>
    <row r="418" spans="1:9" ht="15">
      <c r="A418" s="34" t="s">
        <v>26</v>
      </c>
      <c r="B418" s="70">
        <f>SUM(B397:B413)</f>
        <v>237.6759843355384</v>
      </c>
      <c r="C418" s="70">
        <f t="shared" ref="C418:H418" si="58">SUM(C397:C413)</f>
        <v>241.0097444639072</v>
      </c>
      <c r="D418" s="70">
        <f>SUM(D397:D413)</f>
        <v>62.953988973713159</v>
      </c>
      <c r="E418" s="70">
        <f>SUM(E397:E413)</f>
        <v>326.40859826573302</v>
      </c>
      <c r="F418" s="70">
        <f>SUM(F397:F413)</f>
        <v>0</v>
      </c>
      <c r="G418" s="70">
        <f>SUM(G397:G413)</f>
        <v>53.225661597548488</v>
      </c>
      <c r="H418" s="71">
        <f t="shared" si="58"/>
        <v>0</v>
      </c>
      <c r="I418" s="40">
        <f>SUM(I397:I413)</f>
        <v>921.27397763644012</v>
      </c>
    </row>
    <row r="419" spans="1:9" ht="15" thickBot="1">
      <c r="A419" s="31" t="s">
        <v>86</v>
      </c>
      <c r="B419" s="49">
        <f>IF($I418=0,"-",B418/$I418)</f>
        <v>0.25798621268485655</v>
      </c>
      <c r="C419" s="49">
        <f t="shared" ref="C419:H419" si="59">IF($I418=0,"-",C418/$I418)</f>
        <v>0.26160485405462763</v>
      </c>
      <c r="D419" s="49">
        <f t="shared" si="59"/>
        <v>6.833362333235958E-2</v>
      </c>
      <c r="E419" s="49">
        <f t="shared" si="59"/>
        <v>0.35430133292502786</v>
      </c>
      <c r="F419" s="49">
        <f t="shared" si="59"/>
        <v>0</v>
      </c>
      <c r="G419" s="49">
        <f t="shared" si="59"/>
        <v>5.7773977003128585E-2</v>
      </c>
      <c r="H419" s="72">
        <f t="shared" si="59"/>
        <v>0</v>
      </c>
      <c r="I419" s="50">
        <f>SUM(B419:H419)</f>
        <v>1.0000000000000002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0">SUM(B424:H424)</f>
        <v>0</v>
      </c>
    </row>
    <row r="425" spans="1:9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0"/>
        <v>0</v>
      </c>
    </row>
    <row r="426" spans="1:9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0"/>
        <v>0</v>
      </c>
    </row>
    <row r="427" spans="1:9" ht="15">
      <c r="A427" s="28" t="s">
        <v>16</v>
      </c>
      <c r="B427" s="44">
        <v>242.34029739244673</v>
      </c>
      <c r="C427" s="44">
        <v>12.420471301802943</v>
      </c>
      <c r="D427" s="44">
        <v>45.769546841429381</v>
      </c>
      <c r="E427" s="44">
        <v>0</v>
      </c>
      <c r="F427" s="397"/>
      <c r="G427" s="44">
        <v>0</v>
      </c>
      <c r="H427" s="45">
        <v>0</v>
      </c>
      <c r="I427" s="40">
        <f t="shared" si="60"/>
        <v>300.53031553567905</v>
      </c>
    </row>
    <row r="428" spans="1:9" ht="15">
      <c r="A428" s="27" t="s">
        <v>67</v>
      </c>
      <c r="B428" s="41">
        <v>45.812129662973398</v>
      </c>
      <c r="C428" s="41">
        <v>20.912070205968284</v>
      </c>
      <c r="D428" s="41">
        <v>12.325847692097142</v>
      </c>
      <c r="E428" s="41">
        <v>0</v>
      </c>
      <c r="F428" s="397"/>
      <c r="G428" s="41">
        <v>0</v>
      </c>
      <c r="H428" s="42">
        <v>0</v>
      </c>
      <c r="I428" s="43">
        <f t="shared" si="60"/>
        <v>79.050047561038824</v>
      </c>
    </row>
    <row r="429" spans="1:9" ht="15">
      <c r="A429" s="28" t="s">
        <v>57</v>
      </c>
      <c r="B429" s="44">
        <v>0</v>
      </c>
      <c r="C429" s="44">
        <v>0</v>
      </c>
      <c r="D429" s="44">
        <v>0</v>
      </c>
      <c r="E429" s="44">
        <v>0.80799537969009105</v>
      </c>
      <c r="F429" s="397"/>
      <c r="G429" s="44">
        <v>0</v>
      </c>
      <c r="H429" s="45">
        <v>0</v>
      </c>
      <c r="I429" s="40">
        <f t="shared" si="60"/>
        <v>0.80799537969009105</v>
      </c>
    </row>
    <row r="430" spans="1:9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60"/>
        <v>0</v>
      </c>
    </row>
    <row r="431" spans="1:9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60"/>
        <v>0</v>
      </c>
    </row>
    <row r="432" spans="1:9" ht="15">
      <c r="A432" s="27" t="s">
        <v>17</v>
      </c>
      <c r="B432" s="41">
        <v>0</v>
      </c>
      <c r="C432" s="41">
        <v>0</v>
      </c>
      <c r="D432" s="41">
        <v>16.949777341047668</v>
      </c>
      <c r="E432" s="41">
        <v>12.724407821286857</v>
      </c>
      <c r="F432" s="397"/>
      <c r="G432" s="41">
        <v>0</v>
      </c>
      <c r="H432" s="42">
        <v>0</v>
      </c>
      <c r="I432" s="43">
        <f>SUM(B432:H432)</f>
        <v>29.674185162334524</v>
      </c>
    </row>
    <row r="433" spans="1:9" ht="15">
      <c r="A433" s="28" t="s">
        <v>139</v>
      </c>
      <c r="B433" s="44">
        <v>118.83411700888925</v>
      </c>
      <c r="C433" s="44">
        <v>139.41588729720138</v>
      </c>
      <c r="D433" s="44">
        <v>60.99458438723105</v>
      </c>
      <c r="E433" s="44">
        <v>10.103320106616618</v>
      </c>
      <c r="F433" s="397"/>
      <c r="G433" s="44">
        <v>0</v>
      </c>
      <c r="H433" s="45">
        <v>0</v>
      </c>
      <c r="I433" s="40">
        <f>SUM(B433:H433)</f>
        <v>329.3479087999383</v>
      </c>
    </row>
    <row r="434" spans="1:9" ht="15">
      <c r="A434" s="27" t="s">
        <v>25</v>
      </c>
      <c r="B434" s="41">
        <v>185.06378472520927</v>
      </c>
      <c r="C434" s="41">
        <v>9.4849710302583073E-2</v>
      </c>
      <c r="D434" s="41">
        <v>106.75073572668643</v>
      </c>
      <c r="E434" s="41">
        <v>824.92633397007035</v>
      </c>
      <c r="F434" s="397"/>
      <c r="G434" s="41">
        <v>153.40117427575458</v>
      </c>
      <c r="H434" s="42">
        <v>0.26475056509070821</v>
      </c>
      <c r="I434" s="43">
        <f t="shared" si="60"/>
        <v>1270.5016289731138</v>
      </c>
    </row>
    <row r="435" spans="1:9" ht="15">
      <c r="A435" s="28" t="s">
        <v>24</v>
      </c>
      <c r="B435" s="44">
        <v>49.362815603297271</v>
      </c>
      <c r="C435" s="44">
        <v>6.4268262908867807E-2</v>
      </c>
      <c r="D435" s="44">
        <v>5.1795548448665611</v>
      </c>
      <c r="E435" s="44">
        <v>0</v>
      </c>
      <c r="F435" s="397"/>
      <c r="G435" s="44">
        <v>0</v>
      </c>
      <c r="H435" s="45">
        <v>0</v>
      </c>
      <c r="I435" s="40">
        <f>SUM(B435:H435)</f>
        <v>54.606638711072698</v>
      </c>
    </row>
    <row r="436" spans="1:9" ht="15">
      <c r="A436" s="27" t="s">
        <v>59</v>
      </c>
      <c r="B436" s="41">
        <v>22.296325922738202</v>
      </c>
      <c r="C436" s="41">
        <v>1.4781696564180866</v>
      </c>
      <c r="D436" s="41">
        <v>16.915673987775858</v>
      </c>
      <c r="E436" s="41">
        <v>0</v>
      </c>
      <c r="F436" s="397"/>
      <c r="G436" s="41">
        <v>0</v>
      </c>
      <c r="H436" s="42">
        <v>0</v>
      </c>
      <c r="I436" s="43">
        <f>SUM(B436:H436)</f>
        <v>40.690169566932141</v>
      </c>
    </row>
    <row r="437" spans="1:9" ht="15">
      <c r="A437" s="28" t="s">
        <v>22</v>
      </c>
      <c r="B437" s="44">
        <v>40.609606582678957</v>
      </c>
      <c r="C437" s="44">
        <v>7.8773317917601532E-2</v>
      </c>
      <c r="D437" s="44">
        <v>218.41708487873296</v>
      </c>
      <c r="E437" s="44">
        <v>0</v>
      </c>
      <c r="F437" s="397"/>
      <c r="G437" s="44">
        <v>0</v>
      </c>
      <c r="H437" s="45">
        <v>0</v>
      </c>
      <c r="I437" s="40">
        <f t="shared" si="60"/>
        <v>259.10546477932951</v>
      </c>
    </row>
    <row r="438" spans="1:9" ht="15">
      <c r="A438" s="27" t="s">
        <v>21</v>
      </c>
      <c r="B438" s="41">
        <v>11.966641767612391</v>
      </c>
      <c r="C438" s="41">
        <v>0.13985773560575712</v>
      </c>
      <c r="D438" s="41">
        <v>7.1624695278704946</v>
      </c>
      <c r="E438" s="41">
        <v>0</v>
      </c>
      <c r="F438" s="397"/>
      <c r="G438" s="41">
        <v>0</v>
      </c>
      <c r="H438" s="42">
        <v>0</v>
      </c>
      <c r="I438" s="43">
        <f>SUM(B438:H438)</f>
        <v>19.268969031088641</v>
      </c>
    </row>
    <row r="439" spans="1:9" ht="15">
      <c r="A439" s="29" t="s">
        <v>63</v>
      </c>
      <c r="B439" s="44">
        <v>10.575478241530833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60"/>
        <v>10.575478241530833</v>
      </c>
    </row>
    <row r="440" spans="1:9">
      <c r="A440" s="58" t="s">
        <v>23</v>
      </c>
      <c r="B440" s="62">
        <v>10.575478241530833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60"/>
        <v>10.575478241530833</v>
      </c>
    </row>
    <row r="441" spans="1:9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60"/>
        <v>0</v>
      </c>
    </row>
    <row r="442" spans="1:9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60"/>
        <v>0</v>
      </c>
    </row>
    <row r="443" spans="1:9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60"/>
        <v>0</v>
      </c>
    </row>
    <row r="444" spans="1:9" ht="15">
      <c r="A444" s="34" t="s">
        <v>26</v>
      </c>
      <c r="B444" s="70">
        <f>SUM(B423:B439)</f>
        <v>726.86119690737621</v>
      </c>
      <c r="C444" s="70">
        <f t="shared" ref="C444:H444" si="61">SUM(C423:C439)</f>
        <v>174.60434748812548</v>
      </c>
      <c r="D444" s="70">
        <f>SUM(D423:D439)</f>
        <v>490.46527522773755</v>
      </c>
      <c r="E444" s="70">
        <f>SUM(E423:E439)</f>
        <v>848.56205727766394</v>
      </c>
      <c r="F444" s="70">
        <f>SUM(F423:F439)</f>
        <v>0</v>
      </c>
      <c r="G444" s="70">
        <f>SUM(G423:G439)</f>
        <v>153.40117427575458</v>
      </c>
      <c r="H444" s="71">
        <f t="shared" si="61"/>
        <v>0.26475056509070821</v>
      </c>
      <c r="I444" s="40">
        <f>SUM(I423:I439)</f>
        <v>2394.158801741748</v>
      </c>
    </row>
    <row r="445" spans="1:9" ht="15" thickBot="1">
      <c r="A445" s="31" t="s">
        <v>86</v>
      </c>
      <c r="B445" s="49">
        <f>IF($I444=0,"-",B444/$I444)</f>
        <v>0.30359773811937013</v>
      </c>
      <c r="C445" s="49">
        <f t="shared" ref="C445:H445" si="62">IF($I444=0,"-",C444/$I444)</f>
        <v>7.2929309184128058E-2</v>
      </c>
      <c r="D445" s="49">
        <f t="shared" si="62"/>
        <v>0.20485912416123966</v>
      </c>
      <c r="E445" s="49">
        <f t="shared" si="62"/>
        <v>0.35443014751583563</v>
      </c>
      <c r="F445" s="49">
        <f t="shared" si="62"/>
        <v>0</v>
      </c>
      <c r="G445" s="49">
        <f t="shared" si="62"/>
        <v>6.4073099146203419E-2</v>
      </c>
      <c r="H445" s="72">
        <f t="shared" si="62"/>
        <v>1.1058187322332272E-4</v>
      </c>
      <c r="I445" s="50">
        <f>SUM(B445:H445)</f>
        <v>1.0000000000000002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0.45546445572557759</v>
      </c>
      <c r="G449" s="377"/>
      <c r="H449" s="379"/>
      <c r="I449" s="40">
        <f>SUM(B449:H449)</f>
        <v>0.45546445572557759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3">SUM(B450:H450)</f>
        <v>0</v>
      </c>
    </row>
    <row r="451" spans="1:9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3"/>
        <v>0</v>
      </c>
    </row>
    <row r="452" spans="1:9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3"/>
        <v>0</v>
      </c>
    </row>
    <row r="453" spans="1:9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3"/>
        <v>0</v>
      </c>
    </row>
    <row r="454" spans="1:9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3"/>
        <v>0</v>
      </c>
    </row>
    <row r="455" spans="1:9" ht="15">
      <c r="A455" s="28" t="s">
        <v>57</v>
      </c>
      <c r="B455" s="380"/>
      <c r="C455" s="381"/>
      <c r="D455" s="381"/>
      <c r="E455" s="382"/>
      <c r="F455" s="44">
        <v>256.84887463943448</v>
      </c>
      <c r="G455" s="380"/>
      <c r="H455" s="382"/>
      <c r="I455" s="40">
        <f t="shared" si="63"/>
        <v>256.84887463943448</v>
      </c>
    </row>
    <row r="456" spans="1:9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63"/>
        <v>0</v>
      </c>
    </row>
    <row r="457" spans="1:9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3"/>
        <v>0</v>
      </c>
    </row>
    <row r="458" spans="1:9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25</v>
      </c>
      <c r="B460" s="380"/>
      <c r="C460" s="381"/>
      <c r="D460" s="381"/>
      <c r="E460" s="382"/>
      <c r="F460" s="41">
        <v>1155.786241698371</v>
      </c>
      <c r="G460" s="380"/>
      <c r="H460" s="382"/>
      <c r="I460" s="43">
        <f t="shared" si="63"/>
        <v>1155.786241698371</v>
      </c>
    </row>
    <row r="461" spans="1:9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22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3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3"/>
        <v>0</v>
      </c>
    </row>
    <row r="466" spans="1:9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63"/>
        <v>0</v>
      </c>
    </row>
    <row r="467" spans="1:9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63"/>
        <v>0</v>
      </c>
    </row>
    <row r="468" spans="1:9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63"/>
        <v>0</v>
      </c>
    </row>
    <row r="469" spans="1:9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63"/>
        <v>0</v>
      </c>
    </row>
    <row r="470" spans="1:9" ht="15">
      <c r="A470" s="34" t="s">
        <v>26</v>
      </c>
      <c r="B470" s="70">
        <f>SUM(B449:B465)</f>
        <v>0</v>
      </c>
      <c r="C470" s="70">
        <f t="shared" ref="C470:H470" si="64">SUM(C449:C465)</f>
        <v>0</v>
      </c>
      <c r="D470" s="70">
        <f>SUM(D449:D465)</f>
        <v>0</v>
      </c>
      <c r="E470" s="70">
        <f>SUM(E449:E465)</f>
        <v>0</v>
      </c>
      <c r="F470" s="70">
        <f>SUM(F449:F465)</f>
        <v>1413.090580793531</v>
      </c>
      <c r="G470" s="70">
        <f>SUM(G449:G465)</f>
        <v>0</v>
      </c>
      <c r="H470" s="71">
        <f t="shared" si="64"/>
        <v>0</v>
      </c>
      <c r="I470" s="40">
        <f>SUM(I449:I465)</f>
        <v>1413.090580793531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65">IF($I470=0,"-",C470/$I470)</f>
        <v>0</v>
      </c>
      <c r="D471" s="49">
        <f t="shared" si="65"/>
        <v>0</v>
      </c>
      <c r="E471" s="49">
        <f t="shared" si="65"/>
        <v>0</v>
      </c>
      <c r="F471" s="49">
        <f t="shared" si="65"/>
        <v>1</v>
      </c>
      <c r="G471" s="49">
        <f t="shared" si="65"/>
        <v>0</v>
      </c>
      <c r="H471" s="72">
        <f t="shared" si="65"/>
        <v>0</v>
      </c>
      <c r="I471" s="50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66">SUM(B476:H476)</f>
        <v>0</v>
      </c>
    </row>
    <row r="477" spans="1:9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66"/>
        <v>0</v>
      </c>
    </row>
    <row r="478" spans="1:9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66"/>
        <v>0</v>
      </c>
    </row>
    <row r="479" spans="1:9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66"/>
        <v>0</v>
      </c>
    </row>
    <row r="480" spans="1:9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66"/>
        <v>0</v>
      </c>
    </row>
    <row r="481" spans="1:9" ht="15">
      <c r="A481" s="28" t="s">
        <v>57</v>
      </c>
      <c r="B481" s="380"/>
      <c r="C481" s="381"/>
      <c r="D481" s="381"/>
      <c r="E481" s="382"/>
      <c r="F481" s="44">
        <v>33150.7896699872</v>
      </c>
      <c r="G481" s="380"/>
      <c r="H481" s="382"/>
      <c r="I481" s="40">
        <f t="shared" si="66"/>
        <v>33150.7896699872</v>
      </c>
    </row>
    <row r="482" spans="1:9" ht="15">
      <c r="A482" s="27" t="s">
        <v>12</v>
      </c>
      <c r="B482" s="380"/>
      <c r="C482" s="381"/>
      <c r="D482" s="381"/>
      <c r="E482" s="382"/>
      <c r="F482" s="41">
        <v>14937.901800063986</v>
      </c>
      <c r="G482" s="380"/>
      <c r="H482" s="382"/>
      <c r="I482" s="43">
        <f>SUM(B482:H482)</f>
        <v>14937.901800063986</v>
      </c>
    </row>
    <row r="483" spans="1:9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66"/>
        <v>0</v>
      </c>
    </row>
    <row r="484" spans="1:9" ht="15">
      <c r="A484" s="27" t="s">
        <v>17</v>
      </c>
      <c r="B484" s="380"/>
      <c r="C484" s="381"/>
      <c r="D484" s="381"/>
      <c r="E484" s="382"/>
      <c r="F484" s="41">
        <v>38.426527694343179</v>
      </c>
      <c r="G484" s="380"/>
      <c r="H484" s="382"/>
      <c r="I484" s="43">
        <f>SUM(B484:H484)</f>
        <v>38.426527694343179</v>
      </c>
    </row>
    <row r="485" spans="1:9" ht="15">
      <c r="A485" s="28" t="s">
        <v>139</v>
      </c>
      <c r="B485" s="380"/>
      <c r="C485" s="381"/>
      <c r="D485" s="381"/>
      <c r="E485" s="382"/>
      <c r="F485" s="44">
        <v>0</v>
      </c>
      <c r="G485" s="380"/>
      <c r="H485" s="382"/>
      <c r="I485" s="40">
        <f>SUM(B485:H485)</f>
        <v>0</v>
      </c>
    </row>
    <row r="486" spans="1:9" ht="15">
      <c r="A486" s="27" t="s">
        <v>25</v>
      </c>
      <c r="B486" s="380"/>
      <c r="C486" s="381"/>
      <c r="D486" s="381"/>
      <c r="E486" s="382"/>
      <c r="F486" s="41">
        <v>799.75811028624662</v>
      </c>
      <c r="G486" s="380"/>
      <c r="H486" s="382"/>
      <c r="I486" s="43">
        <f t="shared" si="66"/>
        <v>799.75811028624662</v>
      </c>
    </row>
    <row r="487" spans="1:9" ht="15">
      <c r="A487" s="28" t="s">
        <v>24</v>
      </c>
      <c r="B487" s="380"/>
      <c r="C487" s="381"/>
      <c r="D487" s="381"/>
      <c r="E487" s="382"/>
      <c r="F487" s="44">
        <v>-7.4344825407024473E-8</v>
      </c>
      <c r="G487" s="380"/>
      <c r="H487" s="382"/>
      <c r="I487" s="40">
        <f>SUM(B487:H487)</f>
        <v>-7.4344825407024473E-8</v>
      </c>
    </row>
    <row r="488" spans="1:9" ht="15">
      <c r="A488" s="27" t="s">
        <v>59</v>
      </c>
      <c r="B488" s="380"/>
      <c r="C488" s="381"/>
      <c r="D488" s="381"/>
      <c r="E488" s="382"/>
      <c r="F488" s="41">
        <v>1.8189894035458565E-12</v>
      </c>
      <c r="G488" s="380"/>
      <c r="H488" s="382"/>
      <c r="I488" s="43">
        <f>SUM(B488:H488)</f>
        <v>1.8189894035458565E-12</v>
      </c>
    </row>
    <row r="489" spans="1:9" ht="15">
      <c r="A489" s="28" t="s">
        <v>22</v>
      </c>
      <c r="B489" s="380"/>
      <c r="C489" s="381"/>
      <c r="D489" s="381"/>
      <c r="E489" s="382"/>
      <c r="F489" s="44">
        <v>135.89218092165902</v>
      </c>
      <c r="G489" s="380"/>
      <c r="H489" s="382"/>
      <c r="I489" s="40">
        <f t="shared" si="66"/>
        <v>135.89218092165902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66"/>
        <v>0</v>
      </c>
    </row>
    <row r="492" spans="1:9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66"/>
        <v>0</v>
      </c>
    </row>
    <row r="493" spans="1:9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66"/>
        <v>0</v>
      </c>
    </row>
    <row r="494" spans="1:9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66"/>
        <v>0</v>
      </c>
    </row>
    <row r="495" spans="1:9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66"/>
        <v>0</v>
      </c>
    </row>
    <row r="496" spans="1:9" ht="15">
      <c r="A496" s="34" t="s">
        <v>26</v>
      </c>
      <c r="B496" s="70">
        <f>SUM(B475:B491)</f>
        <v>0</v>
      </c>
      <c r="C496" s="70">
        <f t="shared" ref="C496:H496" si="67">SUM(C475:C491)</f>
        <v>0</v>
      </c>
      <c r="D496" s="70">
        <f>SUM(D475:D491)</f>
        <v>0</v>
      </c>
      <c r="E496" s="70">
        <f>SUM(E475:E491)</f>
        <v>0</v>
      </c>
      <c r="F496" s="70">
        <f>SUM(F475:F491)</f>
        <v>49062.768288879088</v>
      </c>
      <c r="G496" s="70">
        <f>SUM(G475:G491)</f>
        <v>0</v>
      </c>
      <c r="H496" s="71">
        <f t="shared" si="67"/>
        <v>0</v>
      </c>
      <c r="I496" s="70">
        <f>SUM(I475:I491)</f>
        <v>49062.768288879088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68">IF($I496=0,"-",C496/$I496)</f>
        <v>0</v>
      </c>
      <c r="D497" s="49">
        <f t="shared" si="68"/>
        <v>0</v>
      </c>
      <c r="E497" s="49">
        <f t="shared" si="68"/>
        <v>0</v>
      </c>
      <c r="F497" s="49">
        <f t="shared" si="68"/>
        <v>1</v>
      </c>
      <c r="G497" s="49">
        <f t="shared" si="68"/>
        <v>0</v>
      </c>
      <c r="H497" s="72">
        <f t="shared" si="68"/>
        <v>0</v>
      </c>
      <c r="I497" s="50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69">SUM(B502:H502)</f>
        <v>0</v>
      </c>
    </row>
    <row r="503" spans="1:9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69"/>
        <v>0</v>
      </c>
    </row>
    <row r="504" spans="1:9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69"/>
        <v>0</v>
      </c>
    </row>
    <row r="505" spans="1:9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69"/>
        <v>0</v>
      </c>
    </row>
    <row r="506" spans="1:9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69"/>
        <v>0</v>
      </c>
    </row>
    <row r="507" spans="1:9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69"/>
        <v>0</v>
      </c>
    </row>
    <row r="508" spans="1:9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69"/>
        <v>0</v>
      </c>
    </row>
    <row r="510" spans="1:9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25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69"/>
        <v>0</v>
      </c>
    </row>
    <row r="513" spans="1:9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69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69"/>
        <v>0</v>
      </c>
    </row>
    <row r="518" spans="1:9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69"/>
        <v>0</v>
      </c>
    </row>
    <row r="519" spans="1:9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69"/>
        <v>0</v>
      </c>
    </row>
    <row r="520" spans="1:9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69"/>
        <v>0</v>
      </c>
    </row>
    <row r="521" spans="1:9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69"/>
        <v>0</v>
      </c>
    </row>
    <row r="522" spans="1:9" ht="15">
      <c r="A522" s="34" t="s">
        <v>26</v>
      </c>
      <c r="B522" s="70">
        <f>SUM(B501:B517)</f>
        <v>0</v>
      </c>
      <c r="C522" s="70">
        <f t="shared" ref="C522:H522" si="70">SUM(C501:C517)</f>
        <v>0</v>
      </c>
      <c r="D522" s="70">
        <f>SUM(D501:D517)</f>
        <v>0</v>
      </c>
      <c r="E522" s="70">
        <f>SUM(E501:E517)</f>
        <v>0</v>
      </c>
      <c r="F522" s="70">
        <f>SUM(F501:F517)</f>
        <v>0</v>
      </c>
      <c r="G522" s="70">
        <f>SUM(G501:G517)</f>
        <v>0</v>
      </c>
      <c r="H522" s="71">
        <f t="shared" si="70"/>
        <v>0</v>
      </c>
      <c r="I522" s="40">
        <f>SUM(I501:I517)</f>
        <v>0</v>
      </c>
    </row>
    <row r="523" spans="1:9" ht="15" thickBot="1">
      <c r="A523" s="31" t="s">
        <v>86</v>
      </c>
      <c r="B523" s="49" t="str">
        <f>IF($I522=0,"-",B522/$I522)</f>
        <v>-</v>
      </c>
      <c r="C523" s="49" t="str">
        <f t="shared" ref="C523:H523" si="71">IF($I522=0,"-",C522/$I522)</f>
        <v>-</v>
      </c>
      <c r="D523" s="49" t="str">
        <f t="shared" si="71"/>
        <v>-</v>
      </c>
      <c r="E523" s="49" t="str">
        <f t="shared" si="71"/>
        <v>-</v>
      </c>
      <c r="F523" s="57" t="str">
        <f t="shared" si="71"/>
        <v>-</v>
      </c>
      <c r="G523" s="49" t="str">
        <f t="shared" si="71"/>
        <v>-</v>
      </c>
      <c r="H523" s="72" t="str">
        <f t="shared" si="71"/>
        <v>-</v>
      </c>
      <c r="I523" s="73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72">SUM(B528:H528)</f>
        <v>0</v>
      </c>
    </row>
    <row r="529" spans="1:9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72"/>
        <v>0</v>
      </c>
    </row>
    <row r="530" spans="1:9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72"/>
        <v>0</v>
      </c>
    </row>
    <row r="531" spans="1:9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72"/>
        <v>0</v>
      </c>
    </row>
    <row r="532" spans="1:9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72"/>
        <v>0</v>
      </c>
    </row>
    <row r="533" spans="1:9" ht="15">
      <c r="A533" s="28" t="s">
        <v>57</v>
      </c>
      <c r="B533" s="380"/>
      <c r="C533" s="381"/>
      <c r="D533" s="381"/>
      <c r="E533" s="382"/>
      <c r="F533" s="44">
        <v>457.72338865871234</v>
      </c>
      <c r="G533" s="380"/>
      <c r="H533" s="382"/>
      <c r="I533" s="40">
        <f t="shared" si="72"/>
        <v>457.72338865871234</v>
      </c>
    </row>
    <row r="534" spans="1:9" ht="15">
      <c r="A534" s="27" t="s">
        <v>12</v>
      </c>
      <c r="B534" s="380"/>
      <c r="C534" s="381"/>
      <c r="D534" s="381"/>
      <c r="E534" s="382"/>
      <c r="F534" s="41">
        <v>49.555505429559091</v>
      </c>
      <c r="G534" s="380"/>
      <c r="H534" s="382"/>
      <c r="I534" s="43">
        <f>SUM(B534:H534)</f>
        <v>49.555505429559091</v>
      </c>
    </row>
    <row r="535" spans="1:9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72"/>
        <v>0</v>
      </c>
    </row>
    <row r="536" spans="1:9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72"/>
        <v>0</v>
      </c>
    </row>
    <row r="539" spans="1:9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72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72"/>
        <v>0</v>
      </c>
    </row>
    <row r="544" spans="1:9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72"/>
        <v>0</v>
      </c>
    </row>
    <row r="545" spans="1:9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72"/>
        <v>0</v>
      </c>
    </row>
    <row r="546" spans="1:9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72"/>
        <v>0</v>
      </c>
    </row>
    <row r="547" spans="1:9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72"/>
        <v>0</v>
      </c>
    </row>
    <row r="548" spans="1:9" ht="15">
      <c r="A548" s="34" t="s">
        <v>26</v>
      </c>
      <c r="B548" s="70">
        <f>SUM(B527:B543)</f>
        <v>0</v>
      </c>
      <c r="C548" s="70">
        <f t="shared" ref="C548:H548" si="73">SUM(C527:C543)</f>
        <v>0</v>
      </c>
      <c r="D548" s="70">
        <f>SUM(D527:D543)</f>
        <v>0</v>
      </c>
      <c r="E548" s="70">
        <f>SUM(E527:E543)</f>
        <v>0</v>
      </c>
      <c r="F548" s="70">
        <f>SUM(F527:F543)</f>
        <v>507.27889408827144</v>
      </c>
      <c r="G548" s="70">
        <f>SUM(G527:G543)</f>
        <v>0</v>
      </c>
      <c r="H548" s="71">
        <f t="shared" si="73"/>
        <v>0</v>
      </c>
      <c r="I548" s="70">
        <f>SUM(I527:I543)</f>
        <v>507.27889408827144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74">IF($I548=0,"-",C548/$I548)</f>
        <v>0</v>
      </c>
      <c r="D549" s="49">
        <f t="shared" si="74"/>
        <v>0</v>
      </c>
      <c r="E549" s="49">
        <f t="shared" si="74"/>
        <v>0</v>
      </c>
      <c r="F549" s="49">
        <f t="shared" si="74"/>
        <v>1</v>
      </c>
      <c r="G549" s="49">
        <f t="shared" si="74"/>
        <v>0</v>
      </c>
      <c r="H549" s="72">
        <f t="shared" si="74"/>
        <v>0</v>
      </c>
      <c r="I549" s="50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75">SUM(B554:H554)</f>
        <v>0</v>
      </c>
    </row>
    <row r="555" spans="1:9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75"/>
        <v>0</v>
      </c>
    </row>
    <row r="556" spans="1:9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75"/>
        <v>0</v>
      </c>
    </row>
    <row r="557" spans="1:9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75"/>
        <v>0</v>
      </c>
    </row>
    <row r="559" spans="1:9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75"/>
        <v>0</v>
      </c>
    </row>
    <row r="560" spans="1:9" ht="15">
      <c r="A560" s="27" t="s">
        <v>12</v>
      </c>
      <c r="B560" s="380"/>
      <c r="C560" s="381"/>
      <c r="D560" s="381"/>
      <c r="E560" s="382"/>
      <c r="F560" s="41">
        <v>18.80909751031141</v>
      </c>
      <c r="G560" s="380"/>
      <c r="H560" s="382"/>
      <c r="I560" s="43">
        <f>SUM(B560:H560)</f>
        <v>18.80909751031141</v>
      </c>
    </row>
    <row r="561" spans="1:9" ht="15">
      <c r="A561" s="28" t="s">
        <v>58</v>
      </c>
      <c r="B561" s="380"/>
      <c r="C561" s="381"/>
      <c r="D561" s="381"/>
      <c r="E561" s="382"/>
      <c r="F561" s="44">
        <v>1397.0359467096798</v>
      </c>
      <c r="G561" s="380"/>
      <c r="H561" s="382"/>
      <c r="I561" s="40">
        <f t="shared" si="75"/>
        <v>1397.0359467096798</v>
      </c>
    </row>
    <row r="562" spans="1:9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75"/>
        <v>0</v>
      </c>
    </row>
    <row r="565" spans="1:9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75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75"/>
        <v>0</v>
      </c>
    </row>
    <row r="570" spans="1:9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75"/>
        <v>0</v>
      </c>
    </row>
    <row r="571" spans="1:9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75"/>
        <v>0</v>
      </c>
    </row>
    <row r="572" spans="1:9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75"/>
        <v>0</v>
      </c>
    </row>
    <row r="573" spans="1:9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75"/>
        <v>0</v>
      </c>
    </row>
    <row r="574" spans="1:9" ht="15">
      <c r="A574" s="34" t="s">
        <v>26</v>
      </c>
      <c r="B574" s="70">
        <f>SUM(B553:B569)</f>
        <v>0</v>
      </c>
      <c r="C574" s="70">
        <f t="shared" ref="C574:H574" si="76">SUM(C553:C569)</f>
        <v>0</v>
      </c>
      <c r="D574" s="70">
        <f>SUM(D553:D569)</f>
        <v>0</v>
      </c>
      <c r="E574" s="70">
        <f>SUM(E553:E569)</f>
        <v>0</v>
      </c>
      <c r="F574" s="70">
        <f>SUM(F553:F569)</f>
        <v>1415.8450442199912</v>
      </c>
      <c r="G574" s="70">
        <f>SUM(G553:G569)</f>
        <v>0</v>
      </c>
      <c r="H574" s="71">
        <f t="shared" si="76"/>
        <v>0</v>
      </c>
      <c r="I574" s="40">
        <f>SUM(I553:I569)</f>
        <v>1415.8450442199912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77">IF($I574=0,"-",C574/$I574)</f>
        <v>0</v>
      </c>
      <c r="D575" s="49">
        <f t="shared" si="77"/>
        <v>0</v>
      </c>
      <c r="E575" s="49">
        <f t="shared" si="77"/>
        <v>0</v>
      </c>
      <c r="F575" s="49">
        <f t="shared" si="77"/>
        <v>1</v>
      </c>
      <c r="G575" s="49">
        <f t="shared" si="77"/>
        <v>0</v>
      </c>
      <c r="H575" s="72">
        <f t="shared" si="77"/>
        <v>0</v>
      </c>
      <c r="I575" s="50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41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42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21.323648932033635</v>
      </c>
      <c r="C579" s="38">
        <v>0</v>
      </c>
      <c r="D579" s="38">
        <v>4.0656901303276722</v>
      </c>
      <c r="E579" s="38">
        <v>0</v>
      </c>
      <c r="F579" s="396"/>
      <c r="G579" s="38">
        <v>0</v>
      </c>
      <c r="H579" s="39">
        <v>0</v>
      </c>
      <c r="I579" s="40">
        <f>SUM(B579:H579)</f>
        <v>25.389339062361309</v>
      </c>
    </row>
    <row r="580" spans="1:9" ht="15">
      <c r="A580" s="27" t="s">
        <v>8</v>
      </c>
      <c r="B580" s="41">
        <v>79.251764279708041</v>
      </c>
      <c r="C580" s="41">
        <v>0</v>
      </c>
      <c r="D580" s="41">
        <v>19.439900749103987</v>
      </c>
      <c r="E580" s="41">
        <v>0</v>
      </c>
      <c r="F580" s="397"/>
      <c r="G580" s="41">
        <v>0</v>
      </c>
      <c r="H580" s="42">
        <v>0</v>
      </c>
      <c r="I580" s="43">
        <f t="shared" ref="I580:I599" si="78">SUM(B580:H580)</f>
        <v>98.691665028812025</v>
      </c>
    </row>
    <row r="581" spans="1:9" ht="15">
      <c r="A581" s="28" t="s">
        <v>10</v>
      </c>
      <c r="B581" s="44">
        <v>22.720830970675557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78"/>
        <v>22.720830970675557</v>
      </c>
    </row>
    <row r="582" spans="1:9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78"/>
        <v>0</v>
      </c>
    </row>
    <row r="583" spans="1:9" ht="15">
      <c r="A583" s="28" t="s">
        <v>16</v>
      </c>
      <c r="B583" s="44">
        <v>923.00040065151177</v>
      </c>
      <c r="C583" s="44">
        <v>111.79823801308605</v>
      </c>
      <c r="D583" s="44">
        <v>24.106150766469941</v>
      </c>
      <c r="E583" s="44">
        <v>53.763561063075038</v>
      </c>
      <c r="F583" s="397"/>
      <c r="G583" s="44">
        <v>0</v>
      </c>
      <c r="H583" s="45">
        <v>0</v>
      </c>
      <c r="I583" s="40">
        <f>SUM(B583:H583)</f>
        <v>1112.6683504941427</v>
      </c>
    </row>
    <row r="584" spans="1:9" ht="15">
      <c r="A584" s="27" t="s">
        <v>67</v>
      </c>
      <c r="B584" s="41">
        <v>1515.7185193882183</v>
      </c>
      <c r="C584" s="41">
        <v>23.002309181234203</v>
      </c>
      <c r="D584" s="41">
        <v>27.197873963766138</v>
      </c>
      <c r="E584" s="41">
        <v>0</v>
      </c>
      <c r="F584" s="397"/>
      <c r="G584" s="41">
        <v>0</v>
      </c>
      <c r="H584" s="42">
        <v>0</v>
      </c>
      <c r="I584" s="43">
        <f t="shared" si="78"/>
        <v>1565.9187025332187</v>
      </c>
    </row>
    <row r="585" spans="1:9" ht="15">
      <c r="A585" s="28" t="s">
        <v>57</v>
      </c>
      <c r="B585" s="44">
        <v>0</v>
      </c>
      <c r="C585" s="44">
        <v>0</v>
      </c>
      <c r="D585" s="44">
        <v>0.22559047137882834</v>
      </c>
      <c r="E585" s="44">
        <v>105.23449317082633</v>
      </c>
      <c r="F585" s="397"/>
      <c r="G585" s="44">
        <v>0</v>
      </c>
      <c r="H585" s="45">
        <v>0</v>
      </c>
      <c r="I585" s="40">
        <f t="shared" si="78"/>
        <v>105.46008364220515</v>
      </c>
    </row>
    <row r="586" spans="1:9" ht="15">
      <c r="A586" s="27" t="s">
        <v>12</v>
      </c>
      <c r="B586" s="41">
        <v>0</v>
      </c>
      <c r="C586" s="41">
        <v>0</v>
      </c>
      <c r="D586" s="41">
        <v>4.08760968880022E-2</v>
      </c>
      <c r="E586" s="41">
        <v>1.1951152521908615</v>
      </c>
      <c r="F586" s="397"/>
      <c r="G586" s="41">
        <v>0</v>
      </c>
      <c r="H586" s="42">
        <v>0</v>
      </c>
      <c r="I586" s="43">
        <f>SUM(B586:H586)</f>
        <v>1.2359913490788637</v>
      </c>
    </row>
    <row r="587" spans="1:9" ht="15">
      <c r="A587" s="28" t="s">
        <v>58</v>
      </c>
      <c r="B587" s="44">
        <v>0</v>
      </c>
      <c r="C587" s="44">
        <v>0</v>
      </c>
      <c r="D587" s="44">
        <v>0</v>
      </c>
      <c r="E587" s="44">
        <v>4.5700335654622144</v>
      </c>
      <c r="F587" s="397"/>
      <c r="G587" s="44">
        <v>0</v>
      </c>
      <c r="H587" s="45">
        <v>0</v>
      </c>
      <c r="I587" s="40">
        <f t="shared" si="78"/>
        <v>4.5700335654622144</v>
      </c>
    </row>
    <row r="588" spans="1:9" ht="15">
      <c r="A588" s="27" t="s">
        <v>17</v>
      </c>
      <c r="B588" s="41">
        <v>158.67133905950391</v>
      </c>
      <c r="C588" s="41">
        <v>0.8597280761065248</v>
      </c>
      <c r="D588" s="41">
        <v>20.137996726785545</v>
      </c>
      <c r="E588" s="41">
        <v>2.7451577709034307</v>
      </c>
      <c r="F588" s="397"/>
      <c r="G588" s="41">
        <v>0</v>
      </c>
      <c r="H588" s="42">
        <v>0</v>
      </c>
      <c r="I588" s="43">
        <f>SUM(B588:H588)</f>
        <v>182.41422163329943</v>
      </c>
    </row>
    <row r="589" spans="1:9" ht="15">
      <c r="A589" s="28" t="s">
        <v>139</v>
      </c>
      <c r="B589" s="44">
        <v>5855.9677748173835</v>
      </c>
      <c r="C589" s="44">
        <v>922.82312643980174</v>
      </c>
      <c r="D589" s="44">
        <v>179.97929920948999</v>
      </c>
      <c r="E589" s="44">
        <v>141.71919672141681</v>
      </c>
      <c r="F589" s="397"/>
      <c r="G589" s="44">
        <v>0</v>
      </c>
      <c r="H589" s="45">
        <v>0</v>
      </c>
      <c r="I589" s="40">
        <f>SUM(B589:H589)</f>
        <v>7100.489397188092</v>
      </c>
    </row>
    <row r="590" spans="1:9" ht="15">
      <c r="A590" s="27" t="s">
        <v>25</v>
      </c>
      <c r="B590" s="41">
        <v>993.10470475848024</v>
      </c>
      <c r="C590" s="41">
        <v>0</v>
      </c>
      <c r="D590" s="41">
        <v>2190.3217967399596</v>
      </c>
      <c r="E590" s="41">
        <v>482.66678818191565</v>
      </c>
      <c r="F590" s="397"/>
      <c r="G590" s="41">
        <v>1500.6186278082239</v>
      </c>
      <c r="H590" s="42">
        <v>0.39066062129603157</v>
      </c>
      <c r="I590" s="43">
        <f t="shared" si="78"/>
        <v>5167.1025781098751</v>
      </c>
    </row>
    <row r="591" spans="1:9" ht="15">
      <c r="A591" s="28" t="s">
        <v>24</v>
      </c>
      <c r="B591" s="44">
        <v>2244.1643703755735</v>
      </c>
      <c r="C591" s="44">
        <v>14.227601627621079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>SUM(B591:H591)</f>
        <v>2258.3919720031945</v>
      </c>
    </row>
    <row r="592" spans="1:9" ht="15">
      <c r="A592" s="27" t="s">
        <v>59</v>
      </c>
      <c r="B592" s="41">
        <v>50.356128717982386</v>
      </c>
      <c r="C592" s="41">
        <v>0</v>
      </c>
      <c r="D592" s="41">
        <v>8.951836806192043</v>
      </c>
      <c r="E592" s="41">
        <v>0</v>
      </c>
      <c r="F592" s="397"/>
      <c r="G592" s="41">
        <v>0</v>
      </c>
      <c r="H592" s="42">
        <v>0</v>
      </c>
      <c r="I592" s="43">
        <f>SUM(B592:H592)</f>
        <v>59.307965524174428</v>
      </c>
    </row>
    <row r="593" spans="1:42" ht="15">
      <c r="A593" s="28" t="s">
        <v>22</v>
      </c>
      <c r="B593" s="44">
        <v>528.89614537439286</v>
      </c>
      <c r="C593" s="44">
        <v>0</v>
      </c>
      <c r="D593" s="44">
        <v>32.621900743032306</v>
      </c>
      <c r="E593" s="44">
        <v>0</v>
      </c>
      <c r="F593" s="397"/>
      <c r="G593" s="44">
        <v>0</v>
      </c>
      <c r="H593" s="45">
        <v>0</v>
      </c>
      <c r="I593" s="40">
        <f t="shared" si="78"/>
        <v>561.51804611742511</v>
      </c>
    </row>
    <row r="594" spans="1:42" ht="15">
      <c r="A594" s="27" t="s">
        <v>21</v>
      </c>
      <c r="B594" s="41">
        <v>74.566175951367441</v>
      </c>
      <c r="C594" s="41">
        <v>0</v>
      </c>
      <c r="D594" s="41">
        <v>1.3777038708071028</v>
      </c>
      <c r="E594" s="41">
        <v>0</v>
      </c>
      <c r="F594" s="397"/>
      <c r="G594" s="41">
        <v>0</v>
      </c>
      <c r="H594" s="42">
        <v>0</v>
      </c>
      <c r="I594" s="43">
        <f>SUM(B594:H594)</f>
        <v>75.943879822174537</v>
      </c>
    </row>
    <row r="595" spans="1:42" ht="15">
      <c r="A595" s="29" t="s">
        <v>63</v>
      </c>
      <c r="B595" s="44">
        <v>553.63996791996874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78"/>
        <v>553.63996791996874</v>
      </c>
    </row>
    <row r="596" spans="1:42">
      <c r="A596" s="58" t="s">
        <v>23</v>
      </c>
      <c r="B596" s="62">
        <v>553.63996791996874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78"/>
        <v>553.63996791996874</v>
      </c>
    </row>
    <row r="597" spans="1:42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78"/>
        <v>0</v>
      </c>
    </row>
    <row r="598" spans="1:42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78"/>
        <v>0</v>
      </c>
    </row>
    <row r="599" spans="1:42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78"/>
        <v>0</v>
      </c>
    </row>
    <row r="600" spans="1:42" ht="15">
      <c r="A600" s="34" t="s">
        <v>26</v>
      </c>
      <c r="B600" s="70">
        <f>SUM(B579:B595)</f>
        <v>13021.381771196799</v>
      </c>
      <c r="C600" s="70">
        <f t="shared" ref="C600:H600" si="79">SUM(C579:C595)</f>
        <v>1072.7110033378494</v>
      </c>
      <c r="D600" s="70">
        <f>SUM(D579:D595)</f>
        <v>2508.4666162742014</v>
      </c>
      <c r="E600" s="70">
        <f>SUM(E579:E595)</f>
        <v>791.89434572579034</v>
      </c>
      <c r="F600" s="70">
        <f>SUM(F579:F595)</f>
        <v>0</v>
      </c>
      <c r="G600" s="70">
        <f>SUM(G579:G595)</f>
        <v>1500.6186278082239</v>
      </c>
      <c r="H600" s="71">
        <f t="shared" si="79"/>
        <v>0.39066062129603157</v>
      </c>
      <c r="I600" s="40">
        <f>SUM(I579:I595)</f>
        <v>18895.46302496416</v>
      </c>
    </row>
    <row r="601" spans="1:42" ht="15" thickBot="1">
      <c r="A601" s="61" t="s">
        <v>86</v>
      </c>
      <c r="B601" s="49">
        <f>IF($I600=0,"-",B600/$I600)</f>
        <v>0.68912742460945842</v>
      </c>
      <c r="C601" s="49">
        <f t="shared" ref="C601:H601" si="80">IF($I600=0,"-",C600/$I600)</f>
        <v>5.6770823870291698E-2</v>
      </c>
      <c r="D601" s="49">
        <f t="shared" si="80"/>
        <v>0.13275496943155535</v>
      </c>
      <c r="E601" s="49">
        <f t="shared" si="80"/>
        <v>4.1909232109293197E-2</v>
      </c>
      <c r="F601" s="49">
        <f t="shared" si="80"/>
        <v>0</v>
      </c>
      <c r="G601" s="49">
        <f t="shared" si="80"/>
        <v>7.9416875142231141E-2</v>
      </c>
      <c r="H601" s="72">
        <f t="shared" si="80"/>
        <v>2.0674837170166278E-5</v>
      </c>
      <c r="I601" s="50">
        <f>SUM(B601:H601)</f>
        <v>0.99999999999999989</v>
      </c>
    </row>
    <row r="602" spans="1:42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2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2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2" ht="15">
      <c r="A605" s="26" t="s">
        <v>7</v>
      </c>
      <c r="B605" s="38">
        <v>76.335445403607153</v>
      </c>
      <c r="C605" s="38">
        <v>0</v>
      </c>
      <c r="D605" s="38">
        <v>5.219517634434677</v>
      </c>
      <c r="E605" s="38">
        <v>0</v>
      </c>
      <c r="F605" s="396"/>
      <c r="G605" s="38">
        <v>0</v>
      </c>
      <c r="H605" s="39">
        <v>0</v>
      </c>
      <c r="I605" s="40">
        <f>SUM(B605:H605)</f>
        <v>81.554963038041834</v>
      </c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</row>
    <row r="606" spans="1:42" ht="15">
      <c r="A606" s="27" t="s">
        <v>8</v>
      </c>
      <c r="B606" s="41">
        <v>406.96423018699363</v>
      </c>
      <c r="C606" s="41">
        <v>0</v>
      </c>
      <c r="D606" s="41">
        <v>27.826614029879902</v>
      </c>
      <c r="E606" s="41">
        <v>0</v>
      </c>
      <c r="F606" s="397"/>
      <c r="G606" s="41">
        <v>0</v>
      </c>
      <c r="H606" s="42">
        <v>0</v>
      </c>
      <c r="I606" s="43">
        <f t="shared" ref="I606:I625" si="81">SUM(B606:H606)</f>
        <v>434.79084421687355</v>
      </c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</row>
    <row r="607" spans="1:42" ht="15">
      <c r="A607" s="28" t="s">
        <v>10</v>
      </c>
      <c r="B607" s="44">
        <v>1435.5162788947607</v>
      </c>
      <c r="C607" s="44">
        <v>0</v>
      </c>
      <c r="D607" s="44">
        <v>98.154959240667395</v>
      </c>
      <c r="E607" s="44">
        <v>0</v>
      </c>
      <c r="F607" s="397"/>
      <c r="G607" s="44">
        <v>0</v>
      </c>
      <c r="H607" s="45">
        <v>0</v>
      </c>
      <c r="I607" s="40">
        <f t="shared" si="81"/>
        <v>1533.6712381354282</v>
      </c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</row>
    <row r="608" spans="1:42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81"/>
        <v>0</v>
      </c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</row>
    <row r="609" spans="1:42" ht="15">
      <c r="A609" s="28" t="s">
        <v>16</v>
      </c>
      <c r="B609" s="44">
        <v>1750.6354104665904</v>
      </c>
      <c r="C609" s="44">
        <v>0</v>
      </c>
      <c r="D609" s="44">
        <v>137.86017795475846</v>
      </c>
      <c r="E609" s="44">
        <v>0</v>
      </c>
      <c r="F609" s="397"/>
      <c r="G609" s="44">
        <v>0</v>
      </c>
      <c r="H609" s="45">
        <v>0</v>
      </c>
      <c r="I609" s="40">
        <f>SUM(B609:H609)</f>
        <v>1888.4955884213489</v>
      </c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</row>
    <row r="610" spans="1:42" ht="15">
      <c r="A610" s="27" t="s">
        <v>67</v>
      </c>
      <c r="B610" s="41">
        <v>9844.7362881048393</v>
      </c>
      <c r="C610" s="41">
        <v>0</v>
      </c>
      <c r="D610" s="41">
        <v>775.25970769326136</v>
      </c>
      <c r="E610" s="41">
        <v>0</v>
      </c>
      <c r="F610" s="397"/>
      <c r="G610" s="41">
        <v>0</v>
      </c>
      <c r="H610" s="42">
        <v>0</v>
      </c>
      <c r="I610" s="43">
        <f t="shared" si="81"/>
        <v>10619.995995798101</v>
      </c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</row>
    <row r="611" spans="1:42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81"/>
        <v>0</v>
      </c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</row>
    <row r="612" spans="1:42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</row>
    <row r="613" spans="1:42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81"/>
        <v>0</v>
      </c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</row>
    <row r="614" spans="1:42" ht="15">
      <c r="A614" s="27" t="s">
        <v>17</v>
      </c>
      <c r="B614" s="41">
        <v>637.62077072507088</v>
      </c>
      <c r="C614" s="41">
        <v>0</v>
      </c>
      <c r="D614" s="41">
        <v>50.211775903916042</v>
      </c>
      <c r="E614" s="41">
        <v>0</v>
      </c>
      <c r="F614" s="397"/>
      <c r="G614" s="41">
        <v>0</v>
      </c>
      <c r="H614" s="42">
        <v>0</v>
      </c>
      <c r="I614" s="43">
        <f>SUM(B614:H614)</f>
        <v>687.83254662898696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</row>
    <row r="615" spans="1:42" ht="15">
      <c r="A615" s="28" t="s">
        <v>139</v>
      </c>
      <c r="B615" s="44">
        <v>5341.1458806562086</v>
      </c>
      <c r="C615" s="44">
        <v>0</v>
      </c>
      <c r="D615" s="44">
        <v>1686.6776465230132</v>
      </c>
      <c r="E615" s="44">
        <v>0</v>
      </c>
      <c r="F615" s="397"/>
      <c r="G615" s="44">
        <v>0</v>
      </c>
      <c r="H615" s="45">
        <v>0</v>
      </c>
      <c r="I615" s="40">
        <f>SUM(B615:H615)</f>
        <v>7027.8235271792219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</row>
    <row r="616" spans="1:42" ht="15">
      <c r="A616" s="27" t="s">
        <v>25</v>
      </c>
      <c r="B616" s="41">
        <v>908.28391936917876</v>
      </c>
      <c r="C616" s="41">
        <v>0</v>
      </c>
      <c r="D616" s="41">
        <v>1031.7399860795524</v>
      </c>
      <c r="E616" s="41">
        <v>5471.4073414339091</v>
      </c>
      <c r="F616" s="397"/>
      <c r="G616" s="41">
        <v>1432.9876370422144</v>
      </c>
      <c r="H616" s="42">
        <v>0</v>
      </c>
      <c r="I616" s="43">
        <f t="shared" si="81"/>
        <v>8844.4188839248545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</row>
    <row r="617" spans="1:42" ht="15">
      <c r="A617" s="28" t="s">
        <v>24</v>
      </c>
      <c r="B617" s="44">
        <v>2547.2282014389302</v>
      </c>
      <c r="C617" s="44">
        <v>0</v>
      </c>
      <c r="D617" s="44">
        <v>592.84601138026392</v>
      </c>
      <c r="E617" s="44">
        <v>0</v>
      </c>
      <c r="F617" s="397"/>
      <c r="G617" s="44">
        <v>0</v>
      </c>
      <c r="H617" s="45">
        <v>0</v>
      </c>
      <c r="I617" s="40">
        <f>SUM(B617:H617)</f>
        <v>3140.0742128191941</v>
      </c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</row>
    <row r="618" spans="1:42" ht="15">
      <c r="A618" s="27" t="s">
        <v>59</v>
      </c>
      <c r="B618" s="41">
        <v>10206.628334142286</v>
      </c>
      <c r="C618" s="41">
        <v>0</v>
      </c>
      <c r="D618" s="41">
        <v>1071.4140240259858</v>
      </c>
      <c r="E618" s="41">
        <v>0</v>
      </c>
      <c r="F618" s="397"/>
      <c r="G618" s="41">
        <v>0</v>
      </c>
      <c r="H618" s="42">
        <v>0</v>
      </c>
      <c r="I618" s="43">
        <f>SUM(B618:H618)</f>
        <v>11278.042358168272</v>
      </c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</row>
    <row r="619" spans="1:42" ht="15">
      <c r="A619" s="28" t="s">
        <v>22</v>
      </c>
      <c r="B619" s="44">
        <v>1784.6899033443376</v>
      </c>
      <c r="C619" s="44">
        <v>0</v>
      </c>
      <c r="D619" s="44">
        <v>187.34313902509621</v>
      </c>
      <c r="E619" s="44">
        <v>0</v>
      </c>
      <c r="F619" s="397"/>
      <c r="G619" s="44">
        <v>0</v>
      </c>
      <c r="H619" s="45">
        <v>0</v>
      </c>
      <c r="I619" s="40">
        <f t="shared" si="81"/>
        <v>1972.0330423694338</v>
      </c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</row>
    <row r="620" spans="1:42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</row>
    <row r="621" spans="1:42" ht="15">
      <c r="A621" s="29" t="s">
        <v>63</v>
      </c>
      <c r="B621" s="44">
        <v>188.20680923721719</v>
      </c>
      <c r="C621" s="44">
        <v>0</v>
      </c>
      <c r="D621" s="44">
        <v>528.73490304820291</v>
      </c>
      <c r="E621" s="44">
        <v>0</v>
      </c>
      <c r="F621" s="397"/>
      <c r="G621" s="44">
        <v>0</v>
      </c>
      <c r="H621" s="45">
        <v>0</v>
      </c>
      <c r="I621" s="40">
        <f t="shared" si="81"/>
        <v>716.94171228542007</v>
      </c>
      <c r="AG621" s="15"/>
      <c r="AH621" s="14"/>
      <c r="AI621" s="14"/>
      <c r="AJ621" s="14"/>
      <c r="AK621" s="14"/>
      <c r="AL621" s="14"/>
      <c r="AM621" s="14"/>
      <c r="AN621" s="14"/>
      <c r="AO621" s="14"/>
      <c r="AP621" s="14"/>
    </row>
    <row r="622" spans="1:42">
      <c r="A622" s="58" t="s">
        <v>23</v>
      </c>
      <c r="B622" s="62">
        <v>184.46280923721719</v>
      </c>
      <c r="C622" s="62">
        <v>0</v>
      </c>
      <c r="D622" s="62">
        <v>528.47890304820294</v>
      </c>
      <c r="E622" s="62">
        <v>0</v>
      </c>
      <c r="F622" s="397"/>
      <c r="G622" s="62">
        <v>0</v>
      </c>
      <c r="H622" s="63">
        <v>0</v>
      </c>
      <c r="I622" s="64">
        <f t="shared" si="81"/>
        <v>712.94171228542018</v>
      </c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</row>
    <row r="623" spans="1:42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81"/>
        <v>0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</row>
    <row r="624" spans="1:42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81"/>
        <v>0</v>
      </c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</row>
    <row r="625" spans="1:42" ht="15" thickBot="1">
      <c r="A625" s="60" t="s">
        <v>11</v>
      </c>
      <c r="B625" s="54">
        <v>3.7439999999999998</v>
      </c>
      <c r="C625" s="54">
        <v>0</v>
      </c>
      <c r="D625" s="54">
        <v>0.25600000000000001</v>
      </c>
      <c r="E625" s="54">
        <v>0</v>
      </c>
      <c r="F625" s="398"/>
      <c r="G625" s="54">
        <v>0</v>
      </c>
      <c r="H625" s="68">
        <v>0</v>
      </c>
      <c r="I625" s="69">
        <f t="shared" si="81"/>
        <v>4</v>
      </c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</row>
    <row r="626" spans="1:42" ht="15">
      <c r="A626" s="34" t="s">
        <v>26</v>
      </c>
      <c r="B626" s="70">
        <f>SUM(B605:B621)</f>
        <v>35127.991471970017</v>
      </c>
      <c r="C626" s="70">
        <f t="shared" ref="C626:H626" si="82">SUM(C605:C621)</f>
        <v>0</v>
      </c>
      <c r="D626" s="70">
        <f>SUM(D605:D621)</f>
        <v>6193.2884625390325</v>
      </c>
      <c r="E626" s="70">
        <f>SUM(E605:E621)</f>
        <v>5471.4073414339091</v>
      </c>
      <c r="F626" s="70">
        <f>SUM(F605:F621)</f>
        <v>0</v>
      </c>
      <c r="G626" s="70">
        <f>SUM(G605:G621)</f>
        <v>1432.9876370422144</v>
      </c>
      <c r="H626" s="71">
        <f t="shared" si="82"/>
        <v>0</v>
      </c>
      <c r="I626" s="40">
        <f>SUM(I605:I621)</f>
        <v>48225.674912985174</v>
      </c>
    </row>
    <row r="627" spans="1:42" ht="15" thickBot="1">
      <c r="A627" s="61" t="s">
        <v>86</v>
      </c>
      <c r="B627" s="49">
        <f>IF($I626=0,"-",B626/$I626)</f>
        <v>0.728408498903382</v>
      </c>
      <c r="C627" s="49">
        <f t="shared" ref="C627:H627" si="83">IF($I626=0,"-",C626/$I626)</f>
        <v>0</v>
      </c>
      <c r="D627" s="49">
        <f t="shared" si="83"/>
        <v>0.1284230541866701</v>
      </c>
      <c r="E627" s="49">
        <f t="shared" si="83"/>
        <v>0.11345424094750586</v>
      </c>
      <c r="F627" s="49">
        <f t="shared" si="83"/>
        <v>0</v>
      </c>
      <c r="G627" s="49">
        <f t="shared" si="83"/>
        <v>2.9714205962442015E-2</v>
      </c>
      <c r="H627" s="72">
        <f t="shared" si="83"/>
        <v>0</v>
      </c>
      <c r="I627" s="50">
        <f>SUM(B627:H627)</f>
        <v>1</v>
      </c>
    </row>
    <row r="628" spans="1:42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2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2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2" ht="15">
      <c r="A631" s="26" t="s">
        <v>7</v>
      </c>
      <c r="B631" s="38">
        <v>0.48404395370878256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0.48404395370878256</v>
      </c>
    </row>
    <row r="632" spans="1:42" ht="15">
      <c r="A632" s="27" t="s">
        <v>8</v>
      </c>
      <c r="B632" s="41">
        <v>16.206211070607033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4">SUM(B632:H632)</f>
        <v>16.206211070607033</v>
      </c>
    </row>
    <row r="633" spans="1:42" ht="15">
      <c r="A633" s="28" t="s">
        <v>10</v>
      </c>
      <c r="B633" s="44">
        <v>35.316137999657052</v>
      </c>
      <c r="C633" s="44">
        <v>0</v>
      </c>
      <c r="D633" s="44">
        <v>0.11313332120676248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4"/>
        <v>35.429271320863812</v>
      </c>
    </row>
    <row r="634" spans="1:42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4"/>
        <v>0</v>
      </c>
    </row>
    <row r="635" spans="1:42" ht="15">
      <c r="A635" s="28" t="s">
        <v>16</v>
      </c>
      <c r="B635" s="44">
        <v>452.72550638066798</v>
      </c>
      <c r="C635" s="44">
        <v>1.9567080144044025</v>
      </c>
      <c r="D635" s="44">
        <v>36.480498987732823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491.16271338280518</v>
      </c>
    </row>
    <row r="636" spans="1:42" ht="15">
      <c r="A636" s="27" t="s">
        <v>67</v>
      </c>
      <c r="B636" s="41">
        <v>9.2305015113784066</v>
      </c>
      <c r="C636" s="41">
        <v>0.20831217091310883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4"/>
        <v>9.4388136822915154</v>
      </c>
    </row>
    <row r="637" spans="1:42" ht="15">
      <c r="A637" s="28" t="s">
        <v>57</v>
      </c>
      <c r="B637" s="44">
        <v>0</v>
      </c>
      <c r="C637" s="44">
        <v>1.0709882464198808</v>
      </c>
      <c r="D637" s="44">
        <v>0</v>
      </c>
      <c r="E637" s="44">
        <v>51.981122166086323</v>
      </c>
      <c r="F637" s="44">
        <v>2052.8790036626024</v>
      </c>
      <c r="G637" s="44">
        <v>0</v>
      </c>
      <c r="H637" s="45">
        <v>0</v>
      </c>
      <c r="I637" s="40">
        <f t="shared" si="84"/>
        <v>2105.9311140751088</v>
      </c>
    </row>
    <row r="638" spans="1:42" ht="15">
      <c r="A638" s="27" t="s">
        <v>12</v>
      </c>
      <c r="B638" s="41">
        <v>0</v>
      </c>
      <c r="C638" s="41">
        <v>0</v>
      </c>
      <c r="D638" s="41">
        <v>0</v>
      </c>
      <c r="E638" s="41">
        <v>30.336817907929369</v>
      </c>
      <c r="F638" s="41">
        <v>0</v>
      </c>
      <c r="G638" s="41">
        <v>0</v>
      </c>
      <c r="H638" s="42">
        <v>0</v>
      </c>
      <c r="I638" s="43">
        <f>SUM(B638:H638)</f>
        <v>30.336817907929369</v>
      </c>
    </row>
    <row r="639" spans="1:42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4"/>
        <v>0</v>
      </c>
    </row>
    <row r="640" spans="1:42" ht="15">
      <c r="A640" s="27" t="s">
        <v>17</v>
      </c>
      <c r="B640" s="41">
        <v>54.435316044307896</v>
      </c>
      <c r="C640" s="41">
        <v>0</v>
      </c>
      <c r="D640" s="41">
        <v>0.26353398312536958</v>
      </c>
      <c r="E640" s="41">
        <v>1.6035287137430889</v>
      </c>
      <c r="F640" s="41">
        <v>0</v>
      </c>
      <c r="G640" s="41">
        <v>0</v>
      </c>
      <c r="H640" s="42">
        <v>0</v>
      </c>
      <c r="I640" s="43">
        <f>SUM(B640:H640)</f>
        <v>56.302378741176355</v>
      </c>
    </row>
    <row r="641" spans="1:9" ht="15">
      <c r="A641" s="28" t="s">
        <v>139</v>
      </c>
      <c r="B641" s="44">
        <v>63.296193625979235</v>
      </c>
      <c r="C641" s="44">
        <v>0</v>
      </c>
      <c r="D641" s="44">
        <v>16.359302346950788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79.655495972930026</v>
      </c>
    </row>
    <row r="642" spans="1:9" ht="15">
      <c r="A642" s="27" t="s">
        <v>25</v>
      </c>
      <c r="B642" s="41">
        <v>208.45235799014895</v>
      </c>
      <c r="C642" s="41">
        <v>0.27084704063677967</v>
      </c>
      <c r="D642" s="41">
        <v>4.3116913620687187</v>
      </c>
      <c r="E642" s="41">
        <v>346.38254703817893</v>
      </c>
      <c r="F642" s="41">
        <v>0</v>
      </c>
      <c r="G642" s="41">
        <v>116.80721029761152</v>
      </c>
      <c r="H642" s="42">
        <v>1.6388041298114557</v>
      </c>
      <c r="I642" s="43">
        <f t="shared" si="84"/>
        <v>677.86345785845629</v>
      </c>
    </row>
    <row r="643" spans="1:9" ht="15">
      <c r="A643" s="28" t="s">
        <v>24</v>
      </c>
      <c r="B643" s="44">
        <v>43.986135118295209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43.986135118295209</v>
      </c>
    </row>
    <row r="644" spans="1:9" ht="15">
      <c r="A644" s="27" t="s">
        <v>59</v>
      </c>
      <c r="B644" s="41">
        <v>440.30594056358524</v>
      </c>
      <c r="C644" s="41">
        <v>19.944364721798323</v>
      </c>
      <c r="D644" s="41">
        <v>250.71354752204289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710.96385280742641</v>
      </c>
    </row>
    <row r="645" spans="1:9" ht="15">
      <c r="A645" s="28" t="s">
        <v>22</v>
      </c>
      <c r="B645" s="44">
        <v>603.99535067658599</v>
      </c>
      <c r="C645" s="44">
        <v>0</v>
      </c>
      <c r="D645" s="44">
        <v>0</v>
      </c>
      <c r="E645" s="44">
        <v>0</v>
      </c>
      <c r="F645" s="44">
        <v>79.476537108912609</v>
      </c>
      <c r="G645" s="44">
        <v>0</v>
      </c>
      <c r="H645" s="45">
        <v>0</v>
      </c>
      <c r="I645" s="40">
        <f>SUM(B645:H645)</f>
        <v>683.47188778549855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63</v>
      </c>
      <c r="B647" s="44">
        <v>9.62670080048375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4"/>
        <v>9.62670080048375</v>
      </c>
    </row>
    <row r="648" spans="1:9">
      <c r="A648" s="58" t="s">
        <v>23</v>
      </c>
      <c r="B648" s="62">
        <v>9.62670080048375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84"/>
        <v>9.62670080048375</v>
      </c>
    </row>
    <row r="649" spans="1:9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4"/>
        <v>0</v>
      </c>
    </row>
    <row r="650" spans="1:9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84"/>
        <v>0</v>
      </c>
    </row>
    <row r="651" spans="1:9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84"/>
        <v>0</v>
      </c>
    </row>
    <row r="652" spans="1:9" ht="15">
      <c r="A652" s="34" t="s">
        <v>26</v>
      </c>
      <c r="B652" s="70">
        <f>SUM(B631:B647)</f>
        <v>1938.0603957354056</v>
      </c>
      <c r="C652" s="70">
        <f t="shared" ref="C652:H652" si="85">SUM(C631:C647)</f>
        <v>23.451220194172492</v>
      </c>
      <c r="D652" s="70">
        <f>SUM(D631:D647)</f>
        <v>308.24170752312733</v>
      </c>
      <c r="E652" s="70">
        <f>SUM(E631:E647)</f>
        <v>430.30401582593771</v>
      </c>
      <c r="F652" s="70">
        <f>SUM(F631:F647)</f>
        <v>2132.3555407715148</v>
      </c>
      <c r="G652" s="70">
        <f>SUM(G631:G647)</f>
        <v>116.80721029761152</v>
      </c>
      <c r="H652" s="71">
        <f t="shared" si="85"/>
        <v>1.6388041298114557</v>
      </c>
      <c r="I652" s="40">
        <v>5150.9275701424285</v>
      </c>
    </row>
    <row r="653" spans="1:9" ht="15" thickBot="1">
      <c r="A653" s="61" t="s">
        <v>86</v>
      </c>
      <c r="B653" s="49">
        <f>IF($I652=0,"-",B652/$I652)</f>
        <v>0.37625463944968968</v>
      </c>
      <c r="C653" s="49">
        <f t="shared" ref="C653:H653" si="86">IF($I652=0,"-",C652/$I652)</f>
        <v>4.552814978433883E-3</v>
      </c>
      <c r="D653" s="49">
        <f t="shared" si="86"/>
        <v>5.9841980560911695E-2</v>
      </c>
      <c r="E653" s="49">
        <f t="shared" si="86"/>
        <v>8.3539131538213296E-2</v>
      </c>
      <c r="F653" s="49">
        <f t="shared" si="86"/>
        <v>0.41397505822675601</v>
      </c>
      <c r="G653" s="49">
        <f t="shared" si="86"/>
        <v>2.2676927350850262E-2</v>
      </c>
      <c r="H653" s="72">
        <f t="shared" si="86"/>
        <v>3.1815709063952942E-4</v>
      </c>
      <c r="I653" s="50">
        <f>SUM(B653:H653)</f>
        <v>0.9611587091954944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BD653"/>
  <sheetViews>
    <sheetView topLeftCell="B1"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ColWidth="12.625" defaultRowHeight="14.25"/>
  <cols>
    <col min="1" max="1" width="53.25" style="2" bestFit="1" customWidth="1"/>
    <col min="2" max="9" width="16.625" style="2" customWidth="1"/>
    <col min="10" max="10" width="16.625" style="1" customWidth="1"/>
    <col min="11" max="11" width="36.625" style="1" customWidth="1"/>
    <col min="12" max="20" width="16.625" style="1" customWidth="1"/>
    <col min="21" max="21" width="36.625" style="1" customWidth="1"/>
    <col min="22" max="35" width="16.625" style="2" customWidth="1"/>
    <col min="36" max="42" width="16.625" style="1" customWidth="1"/>
    <col min="43" max="16384" width="12.625" style="1"/>
  </cols>
  <sheetData>
    <row r="1" spans="1:35" s="51" customFormat="1" ht="15" customHeight="1" thickTop="1">
      <c r="A1" s="412" t="s">
        <v>97</v>
      </c>
      <c r="B1" s="413"/>
      <c r="C1" s="413"/>
      <c r="D1" s="413"/>
      <c r="E1" s="413"/>
      <c r="F1" s="413"/>
      <c r="G1" s="413"/>
      <c r="H1" s="413"/>
      <c r="I1" s="41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5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51" customFormat="1" ht="36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5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J4"/>
    </row>
    <row r="5" spans="1:35" ht="28.5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109.44275072777855</v>
      </c>
      <c r="C7" s="38">
        <f t="shared" ref="C7:H7" si="0">C33+C85</f>
        <v>1640.4980008238986</v>
      </c>
      <c r="D7" s="38">
        <f t="shared" si="0"/>
        <v>1007.3176926952951</v>
      </c>
      <c r="E7" s="38">
        <f t="shared" si="0"/>
        <v>0.48603303692829275</v>
      </c>
      <c r="F7" s="38">
        <f>F59+F85</f>
        <v>0.58236536961520113</v>
      </c>
      <c r="G7" s="38">
        <f t="shared" si="0"/>
        <v>0</v>
      </c>
      <c r="H7" s="39">
        <f t="shared" si="0"/>
        <v>0</v>
      </c>
      <c r="I7" s="40">
        <f>SUM(B7:H7)</f>
        <v>2758.326842653516</v>
      </c>
      <c r="J7" s="290"/>
      <c r="K7" s="32">
        <v>0</v>
      </c>
    </row>
    <row r="8" spans="1:35" ht="15">
      <c r="A8" s="27" t="s">
        <v>8</v>
      </c>
      <c r="B8" s="41">
        <f t="shared" ref="B8:H23" si="1">B34+B86</f>
        <v>501.48647588300952</v>
      </c>
      <c r="C8" s="41">
        <f t="shared" si="1"/>
        <v>0</v>
      </c>
      <c r="D8" s="41">
        <f t="shared" si="1"/>
        <v>44.735038295199757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546.2215141782093</v>
      </c>
      <c r="J8" s="290"/>
      <c r="K8" s="32">
        <v>0</v>
      </c>
    </row>
    <row r="9" spans="1:35" ht="15">
      <c r="A9" s="28" t="s">
        <v>10</v>
      </c>
      <c r="B9" s="44">
        <f t="shared" si="1"/>
        <v>1601.8354912673794</v>
      </c>
      <c r="C9" s="44">
        <f t="shared" si="1"/>
        <v>0</v>
      </c>
      <c r="D9" s="44">
        <f t="shared" si="1"/>
        <v>3730.9861527809721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5332.821644048352</v>
      </c>
      <c r="J9" s="290"/>
      <c r="K9" s="32">
        <v>0</v>
      </c>
    </row>
    <row r="10" spans="1:35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si="1"/>
        <v>0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0</v>
      </c>
      <c r="J10" s="290"/>
      <c r="K10" s="32">
        <v>0</v>
      </c>
    </row>
    <row r="11" spans="1:35" ht="15">
      <c r="A11" s="28" t="s">
        <v>16</v>
      </c>
      <c r="B11" s="44">
        <f t="shared" si="1"/>
        <v>3976.8036426728781</v>
      </c>
      <c r="C11" s="44">
        <f t="shared" si="1"/>
        <v>1308.310553287055</v>
      </c>
      <c r="D11" s="44">
        <f t="shared" si="1"/>
        <v>1165.8520344827198</v>
      </c>
      <c r="E11" s="44">
        <f t="shared" si="1"/>
        <v>28.489515541356582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6479.4557459840098</v>
      </c>
      <c r="J11" s="290"/>
      <c r="K11" s="32">
        <v>0</v>
      </c>
    </row>
    <row r="12" spans="1:35" ht="15">
      <c r="A12" s="27" t="s">
        <v>67</v>
      </c>
      <c r="B12" s="41">
        <f t="shared" si="1"/>
        <v>11511.026464237275</v>
      </c>
      <c r="C12" s="41">
        <f t="shared" si="1"/>
        <v>74.212002680618554</v>
      </c>
      <c r="D12" s="41">
        <f t="shared" si="1"/>
        <v>862.12879654492406</v>
      </c>
      <c r="E12" s="41">
        <f t="shared" si="1"/>
        <v>0.32056257549742651</v>
      </c>
      <c r="F12" s="41">
        <f t="shared" si="2"/>
        <v>0</v>
      </c>
      <c r="G12" s="41">
        <f t="shared" si="1"/>
        <v>0</v>
      </c>
      <c r="H12" s="42">
        <f t="shared" si="1"/>
        <v>0</v>
      </c>
      <c r="I12" s="43">
        <f t="shared" si="3"/>
        <v>12447.687826038316</v>
      </c>
      <c r="J12" s="290"/>
      <c r="K12" s="32">
        <v>0</v>
      </c>
    </row>
    <row r="13" spans="1:35" ht="15">
      <c r="A13" s="28" t="s">
        <v>57</v>
      </c>
      <c r="B13" s="44">
        <f t="shared" si="1"/>
        <v>0.63791965518095328</v>
      </c>
      <c r="C13" s="44">
        <f t="shared" si="1"/>
        <v>5.2703831801638223</v>
      </c>
      <c r="D13" s="44">
        <f t="shared" si="1"/>
        <v>19.009580548234801</v>
      </c>
      <c r="E13" s="44">
        <f t="shared" si="1"/>
        <v>1728.678024031283</v>
      </c>
      <c r="F13" s="44">
        <f t="shared" si="2"/>
        <v>32617.972110702874</v>
      </c>
      <c r="G13" s="44">
        <f t="shared" si="1"/>
        <v>0</v>
      </c>
      <c r="H13" s="45">
        <f t="shared" si="1"/>
        <v>0</v>
      </c>
      <c r="I13" s="40">
        <f t="shared" si="3"/>
        <v>34371.568018117738</v>
      </c>
      <c r="J13" s="290"/>
      <c r="K13" s="32">
        <v>0</v>
      </c>
    </row>
    <row r="14" spans="1:35" ht="15">
      <c r="A14" s="27" t="s">
        <v>12</v>
      </c>
      <c r="B14" s="41">
        <f t="shared" si="1"/>
        <v>3.8635336560800589E-3</v>
      </c>
      <c r="C14" s="41">
        <f t="shared" si="1"/>
        <v>3.0690121257636216E-3</v>
      </c>
      <c r="D14" s="41">
        <f t="shared" si="1"/>
        <v>4.6059325075896523E-2</v>
      </c>
      <c r="E14" s="41">
        <f t="shared" si="1"/>
        <v>52.921040240104631</v>
      </c>
      <c r="F14" s="41">
        <f t="shared" si="2"/>
        <v>14901.232216728928</v>
      </c>
      <c r="G14" s="41">
        <f t="shared" si="1"/>
        <v>0</v>
      </c>
      <c r="H14" s="42">
        <f t="shared" si="1"/>
        <v>0</v>
      </c>
      <c r="I14" s="43">
        <f t="shared" si="3"/>
        <v>14954.20624883989</v>
      </c>
      <c r="J14" s="290"/>
      <c r="K14" s="32">
        <v>0</v>
      </c>
    </row>
    <row r="15" spans="1:35" ht="15">
      <c r="A15" s="28" t="s">
        <v>58</v>
      </c>
      <c r="B15" s="44">
        <f t="shared" si="1"/>
        <v>0.37371428571428572</v>
      </c>
      <c r="C15" s="44">
        <f t="shared" si="1"/>
        <v>0.37371428571428572</v>
      </c>
      <c r="D15" s="44">
        <f t="shared" si="1"/>
        <v>0.37371428571428572</v>
      </c>
      <c r="E15" s="44">
        <f t="shared" si="1"/>
        <v>30.833883607127039</v>
      </c>
      <c r="F15" s="44">
        <f t="shared" si="2"/>
        <v>1628.6789482631393</v>
      </c>
      <c r="G15" s="44">
        <f t="shared" si="1"/>
        <v>0</v>
      </c>
      <c r="H15" s="45">
        <f t="shared" si="1"/>
        <v>0</v>
      </c>
      <c r="I15" s="40">
        <f t="shared" si="3"/>
        <v>1660.6339747274092</v>
      </c>
      <c r="J15" s="290"/>
      <c r="K15" s="32">
        <v>0</v>
      </c>
    </row>
    <row r="16" spans="1:35" ht="15">
      <c r="A16" s="27" t="s">
        <v>17</v>
      </c>
      <c r="B16" s="41">
        <f t="shared" si="1"/>
        <v>961.77357008703348</v>
      </c>
      <c r="C16" s="41">
        <f t="shared" si="1"/>
        <v>52.959526788914843</v>
      </c>
      <c r="D16" s="41">
        <f t="shared" si="1"/>
        <v>389.68292830936264</v>
      </c>
      <c r="E16" s="41">
        <f t="shared" si="1"/>
        <v>37.469099066661485</v>
      </c>
      <c r="F16" s="41">
        <f t="shared" si="2"/>
        <v>35.72883541311861</v>
      </c>
      <c r="G16" s="41">
        <f t="shared" si="1"/>
        <v>0</v>
      </c>
      <c r="H16" s="42">
        <f t="shared" si="1"/>
        <v>0</v>
      </c>
      <c r="I16" s="43">
        <f t="shared" si="3"/>
        <v>1477.613959665091</v>
      </c>
      <c r="J16" s="290"/>
      <c r="K16" s="32">
        <v>0</v>
      </c>
    </row>
    <row r="17" spans="1:21" ht="15">
      <c r="A17" s="28" t="s">
        <v>139</v>
      </c>
      <c r="B17" s="44">
        <f t="shared" si="1"/>
        <v>11941.999301568967</v>
      </c>
      <c r="C17" s="44">
        <f t="shared" si="1"/>
        <v>11754.131361846721</v>
      </c>
      <c r="D17" s="44">
        <f t="shared" si="1"/>
        <v>12448.086822534111</v>
      </c>
      <c r="E17" s="44">
        <f t="shared" si="1"/>
        <v>836.6631616967918</v>
      </c>
      <c r="F17" s="44">
        <f t="shared" si="2"/>
        <v>0</v>
      </c>
      <c r="G17" s="44">
        <f t="shared" si="1"/>
        <v>0</v>
      </c>
      <c r="H17" s="45">
        <f t="shared" si="1"/>
        <v>0</v>
      </c>
      <c r="I17" s="40">
        <f t="shared" si="3"/>
        <v>36980.880647646591</v>
      </c>
      <c r="J17" s="290"/>
      <c r="K17" s="32">
        <v>0</v>
      </c>
    </row>
    <row r="18" spans="1:21" ht="15">
      <c r="A18" s="27" t="s">
        <v>25</v>
      </c>
      <c r="B18" s="41">
        <f t="shared" si="1"/>
        <v>3170.0400665865727</v>
      </c>
      <c r="C18" s="41">
        <f t="shared" si="1"/>
        <v>108.72307024716059</v>
      </c>
      <c r="D18" s="41">
        <f t="shared" si="1"/>
        <v>6146.946339039594</v>
      </c>
      <c r="E18" s="41">
        <f t="shared" si="1"/>
        <v>22774.365546145113</v>
      </c>
      <c r="F18" s="41">
        <f t="shared" si="2"/>
        <v>1989.2718212007112</v>
      </c>
      <c r="G18" s="41">
        <f t="shared" si="1"/>
        <v>5506.0708379306416</v>
      </c>
      <c r="H18" s="42">
        <f>H44+H96</f>
        <v>441.48796697717466</v>
      </c>
      <c r="I18" s="43">
        <f t="shared" si="3"/>
        <v>40136.905648126965</v>
      </c>
      <c r="J18" s="290"/>
      <c r="K18" s="32">
        <v>0</v>
      </c>
    </row>
    <row r="19" spans="1:21" ht="15">
      <c r="A19" s="28" t="s">
        <v>24</v>
      </c>
      <c r="B19" s="44">
        <f t="shared" si="1"/>
        <v>6612.2609281043142</v>
      </c>
      <c r="C19" s="44">
        <f t="shared" si="1"/>
        <v>62.213546940757482</v>
      </c>
      <c r="D19" s="44">
        <f t="shared" si="1"/>
        <v>767.75353694849287</v>
      </c>
      <c r="E19" s="44">
        <f t="shared" si="1"/>
        <v>0</v>
      </c>
      <c r="F19" s="44">
        <f t="shared" si="2"/>
        <v>-5.5974851420614868E-8</v>
      </c>
      <c r="G19" s="44">
        <f t="shared" si="1"/>
        <v>0</v>
      </c>
      <c r="H19" s="45">
        <f t="shared" si="1"/>
        <v>0</v>
      </c>
      <c r="I19" s="40">
        <f t="shared" si="3"/>
        <v>7442.2280119375901</v>
      </c>
      <c r="J19" s="290"/>
      <c r="K19" s="32">
        <v>0</v>
      </c>
    </row>
    <row r="20" spans="1:21" ht="15">
      <c r="A20" s="27" t="s">
        <v>59</v>
      </c>
      <c r="B20" s="41">
        <f t="shared" si="1"/>
        <v>9869.0119946990762</v>
      </c>
      <c r="C20" s="41">
        <f t="shared" si="1"/>
        <v>56.776678002738933</v>
      </c>
      <c r="D20" s="41">
        <f t="shared" si="1"/>
        <v>1299.523197461662</v>
      </c>
      <c r="E20" s="41">
        <f t="shared" si="1"/>
        <v>6.7610348638809869E-4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11225.312546266963</v>
      </c>
      <c r="J20" s="290"/>
      <c r="K20" s="32">
        <v>0</v>
      </c>
    </row>
    <row r="21" spans="1:21" ht="15">
      <c r="A21" s="28" t="s">
        <v>22</v>
      </c>
      <c r="B21" s="44">
        <f t="shared" si="1"/>
        <v>2442.2208101463389</v>
      </c>
      <c r="C21" s="44">
        <f t="shared" si="1"/>
        <v>9952.1765017820708</v>
      </c>
      <c r="D21" s="44">
        <f t="shared" si="1"/>
        <v>740.65155930333253</v>
      </c>
      <c r="E21" s="44">
        <f t="shared" si="1"/>
        <v>1.9060514328640746E-3</v>
      </c>
      <c r="F21" s="44">
        <f t="shared" si="2"/>
        <v>195.88060998595222</v>
      </c>
      <c r="G21" s="44">
        <f t="shared" si="1"/>
        <v>0</v>
      </c>
      <c r="H21" s="45">
        <f t="shared" si="1"/>
        <v>0</v>
      </c>
      <c r="I21" s="40">
        <f t="shared" si="3"/>
        <v>13330.931387269127</v>
      </c>
      <c r="J21" s="290"/>
      <c r="K21" s="32">
        <v>0</v>
      </c>
    </row>
    <row r="22" spans="1:21" ht="15">
      <c r="A22" s="27" t="s">
        <v>21</v>
      </c>
      <c r="B22" s="41">
        <f t="shared" si="1"/>
        <v>81.925361898168319</v>
      </c>
      <c r="C22" s="41">
        <f t="shared" si="1"/>
        <v>1559.9136807633749</v>
      </c>
      <c r="D22" s="41">
        <f t="shared" si="1"/>
        <v>1035.3914432472659</v>
      </c>
      <c r="E22" s="41">
        <f t="shared" si="1"/>
        <v>0.46191424357353567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2677.6924001523826</v>
      </c>
      <c r="J22" s="290"/>
      <c r="K22" s="32">
        <v>0</v>
      </c>
    </row>
    <row r="23" spans="1:21" ht="15">
      <c r="A23" s="29" t="s">
        <v>63</v>
      </c>
      <c r="B23" s="44">
        <f t="shared" si="1"/>
        <v>753.42067629665951</v>
      </c>
      <c r="C23" s="44">
        <f t="shared" si="1"/>
        <v>8.6210488865901649</v>
      </c>
      <c r="D23" s="44">
        <f t="shared" si="1"/>
        <v>4283.0549836765667</v>
      </c>
      <c r="E23" s="44">
        <f t="shared" si="1"/>
        <v>0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5045.0967088598163</v>
      </c>
      <c r="J23" s="290"/>
      <c r="K23" s="32">
        <v>0</v>
      </c>
    </row>
    <row r="24" spans="1:21">
      <c r="A24" s="58" t="s">
        <v>23</v>
      </c>
      <c r="B24" s="62">
        <f t="shared" ref="B24:H27" si="4">B50+B102</f>
        <v>749.67545222463434</v>
      </c>
      <c r="C24" s="62">
        <f t="shared" si="4"/>
        <v>0</v>
      </c>
      <c r="D24" s="62">
        <f t="shared" si="4"/>
        <v>517.75760386797992</v>
      </c>
      <c r="E24" s="62">
        <f t="shared" si="4"/>
        <v>0</v>
      </c>
      <c r="F24" s="62">
        <f t="shared" si="2"/>
        <v>0</v>
      </c>
      <c r="G24" s="62">
        <f t="shared" si="4"/>
        <v>0</v>
      </c>
      <c r="H24" s="63">
        <f t="shared" si="4"/>
        <v>0</v>
      </c>
      <c r="I24" s="64">
        <f t="shared" si="3"/>
        <v>1267.4330560926142</v>
      </c>
      <c r="J24" s="290"/>
      <c r="K24" s="32">
        <v>0</v>
      </c>
    </row>
    <row r="25" spans="1:21">
      <c r="A25" s="59" t="s">
        <v>19</v>
      </c>
      <c r="B25" s="65">
        <f t="shared" si="4"/>
        <v>6.0957764382767675E-4</v>
      </c>
      <c r="C25" s="65">
        <f t="shared" si="4"/>
        <v>1.7353000272330017</v>
      </c>
      <c r="D25" s="65">
        <f t="shared" si="4"/>
        <v>757.85164172129146</v>
      </c>
      <c r="E25" s="65">
        <f t="shared" si="4"/>
        <v>0</v>
      </c>
      <c r="F25" s="65">
        <f t="shared" si="2"/>
        <v>0</v>
      </c>
      <c r="G25" s="65">
        <f t="shared" si="4"/>
        <v>0</v>
      </c>
      <c r="H25" s="66">
        <f t="shared" si="4"/>
        <v>0</v>
      </c>
      <c r="I25" s="67">
        <f t="shared" si="3"/>
        <v>759.5875513261683</v>
      </c>
      <c r="J25" s="290"/>
      <c r="K25" s="32">
        <v>0</v>
      </c>
    </row>
    <row r="26" spans="1:21">
      <c r="A26" s="58" t="s">
        <v>20</v>
      </c>
      <c r="B26" s="62">
        <f t="shared" si="4"/>
        <v>6.1449438127508403E-4</v>
      </c>
      <c r="C26" s="62">
        <f t="shared" si="4"/>
        <v>6.8857482105841115</v>
      </c>
      <c r="D26" s="62">
        <f t="shared" si="4"/>
        <v>3007.1892491072581</v>
      </c>
      <c r="E26" s="62">
        <f t="shared" si="4"/>
        <v>0</v>
      </c>
      <c r="F26" s="62">
        <f t="shared" si="2"/>
        <v>0</v>
      </c>
      <c r="G26" s="62">
        <f t="shared" si="4"/>
        <v>0</v>
      </c>
      <c r="H26" s="63">
        <f t="shared" si="4"/>
        <v>0</v>
      </c>
      <c r="I26" s="64">
        <f t="shared" si="3"/>
        <v>3014.0756118122235</v>
      </c>
      <c r="J26" s="290"/>
      <c r="K26" s="32">
        <v>0</v>
      </c>
    </row>
    <row r="27" spans="1:21" ht="15" thickBot="1">
      <c r="A27" s="60" t="s">
        <v>11</v>
      </c>
      <c r="B27" s="54">
        <f t="shared" si="4"/>
        <v>3.7439999999999998</v>
      </c>
      <c r="C27" s="54">
        <f t="shared" si="4"/>
        <v>0</v>
      </c>
      <c r="D27" s="54">
        <f t="shared" si="4"/>
        <v>0.25600000000000001</v>
      </c>
      <c r="E27" s="54">
        <f t="shared" si="4"/>
        <v>0</v>
      </c>
      <c r="F27" s="54">
        <f t="shared" si="2"/>
        <v>0</v>
      </c>
      <c r="G27" s="54">
        <f t="shared" si="4"/>
        <v>0</v>
      </c>
      <c r="H27" s="68">
        <f t="shared" si="4"/>
        <v>0</v>
      </c>
      <c r="I27" s="69">
        <f t="shared" si="3"/>
        <v>4</v>
      </c>
      <c r="J27" s="290"/>
      <c r="K27" s="32">
        <v>0</v>
      </c>
    </row>
    <row r="28" spans="1:21" ht="15">
      <c r="A28" s="34" t="s">
        <v>26</v>
      </c>
      <c r="B28" s="70">
        <f>SUM(B7:B23)</f>
        <v>53534.26303165</v>
      </c>
      <c r="C28" s="70">
        <f t="shared" ref="C28:I28" si="5">SUM(C7:C23)</f>
        <v>26584.183138527907</v>
      </c>
      <c r="D28" s="70">
        <f t="shared" si="5"/>
        <v>33941.539879478521</v>
      </c>
      <c r="E28" s="70">
        <f t="shared" si="5"/>
        <v>25490.691362339352</v>
      </c>
      <c r="F28" s="70">
        <f t="shared" si="5"/>
        <v>51369.346907608357</v>
      </c>
      <c r="G28" s="70">
        <f t="shared" si="5"/>
        <v>5506.0708379306416</v>
      </c>
      <c r="H28" s="71">
        <f t="shared" si="5"/>
        <v>441.48796697717466</v>
      </c>
      <c r="I28" s="40">
        <f t="shared" si="5"/>
        <v>196867.58312451196</v>
      </c>
      <c r="J28" s="290">
        <v>0</v>
      </c>
      <c r="K28" s="32">
        <v>0</v>
      </c>
    </row>
    <row r="29" spans="1:21" ht="15" thickBot="1">
      <c r="A29" s="31" t="s">
        <v>86</v>
      </c>
      <c r="B29" s="55">
        <f>IF($I28=0,"-",B28/$I28)</f>
        <v>0.2719303106280907</v>
      </c>
      <c r="C29" s="55">
        <f t="shared" ref="C29:H29" si="6">IF($I28=0,"-",C28/$I28)</f>
        <v>0.13503585870566781</v>
      </c>
      <c r="D29" s="55">
        <f t="shared" si="6"/>
        <v>0.17240796753222529</v>
      </c>
      <c r="E29" s="55">
        <f t="shared" si="6"/>
        <v>0.12948140551010559</v>
      </c>
      <c r="F29" s="55">
        <f t="shared" si="6"/>
        <v>0.26093349698471696</v>
      </c>
      <c r="G29" s="55">
        <f t="shared" si="6"/>
        <v>2.7968397592651104E-2</v>
      </c>
      <c r="H29" s="55">
        <f t="shared" si="6"/>
        <v>2.2425630465425523E-3</v>
      </c>
      <c r="I29" s="56">
        <f>SUM(B29:H29)</f>
        <v>1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1"/>
    </row>
    <row r="32" spans="1:21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0.48603303692829275</v>
      </c>
      <c r="C33" s="38">
        <f t="shared" ref="C33:E33" si="7">C111+C137+C163+C189+C215+C241+C267+C293+C319+C345+C371+C397+C423</f>
        <v>1640.4980008238986</v>
      </c>
      <c r="D33" s="38">
        <f t="shared" si="7"/>
        <v>996.60711510924841</v>
      </c>
      <c r="E33" s="38">
        <f t="shared" si="7"/>
        <v>0.48603303692829275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2638.0771820070036</v>
      </c>
      <c r="K33" s="32">
        <v>0</v>
      </c>
    </row>
    <row r="34" spans="1:11" ht="15">
      <c r="A34" s="27" t="s">
        <v>8</v>
      </c>
      <c r="B34" s="41">
        <f t="shared" ref="B34:E49" si="9">B112+B138+B164+B190+B216+B242+B268+B294+B320+B346+B372+B398+B424</f>
        <v>0</v>
      </c>
      <c r="C34" s="41">
        <f t="shared" si="9"/>
        <v>0</v>
      </c>
      <c r="D34" s="41">
        <f t="shared" si="9"/>
        <v>0</v>
      </c>
      <c r="E34" s="41">
        <f t="shared" si="9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10">SUM(B34:H34)</f>
        <v>0</v>
      </c>
      <c r="K34" s="32">
        <v>0</v>
      </c>
    </row>
    <row r="35" spans="1:11" ht="15">
      <c r="A35" s="28" t="s">
        <v>10</v>
      </c>
      <c r="B35" s="44">
        <f t="shared" si="9"/>
        <v>9.111273643772588E-4</v>
      </c>
      <c r="C35" s="44">
        <f t="shared" si="9"/>
        <v>0</v>
      </c>
      <c r="D35" s="44">
        <f t="shared" si="9"/>
        <v>3625.2328515488666</v>
      </c>
      <c r="E35" s="44">
        <f t="shared" si="9"/>
        <v>0</v>
      </c>
      <c r="F35" s="397"/>
      <c r="G35" s="44">
        <f t="shared" si="8"/>
        <v>0</v>
      </c>
      <c r="H35" s="45">
        <f t="shared" si="8"/>
        <v>0</v>
      </c>
      <c r="I35" s="40">
        <f t="shared" si="10"/>
        <v>3625.233762676231</v>
      </c>
      <c r="K35" s="32">
        <v>0</v>
      </c>
    </row>
    <row r="36" spans="1:11" ht="15">
      <c r="A36" s="27" t="s">
        <v>55</v>
      </c>
      <c r="B36" s="41">
        <f t="shared" si="9"/>
        <v>0</v>
      </c>
      <c r="C36" s="41">
        <f t="shared" si="9"/>
        <v>0</v>
      </c>
      <c r="D36" s="41">
        <f t="shared" si="9"/>
        <v>0</v>
      </c>
      <c r="E36" s="41">
        <f t="shared" si="9"/>
        <v>0</v>
      </c>
      <c r="F36" s="397"/>
      <c r="G36" s="41">
        <f t="shared" si="8"/>
        <v>0</v>
      </c>
      <c r="H36" s="42">
        <f t="shared" si="8"/>
        <v>0</v>
      </c>
      <c r="I36" s="43">
        <f t="shared" si="10"/>
        <v>0</v>
      </c>
      <c r="K36" s="32">
        <v>0</v>
      </c>
    </row>
    <row r="37" spans="1:11" ht="15">
      <c r="A37" s="28" t="s">
        <v>16</v>
      </c>
      <c r="B37" s="44">
        <f t="shared" si="9"/>
        <v>1284.1771024186824</v>
      </c>
      <c r="C37" s="44">
        <f t="shared" si="9"/>
        <v>1247.1118366129031</v>
      </c>
      <c r="D37" s="44">
        <f t="shared" si="9"/>
        <v>978.7240912131748</v>
      </c>
      <c r="E37" s="44">
        <f t="shared" si="9"/>
        <v>2.931753497166588E-4</v>
      </c>
      <c r="F37" s="397"/>
      <c r="G37" s="44">
        <f t="shared" si="8"/>
        <v>0</v>
      </c>
      <c r="H37" s="45">
        <f t="shared" si="8"/>
        <v>0</v>
      </c>
      <c r="I37" s="40">
        <f t="shared" si="10"/>
        <v>3510.0133234201098</v>
      </c>
      <c r="K37" s="32">
        <v>0</v>
      </c>
    </row>
    <row r="38" spans="1:11" ht="15">
      <c r="A38" s="27" t="s">
        <v>67</v>
      </c>
      <c r="B38" s="41">
        <f t="shared" si="9"/>
        <v>255.14855998026317</v>
      </c>
      <c r="C38" s="41">
        <f t="shared" si="9"/>
        <v>53.932419403199653</v>
      </c>
      <c r="D38" s="41">
        <f t="shared" si="9"/>
        <v>56.90888902629235</v>
      </c>
      <c r="E38" s="41">
        <f t="shared" si="9"/>
        <v>0.32056257549742651</v>
      </c>
      <c r="F38" s="397"/>
      <c r="G38" s="41">
        <f t="shared" si="8"/>
        <v>0</v>
      </c>
      <c r="H38" s="42">
        <f t="shared" si="8"/>
        <v>0</v>
      </c>
      <c r="I38" s="43">
        <f t="shared" si="10"/>
        <v>366.31043098525259</v>
      </c>
      <c r="K38" s="32">
        <v>0</v>
      </c>
    </row>
    <row r="39" spans="1:11" ht="15">
      <c r="A39" s="28" t="s">
        <v>57</v>
      </c>
      <c r="B39" s="44">
        <f t="shared" si="9"/>
        <v>0.63791965518095328</v>
      </c>
      <c r="C39" s="44">
        <f t="shared" si="9"/>
        <v>4.1953365597141561</v>
      </c>
      <c r="D39" s="44">
        <f t="shared" si="9"/>
        <v>18.803318479984597</v>
      </c>
      <c r="E39" s="44">
        <f t="shared" si="9"/>
        <v>1580.2818362909668</v>
      </c>
      <c r="F39" s="397"/>
      <c r="G39" s="44">
        <f t="shared" si="8"/>
        <v>0</v>
      </c>
      <c r="H39" s="45">
        <f t="shared" si="8"/>
        <v>0</v>
      </c>
      <c r="I39" s="40">
        <f t="shared" si="10"/>
        <v>1603.9184109858465</v>
      </c>
      <c r="K39" s="32">
        <v>0</v>
      </c>
    </row>
    <row r="40" spans="1:11" ht="15">
      <c r="A40" s="27" t="s">
        <v>12</v>
      </c>
      <c r="B40" s="41">
        <f t="shared" si="9"/>
        <v>3.8635336560800589E-3</v>
      </c>
      <c r="C40" s="41">
        <f t="shared" si="9"/>
        <v>3.0690121257636216E-3</v>
      </c>
      <c r="D40" s="41">
        <f t="shared" si="9"/>
        <v>3.0690121257636216E-3</v>
      </c>
      <c r="E40" s="41">
        <f t="shared" si="9"/>
        <v>21.169830659466129</v>
      </c>
      <c r="F40" s="397"/>
      <c r="G40" s="41">
        <f t="shared" si="8"/>
        <v>0</v>
      </c>
      <c r="H40" s="42">
        <f t="shared" si="8"/>
        <v>0</v>
      </c>
      <c r="I40" s="43">
        <f t="shared" si="10"/>
        <v>21.179832217373736</v>
      </c>
      <c r="K40" s="32">
        <v>0</v>
      </c>
    </row>
    <row r="41" spans="1:11" ht="15">
      <c r="A41" s="28" t="s">
        <v>58</v>
      </c>
      <c r="B41" s="44">
        <f t="shared" si="9"/>
        <v>0.37371428571428572</v>
      </c>
      <c r="C41" s="44">
        <f t="shared" si="9"/>
        <v>0.37371428571428572</v>
      </c>
      <c r="D41" s="44">
        <f t="shared" si="9"/>
        <v>0.37371428571428572</v>
      </c>
      <c r="E41" s="44">
        <f t="shared" si="9"/>
        <v>0.97165714285714289</v>
      </c>
      <c r="F41" s="397"/>
      <c r="G41" s="44">
        <f t="shared" si="8"/>
        <v>0</v>
      </c>
      <c r="H41" s="45">
        <f t="shared" si="8"/>
        <v>0</v>
      </c>
      <c r="I41" s="40">
        <f t="shared" si="10"/>
        <v>2.0928</v>
      </c>
      <c r="K41" s="32">
        <v>0</v>
      </c>
    </row>
    <row r="42" spans="1:11" ht="15">
      <c r="A42" s="27" t="s">
        <v>17</v>
      </c>
      <c r="B42" s="41">
        <f t="shared" si="9"/>
        <v>75.882115215483623</v>
      </c>
      <c r="C42" s="41">
        <f t="shared" si="9"/>
        <v>52.317306682699552</v>
      </c>
      <c r="D42" s="41">
        <f t="shared" si="9"/>
        <v>319.6796037859969</v>
      </c>
      <c r="E42" s="41">
        <f t="shared" si="9"/>
        <v>33.238793191543522</v>
      </c>
      <c r="F42" s="397"/>
      <c r="G42" s="41">
        <f t="shared" si="8"/>
        <v>0</v>
      </c>
      <c r="H42" s="42">
        <f t="shared" si="8"/>
        <v>0</v>
      </c>
      <c r="I42" s="43">
        <f t="shared" si="10"/>
        <v>481.11781887572363</v>
      </c>
      <c r="K42" s="32">
        <v>0</v>
      </c>
    </row>
    <row r="43" spans="1:11" ht="15">
      <c r="A43" s="28" t="s">
        <v>139</v>
      </c>
      <c r="B43" s="44">
        <f t="shared" si="9"/>
        <v>2685.6239734446754</v>
      </c>
      <c r="C43" s="44">
        <f t="shared" si="9"/>
        <v>11027.212579773053</v>
      </c>
      <c r="D43" s="44">
        <f t="shared" si="9"/>
        <v>10843.045769151215</v>
      </c>
      <c r="E43" s="44">
        <f t="shared" si="9"/>
        <v>725.02926032868277</v>
      </c>
      <c r="F43" s="397"/>
      <c r="G43" s="44">
        <f t="shared" si="8"/>
        <v>0</v>
      </c>
      <c r="H43" s="45">
        <f t="shared" si="8"/>
        <v>0</v>
      </c>
      <c r="I43" s="40">
        <f t="shared" si="10"/>
        <v>25280.911582697627</v>
      </c>
      <c r="K43" s="32">
        <v>0</v>
      </c>
    </row>
    <row r="44" spans="1:11" ht="15">
      <c r="A44" s="27" t="s">
        <v>25</v>
      </c>
      <c r="B44" s="41">
        <f t="shared" si="9"/>
        <v>1148.2901793449021</v>
      </c>
      <c r="C44" s="41">
        <f t="shared" si="9"/>
        <v>108.45215762488485</v>
      </c>
      <c r="D44" s="41">
        <f t="shared" si="9"/>
        <v>3032.3564507040251</v>
      </c>
      <c r="E44" s="41">
        <f t="shared" si="9"/>
        <v>16948.735960084898</v>
      </c>
      <c r="F44" s="397"/>
      <c r="G44" s="41">
        <f t="shared" si="8"/>
        <v>2595.0984576706082</v>
      </c>
      <c r="H44" s="42">
        <f>H122+H148+H174+H200+H226+H252+H278+H304+H330+H356+H382+H408+H434</f>
        <v>439.46239462704017</v>
      </c>
      <c r="I44" s="43">
        <f t="shared" si="10"/>
        <v>24272.395600056356</v>
      </c>
      <c r="K44" s="32">
        <v>0</v>
      </c>
    </row>
    <row r="45" spans="1:11" ht="15">
      <c r="A45" s="28" t="s">
        <v>24</v>
      </c>
      <c r="B45" s="44">
        <f t="shared" si="9"/>
        <v>1893.5307217060292</v>
      </c>
      <c r="C45" s="44">
        <f t="shared" si="9"/>
        <v>48.310626782262901</v>
      </c>
      <c r="D45" s="44">
        <f t="shared" si="9"/>
        <v>189.87855954982894</v>
      </c>
      <c r="E45" s="44">
        <f t="shared" si="9"/>
        <v>0</v>
      </c>
      <c r="F45" s="397"/>
      <c r="G45" s="44">
        <f t="shared" si="8"/>
        <v>0</v>
      </c>
      <c r="H45" s="45">
        <f t="shared" si="8"/>
        <v>0</v>
      </c>
      <c r="I45" s="40">
        <f t="shared" si="10"/>
        <v>2131.719908038121</v>
      </c>
      <c r="K45" s="32">
        <v>0</v>
      </c>
    </row>
    <row r="46" spans="1:11" ht="15">
      <c r="A46" s="27" t="s">
        <v>59</v>
      </c>
      <c r="B46" s="41">
        <f t="shared" si="9"/>
        <v>62.646287188094469</v>
      </c>
      <c r="C46" s="41">
        <f t="shared" si="9"/>
        <v>38.472844643601718</v>
      </c>
      <c r="D46" s="41">
        <f t="shared" si="9"/>
        <v>79.890374029823391</v>
      </c>
      <c r="E46" s="41">
        <f t="shared" si="9"/>
        <v>6.7610348638809869E-4</v>
      </c>
      <c r="F46" s="397"/>
      <c r="G46" s="41">
        <f t="shared" si="8"/>
        <v>0</v>
      </c>
      <c r="H46" s="42">
        <f t="shared" si="8"/>
        <v>0</v>
      </c>
      <c r="I46" s="43">
        <f t="shared" si="10"/>
        <v>181.01018196500598</v>
      </c>
      <c r="K46" s="32">
        <v>0</v>
      </c>
    </row>
    <row r="47" spans="1:11" ht="15">
      <c r="A47" s="28" t="s">
        <v>22</v>
      </c>
      <c r="B47" s="44">
        <f t="shared" si="9"/>
        <v>352.8795740868328</v>
      </c>
      <c r="C47" s="44">
        <f t="shared" si="9"/>
        <v>9952.1765017820708</v>
      </c>
      <c r="D47" s="44">
        <f t="shared" si="9"/>
        <v>583.90057993662685</v>
      </c>
      <c r="E47" s="44">
        <f t="shared" si="9"/>
        <v>1.9060514328640746E-3</v>
      </c>
      <c r="F47" s="397"/>
      <c r="G47" s="44">
        <f t="shared" si="8"/>
        <v>0</v>
      </c>
      <c r="H47" s="45">
        <f t="shared" si="8"/>
        <v>0</v>
      </c>
      <c r="I47" s="40">
        <f t="shared" si="10"/>
        <v>10888.958561856964</v>
      </c>
      <c r="K47" s="32">
        <v>0</v>
      </c>
    </row>
    <row r="48" spans="1:11" ht="15">
      <c r="A48" s="27" t="s">
        <v>21</v>
      </c>
      <c r="B48" s="41">
        <f t="shared" si="9"/>
        <v>15.297984145267861</v>
      </c>
      <c r="C48" s="41">
        <f t="shared" si="9"/>
        <v>1559.9136807633749</v>
      </c>
      <c r="D48" s="41">
        <f t="shared" si="9"/>
        <v>1034.1604186565485</v>
      </c>
      <c r="E48" s="41">
        <f t="shared" si="9"/>
        <v>0.46191424357353567</v>
      </c>
      <c r="F48" s="397"/>
      <c r="G48" s="41">
        <f t="shared" si="8"/>
        <v>0</v>
      </c>
      <c r="H48" s="42">
        <f t="shared" si="8"/>
        <v>0</v>
      </c>
      <c r="I48" s="43">
        <f t="shared" si="10"/>
        <v>2609.8339978087647</v>
      </c>
      <c r="K48" s="32">
        <v>0</v>
      </c>
    </row>
    <row r="49" spans="1:11" ht="15">
      <c r="A49" s="29" t="s">
        <v>63</v>
      </c>
      <c r="B49" s="44">
        <f t="shared" si="9"/>
        <v>10.41766705969496</v>
      </c>
      <c r="C49" s="44">
        <f t="shared" si="9"/>
        <v>8.6210488865901649</v>
      </c>
      <c r="D49" s="44">
        <f t="shared" si="9"/>
        <v>3765.0413798085865</v>
      </c>
      <c r="E49" s="44">
        <f t="shared" si="9"/>
        <v>0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10"/>
        <v>3784.0800957548718</v>
      </c>
      <c r="K49" s="32">
        <v>0</v>
      </c>
    </row>
    <row r="50" spans="1:11">
      <c r="A50" s="58" t="s">
        <v>23</v>
      </c>
      <c r="B50" s="62">
        <f t="shared" ref="B50:E53" si="12">B128+B154+B180+B206+B232+B258+B284+B310+B336+B362+B388+B414+B440</f>
        <v>10.416442987669857</v>
      </c>
      <c r="C50" s="62">
        <f t="shared" si="12"/>
        <v>0</v>
      </c>
      <c r="D50" s="62">
        <f t="shared" si="12"/>
        <v>0</v>
      </c>
      <c r="E50" s="62">
        <f t="shared" si="12"/>
        <v>0</v>
      </c>
      <c r="F50" s="397"/>
      <c r="G50" s="62">
        <f t="shared" si="11"/>
        <v>0</v>
      </c>
      <c r="H50" s="63">
        <f t="shared" si="11"/>
        <v>0</v>
      </c>
      <c r="I50" s="64">
        <f t="shared" si="10"/>
        <v>10.416442987669857</v>
      </c>
      <c r="K50" s="32">
        <v>0</v>
      </c>
    </row>
    <row r="51" spans="1:11">
      <c r="A51" s="59" t="s">
        <v>19</v>
      </c>
      <c r="B51" s="65">
        <f t="shared" si="12"/>
        <v>6.0957764382767675E-4</v>
      </c>
      <c r="C51" s="65">
        <f t="shared" si="12"/>
        <v>1.7353000272330017</v>
      </c>
      <c r="D51" s="65">
        <f t="shared" si="12"/>
        <v>757.85164172129146</v>
      </c>
      <c r="E51" s="65">
        <f t="shared" si="12"/>
        <v>0</v>
      </c>
      <c r="F51" s="397"/>
      <c r="G51" s="65">
        <f t="shared" si="11"/>
        <v>0</v>
      </c>
      <c r="H51" s="66">
        <f t="shared" si="11"/>
        <v>0</v>
      </c>
      <c r="I51" s="67">
        <f t="shared" si="10"/>
        <v>759.5875513261683</v>
      </c>
      <c r="K51" s="32">
        <v>0</v>
      </c>
    </row>
    <row r="52" spans="1:11">
      <c r="A52" s="58" t="s">
        <v>20</v>
      </c>
      <c r="B52" s="62">
        <f t="shared" si="12"/>
        <v>6.1449438127508403E-4</v>
      </c>
      <c r="C52" s="62">
        <f t="shared" si="12"/>
        <v>6.8857482105841115</v>
      </c>
      <c r="D52" s="62">
        <f t="shared" si="12"/>
        <v>3007.1892491072581</v>
      </c>
      <c r="E52" s="62">
        <f t="shared" si="12"/>
        <v>0</v>
      </c>
      <c r="F52" s="397"/>
      <c r="G52" s="62">
        <f t="shared" si="11"/>
        <v>0</v>
      </c>
      <c r="H52" s="63">
        <f t="shared" si="11"/>
        <v>0</v>
      </c>
      <c r="I52" s="64">
        <f t="shared" si="10"/>
        <v>3014.0756118122235</v>
      </c>
      <c r="K52" s="32">
        <v>0</v>
      </c>
    </row>
    <row r="53" spans="1:11" ht="15" thickBot="1">
      <c r="A53" s="60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398"/>
      <c r="G53" s="54">
        <f t="shared" si="11"/>
        <v>0</v>
      </c>
      <c r="H53" s="68">
        <f t="shared" si="11"/>
        <v>0</v>
      </c>
      <c r="I53" s="69">
        <f t="shared" si="10"/>
        <v>0</v>
      </c>
      <c r="K53" s="32">
        <v>0</v>
      </c>
    </row>
    <row r="54" spans="1:11" ht="15">
      <c r="A54" s="34" t="s">
        <v>26</v>
      </c>
      <c r="B54" s="70">
        <f>SUM(B33:B49)</f>
        <v>7785.39660622877</v>
      </c>
      <c r="C54" s="70">
        <f t="shared" ref="C54:H54" si="13">SUM(C33:C49)</f>
        <v>25741.591123636092</v>
      </c>
      <c r="D54" s="70">
        <f t="shared" si="13"/>
        <v>25524.60618429806</v>
      </c>
      <c r="E54" s="70">
        <f t="shared" si="13"/>
        <v>19310.698722884681</v>
      </c>
      <c r="F54" s="70">
        <f t="shared" si="13"/>
        <v>0</v>
      </c>
      <c r="G54" s="70">
        <f t="shared" si="13"/>
        <v>2595.0984576706082</v>
      </c>
      <c r="H54" s="71">
        <f t="shared" si="13"/>
        <v>439.46239462704017</v>
      </c>
      <c r="I54" s="40">
        <f>SUM(I33:I49)</f>
        <v>81396.85348934526</v>
      </c>
      <c r="K54" s="32">
        <v>0</v>
      </c>
    </row>
    <row r="55" spans="1:11" ht="15" thickBot="1">
      <c r="A55" s="31" t="s">
        <v>86</v>
      </c>
      <c r="B55" s="49">
        <f>IF($I54=0,"-",B54/$I54)</f>
        <v>9.5647390193625462E-2</v>
      </c>
      <c r="C55" s="49">
        <f t="shared" ref="C55:H55" si="14">IF($I54=0,"-",C54/$I54)</f>
        <v>0.31624798773094626</v>
      </c>
      <c r="D55" s="49">
        <f t="shared" si="14"/>
        <v>0.31358222204055097</v>
      </c>
      <c r="E55" s="49">
        <f t="shared" si="14"/>
        <v>0.23724134158837512</v>
      </c>
      <c r="F55" s="49">
        <f t="shared" si="14"/>
        <v>0</v>
      </c>
      <c r="G55" s="49">
        <f t="shared" si="14"/>
        <v>3.1882048831412178E-2</v>
      </c>
      <c r="H55" s="72">
        <f t="shared" si="14"/>
        <v>5.3990096150899154E-3</v>
      </c>
      <c r="I55" s="50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0.58236536961520113</v>
      </c>
      <c r="G59" s="377"/>
      <c r="H59" s="379"/>
      <c r="I59" s="40">
        <f>SUM(B59:H59)</f>
        <v>0.58236536961520113</v>
      </c>
      <c r="K59" s="3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 t="shared" ref="F60:F79" si="15">F450+F476+F502+F528+F554</f>
        <v>0</v>
      </c>
      <c r="G60" s="380"/>
      <c r="H60" s="382"/>
      <c r="I60" s="43">
        <f t="shared" ref="I60:I79" si="16">SUM(B60:H60)</f>
        <v>0</v>
      </c>
      <c r="K60" s="32">
        <v>0</v>
      </c>
    </row>
    <row r="61" spans="1:11" ht="15">
      <c r="A61" s="28" t="s">
        <v>10</v>
      </c>
      <c r="B61" s="380"/>
      <c r="C61" s="381"/>
      <c r="D61" s="381"/>
      <c r="E61" s="382"/>
      <c r="F61" s="44">
        <f t="shared" si="15"/>
        <v>0</v>
      </c>
      <c r="G61" s="380"/>
      <c r="H61" s="382"/>
      <c r="I61" s="40">
        <f t="shared" si="16"/>
        <v>0</v>
      </c>
      <c r="K61" s="32">
        <v>0</v>
      </c>
    </row>
    <row r="62" spans="1:11" ht="15">
      <c r="A62" s="27" t="s">
        <v>55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6"/>
        <v>0</v>
      </c>
      <c r="K62" s="32">
        <v>0</v>
      </c>
    </row>
    <row r="63" spans="1:11" ht="15">
      <c r="A63" s="28" t="s">
        <v>16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6"/>
        <v>0</v>
      </c>
      <c r="K63" s="32">
        <v>0</v>
      </c>
    </row>
    <row r="64" spans="1:11" ht="15">
      <c r="A64" s="27" t="s">
        <v>67</v>
      </c>
      <c r="B64" s="380"/>
      <c r="C64" s="381"/>
      <c r="D64" s="381"/>
      <c r="E64" s="382"/>
      <c r="F64" s="41">
        <f t="shared" si="15"/>
        <v>0</v>
      </c>
      <c r="G64" s="380"/>
      <c r="H64" s="382"/>
      <c r="I64" s="43">
        <f t="shared" si="16"/>
        <v>0</v>
      </c>
      <c r="K64" s="32">
        <v>0</v>
      </c>
    </row>
    <row r="65" spans="1:11" ht="15">
      <c r="A65" s="28" t="s">
        <v>57</v>
      </c>
      <c r="B65" s="380"/>
      <c r="C65" s="381"/>
      <c r="D65" s="381"/>
      <c r="E65" s="382"/>
      <c r="F65" s="44">
        <f t="shared" si="15"/>
        <v>30557.313982607669</v>
      </c>
      <c r="G65" s="380"/>
      <c r="H65" s="382"/>
      <c r="I65" s="40">
        <f t="shared" si="16"/>
        <v>30557.313982607669</v>
      </c>
      <c r="K65" s="32">
        <v>0</v>
      </c>
    </row>
    <row r="66" spans="1:11" ht="15">
      <c r="A66" s="27" t="s">
        <v>12</v>
      </c>
      <c r="B66" s="380"/>
      <c r="C66" s="381"/>
      <c r="D66" s="381"/>
      <c r="E66" s="382"/>
      <c r="F66" s="41">
        <f t="shared" si="15"/>
        <v>14901.232216728928</v>
      </c>
      <c r="G66" s="380"/>
      <c r="H66" s="382"/>
      <c r="I66" s="43">
        <f t="shared" si="16"/>
        <v>14901.232216728928</v>
      </c>
      <c r="K66" s="32">
        <v>0</v>
      </c>
    </row>
    <row r="67" spans="1:11" ht="15">
      <c r="A67" s="28" t="s">
        <v>58</v>
      </c>
      <c r="B67" s="380"/>
      <c r="C67" s="381"/>
      <c r="D67" s="381"/>
      <c r="E67" s="382"/>
      <c r="F67" s="44">
        <f t="shared" si="15"/>
        <v>1628.6789482631393</v>
      </c>
      <c r="G67" s="380"/>
      <c r="H67" s="382"/>
      <c r="I67" s="40">
        <f t="shared" si="16"/>
        <v>1628.6789482631393</v>
      </c>
      <c r="K67" s="32">
        <v>0</v>
      </c>
    </row>
    <row r="68" spans="1:11" ht="15">
      <c r="A68" s="27" t="s">
        <v>17</v>
      </c>
      <c r="B68" s="380"/>
      <c r="C68" s="381"/>
      <c r="D68" s="381"/>
      <c r="E68" s="382"/>
      <c r="F68" s="41">
        <f t="shared" si="15"/>
        <v>35.72883541311861</v>
      </c>
      <c r="G68" s="380"/>
      <c r="H68" s="382"/>
      <c r="I68" s="43">
        <f t="shared" si="16"/>
        <v>35.72883541311861</v>
      </c>
      <c r="K68" s="32">
        <v>0</v>
      </c>
    </row>
    <row r="69" spans="1:11" ht="15">
      <c r="A69" s="28" t="s">
        <v>139</v>
      </c>
      <c r="B69" s="380"/>
      <c r="C69" s="381"/>
      <c r="D69" s="381"/>
      <c r="E69" s="382"/>
      <c r="F69" s="44">
        <f t="shared" si="15"/>
        <v>0</v>
      </c>
      <c r="G69" s="380"/>
      <c r="H69" s="382"/>
      <c r="I69" s="40">
        <f t="shared" si="16"/>
        <v>0</v>
      </c>
      <c r="K69" s="32">
        <v>0</v>
      </c>
    </row>
    <row r="70" spans="1:11" ht="15">
      <c r="A70" s="27" t="s">
        <v>25</v>
      </c>
      <c r="B70" s="380"/>
      <c r="C70" s="381"/>
      <c r="D70" s="381"/>
      <c r="E70" s="382"/>
      <c r="F70" s="41">
        <f t="shared" si="15"/>
        <v>1989.2718212007112</v>
      </c>
      <c r="G70" s="380"/>
      <c r="H70" s="382"/>
      <c r="I70" s="43">
        <f t="shared" si="16"/>
        <v>1989.2718212007112</v>
      </c>
      <c r="K70" s="32">
        <v>0</v>
      </c>
    </row>
    <row r="71" spans="1:11" ht="15">
      <c r="A71" s="28" t="s">
        <v>24</v>
      </c>
      <c r="B71" s="380"/>
      <c r="C71" s="381"/>
      <c r="D71" s="381"/>
      <c r="E71" s="382"/>
      <c r="F71" s="44">
        <f t="shared" si="15"/>
        <v>-5.5974851420614868E-8</v>
      </c>
      <c r="G71" s="380"/>
      <c r="H71" s="382"/>
      <c r="I71" s="40">
        <f t="shared" si="16"/>
        <v>-5.5974851420614868E-8</v>
      </c>
      <c r="K71" s="32">
        <v>0</v>
      </c>
    </row>
    <row r="72" spans="1:11" ht="15">
      <c r="A72" s="27" t="s">
        <v>59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6"/>
        <v>0</v>
      </c>
      <c r="K72" s="32">
        <v>0</v>
      </c>
    </row>
    <row r="73" spans="1:11" ht="15">
      <c r="A73" s="28" t="s">
        <v>22</v>
      </c>
      <c r="B73" s="380"/>
      <c r="C73" s="381"/>
      <c r="D73" s="381"/>
      <c r="E73" s="382"/>
      <c r="F73" s="52">
        <f t="shared" si="15"/>
        <v>123.58639107423187</v>
      </c>
      <c r="G73" s="380"/>
      <c r="H73" s="382"/>
      <c r="I73" s="40">
        <f t="shared" si="16"/>
        <v>123.58639107423187</v>
      </c>
      <c r="K73" s="3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6"/>
        <v>0</v>
      </c>
      <c r="K74" s="32">
        <v>0</v>
      </c>
    </row>
    <row r="75" spans="1:11" ht="15">
      <c r="A75" s="29" t="s">
        <v>63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6"/>
        <v>0</v>
      </c>
      <c r="K75" s="32">
        <v>0</v>
      </c>
    </row>
    <row r="76" spans="1:11">
      <c r="A76" s="58" t="s">
        <v>23</v>
      </c>
      <c r="B76" s="380"/>
      <c r="C76" s="381"/>
      <c r="D76" s="381"/>
      <c r="E76" s="382"/>
      <c r="F76" s="62">
        <f t="shared" si="15"/>
        <v>0</v>
      </c>
      <c r="G76" s="380"/>
      <c r="H76" s="382"/>
      <c r="I76" s="64">
        <f t="shared" si="16"/>
        <v>0</v>
      </c>
      <c r="K76" s="32">
        <v>0</v>
      </c>
    </row>
    <row r="77" spans="1:11">
      <c r="A77" s="59" t="s">
        <v>19</v>
      </c>
      <c r="B77" s="380"/>
      <c r="C77" s="381"/>
      <c r="D77" s="381"/>
      <c r="E77" s="382"/>
      <c r="F77" s="65">
        <f t="shared" si="15"/>
        <v>0</v>
      </c>
      <c r="G77" s="380"/>
      <c r="H77" s="382"/>
      <c r="I77" s="67">
        <f t="shared" si="16"/>
        <v>0</v>
      </c>
      <c r="K77" s="32">
        <v>0</v>
      </c>
    </row>
    <row r="78" spans="1:11">
      <c r="A78" s="58" t="s">
        <v>20</v>
      </c>
      <c r="B78" s="380"/>
      <c r="C78" s="381"/>
      <c r="D78" s="381"/>
      <c r="E78" s="382"/>
      <c r="F78" s="62">
        <f t="shared" si="15"/>
        <v>0</v>
      </c>
      <c r="G78" s="380"/>
      <c r="H78" s="382"/>
      <c r="I78" s="64">
        <f>SUM(B78:H78)</f>
        <v>0</v>
      </c>
      <c r="K78" s="32">
        <v>0</v>
      </c>
    </row>
    <row r="79" spans="1:11" ht="15" thickBot="1">
      <c r="A79" s="60" t="s">
        <v>11</v>
      </c>
      <c r="B79" s="383"/>
      <c r="C79" s="384"/>
      <c r="D79" s="384"/>
      <c r="E79" s="385"/>
      <c r="F79" s="54">
        <f t="shared" si="15"/>
        <v>0</v>
      </c>
      <c r="G79" s="383"/>
      <c r="H79" s="385"/>
      <c r="I79" s="69">
        <f t="shared" si="16"/>
        <v>0</v>
      </c>
      <c r="K79" s="32">
        <v>0</v>
      </c>
    </row>
    <row r="80" spans="1:11" ht="15">
      <c r="A80" s="34" t="s">
        <v>26</v>
      </c>
      <c r="B80" s="70">
        <v>0</v>
      </c>
      <c r="C80" s="70">
        <v>0</v>
      </c>
      <c r="D80" s="70">
        <v>0</v>
      </c>
      <c r="E80" s="70">
        <v>0</v>
      </c>
      <c r="F80" s="70">
        <f>SUM(F59:F75)</f>
        <v>49236.394560601431</v>
      </c>
      <c r="G80" s="70">
        <v>0</v>
      </c>
      <c r="H80" s="71">
        <v>0</v>
      </c>
      <c r="I80" s="70">
        <f>SUM(I59:I75)</f>
        <v>49236.394560601431</v>
      </c>
      <c r="K80" s="3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50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-7.503331289626658E-12</v>
      </c>
      <c r="G82" s="32"/>
      <c r="H82" s="32"/>
      <c r="I82" s="288">
        <f>+I80-I470-I496-I522-I548-I574</f>
        <v>-7.503331289626658E-12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108.95671769085025</v>
      </c>
      <c r="C85" s="38">
        <f t="shared" ref="C85:H85" si="18">C579+C605+C631</f>
        <v>0</v>
      </c>
      <c r="D85" s="38">
        <f t="shared" si="18"/>
        <v>10.710577586046689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119.66729527689694</v>
      </c>
      <c r="K85" s="32">
        <v>0</v>
      </c>
    </row>
    <row r="86" spans="1:11" ht="15">
      <c r="A86" s="27" t="s">
        <v>8</v>
      </c>
      <c r="B86" s="41">
        <f t="shared" ref="B86:H101" si="19">B580+B606+B632</f>
        <v>501.48647588300952</v>
      </c>
      <c r="C86" s="41">
        <f t="shared" si="19"/>
        <v>0</v>
      </c>
      <c r="D86" s="41">
        <f t="shared" si="19"/>
        <v>44.735038295199757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546.2215141782093</v>
      </c>
      <c r="K86" s="32">
        <v>0</v>
      </c>
    </row>
    <row r="87" spans="1:11" ht="15">
      <c r="A87" s="28" t="s">
        <v>10</v>
      </c>
      <c r="B87" s="44">
        <f t="shared" si="19"/>
        <v>1601.8345801400151</v>
      </c>
      <c r="C87" s="44">
        <f t="shared" si="19"/>
        <v>0</v>
      </c>
      <c r="D87" s="44">
        <f t="shared" si="19"/>
        <v>105.7533012321057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1707.5878813721208</v>
      </c>
      <c r="K87" s="32">
        <v>0</v>
      </c>
    </row>
    <row r="88" spans="1:11" ht="15">
      <c r="A88" s="27" t="s">
        <v>55</v>
      </c>
      <c r="B88" s="41">
        <f t="shared" si="19"/>
        <v>0</v>
      </c>
      <c r="C88" s="41">
        <f t="shared" si="19"/>
        <v>0</v>
      </c>
      <c r="D88" s="41">
        <f t="shared" si="19"/>
        <v>0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0</v>
      </c>
      <c r="K88" s="32">
        <v>0</v>
      </c>
    </row>
    <row r="89" spans="1:11" ht="15">
      <c r="A89" s="28" t="s">
        <v>16</v>
      </c>
      <c r="B89" s="44">
        <f t="shared" si="19"/>
        <v>2692.6265402541958</v>
      </c>
      <c r="C89" s="44">
        <f t="shared" si="19"/>
        <v>61.19871667415201</v>
      </c>
      <c r="D89" s="44">
        <f t="shared" si="19"/>
        <v>187.12794326954497</v>
      </c>
      <c r="E89" s="44">
        <f t="shared" si="19"/>
        <v>28.489222366006864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2969.4424225638995</v>
      </c>
      <c r="K89" s="32">
        <v>0</v>
      </c>
    </row>
    <row r="90" spans="1:11" ht="15">
      <c r="A90" s="27" t="s">
        <v>67</v>
      </c>
      <c r="B90" s="41">
        <f t="shared" si="19"/>
        <v>11255.877904257011</v>
      </c>
      <c r="C90" s="41">
        <f t="shared" si="19"/>
        <v>20.279583277418901</v>
      </c>
      <c r="D90" s="41">
        <f t="shared" si="19"/>
        <v>805.21990751863166</v>
      </c>
      <c r="E90" s="41">
        <f t="shared" si="19"/>
        <v>0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12081.377395053061</v>
      </c>
      <c r="K90" s="32">
        <v>0</v>
      </c>
    </row>
    <row r="91" spans="1:11" ht="15">
      <c r="A91" s="28" t="s">
        <v>57</v>
      </c>
      <c r="B91" s="44">
        <f t="shared" si="19"/>
        <v>0</v>
      </c>
      <c r="C91" s="44">
        <f t="shared" si="19"/>
        <v>1.075046620449666</v>
      </c>
      <c r="D91" s="44">
        <f t="shared" si="19"/>
        <v>0.20626206825020518</v>
      </c>
      <c r="E91" s="44">
        <f t="shared" si="19"/>
        <v>148.39618774031629</v>
      </c>
      <c r="F91" s="44">
        <f t="shared" si="19"/>
        <v>2060.6581280952055</v>
      </c>
      <c r="G91" s="44">
        <f t="shared" si="19"/>
        <v>0</v>
      </c>
      <c r="H91" s="45">
        <f t="shared" si="19"/>
        <v>0</v>
      </c>
      <c r="I91" s="40">
        <f t="shared" si="20"/>
        <v>2210.3356245242217</v>
      </c>
      <c r="K91" s="32">
        <v>0</v>
      </c>
    </row>
    <row r="92" spans="1:11" ht="15">
      <c r="A92" s="27" t="s">
        <v>12</v>
      </c>
      <c r="B92" s="41">
        <f t="shared" si="19"/>
        <v>0</v>
      </c>
      <c r="C92" s="41">
        <f t="shared" si="19"/>
        <v>0</v>
      </c>
      <c r="D92" s="41">
        <f t="shared" si="19"/>
        <v>4.2990312950132899E-2</v>
      </c>
      <c r="E92" s="41">
        <f t="shared" si="19"/>
        <v>31.751209580638506</v>
      </c>
      <c r="F92" s="41">
        <f t="shared" si="19"/>
        <v>0</v>
      </c>
      <c r="G92" s="41">
        <f t="shared" si="19"/>
        <v>0</v>
      </c>
      <c r="H92" s="42">
        <f t="shared" si="19"/>
        <v>0</v>
      </c>
      <c r="I92" s="43">
        <f t="shared" si="20"/>
        <v>31.794199893588637</v>
      </c>
      <c r="K92" s="32">
        <v>0</v>
      </c>
    </row>
    <row r="93" spans="1:11" ht="15">
      <c r="A93" s="28" t="s">
        <v>58</v>
      </c>
      <c r="B93" s="44">
        <f t="shared" si="19"/>
        <v>0</v>
      </c>
      <c r="C93" s="44">
        <f t="shared" si="19"/>
        <v>0</v>
      </c>
      <c r="D93" s="44">
        <f t="shared" si="19"/>
        <v>0</v>
      </c>
      <c r="E93" s="44">
        <f t="shared" si="19"/>
        <v>29.862226464269895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29.862226464269895</v>
      </c>
      <c r="K93" s="32">
        <v>0</v>
      </c>
    </row>
    <row r="94" spans="1:11" ht="15">
      <c r="A94" s="27" t="s">
        <v>17</v>
      </c>
      <c r="B94" s="41">
        <f t="shared" si="19"/>
        <v>885.89145487154985</v>
      </c>
      <c r="C94" s="41">
        <f t="shared" si="19"/>
        <v>0.64222010621528991</v>
      </c>
      <c r="D94" s="41">
        <f t="shared" si="19"/>
        <v>70.003324523365762</v>
      </c>
      <c r="E94" s="41">
        <f t="shared" si="19"/>
        <v>4.2303058751179607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 t="shared" si="20"/>
        <v>960.76730537624894</v>
      </c>
      <c r="K94" s="32">
        <v>0</v>
      </c>
    </row>
    <row r="95" spans="1:11" ht="15">
      <c r="A95" s="28" t="s">
        <v>139</v>
      </c>
      <c r="B95" s="44">
        <f t="shared" si="19"/>
        <v>9256.3753281242916</v>
      </c>
      <c r="C95" s="44">
        <f t="shared" si="19"/>
        <v>726.9187820736679</v>
      </c>
      <c r="D95" s="44">
        <f t="shared" si="19"/>
        <v>1605.0410533828954</v>
      </c>
      <c r="E95" s="44">
        <f t="shared" si="19"/>
        <v>111.63390136810905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11699.969064948964</v>
      </c>
      <c r="K95" s="32">
        <v>0</v>
      </c>
    </row>
    <row r="96" spans="1:11" ht="15">
      <c r="A96" s="27" t="s">
        <v>25</v>
      </c>
      <c r="B96" s="41">
        <f t="shared" si="19"/>
        <v>2021.7498872416704</v>
      </c>
      <c r="C96" s="41">
        <f t="shared" si="19"/>
        <v>0.27091262227574231</v>
      </c>
      <c r="D96" s="41">
        <f t="shared" si="19"/>
        <v>3114.589888335569</v>
      </c>
      <c r="E96" s="41">
        <f t="shared" si="19"/>
        <v>5825.6295860602168</v>
      </c>
      <c r="F96" s="41">
        <f t="shared" si="19"/>
        <v>0</v>
      </c>
      <c r="G96" s="41">
        <f>G590+G616+G642</f>
        <v>2910.9723802600333</v>
      </c>
      <c r="H96" s="42">
        <f t="shared" si="19"/>
        <v>2.0255723501345173</v>
      </c>
      <c r="I96" s="43">
        <f t="shared" si="20"/>
        <v>13875.238226869898</v>
      </c>
      <c r="K96" s="32">
        <v>0</v>
      </c>
    </row>
    <row r="97" spans="1:11" ht="15">
      <c r="A97" s="28" t="s">
        <v>24</v>
      </c>
      <c r="B97" s="44">
        <f t="shared" si="19"/>
        <v>4718.7302063982852</v>
      </c>
      <c r="C97" s="44">
        <f t="shared" si="19"/>
        <v>13.902920158494577</v>
      </c>
      <c r="D97" s="44">
        <f t="shared" si="19"/>
        <v>577.87497739866387</v>
      </c>
      <c r="E97" s="44">
        <f t="shared" si="19"/>
        <v>0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5310.5081039554434</v>
      </c>
      <c r="K97" s="32">
        <v>0</v>
      </c>
    </row>
    <row r="98" spans="1:11" ht="15">
      <c r="A98" s="27" t="s">
        <v>59</v>
      </c>
      <c r="B98" s="41">
        <f t="shared" si="19"/>
        <v>9806.3657075109822</v>
      </c>
      <c r="C98" s="41">
        <f t="shared" si="19"/>
        <v>18.303833359137212</v>
      </c>
      <c r="D98" s="41">
        <f t="shared" si="19"/>
        <v>1219.6328234318387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11044.302364301959</v>
      </c>
      <c r="K98" s="32">
        <v>0</v>
      </c>
    </row>
    <row r="99" spans="1:11" ht="15">
      <c r="A99" s="28" t="s">
        <v>22</v>
      </c>
      <c r="B99" s="44">
        <f t="shared" si="19"/>
        <v>2089.3412360595062</v>
      </c>
      <c r="C99" s="44">
        <f t="shared" si="19"/>
        <v>0</v>
      </c>
      <c r="D99" s="44">
        <f t="shared" si="19"/>
        <v>156.75097936670568</v>
      </c>
      <c r="E99" s="44">
        <f t="shared" si="19"/>
        <v>0</v>
      </c>
      <c r="F99" s="44">
        <f t="shared" si="19"/>
        <v>72.294218911720336</v>
      </c>
      <c r="G99" s="44">
        <f t="shared" si="19"/>
        <v>0</v>
      </c>
      <c r="H99" s="45">
        <f t="shared" si="19"/>
        <v>0</v>
      </c>
      <c r="I99" s="40">
        <f t="shared" si="20"/>
        <v>2318.3864343379319</v>
      </c>
      <c r="K99" s="32">
        <v>0</v>
      </c>
    </row>
    <row r="100" spans="1:11" ht="15">
      <c r="A100" s="27" t="s">
        <v>21</v>
      </c>
      <c r="B100" s="41">
        <f t="shared" si="19"/>
        <v>66.627377752900458</v>
      </c>
      <c r="C100" s="41">
        <f t="shared" si="19"/>
        <v>0</v>
      </c>
      <c r="D100" s="41">
        <f t="shared" si="19"/>
        <v>1.2310245907174573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67.858402343617911</v>
      </c>
      <c r="K100" s="32">
        <v>0</v>
      </c>
    </row>
    <row r="101" spans="1:11" ht="15">
      <c r="A101" s="29" t="s">
        <v>63</v>
      </c>
      <c r="B101" s="44">
        <f t="shared" si="19"/>
        <v>743.00300923696454</v>
      </c>
      <c r="C101" s="44">
        <f t="shared" si="19"/>
        <v>0</v>
      </c>
      <c r="D101" s="44">
        <f t="shared" si="19"/>
        <v>518.0136038679799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1261.0166131049446</v>
      </c>
      <c r="K101" s="32">
        <v>0</v>
      </c>
    </row>
    <row r="102" spans="1:11">
      <c r="A102" s="58" t="s">
        <v>23</v>
      </c>
      <c r="B102" s="62">
        <f t="shared" ref="B102:H105" si="21">B596+B622+B648</f>
        <v>739.25900923696452</v>
      </c>
      <c r="C102" s="62">
        <f t="shared" si="21"/>
        <v>0</v>
      </c>
      <c r="D102" s="62">
        <f t="shared" si="21"/>
        <v>517.75760386797992</v>
      </c>
      <c r="E102" s="62">
        <f t="shared" si="21"/>
        <v>0</v>
      </c>
      <c r="F102" s="62">
        <f t="shared" si="21"/>
        <v>0</v>
      </c>
      <c r="G102" s="62">
        <f t="shared" si="21"/>
        <v>0</v>
      </c>
      <c r="H102" s="63">
        <f t="shared" si="21"/>
        <v>0</v>
      </c>
      <c r="I102" s="64">
        <f t="shared" si="20"/>
        <v>1257.0166131049446</v>
      </c>
      <c r="K102" s="32">
        <v>0</v>
      </c>
    </row>
    <row r="103" spans="1:11">
      <c r="A103" s="59" t="s">
        <v>19</v>
      </c>
      <c r="B103" s="65">
        <f t="shared" si="21"/>
        <v>0</v>
      </c>
      <c r="C103" s="65">
        <f t="shared" si="21"/>
        <v>0</v>
      </c>
      <c r="D103" s="65">
        <f t="shared" si="21"/>
        <v>0</v>
      </c>
      <c r="E103" s="65">
        <f t="shared" si="21"/>
        <v>0</v>
      </c>
      <c r="F103" s="65">
        <f t="shared" si="21"/>
        <v>0</v>
      </c>
      <c r="G103" s="65">
        <f t="shared" si="21"/>
        <v>0</v>
      </c>
      <c r="H103" s="66">
        <f t="shared" si="21"/>
        <v>0</v>
      </c>
      <c r="I103" s="67">
        <f t="shared" si="20"/>
        <v>0</v>
      </c>
      <c r="K103" s="32">
        <v>0</v>
      </c>
    </row>
    <row r="104" spans="1:11">
      <c r="A104" s="58" t="s">
        <v>20</v>
      </c>
      <c r="B104" s="62">
        <f t="shared" si="21"/>
        <v>0</v>
      </c>
      <c r="C104" s="62">
        <f t="shared" si="21"/>
        <v>0</v>
      </c>
      <c r="D104" s="62">
        <f t="shared" si="21"/>
        <v>0</v>
      </c>
      <c r="E104" s="62">
        <f t="shared" si="21"/>
        <v>0</v>
      </c>
      <c r="F104" s="62">
        <f t="shared" si="21"/>
        <v>0</v>
      </c>
      <c r="G104" s="62">
        <f t="shared" si="21"/>
        <v>0</v>
      </c>
      <c r="H104" s="63">
        <f t="shared" si="21"/>
        <v>0</v>
      </c>
      <c r="I104" s="64">
        <f t="shared" si="20"/>
        <v>0</v>
      </c>
      <c r="K104" s="32">
        <v>0</v>
      </c>
    </row>
    <row r="105" spans="1:11" ht="15" thickBot="1">
      <c r="A105" s="60" t="s">
        <v>11</v>
      </c>
      <c r="B105" s="54">
        <f t="shared" si="21"/>
        <v>3.7439999999999998</v>
      </c>
      <c r="C105" s="54">
        <f t="shared" si="21"/>
        <v>0</v>
      </c>
      <c r="D105" s="54">
        <f t="shared" si="21"/>
        <v>0.25600000000000001</v>
      </c>
      <c r="E105" s="54">
        <f t="shared" si="21"/>
        <v>0</v>
      </c>
      <c r="F105" s="54">
        <f t="shared" si="21"/>
        <v>0</v>
      </c>
      <c r="G105" s="54">
        <f t="shared" si="21"/>
        <v>0</v>
      </c>
      <c r="H105" s="68">
        <f t="shared" si="21"/>
        <v>0</v>
      </c>
      <c r="I105" s="69">
        <f t="shared" si="20"/>
        <v>4</v>
      </c>
      <c r="K105" s="32">
        <v>0</v>
      </c>
    </row>
    <row r="106" spans="1:11" ht="15">
      <c r="A106" s="34" t="s">
        <v>26</v>
      </c>
      <c r="B106" s="70">
        <f>SUM(B85:B101)</f>
        <v>45748.866425421227</v>
      </c>
      <c r="C106" s="70">
        <f t="shared" ref="C106:H106" si="22">SUM(C85:C101)</f>
        <v>842.59201489181135</v>
      </c>
      <c r="D106" s="70">
        <f t="shared" si="22"/>
        <v>8416.9336951804653</v>
      </c>
      <c r="E106" s="70">
        <f t="shared" si="22"/>
        <v>6179.9926394546756</v>
      </c>
      <c r="F106" s="70">
        <f t="shared" si="22"/>
        <v>2132.9523470069257</v>
      </c>
      <c r="G106" s="70">
        <f>SUM(G85:G101)</f>
        <v>2910.9723802600333</v>
      </c>
      <c r="H106" s="71">
        <f t="shared" si="22"/>
        <v>2.0255723501345173</v>
      </c>
      <c r="I106" s="40">
        <f>SUM(I85:I101)</f>
        <v>66234.335074565286</v>
      </c>
      <c r="K106" s="32">
        <v>0</v>
      </c>
    </row>
    <row r="107" spans="1:11" ht="15" thickBot="1">
      <c r="A107" s="61" t="s">
        <v>86</v>
      </c>
      <c r="B107" s="49">
        <f>IF($I106=0,"-",B106/$I106)</f>
        <v>0.690712247264475</v>
      </c>
      <c r="C107" s="49">
        <f t="shared" ref="C107:H107" si="23">IF($I106=0,"-",C106/$I106)</f>
        <v>1.2721378027623258E-2</v>
      </c>
      <c r="D107" s="49">
        <f t="shared" si="23"/>
        <v>0.12707810361053448</v>
      </c>
      <c r="E107" s="49">
        <f t="shared" si="23"/>
        <v>9.3304969884537431E-2</v>
      </c>
      <c r="F107" s="49">
        <f t="shared" si="23"/>
        <v>3.220312160763282E-2</v>
      </c>
      <c r="G107" s="49">
        <f t="shared" si="23"/>
        <v>4.394959769706934E-2</v>
      </c>
      <c r="H107" s="72">
        <f t="shared" si="23"/>
        <v>3.058190812747148E-5</v>
      </c>
      <c r="I107" s="50">
        <f>SUM(B107:H107)</f>
        <v>0.99999999999999978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10</v>
      </c>
      <c r="B113" s="44">
        <v>9.111273643772588E-4</v>
      </c>
      <c r="C113" s="44">
        <v>0</v>
      </c>
      <c r="D113" s="44">
        <v>3191.497296391608</v>
      </c>
      <c r="E113" s="44">
        <v>0</v>
      </c>
      <c r="F113" s="397"/>
      <c r="G113" s="44">
        <v>0</v>
      </c>
      <c r="H113" s="45">
        <v>0</v>
      </c>
      <c r="I113" s="40">
        <f t="shared" si="24"/>
        <v>3191.4982075189723</v>
      </c>
    </row>
    <row r="114" spans="1:9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24"/>
        <v>0</v>
      </c>
    </row>
    <row r="115" spans="1:9" ht="15">
      <c r="A115" s="28" t="s">
        <v>16</v>
      </c>
      <c r="B115" s="44">
        <v>402.92179428268565</v>
      </c>
      <c r="C115" s="44">
        <v>0</v>
      </c>
      <c r="D115" s="44">
        <v>159.67838610938665</v>
      </c>
      <c r="E115" s="44">
        <v>0</v>
      </c>
      <c r="F115" s="397"/>
      <c r="G115" s="44">
        <v>0</v>
      </c>
      <c r="H115" s="45">
        <v>0</v>
      </c>
      <c r="I115" s="40">
        <f t="shared" si="24"/>
        <v>562.60018039207228</v>
      </c>
    </row>
    <row r="116" spans="1:9" ht="15">
      <c r="A116" s="27" t="s">
        <v>67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57</v>
      </c>
      <c r="B117" s="44">
        <v>0.63620326455897869</v>
      </c>
      <c r="C117" s="44">
        <v>0</v>
      </c>
      <c r="D117" s="44">
        <v>0</v>
      </c>
      <c r="E117" s="44">
        <v>0.25448130582359163</v>
      </c>
      <c r="F117" s="397"/>
      <c r="G117" s="44">
        <v>0</v>
      </c>
      <c r="H117" s="45">
        <v>0</v>
      </c>
      <c r="I117" s="40">
        <f t="shared" si="24"/>
        <v>0.89068457038257032</v>
      </c>
    </row>
    <row r="118" spans="1:9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17</v>
      </c>
      <c r="B120" s="41">
        <v>0</v>
      </c>
      <c r="C120" s="41">
        <v>0</v>
      </c>
      <c r="D120" s="41">
        <v>4.6919808271314869</v>
      </c>
      <c r="E120" s="41">
        <v>0</v>
      </c>
      <c r="F120" s="397"/>
      <c r="G120" s="41">
        <v>0</v>
      </c>
      <c r="H120" s="42">
        <v>0</v>
      </c>
      <c r="I120" s="43">
        <f t="shared" si="24"/>
        <v>4.6919808271314869</v>
      </c>
    </row>
    <row r="121" spans="1:9" ht="15">
      <c r="A121" s="28" t="s">
        <v>139</v>
      </c>
      <c r="B121" s="44">
        <v>147.51652454102694</v>
      </c>
      <c r="C121" s="44">
        <v>1124.1921337008218</v>
      </c>
      <c r="D121" s="44">
        <v>4255.3523079184961</v>
      </c>
      <c r="E121" s="44">
        <v>0.32115643080254114</v>
      </c>
      <c r="F121" s="397"/>
      <c r="G121" s="44">
        <v>0</v>
      </c>
      <c r="H121" s="45">
        <v>0</v>
      </c>
      <c r="I121" s="40">
        <f t="shared" si="24"/>
        <v>5527.382122591147</v>
      </c>
    </row>
    <row r="122" spans="1:9" ht="15">
      <c r="A122" s="27" t="s">
        <v>25</v>
      </c>
      <c r="B122" s="41">
        <v>74.490148001926173</v>
      </c>
      <c r="C122" s="41">
        <v>0.74821350963645039</v>
      </c>
      <c r="D122" s="41">
        <v>545.8171363668738</v>
      </c>
      <c r="E122" s="41">
        <v>3479.4169702177419</v>
      </c>
      <c r="F122" s="397"/>
      <c r="G122" s="41">
        <v>935.9167299588288</v>
      </c>
      <c r="H122" s="42">
        <v>1.8799720675511815</v>
      </c>
      <c r="I122" s="43">
        <f t="shared" si="24"/>
        <v>5038.2691701225585</v>
      </c>
    </row>
    <row r="123" spans="1:9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24"/>
        <v>0</v>
      </c>
    </row>
    <row r="124" spans="1:9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24"/>
        <v>0</v>
      </c>
    </row>
    <row r="125" spans="1:9" ht="15">
      <c r="A125" s="28" t="s">
        <v>22</v>
      </c>
      <c r="B125" s="44">
        <v>0</v>
      </c>
      <c r="C125" s="44">
        <v>0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24"/>
        <v>0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63</v>
      </c>
      <c r="B127" s="44">
        <v>1.2240720251027609E-3</v>
      </c>
      <c r="C127" s="44">
        <v>8.6210488865901649</v>
      </c>
      <c r="D127" s="44">
        <v>3765.0413798085865</v>
      </c>
      <c r="E127" s="44">
        <v>0</v>
      </c>
      <c r="F127" s="397"/>
      <c r="G127" s="44">
        <v>0</v>
      </c>
      <c r="H127" s="45">
        <v>0</v>
      </c>
      <c r="I127" s="40">
        <f t="shared" si="24"/>
        <v>3773.6636527672017</v>
      </c>
    </row>
    <row r="128" spans="1:9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24"/>
        <v>0</v>
      </c>
    </row>
    <row r="129" spans="1:56">
      <c r="A129" s="59" t="s">
        <v>19</v>
      </c>
      <c r="B129" s="65">
        <v>6.0957764382767675E-4</v>
      </c>
      <c r="C129" s="65">
        <v>1.7353000272330017</v>
      </c>
      <c r="D129" s="65">
        <v>757.85164172129146</v>
      </c>
      <c r="E129" s="65">
        <v>0</v>
      </c>
      <c r="F129" s="397"/>
      <c r="G129" s="65">
        <v>0</v>
      </c>
      <c r="H129" s="66">
        <v>0</v>
      </c>
      <c r="I129" s="67">
        <f t="shared" si="24"/>
        <v>759.5875513261683</v>
      </c>
    </row>
    <row r="130" spans="1:56">
      <c r="A130" s="58" t="s">
        <v>20</v>
      </c>
      <c r="B130" s="62">
        <v>6.1449438127508403E-4</v>
      </c>
      <c r="C130" s="62">
        <v>6.8857482105841115</v>
      </c>
      <c r="D130" s="62">
        <v>3007.1892491072581</v>
      </c>
      <c r="E130" s="62">
        <v>0</v>
      </c>
      <c r="F130" s="397"/>
      <c r="G130" s="62">
        <v>0</v>
      </c>
      <c r="H130" s="63">
        <v>0</v>
      </c>
      <c r="I130" s="64">
        <f t="shared" si="24"/>
        <v>3014.0756118122235</v>
      </c>
    </row>
    <row r="131" spans="1:56" ht="15" thickBot="1">
      <c r="A131" s="60"/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24"/>
        <v>0</v>
      </c>
    </row>
    <row r="132" spans="1:56" ht="15">
      <c r="A132" s="34" t="s">
        <v>26</v>
      </c>
      <c r="B132" s="70">
        <f>SUM(B111:B127)</f>
        <v>625.56680528958725</v>
      </c>
      <c r="C132" s="70">
        <f t="shared" ref="C132:H132" si="25">SUM(C111:C127)</f>
        <v>1133.5613960970484</v>
      </c>
      <c r="D132" s="70">
        <f t="shared" si="25"/>
        <v>11922.078487422083</v>
      </c>
      <c r="E132" s="70">
        <f t="shared" si="25"/>
        <v>3479.9926079543679</v>
      </c>
      <c r="F132" s="70">
        <f t="shared" si="25"/>
        <v>0</v>
      </c>
      <c r="G132" s="70">
        <f>SUM(G111:G127)</f>
        <v>935.9167299588288</v>
      </c>
      <c r="H132" s="71">
        <f t="shared" si="25"/>
        <v>1.8799720675511815</v>
      </c>
      <c r="I132" s="40">
        <f>SUM(I111:I127)</f>
        <v>18098.995998789465</v>
      </c>
    </row>
    <row r="133" spans="1:56" ht="15" thickBot="1">
      <c r="A133" s="31" t="s">
        <v>86</v>
      </c>
      <c r="B133" s="49">
        <f>IF($I132=0,"-",B132/$I132)</f>
        <v>3.4563619182601493E-2</v>
      </c>
      <c r="C133" s="49">
        <f t="shared" ref="C133:H133" si="26">IF($I132=0,"-",C132/$I132)</f>
        <v>6.2631175573101716E-2</v>
      </c>
      <c r="D133" s="49">
        <f t="shared" si="26"/>
        <v>0.65871490817609324</v>
      </c>
      <c r="E133" s="49">
        <f t="shared" si="26"/>
        <v>0.19227545042758859</v>
      </c>
      <c r="F133" s="49">
        <f t="shared" si="26"/>
        <v>0</v>
      </c>
      <c r="G133" s="49">
        <f t="shared" si="26"/>
        <v>5.1710975018803625E-2</v>
      </c>
      <c r="H133" s="72">
        <f t="shared" si="26"/>
        <v>1.0387162181133813E-4</v>
      </c>
      <c r="I133" s="50">
        <f>SUM(B133:H133)</f>
        <v>1</v>
      </c>
    </row>
    <row r="134" spans="1:56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56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56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56" ht="15">
      <c r="A137" s="26" t="s">
        <v>7</v>
      </c>
      <c r="B137" s="38">
        <v>0</v>
      </c>
      <c r="C137" s="38">
        <v>1640.0119677869702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1640.0119677869702</v>
      </c>
    </row>
    <row r="138" spans="1:56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7">SUM(B138:H138)</f>
        <v>0</v>
      </c>
    </row>
    <row r="139" spans="1:56" ht="15">
      <c r="A139" s="28" t="s">
        <v>10</v>
      </c>
      <c r="B139" s="44">
        <v>0</v>
      </c>
      <c r="C139" s="44">
        <v>0</v>
      </c>
      <c r="D139" s="44">
        <v>433.64189600045512</v>
      </c>
      <c r="E139" s="44">
        <v>0</v>
      </c>
      <c r="F139" s="397"/>
      <c r="G139" s="44">
        <v>0</v>
      </c>
      <c r="H139" s="45">
        <v>0</v>
      </c>
      <c r="I139" s="40">
        <f t="shared" si="27"/>
        <v>433.64189600045512</v>
      </c>
    </row>
    <row r="140" spans="1:56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27"/>
        <v>0</v>
      </c>
    </row>
    <row r="141" spans="1:56" ht="15">
      <c r="A141" s="28" t="s">
        <v>16</v>
      </c>
      <c r="B141" s="44">
        <v>6.9379928782237528</v>
      </c>
      <c r="C141" s="44">
        <v>64.641613841265865</v>
      </c>
      <c r="D141" s="44">
        <v>4.5798997864090172</v>
      </c>
      <c r="E141" s="44">
        <v>0</v>
      </c>
      <c r="F141" s="397"/>
      <c r="G141" s="44">
        <v>0</v>
      </c>
      <c r="H141" s="45">
        <v>0</v>
      </c>
      <c r="I141" s="40">
        <f t="shared" si="27"/>
        <v>76.159506505898634</v>
      </c>
    </row>
    <row r="142" spans="1:56" ht="15">
      <c r="A142" s="27" t="s">
        <v>67</v>
      </c>
      <c r="B142" s="41">
        <v>6.8468069447671311</v>
      </c>
      <c r="C142" s="41">
        <v>0.19151907537810156</v>
      </c>
      <c r="D142" s="41">
        <v>0.69266065595080062</v>
      </c>
      <c r="E142" s="41">
        <v>0</v>
      </c>
      <c r="F142" s="397"/>
      <c r="G142" s="41">
        <v>0</v>
      </c>
      <c r="H142" s="42">
        <v>0</v>
      </c>
      <c r="I142" s="43">
        <f t="shared" si="27"/>
        <v>7.7309866760960331</v>
      </c>
    </row>
    <row r="143" spans="1:56" ht="15">
      <c r="A143" s="28" t="s">
        <v>57</v>
      </c>
      <c r="B143" s="44">
        <v>0</v>
      </c>
      <c r="C143" s="44">
        <v>0</v>
      </c>
      <c r="D143" s="44">
        <v>13.135320598609594</v>
      </c>
      <c r="E143" s="44">
        <v>-0.16293195604338884</v>
      </c>
      <c r="F143" s="397"/>
      <c r="G143" s="44">
        <v>0</v>
      </c>
      <c r="H143" s="45">
        <v>0</v>
      </c>
      <c r="I143" s="40">
        <f t="shared" si="27"/>
        <v>12.972388642566205</v>
      </c>
    </row>
    <row r="144" spans="1:56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27"/>
        <v>0</v>
      </c>
    </row>
    <row r="145" spans="1:9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7"/>
        <v>0</v>
      </c>
    </row>
    <row r="146" spans="1:9" ht="15">
      <c r="A146" s="27" t="s">
        <v>17</v>
      </c>
      <c r="B146" s="41">
        <v>0</v>
      </c>
      <c r="C146" s="41">
        <v>0</v>
      </c>
      <c r="D146" s="41">
        <v>0.6514912082284029</v>
      </c>
      <c r="E146" s="41">
        <v>0</v>
      </c>
      <c r="F146" s="397"/>
      <c r="G146" s="41">
        <v>0</v>
      </c>
      <c r="H146" s="42">
        <v>0</v>
      </c>
      <c r="I146" s="43">
        <f t="shared" si="27"/>
        <v>0.6514912082284029</v>
      </c>
    </row>
    <row r="147" spans="1:9" ht="15">
      <c r="A147" s="28" t="s">
        <v>139</v>
      </c>
      <c r="B147" s="44">
        <v>441.24028555054201</v>
      </c>
      <c r="C147" s="44">
        <v>5645.5526221819755</v>
      </c>
      <c r="D147" s="44">
        <v>1197.9995164179006</v>
      </c>
      <c r="E147" s="44">
        <v>0</v>
      </c>
      <c r="F147" s="397"/>
      <c r="G147" s="44">
        <v>0</v>
      </c>
      <c r="H147" s="45">
        <v>0</v>
      </c>
      <c r="I147" s="40">
        <f t="shared" si="27"/>
        <v>7284.7924241504179</v>
      </c>
    </row>
    <row r="148" spans="1:9" ht="15">
      <c r="A148" s="27" t="s">
        <v>25</v>
      </c>
      <c r="B148" s="41">
        <v>419.02059413627234</v>
      </c>
      <c r="C148" s="41">
        <v>16.698151339852057</v>
      </c>
      <c r="D148" s="41">
        <v>132.08092698523595</v>
      </c>
      <c r="E148" s="41">
        <v>3593.5587261452174</v>
      </c>
      <c r="F148" s="397"/>
      <c r="G148" s="41">
        <v>200.51125687847843</v>
      </c>
      <c r="H148" s="42">
        <v>333.27577105243051</v>
      </c>
      <c r="I148" s="43">
        <f t="shared" si="27"/>
        <v>4695.1454265374859</v>
      </c>
    </row>
    <row r="149" spans="1:9" ht="15">
      <c r="A149" s="28" t="s">
        <v>24</v>
      </c>
      <c r="B149" s="44">
        <v>1176.6932063936695</v>
      </c>
      <c r="C149" s="44">
        <v>0</v>
      </c>
      <c r="D149" s="44">
        <v>34.03831675133636</v>
      </c>
      <c r="E149" s="44">
        <v>0</v>
      </c>
      <c r="F149" s="397"/>
      <c r="G149" s="44">
        <v>0</v>
      </c>
      <c r="H149" s="45">
        <v>0</v>
      </c>
      <c r="I149" s="40">
        <f>SUM(B149:H149)</f>
        <v>1210.7315231450059</v>
      </c>
    </row>
    <row r="150" spans="1:9" ht="15">
      <c r="A150" s="27" t="s">
        <v>59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7"/>
        <v>0</v>
      </c>
    </row>
    <row r="151" spans="1:9" ht="15">
      <c r="A151" s="28" t="s">
        <v>22</v>
      </c>
      <c r="B151" s="44">
        <v>0</v>
      </c>
      <c r="C151" s="44">
        <v>2523.7279499999995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7"/>
        <v>2523.7279499999995</v>
      </c>
    </row>
    <row r="152" spans="1:9" ht="15">
      <c r="A152" s="27" t="s">
        <v>21</v>
      </c>
      <c r="B152" s="41">
        <v>0</v>
      </c>
      <c r="C152" s="41">
        <v>1468.314822375911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1468.314822375911</v>
      </c>
    </row>
    <row r="153" spans="1:9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7"/>
        <v>0</v>
      </c>
    </row>
    <row r="154" spans="1:9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27"/>
        <v>0</v>
      </c>
    </row>
    <row r="155" spans="1:9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27"/>
        <v>0</v>
      </c>
    </row>
    <row r="156" spans="1:9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27"/>
        <v>0</v>
      </c>
    </row>
    <row r="157" spans="1:9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27"/>
        <v>0</v>
      </c>
    </row>
    <row r="158" spans="1:9" ht="15">
      <c r="A158" s="34" t="s">
        <v>26</v>
      </c>
      <c r="B158" s="70">
        <f>SUM(B137:B153)</f>
        <v>2050.7388859034745</v>
      </c>
      <c r="C158" s="70">
        <f t="shared" ref="C158:H158" si="28">SUM(C137:C153)</f>
        <v>11359.138646601352</v>
      </c>
      <c r="D158" s="70">
        <f>SUM(D137:D153)</f>
        <v>1816.8200284041259</v>
      </c>
      <c r="E158" s="70">
        <f t="shared" si="28"/>
        <v>3593.395794189174</v>
      </c>
      <c r="F158" s="70">
        <f t="shared" si="28"/>
        <v>0</v>
      </c>
      <c r="G158" s="70">
        <f>SUM(G137:G153)</f>
        <v>200.51125687847843</v>
      </c>
      <c r="H158" s="71">
        <f t="shared" si="28"/>
        <v>333.27577105243051</v>
      </c>
      <c r="I158" s="40">
        <f>SUM(I137:I153)</f>
        <v>19353.880383029038</v>
      </c>
    </row>
    <row r="159" spans="1:9" ht="15" thickBot="1">
      <c r="A159" s="31" t="s">
        <v>86</v>
      </c>
      <c r="B159" s="49">
        <f>IF($I158=0,"-",B158/$I158)</f>
        <v>0.10596008889781705</v>
      </c>
      <c r="C159" s="49">
        <f t="shared" ref="C159:H159" si="29">IF($I158=0,"-",C158/$I158)</f>
        <v>0.58691789045890319</v>
      </c>
      <c r="D159" s="49">
        <f t="shared" si="29"/>
        <v>9.3873682819557602E-2</v>
      </c>
      <c r="E159" s="49">
        <f t="shared" si="29"/>
        <v>0.18566797577916924</v>
      </c>
      <c r="F159" s="49">
        <f t="shared" si="29"/>
        <v>0</v>
      </c>
      <c r="G159" s="49">
        <f t="shared" si="29"/>
        <v>1.0360261245300557E-2</v>
      </c>
      <c r="H159" s="72">
        <f t="shared" si="29"/>
        <v>1.7220100799252236E-2</v>
      </c>
      <c r="I159" s="50">
        <f>SUM(B159:H159)</f>
        <v>0.99999999999999978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0">SUM(B164:H164)</f>
        <v>0</v>
      </c>
    </row>
    <row r="165" spans="1:9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0"/>
        <v>0</v>
      </c>
    </row>
    <row r="166" spans="1:9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0"/>
        <v>0</v>
      </c>
    </row>
    <row r="167" spans="1:9" ht="15">
      <c r="A167" s="28" t="s">
        <v>16</v>
      </c>
      <c r="B167" s="44">
        <v>2.4679272203975531</v>
      </c>
      <c r="C167" s="44">
        <v>0</v>
      </c>
      <c r="D167" s="44">
        <v>7.6468298687434997</v>
      </c>
      <c r="E167" s="44">
        <v>0</v>
      </c>
      <c r="F167" s="397"/>
      <c r="G167" s="44">
        <v>0</v>
      </c>
      <c r="H167" s="45">
        <v>0</v>
      </c>
      <c r="I167" s="40">
        <f t="shared" si="30"/>
        <v>10.114757089141053</v>
      </c>
    </row>
    <row r="168" spans="1:9" ht="15">
      <c r="A168" s="27" t="s">
        <v>67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30"/>
        <v>0</v>
      </c>
    </row>
    <row r="169" spans="1:9" ht="15">
      <c r="A169" s="28" t="s">
        <v>57</v>
      </c>
      <c r="B169" s="44">
        <v>0</v>
      </c>
      <c r="C169" s="44">
        <v>0</v>
      </c>
      <c r="D169" s="44">
        <v>0</v>
      </c>
      <c r="E169" s="44">
        <v>0.74396028836708206</v>
      </c>
      <c r="F169" s="397"/>
      <c r="G169" s="44">
        <v>0</v>
      </c>
      <c r="H169" s="45">
        <v>0</v>
      </c>
      <c r="I169" s="40">
        <f t="shared" si="30"/>
        <v>0.74396028836708206</v>
      </c>
    </row>
    <row r="170" spans="1:9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30"/>
        <v>0</v>
      </c>
    </row>
    <row r="171" spans="1:9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0"/>
        <v>0</v>
      </c>
    </row>
    <row r="172" spans="1:9" ht="15">
      <c r="A172" s="27" t="s">
        <v>17</v>
      </c>
      <c r="B172" s="41">
        <v>0.44234939288070846</v>
      </c>
      <c r="C172" s="41">
        <v>0</v>
      </c>
      <c r="D172" s="41">
        <v>88.353540685814068</v>
      </c>
      <c r="E172" s="41">
        <v>0.16933134759473517</v>
      </c>
      <c r="F172" s="397"/>
      <c r="G172" s="41">
        <v>0</v>
      </c>
      <c r="H172" s="42">
        <v>0</v>
      </c>
      <c r="I172" s="43">
        <f>SUM(B172:H172)</f>
        <v>88.965221426289517</v>
      </c>
    </row>
    <row r="173" spans="1:9" ht="15">
      <c r="A173" s="28" t="s">
        <v>139</v>
      </c>
      <c r="B173" s="44">
        <v>53.319051281191108</v>
      </c>
      <c r="C173" s="44">
        <v>46.869257487730586</v>
      </c>
      <c r="D173" s="44">
        <v>1058.6465784568495</v>
      </c>
      <c r="E173" s="44">
        <v>0</v>
      </c>
      <c r="F173" s="397"/>
      <c r="G173" s="44">
        <v>0</v>
      </c>
      <c r="H173" s="45">
        <v>0</v>
      </c>
      <c r="I173" s="40">
        <f t="shared" si="30"/>
        <v>1158.8348872257711</v>
      </c>
    </row>
    <row r="174" spans="1:9" ht="15">
      <c r="A174" s="27" t="s">
        <v>25</v>
      </c>
      <c r="B174" s="41">
        <v>11.217003150435758</v>
      </c>
      <c r="C174" s="41">
        <v>1.0251081800529163</v>
      </c>
      <c r="D174" s="41">
        <v>416.0933268950551</v>
      </c>
      <c r="E174" s="41">
        <v>253.04746197115534</v>
      </c>
      <c r="F174" s="397"/>
      <c r="G174" s="41">
        <v>24.098391945129542</v>
      </c>
      <c r="H174" s="42">
        <v>68.948587394597368</v>
      </c>
      <c r="I174" s="43">
        <f t="shared" si="30"/>
        <v>774.42987953642591</v>
      </c>
    </row>
    <row r="175" spans="1:9" ht="15">
      <c r="A175" s="28" t="s">
        <v>24</v>
      </c>
      <c r="B175" s="44">
        <v>0.59039999999999992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>SUM(B175:H175)</f>
        <v>0.59039999999999992</v>
      </c>
    </row>
    <row r="176" spans="1:9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0"/>
        <v>0</v>
      </c>
    </row>
    <row r="177" spans="1:9" ht="15">
      <c r="A177" s="28" t="s">
        <v>22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0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0"/>
        <v>0</v>
      </c>
    </row>
    <row r="180" spans="1:9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30"/>
        <v>0</v>
      </c>
    </row>
    <row r="181" spans="1:9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30"/>
        <v>0</v>
      </c>
    </row>
    <row r="182" spans="1:9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30"/>
        <v>0</v>
      </c>
    </row>
    <row r="183" spans="1:9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30"/>
        <v>0</v>
      </c>
    </row>
    <row r="184" spans="1:9" ht="15">
      <c r="A184" s="34" t="s">
        <v>26</v>
      </c>
      <c r="B184" s="70">
        <f>SUM(B163:B179)</f>
        <v>68.036731044905125</v>
      </c>
      <c r="C184" s="70">
        <f t="shared" ref="C184:H184" si="31">SUM(C163:C179)</f>
        <v>47.894365667783504</v>
      </c>
      <c r="D184" s="70">
        <f>SUM(D163:D179)</f>
        <v>1570.7402759064621</v>
      </c>
      <c r="E184" s="70">
        <f>SUM(E163:E179)</f>
        <v>253.96075360711717</v>
      </c>
      <c r="F184" s="70">
        <f t="shared" si="31"/>
        <v>0</v>
      </c>
      <c r="G184" s="70">
        <f>SUM(G163:G179)</f>
        <v>24.098391945129542</v>
      </c>
      <c r="H184" s="71">
        <f t="shared" si="31"/>
        <v>68.948587394597368</v>
      </c>
      <c r="I184" s="40">
        <f>SUM(I163:I179)</f>
        <v>2033.6791055659949</v>
      </c>
    </row>
    <row r="185" spans="1:9" ht="15" thickBot="1">
      <c r="A185" s="31" t="s">
        <v>86</v>
      </c>
      <c r="B185" s="49">
        <f>IF($I184=0,"-",B184/$I184)</f>
        <v>3.3454998312513896E-2</v>
      </c>
      <c r="C185" s="49">
        <f t="shared" ref="C185:H185" si="32">IF($I184=0,"-",C184/$I184)</f>
        <v>2.3550601241218921E-2</v>
      </c>
      <c r="D185" s="49">
        <f t="shared" si="32"/>
        <v>0.77236387570068887</v>
      </c>
      <c r="E185" s="49">
        <f t="shared" si="32"/>
        <v>0.12487749562457993</v>
      </c>
      <c r="F185" s="49">
        <f t="shared" si="32"/>
        <v>0</v>
      </c>
      <c r="G185" s="49">
        <f t="shared" si="32"/>
        <v>1.1849653113499782E-2</v>
      </c>
      <c r="H185" s="72">
        <f t="shared" si="32"/>
        <v>3.3903376007498605E-2</v>
      </c>
      <c r="I185" s="50">
        <f>SUM(B185:H185)</f>
        <v>1.0000000000000002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996.12108207232006</v>
      </c>
      <c r="E189" s="38">
        <v>0</v>
      </c>
      <c r="F189" s="396"/>
      <c r="G189" s="38">
        <v>0</v>
      </c>
      <c r="H189" s="39">
        <v>0</v>
      </c>
      <c r="I189" s="40">
        <f>SUM(B189:H189)</f>
        <v>996.12108207232006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3">SUM(B190:H190)</f>
        <v>0</v>
      </c>
    </row>
    <row r="191" spans="1:9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3"/>
        <v>0</v>
      </c>
    </row>
    <row r="192" spans="1:9" ht="15">
      <c r="A192" s="27" t="s">
        <v>55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3"/>
        <v>0</v>
      </c>
    </row>
    <row r="193" spans="1:9" ht="15">
      <c r="A193" s="28" t="s">
        <v>16</v>
      </c>
      <c r="B193" s="44">
        <v>73.441475378252008</v>
      </c>
      <c r="C193" s="44">
        <v>6.7045290273415699</v>
      </c>
      <c r="D193" s="44">
        <v>376.98668340560698</v>
      </c>
      <c r="E193" s="44">
        <v>0</v>
      </c>
      <c r="F193" s="397"/>
      <c r="G193" s="44">
        <v>0</v>
      </c>
      <c r="H193" s="45">
        <v>0</v>
      </c>
      <c r="I193" s="40">
        <f t="shared" si="33"/>
        <v>457.13268781120053</v>
      </c>
    </row>
    <row r="194" spans="1:9" ht="15">
      <c r="A194" s="27" t="s">
        <v>67</v>
      </c>
      <c r="B194" s="41">
        <v>1.8463710931770347</v>
      </c>
      <c r="C194" s="41">
        <v>0.91964201054333139</v>
      </c>
      <c r="D194" s="41">
        <v>14.27573893685974</v>
      </c>
      <c r="E194" s="41">
        <v>0</v>
      </c>
      <c r="F194" s="397"/>
      <c r="G194" s="41">
        <v>0</v>
      </c>
      <c r="H194" s="42">
        <v>0</v>
      </c>
      <c r="I194" s="43">
        <f t="shared" si="33"/>
        <v>17.041752040580107</v>
      </c>
    </row>
    <row r="195" spans="1:9" ht="15">
      <c r="A195" s="28" t="s">
        <v>57</v>
      </c>
      <c r="B195" s="44">
        <v>0</v>
      </c>
      <c r="C195" s="44">
        <v>0</v>
      </c>
      <c r="D195" s="44">
        <v>0</v>
      </c>
      <c r="E195" s="44">
        <v>5.3573038899449363</v>
      </c>
      <c r="F195" s="397"/>
      <c r="G195" s="44">
        <v>0</v>
      </c>
      <c r="H195" s="45">
        <v>0</v>
      </c>
      <c r="I195" s="40">
        <f t="shared" si="33"/>
        <v>5.3573038899449363</v>
      </c>
    </row>
    <row r="196" spans="1:9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33"/>
        <v>0</v>
      </c>
    </row>
    <row r="197" spans="1:9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33"/>
        <v>0</v>
      </c>
    </row>
    <row r="198" spans="1:9" ht="15">
      <c r="A198" s="27" t="s">
        <v>17</v>
      </c>
      <c r="B198" s="41">
        <v>22.451894684352261</v>
      </c>
      <c r="C198" s="41">
        <v>0</v>
      </c>
      <c r="D198" s="41">
        <v>62.009864437670025</v>
      </c>
      <c r="E198" s="41">
        <v>0</v>
      </c>
      <c r="F198" s="397"/>
      <c r="G198" s="41">
        <v>0</v>
      </c>
      <c r="H198" s="42">
        <v>0</v>
      </c>
      <c r="I198" s="43">
        <f>SUM(B198:H198)</f>
        <v>84.461759122022286</v>
      </c>
    </row>
    <row r="199" spans="1:9" ht="15">
      <c r="A199" s="28" t="s">
        <v>139</v>
      </c>
      <c r="B199" s="44">
        <v>303.09930225243158</v>
      </c>
      <c r="C199" s="44">
        <v>87.84972669119874</v>
      </c>
      <c r="D199" s="44">
        <v>1983.7479032623301</v>
      </c>
      <c r="E199" s="44">
        <v>106.87884426192083</v>
      </c>
      <c r="F199" s="397"/>
      <c r="G199" s="44">
        <v>0</v>
      </c>
      <c r="H199" s="45">
        <v>0</v>
      </c>
      <c r="I199" s="40">
        <f t="shared" si="33"/>
        <v>2481.575776467881</v>
      </c>
    </row>
    <row r="200" spans="1:9" ht="15">
      <c r="A200" s="27" t="s">
        <v>25</v>
      </c>
      <c r="B200" s="41">
        <v>18.029106484524885</v>
      </c>
      <c r="C200" s="41">
        <v>0.77431012207432359</v>
      </c>
      <c r="D200" s="41">
        <v>633.40151499414935</v>
      </c>
      <c r="E200" s="41">
        <v>443.79594088858732</v>
      </c>
      <c r="F200" s="397"/>
      <c r="G200" s="41">
        <v>39.044702230202617</v>
      </c>
      <c r="H200" s="42">
        <v>1.5071597120155913</v>
      </c>
      <c r="I200" s="43">
        <f t="shared" si="33"/>
        <v>1136.5527344315542</v>
      </c>
    </row>
    <row r="201" spans="1:9" ht="15">
      <c r="A201" s="28" t="s">
        <v>24</v>
      </c>
      <c r="B201" s="44">
        <v>2.3909712784677319</v>
      </c>
      <c r="C201" s="44">
        <v>0.10023334368737398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>SUM(B201:H201)</f>
        <v>2.4912046221551059</v>
      </c>
    </row>
    <row r="202" spans="1:9" ht="15">
      <c r="A202" s="27" t="s">
        <v>59</v>
      </c>
      <c r="B202" s="41">
        <v>1.6878431560119301E-2</v>
      </c>
      <c r="C202" s="41">
        <v>1.8500762896149425E-3</v>
      </c>
      <c r="D202" s="41">
        <v>3.3739993123676764E-3</v>
      </c>
      <c r="E202" s="41">
        <v>0</v>
      </c>
      <c r="F202" s="397"/>
      <c r="G202" s="41">
        <v>0</v>
      </c>
      <c r="H202" s="42">
        <v>0</v>
      </c>
      <c r="I202" s="43">
        <f t="shared" si="33"/>
        <v>2.2102507162101919E-2</v>
      </c>
    </row>
    <row r="203" spans="1:9" ht="15">
      <c r="A203" s="28" t="s">
        <v>22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3"/>
        <v>0</v>
      </c>
    </row>
    <row r="204" spans="1:9" ht="15">
      <c r="A204" s="27" t="s">
        <v>21</v>
      </c>
      <c r="B204" s="41">
        <v>0.83389716142043013</v>
      </c>
      <c r="C204" s="41">
        <v>0</v>
      </c>
      <c r="D204" s="41">
        <v>1000.7033403476883</v>
      </c>
      <c r="E204" s="41">
        <v>0</v>
      </c>
      <c r="F204" s="397"/>
      <c r="G204" s="41">
        <v>0</v>
      </c>
      <c r="H204" s="42">
        <v>0</v>
      </c>
      <c r="I204" s="43">
        <f>SUM(B204:H204)</f>
        <v>1001.5372375091086</v>
      </c>
    </row>
    <row r="205" spans="1:9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3"/>
        <v>0</v>
      </c>
    </row>
    <row r="206" spans="1:9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33"/>
        <v>0</v>
      </c>
    </row>
    <row r="207" spans="1:9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33"/>
        <v>0</v>
      </c>
    </row>
    <row r="208" spans="1:9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33"/>
        <v>0</v>
      </c>
    </row>
    <row r="209" spans="1:9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33"/>
        <v>0</v>
      </c>
    </row>
    <row r="210" spans="1:9" ht="15">
      <c r="A210" s="34" t="s">
        <v>26</v>
      </c>
      <c r="B210" s="70">
        <f>SUM(B189:B205)</f>
        <v>422.10989676418615</v>
      </c>
      <c r="C210" s="70">
        <f t="shared" ref="C210:H210" si="34">SUM(C189:C205)</f>
        <v>96.350291271134964</v>
      </c>
      <c r="D210" s="70">
        <f>SUM(D189:D205)</f>
        <v>5067.2495014559372</v>
      </c>
      <c r="E210" s="70">
        <f>SUM(E189:E205)</f>
        <v>556.03208904045312</v>
      </c>
      <c r="F210" s="70">
        <f>SUM(F189:F205)</f>
        <v>0</v>
      </c>
      <c r="G210" s="70">
        <f>SUM(G189:G205)</f>
        <v>39.044702230202617</v>
      </c>
      <c r="H210" s="71">
        <f t="shared" si="34"/>
        <v>1.5071597120155913</v>
      </c>
      <c r="I210" s="40">
        <f>SUM(I189:I205)</f>
        <v>6182.2936404739294</v>
      </c>
    </row>
    <row r="211" spans="1:9" ht="15" thickBot="1">
      <c r="A211" s="31" t="s">
        <v>86</v>
      </c>
      <c r="B211" s="49">
        <f>IF($I210=0,"-",B210/$I210)</f>
        <v>6.8277231932294236E-2</v>
      </c>
      <c r="C211" s="49">
        <f t="shared" ref="C211:H211" si="35">IF($I210=0,"-",C210/$I210)</f>
        <v>1.5584877858332985E-2</v>
      </c>
      <c r="D211" s="49">
        <f t="shared" si="35"/>
        <v>0.8196390848021069</v>
      </c>
      <c r="E211" s="49">
        <f t="shared" si="35"/>
        <v>8.9939449883171221E-2</v>
      </c>
      <c r="F211" s="49">
        <f t="shared" si="35"/>
        <v>0</v>
      </c>
      <c r="G211" s="49">
        <f t="shared" si="35"/>
        <v>6.3155690267745809E-3</v>
      </c>
      <c r="H211" s="72">
        <f t="shared" si="35"/>
        <v>2.4378649732011981E-4</v>
      </c>
      <c r="I211" s="50">
        <f>SUM(B211:H211)</f>
        <v>1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6">SUM(B216:H216)</f>
        <v>0</v>
      </c>
    </row>
    <row r="217" spans="1:9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6"/>
        <v>0</v>
      </c>
    </row>
    <row r="218" spans="1:9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6"/>
        <v>0</v>
      </c>
    </row>
    <row r="219" spans="1:9" ht="15">
      <c r="A219" s="28" t="s">
        <v>16</v>
      </c>
      <c r="B219" s="44">
        <v>10.257075310930544</v>
      </c>
      <c r="C219" s="44">
        <v>5.2560017921722944</v>
      </c>
      <c r="D219" s="44">
        <v>43.642798187340659</v>
      </c>
      <c r="E219" s="44">
        <v>0</v>
      </c>
      <c r="F219" s="397"/>
      <c r="G219" s="44">
        <v>0</v>
      </c>
      <c r="H219" s="45">
        <v>0</v>
      </c>
      <c r="I219" s="40">
        <f t="shared" si="36"/>
        <v>59.155875290443497</v>
      </c>
    </row>
    <row r="220" spans="1:9" ht="15">
      <c r="A220" s="27" t="s">
        <v>67</v>
      </c>
      <c r="B220" s="41">
        <v>2.5870361530930421</v>
      </c>
      <c r="C220" s="41">
        <v>2.5160515522091704</v>
      </c>
      <c r="D220" s="41">
        <v>0.84277788447610369</v>
      </c>
      <c r="E220" s="41">
        <v>0</v>
      </c>
      <c r="F220" s="397"/>
      <c r="G220" s="41">
        <v>0</v>
      </c>
      <c r="H220" s="42">
        <v>0</v>
      </c>
      <c r="I220" s="43">
        <f t="shared" si="36"/>
        <v>5.9458655897783164</v>
      </c>
    </row>
    <row r="221" spans="1:9" ht="15">
      <c r="A221" s="28" t="s">
        <v>57</v>
      </c>
      <c r="B221" s="44">
        <v>0</v>
      </c>
      <c r="C221" s="44">
        <v>0</v>
      </c>
      <c r="D221" s="44">
        <v>0</v>
      </c>
      <c r="E221" s="44">
        <v>5.7003081814316438E-2</v>
      </c>
      <c r="F221" s="397"/>
      <c r="G221" s="44">
        <v>0</v>
      </c>
      <c r="H221" s="45">
        <v>0</v>
      </c>
      <c r="I221" s="40">
        <f t="shared" si="36"/>
        <v>5.7003081814316438E-2</v>
      </c>
    </row>
    <row r="222" spans="1:9" ht="15">
      <c r="A222" s="27" t="s">
        <v>12</v>
      </c>
      <c r="B222" s="41">
        <v>0</v>
      </c>
      <c r="C222" s="41">
        <v>0</v>
      </c>
      <c r="D222" s="41">
        <v>0</v>
      </c>
      <c r="E222" s="41">
        <v>9.9552572093538938</v>
      </c>
      <c r="F222" s="397"/>
      <c r="G222" s="41">
        <v>0</v>
      </c>
      <c r="H222" s="42">
        <v>0</v>
      </c>
      <c r="I222" s="43">
        <f t="shared" si="36"/>
        <v>9.9552572093538938</v>
      </c>
    </row>
    <row r="223" spans="1:9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6"/>
        <v>0</v>
      </c>
    </row>
    <row r="224" spans="1:9" ht="15">
      <c r="A224" s="27" t="s">
        <v>17</v>
      </c>
      <c r="B224" s="41">
        <v>3.6477393009747945</v>
      </c>
      <c r="C224" s="41">
        <v>0</v>
      </c>
      <c r="D224" s="41">
        <v>14.448567272765553</v>
      </c>
      <c r="E224" s="41">
        <v>0.76361635884700463</v>
      </c>
      <c r="F224" s="397"/>
      <c r="G224" s="41">
        <v>0</v>
      </c>
      <c r="H224" s="42">
        <v>0</v>
      </c>
      <c r="I224" s="43">
        <f>SUM(B224:H224)</f>
        <v>18.859922932587352</v>
      </c>
    </row>
    <row r="225" spans="1:9" ht="15">
      <c r="A225" s="28" t="s">
        <v>139</v>
      </c>
      <c r="B225" s="44">
        <v>227.30615276823133</v>
      </c>
      <c r="C225" s="44">
        <v>0.84551640729401989</v>
      </c>
      <c r="D225" s="44">
        <v>281.16843055501801</v>
      </c>
      <c r="E225" s="44">
        <v>213.28092447710793</v>
      </c>
      <c r="F225" s="397"/>
      <c r="G225" s="44">
        <v>0</v>
      </c>
      <c r="H225" s="45">
        <v>0</v>
      </c>
      <c r="I225" s="40">
        <f>SUM(B225:H225)</f>
        <v>722.60102420765134</v>
      </c>
    </row>
    <row r="226" spans="1:9" ht="15">
      <c r="A226" s="27" t="s">
        <v>25</v>
      </c>
      <c r="B226" s="41">
        <v>121.54850609794013</v>
      </c>
      <c r="C226" s="41">
        <v>0.82807551379342759</v>
      </c>
      <c r="D226" s="41">
        <v>400.44556498720431</v>
      </c>
      <c r="E226" s="41">
        <v>520.468151345357</v>
      </c>
      <c r="F226" s="397"/>
      <c r="G226" s="41">
        <v>130.34755907722152</v>
      </c>
      <c r="H226" s="42">
        <v>14.920097918366578</v>
      </c>
      <c r="I226" s="43">
        <f t="shared" si="36"/>
        <v>1188.5579549398828</v>
      </c>
    </row>
    <row r="227" spans="1:9" ht="15">
      <c r="A227" s="28" t="s">
        <v>24</v>
      </c>
      <c r="B227" s="44">
        <v>286.02247912871508</v>
      </c>
      <c r="C227" s="44">
        <v>0</v>
      </c>
      <c r="D227" s="44">
        <v>69.45307293895398</v>
      </c>
      <c r="E227" s="44">
        <v>0</v>
      </c>
      <c r="F227" s="397"/>
      <c r="G227" s="44">
        <v>0</v>
      </c>
      <c r="H227" s="45">
        <v>0</v>
      </c>
      <c r="I227" s="40">
        <f>SUM(B227:H227)</f>
        <v>355.47555206766907</v>
      </c>
    </row>
    <row r="228" spans="1:9" ht="15">
      <c r="A228" s="27" t="s">
        <v>59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6"/>
        <v>0</v>
      </c>
    </row>
    <row r="229" spans="1:9" ht="15">
      <c r="A229" s="28" t="s">
        <v>22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6"/>
        <v>0</v>
      </c>
    </row>
    <row r="230" spans="1:9" ht="15">
      <c r="A230" s="27" t="s">
        <v>21</v>
      </c>
      <c r="B230" s="41">
        <v>0</v>
      </c>
      <c r="C230" s="41">
        <v>0</v>
      </c>
      <c r="D230" s="41">
        <v>0.57691257403258522</v>
      </c>
      <c r="E230" s="41">
        <v>0</v>
      </c>
      <c r="F230" s="397"/>
      <c r="G230" s="41">
        <v>0</v>
      </c>
      <c r="H230" s="42">
        <v>0</v>
      </c>
      <c r="I230" s="43">
        <f>SUM(B230:H230)</f>
        <v>0.57691257403258522</v>
      </c>
    </row>
    <row r="231" spans="1:9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6"/>
        <v>0</v>
      </c>
    </row>
    <row r="232" spans="1:9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36"/>
        <v>0</v>
      </c>
    </row>
    <row r="233" spans="1:9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36"/>
        <v>0</v>
      </c>
    </row>
    <row r="234" spans="1:9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36"/>
        <v>0</v>
      </c>
    </row>
    <row r="235" spans="1:9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36"/>
        <v>0</v>
      </c>
    </row>
    <row r="236" spans="1:9" ht="15">
      <c r="A236" s="34" t="s">
        <v>26</v>
      </c>
      <c r="B236" s="70">
        <f>SUM(B215:B231)</f>
        <v>651.36898875988493</v>
      </c>
      <c r="C236" s="70">
        <f t="shared" ref="C236:H236" si="37">SUM(C215:C231)</f>
        <v>9.4456452654689134</v>
      </c>
      <c r="D236" s="70">
        <f>SUM(D215:D231)</f>
        <v>810.57812439979114</v>
      </c>
      <c r="E236" s="70">
        <f>SUM(E215:E231)</f>
        <v>744.52495247248021</v>
      </c>
      <c r="F236" s="70">
        <f>SUM(F215:F231)</f>
        <v>0</v>
      </c>
      <c r="G236" s="70">
        <f>SUM(G215:G231)</f>
        <v>130.34755907722152</v>
      </c>
      <c r="H236" s="71">
        <f t="shared" si="37"/>
        <v>14.920097918366578</v>
      </c>
      <c r="I236" s="40">
        <f>SUM(I215:I231)</f>
        <v>2361.1853678932134</v>
      </c>
    </row>
    <row r="237" spans="1:9" ht="15" thickBot="1">
      <c r="A237" s="31" t="s">
        <v>86</v>
      </c>
      <c r="B237" s="49">
        <f>IF($I236=0,"-",B236/$I236)</f>
        <v>0.27586524870814111</v>
      </c>
      <c r="C237" s="49">
        <f t="shared" ref="C237:H237" si="38">IF($I236=0,"-",C236/$I236)</f>
        <v>4.0003827712590248E-3</v>
      </c>
      <c r="D237" s="49">
        <f t="shared" si="38"/>
        <v>0.34329287967891992</v>
      </c>
      <c r="E237" s="49">
        <f t="shared" si="38"/>
        <v>0.31531829842600989</v>
      </c>
      <c r="F237" s="49">
        <f t="shared" si="38"/>
        <v>0</v>
      </c>
      <c r="G237" s="49">
        <f t="shared" si="38"/>
        <v>5.5204288849852214E-2</v>
      </c>
      <c r="H237" s="72">
        <f t="shared" si="38"/>
        <v>6.318901565817831E-3</v>
      </c>
      <c r="I237" s="50">
        <f>SUM(B237:H237)</f>
        <v>0.99999999999999989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39">SUM(B242:H242)</f>
        <v>0</v>
      </c>
    </row>
    <row r="243" spans="1:9" ht="15">
      <c r="A243" s="28" t="s">
        <v>10</v>
      </c>
      <c r="B243" s="44">
        <v>0</v>
      </c>
      <c r="C243" s="44">
        <v>0</v>
      </c>
      <c r="D243" s="44">
        <v>9.3659156803554036E-2</v>
      </c>
      <c r="E243" s="44">
        <v>0</v>
      </c>
      <c r="F243" s="397"/>
      <c r="G243" s="44">
        <v>0</v>
      </c>
      <c r="H243" s="45">
        <v>0</v>
      </c>
      <c r="I243" s="40">
        <f t="shared" si="39"/>
        <v>9.3659156803554036E-2</v>
      </c>
    </row>
    <row r="244" spans="1:9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39"/>
        <v>0</v>
      </c>
    </row>
    <row r="245" spans="1:9" ht="15">
      <c r="A245" s="28" t="s">
        <v>16</v>
      </c>
      <c r="B245" s="44">
        <v>273.81474896557887</v>
      </c>
      <c r="C245" s="44">
        <v>0.53863899706768392</v>
      </c>
      <c r="D245" s="44">
        <v>53.285471623039875</v>
      </c>
      <c r="E245" s="44">
        <v>0</v>
      </c>
      <c r="F245" s="397"/>
      <c r="G245" s="44">
        <v>0</v>
      </c>
      <c r="H245" s="45">
        <v>0</v>
      </c>
      <c r="I245" s="40">
        <f t="shared" si="39"/>
        <v>327.63885958568642</v>
      </c>
    </row>
    <row r="246" spans="1:9" ht="15">
      <c r="A246" s="27" t="s">
        <v>67</v>
      </c>
      <c r="B246" s="41">
        <v>43.158508779560258</v>
      </c>
      <c r="C246" s="41">
        <v>0.13789827680138436</v>
      </c>
      <c r="D246" s="41">
        <v>14.624184168525101</v>
      </c>
      <c r="E246" s="41">
        <v>0</v>
      </c>
      <c r="F246" s="397"/>
      <c r="G246" s="41">
        <v>0</v>
      </c>
      <c r="H246" s="42">
        <v>0</v>
      </c>
      <c r="I246" s="43">
        <f t="shared" si="39"/>
        <v>57.920591224886749</v>
      </c>
    </row>
    <row r="247" spans="1:9" ht="15">
      <c r="A247" s="28" t="s">
        <v>57</v>
      </c>
      <c r="B247" s="44">
        <v>0</v>
      </c>
      <c r="C247" s="44">
        <v>0</v>
      </c>
      <c r="D247" s="44">
        <v>0</v>
      </c>
      <c r="E247" s="44">
        <v>2.2439883548858144</v>
      </c>
      <c r="F247" s="397"/>
      <c r="G247" s="44">
        <v>0</v>
      </c>
      <c r="H247" s="45">
        <v>0</v>
      </c>
      <c r="I247" s="40">
        <f t="shared" si="39"/>
        <v>2.2439883548858144</v>
      </c>
    </row>
    <row r="248" spans="1:9" ht="15">
      <c r="A248" s="27" t="s">
        <v>12</v>
      </c>
      <c r="B248" s="41">
        <v>0</v>
      </c>
      <c r="C248" s="41">
        <v>0</v>
      </c>
      <c r="D248" s="41">
        <v>0</v>
      </c>
      <c r="E248" s="41">
        <v>0.50006105106916743</v>
      </c>
      <c r="F248" s="397"/>
      <c r="G248" s="41">
        <v>0</v>
      </c>
      <c r="H248" s="42">
        <v>0</v>
      </c>
      <c r="I248" s="43">
        <f t="shared" si="39"/>
        <v>0.50006105106916743</v>
      </c>
    </row>
    <row r="249" spans="1:9" ht="15">
      <c r="A249" s="28" t="s">
        <v>58</v>
      </c>
      <c r="B249" s="44">
        <v>0</v>
      </c>
      <c r="C249" s="44">
        <v>0</v>
      </c>
      <c r="D249" s="44">
        <v>0</v>
      </c>
      <c r="E249" s="44">
        <v>0</v>
      </c>
      <c r="F249" s="397"/>
      <c r="G249" s="44">
        <v>0</v>
      </c>
      <c r="H249" s="45">
        <v>0</v>
      </c>
      <c r="I249" s="40">
        <f t="shared" si="39"/>
        <v>0</v>
      </c>
    </row>
    <row r="250" spans="1:9" ht="15">
      <c r="A250" s="27" t="s">
        <v>17</v>
      </c>
      <c r="B250" s="41">
        <v>17.966094109458474</v>
      </c>
      <c r="C250" s="41">
        <v>0.40865126461823248</v>
      </c>
      <c r="D250" s="41">
        <v>27.100803066735939</v>
      </c>
      <c r="E250" s="41">
        <v>0.53101360215948312</v>
      </c>
      <c r="F250" s="397"/>
      <c r="G250" s="41">
        <v>0</v>
      </c>
      <c r="H250" s="42">
        <v>0</v>
      </c>
      <c r="I250" s="43">
        <f>SUM(B250:H250)</f>
        <v>46.006562042972128</v>
      </c>
    </row>
    <row r="251" spans="1:9" ht="15">
      <c r="A251" s="28" t="s">
        <v>139</v>
      </c>
      <c r="B251" s="44">
        <v>413.36927375788895</v>
      </c>
      <c r="C251" s="44">
        <v>23.081437085035152</v>
      </c>
      <c r="D251" s="44">
        <v>348.26876333168929</v>
      </c>
      <c r="E251" s="44">
        <v>0.52648540042933134</v>
      </c>
      <c r="F251" s="397"/>
      <c r="G251" s="44">
        <v>0</v>
      </c>
      <c r="H251" s="45">
        <v>0</v>
      </c>
      <c r="I251" s="40">
        <f>SUM(B251:H251)</f>
        <v>785.24595957504278</v>
      </c>
    </row>
    <row r="252" spans="1:9" ht="15">
      <c r="A252" s="27" t="s">
        <v>25</v>
      </c>
      <c r="B252" s="41">
        <v>83.113256247328493</v>
      </c>
      <c r="C252" s="41">
        <v>2.6692195981537821</v>
      </c>
      <c r="D252" s="41">
        <v>416.30931413576661</v>
      </c>
      <c r="E252" s="41">
        <v>520.47392870940268</v>
      </c>
      <c r="F252" s="397"/>
      <c r="G252" s="41">
        <v>498.44675812558688</v>
      </c>
      <c r="H252" s="42">
        <v>18.40925174322874</v>
      </c>
      <c r="I252" s="43">
        <f t="shared" si="39"/>
        <v>1539.4217285594671</v>
      </c>
    </row>
    <row r="253" spans="1:9" ht="15">
      <c r="A253" s="28" t="s">
        <v>24</v>
      </c>
      <c r="B253" s="44">
        <v>179.45549622018015</v>
      </c>
      <c r="C253" s="44">
        <v>0</v>
      </c>
      <c r="D253" s="44">
        <v>3.2380386461582256</v>
      </c>
      <c r="E253" s="44">
        <v>0</v>
      </c>
      <c r="F253" s="397"/>
      <c r="G253" s="44">
        <v>0</v>
      </c>
      <c r="H253" s="45">
        <v>0</v>
      </c>
      <c r="I253" s="40">
        <f>SUM(B253:H253)</f>
        <v>182.69353486633838</v>
      </c>
    </row>
    <row r="254" spans="1:9" ht="15">
      <c r="A254" s="27" t="s">
        <v>59</v>
      </c>
      <c r="B254" s="41">
        <v>7.5682062929783935</v>
      </c>
      <c r="C254" s="41">
        <v>0.82956517420952569</v>
      </c>
      <c r="D254" s="41">
        <v>1.5128848161875847</v>
      </c>
      <c r="E254" s="41">
        <v>0</v>
      </c>
      <c r="F254" s="397"/>
      <c r="G254" s="41">
        <v>0</v>
      </c>
      <c r="H254" s="42">
        <v>0</v>
      </c>
      <c r="I254" s="43">
        <f t="shared" si="39"/>
        <v>9.9106562833755039</v>
      </c>
    </row>
    <row r="255" spans="1:9" ht="15">
      <c r="A255" s="28" t="s">
        <v>22</v>
      </c>
      <c r="B255" s="44">
        <v>2.4180079215070047</v>
      </c>
      <c r="C255" s="44">
        <v>6.6579078358614652</v>
      </c>
      <c r="D255" s="44">
        <v>8.693440048386595</v>
      </c>
      <c r="E255" s="44">
        <v>0</v>
      </c>
      <c r="F255" s="397"/>
      <c r="G255" s="44">
        <v>0</v>
      </c>
      <c r="H255" s="45">
        <v>0</v>
      </c>
      <c r="I255" s="40">
        <f t="shared" si="39"/>
        <v>17.769355805755065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63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39"/>
        <v>0</v>
      </c>
    </row>
    <row r="258" spans="1:9">
      <c r="A258" s="58" t="s">
        <v>23</v>
      </c>
      <c r="B258" s="62">
        <v>0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39"/>
        <v>0</v>
      </c>
    </row>
    <row r="259" spans="1:9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39"/>
        <v>0</v>
      </c>
    </row>
    <row r="260" spans="1:9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39"/>
        <v>0</v>
      </c>
    </row>
    <row r="261" spans="1:9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39"/>
        <v>0</v>
      </c>
    </row>
    <row r="262" spans="1:9" ht="15">
      <c r="A262" s="34" t="s">
        <v>26</v>
      </c>
      <c r="B262" s="70">
        <f>SUM(B241:B257)</f>
        <v>1020.8635922944807</v>
      </c>
      <c r="C262" s="70">
        <f t="shared" ref="C262:H262" si="40">SUM(C241:C257)</f>
        <v>34.323318231747223</v>
      </c>
      <c r="D262" s="70">
        <f>SUM(D241:D257)</f>
        <v>873.12655899329275</v>
      </c>
      <c r="E262" s="70">
        <f>SUM(E241:E257)</f>
        <v>524.27547711794648</v>
      </c>
      <c r="F262" s="70">
        <f>SUM(F241:F257)</f>
        <v>0</v>
      </c>
      <c r="G262" s="70">
        <f>SUM(G241:G257)</f>
        <v>498.44675812558688</v>
      </c>
      <c r="H262" s="71">
        <f t="shared" si="40"/>
        <v>18.40925174322874</v>
      </c>
      <c r="I262" s="40">
        <f>SUM(I241:I257)</f>
        <v>2969.4449565062823</v>
      </c>
    </row>
    <row r="263" spans="1:9" ht="15" thickBot="1">
      <c r="A263" s="31" t="s">
        <v>86</v>
      </c>
      <c r="B263" s="49">
        <f>IF($I262=0,"-",B262/$I262)</f>
        <v>0.34378936375220226</v>
      </c>
      <c r="C263" s="49">
        <f t="shared" ref="C263:H263" si="41">IF($I262=0,"-",C262/$I262)</f>
        <v>1.1558832958510375E-2</v>
      </c>
      <c r="D263" s="49">
        <f t="shared" si="41"/>
        <v>0.29403695700107363</v>
      </c>
      <c r="E263" s="49">
        <f t="shared" si="41"/>
        <v>0.17655672517829252</v>
      </c>
      <c r="F263" s="49">
        <f t="shared" si="41"/>
        <v>0</v>
      </c>
      <c r="G263" s="49">
        <f t="shared" si="41"/>
        <v>0.16785856125517723</v>
      </c>
      <c r="H263" s="72">
        <f t="shared" si="41"/>
        <v>6.1995598547441178E-3</v>
      </c>
      <c r="I263" s="50">
        <f>SUM(B263:H263)</f>
        <v>1.0000000000000002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2">SUM(B268:H268)</f>
        <v>0</v>
      </c>
    </row>
    <row r="269" spans="1:9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2"/>
        <v>0</v>
      </c>
    </row>
    <row r="270" spans="1:9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2"/>
        <v>0</v>
      </c>
    </row>
    <row r="271" spans="1:9" ht="15">
      <c r="A271" s="28" t="s">
        <v>16</v>
      </c>
      <c r="B271" s="44">
        <v>36.998860246359264</v>
      </c>
      <c r="C271" s="44">
        <v>59.853220352150906</v>
      </c>
      <c r="D271" s="44">
        <v>27.16691136345251</v>
      </c>
      <c r="E271" s="44">
        <v>0</v>
      </c>
      <c r="F271" s="397"/>
      <c r="G271" s="44">
        <v>0</v>
      </c>
      <c r="H271" s="45">
        <v>0</v>
      </c>
      <c r="I271" s="40">
        <f t="shared" si="42"/>
        <v>124.01899196196268</v>
      </c>
    </row>
    <row r="272" spans="1:9" ht="15">
      <c r="A272" s="27" t="s">
        <v>67</v>
      </c>
      <c r="B272" s="41">
        <v>0.79441877946472916</v>
      </c>
      <c r="C272" s="41">
        <v>6.3964503202006612E-2</v>
      </c>
      <c r="D272" s="41">
        <v>2.9154781001010472</v>
      </c>
      <c r="E272" s="41">
        <v>3.8033083180187069E-2</v>
      </c>
      <c r="F272" s="397"/>
      <c r="G272" s="41">
        <v>0</v>
      </c>
      <c r="H272" s="42">
        <v>0</v>
      </c>
      <c r="I272" s="43">
        <f t="shared" si="42"/>
        <v>3.8118944659479701</v>
      </c>
    </row>
    <row r="273" spans="1:9" ht="15">
      <c r="A273" s="28" t="s">
        <v>57</v>
      </c>
      <c r="B273" s="44">
        <v>0</v>
      </c>
      <c r="C273" s="44">
        <v>0</v>
      </c>
      <c r="D273" s="44">
        <v>0</v>
      </c>
      <c r="E273" s="44">
        <v>14.339429782789644</v>
      </c>
      <c r="F273" s="397"/>
      <c r="G273" s="44">
        <v>0</v>
      </c>
      <c r="H273" s="45">
        <v>0</v>
      </c>
      <c r="I273" s="40">
        <f t="shared" si="42"/>
        <v>14.339429782789644</v>
      </c>
    </row>
    <row r="274" spans="1:9" ht="15">
      <c r="A274" s="27" t="s">
        <v>12</v>
      </c>
      <c r="B274" s="41">
        <v>0</v>
      </c>
      <c r="C274" s="41">
        <v>0</v>
      </c>
      <c r="D274" s="41">
        <v>0</v>
      </c>
      <c r="E274" s="41">
        <v>7.3848603178074158E-3</v>
      </c>
      <c r="F274" s="397"/>
      <c r="G274" s="41">
        <v>0</v>
      </c>
      <c r="H274" s="42">
        <v>0</v>
      </c>
      <c r="I274" s="43">
        <f t="shared" si="42"/>
        <v>7.3848603178074158E-3</v>
      </c>
    </row>
    <row r="275" spans="1:9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42"/>
        <v>0</v>
      </c>
    </row>
    <row r="276" spans="1:9" ht="15">
      <c r="A276" s="27" t="s">
        <v>17</v>
      </c>
      <c r="B276" s="41">
        <v>9.4968282969593346E-4</v>
      </c>
      <c r="C276" s="41">
        <v>0</v>
      </c>
      <c r="D276" s="41">
        <v>4.7291638208506952E-2</v>
      </c>
      <c r="E276" s="41">
        <v>0</v>
      </c>
      <c r="F276" s="397"/>
      <c r="G276" s="41">
        <v>0</v>
      </c>
      <c r="H276" s="42">
        <v>0</v>
      </c>
      <c r="I276" s="43">
        <f>SUM(B276:H276)</f>
        <v>4.8241321038202882E-2</v>
      </c>
    </row>
    <row r="277" spans="1:9" ht="15">
      <c r="A277" s="28" t="s">
        <v>139</v>
      </c>
      <c r="B277" s="44">
        <v>18.049261081684971</v>
      </c>
      <c r="C277" s="44">
        <v>46.682445437532735</v>
      </c>
      <c r="D277" s="44">
        <v>726.05033177321639</v>
      </c>
      <c r="E277" s="44">
        <v>0</v>
      </c>
      <c r="F277" s="397"/>
      <c r="G277" s="44">
        <v>0</v>
      </c>
      <c r="H277" s="45">
        <v>0</v>
      </c>
      <c r="I277" s="40">
        <f>SUM(B277:H277)</f>
        <v>790.78203829243409</v>
      </c>
    </row>
    <row r="278" spans="1:9" ht="15">
      <c r="A278" s="27" t="s">
        <v>25</v>
      </c>
      <c r="B278" s="41">
        <v>0.84259146486107439</v>
      </c>
      <c r="C278" s="41">
        <v>0</v>
      </c>
      <c r="D278" s="41">
        <v>141.14535545549174</v>
      </c>
      <c r="E278" s="41">
        <v>101.08473741592022</v>
      </c>
      <c r="F278" s="397"/>
      <c r="G278" s="41">
        <v>3.3297371002981109</v>
      </c>
      <c r="H278" s="42">
        <v>0</v>
      </c>
      <c r="I278" s="43">
        <f t="shared" si="42"/>
        <v>246.40242143657113</v>
      </c>
    </row>
    <row r="279" spans="1:9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>SUM(B279:H279)</f>
        <v>0</v>
      </c>
    </row>
    <row r="280" spans="1:9" ht="15">
      <c r="A280" s="27" t="s">
        <v>59</v>
      </c>
      <c r="B280" s="41">
        <v>0.18213517562107315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2"/>
        <v>0.18213517562107315</v>
      </c>
    </row>
    <row r="281" spans="1:9" ht="15">
      <c r="A281" s="28" t="s">
        <v>21</v>
      </c>
      <c r="B281" s="44">
        <v>1.1423112059858244E-2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2"/>
        <v>1.1423112059858244E-2</v>
      </c>
    </row>
    <row r="282" spans="1:9" ht="15">
      <c r="A282" s="27" t="s">
        <v>22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2"/>
        <v>0</v>
      </c>
    </row>
    <row r="284" spans="1:9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42"/>
        <v>0</v>
      </c>
    </row>
    <row r="285" spans="1:9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42"/>
        <v>0</v>
      </c>
    </row>
    <row r="286" spans="1:9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42"/>
        <v>0</v>
      </c>
    </row>
    <row r="287" spans="1:9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42"/>
        <v>0</v>
      </c>
    </row>
    <row r="288" spans="1:9" ht="15">
      <c r="A288" s="34" t="s">
        <v>26</v>
      </c>
      <c r="B288" s="70">
        <f>SUM(B267:B283)</f>
        <v>56.879639542880668</v>
      </c>
      <c r="C288" s="70">
        <f t="shared" ref="C288:H288" si="43">SUM(C267:C283)</f>
        <v>106.59963029288565</v>
      </c>
      <c r="D288" s="70">
        <f>SUM(D267:D283)</f>
        <v>897.32536833047027</v>
      </c>
      <c r="E288" s="70">
        <f>SUM(E267:E283)</f>
        <v>115.46958514220785</v>
      </c>
      <c r="F288" s="70">
        <f>SUM(F267:F283)</f>
        <v>0</v>
      </c>
      <c r="G288" s="70">
        <f>SUM(G267:G283)</f>
        <v>3.3297371002981109</v>
      </c>
      <c r="H288" s="71">
        <f t="shared" si="43"/>
        <v>0</v>
      </c>
      <c r="I288" s="40">
        <f>SUM(I267:I283)</f>
        <v>1179.6039604087425</v>
      </c>
    </row>
    <row r="289" spans="1:9" ht="15" thickBot="1">
      <c r="A289" s="31" t="s">
        <v>86</v>
      </c>
      <c r="B289" s="49">
        <f>IF($I288=0,"-",B288/$I288)</f>
        <v>4.8219268035664613E-2</v>
      </c>
      <c r="C289" s="49">
        <f t="shared" ref="C289:H289" si="44">IF($I288=0,"-",C288/$I288)</f>
        <v>9.0368999995513746E-2</v>
      </c>
      <c r="D289" s="49">
        <f t="shared" si="44"/>
        <v>0.76070053886521338</v>
      </c>
      <c r="E289" s="49">
        <f t="shared" si="44"/>
        <v>9.7888434608338112E-2</v>
      </c>
      <c r="F289" s="49">
        <f t="shared" si="44"/>
        <v>0</v>
      </c>
      <c r="G289" s="49">
        <f t="shared" si="44"/>
        <v>2.8227584952701663E-3</v>
      </c>
      <c r="H289" s="72">
        <f t="shared" si="44"/>
        <v>0</v>
      </c>
      <c r="I289" s="50">
        <f>SUM(B289:H289)</f>
        <v>1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5">SUM(B294:H294)</f>
        <v>0</v>
      </c>
    </row>
    <row r="295" spans="1:9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5"/>
        <v>0</v>
      </c>
    </row>
    <row r="296" spans="1:9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5"/>
        <v>0</v>
      </c>
    </row>
    <row r="297" spans="1:9" ht="15">
      <c r="A297" s="28" t="s">
        <v>16</v>
      </c>
      <c r="B297" s="44">
        <v>90.439404114312495</v>
      </c>
      <c r="C297" s="44">
        <v>338.12802229874444</v>
      </c>
      <c r="D297" s="44">
        <v>23.905890123726845</v>
      </c>
      <c r="E297" s="44">
        <v>0</v>
      </c>
      <c r="F297" s="397"/>
      <c r="G297" s="44">
        <v>0</v>
      </c>
      <c r="H297" s="45">
        <v>0</v>
      </c>
      <c r="I297" s="40">
        <f t="shared" si="45"/>
        <v>452.47331653678378</v>
      </c>
    </row>
    <row r="298" spans="1:9" ht="15">
      <c r="A298" s="27" t="s">
        <v>67</v>
      </c>
      <c r="B298" s="41">
        <v>128.96469351117113</v>
      </c>
      <c r="C298" s="41">
        <v>45.020048781925539</v>
      </c>
      <c r="D298" s="41">
        <v>8.1363636072350332</v>
      </c>
      <c r="E298" s="41">
        <v>0.12230340604659058</v>
      </c>
      <c r="F298" s="397"/>
      <c r="G298" s="41">
        <v>0</v>
      </c>
      <c r="H298" s="42">
        <v>0</v>
      </c>
      <c r="I298" s="43">
        <f t="shared" si="45"/>
        <v>182.24340930637831</v>
      </c>
    </row>
    <row r="299" spans="1:9" ht="15">
      <c r="A299" s="28" t="s">
        <v>57</v>
      </c>
      <c r="B299" s="44">
        <v>0</v>
      </c>
      <c r="C299" s="44">
        <v>0</v>
      </c>
      <c r="D299" s="44">
        <v>0</v>
      </c>
      <c r="E299" s="44">
        <v>1.3823816911663698</v>
      </c>
      <c r="F299" s="397"/>
      <c r="G299" s="44">
        <v>0</v>
      </c>
      <c r="H299" s="45">
        <v>0</v>
      </c>
      <c r="I299" s="40">
        <f t="shared" si="45"/>
        <v>1.3823816911663698</v>
      </c>
    </row>
    <row r="300" spans="1:9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45"/>
        <v>0</v>
      </c>
    </row>
    <row r="301" spans="1:9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5"/>
        <v>0</v>
      </c>
    </row>
    <row r="302" spans="1:9" ht="15">
      <c r="A302" s="27" t="s">
        <v>17</v>
      </c>
      <c r="B302" s="41">
        <v>2.0748341956214493</v>
      </c>
      <c r="C302" s="41">
        <v>51.613352300620015</v>
      </c>
      <c r="D302" s="41">
        <v>27.204568294207711</v>
      </c>
      <c r="E302" s="41">
        <v>17.010903664176521</v>
      </c>
      <c r="F302" s="397"/>
      <c r="G302" s="41">
        <v>0</v>
      </c>
      <c r="H302" s="42">
        <v>0</v>
      </c>
      <c r="I302" s="43">
        <f>SUM(B302:H302)</f>
        <v>97.903658454625699</v>
      </c>
    </row>
    <row r="303" spans="1:9" ht="15">
      <c r="A303" s="28" t="s">
        <v>139</v>
      </c>
      <c r="B303" s="44">
        <v>106.34782893468665</v>
      </c>
      <c r="C303" s="44">
        <v>1901.8259437705876</v>
      </c>
      <c r="D303" s="44">
        <v>221.20085752073803</v>
      </c>
      <c r="E303" s="44">
        <v>8.0021754319618772</v>
      </c>
      <c r="F303" s="397"/>
      <c r="G303" s="44">
        <v>0</v>
      </c>
      <c r="H303" s="45">
        <v>0</v>
      </c>
      <c r="I303" s="40">
        <f>SUM(B303:H303)</f>
        <v>2237.3768056579743</v>
      </c>
    </row>
    <row r="304" spans="1:9" ht="15">
      <c r="A304" s="27" t="s">
        <v>25</v>
      </c>
      <c r="B304" s="41">
        <v>49.199588349090583</v>
      </c>
      <c r="C304" s="41">
        <v>18.927233940958871</v>
      </c>
      <c r="D304" s="41">
        <v>59.406674153234327</v>
      </c>
      <c r="E304" s="41">
        <v>844.70193533351107</v>
      </c>
      <c r="F304" s="397"/>
      <c r="G304" s="41">
        <v>75.52941962274879</v>
      </c>
      <c r="H304" s="42">
        <v>0.19764352602455956</v>
      </c>
      <c r="I304" s="43">
        <f t="shared" si="45"/>
        <v>1047.9624949255683</v>
      </c>
    </row>
    <row r="305" spans="1:9" ht="15">
      <c r="A305" s="28" t="s">
        <v>24</v>
      </c>
      <c r="B305" s="44">
        <v>6.1200291555695765</v>
      </c>
      <c r="C305" s="44">
        <v>48.173744878631418</v>
      </c>
      <c r="D305" s="44">
        <v>27.430755286041006</v>
      </c>
      <c r="E305" s="44">
        <v>0</v>
      </c>
      <c r="F305" s="397"/>
      <c r="G305" s="44">
        <v>0</v>
      </c>
      <c r="H305" s="45">
        <v>0</v>
      </c>
      <c r="I305" s="40">
        <f>SUM(B305:H305)</f>
        <v>81.724529320241999</v>
      </c>
    </row>
    <row r="306" spans="1:9" ht="15">
      <c r="A306" s="27" t="s">
        <v>59</v>
      </c>
      <c r="B306" s="41">
        <v>4.4874036996285929</v>
      </c>
      <c r="C306" s="41">
        <v>0</v>
      </c>
      <c r="D306" s="41">
        <v>0.65496622045861119</v>
      </c>
      <c r="E306" s="41">
        <v>0</v>
      </c>
      <c r="F306" s="397"/>
      <c r="G306" s="41">
        <v>0</v>
      </c>
      <c r="H306" s="42">
        <v>0</v>
      </c>
      <c r="I306" s="43">
        <f t="shared" si="45"/>
        <v>5.1423699200872042</v>
      </c>
    </row>
    <row r="307" spans="1:9" ht="15">
      <c r="A307" s="28" t="s">
        <v>22</v>
      </c>
      <c r="B307" s="44">
        <v>41.405688712219501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5"/>
        <v>41.405688712219501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5"/>
        <v>0</v>
      </c>
    </row>
    <row r="310" spans="1:9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45"/>
        <v>0</v>
      </c>
    </row>
    <row r="311" spans="1:9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45"/>
        <v>0</v>
      </c>
    </row>
    <row r="312" spans="1:9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45"/>
        <v>0</v>
      </c>
    </row>
    <row r="313" spans="1:9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45"/>
        <v>0</v>
      </c>
    </row>
    <row r="314" spans="1:9" ht="15">
      <c r="A314" s="34" t="s">
        <v>26</v>
      </c>
      <c r="B314" s="70">
        <f>SUM(B293:B309)</f>
        <v>429.03947067229996</v>
      </c>
      <c r="C314" s="70">
        <f t="shared" ref="C314:H314" si="46">SUM(C293:C309)</f>
        <v>2403.6883459714682</v>
      </c>
      <c r="D314" s="70">
        <f>SUM(D293:D309)</f>
        <v>367.94007520564156</v>
      </c>
      <c r="E314" s="70">
        <f>SUM(E293:E309)</f>
        <v>871.21969952686243</v>
      </c>
      <c r="F314" s="70">
        <f>SUM(F293:F309)</f>
        <v>0</v>
      </c>
      <c r="G314" s="70">
        <f>SUM(G293:G309)</f>
        <v>75.52941962274879</v>
      </c>
      <c r="H314" s="71">
        <f t="shared" si="46"/>
        <v>0.19764352602455956</v>
      </c>
      <c r="I314" s="40">
        <f>SUM(I293:I309)</f>
        <v>4147.6146545250458</v>
      </c>
    </row>
    <row r="315" spans="1:9" ht="15" thickBot="1">
      <c r="A315" s="31" t="s">
        <v>86</v>
      </c>
      <c r="B315" s="49">
        <f>IF($I314=0,"-",B314/$I314)</f>
        <v>0.10344246185074549</v>
      </c>
      <c r="C315" s="49">
        <f t="shared" ref="C315:H315" si="47">IF($I314=0,"-",C314/$I314)</f>
        <v>0.57953511745577546</v>
      </c>
      <c r="D315" s="49">
        <f t="shared" si="47"/>
        <v>8.8711248718397473E-2</v>
      </c>
      <c r="E315" s="49">
        <f t="shared" si="47"/>
        <v>0.2100531925202748</v>
      </c>
      <c r="F315" s="49">
        <f t="shared" si="47"/>
        <v>0</v>
      </c>
      <c r="G315" s="49">
        <f t="shared" si="47"/>
        <v>1.8210327119069808E-2</v>
      </c>
      <c r="H315" s="72">
        <f t="shared" si="47"/>
        <v>4.7652335736862767E-5</v>
      </c>
      <c r="I315" s="50">
        <f>SUM(B315:H315)</f>
        <v>0.99999999999999978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48">SUM(B320:H320)</f>
        <v>0</v>
      </c>
    </row>
    <row r="321" spans="1:9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48"/>
        <v>0</v>
      </c>
    </row>
    <row r="322" spans="1:9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48"/>
        <v>0</v>
      </c>
    </row>
    <row r="323" spans="1:9" ht="15">
      <c r="A323" s="28" t="s">
        <v>16</v>
      </c>
      <c r="B323" s="44">
        <v>105.03558319642278</v>
      </c>
      <c r="C323" s="44">
        <v>706.96234690382607</v>
      </c>
      <c r="D323" s="44">
        <v>144.60673596709893</v>
      </c>
      <c r="E323" s="44">
        <v>0</v>
      </c>
      <c r="F323" s="397"/>
      <c r="G323" s="44">
        <v>0</v>
      </c>
      <c r="H323" s="45">
        <v>0</v>
      </c>
      <c r="I323" s="40">
        <f t="shared" si="48"/>
        <v>956.60466606734781</v>
      </c>
    </row>
    <row r="324" spans="1:9" ht="15">
      <c r="A324" s="27" t="s">
        <v>67</v>
      </c>
      <c r="B324" s="41">
        <v>0</v>
      </c>
      <c r="C324" s="41">
        <v>0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48"/>
        <v>0</v>
      </c>
    </row>
    <row r="325" spans="1:9" ht="15">
      <c r="A325" s="28" t="s">
        <v>57</v>
      </c>
      <c r="B325" s="44">
        <v>5.1719508868183686E-4</v>
      </c>
      <c r="C325" s="44">
        <v>4.1945593755175716</v>
      </c>
      <c r="D325" s="44">
        <v>0</v>
      </c>
      <c r="E325" s="44">
        <v>2.2377956823128309</v>
      </c>
      <c r="F325" s="397"/>
      <c r="G325" s="44">
        <v>0</v>
      </c>
      <c r="H325" s="45">
        <v>0</v>
      </c>
      <c r="I325" s="40">
        <f t="shared" si="48"/>
        <v>6.4328722529190845</v>
      </c>
    </row>
    <row r="326" spans="1:9" ht="15">
      <c r="A326" s="27" t="s">
        <v>12</v>
      </c>
      <c r="B326" s="41">
        <v>3.8791977862671835E-4</v>
      </c>
      <c r="C326" s="41">
        <v>0</v>
      </c>
      <c r="D326" s="41">
        <v>0</v>
      </c>
      <c r="E326" s="41">
        <v>0.17324059640060899</v>
      </c>
      <c r="F326" s="397"/>
      <c r="G326" s="41">
        <v>0</v>
      </c>
      <c r="H326" s="42">
        <v>0</v>
      </c>
      <c r="I326" s="43">
        <f t="shared" si="48"/>
        <v>0.17362851617923569</v>
      </c>
    </row>
    <row r="327" spans="1:9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48"/>
        <v>0</v>
      </c>
    </row>
    <row r="328" spans="1:9" ht="15">
      <c r="A328" s="27" t="s">
        <v>17</v>
      </c>
      <c r="B328" s="41">
        <v>1.1916980447887613</v>
      </c>
      <c r="C328" s="41">
        <v>0</v>
      </c>
      <c r="D328" s="41">
        <v>4.2970680094610398E-3</v>
      </c>
      <c r="E328" s="41">
        <v>0</v>
      </c>
      <c r="F328" s="397"/>
      <c r="G328" s="41">
        <v>0</v>
      </c>
      <c r="H328" s="42">
        <v>0</v>
      </c>
      <c r="I328" s="43">
        <f>SUM(B328:H328)</f>
        <v>1.1959951127982222</v>
      </c>
    </row>
    <row r="329" spans="1:9" ht="15">
      <c r="A329" s="28" t="s">
        <v>139</v>
      </c>
      <c r="B329" s="44">
        <v>736.7523704084731</v>
      </c>
      <c r="C329" s="44">
        <v>1829.6574875992944</v>
      </c>
      <c r="D329" s="44">
        <v>549.16946520206216</v>
      </c>
      <c r="E329" s="44">
        <v>381.72216493999207</v>
      </c>
      <c r="F329" s="397"/>
      <c r="G329" s="44">
        <v>0</v>
      </c>
      <c r="H329" s="45">
        <v>0</v>
      </c>
      <c r="I329" s="40">
        <f>SUM(B329:H329)</f>
        <v>3497.3014881498216</v>
      </c>
    </row>
    <row r="330" spans="1:9" ht="15">
      <c r="A330" s="27" t="s">
        <v>25</v>
      </c>
      <c r="B330" s="41">
        <v>194.71192882906931</v>
      </c>
      <c r="C330" s="41">
        <v>60.79647611852203</v>
      </c>
      <c r="D330" s="41">
        <v>147.63899790050692</v>
      </c>
      <c r="E330" s="41">
        <v>5609.9919731079654</v>
      </c>
      <c r="F330" s="397"/>
      <c r="G330" s="41">
        <v>399.6331553043733</v>
      </c>
      <c r="H330" s="42">
        <v>0</v>
      </c>
      <c r="I330" s="43">
        <f t="shared" si="48"/>
        <v>6412.7725312604362</v>
      </c>
    </row>
    <row r="331" spans="1:9" ht="15">
      <c r="A331" s="28" t="s">
        <v>24</v>
      </c>
      <c r="B331" s="44">
        <v>23.934562162076212</v>
      </c>
      <c r="C331" s="44">
        <v>0</v>
      </c>
      <c r="D331" s="44">
        <v>24.336447551690259</v>
      </c>
      <c r="E331" s="44">
        <v>0</v>
      </c>
      <c r="F331" s="397"/>
      <c r="G331" s="44">
        <v>0</v>
      </c>
      <c r="H331" s="45">
        <v>0</v>
      </c>
      <c r="I331" s="40">
        <f>SUM(B331:H331)</f>
        <v>48.271009713766475</v>
      </c>
    </row>
    <row r="332" spans="1:9" ht="15">
      <c r="A332" s="27" t="s">
        <v>59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22</v>
      </c>
      <c r="B333" s="44">
        <v>43.45341279424175</v>
      </c>
      <c r="C333" s="44">
        <v>6591.3067734011865</v>
      </c>
      <c r="D333" s="44">
        <v>4.099543139687186</v>
      </c>
      <c r="E333" s="44">
        <v>0</v>
      </c>
      <c r="F333" s="397"/>
      <c r="G333" s="44">
        <v>0</v>
      </c>
      <c r="H333" s="45">
        <v>0</v>
      </c>
      <c r="I333" s="40">
        <f t="shared" si="48"/>
        <v>6638.8597293351149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48"/>
        <v>0</v>
      </c>
    </row>
    <row r="336" spans="1:9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48"/>
        <v>0</v>
      </c>
    </row>
    <row r="337" spans="1:9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48"/>
        <v>0</v>
      </c>
    </row>
    <row r="338" spans="1:9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48"/>
        <v>0</v>
      </c>
    </row>
    <row r="339" spans="1:9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48"/>
        <v>0</v>
      </c>
    </row>
    <row r="340" spans="1:9" ht="15">
      <c r="A340" s="34" t="s">
        <v>26</v>
      </c>
      <c r="B340" s="70">
        <f>SUM(B319:B335)</f>
        <v>1105.0804605499393</v>
      </c>
      <c r="C340" s="70">
        <f t="shared" ref="C340:H340" si="49">SUM(C319:C335)</f>
        <v>9192.9176433983466</v>
      </c>
      <c r="D340" s="70">
        <f>SUM(D319:D335)</f>
        <v>869.85548682905494</v>
      </c>
      <c r="E340" s="70">
        <f>SUM(E319:E335)</f>
        <v>5994.1251743266712</v>
      </c>
      <c r="F340" s="70">
        <f>SUM(F319:F335)</f>
        <v>0</v>
      </c>
      <c r="G340" s="70">
        <f>SUM(G319:G335)</f>
        <v>399.6331553043733</v>
      </c>
      <c r="H340" s="71">
        <f t="shared" si="49"/>
        <v>0</v>
      </c>
      <c r="I340" s="40">
        <f>SUM(I319:I335)</f>
        <v>17561.611920408384</v>
      </c>
    </row>
    <row r="341" spans="1:9" ht="15" thickBot="1">
      <c r="A341" s="31" t="s">
        <v>86</v>
      </c>
      <c r="B341" s="49">
        <f>IF($I340=0,"-",B340/$I340)</f>
        <v>6.2925912812463597E-2</v>
      </c>
      <c r="C341" s="49">
        <f t="shared" ref="C341:H341" si="50">IF($I340=0,"-",C340/$I340)</f>
        <v>0.52346662055065907</v>
      </c>
      <c r="D341" s="49">
        <f t="shared" si="50"/>
        <v>4.9531642697228387E-2</v>
      </c>
      <c r="E341" s="49">
        <f t="shared" si="50"/>
        <v>0.34131976048057905</v>
      </c>
      <c r="F341" s="49">
        <f t="shared" si="50"/>
        <v>0</v>
      </c>
      <c r="G341" s="49">
        <f t="shared" si="50"/>
        <v>2.2756063459069997E-2</v>
      </c>
      <c r="H341" s="72">
        <f t="shared" si="50"/>
        <v>0</v>
      </c>
      <c r="I341" s="50">
        <f>SUM(B341:H341)</f>
        <v>1.0000000000000002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51">SUM(B346:H346)</f>
        <v>0</v>
      </c>
    </row>
    <row r="347" spans="1:9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1"/>
        <v>0</v>
      </c>
    </row>
    <row r="348" spans="1:9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1"/>
        <v>0</v>
      </c>
    </row>
    <row r="349" spans="1:9" ht="15">
      <c r="A349" s="28" t="s">
        <v>16</v>
      </c>
      <c r="B349" s="44">
        <v>4.4381091875419871</v>
      </c>
      <c r="C349" s="44">
        <v>1.2354356467416137</v>
      </c>
      <c r="D349" s="44">
        <v>23.757972276360533</v>
      </c>
      <c r="E349" s="44">
        <v>0</v>
      </c>
      <c r="F349" s="397"/>
      <c r="G349" s="44">
        <v>0</v>
      </c>
      <c r="H349" s="45">
        <v>0</v>
      </c>
      <c r="I349" s="40">
        <f t="shared" si="51"/>
        <v>29.431517110644133</v>
      </c>
    </row>
    <row r="350" spans="1:9" ht="15">
      <c r="A350" s="27" t="s">
        <v>67</v>
      </c>
      <c r="B350" s="41">
        <v>5.0193802975778725</v>
      </c>
      <c r="C350" s="41">
        <v>0</v>
      </c>
      <c r="D350" s="41">
        <v>8.5817287718799005</v>
      </c>
      <c r="E350" s="41">
        <v>0</v>
      </c>
      <c r="F350" s="397"/>
      <c r="G350" s="41">
        <v>0</v>
      </c>
      <c r="H350" s="42">
        <v>0</v>
      </c>
      <c r="I350" s="43">
        <f t="shared" si="51"/>
        <v>13.601109069457774</v>
      </c>
    </row>
    <row r="351" spans="1:9" ht="15">
      <c r="A351" s="28" t="s">
        <v>57</v>
      </c>
      <c r="B351" s="44">
        <v>0</v>
      </c>
      <c r="C351" s="44">
        <v>0</v>
      </c>
      <c r="D351" s="44">
        <v>5.6672206971784185</v>
      </c>
      <c r="E351" s="44">
        <v>0</v>
      </c>
      <c r="F351" s="397"/>
      <c r="G351" s="44">
        <v>0</v>
      </c>
      <c r="H351" s="45">
        <v>0</v>
      </c>
      <c r="I351" s="40">
        <f t="shared" si="51"/>
        <v>5.6672206971784185</v>
      </c>
    </row>
    <row r="352" spans="1:9" ht="15">
      <c r="A352" s="27" t="s">
        <v>12</v>
      </c>
      <c r="B352" s="41">
        <v>0</v>
      </c>
      <c r="C352" s="41">
        <v>0</v>
      </c>
      <c r="D352" s="41">
        <v>0</v>
      </c>
      <c r="E352" s="41">
        <v>1.1413083361139444E-2</v>
      </c>
      <c r="F352" s="397"/>
      <c r="G352" s="41">
        <v>0</v>
      </c>
      <c r="H352" s="42">
        <v>0</v>
      </c>
      <c r="I352" s="43">
        <f t="shared" si="51"/>
        <v>1.1413083361139444E-2</v>
      </c>
    </row>
    <row r="353" spans="1:9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51"/>
        <v>0</v>
      </c>
    </row>
    <row r="354" spans="1:9" ht="15">
      <c r="A354" s="27" t="s">
        <v>17</v>
      </c>
      <c r="B354" s="41">
        <v>0</v>
      </c>
      <c r="C354" s="41">
        <v>0.29279398589928729</v>
      </c>
      <c r="D354" s="41">
        <v>0.73198496474821817</v>
      </c>
      <c r="E354" s="41">
        <v>0</v>
      </c>
      <c r="F354" s="397"/>
      <c r="G354" s="41">
        <v>0</v>
      </c>
      <c r="H354" s="42">
        <v>0</v>
      </c>
      <c r="I354" s="43">
        <f>SUM(B354:H354)</f>
        <v>1.0247789506475056</v>
      </c>
    </row>
    <row r="355" spans="1:9" ht="15">
      <c r="A355" s="28" t="s">
        <v>139</v>
      </c>
      <c r="B355" s="44">
        <v>0.55261664737173499</v>
      </c>
      <c r="C355" s="44">
        <v>16.623116353816641</v>
      </c>
      <c r="D355" s="44">
        <v>11.158771028582327</v>
      </c>
      <c r="E355" s="44">
        <v>0</v>
      </c>
      <c r="F355" s="397"/>
      <c r="G355" s="44">
        <v>0</v>
      </c>
      <c r="H355" s="45">
        <v>0</v>
      </c>
      <c r="I355" s="40">
        <f>SUM(B355:H355)</f>
        <v>28.334504029770706</v>
      </c>
    </row>
    <row r="356" spans="1:9" ht="15">
      <c r="A356" s="27" t="s">
        <v>25</v>
      </c>
      <c r="B356" s="41">
        <v>2.4944895999503549</v>
      </c>
      <c r="C356" s="41">
        <v>2.6999045997608446</v>
      </c>
      <c r="D356" s="41">
        <v>8.0804614742547809</v>
      </c>
      <c r="E356" s="41">
        <v>361.87446202478134</v>
      </c>
      <c r="F356" s="397"/>
      <c r="G356" s="41">
        <v>6.1993706117614584</v>
      </c>
      <c r="H356" s="42">
        <v>1.4362450323380701E-2</v>
      </c>
      <c r="I356" s="43">
        <f t="shared" si="51"/>
        <v>381.36305076083221</v>
      </c>
    </row>
    <row r="357" spans="1:9" ht="15">
      <c r="A357" s="28" t="s">
        <v>24</v>
      </c>
      <c r="B357" s="44">
        <v>69.454060138672688</v>
      </c>
      <c r="C357" s="44">
        <v>8.9952906894604867E-4</v>
      </c>
      <c r="D357" s="44">
        <v>28.500816335460506</v>
      </c>
      <c r="E357" s="44">
        <v>0</v>
      </c>
      <c r="F357" s="397"/>
      <c r="G357" s="44">
        <v>0</v>
      </c>
      <c r="H357" s="45">
        <v>0</v>
      </c>
      <c r="I357" s="40">
        <f>SUM(B357:H357)</f>
        <v>97.955776003202146</v>
      </c>
    </row>
    <row r="358" spans="1:9" ht="15">
      <c r="A358" s="27" t="s">
        <v>59</v>
      </c>
      <c r="B358" s="41">
        <v>21.639336897530459</v>
      </c>
      <c r="C358" s="41">
        <v>36.697638346842893</v>
      </c>
      <c r="D358" s="41">
        <v>66.925784219166374</v>
      </c>
      <c r="E358" s="41">
        <v>0</v>
      </c>
      <c r="F358" s="397"/>
      <c r="G358" s="41">
        <v>0</v>
      </c>
      <c r="H358" s="42">
        <v>0</v>
      </c>
      <c r="I358" s="43">
        <f>SUM(B358:H358)</f>
        <v>125.26275946353972</v>
      </c>
    </row>
    <row r="359" spans="1:9" ht="15">
      <c r="A359" s="28" t="s">
        <v>22</v>
      </c>
      <c r="B359" s="44">
        <v>193.57827008871686</v>
      </c>
      <c r="C359" s="44">
        <v>830.41975237015959</v>
      </c>
      <c r="D359" s="44">
        <v>433.06345579065066</v>
      </c>
      <c r="E359" s="44">
        <v>0</v>
      </c>
      <c r="F359" s="397"/>
      <c r="G359" s="44">
        <v>0</v>
      </c>
      <c r="H359" s="45">
        <v>0</v>
      </c>
      <c r="I359" s="40">
        <f t="shared" si="51"/>
        <v>1457.0614782495272</v>
      </c>
    </row>
    <row r="360" spans="1:9" ht="15">
      <c r="A360" s="27" t="s">
        <v>21</v>
      </c>
      <c r="B360" s="41">
        <v>1.691424374768242</v>
      </c>
      <c r="C360" s="41">
        <v>91.05750690124016</v>
      </c>
      <c r="D360" s="41">
        <v>28.350068723991591</v>
      </c>
      <c r="E360" s="41">
        <v>0</v>
      </c>
      <c r="F360" s="397"/>
      <c r="G360" s="41">
        <v>0</v>
      </c>
      <c r="H360" s="42">
        <v>0</v>
      </c>
      <c r="I360" s="43">
        <f>SUM(B360:H360)</f>
        <v>121.09899999999999</v>
      </c>
    </row>
    <row r="361" spans="1:9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51"/>
        <v>0</v>
      </c>
    </row>
    <row r="362" spans="1:9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51"/>
        <v>0</v>
      </c>
    </row>
    <row r="363" spans="1:9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51"/>
        <v>0</v>
      </c>
    </row>
    <row r="364" spans="1:9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51"/>
        <v>0</v>
      </c>
    </row>
    <row r="365" spans="1:9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51"/>
        <v>0</v>
      </c>
    </row>
    <row r="366" spans="1:9" ht="15">
      <c r="A366" s="34" t="s">
        <v>26</v>
      </c>
      <c r="B366" s="70">
        <f>SUM(B345:B361)</f>
        <v>298.86768723213021</v>
      </c>
      <c r="C366" s="70">
        <f t="shared" ref="C366:H366" si="52">SUM(C345:C361)</f>
        <v>979.02704773352991</v>
      </c>
      <c r="D366" s="70">
        <f>SUM(D345:D361)</f>
        <v>614.81826428227328</v>
      </c>
      <c r="E366" s="70">
        <f>SUM(E345:E361)</f>
        <v>361.8858751081425</v>
      </c>
      <c r="F366" s="70">
        <f>SUM(F345:F361)</f>
        <v>0</v>
      </c>
      <c r="G366" s="70">
        <f>SUM(G345:G361)</f>
        <v>6.1993706117614584</v>
      </c>
      <c r="H366" s="71">
        <f t="shared" si="52"/>
        <v>1.4362450323380701E-2</v>
      </c>
      <c r="I366" s="40">
        <f>SUM(I345:I361)</f>
        <v>2260.812607418161</v>
      </c>
    </row>
    <row r="367" spans="1:9" ht="15" thickBot="1">
      <c r="A367" s="31" t="s">
        <v>86</v>
      </c>
      <c r="B367" s="49">
        <f>IF($I366=0,"-",B366/$I366)</f>
        <v>0.13219480741194023</v>
      </c>
      <c r="C367" s="49">
        <f t="shared" ref="C367:H367" si="53">IF($I366=0,"-",C366/$I366)</f>
        <v>0.43304210376444024</v>
      </c>
      <c r="D367" s="49">
        <f t="shared" si="53"/>
        <v>0.27194569875669322</v>
      </c>
      <c r="E367" s="49">
        <f t="shared" si="53"/>
        <v>0.1600689388942389</v>
      </c>
      <c r="F367" s="49">
        <f t="shared" si="53"/>
        <v>0</v>
      </c>
      <c r="G367" s="49">
        <f t="shared" si="53"/>
        <v>2.7420983903841175E-3</v>
      </c>
      <c r="H367" s="72">
        <f t="shared" si="53"/>
        <v>6.3527823032544761E-6</v>
      </c>
      <c r="I367" s="50">
        <f>SUM(B367:H367)</f>
        <v>0.99999999999999989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0.48603303692829275</v>
      </c>
      <c r="C371" s="38">
        <v>0.48603303692829275</v>
      </c>
      <c r="D371" s="38">
        <v>0.48603303692829275</v>
      </c>
      <c r="E371" s="38">
        <v>0.48603303692829275</v>
      </c>
      <c r="F371" s="396"/>
      <c r="G371" s="38">
        <v>0</v>
      </c>
      <c r="H371" s="39">
        <v>0</v>
      </c>
      <c r="I371" s="40">
        <f>SUM(B371:H371)</f>
        <v>1.944132147713171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4">SUM(B372:H372)</f>
        <v>0</v>
      </c>
    </row>
    <row r="373" spans="1:9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4"/>
        <v>0</v>
      </c>
    </row>
    <row r="374" spans="1:9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4"/>
        <v>0</v>
      </c>
    </row>
    <row r="375" spans="1:9" ht="15">
      <c r="A375" s="28" t="s">
        <v>16</v>
      </c>
      <c r="B375" s="44">
        <v>48.291756892574973</v>
      </c>
      <c r="C375" s="44">
        <v>0.67236792454654171</v>
      </c>
      <c r="D375" s="44">
        <v>70.066415774450647</v>
      </c>
      <c r="E375" s="44">
        <v>2.931753497166588E-4</v>
      </c>
      <c r="F375" s="397"/>
      <c r="G375" s="44">
        <v>0</v>
      </c>
      <c r="H375" s="45">
        <v>0</v>
      </c>
      <c r="I375" s="40">
        <f t="shared" si="54"/>
        <v>119.03083376692187</v>
      </c>
    </row>
    <row r="376" spans="1:9" ht="15">
      <c r="A376" s="27" t="s">
        <v>67</v>
      </c>
      <c r="B376" s="41">
        <v>54.159972389805056</v>
      </c>
      <c r="C376" s="41">
        <v>7.6813402286493679E-2</v>
      </c>
      <c r="D376" s="41">
        <v>1.2532545370389819E-3</v>
      </c>
      <c r="E376" s="41">
        <v>0.16022608627064888</v>
      </c>
      <c r="F376" s="397"/>
      <c r="G376" s="41">
        <v>0</v>
      </c>
      <c r="H376" s="42">
        <v>0</v>
      </c>
      <c r="I376" s="43">
        <f t="shared" si="54"/>
        <v>54.39826513289924</v>
      </c>
    </row>
    <row r="377" spans="1:9" ht="15">
      <c r="A377" s="28" t="s">
        <v>57</v>
      </c>
      <c r="B377" s="44">
        <v>7.7718419658460872E-4</v>
      </c>
      <c r="C377" s="44">
        <v>7.7718419658460872E-4</v>
      </c>
      <c r="D377" s="44">
        <v>7.7718419658460872E-4</v>
      </c>
      <c r="E377" s="44">
        <v>1550.9545584037924</v>
      </c>
      <c r="F377" s="397"/>
      <c r="G377" s="44">
        <v>0</v>
      </c>
      <c r="H377" s="45">
        <v>0</v>
      </c>
      <c r="I377" s="40">
        <f t="shared" si="54"/>
        <v>1550.9568899563822</v>
      </c>
    </row>
    <row r="378" spans="1:9" ht="15">
      <c r="A378" s="27" t="s">
        <v>12</v>
      </c>
      <c r="B378" s="41">
        <v>3.0690121257636216E-3</v>
      </c>
      <c r="C378" s="41">
        <v>3.0690121257636216E-3</v>
      </c>
      <c r="D378" s="41">
        <v>3.0690121257636216E-3</v>
      </c>
      <c r="E378" s="41">
        <v>10.416905585872517</v>
      </c>
      <c r="F378" s="397"/>
      <c r="G378" s="41">
        <v>0</v>
      </c>
      <c r="H378" s="42">
        <v>0</v>
      </c>
      <c r="I378" s="43">
        <f t="shared" si="54"/>
        <v>10.426112622249807</v>
      </c>
    </row>
    <row r="379" spans="1:9" ht="15">
      <c r="A379" s="28" t="s">
        <v>58</v>
      </c>
      <c r="B379" s="44">
        <v>0.37371428571428572</v>
      </c>
      <c r="C379" s="44">
        <v>0.37371428571428572</v>
      </c>
      <c r="D379" s="44">
        <v>0.37371428571428572</v>
      </c>
      <c r="E379" s="44">
        <v>0.97165714285714289</v>
      </c>
      <c r="F379" s="397"/>
      <c r="G379" s="44">
        <v>0</v>
      </c>
      <c r="H379" s="45">
        <v>0</v>
      </c>
      <c r="I379" s="40">
        <f t="shared" si="54"/>
        <v>2.0928</v>
      </c>
    </row>
    <row r="380" spans="1:9" ht="15">
      <c r="A380" s="27" t="s">
        <v>17</v>
      </c>
      <c r="B380" s="41">
        <v>27.946203297328655</v>
      </c>
      <c r="C380" s="41">
        <v>2.5091315620152971E-3</v>
      </c>
      <c r="D380" s="41">
        <v>89.30410174894007</v>
      </c>
      <c r="E380" s="41">
        <v>12.734251871308928</v>
      </c>
      <c r="F380" s="397"/>
      <c r="G380" s="41">
        <v>0</v>
      </c>
      <c r="H380" s="42">
        <v>0</v>
      </c>
      <c r="I380" s="43">
        <f>SUM(B380:H380)</f>
        <v>129.98706604913968</v>
      </c>
    </row>
    <row r="381" spans="1:9" ht="15">
      <c r="A381" s="28" t="s">
        <v>139</v>
      </c>
      <c r="B381" s="44">
        <v>71.33733052376401</v>
      </c>
      <c r="C381" s="44">
        <v>3.3871048016752958</v>
      </c>
      <c r="D381" s="44">
        <v>117.87745290689811</v>
      </c>
      <c r="E381" s="44">
        <v>1.4438071268925778E-2</v>
      </c>
      <c r="F381" s="397"/>
      <c r="G381" s="44">
        <v>0</v>
      </c>
      <c r="H381" s="45">
        <v>0</v>
      </c>
      <c r="I381" s="40">
        <f>SUM(B381:H381)</f>
        <v>192.61632630360634</v>
      </c>
    </row>
    <row r="382" spans="1:9" ht="15">
      <c r="A382" s="27" t="s">
        <v>25</v>
      </c>
      <c r="B382" s="41">
        <v>25.292701386788888</v>
      </c>
      <c r="C382" s="41">
        <v>2.3454039598946368E-2</v>
      </c>
      <c r="D382" s="41">
        <v>7.0884222928803533</v>
      </c>
      <c r="E382" s="41">
        <v>103.87910820696835</v>
      </c>
      <c r="F382" s="397"/>
      <c r="G382" s="41">
        <v>94.461104124436815</v>
      </c>
      <c r="H382" s="42">
        <v>0</v>
      </c>
      <c r="I382" s="43">
        <f t="shared" si="54"/>
        <v>230.74479005067337</v>
      </c>
    </row>
    <row r="383" spans="1:9" ht="15">
      <c r="A383" s="28" t="s">
        <v>24</v>
      </c>
      <c r="B383" s="44">
        <v>43.570343137707475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>SUM(B383:H383)</f>
        <v>43.570343137707475</v>
      </c>
    </row>
    <row r="384" spans="1:9" ht="15">
      <c r="A384" s="27" t="s">
        <v>59</v>
      </c>
      <c r="B384" s="41">
        <v>14.199931083214681</v>
      </c>
      <c r="C384" s="41">
        <v>6.7610348638809869E-4</v>
      </c>
      <c r="D384" s="41">
        <v>6.7610348638809869E-4</v>
      </c>
      <c r="E384" s="41">
        <v>6.7610348638809869E-4</v>
      </c>
      <c r="F384" s="397"/>
      <c r="G384" s="41">
        <v>0</v>
      </c>
      <c r="H384" s="42">
        <v>0</v>
      </c>
      <c r="I384" s="43">
        <f>SUM(B384:H384)</f>
        <v>14.201959393673844</v>
      </c>
    </row>
    <row r="385" spans="1:9" ht="15">
      <c r="A385" s="28" t="s">
        <v>22</v>
      </c>
      <c r="B385" s="44">
        <v>45.368979835890421</v>
      </c>
      <c r="C385" s="44">
        <v>1.9060514328640746E-3</v>
      </c>
      <c r="D385" s="44">
        <v>1.9060514328640746E-3</v>
      </c>
      <c r="E385" s="44">
        <v>1.9060514328640746E-3</v>
      </c>
      <c r="F385" s="397"/>
      <c r="G385" s="44">
        <v>0</v>
      </c>
      <c r="H385" s="45">
        <v>0</v>
      </c>
      <c r="I385" s="40">
        <f t="shared" si="54"/>
        <v>45.374697990189006</v>
      </c>
    </row>
    <row r="386" spans="1:9" ht="15">
      <c r="A386" s="27" t="s">
        <v>21</v>
      </c>
      <c r="B386" s="41">
        <v>1.2009770332911927</v>
      </c>
      <c r="C386" s="41">
        <v>0.46191424357353567</v>
      </c>
      <c r="D386" s="41">
        <v>0.46191424357353567</v>
      </c>
      <c r="E386" s="41">
        <v>0.46191424357353567</v>
      </c>
      <c r="F386" s="397"/>
      <c r="G386" s="41">
        <v>0</v>
      </c>
      <c r="H386" s="42">
        <v>0</v>
      </c>
      <c r="I386" s="43">
        <f>SUM(B386:H386)</f>
        <v>2.5867197640117996</v>
      </c>
    </row>
    <row r="387" spans="1:9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54"/>
        <v>0</v>
      </c>
    </row>
    <row r="388" spans="1:9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54"/>
        <v>0</v>
      </c>
    </row>
    <row r="389" spans="1:9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54"/>
        <v>0</v>
      </c>
    </row>
    <row r="390" spans="1:9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54"/>
        <v>0</v>
      </c>
    </row>
    <row r="391" spans="1:9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54"/>
        <v>0</v>
      </c>
    </row>
    <row r="392" spans="1:9" ht="15">
      <c r="A392" s="34" t="s">
        <v>26</v>
      </c>
      <c r="B392" s="70">
        <f>SUM(B371:B387)</f>
        <v>332.23178909933017</v>
      </c>
      <c r="C392" s="70">
        <f t="shared" ref="C392:H392" si="55">SUM(C371:C387)</f>
        <v>5.4903392171270076</v>
      </c>
      <c r="D392" s="70">
        <f>SUM(D371:D387)</f>
        <v>285.66573589516389</v>
      </c>
      <c r="E392" s="70">
        <f>SUM(E371:E387)</f>
        <v>1680.0819679791093</v>
      </c>
      <c r="F392" s="70">
        <f>SUM(F371:F387)</f>
        <v>0</v>
      </c>
      <c r="G392" s="70">
        <f>SUM(G371:G387)</f>
        <v>94.461104124436815</v>
      </c>
      <c r="H392" s="71">
        <f t="shared" si="55"/>
        <v>0</v>
      </c>
      <c r="I392" s="40">
        <f>SUM(I371:I387)</f>
        <v>2397.9309363151674</v>
      </c>
    </row>
    <row r="393" spans="1:9" ht="15" thickBot="1">
      <c r="A393" s="31" t="s">
        <v>86</v>
      </c>
      <c r="B393" s="49">
        <f>IF($I392=0,"-",B392/$I392)</f>
        <v>0.13854935689259731</v>
      </c>
      <c r="C393" s="49">
        <f t="shared" ref="C393:H393" si="56">IF($I392=0,"-",C392/$I392)</f>
        <v>2.2896152403637849E-3</v>
      </c>
      <c r="D393" s="49">
        <f t="shared" si="56"/>
        <v>0.11913009318531015</v>
      </c>
      <c r="E393" s="49">
        <f t="shared" si="56"/>
        <v>0.70063818041433823</v>
      </c>
      <c r="F393" s="49">
        <f t="shared" si="56"/>
        <v>0</v>
      </c>
      <c r="G393" s="49">
        <f t="shared" si="56"/>
        <v>3.9392754267390417E-2</v>
      </c>
      <c r="H393" s="72">
        <f t="shared" si="56"/>
        <v>0</v>
      </c>
      <c r="I393" s="50">
        <f>SUM(B393:H393)</f>
        <v>0.99999999999999989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57">SUM(B398:H398)</f>
        <v>0</v>
      </c>
    </row>
    <row r="399" spans="1:9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57"/>
        <v>0</v>
      </c>
    </row>
    <row r="400" spans="1:9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57"/>
        <v>0</v>
      </c>
    </row>
    <row r="401" spans="1:9" ht="15">
      <c r="A401" s="28" t="s">
        <v>16</v>
      </c>
      <c r="B401" s="44">
        <v>46.162036701669663</v>
      </c>
      <c r="C401" s="44">
        <v>50.78939196329231</v>
      </c>
      <c r="D401" s="44">
        <v>2.2526758385044043E-2</v>
      </c>
      <c r="E401" s="44">
        <v>0</v>
      </c>
      <c r="F401" s="397"/>
      <c r="G401" s="44">
        <v>0</v>
      </c>
      <c r="H401" s="45">
        <v>0</v>
      </c>
      <c r="I401" s="40">
        <f t="shared" si="57"/>
        <v>96.973955423347022</v>
      </c>
    </row>
    <row r="402" spans="1:9" ht="15">
      <c r="A402" s="27" t="s">
        <v>67</v>
      </c>
      <c r="B402" s="41">
        <v>4.0973333064708157</v>
      </c>
      <c r="C402" s="41">
        <v>1.5334998885407836</v>
      </c>
      <c r="D402" s="41">
        <v>4.1401145572090465</v>
      </c>
      <c r="E402" s="41">
        <v>0</v>
      </c>
      <c r="F402" s="397"/>
      <c r="G402" s="41">
        <v>0</v>
      </c>
      <c r="H402" s="42">
        <v>0</v>
      </c>
      <c r="I402" s="43">
        <f t="shared" si="57"/>
        <v>9.7709477522206463</v>
      </c>
    </row>
    <row r="403" spans="1:9" ht="15">
      <c r="A403" s="28" t="s">
        <v>57</v>
      </c>
      <c r="B403" s="44">
        <v>4.2201133670817802E-4</v>
      </c>
      <c r="C403" s="44">
        <v>0</v>
      </c>
      <c r="D403" s="44">
        <v>0</v>
      </c>
      <c r="E403" s="44">
        <v>1.8671723487430207</v>
      </c>
      <c r="F403" s="397"/>
      <c r="G403" s="44">
        <v>0</v>
      </c>
      <c r="H403" s="45">
        <v>0</v>
      </c>
      <c r="I403" s="40">
        <f t="shared" si="57"/>
        <v>1.8675943600797289</v>
      </c>
    </row>
    <row r="404" spans="1:9" ht="15">
      <c r="A404" s="27" t="s">
        <v>12</v>
      </c>
      <c r="B404" s="41">
        <v>4.0660175168971924E-4</v>
      </c>
      <c r="C404" s="41">
        <v>0</v>
      </c>
      <c r="D404" s="41">
        <v>0</v>
      </c>
      <c r="E404" s="41">
        <v>0.10556827309099392</v>
      </c>
      <c r="F404" s="397"/>
      <c r="G404" s="41">
        <v>0</v>
      </c>
      <c r="H404" s="42">
        <v>0</v>
      </c>
      <c r="I404" s="43">
        <f t="shared" si="57"/>
        <v>0.10597487484268364</v>
      </c>
    </row>
    <row r="405" spans="1:9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57"/>
        <v>0</v>
      </c>
    </row>
    <row r="406" spans="1:9" ht="15">
      <c r="A406" s="27" t="s">
        <v>17</v>
      </c>
      <c r="B406" s="41">
        <v>0.16035250724881855</v>
      </c>
      <c r="C406" s="41">
        <v>0</v>
      </c>
      <c r="D406" s="41">
        <v>6.4141002899527427E-2</v>
      </c>
      <c r="E406" s="41">
        <v>0</v>
      </c>
      <c r="F406" s="397"/>
      <c r="G406" s="41">
        <v>0</v>
      </c>
      <c r="H406" s="42">
        <v>0</v>
      </c>
      <c r="I406" s="43">
        <f>SUM(B406:H406)</f>
        <v>0.22449351014834598</v>
      </c>
    </row>
    <row r="407" spans="1:9" ht="15">
      <c r="A407" s="28" t="s">
        <v>139</v>
      </c>
      <c r="B407" s="44">
        <v>49.499266675828935</v>
      </c>
      <c r="C407" s="44">
        <v>179.3800102316662</v>
      </c>
      <c r="D407" s="44">
        <v>38.253092094321232</v>
      </c>
      <c r="E407" s="44">
        <v>2.6135510649558151</v>
      </c>
      <c r="F407" s="397"/>
      <c r="G407" s="44">
        <v>0</v>
      </c>
      <c r="H407" s="45">
        <v>0</v>
      </c>
      <c r="I407" s="40">
        <f>SUM(B407:H407)</f>
        <v>269.74592006677216</v>
      </c>
    </row>
    <row r="408" spans="1:9" ht="15">
      <c r="A408" s="27" t="s">
        <v>25</v>
      </c>
      <c r="B408" s="41">
        <v>17.81364396972501</v>
      </c>
      <c r="C408" s="41">
        <v>3.1512845473490176</v>
      </c>
      <c r="D408" s="41">
        <v>2.4881818752541554</v>
      </c>
      <c r="E408" s="41">
        <v>315.04735690800806</v>
      </c>
      <c r="F408" s="397"/>
      <c r="G408" s="41">
        <v>53.887325798676159</v>
      </c>
      <c r="H408" s="42">
        <v>0</v>
      </c>
      <c r="I408" s="43">
        <f t="shared" si="57"/>
        <v>392.38779309901241</v>
      </c>
    </row>
    <row r="409" spans="1:9" ht="15">
      <c r="A409" s="28" t="s">
        <v>24</v>
      </c>
      <c r="B409" s="44">
        <v>83.916210335099549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>SUM(B409:H409)</f>
        <v>83.916210335099549</v>
      </c>
    </row>
    <row r="410" spans="1:9" ht="15">
      <c r="A410" s="27" t="s">
        <v>59</v>
      </c>
      <c r="B410" s="41">
        <v>0.32669556333673838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0.32669556333673838</v>
      </c>
    </row>
    <row r="411" spans="1:9" ht="15">
      <c r="A411" s="28" t="s">
        <v>22</v>
      </c>
      <c r="B411" s="44">
        <v>1.043049308241379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57"/>
        <v>1.043049308241379</v>
      </c>
    </row>
    <row r="412" spans="1:9" ht="15">
      <c r="A412" s="27" t="s">
        <v>21</v>
      </c>
      <c r="B412" s="41">
        <v>4.7747999999999999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4.7747999999999999</v>
      </c>
    </row>
    <row r="413" spans="1:9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57"/>
        <v>0</v>
      </c>
    </row>
    <row r="414" spans="1:9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57"/>
        <v>0</v>
      </c>
    </row>
    <row r="415" spans="1:9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57"/>
        <v>0</v>
      </c>
    </row>
    <row r="416" spans="1:9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57"/>
        <v>0</v>
      </c>
    </row>
    <row r="417" spans="1:9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57"/>
        <v>0</v>
      </c>
    </row>
    <row r="418" spans="1:9" ht="15">
      <c r="A418" s="34" t="s">
        <v>26</v>
      </c>
      <c r="B418" s="70">
        <f>SUM(B397:B413)</f>
        <v>207.79421698070931</v>
      </c>
      <c r="C418" s="70">
        <f t="shared" ref="C418:H418" si="58">SUM(C397:C413)</f>
        <v>234.85418663084829</v>
      </c>
      <c r="D418" s="70">
        <f>SUM(D397:D413)</f>
        <v>44.968056288069008</v>
      </c>
      <c r="E418" s="70">
        <f>SUM(E397:E413)</f>
        <v>319.63364859479788</v>
      </c>
      <c r="F418" s="70">
        <f>SUM(F397:F413)</f>
        <v>0</v>
      </c>
      <c r="G418" s="70">
        <f>SUM(G397:G413)</f>
        <v>53.887325798676159</v>
      </c>
      <c r="H418" s="71">
        <f t="shared" si="58"/>
        <v>0</v>
      </c>
      <c r="I418" s="40">
        <f>SUM(I397:I413)</f>
        <v>861.13743429310068</v>
      </c>
    </row>
    <row r="419" spans="1:9" ht="15" thickBot="1">
      <c r="A419" s="31" t="s">
        <v>86</v>
      </c>
      <c r="B419" s="49">
        <f>IF($I418=0,"-",B418/$I418)</f>
        <v>0.24130203694057911</v>
      </c>
      <c r="C419" s="49">
        <f t="shared" ref="C419:H419" si="59">IF($I418=0,"-",C418/$I418)</f>
        <v>0.27272555724352848</v>
      </c>
      <c r="D419" s="49">
        <f t="shared" si="59"/>
        <v>5.2219372306097508E-2</v>
      </c>
      <c r="E419" s="49">
        <f t="shared" si="59"/>
        <v>0.37117611645483978</v>
      </c>
      <c r="F419" s="49">
        <f t="shared" si="59"/>
        <v>0</v>
      </c>
      <c r="G419" s="49">
        <f t="shared" si="59"/>
        <v>6.2576917054955036E-2</v>
      </c>
      <c r="H419" s="72">
        <f t="shared" si="59"/>
        <v>0</v>
      </c>
      <c r="I419" s="50">
        <f>SUM(B419:H419)</f>
        <v>1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0">SUM(B424:H424)</f>
        <v>0</v>
      </c>
    </row>
    <row r="425" spans="1:9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0"/>
        <v>0</v>
      </c>
    </row>
    <row r="426" spans="1:9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0"/>
        <v>0</v>
      </c>
    </row>
    <row r="427" spans="1:9" ht="15">
      <c r="A427" s="28" t="s">
        <v>16</v>
      </c>
      <c r="B427" s="44">
        <v>182.97033804373282</v>
      </c>
      <c r="C427" s="44">
        <v>12.330267865753919</v>
      </c>
      <c r="D427" s="44">
        <v>43.377569969173571</v>
      </c>
      <c r="E427" s="44">
        <v>0</v>
      </c>
      <c r="F427" s="397"/>
      <c r="G427" s="44">
        <v>0</v>
      </c>
      <c r="H427" s="45">
        <v>0</v>
      </c>
      <c r="I427" s="40">
        <f t="shared" si="60"/>
        <v>238.67817587866031</v>
      </c>
    </row>
    <row r="428" spans="1:9" ht="15">
      <c r="A428" s="27" t="s">
        <v>67</v>
      </c>
      <c r="B428" s="41">
        <v>7.6740387251760795</v>
      </c>
      <c r="C428" s="41">
        <v>3.4729819123128371</v>
      </c>
      <c r="D428" s="41">
        <v>2.6985890895185354</v>
      </c>
      <c r="E428" s="41">
        <v>0</v>
      </c>
      <c r="F428" s="397"/>
      <c r="G428" s="41">
        <v>0</v>
      </c>
      <c r="H428" s="42">
        <v>0</v>
      </c>
      <c r="I428" s="43">
        <f t="shared" si="60"/>
        <v>13.845609727007451</v>
      </c>
    </row>
    <row r="429" spans="1:9" ht="15">
      <c r="A429" s="28" t="s">
        <v>57</v>
      </c>
      <c r="B429" s="44">
        <v>0</v>
      </c>
      <c r="C429" s="44">
        <v>0</v>
      </c>
      <c r="D429" s="44">
        <v>0</v>
      </c>
      <c r="E429" s="44">
        <v>1.0066934173702733</v>
      </c>
      <c r="F429" s="397"/>
      <c r="G429" s="44">
        <v>0</v>
      </c>
      <c r="H429" s="45">
        <v>0</v>
      </c>
      <c r="I429" s="40">
        <f t="shared" si="60"/>
        <v>1.0066934173702733</v>
      </c>
    </row>
    <row r="430" spans="1:9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60"/>
        <v>0</v>
      </c>
    </row>
    <row r="431" spans="1:9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60"/>
        <v>0</v>
      </c>
    </row>
    <row r="432" spans="1:9" ht="15">
      <c r="A432" s="27" t="s">
        <v>17</v>
      </c>
      <c r="B432" s="41">
        <v>0</v>
      </c>
      <c r="C432" s="41">
        <v>0</v>
      </c>
      <c r="D432" s="41">
        <v>5.0669715706379392</v>
      </c>
      <c r="E432" s="41">
        <v>2.0296763474568493</v>
      </c>
      <c r="F432" s="397"/>
      <c r="G432" s="41">
        <v>0</v>
      </c>
      <c r="H432" s="42">
        <v>0</v>
      </c>
      <c r="I432" s="43">
        <f>SUM(B432:H432)</f>
        <v>7.0966479180947886</v>
      </c>
    </row>
    <row r="433" spans="1:9" ht="15">
      <c r="A433" s="28" t="s">
        <v>139</v>
      </c>
      <c r="B433" s="44">
        <v>117.2347090215535</v>
      </c>
      <c r="C433" s="44">
        <v>121.26577802442714</v>
      </c>
      <c r="D433" s="44">
        <v>54.152298683112448</v>
      </c>
      <c r="E433" s="44">
        <v>11.669520250243428</v>
      </c>
      <c r="F433" s="397"/>
      <c r="G433" s="44">
        <v>0</v>
      </c>
      <c r="H433" s="45">
        <v>0</v>
      </c>
      <c r="I433" s="40">
        <f>SUM(B433:H433)</f>
        <v>304.32230597933648</v>
      </c>
    </row>
    <row r="434" spans="1:9" ht="15">
      <c r="A434" s="27" t="s">
        <v>25</v>
      </c>
      <c r="B434" s="41">
        <v>130.51662162698892</v>
      </c>
      <c r="C434" s="41">
        <v>0.11072611513217702</v>
      </c>
      <c r="D434" s="41">
        <v>122.36057318811758</v>
      </c>
      <c r="E434" s="41">
        <v>801.39520781028421</v>
      </c>
      <c r="F434" s="397"/>
      <c r="G434" s="41">
        <v>133.69294689286616</v>
      </c>
      <c r="H434" s="42">
        <v>0.30954876250216168</v>
      </c>
      <c r="I434" s="43">
        <f t="shared" si="60"/>
        <v>1188.385624395891</v>
      </c>
    </row>
    <row r="435" spans="1:9" ht="15">
      <c r="A435" s="28" t="s">
        <v>24</v>
      </c>
      <c r="B435" s="44">
        <v>21.382963755871231</v>
      </c>
      <c r="C435" s="44">
        <v>3.5749030875164907E-2</v>
      </c>
      <c r="D435" s="44">
        <v>2.8811120401885888</v>
      </c>
      <c r="E435" s="44">
        <v>0</v>
      </c>
      <c r="F435" s="397"/>
      <c r="G435" s="44">
        <v>0</v>
      </c>
      <c r="H435" s="45">
        <v>0</v>
      </c>
      <c r="I435" s="40">
        <f>SUM(B435:H435)</f>
        <v>24.299824826934987</v>
      </c>
    </row>
    <row r="436" spans="1:9" ht="15">
      <c r="A436" s="27" t="s">
        <v>59</v>
      </c>
      <c r="B436" s="41">
        <v>14.225700044224409</v>
      </c>
      <c r="C436" s="41">
        <v>0.943114942773294</v>
      </c>
      <c r="D436" s="41">
        <v>10.792688671212074</v>
      </c>
      <c r="E436" s="41">
        <v>0</v>
      </c>
      <c r="F436" s="397"/>
      <c r="G436" s="41">
        <v>0</v>
      </c>
      <c r="H436" s="42">
        <v>0</v>
      </c>
      <c r="I436" s="43">
        <f>SUM(B436:H436)</f>
        <v>25.961503658209779</v>
      </c>
    </row>
    <row r="437" spans="1:9" ht="15">
      <c r="A437" s="28" t="s">
        <v>22</v>
      </c>
      <c r="B437" s="44">
        <v>25.600742313956054</v>
      </c>
      <c r="C437" s="44">
        <v>6.2212123429774911E-2</v>
      </c>
      <c r="D437" s="44">
        <v>138.04223490646959</v>
      </c>
      <c r="E437" s="44">
        <v>0</v>
      </c>
      <c r="F437" s="397"/>
      <c r="G437" s="44">
        <v>0</v>
      </c>
      <c r="H437" s="45">
        <v>0</v>
      </c>
      <c r="I437" s="40">
        <f t="shared" si="60"/>
        <v>163.70518934385541</v>
      </c>
    </row>
    <row r="438" spans="1:9" ht="15">
      <c r="A438" s="27" t="s">
        <v>21</v>
      </c>
      <c r="B438" s="41">
        <v>6.7968855757879956</v>
      </c>
      <c r="C438" s="41">
        <v>7.9437242650141321E-2</v>
      </c>
      <c r="D438" s="41">
        <v>4.0681827672624697</v>
      </c>
      <c r="E438" s="41">
        <v>0</v>
      </c>
      <c r="F438" s="397"/>
      <c r="G438" s="41">
        <v>0</v>
      </c>
      <c r="H438" s="42">
        <v>0</v>
      </c>
      <c r="I438" s="43">
        <f>SUM(B438:H438)</f>
        <v>10.944505585700607</v>
      </c>
    </row>
    <row r="439" spans="1:9" ht="15">
      <c r="A439" s="29" t="s">
        <v>63</v>
      </c>
      <c r="B439" s="44">
        <v>10.416442987669857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60"/>
        <v>10.416442987669857</v>
      </c>
    </row>
    <row r="440" spans="1:9">
      <c r="A440" s="58" t="s">
        <v>23</v>
      </c>
      <c r="B440" s="62">
        <v>10.416442987669857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60"/>
        <v>10.416442987669857</v>
      </c>
    </row>
    <row r="441" spans="1:9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60"/>
        <v>0</v>
      </c>
    </row>
    <row r="442" spans="1:9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60"/>
        <v>0</v>
      </c>
    </row>
    <row r="443" spans="1:9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60"/>
        <v>0</v>
      </c>
    </row>
    <row r="444" spans="1:9" ht="15">
      <c r="A444" s="34" t="s">
        <v>26</v>
      </c>
      <c r="B444" s="70">
        <f>SUM(B423:B439)</f>
        <v>516.81844209496091</v>
      </c>
      <c r="C444" s="70">
        <f t="shared" ref="C444:H444" si="61">SUM(C423:C439)</f>
        <v>138.30026725735445</v>
      </c>
      <c r="D444" s="70">
        <f>SUM(D423:D439)</f>
        <v>383.44022088569272</v>
      </c>
      <c r="E444" s="70">
        <f>SUM(E423:E439)</f>
        <v>816.10109782535471</v>
      </c>
      <c r="F444" s="70">
        <f>SUM(F423:F439)</f>
        <v>0</v>
      </c>
      <c r="G444" s="70">
        <f>SUM(G423:G439)</f>
        <v>133.69294689286616</v>
      </c>
      <c r="H444" s="71">
        <f t="shared" si="61"/>
        <v>0.30954876250216168</v>
      </c>
      <c r="I444" s="40">
        <f>SUM(I423:I439)</f>
        <v>1988.6625237187309</v>
      </c>
    </row>
    <row r="445" spans="1:9" ht="15" thickBot="1">
      <c r="A445" s="31" t="s">
        <v>86</v>
      </c>
      <c r="B445" s="49">
        <f>IF($I444=0,"-",B444/$I444)</f>
        <v>0.25988242647049442</v>
      </c>
      <c r="C445" s="49">
        <f t="shared" ref="C445:H445" si="62">IF($I444=0,"-",C444/$I444)</f>
        <v>6.9544362408327426E-2</v>
      </c>
      <c r="D445" s="49">
        <f t="shared" si="62"/>
        <v>0.19281311751612468</v>
      </c>
      <c r="E445" s="49">
        <f t="shared" si="62"/>
        <v>0.41037686791586619</v>
      </c>
      <c r="F445" s="49">
        <f t="shared" si="62"/>
        <v>0</v>
      </c>
      <c r="G445" s="49">
        <f t="shared" si="62"/>
        <v>6.7227568930531723E-2</v>
      </c>
      <c r="H445" s="72">
        <f t="shared" si="62"/>
        <v>1.5565675865572006E-4</v>
      </c>
      <c r="I445" s="50">
        <f>SUM(B445:H445)</f>
        <v>1.0000000000000002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0.58236536961520113</v>
      </c>
      <c r="G449" s="377"/>
      <c r="H449" s="379"/>
      <c r="I449" s="40">
        <f>SUM(B449:H449)</f>
        <v>0.58236536961520113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3">SUM(B450:H450)</f>
        <v>0</v>
      </c>
    </row>
    <row r="451" spans="1:9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3"/>
        <v>0</v>
      </c>
    </row>
    <row r="452" spans="1:9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3"/>
        <v>0</v>
      </c>
    </row>
    <row r="453" spans="1:9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3"/>
        <v>0</v>
      </c>
    </row>
    <row r="454" spans="1:9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3"/>
        <v>0</v>
      </c>
    </row>
    <row r="455" spans="1:9" ht="15">
      <c r="A455" s="28" t="s">
        <v>57</v>
      </c>
      <c r="B455" s="380"/>
      <c r="C455" s="381"/>
      <c r="D455" s="381"/>
      <c r="E455" s="382"/>
      <c r="F455" s="44">
        <v>257.06009089917256</v>
      </c>
      <c r="G455" s="380"/>
      <c r="H455" s="382"/>
      <c r="I455" s="40">
        <f t="shared" si="63"/>
        <v>257.06009089917256</v>
      </c>
    </row>
    <row r="456" spans="1:9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63"/>
        <v>0</v>
      </c>
    </row>
    <row r="457" spans="1:9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3"/>
        <v>0</v>
      </c>
    </row>
    <row r="458" spans="1:9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25</v>
      </c>
      <c r="B460" s="380"/>
      <c r="C460" s="381"/>
      <c r="D460" s="381"/>
      <c r="E460" s="382"/>
      <c r="F460" s="41">
        <v>1220.8851338193433</v>
      </c>
      <c r="G460" s="380"/>
      <c r="H460" s="382"/>
      <c r="I460" s="43">
        <f t="shared" si="63"/>
        <v>1220.8851338193433</v>
      </c>
    </row>
    <row r="461" spans="1:9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22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3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10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3"/>
        <v>0</v>
      </c>
    </row>
    <row r="466" spans="1:10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63"/>
        <v>0</v>
      </c>
    </row>
    <row r="467" spans="1:10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63"/>
        <v>0</v>
      </c>
    </row>
    <row r="468" spans="1:10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63"/>
        <v>0</v>
      </c>
    </row>
    <row r="469" spans="1:10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63"/>
        <v>0</v>
      </c>
    </row>
    <row r="470" spans="1:10" ht="15">
      <c r="A470" s="34" t="s">
        <v>26</v>
      </c>
      <c r="B470" s="70">
        <f>SUM(B449:B465)</f>
        <v>0</v>
      </c>
      <c r="C470" s="70">
        <f t="shared" ref="C470:H470" si="64">SUM(C449:C465)</f>
        <v>0</v>
      </c>
      <c r="D470" s="70">
        <f>SUM(D449:D465)</f>
        <v>0</v>
      </c>
      <c r="E470" s="70">
        <f>SUM(E449:E465)</f>
        <v>0</v>
      </c>
      <c r="F470" s="70">
        <f>SUM(F449:F465)</f>
        <v>1478.5275900881311</v>
      </c>
      <c r="G470" s="70">
        <f>SUM(G449:G465)</f>
        <v>0</v>
      </c>
      <c r="H470" s="71">
        <f t="shared" si="64"/>
        <v>0</v>
      </c>
      <c r="I470" s="40">
        <f>SUM(I449:I465)</f>
        <v>1478.5275900881311</v>
      </c>
      <c r="J470" s="289"/>
    </row>
    <row r="471" spans="1:10" ht="15" thickBot="1">
      <c r="A471" s="31" t="s">
        <v>86</v>
      </c>
      <c r="B471" s="49">
        <f>IF($I470=0,"-",B470/$I470)</f>
        <v>0</v>
      </c>
      <c r="C471" s="49">
        <f t="shared" ref="C471:H471" si="65">IF($I470=0,"-",C470/$I470)</f>
        <v>0</v>
      </c>
      <c r="D471" s="49">
        <f t="shared" si="65"/>
        <v>0</v>
      </c>
      <c r="E471" s="49">
        <f t="shared" si="65"/>
        <v>0</v>
      </c>
      <c r="F471" s="49">
        <f t="shared" si="65"/>
        <v>1</v>
      </c>
      <c r="G471" s="49">
        <f t="shared" si="65"/>
        <v>0</v>
      </c>
      <c r="H471" s="72">
        <f t="shared" si="65"/>
        <v>0</v>
      </c>
      <c r="I471" s="50">
        <f>SUM(B471:H471)</f>
        <v>1</v>
      </c>
    </row>
    <row r="472" spans="1:10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10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10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10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66">SUM(B476:H476)</f>
        <v>0</v>
      </c>
    </row>
    <row r="477" spans="1:10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66"/>
        <v>0</v>
      </c>
    </row>
    <row r="478" spans="1:10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66"/>
        <v>0</v>
      </c>
    </row>
    <row r="479" spans="1:10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66"/>
        <v>0</v>
      </c>
    </row>
    <row r="480" spans="1:10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66"/>
        <v>0</v>
      </c>
    </row>
    <row r="481" spans="1:10" ht="15">
      <c r="A481" s="28" t="s">
        <v>57</v>
      </c>
      <c r="B481" s="380"/>
      <c r="C481" s="381"/>
      <c r="D481" s="381"/>
      <c r="E481" s="382"/>
      <c r="F481" s="44">
        <v>29861.725162711755</v>
      </c>
      <c r="G481" s="380"/>
      <c r="H481" s="382"/>
      <c r="I481" s="40">
        <f t="shared" si="66"/>
        <v>29861.725162711755</v>
      </c>
    </row>
    <row r="482" spans="1:10" ht="15">
      <c r="A482" s="27" t="s">
        <v>12</v>
      </c>
      <c r="B482" s="380"/>
      <c r="C482" s="381"/>
      <c r="D482" s="381"/>
      <c r="E482" s="382"/>
      <c r="F482" s="41">
        <v>14838.285348055786</v>
      </c>
      <c r="G482" s="380"/>
      <c r="H482" s="382"/>
      <c r="I482" s="43">
        <f>SUM(B482:H482)</f>
        <v>14838.285348055786</v>
      </c>
      <c r="J482" s="289"/>
    </row>
    <row r="483" spans="1:10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66"/>
        <v>0</v>
      </c>
    </row>
    <row r="484" spans="1:10" ht="15">
      <c r="A484" s="27" t="s">
        <v>17</v>
      </c>
      <c r="B484" s="380"/>
      <c r="C484" s="381"/>
      <c r="D484" s="381"/>
      <c r="E484" s="382"/>
      <c r="F484" s="41">
        <v>35.72883541311861</v>
      </c>
      <c r="G484" s="380"/>
      <c r="H484" s="382"/>
      <c r="I484" s="43">
        <f>SUM(B484:H484)</f>
        <v>35.72883541311861</v>
      </c>
    </row>
    <row r="485" spans="1:10" ht="15">
      <c r="A485" s="28" t="s">
        <v>139</v>
      </c>
      <c r="B485" s="380"/>
      <c r="C485" s="381"/>
      <c r="D485" s="381"/>
      <c r="E485" s="382"/>
      <c r="F485" s="44">
        <v>0</v>
      </c>
      <c r="G485" s="380"/>
      <c r="H485" s="382"/>
      <c r="I485" s="40">
        <f>SUM(B485:H485)</f>
        <v>0</v>
      </c>
    </row>
    <row r="486" spans="1:10" ht="15">
      <c r="A486" s="27" t="s">
        <v>25</v>
      </c>
      <c r="B486" s="380"/>
      <c r="C486" s="381"/>
      <c r="D486" s="381"/>
      <c r="E486" s="382"/>
      <c r="F486" s="41">
        <v>768.38668738136789</v>
      </c>
      <c r="G486" s="380"/>
      <c r="H486" s="382"/>
      <c r="I486" s="43">
        <f t="shared" si="66"/>
        <v>768.38668738136789</v>
      </c>
    </row>
    <row r="487" spans="1:10" ht="15">
      <c r="A487" s="28" t="s">
        <v>24</v>
      </c>
      <c r="B487" s="380"/>
      <c r="C487" s="381"/>
      <c r="D487" s="381"/>
      <c r="E487" s="382"/>
      <c r="F487" s="44">
        <v>-5.5974851420614868E-8</v>
      </c>
      <c r="G487" s="380"/>
      <c r="H487" s="382"/>
      <c r="I487" s="40">
        <f>SUM(B487:H487)</f>
        <v>-5.5974851420614868E-8</v>
      </c>
    </row>
    <row r="488" spans="1:10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10" ht="15">
      <c r="A489" s="28" t="s">
        <v>22</v>
      </c>
      <c r="B489" s="380"/>
      <c r="C489" s="381"/>
      <c r="D489" s="381"/>
      <c r="E489" s="382"/>
      <c r="F489" s="44">
        <v>123.58639107423187</v>
      </c>
      <c r="G489" s="380"/>
      <c r="H489" s="382"/>
      <c r="I489" s="40">
        <f t="shared" si="66"/>
        <v>123.58639107423187</v>
      </c>
    </row>
    <row r="490" spans="1:10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10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66"/>
        <v>0</v>
      </c>
    </row>
    <row r="492" spans="1:10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66"/>
        <v>0</v>
      </c>
    </row>
    <row r="493" spans="1:10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66"/>
        <v>0</v>
      </c>
    </row>
    <row r="494" spans="1:10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66"/>
        <v>0</v>
      </c>
    </row>
    <row r="495" spans="1:10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66"/>
        <v>0</v>
      </c>
    </row>
    <row r="496" spans="1:10" ht="15">
      <c r="A496" s="34" t="s">
        <v>26</v>
      </c>
      <c r="B496" s="70">
        <f>SUM(B475:B491)</f>
        <v>0</v>
      </c>
      <c r="C496" s="70">
        <f t="shared" ref="C496:H496" si="67">SUM(C475:C491)</f>
        <v>0</v>
      </c>
      <c r="D496" s="70">
        <f>SUM(D475:D491)</f>
        <v>0</v>
      </c>
      <c r="E496" s="70">
        <f>SUM(E475:E491)</f>
        <v>0</v>
      </c>
      <c r="F496" s="70">
        <f>SUM(F475:F491)</f>
        <v>45627.712424580284</v>
      </c>
      <c r="G496" s="70">
        <f>SUM(G475:G491)</f>
        <v>0</v>
      </c>
      <c r="H496" s="71">
        <f t="shared" si="67"/>
        <v>0</v>
      </c>
      <c r="I496" s="70">
        <f>SUM(I475:I491)</f>
        <v>45627.712424580284</v>
      </c>
      <c r="J496" s="289"/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68">IF($I496=0,"-",C496/$I496)</f>
        <v>0</v>
      </c>
      <c r="D497" s="49">
        <f t="shared" si="68"/>
        <v>0</v>
      </c>
      <c r="E497" s="49">
        <f t="shared" si="68"/>
        <v>0</v>
      </c>
      <c r="F497" s="49">
        <f t="shared" si="68"/>
        <v>1</v>
      </c>
      <c r="G497" s="49">
        <f t="shared" si="68"/>
        <v>0</v>
      </c>
      <c r="H497" s="72">
        <f t="shared" si="68"/>
        <v>0</v>
      </c>
      <c r="I497" s="50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69">SUM(B502:H502)</f>
        <v>0</v>
      </c>
    </row>
    <row r="503" spans="1:9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69"/>
        <v>0</v>
      </c>
    </row>
    <row r="504" spans="1:9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69"/>
        <v>0</v>
      </c>
    </row>
    <row r="505" spans="1:9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69"/>
        <v>0</v>
      </c>
    </row>
    <row r="506" spans="1:9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69"/>
        <v>0</v>
      </c>
    </row>
    <row r="507" spans="1:9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69"/>
        <v>0</v>
      </c>
    </row>
    <row r="508" spans="1:9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69"/>
        <v>0</v>
      </c>
    </row>
    <row r="510" spans="1:9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25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69"/>
        <v>0</v>
      </c>
    </row>
    <row r="513" spans="1:9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69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69"/>
        <v>0</v>
      </c>
    </row>
    <row r="518" spans="1:9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69"/>
        <v>0</v>
      </c>
    </row>
    <row r="519" spans="1:9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69"/>
        <v>0</v>
      </c>
    </row>
    <row r="520" spans="1:9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69"/>
        <v>0</v>
      </c>
    </row>
    <row r="521" spans="1:9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69"/>
        <v>0</v>
      </c>
    </row>
    <row r="522" spans="1:9" ht="15">
      <c r="A522" s="34" t="s">
        <v>26</v>
      </c>
      <c r="B522" s="70">
        <f>SUM(B501:B517)</f>
        <v>0</v>
      </c>
      <c r="C522" s="70">
        <f t="shared" ref="C522:H522" si="70">SUM(C501:C517)</f>
        <v>0</v>
      </c>
      <c r="D522" s="70">
        <f>SUM(D501:D517)</f>
        <v>0</v>
      </c>
      <c r="E522" s="70">
        <f>SUM(E501:E517)</f>
        <v>0</v>
      </c>
      <c r="F522" s="70">
        <f>SUM(F501:F517)</f>
        <v>0</v>
      </c>
      <c r="G522" s="70">
        <f>SUM(G501:G517)</f>
        <v>0</v>
      </c>
      <c r="H522" s="71">
        <f t="shared" si="70"/>
        <v>0</v>
      </c>
      <c r="I522" s="40">
        <f>SUM(I501:I517)</f>
        <v>0</v>
      </c>
    </row>
    <row r="523" spans="1:9" ht="15" thickBot="1">
      <c r="A523" s="31" t="s">
        <v>86</v>
      </c>
      <c r="B523" s="49" t="str">
        <f>IF($I522=0,"-",B522/$I522)</f>
        <v>-</v>
      </c>
      <c r="C523" s="49" t="str">
        <f t="shared" ref="C523:H523" si="71">IF($I522=0,"-",C522/$I522)</f>
        <v>-</v>
      </c>
      <c r="D523" s="49" t="str">
        <f t="shared" si="71"/>
        <v>-</v>
      </c>
      <c r="E523" s="49" t="str">
        <f t="shared" si="71"/>
        <v>-</v>
      </c>
      <c r="F523" s="57" t="str">
        <f t="shared" si="71"/>
        <v>-</v>
      </c>
      <c r="G523" s="49" t="str">
        <f t="shared" si="71"/>
        <v>-</v>
      </c>
      <c r="H523" s="72" t="str">
        <f t="shared" si="71"/>
        <v>-</v>
      </c>
      <c r="I523" s="73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72">SUM(B528:H528)</f>
        <v>0</v>
      </c>
    </row>
    <row r="529" spans="1:9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72"/>
        <v>0</v>
      </c>
    </row>
    <row r="530" spans="1:9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72"/>
        <v>0</v>
      </c>
    </row>
    <row r="531" spans="1:9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72"/>
        <v>0</v>
      </c>
    </row>
    <row r="532" spans="1:9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72"/>
        <v>0</v>
      </c>
    </row>
    <row r="533" spans="1:9" ht="15">
      <c r="A533" s="28" t="s">
        <v>57</v>
      </c>
      <c r="B533" s="380"/>
      <c r="C533" s="381"/>
      <c r="D533" s="381"/>
      <c r="E533" s="382"/>
      <c r="F533" s="44">
        <v>438.5287289967419</v>
      </c>
      <c r="G533" s="380"/>
      <c r="H533" s="382"/>
      <c r="I533" s="40">
        <f t="shared" si="72"/>
        <v>438.5287289967419</v>
      </c>
    </row>
    <row r="534" spans="1:9" ht="15">
      <c r="A534" s="27" t="s">
        <v>12</v>
      </c>
      <c r="B534" s="380"/>
      <c r="C534" s="381"/>
      <c r="D534" s="381"/>
      <c r="E534" s="382"/>
      <c r="F534" s="41">
        <v>49.779815911000235</v>
      </c>
      <c r="G534" s="380"/>
      <c r="H534" s="382"/>
      <c r="I534" s="43">
        <f>SUM(B534:H534)</f>
        <v>49.779815911000235</v>
      </c>
    </row>
    <row r="535" spans="1:9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72"/>
        <v>0</v>
      </c>
    </row>
    <row r="536" spans="1:9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72"/>
        <v>0</v>
      </c>
    </row>
    <row r="539" spans="1:9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72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72"/>
        <v>0</v>
      </c>
    </row>
    <row r="544" spans="1:9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72"/>
        <v>0</v>
      </c>
    </row>
    <row r="545" spans="1:9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72"/>
        <v>0</v>
      </c>
    </row>
    <row r="546" spans="1:9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72"/>
        <v>0</v>
      </c>
    </row>
    <row r="547" spans="1:9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72"/>
        <v>0</v>
      </c>
    </row>
    <row r="548" spans="1:9" ht="15">
      <c r="A548" s="34" t="s">
        <v>26</v>
      </c>
      <c r="B548" s="70">
        <f>SUM(B527:B543)</f>
        <v>0</v>
      </c>
      <c r="C548" s="70">
        <f t="shared" ref="C548:H548" si="73">SUM(C527:C543)</f>
        <v>0</v>
      </c>
      <c r="D548" s="70">
        <f>SUM(D527:D543)</f>
        <v>0</v>
      </c>
      <c r="E548" s="70">
        <f>SUM(E527:E543)</f>
        <v>0</v>
      </c>
      <c r="F548" s="70">
        <f>SUM(F527:F543)</f>
        <v>488.30854490774215</v>
      </c>
      <c r="G548" s="70">
        <f>SUM(G527:G543)</f>
        <v>0</v>
      </c>
      <c r="H548" s="71">
        <f t="shared" si="73"/>
        <v>0</v>
      </c>
      <c r="I548" s="70">
        <f>SUM(I527:I543)</f>
        <v>488.30854490774215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74">IF($I548=0,"-",C548/$I548)</f>
        <v>0</v>
      </c>
      <c r="D549" s="49">
        <f t="shared" si="74"/>
        <v>0</v>
      </c>
      <c r="E549" s="49">
        <f t="shared" si="74"/>
        <v>0</v>
      </c>
      <c r="F549" s="49">
        <f t="shared" si="74"/>
        <v>1</v>
      </c>
      <c r="G549" s="49">
        <f t="shared" si="74"/>
        <v>0</v>
      </c>
      <c r="H549" s="72">
        <f t="shared" si="74"/>
        <v>0</v>
      </c>
      <c r="I549" s="50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75">SUM(B554:H554)</f>
        <v>0</v>
      </c>
    </row>
    <row r="555" spans="1:9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75"/>
        <v>0</v>
      </c>
    </row>
    <row r="556" spans="1:9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75"/>
        <v>0</v>
      </c>
    </row>
    <row r="557" spans="1:9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75"/>
        <v>0</v>
      </c>
    </row>
    <row r="559" spans="1:9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75"/>
        <v>0</v>
      </c>
    </row>
    <row r="560" spans="1:9" ht="15">
      <c r="A560" s="27" t="s">
        <v>12</v>
      </c>
      <c r="B560" s="380"/>
      <c r="C560" s="381"/>
      <c r="D560" s="381"/>
      <c r="E560" s="382"/>
      <c r="F560" s="41">
        <v>13.167052762141587</v>
      </c>
      <c r="G560" s="380"/>
      <c r="H560" s="382"/>
      <c r="I560" s="43">
        <f>SUM(B560:H560)</f>
        <v>13.167052762141587</v>
      </c>
    </row>
    <row r="561" spans="1:9" ht="15">
      <c r="A561" s="28" t="s">
        <v>58</v>
      </c>
      <c r="B561" s="380"/>
      <c r="C561" s="381"/>
      <c r="D561" s="381"/>
      <c r="E561" s="382"/>
      <c r="F561" s="44">
        <v>1628.6789482631393</v>
      </c>
      <c r="G561" s="380"/>
      <c r="H561" s="382"/>
      <c r="I561" s="40">
        <f t="shared" si="75"/>
        <v>1628.6789482631393</v>
      </c>
    </row>
    <row r="562" spans="1:9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75"/>
        <v>0</v>
      </c>
    </row>
    <row r="565" spans="1:9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75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75"/>
        <v>0</v>
      </c>
    </row>
    <row r="570" spans="1:9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75"/>
        <v>0</v>
      </c>
    </row>
    <row r="571" spans="1:9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75"/>
        <v>0</v>
      </c>
    </row>
    <row r="572" spans="1:9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75"/>
        <v>0</v>
      </c>
    </row>
    <row r="573" spans="1:9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75"/>
        <v>0</v>
      </c>
    </row>
    <row r="574" spans="1:9" ht="15">
      <c r="A574" s="34" t="s">
        <v>26</v>
      </c>
      <c r="B574" s="70">
        <f>SUM(B553:B569)</f>
        <v>0</v>
      </c>
      <c r="C574" s="70">
        <f t="shared" ref="C574:H574" si="76">SUM(C553:C569)</f>
        <v>0</v>
      </c>
      <c r="D574" s="70">
        <f>SUM(D553:D569)</f>
        <v>0</v>
      </c>
      <c r="E574" s="70">
        <f>SUM(E553:E569)</f>
        <v>0</v>
      </c>
      <c r="F574" s="70">
        <f>SUM(F553:F569)</f>
        <v>1641.8460010252809</v>
      </c>
      <c r="G574" s="70">
        <f>SUM(G553:G569)</f>
        <v>0</v>
      </c>
      <c r="H574" s="71">
        <f t="shared" si="76"/>
        <v>0</v>
      </c>
      <c r="I574" s="40">
        <f>SUM(I553:I569)</f>
        <v>1641.8460010252809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77">IF($I574=0,"-",C574/$I574)</f>
        <v>0</v>
      </c>
      <c r="D575" s="49">
        <f t="shared" si="77"/>
        <v>0</v>
      </c>
      <c r="E575" s="49">
        <f t="shared" si="77"/>
        <v>0</v>
      </c>
      <c r="F575" s="49">
        <f t="shared" si="77"/>
        <v>1</v>
      </c>
      <c r="G575" s="49">
        <f t="shared" si="77"/>
        <v>0</v>
      </c>
      <c r="H575" s="72">
        <f t="shared" si="77"/>
        <v>0</v>
      </c>
      <c r="I575" s="50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41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42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26.964203499414346</v>
      </c>
      <c r="C579" s="38">
        <v>0</v>
      </c>
      <c r="D579" s="38">
        <v>5.1411508597398656</v>
      </c>
      <c r="E579" s="38">
        <v>0</v>
      </c>
      <c r="F579" s="396"/>
      <c r="G579" s="38">
        <v>0</v>
      </c>
      <c r="H579" s="39">
        <v>0</v>
      </c>
      <c r="I579" s="40">
        <f>SUM(B579:H579)</f>
        <v>32.105354359154212</v>
      </c>
    </row>
    <row r="580" spans="1:9" ht="15">
      <c r="A580" s="27" t="s">
        <v>8</v>
      </c>
      <c r="B580" s="41">
        <v>65.564315768212438</v>
      </c>
      <c r="C580" s="41">
        <v>0</v>
      </c>
      <c r="D580" s="41">
        <v>16.083265692941151</v>
      </c>
      <c r="E580" s="41">
        <v>0</v>
      </c>
      <c r="F580" s="397"/>
      <c r="G580" s="41">
        <v>0</v>
      </c>
      <c r="H580" s="42">
        <v>0</v>
      </c>
      <c r="I580" s="43">
        <f t="shared" ref="I580:I599" si="78">SUM(B580:H580)</f>
        <v>81.647581461153592</v>
      </c>
    </row>
    <row r="581" spans="1:9" ht="15">
      <c r="A581" s="28" t="s">
        <v>10</v>
      </c>
      <c r="B581" s="44">
        <v>18.966941309609769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78"/>
        <v>18.966941309609769</v>
      </c>
    </row>
    <row r="582" spans="1:9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78"/>
        <v>0</v>
      </c>
    </row>
    <row r="583" spans="1:9" ht="15">
      <c r="A583" s="28" t="s">
        <v>16</v>
      </c>
      <c r="B583" s="44">
        <v>489.09639053158287</v>
      </c>
      <c r="C583" s="44">
        <v>59.241701998606409</v>
      </c>
      <c r="D583" s="44">
        <v>12.773809546743761</v>
      </c>
      <c r="E583" s="44">
        <v>28.489222366006864</v>
      </c>
      <c r="F583" s="397"/>
      <c r="G583" s="44">
        <v>0</v>
      </c>
      <c r="H583" s="45">
        <v>0</v>
      </c>
      <c r="I583" s="40">
        <f>SUM(B583:H583)</f>
        <v>589.60112444293998</v>
      </c>
    </row>
    <row r="584" spans="1:9" ht="15">
      <c r="A584" s="27" t="s">
        <v>67</v>
      </c>
      <c r="B584" s="41">
        <v>1325.0297674807457</v>
      </c>
      <c r="C584" s="41">
        <v>20.1084462557289</v>
      </c>
      <c r="D584" s="41">
        <v>23.776177537716897</v>
      </c>
      <c r="E584" s="41">
        <v>0</v>
      </c>
      <c r="F584" s="397"/>
      <c r="G584" s="41">
        <v>0</v>
      </c>
      <c r="H584" s="42">
        <v>0</v>
      </c>
      <c r="I584" s="43">
        <f t="shared" si="78"/>
        <v>1368.9143912741915</v>
      </c>
    </row>
    <row r="585" spans="1:9" ht="15">
      <c r="A585" s="28" t="s">
        <v>57</v>
      </c>
      <c r="B585" s="44">
        <v>0</v>
      </c>
      <c r="C585" s="44">
        <v>0</v>
      </c>
      <c r="D585" s="44">
        <v>0.20626206825020518</v>
      </c>
      <c r="E585" s="44">
        <v>96.218089709235059</v>
      </c>
      <c r="F585" s="397"/>
      <c r="G585" s="44">
        <v>0</v>
      </c>
      <c r="H585" s="45">
        <v>0</v>
      </c>
      <c r="I585" s="40">
        <f t="shared" si="78"/>
        <v>96.424351777485271</v>
      </c>
    </row>
    <row r="586" spans="1:9" ht="15">
      <c r="A586" s="27" t="s">
        <v>12</v>
      </c>
      <c r="B586" s="41">
        <v>0</v>
      </c>
      <c r="C586" s="41">
        <v>0</v>
      </c>
      <c r="D586" s="41">
        <v>4.2990312950132899E-2</v>
      </c>
      <c r="E586" s="41">
        <v>1.2569296634151619</v>
      </c>
      <c r="F586" s="397"/>
      <c r="G586" s="41">
        <v>0</v>
      </c>
      <c r="H586" s="42">
        <v>0</v>
      </c>
      <c r="I586" s="43">
        <f>SUM(B586:H586)</f>
        <v>1.2999199763652949</v>
      </c>
    </row>
    <row r="587" spans="1:9" ht="15">
      <c r="A587" s="28" t="s">
        <v>58</v>
      </c>
      <c r="B587" s="44">
        <v>0</v>
      </c>
      <c r="C587" s="44">
        <v>0</v>
      </c>
      <c r="D587" s="44">
        <v>0</v>
      </c>
      <c r="E587" s="44">
        <v>29.862226464269895</v>
      </c>
      <c r="F587" s="397"/>
      <c r="G587" s="44">
        <v>0</v>
      </c>
      <c r="H587" s="45">
        <v>0</v>
      </c>
      <c r="I587" s="40">
        <f t="shared" si="78"/>
        <v>29.862226464269895</v>
      </c>
    </row>
    <row r="588" spans="1:9" ht="15">
      <c r="A588" s="27" t="s">
        <v>17</v>
      </c>
      <c r="B588" s="41">
        <v>118.52808702677599</v>
      </c>
      <c r="C588" s="41">
        <v>0.64222010621528991</v>
      </c>
      <c r="D588" s="41">
        <v>15.043159292191017</v>
      </c>
      <c r="E588" s="41">
        <v>2.0506431791682997</v>
      </c>
      <c r="F588" s="397"/>
      <c r="G588" s="41">
        <v>0</v>
      </c>
      <c r="H588" s="42">
        <v>0</v>
      </c>
      <c r="I588" s="43">
        <f>SUM(B588:H588)</f>
        <v>136.26410960435061</v>
      </c>
    </row>
    <row r="589" spans="1:9" ht="15">
      <c r="A589" s="28" t="s">
        <v>139</v>
      </c>
      <c r="B589" s="44">
        <v>4612.8156531527738</v>
      </c>
      <c r="C589" s="44">
        <v>726.9187820736679</v>
      </c>
      <c r="D589" s="44">
        <v>141.7718403791749</v>
      </c>
      <c r="E589" s="44">
        <v>111.63390136810905</v>
      </c>
      <c r="F589" s="397"/>
      <c r="G589" s="44">
        <v>0</v>
      </c>
      <c r="H589" s="45">
        <v>0</v>
      </c>
      <c r="I589" s="40">
        <f>SUM(B589:H589)</f>
        <v>5593.1401769737258</v>
      </c>
    </row>
    <row r="590" spans="1:9" ht="15">
      <c r="A590" s="27" t="s">
        <v>25</v>
      </c>
      <c r="B590" s="41">
        <v>982.20102587319798</v>
      </c>
      <c r="C590" s="41">
        <v>0</v>
      </c>
      <c r="D590" s="41">
        <v>2166.2734104895944</v>
      </c>
      <c r="E590" s="41">
        <v>477.36740369434938</v>
      </c>
      <c r="F590" s="397"/>
      <c r="G590" s="41">
        <v>1484.1427581758542</v>
      </c>
      <c r="H590" s="42">
        <v>0.3863714079358222</v>
      </c>
      <c r="I590" s="43">
        <f t="shared" si="78"/>
        <v>5110.3709696409323</v>
      </c>
    </row>
    <row r="591" spans="1:9" ht="15">
      <c r="A591" s="28" t="s">
        <v>24</v>
      </c>
      <c r="B591" s="44">
        <v>2192.9513406741844</v>
      </c>
      <c r="C591" s="44">
        <v>13.902920158494577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>SUM(B591:H591)</f>
        <v>2206.8542608326788</v>
      </c>
    </row>
    <row r="592" spans="1:9" ht="15">
      <c r="A592" s="27" t="s">
        <v>59</v>
      </c>
      <c r="B592" s="41">
        <v>35.199091363630771</v>
      </c>
      <c r="C592" s="41">
        <v>0</v>
      </c>
      <c r="D592" s="41">
        <v>6.2573619067929673</v>
      </c>
      <c r="E592" s="41">
        <v>0</v>
      </c>
      <c r="F592" s="397"/>
      <c r="G592" s="41">
        <v>0</v>
      </c>
      <c r="H592" s="42">
        <v>0</v>
      </c>
      <c r="I592" s="43">
        <f>SUM(B592:H592)</f>
        <v>41.456453270423737</v>
      </c>
    </row>
    <row r="593" spans="1:42" ht="15">
      <c r="A593" s="28" t="s">
        <v>22</v>
      </c>
      <c r="B593" s="44">
        <v>506.93514948212385</v>
      </c>
      <c r="C593" s="44">
        <v>0</v>
      </c>
      <c r="D593" s="44">
        <v>31.267363686029153</v>
      </c>
      <c r="E593" s="44">
        <v>0</v>
      </c>
      <c r="F593" s="397"/>
      <c r="G593" s="44">
        <v>0</v>
      </c>
      <c r="H593" s="45">
        <v>0</v>
      </c>
      <c r="I593" s="40">
        <f t="shared" si="78"/>
        <v>538.20251316815302</v>
      </c>
    </row>
    <row r="594" spans="1:42" ht="15">
      <c r="A594" s="27" t="s">
        <v>21</v>
      </c>
      <c r="B594" s="41">
        <v>66.627377752900458</v>
      </c>
      <c r="C594" s="41">
        <v>0</v>
      </c>
      <c r="D594" s="41">
        <v>1.2310245907174573</v>
      </c>
      <c r="E594" s="41">
        <v>0</v>
      </c>
      <c r="F594" s="397"/>
      <c r="G594" s="41">
        <v>0</v>
      </c>
      <c r="H594" s="42">
        <v>0</v>
      </c>
      <c r="I594" s="43">
        <f>SUM(B594:H594)</f>
        <v>67.858402343617911</v>
      </c>
    </row>
    <row r="595" spans="1:42" ht="15">
      <c r="A595" s="29" t="s">
        <v>63</v>
      </c>
      <c r="B595" s="44">
        <v>545.31426662922593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78"/>
        <v>545.31426662922593</v>
      </c>
    </row>
    <row r="596" spans="1:42">
      <c r="A596" s="58" t="s">
        <v>23</v>
      </c>
      <c r="B596" s="62">
        <v>545.31426662922593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78"/>
        <v>545.31426662922593</v>
      </c>
    </row>
    <row r="597" spans="1:42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78"/>
        <v>0</v>
      </c>
    </row>
    <row r="598" spans="1:42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78"/>
        <v>0</v>
      </c>
    </row>
    <row r="599" spans="1:42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78"/>
        <v>0</v>
      </c>
    </row>
    <row r="600" spans="1:42" ht="15">
      <c r="A600" s="34" t="s">
        <v>26</v>
      </c>
      <c r="B600" s="70">
        <f>SUM(B579:B595)</f>
        <v>10986.193610544378</v>
      </c>
      <c r="C600" s="70">
        <f t="shared" ref="C600:H600" si="79">SUM(C579:C595)</f>
        <v>820.81407059271305</v>
      </c>
      <c r="D600" s="70">
        <f>SUM(D579:D595)</f>
        <v>2419.8678163628419</v>
      </c>
      <c r="E600" s="70">
        <f>SUM(E579:E595)</f>
        <v>746.87841644455375</v>
      </c>
      <c r="F600" s="70">
        <f>SUM(F579:F595)</f>
        <v>0</v>
      </c>
      <c r="G600" s="70">
        <f>SUM(G579:G595)</f>
        <v>1484.1427581758542</v>
      </c>
      <c r="H600" s="71">
        <f t="shared" si="79"/>
        <v>0.3863714079358222</v>
      </c>
      <c r="I600" s="40">
        <f>SUM(I579:I595)</f>
        <v>16458.283043528278</v>
      </c>
    </row>
    <row r="601" spans="1:42" ht="15" thickBot="1">
      <c r="A601" s="61" t="s">
        <v>86</v>
      </c>
      <c r="B601" s="49">
        <f>IF($I600=0,"-",B600/$I600)</f>
        <v>0.66751760080249478</v>
      </c>
      <c r="C601" s="49">
        <f t="shared" ref="C601:H601" si="80">IF($I600=0,"-",C600/$I600)</f>
        <v>4.9872399716413517E-2</v>
      </c>
      <c r="D601" s="49">
        <f t="shared" si="80"/>
        <v>0.14703039253626043</v>
      </c>
      <c r="E601" s="49">
        <f t="shared" si="80"/>
        <v>4.5380093079529407E-2</v>
      </c>
      <c r="F601" s="49">
        <f t="shared" si="80"/>
        <v>0</v>
      </c>
      <c r="G601" s="49">
        <f t="shared" si="80"/>
        <v>9.0176038062454417E-2</v>
      </c>
      <c r="H601" s="72">
        <f t="shared" si="80"/>
        <v>2.3475802847354181E-5</v>
      </c>
      <c r="I601" s="50">
        <f>SUM(B601:H601)</f>
        <v>1</v>
      </c>
    </row>
    <row r="602" spans="1:42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2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2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2" ht="15">
      <c r="A605" s="26" t="s">
        <v>7</v>
      </c>
      <c r="B605" s="38">
        <v>81.452865872237311</v>
      </c>
      <c r="C605" s="38">
        <v>0</v>
      </c>
      <c r="D605" s="38">
        <v>5.5694267263068244</v>
      </c>
      <c r="E605" s="38">
        <v>0</v>
      </c>
      <c r="F605" s="396"/>
      <c r="G605" s="38">
        <v>0</v>
      </c>
      <c r="H605" s="39">
        <v>0</v>
      </c>
      <c r="I605" s="40">
        <f>SUM(B605:H605)</f>
        <v>87.022292598544141</v>
      </c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</row>
    <row r="606" spans="1:42" ht="15">
      <c r="A606" s="27" t="s">
        <v>8</v>
      </c>
      <c r="B606" s="41">
        <v>419.03217430803204</v>
      </c>
      <c r="C606" s="41">
        <v>0</v>
      </c>
      <c r="D606" s="41">
        <v>28.651772602258603</v>
      </c>
      <c r="E606" s="41">
        <v>0</v>
      </c>
      <c r="F606" s="397"/>
      <c r="G606" s="41">
        <v>0</v>
      </c>
      <c r="H606" s="42">
        <v>0</v>
      </c>
      <c r="I606" s="43">
        <f t="shared" ref="I606:I625" si="81">SUM(B606:H606)</f>
        <v>447.68394691029062</v>
      </c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</row>
    <row r="607" spans="1:42" ht="15">
      <c r="A607" s="28" t="s">
        <v>10</v>
      </c>
      <c r="B607" s="44">
        <v>1544.8614245764677</v>
      </c>
      <c r="C607" s="44">
        <v>0</v>
      </c>
      <c r="D607" s="44">
        <v>105.63155039839094</v>
      </c>
      <c r="E607" s="44">
        <v>0</v>
      </c>
      <c r="F607" s="397"/>
      <c r="G607" s="44">
        <v>0</v>
      </c>
      <c r="H607" s="45">
        <v>0</v>
      </c>
      <c r="I607" s="40">
        <f t="shared" si="81"/>
        <v>1650.4929749748587</v>
      </c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</row>
    <row r="608" spans="1:42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81"/>
        <v>0</v>
      </c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</row>
    <row r="609" spans="1:42" ht="15">
      <c r="A609" s="28" t="s">
        <v>16</v>
      </c>
      <c r="B609" s="44">
        <v>1750.7336908444777</v>
      </c>
      <c r="C609" s="44">
        <v>0</v>
      </c>
      <c r="D609" s="44">
        <v>137.86791740199229</v>
      </c>
      <c r="E609" s="44">
        <v>0</v>
      </c>
      <c r="F609" s="397"/>
      <c r="G609" s="44">
        <v>0</v>
      </c>
      <c r="H609" s="45">
        <v>0</v>
      </c>
      <c r="I609" s="40">
        <f>SUM(B609:H609)</f>
        <v>1888.6016082464701</v>
      </c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</row>
    <row r="610" spans="1:42" ht="15">
      <c r="A610" s="27" t="s">
        <v>67</v>
      </c>
      <c r="B610" s="41">
        <v>9923.2648998946279</v>
      </c>
      <c r="C610" s="41">
        <v>0</v>
      </c>
      <c r="D610" s="41">
        <v>781.44372998091478</v>
      </c>
      <c r="E610" s="41">
        <v>0</v>
      </c>
      <c r="F610" s="397"/>
      <c r="G610" s="41">
        <v>0</v>
      </c>
      <c r="H610" s="42">
        <v>0</v>
      </c>
      <c r="I610" s="43">
        <f t="shared" si="81"/>
        <v>10704.708629875542</v>
      </c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</row>
    <row r="611" spans="1:42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81"/>
        <v>0</v>
      </c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</row>
    <row r="612" spans="1:42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</row>
    <row r="613" spans="1:42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81"/>
        <v>0</v>
      </c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</row>
    <row r="614" spans="1:42" ht="15">
      <c r="A614" s="27" t="s">
        <v>17</v>
      </c>
      <c r="B614" s="41">
        <v>693.36991409049472</v>
      </c>
      <c r="C614" s="41">
        <v>0</v>
      </c>
      <c r="D614" s="41">
        <v>54.601945769801624</v>
      </c>
      <c r="E614" s="41">
        <v>0</v>
      </c>
      <c r="F614" s="397"/>
      <c r="G614" s="41">
        <v>0</v>
      </c>
      <c r="H614" s="42">
        <v>0</v>
      </c>
      <c r="I614" s="43">
        <f>SUM(B614:H614)</f>
        <v>747.97185986029638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</row>
    <row r="615" spans="1:42" ht="15">
      <c r="A615" s="28" t="s">
        <v>139</v>
      </c>
      <c r="B615" s="44">
        <v>4589.1748470353559</v>
      </c>
      <c r="C615" s="44">
        <v>0</v>
      </c>
      <c r="D615" s="44">
        <v>1449.213109590112</v>
      </c>
      <c r="E615" s="44">
        <v>0</v>
      </c>
      <c r="F615" s="397"/>
      <c r="G615" s="44">
        <v>0</v>
      </c>
      <c r="H615" s="45">
        <v>0</v>
      </c>
      <c r="I615" s="40">
        <f>SUM(B615:H615)</f>
        <v>6038.3879566254682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</row>
    <row r="616" spans="1:42" ht="15">
      <c r="A616" s="27" t="s">
        <v>25</v>
      </c>
      <c r="B616" s="41">
        <v>831.04602969675602</v>
      </c>
      <c r="C616" s="41">
        <v>0</v>
      </c>
      <c r="D616" s="41">
        <v>944.00374247107243</v>
      </c>
      <c r="E616" s="41">
        <v>5001.7957638735661</v>
      </c>
      <c r="F616" s="397"/>
      <c r="G616" s="41">
        <v>1309.9941286335529</v>
      </c>
      <c r="H616" s="42">
        <v>0</v>
      </c>
      <c r="I616" s="43">
        <f t="shared" si="81"/>
        <v>8086.8396646749479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</row>
    <row r="617" spans="1:42" ht="15">
      <c r="A617" s="28" t="s">
        <v>24</v>
      </c>
      <c r="B617" s="44">
        <v>2482.9035045857845</v>
      </c>
      <c r="C617" s="44">
        <v>0</v>
      </c>
      <c r="D617" s="44">
        <v>577.87497739866387</v>
      </c>
      <c r="E617" s="44">
        <v>0</v>
      </c>
      <c r="F617" s="397"/>
      <c r="G617" s="44">
        <v>0</v>
      </c>
      <c r="H617" s="45">
        <v>0</v>
      </c>
      <c r="I617" s="40">
        <f>SUM(B617:H617)</f>
        <v>3060.7784819844483</v>
      </c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</row>
    <row r="618" spans="1:42" ht="15">
      <c r="A618" s="27" t="s">
        <v>59</v>
      </c>
      <c r="B618" s="41">
        <v>9367.0782094454025</v>
      </c>
      <c r="C618" s="41">
        <v>0</v>
      </c>
      <c r="D618" s="41">
        <v>983.28445292520792</v>
      </c>
      <c r="E618" s="41">
        <v>0</v>
      </c>
      <c r="F618" s="397"/>
      <c r="G618" s="41">
        <v>0</v>
      </c>
      <c r="H618" s="42">
        <v>0</v>
      </c>
      <c r="I618" s="43">
        <f>SUM(B618:H618)</f>
        <v>10350.362662370611</v>
      </c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</row>
    <row r="619" spans="1:42" ht="15">
      <c r="A619" s="28" t="s">
        <v>22</v>
      </c>
      <c r="B619" s="44">
        <v>1195.3965493790765</v>
      </c>
      <c r="C619" s="44">
        <v>0</v>
      </c>
      <c r="D619" s="44">
        <v>125.48361568067654</v>
      </c>
      <c r="E619" s="44">
        <v>0</v>
      </c>
      <c r="F619" s="397"/>
      <c r="G619" s="44">
        <v>0</v>
      </c>
      <c r="H619" s="45">
        <v>0</v>
      </c>
      <c r="I619" s="40">
        <f t="shared" si="81"/>
        <v>1320.8801650597532</v>
      </c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</row>
    <row r="620" spans="1:42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</row>
    <row r="621" spans="1:42" ht="15">
      <c r="A621" s="29" t="s">
        <v>63</v>
      </c>
      <c r="B621" s="44">
        <v>188.20680923721719</v>
      </c>
      <c r="C621" s="44">
        <v>0</v>
      </c>
      <c r="D621" s="44">
        <v>518.0136038679799</v>
      </c>
      <c r="E621" s="44">
        <v>0</v>
      </c>
      <c r="F621" s="397"/>
      <c r="G621" s="44">
        <v>0</v>
      </c>
      <c r="H621" s="45">
        <v>0</v>
      </c>
      <c r="I621" s="40">
        <f t="shared" si="81"/>
        <v>706.22041310519705</v>
      </c>
      <c r="AG621" s="15"/>
      <c r="AH621" s="14"/>
      <c r="AI621" s="14"/>
      <c r="AJ621" s="14"/>
      <c r="AK621" s="14"/>
      <c r="AL621" s="14"/>
      <c r="AM621" s="14"/>
      <c r="AN621" s="14"/>
      <c r="AO621" s="14"/>
      <c r="AP621" s="14"/>
    </row>
    <row r="622" spans="1:42">
      <c r="A622" s="58" t="s">
        <v>23</v>
      </c>
      <c r="B622" s="62">
        <v>184.46280923721719</v>
      </c>
      <c r="C622" s="62">
        <v>0</v>
      </c>
      <c r="D622" s="62">
        <v>517.75760386797992</v>
      </c>
      <c r="E622" s="62">
        <v>0</v>
      </c>
      <c r="F622" s="397"/>
      <c r="G622" s="62">
        <v>0</v>
      </c>
      <c r="H622" s="63">
        <v>0</v>
      </c>
      <c r="I622" s="64">
        <f t="shared" si="81"/>
        <v>702.22041310519717</v>
      </c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</row>
    <row r="623" spans="1:42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81"/>
        <v>0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</row>
    <row r="624" spans="1:42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81"/>
        <v>0</v>
      </c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</row>
    <row r="625" spans="1:42" ht="15" thickBot="1">
      <c r="A625" s="60" t="s">
        <v>11</v>
      </c>
      <c r="B625" s="54">
        <v>3.7439999999999998</v>
      </c>
      <c r="C625" s="54">
        <v>0</v>
      </c>
      <c r="D625" s="54">
        <v>0.25600000000000001</v>
      </c>
      <c r="E625" s="54">
        <v>0</v>
      </c>
      <c r="F625" s="398"/>
      <c r="G625" s="54">
        <v>0</v>
      </c>
      <c r="H625" s="68">
        <v>0</v>
      </c>
      <c r="I625" s="69">
        <f t="shared" si="81"/>
        <v>4</v>
      </c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</row>
    <row r="626" spans="1:42" ht="15">
      <c r="A626" s="34" t="s">
        <v>26</v>
      </c>
      <c r="B626" s="70">
        <f>SUM(B605:B621)</f>
        <v>33066.520918965929</v>
      </c>
      <c r="C626" s="70">
        <f t="shared" ref="C626:H626" si="82">SUM(C605:C621)</f>
        <v>0</v>
      </c>
      <c r="D626" s="70">
        <f>SUM(D605:D621)</f>
        <v>5711.6398448133787</v>
      </c>
      <c r="E626" s="70">
        <f>SUM(E605:E621)</f>
        <v>5001.7957638735661</v>
      </c>
      <c r="F626" s="70">
        <f>SUM(F605:F621)</f>
        <v>0</v>
      </c>
      <c r="G626" s="70">
        <f>SUM(G605:G621)</f>
        <v>1309.9941286335529</v>
      </c>
      <c r="H626" s="71">
        <f t="shared" si="82"/>
        <v>0</v>
      </c>
      <c r="I626" s="40">
        <f>SUM(I605:I621)</f>
        <v>45089.950656286426</v>
      </c>
    </row>
    <row r="627" spans="1:42" ht="15" thickBot="1">
      <c r="A627" s="61" t="s">
        <v>86</v>
      </c>
      <c r="B627" s="49">
        <f>IF($I626=0,"-",B626/$I626)</f>
        <v>0.73334568873287964</v>
      </c>
      <c r="C627" s="49">
        <f t="shared" ref="C627:H627" si="83">IF($I626=0,"-",C626/$I626)</f>
        <v>0</v>
      </c>
      <c r="D627" s="49">
        <f t="shared" si="83"/>
        <v>0.12667212453507229</v>
      </c>
      <c r="E627" s="49">
        <f t="shared" si="83"/>
        <v>0.11092928005181166</v>
      </c>
      <c r="F627" s="49">
        <f t="shared" si="83"/>
        <v>0</v>
      </c>
      <c r="G627" s="49">
        <f t="shared" si="83"/>
        <v>2.9052906680236384E-2</v>
      </c>
      <c r="H627" s="72">
        <f t="shared" si="83"/>
        <v>0</v>
      </c>
      <c r="I627" s="50">
        <f>SUM(B627:H627)</f>
        <v>1</v>
      </c>
    </row>
    <row r="628" spans="1:42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2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2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2" ht="15">
      <c r="A631" s="26" t="s">
        <v>7</v>
      </c>
      <c r="B631" s="38">
        <v>0.5396483191986049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0.5396483191986049</v>
      </c>
    </row>
    <row r="632" spans="1:42" ht="15">
      <c r="A632" s="27" t="s">
        <v>8</v>
      </c>
      <c r="B632" s="41">
        <v>16.889985806765043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4">SUM(B632:H632)</f>
        <v>16.889985806765043</v>
      </c>
    </row>
    <row r="633" spans="1:42" ht="15">
      <c r="A633" s="28" t="s">
        <v>10</v>
      </c>
      <c r="B633" s="44">
        <v>38.006214253937458</v>
      </c>
      <c r="C633" s="44">
        <v>0</v>
      </c>
      <c r="D633" s="44">
        <v>0.12175083371475939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4"/>
        <v>38.127965087652214</v>
      </c>
    </row>
    <row r="634" spans="1:42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4"/>
        <v>0</v>
      </c>
    </row>
    <row r="635" spans="1:42" ht="15">
      <c r="A635" s="28" t="s">
        <v>16</v>
      </c>
      <c r="B635" s="44">
        <v>452.79645887813501</v>
      </c>
      <c r="C635" s="44">
        <v>1.9570146755455995</v>
      </c>
      <c r="D635" s="44">
        <v>36.486216320808921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491.23968987448956</v>
      </c>
    </row>
    <row r="636" spans="1:42" ht="15">
      <c r="A636" s="27" t="s">
        <v>67</v>
      </c>
      <c r="B636" s="41">
        <v>7.583236881637994</v>
      </c>
      <c r="C636" s="41">
        <v>0.17113702169000217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4"/>
        <v>7.7543739033279966</v>
      </c>
    </row>
    <row r="637" spans="1:42" ht="15">
      <c r="A637" s="28" t="s">
        <v>57</v>
      </c>
      <c r="B637" s="44">
        <v>0</v>
      </c>
      <c r="C637" s="44">
        <v>1.075046620449666</v>
      </c>
      <c r="D637" s="44">
        <v>0</v>
      </c>
      <c r="E637" s="44">
        <v>52.178098031081227</v>
      </c>
      <c r="F637" s="44">
        <v>2060.6581280952055</v>
      </c>
      <c r="G637" s="44">
        <v>0</v>
      </c>
      <c r="H637" s="45">
        <v>0</v>
      </c>
      <c r="I637" s="40">
        <f t="shared" si="84"/>
        <v>2113.9112727467364</v>
      </c>
    </row>
    <row r="638" spans="1:42" ht="15">
      <c r="A638" s="27" t="s">
        <v>12</v>
      </c>
      <c r="B638" s="41">
        <v>0</v>
      </c>
      <c r="C638" s="41">
        <v>0</v>
      </c>
      <c r="D638" s="41">
        <v>0</v>
      </c>
      <c r="E638" s="41">
        <v>30.494279917223345</v>
      </c>
      <c r="F638" s="41">
        <v>0</v>
      </c>
      <c r="G638" s="41">
        <v>0</v>
      </c>
      <c r="H638" s="42">
        <v>0</v>
      </c>
      <c r="I638" s="43">
        <f>SUM(B638:H638)</f>
        <v>30.494279917223345</v>
      </c>
    </row>
    <row r="639" spans="1:42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4"/>
        <v>0</v>
      </c>
    </row>
    <row r="640" spans="1:42" ht="15">
      <c r="A640" s="27" t="s">
        <v>17</v>
      </c>
      <c r="B640" s="41">
        <v>73.993453754279159</v>
      </c>
      <c r="C640" s="41">
        <v>0</v>
      </c>
      <c r="D640" s="41">
        <v>0.35821946137312899</v>
      </c>
      <c r="E640" s="41">
        <v>2.179662695949661</v>
      </c>
      <c r="F640" s="41">
        <v>0</v>
      </c>
      <c r="G640" s="41">
        <v>0</v>
      </c>
      <c r="H640" s="42">
        <v>0</v>
      </c>
      <c r="I640" s="43">
        <f>SUM(B640:H640)</f>
        <v>76.531335911601943</v>
      </c>
    </row>
    <row r="641" spans="1:9" ht="15">
      <c r="A641" s="28" t="s">
        <v>139</v>
      </c>
      <c r="B641" s="44">
        <v>54.384827936161074</v>
      </c>
      <c r="C641" s="44">
        <v>0</v>
      </c>
      <c r="D641" s="44">
        <v>14.056103413608556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68.440931349769627</v>
      </c>
    </row>
    <row r="642" spans="1:9" ht="15">
      <c r="A642" s="27" t="s">
        <v>25</v>
      </c>
      <c r="B642" s="41">
        <v>208.50283167171651</v>
      </c>
      <c r="C642" s="41">
        <v>0.27091262227574231</v>
      </c>
      <c r="D642" s="41">
        <v>4.3127353749017949</v>
      </c>
      <c r="E642" s="41">
        <v>346.46641849230082</v>
      </c>
      <c r="F642" s="41">
        <v>0</v>
      </c>
      <c r="G642" s="41">
        <v>116.83549345062644</v>
      </c>
      <c r="H642" s="42">
        <v>1.6392009421986951</v>
      </c>
      <c r="I642" s="43">
        <f t="shared" si="84"/>
        <v>678.02759255402009</v>
      </c>
    </row>
    <row r="643" spans="1:9" ht="15">
      <c r="A643" s="28" t="s">
        <v>24</v>
      </c>
      <c r="B643" s="44">
        <v>42.875361138316684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42.875361138316684</v>
      </c>
    </row>
    <row r="644" spans="1:9" ht="15">
      <c r="A644" s="27" t="s">
        <v>59</v>
      </c>
      <c r="B644" s="41">
        <v>404.08840670194871</v>
      </c>
      <c r="C644" s="41">
        <v>18.303833359137212</v>
      </c>
      <c r="D644" s="41">
        <v>230.09100859983786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652.48324866092378</v>
      </c>
    </row>
    <row r="645" spans="1:9" ht="15">
      <c r="A645" s="28" t="s">
        <v>22</v>
      </c>
      <c r="B645" s="44">
        <v>387.00953719830551</v>
      </c>
      <c r="C645" s="44">
        <v>0</v>
      </c>
      <c r="D645" s="44">
        <v>0</v>
      </c>
      <c r="E645" s="44">
        <v>0</v>
      </c>
      <c r="F645" s="44">
        <v>72.294218911720336</v>
      </c>
      <c r="G645" s="44">
        <v>0</v>
      </c>
      <c r="H645" s="45">
        <v>0</v>
      </c>
      <c r="I645" s="40">
        <f>SUM(B645:H645)</f>
        <v>459.30375611002586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63</v>
      </c>
      <c r="B647" s="44">
        <v>9.4819333705214497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4"/>
        <v>9.4819333705214497</v>
      </c>
    </row>
    <row r="648" spans="1:9">
      <c r="A648" s="58" t="s">
        <v>23</v>
      </c>
      <c r="B648" s="62">
        <v>9.4819333705214497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84"/>
        <v>9.4819333705214497</v>
      </c>
    </row>
    <row r="649" spans="1:9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4"/>
        <v>0</v>
      </c>
    </row>
    <row r="650" spans="1:9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84"/>
        <v>0</v>
      </c>
    </row>
    <row r="651" spans="1:9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84"/>
        <v>0</v>
      </c>
    </row>
    <row r="652" spans="1:9" ht="15">
      <c r="A652" s="34" t="s">
        <v>26</v>
      </c>
      <c r="B652" s="70">
        <f>SUM(B631:B647)</f>
        <v>1696.151895910923</v>
      </c>
      <c r="C652" s="70">
        <f t="shared" ref="C652:H652" si="85">SUM(C631:C647)</f>
        <v>21.777944299098223</v>
      </c>
      <c r="D652" s="70">
        <f>SUM(D631:D647)</f>
        <v>285.42603400424503</v>
      </c>
      <c r="E652" s="70">
        <f>SUM(E631:E647)</f>
        <v>431.31845913655502</v>
      </c>
      <c r="F652" s="70">
        <f>SUM(F631:F647)</f>
        <v>2132.9523470069257</v>
      </c>
      <c r="G652" s="70">
        <f>SUM(G631:G647)</f>
        <v>116.83549345062644</v>
      </c>
      <c r="H652" s="71">
        <f t="shared" si="85"/>
        <v>1.6392009421986951</v>
      </c>
      <c r="I652" s="40">
        <v>5150.9275701424285</v>
      </c>
    </row>
    <row r="653" spans="1:9" ht="15" thickBot="1">
      <c r="A653" s="61" t="s">
        <v>86</v>
      </c>
      <c r="B653" s="49">
        <f>IF($I652=0,"-",B652/$I652)</f>
        <v>0.32929057394298067</v>
      </c>
      <c r="C653" s="49">
        <f t="shared" ref="C653:H653" si="86">IF($I652=0,"-",C652/$I652)</f>
        <v>4.2279655465037027E-3</v>
      </c>
      <c r="D653" s="49">
        <f t="shared" si="86"/>
        <v>5.5412550480952054E-2</v>
      </c>
      <c r="E653" s="49">
        <f t="shared" si="86"/>
        <v>8.373607535013905E-2</v>
      </c>
      <c r="F653" s="49">
        <f t="shared" si="86"/>
        <v>0.41409092206434334</v>
      </c>
      <c r="G653" s="49">
        <f t="shared" si="86"/>
        <v>2.2682418236254838E-2</v>
      </c>
      <c r="H653" s="72">
        <f t="shared" si="86"/>
        <v>3.1823412771330611E-4</v>
      </c>
      <c r="I653" s="50">
        <f>SUM(B653:H653)</f>
        <v>0.90975873974888688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AP653"/>
  <sheetViews>
    <sheetView zoomScale="60" zoomScaleNormal="60" workbookViewId="0">
      <selection activeCell="A2" sqref="A2"/>
    </sheetView>
  </sheetViews>
  <sheetFormatPr baseColWidth="10" defaultColWidth="12.625" defaultRowHeight="14.25"/>
  <cols>
    <col min="1" max="1" width="53.25" style="2" bestFit="1" customWidth="1"/>
    <col min="2" max="9" width="16.625" style="2" customWidth="1"/>
    <col min="10" max="10" width="16.625" style="1" customWidth="1"/>
    <col min="11" max="11" width="36.625" style="1" customWidth="1"/>
    <col min="12" max="20" width="16.625" style="1" customWidth="1"/>
    <col min="21" max="21" width="36.625" style="1" customWidth="1"/>
    <col min="22" max="35" width="16.625" style="2" customWidth="1"/>
    <col min="36" max="42" width="16.625" style="1" customWidth="1"/>
    <col min="43" max="16384" width="12.625" style="1"/>
  </cols>
  <sheetData>
    <row r="1" spans="1:11" s="51" customFormat="1" ht="15" customHeight="1" thickTop="1">
      <c r="A1" s="412" t="s">
        <v>88</v>
      </c>
      <c r="B1" s="413"/>
      <c r="C1" s="413"/>
      <c r="D1" s="413"/>
      <c r="E1" s="413"/>
      <c r="F1" s="413"/>
      <c r="G1" s="413"/>
      <c r="H1" s="413"/>
      <c r="I1" s="414"/>
      <c r="J1"/>
    </row>
    <row r="2" spans="1:11" s="5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</row>
    <row r="3" spans="1:11" s="51" customFormat="1" ht="36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</row>
    <row r="4" spans="1:11" s="5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J4"/>
    </row>
    <row r="5" spans="1:11" ht="28.5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1"/>
    </row>
    <row r="6" spans="1:11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11" ht="15">
      <c r="A7" s="26" t="s">
        <v>7</v>
      </c>
      <c r="B7" s="38">
        <f>B33+B85</f>
        <v>140.69557964065763</v>
      </c>
      <c r="C7" s="38">
        <f t="shared" ref="C7:H7" si="0">C33+C85</f>
        <v>2412.4841782953631</v>
      </c>
      <c r="D7" s="38">
        <f t="shared" si="0"/>
        <v>619.99028725327491</v>
      </c>
      <c r="E7" s="38">
        <f t="shared" si="0"/>
        <v>6.8857343299372903E-3</v>
      </c>
      <c r="F7" s="38">
        <f>F59+F85</f>
        <v>0.64700913350345646</v>
      </c>
      <c r="G7" s="38">
        <f t="shared" si="0"/>
        <v>0</v>
      </c>
      <c r="H7" s="39">
        <f t="shared" si="0"/>
        <v>0</v>
      </c>
      <c r="I7" s="40">
        <f>SUM(B7:H7)</f>
        <v>3173.8239400571292</v>
      </c>
      <c r="J7" s="290"/>
      <c r="K7" s="32">
        <v>0</v>
      </c>
    </row>
    <row r="8" spans="1:11" ht="15">
      <c r="A8" s="27" t="s">
        <v>8</v>
      </c>
      <c r="B8" s="41">
        <f t="shared" ref="B8:H23" si="1">B34+B86</f>
        <v>586.11988024916229</v>
      </c>
      <c r="C8" s="41">
        <f t="shared" si="1"/>
        <v>3.0844821133620753E-3</v>
      </c>
      <c r="D8" s="41">
        <f t="shared" si="1"/>
        <v>42.918139122813891</v>
      </c>
      <c r="E8" s="41">
        <f t="shared" si="1"/>
        <v>3.0844821133620753E-3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629.04418833620275</v>
      </c>
      <c r="J8" s="290"/>
      <c r="K8" s="32">
        <v>0</v>
      </c>
    </row>
    <row r="9" spans="1:11" ht="15">
      <c r="A9" s="28" t="s">
        <v>10</v>
      </c>
      <c r="B9" s="44">
        <f t="shared" si="1"/>
        <v>1773.9350180084709</v>
      </c>
      <c r="C9" s="44">
        <f t="shared" si="1"/>
        <v>0</v>
      </c>
      <c r="D9" s="44">
        <f t="shared" si="1"/>
        <v>3663.2166480147284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5437.1516660231991</v>
      </c>
      <c r="J9" s="290"/>
      <c r="K9" s="32">
        <v>0</v>
      </c>
    </row>
    <row r="10" spans="1:11" ht="15">
      <c r="A10" s="27" t="s">
        <v>55</v>
      </c>
      <c r="B10" s="41">
        <f t="shared" si="1"/>
        <v>0</v>
      </c>
      <c r="C10" s="41">
        <f t="shared" si="1"/>
        <v>0</v>
      </c>
      <c r="D10" s="41">
        <f t="shared" si="1"/>
        <v>0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0</v>
      </c>
      <c r="J10" s="290"/>
      <c r="K10" s="32">
        <v>0</v>
      </c>
    </row>
    <row r="11" spans="1:11" ht="15">
      <c r="A11" s="28" t="s">
        <v>16</v>
      </c>
      <c r="B11" s="44">
        <f t="shared" si="1"/>
        <v>4268.0705142354072</v>
      </c>
      <c r="C11" s="44">
        <f t="shared" si="1"/>
        <v>1575.5218378607076</v>
      </c>
      <c r="D11" s="44">
        <f t="shared" si="1"/>
        <v>1242.450505178057</v>
      </c>
      <c r="E11" s="44">
        <f t="shared" si="1"/>
        <v>42.289220166478572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7128.3320774406511</v>
      </c>
      <c r="J11" s="290"/>
      <c r="K11" s="32">
        <v>0</v>
      </c>
    </row>
    <row r="12" spans="1:11" ht="15">
      <c r="A12" s="27" t="s">
        <v>67</v>
      </c>
      <c r="B12" s="41">
        <f t="shared" si="1"/>
        <v>12166.435361129505</v>
      </c>
      <c r="C12" s="41">
        <f t="shared" si="1"/>
        <v>72.008665086466905</v>
      </c>
      <c r="D12" s="41">
        <f t="shared" si="1"/>
        <v>871.77128876902214</v>
      </c>
      <c r="E12" s="41">
        <f t="shared" si="1"/>
        <v>19.661550901829322</v>
      </c>
      <c r="F12" s="41">
        <f t="shared" si="2"/>
        <v>0</v>
      </c>
      <c r="G12" s="41">
        <f t="shared" si="1"/>
        <v>0</v>
      </c>
      <c r="H12" s="42">
        <f t="shared" si="1"/>
        <v>0</v>
      </c>
      <c r="I12" s="43">
        <f t="shared" si="3"/>
        <v>13129.876865886823</v>
      </c>
      <c r="J12" s="290"/>
      <c r="K12" s="32">
        <v>0</v>
      </c>
    </row>
    <row r="13" spans="1:11" ht="15">
      <c r="A13" s="28" t="s">
        <v>57</v>
      </c>
      <c r="B13" s="44">
        <f t="shared" si="1"/>
        <v>0.47616505417830945</v>
      </c>
      <c r="C13" s="44">
        <f t="shared" si="1"/>
        <v>5.241302807113092</v>
      </c>
      <c r="D13" s="44">
        <f t="shared" si="1"/>
        <v>19.458124343927935</v>
      </c>
      <c r="E13" s="44">
        <f t="shared" si="1"/>
        <v>1560.0031768734698</v>
      </c>
      <c r="F13" s="44">
        <f t="shared" si="2"/>
        <v>29858.797352661215</v>
      </c>
      <c r="G13" s="44">
        <f t="shared" si="1"/>
        <v>0</v>
      </c>
      <c r="H13" s="45">
        <f t="shared" si="1"/>
        <v>0</v>
      </c>
      <c r="I13" s="40">
        <f t="shared" si="3"/>
        <v>31443.976121739903</v>
      </c>
      <c r="J13" s="290"/>
      <c r="K13" s="32">
        <v>0</v>
      </c>
    </row>
    <row r="14" spans="1:11" ht="15">
      <c r="A14" s="27" t="s">
        <v>12</v>
      </c>
      <c r="B14" s="41">
        <f t="shared" si="1"/>
        <v>3.4030961511245959E-3</v>
      </c>
      <c r="C14" s="41">
        <f t="shared" si="1"/>
        <v>2.1316650144337997E-3</v>
      </c>
      <c r="D14" s="41">
        <f t="shared" si="1"/>
        <v>4.7838787226607865E-2</v>
      </c>
      <c r="E14" s="41">
        <f t="shared" si="1"/>
        <v>48.073469183928957</v>
      </c>
      <c r="F14" s="41">
        <f t="shared" si="2"/>
        <v>15451.139132695715</v>
      </c>
      <c r="G14" s="41">
        <f t="shared" si="1"/>
        <v>0</v>
      </c>
      <c r="H14" s="42">
        <f t="shared" si="1"/>
        <v>0</v>
      </c>
      <c r="I14" s="43">
        <f t="shared" si="3"/>
        <v>15499.265975428036</v>
      </c>
      <c r="J14" s="290"/>
      <c r="K14" s="32">
        <v>0</v>
      </c>
    </row>
    <row r="15" spans="1:11" ht="15">
      <c r="A15" s="28" t="s">
        <v>58</v>
      </c>
      <c r="B15" s="44">
        <f t="shared" si="1"/>
        <v>0</v>
      </c>
      <c r="C15" s="44">
        <f t="shared" si="1"/>
        <v>0</v>
      </c>
      <c r="D15" s="44">
        <f t="shared" si="1"/>
        <v>4.3600000000000014E-2</v>
      </c>
      <c r="E15" s="44">
        <f t="shared" si="1"/>
        <v>79.061660299561652</v>
      </c>
      <c r="F15" s="44">
        <f t="shared" si="2"/>
        <v>1501.616127963013</v>
      </c>
      <c r="G15" s="44">
        <f t="shared" si="1"/>
        <v>0</v>
      </c>
      <c r="H15" s="45">
        <f t="shared" si="1"/>
        <v>0</v>
      </c>
      <c r="I15" s="40">
        <f t="shared" si="3"/>
        <v>1580.7213882625747</v>
      </c>
      <c r="J15" s="290"/>
      <c r="K15" s="32">
        <v>0</v>
      </c>
    </row>
    <row r="16" spans="1:11" ht="15">
      <c r="A16" s="27" t="s">
        <v>17</v>
      </c>
      <c r="B16" s="41">
        <f t="shared" si="1"/>
        <v>924.10025624005664</v>
      </c>
      <c r="C16" s="41">
        <f t="shared" si="1"/>
        <v>71.698590062166559</v>
      </c>
      <c r="D16" s="41">
        <f t="shared" si="1"/>
        <v>350.30825141245487</v>
      </c>
      <c r="E16" s="41">
        <f t="shared" si="1"/>
        <v>22.267740000851909</v>
      </c>
      <c r="F16" s="41">
        <f t="shared" si="2"/>
        <v>33.069431730292344</v>
      </c>
      <c r="G16" s="41">
        <f t="shared" si="1"/>
        <v>0</v>
      </c>
      <c r="H16" s="42">
        <f t="shared" si="1"/>
        <v>0</v>
      </c>
      <c r="I16" s="43">
        <f t="shared" si="3"/>
        <v>1401.4442694458223</v>
      </c>
      <c r="J16" s="290"/>
      <c r="K16" s="32">
        <v>0</v>
      </c>
    </row>
    <row r="17" spans="1:21" ht="15">
      <c r="A17" s="28" t="s">
        <v>139</v>
      </c>
      <c r="B17" s="44">
        <f t="shared" si="1"/>
        <v>10437.654461957609</v>
      </c>
      <c r="C17" s="44">
        <f t="shared" si="1"/>
        <v>10928.226977963132</v>
      </c>
      <c r="D17" s="44">
        <f t="shared" si="1"/>
        <v>11543.442583767775</v>
      </c>
      <c r="E17" s="44">
        <f t="shared" si="1"/>
        <v>629.19570156262671</v>
      </c>
      <c r="F17" s="44">
        <f t="shared" si="2"/>
        <v>0</v>
      </c>
      <c r="G17" s="44">
        <f t="shared" si="1"/>
        <v>0</v>
      </c>
      <c r="H17" s="45">
        <f t="shared" si="1"/>
        <v>0</v>
      </c>
      <c r="I17" s="40">
        <f t="shared" si="3"/>
        <v>33538.519725251143</v>
      </c>
      <c r="J17" s="290"/>
      <c r="K17" s="32">
        <v>0</v>
      </c>
    </row>
    <row r="18" spans="1:21" ht="15">
      <c r="A18" s="27" t="s">
        <v>25</v>
      </c>
      <c r="B18" s="41">
        <f t="shared" si="1"/>
        <v>2936.2747220529595</v>
      </c>
      <c r="C18" s="41">
        <f t="shared" si="1"/>
        <v>105.14414298271898</v>
      </c>
      <c r="D18" s="41">
        <f t="shared" si="1"/>
        <v>6052.5567476138276</v>
      </c>
      <c r="E18" s="41">
        <f t="shared" si="1"/>
        <v>21535.584726321315</v>
      </c>
      <c r="F18" s="41">
        <f t="shared" si="2"/>
        <v>1914.8408476241743</v>
      </c>
      <c r="G18" s="41">
        <f t="shared" si="1"/>
        <v>5570.8009054904596</v>
      </c>
      <c r="H18" s="42">
        <f>H44+H96</f>
        <v>468.56445980086937</v>
      </c>
      <c r="I18" s="43">
        <f t="shared" si="3"/>
        <v>38583.766551886321</v>
      </c>
      <c r="J18" s="290"/>
      <c r="K18" s="32">
        <v>0</v>
      </c>
    </row>
    <row r="19" spans="1:21" ht="15">
      <c r="A19" s="28" t="s">
        <v>24</v>
      </c>
      <c r="B19" s="44">
        <f t="shared" si="1"/>
        <v>6615.7960372658836</v>
      </c>
      <c r="C19" s="44">
        <f t="shared" si="1"/>
        <v>72.978504951869951</v>
      </c>
      <c r="D19" s="44">
        <f t="shared" si="1"/>
        <v>723.03371409578722</v>
      </c>
      <c r="E19" s="44">
        <f t="shared" si="1"/>
        <v>0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7411.8082563135404</v>
      </c>
      <c r="J19" s="290"/>
      <c r="K19" s="32">
        <v>0</v>
      </c>
    </row>
    <row r="20" spans="1:21" ht="15">
      <c r="A20" s="27" t="s">
        <v>59</v>
      </c>
      <c r="B20" s="41">
        <f t="shared" si="1"/>
        <v>10352.680292188483</v>
      </c>
      <c r="C20" s="41">
        <f t="shared" si="1"/>
        <v>59.221299944335207</v>
      </c>
      <c r="D20" s="41">
        <f t="shared" si="1"/>
        <v>1362.6492790142343</v>
      </c>
      <c r="E20" s="41">
        <f t="shared" si="1"/>
        <v>8.8418145719668518E-4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11774.55175532851</v>
      </c>
      <c r="J20" s="290"/>
      <c r="K20" s="32">
        <v>0</v>
      </c>
    </row>
    <row r="21" spans="1:21" ht="15">
      <c r="A21" s="28" t="s">
        <v>22</v>
      </c>
      <c r="B21" s="44">
        <f t="shared" si="1"/>
        <v>2214.60757406728</v>
      </c>
      <c r="C21" s="44">
        <f t="shared" si="1"/>
        <v>8851.3976121657142</v>
      </c>
      <c r="D21" s="44">
        <f t="shared" si="1"/>
        <v>728.51024684326364</v>
      </c>
      <c r="E21" s="44">
        <f t="shared" si="1"/>
        <v>2.1267025482646059E-3</v>
      </c>
      <c r="F21" s="44">
        <f t="shared" si="2"/>
        <v>176.76990824268995</v>
      </c>
      <c r="G21" s="44">
        <f t="shared" si="1"/>
        <v>0</v>
      </c>
      <c r="H21" s="45">
        <f t="shared" si="1"/>
        <v>0</v>
      </c>
      <c r="I21" s="40">
        <f t="shared" si="3"/>
        <v>11971.287468021495</v>
      </c>
      <c r="J21" s="290"/>
      <c r="K21" s="32">
        <v>0</v>
      </c>
    </row>
    <row r="22" spans="1:21" ht="15">
      <c r="A22" s="27" t="s">
        <v>21</v>
      </c>
      <c r="B22" s="41">
        <f t="shared" si="1"/>
        <v>95.285615612585758</v>
      </c>
      <c r="C22" s="41">
        <f t="shared" si="1"/>
        <v>160.19525906148058</v>
      </c>
      <c r="D22" s="41">
        <f t="shared" si="1"/>
        <v>815.31970579266078</v>
      </c>
      <c r="E22" s="41">
        <f t="shared" si="1"/>
        <v>0.75758279967159281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1071.5581632663987</v>
      </c>
      <c r="J22" s="290"/>
      <c r="K22" s="32">
        <v>0</v>
      </c>
    </row>
    <row r="23" spans="1:21" ht="15">
      <c r="A23" s="29" t="s">
        <v>63</v>
      </c>
      <c r="B23" s="44">
        <f t="shared" si="1"/>
        <v>726.48351356684987</v>
      </c>
      <c r="C23" s="44">
        <f t="shared" si="1"/>
        <v>9.5652508060005914</v>
      </c>
      <c r="D23" s="44">
        <f t="shared" si="1"/>
        <v>4661.9458751282373</v>
      </c>
      <c r="E23" s="44">
        <f t="shared" si="1"/>
        <v>0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5397.9946395010875</v>
      </c>
      <c r="J23" s="290"/>
      <c r="K23" s="32">
        <v>0</v>
      </c>
    </row>
    <row r="24" spans="1:21">
      <c r="A24" s="58" t="s">
        <v>23</v>
      </c>
      <c r="B24" s="62">
        <f t="shared" ref="B24:H27" si="4">B50+B102</f>
        <v>722.7380094387654</v>
      </c>
      <c r="C24" s="62">
        <f t="shared" si="4"/>
        <v>0</v>
      </c>
      <c r="D24" s="62">
        <f t="shared" si="4"/>
        <v>484.29051420574166</v>
      </c>
      <c r="E24" s="62">
        <f t="shared" si="4"/>
        <v>0</v>
      </c>
      <c r="F24" s="62">
        <f t="shared" si="2"/>
        <v>0</v>
      </c>
      <c r="G24" s="62">
        <f t="shared" si="4"/>
        <v>0</v>
      </c>
      <c r="H24" s="63">
        <f t="shared" si="4"/>
        <v>0</v>
      </c>
      <c r="I24" s="64">
        <f t="shared" si="3"/>
        <v>1207.028523644507</v>
      </c>
      <c r="J24" s="290"/>
      <c r="K24" s="32">
        <v>0</v>
      </c>
    </row>
    <row r="25" spans="1:21">
      <c r="A25" s="59" t="s">
        <v>19</v>
      </c>
      <c r="B25" s="65">
        <f t="shared" si="4"/>
        <v>6.4318644728945278E-4</v>
      </c>
      <c r="C25" s="65">
        <f t="shared" si="4"/>
        <v>1.5258125452361091</v>
      </c>
      <c r="D25" s="65">
        <f t="shared" si="4"/>
        <v>666.36289069271356</v>
      </c>
      <c r="E25" s="65">
        <f t="shared" si="4"/>
        <v>0</v>
      </c>
      <c r="F25" s="65">
        <f t="shared" si="2"/>
        <v>0</v>
      </c>
      <c r="G25" s="65">
        <f t="shared" si="4"/>
        <v>0</v>
      </c>
      <c r="H25" s="66">
        <f t="shared" si="4"/>
        <v>0</v>
      </c>
      <c r="I25" s="67">
        <f t="shared" si="3"/>
        <v>667.88934642439699</v>
      </c>
      <c r="J25" s="290"/>
      <c r="K25" s="32">
        <v>0</v>
      </c>
    </row>
    <row r="26" spans="1:21">
      <c r="A26" s="58" t="s">
        <v>20</v>
      </c>
      <c r="B26" s="62">
        <f t="shared" si="4"/>
        <v>8.609416371892116E-4</v>
      </c>
      <c r="C26" s="62">
        <f t="shared" si="4"/>
        <v>8.0394379486863912</v>
      </c>
      <c r="D26" s="62">
        <f t="shared" si="4"/>
        <v>3511.036219853846</v>
      </c>
      <c r="E26" s="62">
        <f t="shared" si="4"/>
        <v>0</v>
      </c>
      <c r="F26" s="62">
        <f t="shared" si="2"/>
        <v>0</v>
      </c>
      <c r="G26" s="62">
        <f t="shared" si="4"/>
        <v>0</v>
      </c>
      <c r="H26" s="63">
        <f t="shared" si="4"/>
        <v>0</v>
      </c>
      <c r="I26" s="64">
        <f t="shared" si="3"/>
        <v>3519.0765187441693</v>
      </c>
      <c r="J26" s="290"/>
      <c r="K26" s="32">
        <v>0</v>
      </c>
    </row>
    <row r="27" spans="1:21" ht="15" thickBot="1">
      <c r="A27" s="60" t="s">
        <v>11</v>
      </c>
      <c r="B27" s="54">
        <f t="shared" si="4"/>
        <v>3.7439999999999998</v>
      </c>
      <c r="C27" s="54">
        <f t="shared" si="4"/>
        <v>0</v>
      </c>
      <c r="D27" s="54">
        <f t="shared" si="4"/>
        <v>0.25600000000000001</v>
      </c>
      <c r="E27" s="54">
        <f t="shared" si="4"/>
        <v>0</v>
      </c>
      <c r="F27" s="54">
        <f t="shared" si="2"/>
        <v>0</v>
      </c>
      <c r="G27" s="54">
        <f t="shared" si="4"/>
        <v>0</v>
      </c>
      <c r="H27" s="68">
        <f t="shared" si="4"/>
        <v>0</v>
      </c>
      <c r="I27" s="69">
        <f t="shared" si="3"/>
        <v>4</v>
      </c>
      <c r="J27" s="290"/>
      <c r="K27" s="32">
        <v>0</v>
      </c>
    </row>
    <row r="28" spans="1:21" ht="15">
      <c r="A28" s="34" t="s">
        <v>26</v>
      </c>
      <c r="B28" s="70">
        <f>SUM(B7:B23)</f>
        <v>53238.618394365236</v>
      </c>
      <c r="C28" s="70">
        <f t="shared" ref="C28:I28" si="5">SUM(C7:C23)</f>
        <v>24323.6888381342</v>
      </c>
      <c r="D28" s="70">
        <f t="shared" si="5"/>
        <v>32697.662835137286</v>
      </c>
      <c r="E28" s="70">
        <f t="shared" si="5"/>
        <v>23936.907809210181</v>
      </c>
      <c r="F28" s="70">
        <f t="shared" si="5"/>
        <v>48936.879810050603</v>
      </c>
      <c r="G28" s="70">
        <f t="shared" si="5"/>
        <v>5570.8009054904596</v>
      </c>
      <c r="H28" s="71">
        <f t="shared" si="5"/>
        <v>468.56445980086937</v>
      </c>
      <c r="I28" s="40">
        <f t="shared" si="5"/>
        <v>189173.12305218886</v>
      </c>
      <c r="J28" s="290">
        <v>0</v>
      </c>
      <c r="K28" s="32">
        <v>0</v>
      </c>
    </row>
    <row r="29" spans="1:21" s="14" customFormat="1" ht="15" thickBot="1">
      <c r="A29" s="31" t="s">
        <v>86</v>
      </c>
      <c r="B29" s="55">
        <f>IF($I28=0,"-",B28/$I28)</f>
        <v>0.2814280249508691</v>
      </c>
      <c r="C29" s="55">
        <f t="shared" ref="C29:H29" si="6">IF($I28=0,"-",C28/$I28)</f>
        <v>0.1285789886305562</v>
      </c>
      <c r="D29" s="55">
        <f t="shared" si="6"/>
        <v>0.1728451817445372</v>
      </c>
      <c r="E29" s="55">
        <f t="shared" si="6"/>
        <v>0.12653440099208224</v>
      </c>
      <c r="F29" s="55">
        <f t="shared" si="6"/>
        <v>0.25868833278472625</v>
      </c>
      <c r="G29" s="55">
        <f t="shared" si="6"/>
        <v>2.9448162696735697E-2</v>
      </c>
      <c r="H29" s="55">
        <f t="shared" si="6"/>
        <v>2.4769082004931658E-3</v>
      </c>
      <c r="I29" s="56">
        <f>SUM(B29:H29)</f>
        <v>0.99999999999999989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1"/>
    </row>
    <row r="32" spans="1:21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6.8857343299372903E-3</v>
      </c>
      <c r="C33" s="38">
        <f t="shared" ref="C33:E33" si="7">C111+C137+C163+C189+C215+C241+C267+C293+C319+C345+C371+C397+C423</f>
        <v>2412.4841782953631</v>
      </c>
      <c r="D33" s="38">
        <f t="shared" si="7"/>
        <v>603.9959582191093</v>
      </c>
      <c r="E33" s="38">
        <f t="shared" si="7"/>
        <v>6.8857343299372903E-3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3016.4939079831324</v>
      </c>
      <c r="K33" s="32">
        <v>0</v>
      </c>
    </row>
    <row r="34" spans="1:11" ht="15">
      <c r="A34" s="27" t="s">
        <v>8</v>
      </c>
      <c r="B34" s="41">
        <f t="shared" ref="B34:E49" si="9">B112+B138+B164+B190+B216+B242+B268+B294+B320+B346+B372+B398+B424</f>
        <v>3.0844821133620753E-3</v>
      </c>
      <c r="C34" s="41">
        <f t="shared" si="9"/>
        <v>3.0844821133620753E-3</v>
      </c>
      <c r="D34" s="41">
        <f t="shared" si="9"/>
        <v>0.27374559063630211</v>
      </c>
      <c r="E34" s="41">
        <f t="shared" si="9"/>
        <v>3.0844821133620753E-3</v>
      </c>
      <c r="F34" s="397"/>
      <c r="G34" s="41">
        <f t="shared" si="8"/>
        <v>0</v>
      </c>
      <c r="H34" s="42">
        <f t="shared" si="8"/>
        <v>0</v>
      </c>
      <c r="I34" s="43">
        <f t="shared" ref="I34:I53" si="10">SUM(B34:H34)</f>
        <v>0.28299903697638834</v>
      </c>
      <c r="K34" s="32">
        <v>0</v>
      </c>
    </row>
    <row r="35" spans="1:11" ht="15">
      <c r="A35" s="28" t="s">
        <v>10</v>
      </c>
      <c r="B35" s="44">
        <f t="shared" si="9"/>
        <v>1.0544376347207958E-3</v>
      </c>
      <c r="C35" s="44">
        <f t="shared" si="9"/>
        <v>0</v>
      </c>
      <c r="D35" s="44">
        <f t="shared" si="9"/>
        <v>3545.970837290668</v>
      </c>
      <c r="E35" s="44">
        <f t="shared" si="9"/>
        <v>0</v>
      </c>
      <c r="F35" s="397"/>
      <c r="G35" s="44">
        <f t="shared" si="8"/>
        <v>0</v>
      </c>
      <c r="H35" s="45">
        <f t="shared" si="8"/>
        <v>0</v>
      </c>
      <c r="I35" s="40">
        <f t="shared" si="10"/>
        <v>3545.9718917283026</v>
      </c>
      <c r="K35" s="32">
        <v>0</v>
      </c>
    </row>
    <row r="36" spans="1:11" ht="15">
      <c r="A36" s="27" t="s">
        <v>55</v>
      </c>
      <c r="B36" s="41">
        <f t="shared" si="9"/>
        <v>0</v>
      </c>
      <c r="C36" s="41">
        <f t="shared" si="9"/>
        <v>0</v>
      </c>
      <c r="D36" s="41">
        <f t="shared" si="9"/>
        <v>0</v>
      </c>
      <c r="E36" s="41">
        <f t="shared" si="9"/>
        <v>0</v>
      </c>
      <c r="F36" s="397"/>
      <c r="G36" s="41">
        <f t="shared" si="8"/>
        <v>0</v>
      </c>
      <c r="H36" s="42">
        <f t="shared" si="8"/>
        <v>0</v>
      </c>
      <c r="I36" s="43">
        <f t="shared" si="10"/>
        <v>0</v>
      </c>
      <c r="K36" s="32">
        <v>0</v>
      </c>
    </row>
    <row r="37" spans="1:11" ht="15">
      <c r="A37" s="28" t="s">
        <v>16</v>
      </c>
      <c r="B37" s="44">
        <f t="shared" si="9"/>
        <v>1045.4132015436951</v>
      </c>
      <c r="C37" s="44">
        <f t="shared" si="9"/>
        <v>1485.2945128979109</v>
      </c>
      <c r="D37" s="44">
        <f t="shared" si="9"/>
        <v>1025.911076379125</v>
      </c>
      <c r="E37" s="44">
        <f t="shared" si="9"/>
        <v>3.8756054072215548E-4</v>
      </c>
      <c r="F37" s="397"/>
      <c r="G37" s="44">
        <f t="shared" si="8"/>
        <v>0</v>
      </c>
      <c r="H37" s="45">
        <f t="shared" si="8"/>
        <v>0</v>
      </c>
      <c r="I37" s="40">
        <f t="shared" si="10"/>
        <v>3556.6191783812719</v>
      </c>
      <c r="K37" s="32">
        <v>0</v>
      </c>
    </row>
    <row r="38" spans="1:11" ht="15">
      <c r="A38" s="27" t="s">
        <v>67</v>
      </c>
      <c r="B38" s="41">
        <f t="shared" si="9"/>
        <v>171.62640796685113</v>
      </c>
      <c r="C38" s="41">
        <f t="shared" si="9"/>
        <v>40.426311652683005</v>
      </c>
      <c r="D38" s="41">
        <f t="shared" si="9"/>
        <v>53.638312852902928</v>
      </c>
      <c r="E38" s="41">
        <f t="shared" si="9"/>
        <v>19.661550901829322</v>
      </c>
      <c r="F38" s="397"/>
      <c r="G38" s="41">
        <f t="shared" si="8"/>
        <v>0</v>
      </c>
      <c r="H38" s="42">
        <f t="shared" si="8"/>
        <v>0</v>
      </c>
      <c r="I38" s="43">
        <f t="shared" si="10"/>
        <v>285.35258337426643</v>
      </c>
      <c r="K38" s="32">
        <v>0</v>
      </c>
    </row>
    <row r="39" spans="1:11" ht="15">
      <c r="A39" s="28" t="s">
        <v>57</v>
      </c>
      <c r="B39" s="44">
        <f t="shared" si="9"/>
        <v>0.47616505417830945</v>
      </c>
      <c r="C39" s="44">
        <f t="shared" si="9"/>
        <v>4.1621978126336385</v>
      </c>
      <c r="D39" s="44">
        <f t="shared" si="9"/>
        <v>19.270074884578278</v>
      </c>
      <c r="E39" s="44">
        <f t="shared" si="9"/>
        <v>1419.9059158444211</v>
      </c>
      <c r="F39" s="397"/>
      <c r="G39" s="44">
        <f t="shared" si="8"/>
        <v>0</v>
      </c>
      <c r="H39" s="45">
        <f t="shared" si="8"/>
        <v>0</v>
      </c>
      <c r="I39" s="40">
        <f t="shared" si="10"/>
        <v>1443.8143535958113</v>
      </c>
      <c r="K39" s="32">
        <v>0</v>
      </c>
    </row>
    <row r="40" spans="1:11" ht="15">
      <c r="A40" s="27" t="s">
        <v>12</v>
      </c>
      <c r="B40" s="41">
        <f t="shared" si="9"/>
        <v>3.4030961511245959E-3</v>
      </c>
      <c r="C40" s="41">
        <f t="shared" si="9"/>
        <v>2.1316650144337997E-3</v>
      </c>
      <c r="D40" s="41">
        <f t="shared" si="9"/>
        <v>2.1316650144337997E-3</v>
      </c>
      <c r="E40" s="41">
        <f t="shared" si="9"/>
        <v>16.071519566990652</v>
      </c>
      <c r="F40" s="397"/>
      <c r="G40" s="41">
        <f t="shared" si="8"/>
        <v>0</v>
      </c>
      <c r="H40" s="42">
        <f t="shared" si="8"/>
        <v>0</v>
      </c>
      <c r="I40" s="43">
        <f t="shared" si="10"/>
        <v>16.079185993170643</v>
      </c>
      <c r="K40" s="32">
        <v>0</v>
      </c>
    </row>
    <row r="41" spans="1:11" ht="15">
      <c r="A41" s="28" t="s">
        <v>58</v>
      </c>
      <c r="B41" s="44">
        <f t="shared" si="9"/>
        <v>0</v>
      </c>
      <c r="C41" s="44">
        <f t="shared" si="9"/>
        <v>0</v>
      </c>
      <c r="D41" s="44">
        <f t="shared" si="9"/>
        <v>4.3600000000000014E-2</v>
      </c>
      <c r="E41" s="44">
        <f t="shared" si="9"/>
        <v>0</v>
      </c>
      <c r="F41" s="397"/>
      <c r="G41" s="44">
        <f t="shared" si="8"/>
        <v>0</v>
      </c>
      <c r="H41" s="45">
        <f t="shared" si="8"/>
        <v>0</v>
      </c>
      <c r="I41" s="40">
        <f t="shared" si="10"/>
        <v>4.3600000000000014E-2</v>
      </c>
      <c r="K41" s="32">
        <v>0</v>
      </c>
    </row>
    <row r="42" spans="1:11" ht="15">
      <c r="A42" s="27" t="s">
        <v>17</v>
      </c>
      <c r="B42" s="41">
        <f t="shared" si="9"/>
        <v>41.586702336242197</v>
      </c>
      <c r="C42" s="41">
        <f t="shared" si="9"/>
        <v>70.76790429277726</v>
      </c>
      <c r="D42" s="41">
        <f t="shared" si="9"/>
        <v>277.60303375990327</v>
      </c>
      <c r="E42" s="41">
        <f t="shared" si="9"/>
        <v>17.277166258523138</v>
      </c>
      <c r="F42" s="397"/>
      <c r="G42" s="41">
        <f t="shared" si="8"/>
        <v>0</v>
      </c>
      <c r="H42" s="42">
        <f t="shared" si="8"/>
        <v>0</v>
      </c>
      <c r="I42" s="43">
        <f t="shared" si="10"/>
        <v>407.23480664744591</v>
      </c>
      <c r="K42" s="32">
        <v>0</v>
      </c>
    </row>
    <row r="43" spans="1:11" ht="15">
      <c r="A43" s="28" t="s">
        <v>139</v>
      </c>
      <c r="B43" s="44">
        <f t="shared" si="9"/>
        <v>2097.6902712813389</v>
      </c>
      <c r="C43" s="44">
        <f t="shared" si="9"/>
        <v>10403.316106243934</v>
      </c>
      <c r="D43" s="44">
        <f t="shared" si="9"/>
        <v>9862.6324316947484</v>
      </c>
      <c r="E43" s="44">
        <f t="shared" si="9"/>
        <v>548.58442843884245</v>
      </c>
      <c r="F43" s="397"/>
      <c r="G43" s="44">
        <f t="shared" si="8"/>
        <v>0</v>
      </c>
      <c r="H43" s="45">
        <f t="shared" si="8"/>
        <v>0</v>
      </c>
      <c r="I43" s="40">
        <f t="shared" si="10"/>
        <v>22912.223237658865</v>
      </c>
      <c r="K43" s="32">
        <v>0</v>
      </c>
    </row>
    <row r="44" spans="1:11" ht="15">
      <c r="A44" s="27" t="s">
        <v>25</v>
      </c>
      <c r="B44" s="41">
        <f t="shared" si="9"/>
        <v>739.32746493154582</v>
      </c>
      <c r="C44" s="41">
        <f t="shared" si="9"/>
        <v>104.86446849460332</v>
      </c>
      <c r="D44" s="41">
        <f t="shared" si="9"/>
        <v>2601.867604663792</v>
      </c>
      <c r="E44" s="41">
        <f t="shared" si="9"/>
        <v>15842.434883012353</v>
      </c>
      <c r="F44" s="397"/>
      <c r="G44" s="41">
        <f t="shared" si="8"/>
        <v>2506.6012903766718</v>
      </c>
      <c r="H44" s="42">
        <f>H122+H148+H174+H200+H226+H252+H278+H304+H330+H356+H382+H408+H434</f>
        <v>466.43268896117883</v>
      </c>
      <c r="I44" s="43">
        <f t="shared" si="10"/>
        <v>22261.528400440147</v>
      </c>
      <c r="K44" s="32">
        <v>0</v>
      </c>
    </row>
    <row r="45" spans="1:11" ht="15">
      <c r="A45" s="28" t="s">
        <v>24</v>
      </c>
      <c r="B45" s="44">
        <f t="shared" si="9"/>
        <v>1216.4960819344294</v>
      </c>
      <c r="C45" s="44">
        <f t="shared" si="9"/>
        <v>55.796562691875103</v>
      </c>
      <c r="D45" s="44">
        <f t="shared" si="9"/>
        <v>107.7836366549152</v>
      </c>
      <c r="E45" s="44">
        <f t="shared" si="9"/>
        <v>0</v>
      </c>
      <c r="F45" s="397"/>
      <c r="G45" s="44">
        <f t="shared" si="8"/>
        <v>0</v>
      </c>
      <c r="H45" s="45">
        <f t="shared" si="8"/>
        <v>0</v>
      </c>
      <c r="I45" s="40">
        <f t="shared" si="10"/>
        <v>1380.0762812812197</v>
      </c>
      <c r="K45" s="32">
        <v>0</v>
      </c>
    </row>
    <row r="46" spans="1:11" ht="15">
      <c r="A46" s="27" t="s">
        <v>59</v>
      </c>
      <c r="B46" s="41">
        <f t="shared" si="9"/>
        <v>63.417190695942168</v>
      </c>
      <c r="C46" s="41">
        <f t="shared" si="9"/>
        <v>40.038224408249924</v>
      </c>
      <c r="D46" s="41">
        <f t="shared" si="9"/>
        <v>82.325559525240564</v>
      </c>
      <c r="E46" s="41">
        <f t="shared" si="9"/>
        <v>8.8418145719668518E-4</v>
      </c>
      <c r="F46" s="397"/>
      <c r="G46" s="41">
        <f t="shared" si="8"/>
        <v>0</v>
      </c>
      <c r="H46" s="42">
        <f t="shared" si="8"/>
        <v>0</v>
      </c>
      <c r="I46" s="43">
        <f t="shared" si="10"/>
        <v>185.78185881088984</v>
      </c>
      <c r="K46" s="32">
        <v>0</v>
      </c>
    </row>
    <row r="47" spans="1:11" ht="15">
      <c r="A47" s="28" t="s">
        <v>22</v>
      </c>
      <c r="B47" s="44">
        <f t="shared" si="9"/>
        <v>382.81714753262293</v>
      </c>
      <c r="C47" s="44">
        <f t="shared" si="9"/>
        <v>8851.3976121657142</v>
      </c>
      <c r="D47" s="44">
        <f t="shared" si="9"/>
        <v>590.63134804203344</v>
      </c>
      <c r="E47" s="44">
        <f t="shared" si="9"/>
        <v>2.1267025482646059E-3</v>
      </c>
      <c r="F47" s="397"/>
      <c r="G47" s="44">
        <f t="shared" si="8"/>
        <v>0</v>
      </c>
      <c r="H47" s="45">
        <f t="shared" si="8"/>
        <v>0</v>
      </c>
      <c r="I47" s="40">
        <f t="shared" si="10"/>
        <v>9824.8482344429194</v>
      </c>
      <c r="K47" s="32">
        <v>0</v>
      </c>
    </row>
    <row r="48" spans="1:11" ht="15">
      <c r="A48" s="27" t="s">
        <v>21</v>
      </c>
      <c r="B48" s="41">
        <f t="shared" si="9"/>
        <v>24.106128855131011</v>
      </c>
      <c r="C48" s="41">
        <f t="shared" si="9"/>
        <v>160.19525906148058</v>
      </c>
      <c r="D48" s="41">
        <f t="shared" si="9"/>
        <v>814.00457526361549</v>
      </c>
      <c r="E48" s="41">
        <f t="shared" si="9"/>
        <v>0.75758279967159281</v>
      </c>
      <c r="F48" s="397"/>
      <c r="G48" s="41">
        <f t="shared" si="8"/>
        <v>0</v>
      </c>
      <c r="H48" s="42">
        <f t="shared" si="8"/>
        <v>0</v>
      </c>
      <c r="I48" s="43">
        <f t="shared" si="10"/>
        <v>999.06354597989866</v>
      </c>
      <c r="K48" s="32">
        <v>0</v>
      </c>
    </row>
    <row r="49" spans="1:11" ht="15">
      <c r="A49" s="29" t="s">
        <v>63</v>
      </c>
      <c r="B49" s="44">
        <f t="shared" si="9"/>
        <v>9.921510349001279</v>
      </c>
      <c r="C49" s="44">
        <f t="shared" si="9"/>
        <v>9.5652508060005914</v>
      </c>
      <c r="D49" s="44">
        <f t="shared" si="9"/>
        <v>4177.3993609224954</v>
      </c>
      <c r="E49" s="44">
        <f t="shared" si="9"/>
        <v>0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10"/>
        <v>4196.886122077497</v>
      </c>
      <c r="K49" s="32">
        <v>0</v>
      </c>
    </row>
    <row r="50" spans="1:11">
      <c r="A50" s="58" t="s">
        <v>23</v>
      </c>
      <c r="B50" s="62">
        <f t="shared" ref="B50:E53" si="12">B128+B154+B180+B206+B232+B258+B284+B310+B336+B362+B388+B414+B440</f>
        <v>9.9200062209168003</v>
      </c>
      <c r="C50" s="62">
        <f t="shared" si="12"/>
        <v>0</v>
      </c>
      <c r="D50" s="62">
        <f t="shared" si="12"/>
        <v>0</v>
      </c>
      <c r="E50" s="62">
        <f t="shared" si="12"/>
        <v>0</v>
      </c>
      <c r="F50" s="397"/>
      <c r="G50" s="62">
        <f t="shared" si="11"/>
        <v>0</v>
      </c>
      <c r="H50" s="63">
        <f t="shared" si="11"/>
        <v>0</v>
      </c>
      <c r="I50" s="64">
        <f t="shared" si="10"/>
        <v>9.9200062209168003</v>
      </c>
      <c r="K50" s="32">
        <v>0</v>
      </c>
    </row>
    <row r="51" spans="1:11">
      <c r="A51" s="59" t="s">
        <v>19</v>
      </c>
      <c r="B51" s="65">
        <f t="shared" si="12"/>
        <v>6.4318644728945278E-4</v>
      </c>
      <c r="C51" s="65">
        <f t="shared" si="12"/>
        <v>1.5258125452361091</v>
      </c>
      <c r="D51" s="65">
        <f t="shared" si="12"/>
        <v>666.36289069271356</v>
      </c>
      <c r="E51" s="65">
        <f t="shared" si="12"/>
        <v>0</v>
      </c>
      <c r="F51" s="397"/>
      <c r="G51" s="65">
        <f t="shared" si="11"/>
        <v>0</v>
      </c>
      <c r="H51" s="66">
        <f t="shared" si="11"/>
        <v>0</v>
      </c>
      <c r="I51" s="67">
        <f t="shared" si="10"/>
        <v>667.88934642439699</v>
      </c>
      <c r="K51" s="32">
        <v>0</v>
      </c>
    </row>
    <row r="52" spans="1:11">
      <c r="A52" s="58" t="s">
        <v>20</v>
      </c>
      <c r="B52" s="62">
        <f t="shared" si="12"/>
        <v>8.609416371892116E-4</v>
      </c>
      <c r="C52" s="62">
        <f t="shared" si="12"/>
        <v>8.0394379486863912</v>
      </c>
      <c r="D52" s="62">
        <f t="shared" si="12"/>
        <v>3511.036219853846</v>
      </c>
      <c r="E52" s="62">
        <f t="shared" si="12"/>
        <v>0</v>
      </c>
      <c r="F52" s="397"/>
      <c r="G52" s="62">
        <f t="shared" si="11"/>
        <v>0</v>
      </c>
      <c r="H52" s="63">
        <f t="shared" si="11"/>
        <v>0</v>
      </c>
      <c r="I52" s="64">
        <f t="shared" si="10"/>
        <v>3519.0765187441693</v>
      </c>
      <c r="K52" s="32">
        <v>0</v>
      </c>
    </row>
    <row r="53" spans="1:11" ht="15" thickBot="1">
      <c r="A53" s="60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398"/>
      <c r="G53" s="54">
        <f t="shared" si="11"/>
        <v>0</v>
      </c>
      <c r="H53" s="68">
        <f t="shared" si="11"/>
        <v>0</v>
      </c>
      <c r="I53" s="69">
        <f t="shared" si="10"/>
        <v>0</v>
      </c>
      <c r="K53" s="32">
        <v>0</v>
      </c>
    </row>
    <row r="54" spans="1:11" ht="15">
      <c r="A54" s="34" t="s">
        <v>26</v>
      </c>
      <c r="B54" s="70">
        <f>SUM(B33:B49)</f>
        <v>5792.8927002312066</v>
      </c>
      <c r="C54" s="70">
        <f t="shared" ref="C54:H54" si="13">SUM(C33:C49)</f>
        <v>23638.313804970356</v>
      </c>
      <c r="D54" s="70">
        <f t="shared" si="13"/>
        <v>23763.35328740878</v>
      </c>
      <c r="E54" s="70">
        <f t="shared" si="13"/>
        <v>17864.706415483619</v>
      </c>
      <c r="F54" s="70">
        <f t="shared" si="13"/>
        <v>0</v>
      </c>
      <c r="G54" s="70">
        <f t="shared" si="13"/>
        <v>2506.6012903766718</v>
      </c>
      <c r="H54" s="71">
        <f t="shared" si="13"/>
        <v>466.43268896117883</v>
      </c>
      <c r="I54" s="40">
        <f>SUM(I33:I49)</f>
        <v>74032.300187431814</v>
      </c>
      <c r="K54" s="32">
        <v>0</v>
      </c>
    </row>
    <row r="55" spans="1:11" s="14" customFormat="1" ht="15" thickBot="1">
      <c r="A55" s="31" t="s">
        <v>86</v>
      </c>
      <c r="B55" s="49">
        <f>IF($I54=0,"-",B54/$I54)</f>
        <v>7.8248179315852789E-2</v>
      </c>
      <c r="C55" s="49">
        <f t="shared" ref="C55:H55" si="14">IF($I54=0,"-",C54/$I54)</f>
        <v>0.31929730327335343</v>
      </c>
      <c r="D55" s="49">
        <f t="shared" si="14"/>
        <v>0.32098628878537794</v>
      </c>
      <c r="E55" s="49">
        <f t="shared" si="14"/>
        <v>0.24130962256007876</v>
      </c>
      <c r="F55" s="49">
        <f t="shared" si="14"/>
        <v>0</v>
      </c>
      <c r="G55" s="49">
        <f t="shared" si="14"/>
        <v>3.3858211672885559E-2</v>
      </c>
      <c r="H55" s="72">
        <f t="shared" si="14"/>
        <v>6.3003943924514636E-3</v>
      </c>
      <c r="I55" s="50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0.64700913350345646</v>
      </c>
      <c r="G59" s="377"/>
      <c r="H59" s="379"/>
      <c r="I59" s="40">
        <f>SUM(B59:H59)</f>
        <v>0.64700913350345646</v>
      </c>
      <c r="K59" s="3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 t="shared" ref="F60:F79" si="15">F450+F476+F502+F528+F554</f>
        <v>0</v>
      </c>
      <c r="G60" s="380"/>
      <c r="H60" s="382"/>
      <c r="I60" s="43">
        <f t="shared" ref="I60:I79" si="16">SUM(B60:H60)</f>
        <v>0</v>
      </c>
      <c r="K60" s="32">
        <v>0</v>
      </c>
    </row>
    <row r="61" spans="1:11" ht="15">
      <c r="A61" s="28" t="s">
        <v>10</v>
      </c>
      <c r="B61" s="380"/>
      <c r="C61" s="381"/>
      <c r="D61" s="381"/>
      <c r="E61" s="382"/>
      <c r="F61" s="44">
        <f t="shared" si="15"/>
        <v>0</v>
      </c>
      <c r="G61" s="380"/>
      <c r="H61" s="382"/>
      <c r="I61" s="40">
        <f t="shared" si="16"/>
        <v>0</v>
      </c>
      <c r="K61" s="32">
        <v>0</v>
      </c>
    </row>
    <row r="62" spans="1:11" ht="15">
      <c r="A62" s="27" t="s">
        <v>55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6"/>
        <v>0</v>
      </c>
      <c r="K62" s="32">
        <v>0</v>
      </c>
    </row>
    <row r="63" spans="1:11" ht="15">
      <c r="A63" s="28" t="s">
        <v>16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6"/>
        <v>0</v>
      </c>
      <c r="K63" s="32">
        <v>0</v>
      </c>
    </row>
    <row r="64" spans="1:11" ht="15">
      <c r="A64" s="27" t="s">
        <v>67</v>
      </c>
      <c r="B64" s="380"/>
      <c r="C64" s="381"/>
      <c r="D64" s="381"/>
      <c r="E64" s="382"/>
      <c r="F64" s="41">
        <f t="shared" si="15"/>
        <v>0</v>
      </c>
      <c r="G64" s="380"/>
      <c r="H64" s="382"/>
      <c r="I64" s="43">
        <f t="shared" si="16"/>
        <v>0</v>
      </c>
      <c r="K64" s="32">
        <v>0</v>
      </c>
    </row>
    <row r="65" spans="1:11" ht="15">
      <c r="A65" s="28" t="s">
        <v>57</v>
      </c>
      <c r="B65" s="380"/>
      <c r="C65" s="381"/>
      <c r="D65" s="381"/>
      <c r="E65" s="382"/>
      <c r="F65" s="44">
        <f t="shared" si="15"/>
        <v>27790.360100133403</v>
      </c>
      <c r="G65" s="380"/>
      <c r="H65" s="382"/>
      <c r="I65" s="40">
        <f t="shared" si="16"/>
        <v>27790.360100133403</v>
      </c>
      <c r="K65" s="32">
        <v>0</v>
      </c>
    </row>
    <row r="66" spans="1:11" ht="15">
      <c r="A66" s="27" t="s">
        <v>12</v>
      </c>
      <c r="B66" s="380"/>
      <c r="C66" s="381"/>
      <c r="D66" s="381"/>
      <c r="E66" s="382"/>
      <c r="F66" s="41">
        <f t="shared" si="15"/>
        <v>15451.139132695715</v>
      </c>
      <c r="G66" s="380"/>
      <c r="H66" s="382"/>
      <c r="I66" s="43">
        <f t="shared" si="16"/>
        <v>15451.139132695715</v>
      </c>
      <c r="K66" s="32">
        <v>0</v>
      </c>
    </row>
    <row r="67" spans="1:11" ht="15">
      <c r="A67" s="28" t="s">
        <v>58</v>
      </c>
      <c r="B67" s="380"/>
      <c r="C67" s="381"/>
      <c r="D67" s="381"/>
      <c r="E67" s="382"/>
      <c r="F67" s="44">
        <f t="shared" si="15"/>
        <v>1501.616127963013</v>
      </c>
      <c r="G67" s="380"/>
      <c r="H67" s="382"/>
      <c r="I67" s="40">
        <f t="shared" si="16"/>
        <v>1501.616127963013</v>
      </c>
      <c r="K67" s="32">
        <v>0</v>
      </c>
    </row>
    <row r="68" spans="1:11" ht="15">
      <c r="A68" s="27" t="s">
        <v>17</v>
      </c>
      <c r="B68" s="380"/>
      <c r="C68" s="381"/>
      <c r="D68" s="381"/>
      <c r="E68" s="382"/>
      <c r="F68" s="41">
        <f t="shared" si="15"/>
        <v>33.069431730292344</v>
      </c>
      <c r="G68" s="380"/>
      <c r="H68" s="382"/>
      <c r="I68" s="43">
        <f t="shared" si="16"/>
        <v>33.069431730292344</v>
      </c>
      <c r="K68" s="32">
        <v>0</v>
      </c>
    </row>
    <row r="69" spans="1:11" ht="15">
      <c r="A69" s="28" t="s">
        <v>139</v>
      </c>
      <c r="B69" s="380"/>
      <c r="C69" s="381"/>
      <c r="D69" s="381"/>
      <c r="E69" s="382"/>
      <c r="F69" s="44">
        <f t="shared" si="15"/>
        <v>0</v>
      </c>
      <c r="G69" s="380"/>
      <c r="H69" s="382"/>
      <c r="I69" s="40">
        <f t="shared" si="16"/>
        <v>0</v>
      </c>
      <c r="K69" s="32">
        <v>0</v>
      </c>
    </row>
    <row r="70" spans="1:11" ht="15">
      <c r="A70" s="27" t="s">
        <v>25</v>
      </c>
      <c r="B70" s="380"/>
      <c r="C70" s="381"/>
      <c r="D70" s="381"/>
      <c r="E70" s="382"/>
      <c r="F70" s="41">
        <f t="shared" si="15"/>
        <v>1914.8408476241743</v>
      </c>
      <c r="G70" s="380"/>
      <c r="H70" s="382"/>
      <c r="I70" s="43">
        <f t="shared" si="16"/>
        <v>1914.8408476241743</v>
      </c>
      <c r="K70" s="32">
        <v>0</v>
      </c>
    </row>
    <row r="71" spans="1:11" ht="15">
      <c r="A71" s="28" t="s">
        <v>24</v>
      </c>
      <c r="B71" s="380"/>
      <c r="C71" s="381"/>
      <c r="D71" s="381"/>
      <c r="E71" s="382"/>
      <c r="F71" s="44">
        <f t="shared" si="15"/>
        <v>0</v>
      </c>
      <c r="G71" s="380"/>
      <c r="H71" s="382"/>
      <c r="I71" s="40">
        <f t="shared" si="16"/>
        <v>0</v>
      </c>
      <c r="K71" s="32">
        <v>0</v>
      </c>
    </row>
    <row r="72" spans="1:11" ht="15">
      <c r="A72" s="27" t="s">
        <v>59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6"/>
        <v>0</v>
      </c>
      <c r="K72" s="32">
        <v>0</v>
      </c>
    </row>
    <row r="73" spans="1:11" ht="15">
      <c r="A73" s="28" t="s">
        <v>22</v>
      </c>
      <c r="B73" s="380"/>
      <c r="C73" s="381"/>
      <c r="D73" s="381"/>
      <c r="E73" s="382"/>
      <c r="F73" s="52">
        <f t="shared" si="15"/>
        <v>112.35126461293795</v>
      </c>
      <c r="G73" s="380"/>
      <c r="H73" s="382"/>
      <c r="I73" s="40">
        <f t="shared" si="16"/>
        <v>112.35126461293795</v>
      </c>
      <c r="K73" s="3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6"/>
        <v>0</v>
      </c>
      <c r="K74" s="32">
        <v>0</v>
      </c>
    </row>
    <row r="75" spans="1:11" ht="15">
      <c r="A75" s="29" t="s">
        <v>63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6"/>
        <v>0</v>
      </c>
      <c r="K75" s="32">
        <v>0</v>
      </c>
    </row>
    <row r="76" spans="1:11">
      <c r="A76" s="58" t="s">
        <v>23</v>
      </c>
      <c r="B76" s="380"/>
      <c r="C76" s="381"/>
      <c r="D76" s="381"/>
      <c r="E76" s="382"/>
      <c r="F76" s="62">
        <f t="shared" si="15"/>
        <v>0</v>
      </c>
      <c r="G76" s="380"/>
      <c r="H76" s="382"/>
      <c r="I76" s="64">
        <f t="shared" si="16"/>
        <v>0</v>
      </c>
      <c r="K76" s="32">
        <v>0</v>
      </c>
    </row>
    <row r="77" spans="1:11">
      <c r="A77" s="59" t="s">
        <v>19</v>
      </c>
      <c r="B77" s="380"/>
      <c r="C77" s="381"/>
      <c r="D77" s="381"/>
      <c r="E77" s="382"/>
      <c r="F77" s="65">
        <f t="shared" si="15"/>
        <v>0</v>
      </c>
      <c r="G77" s="380"/>
      <c r="H77" s="382"/>
      <c r="I77" s="67">
        <f t="shared" si="16"/>
        <v>0</v>
      </c>
      <c r="K77" s="32">
        <v>0</v>
      </c>
    </row>
    <row r="78" spans="1:11">
      <c r="A78" s="58" t="s">
        <v>20</v>
      </c>
      <c r="B78" s="380"/>
      <c r="C78" s="381"/>
      <c r="D78" s="381"/>
      <c r="E78" s="382"/>
      <c r="F78" s="62">
        <f t="shared" si="15"/>
        <v>0</v>
      </c>
      <c r="G78" s="380"/>
      <c r="H78" s="382"/>
      <c r="I78" s="64">
        <f>SUM(B78:H78)</f>
        <v>0</v>
      </c>
      <c r="K78" s="32">
        <v>0</v>
      </c>
    </row>
    <row r="79" spans="1:11" ht="15" thickBot="1">
      <c r="A79" s="60" t="s">
        <v>11</v>
      </c>
      <c r="B79" s="383"/>
      <c r="C79" s="384"/>
      <c r="D79" s="384"/>
      <c r="E79" s="385"/>
      <c r="F79" s="54">
        <f t="shared" si="15"/>
        <v>0</v>
      </c>
      <c r="G79" s="383"/>
      <c r="H79" s="385"/>
      <c r="I79" s="69">
        <f t="shared" si="16"/>
        <v>0</v>
      </c>
      <c r="K79" s="32">
        <v>0</v>
      </c>
    </row>
    <row r="80" spans="1:11" ht="15">
      <c r="A80" s="34" t="s">
        <v>26</v>
      </c>
      <c r="B80" s="70">
        <v>0</v>
      </c>
      <c r="C80" s="70">
        <v>0</v>
      </c>
      <c r="D80" s="70">
        <v>0</v>
      </c>
      <c r="E80" s="70">
        <v>0</v>
      </c>
      <c r="F80" s="70">
        <f>SUM(F59:F75)</f>
        <v>46804.023913893034</v>
      </c>
      <c r="G80" s="70">
        <v>0</v>
      </c>
      <c r="H80" s="71">
        <v>0</v>
      </c>
      <c r="I80" s="70">
        <f>SUM(I59:I75)</f>
        <v>46804.023913893034</v>
      </c>
      <c r="K80" s="32">
        <v>0</v>
      </c>
    </row>
    <row r="81" spans="1:11" s="14" customFormat="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50">
        <f>SUM(B81:H81)</f>
        <v>1</v>
      </c>
    </row>
    <row r="82" spans="1:11" ht="15" thickBot="1">
      <c r="A82" s="32"/>
      <c r="B82" s="32"/>
      <c r="C82" s="32"/>
      <c r="D82" s="32"/>
      <c r="E82" s="32"/>
      <c r="F82" s="287">
        <f>+F80-F470-F496-F522-F548-F574</f>
        <v>3.865352482534945E-12</v>
      </c>
      <c r="G82" s="287"/>
      <c r="H82" s="287"/>
      <c r="I82" s="287">
        <f>+I80-I470-I496-I522-I548-I574</f>
        <v>3.865352482534945E-12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140.6886939063277</v>
      </c>
      <c r="C85" s="38">
        <f t="shared" ref="C85:H85" si="18">C579+C605+C631</f>
        <v>0</v>
      </c>
      <c r="D85" s="38">
        <f t="shared" si="18"/>
        <v>15.994329034165634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156.68302294049334</v>
      </c>
      <c r="K85" s="32">
        <v>0</v>
      </c>
    </row>
    <row r="86" spans="1:11" ht="15">
      <c r="A86" s="27" t="s">
        <v>8</v>
      </c>
      <c r="B86" s="41">
        <f t="shared" ref="B86:H101" si="19">B580+B606+B632</f>
        <v>586.11679576704898</v>
      </c>
      <c r="C86" s="41">
        <f t="shared" si="19"/>
        <v>0</v>
      </c>
      <c r="D86" s="41">
        <f t="shared" si="19"/>
        <v>42.644393532177588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628.76118929922654</v>
      </c>
      <c r="K86" s="32">
        <v>0</v>
      </c>
    </row>
    <row r="87" spans="1:11" ht="15">
      <c r="A87" s="28" t="s">
        <v>10</v>
      </c>
      <c r="B87" s="44">
        <f t="shared" si="19"/>
        <v>1773.9339635708361</v>
      </c>
      <c r="C87" s="44">
        <f t="shared" si="19"/>
        <v>0</v>
      </c>
      <c r="D87" s="44">
        <f t="shared" si="19"/>
        <v>117.24581072406032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1891.1797742948963</v>
      </c>
      <c r="K87" s="32">
        <v>0</v>
      </c>
    </row>
    <row r="88" spans="1:11" ht="15">
      <c r="A88" s="27" t="s">
        <v>55</v>
      </c>
      <c r="B88" s="41">
        <f t="shared" si="19"/>
        <v>0</v>
      </c>
      <c r="C88" s="41">
        <f t="shared" si="19"/>
        <v>0</v>
      </c>
      <c r="D88" s="41">
        <f t="shared" si="19"/>
        <v>0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0</v>
      </c>
      <c r="K88" s="32">
        <v>0</v>
      </c>
    </row>
    <row r="89" spans="1:11" ht="15">
      <c r="A89" s="28" t="s">
        <v>16</v>
      </c>
      <c r="B89" s="44">
        <f t="shared" si="19"/>
        <v>3222.6573126917124</v>
      </c>
      <c r="C89" s="44">
        <f t="shared" si="19"/>
        <v>90.227324962796743</v>
      </c>
      <c r="D89" s="44">
        <f t="shared" si="19"/>
        <v>216.53942879893208</v>
      </c>
      <c r="E89" s="44">
        <f t="shared" si="19"/>
        <v>42.288832605937849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3571.7128990593792</v>
      </c>
      <c r="K89" s="32">
        <v>0</v>
      </c>
    </row>
    <row r="90" spans="1:11" ht="15">
      <c r="A90" s="27" t="s">
        <v>67</v>
      </c>
      <c r="B90" s="41">
        <f t="shared" si="19"/>
        <v>11994.808953162654</v>
      </c>
      <c r="C90" s="41">
        <f t="shared" si="19"/>
        <v>31.582353433783901</v>
      </c>
      <c r="D90" s="41">
        <f t="shared" si="19"/>
        <v>818.13297591611922</v>
      </c>
      <c r="E90" s="41">
        <f t="shared" si="19"/>
        <v>0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12844.524282512557</v>
      </c>
      <c r="K90" s="32">
        <v>0</v>
      </c>
    </row>
    <row r="91" spans="1:11" ht="15">
      <c r="A91" s="28" t="s">
        <v>57</v>
      </c>
      <c r="B91" s="44">
        <f t="shared" si="19"/>
        <v>0</v>
      </c>
      <c r="C91" s="44">
        <f t="shared" si="19"/>
        <v>1.0791049944794535</v>
      </c>
      <c r="D91" s="44">
        <f t="shared" si="19"/>
        <v>0.18804945934965711</v>
      </c>
      <c r="E91" s="44">
        <f t="shared" si="19"/>
        <v>140.09726102904881</v>
      </c>
      <c r="F91" s="44">
        <f t="shared" si="19"/>
        <v>2068.4372525278131</v>
      </c>
      <c r="G91" s="44">
        <f t="shared" si="19"/>
        <v>0</v>
      </c>
      <c r="H91" s="45">
        <f t="shared" si="19"/>
        <v>0</v>
      </c>
      <c r="I91" s="40">
        <f t="shared" si="20"/>
        <v>2209.8016680106912</v>
      </c>
      <c r="K91" s="32">
        <v>0</v>
      </c>
    </row>
    <row r="92" spans="1:11" ht="15">
      <c r="A92" s="27" t="s">
        <v>12</v>
      </c>
      <c r="B92" s="41">
        <f t="shared" si="19"/>
        <v>0</v>
      </c>
      <c r="C92" s="41">
        <f t="shared" si="19"/>
        <v>0</v>
      </c>
      <c r="D92" s="41">
        <f t="shared" si="19"/>
        <v>4.5707122212174066E-2</v>
      </c>
      <c r="E92" s="41">
        <f t="shared" si="19"/>
        <v>32.001949616938305</v>
      </c>
      <c r="F92" s="41">
        <f t="shared" si="19"/>
        <v>0</v>
      </c>
      <c r="G92" s="41">
        <f t="shared" si="19"/>
        <v>0</v>
      </c>
      <c r="H92" s="42">
        <f t="shared" si="19"/>
        <v>0</v>
      </c>
      <c r="I92" s="43">
        <f t="shared" si="20"/>
        <v>32.047656739150476</v>
      </c>
      <c r="K92" s="32">
        <v>0</v>
      </c>
    </row>
    <row r="93" spans="1:11" ht="15">
      <c r="A93" s="28" t="s">
        <v>58</v>
      </c>
      <c r="B93" s="44">
        <f t="shared" si="19"/>
        <v>0</v>
      </c>
      <c r="C93" s="44">
        <f t="shared" si="19"/>
        <v>0</v>
      </c>
      <c r="D93" s="44">
        <f t="shared" si="19"/>
        <v>0</v>
      </c>
      <c r="E93" s="44">
        <f t="shared" si="19"/>
        <v>79.061660299561652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79.061660299561652</v>
      </c>
      <c r="K93" s="32">
        <v>0</v>
      </c>
    </row>
    <row r="94" spans="1:11" ht="15">
      <c r="A94" s="27" t="s">
        <v>17</v>
      </c>
      <c r="B94" s="41">
        <f t="shared" si="19"/>
        <v>882.51355390381445</v>
      </c>
      <c r="C94" s="41">
        <f t="shared" si="19"/>
        <v>0.93068576938929548</v>
      </c>
      <c r="D94" s="41">
        <f t="shared" si="19"/>
        <v>72.705217652551582</v>
      </c>
      <c r="E94" s="41">
        <f t="shared" si="19"/>
        <v>4.9905737423287686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 t="shared" si="20"/>
        <v>961.14003106808411</v>
      </c>
      <c r="K94" s="32">
        <v>0</v>
      </c>
    </row>
    <row r="95" spans="1:11" ht="15">
      <c r="A95" s="28" t="s">
        <v>139</v>
      </c>
      <c r="B95" s="44">
        <f t="shared" si="19"/>
        <v>8339.9641906762699</v>
      </c>
      <c r="C95" s="44">
        <f t="shared" si="19"/>
        <v>524.91087171919753</v>
      </c>
      <c r="D95" s="44">
        <f t="shared" si="19"/>
        <v>1680.8101520730272</v>
      </c>
      <c r="E95" s="44">
        <f t="shared" si="19"/>
        <v>80.611273123784244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10626.296487592279</v>
      </c>
      <c r="K95" s="32">
        <v>0</v>
      </c>
    </row>
    <row r="96" spans="1:11" ht="15">
      <c r="A96" s="27" t="s">
        <v>25</v>
      </c>
      <c r="B96" s="41">
        <f t="shared" si="19"/>
        <v>2196.9472571214137</v>
      </c>
      <c r="C96" s="41">
        <f t="shared" si="19"/>
        <v>0.2796744881156642</v>
      </c>
      <c r="D96" s="41">
        <f t="shared" si="19"/>
        <v>3450.6891429500361</v>
      </c>
      <c r="E96" s="41">
        <f t="shared" si="19"/>
        <v>5693.14984330896</v>
      </c>
      <c r="F96" s="41">
        <f t="shared" si="19"/>
        <v>0</v>
      </c>
      <c r="G96" s="41">
        <f>G590+G616+G642</f>
        <v>3064.1996151137873</v>
      </c>
      <c r="H96" s="42">
        <f t="shared" si="19"/>
        <v>2.1317708396905681</v>
      </c>
      <c r="I96" s="43">
        <f t="shared" si="20"/>
        <v>14407.397303822005</v>
      </c>
      <c r="K96" s="32">
        <v>0</v>
      </c>
    </row>
    <row r="97" spans="1:11" ht="15">
      <c r="A97" s="28" t="s">
        <v>24</v>
      </c>
      <c r="B97" s="44">
        <f t="shared" si="19"/>
        <v>5399.2999553314539</v>
      </c>
      <c r="C97" s="44">
        <f t="shared" si="19"/>
        <v>17.181942259994841</v>
      </c>
      <c r="D97" s="44">
        <f t="shared" si="19"/>
        <v>615.25007744087202</v>
      </c>
      <c r="E97" s="44">
        <f t="shared" si="19"/>
        <v>0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6031.7319750323204</v>
      </c>
      <c r="K97" s="32">
        <v>0</v>
      </c>
    </row>
    <row r="98" spans="1:11" ht="15">
      <c r="A98" s="27" t="s">
        <v>59</v>
      </c>
      <c r="B98" s="41">
        <f t="shared" si="19"/>
        <v>10289.263101492541</v>
      </c>
      <c r="C98" s="41">
        <f t="shared" si="19"/>
        <v>19.183075536085283</v>
      </c>
      <c r="D98" s="41">
        <f t="shared" si="19"/>
        <v>1280.3237194889937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11588.769896517621</v>
      </c>
      <c r="K98" s="32">
        <v>0</v>
      </c>
    </row>
    <row r="99" spans="1:11" ht="15">
      <c r="A99" s="28" t="s">
        <v>22</v>
      </c>
      <c r="B99" s="44">
        <f t="shared" si="19"/>
        <v>1831.7904265346569</v>
      </c>
      <c r="C99" s="44">
        <f t="shared" si="19"/>
        <v>0</v>
      </c>
      <c r="D99" s="44">
        <f t="shared" si="19"/>
        <v>137.87889880123021</v>
      </c>
      <c r="E99" s="44">
        <f t="shared" si="19"/>
        <v>0</v>
      </c>
      <c r="F99" s="44">
        <f t="shared" si="19"/>
        <v>64.418643629751998</v>
      </c>
      <c r="G99" s="44">
        <f t="shared" si="19"/>
        <v>0</v>
      </c>
      <c r="H99" s="45">
        <f t="shared" si="19"/>
        <v>0</v>
      </c>
      <c r="I99" s="40">
        <f t="shared" si="20"/>
        <v>2034.0879689656392</v>
      </c>
      <c r="K99" s="32">
        <v>0</v>
      </c>
    </row>
    <row r="100" spans="1:11" ht="15">
      <c r="A100" s="27" t="s">
        <v>21</v>
      </c>
      <c r="B100" s="41">
        <f t="shared" si="19"/>
        <v>71.17948675745474</v>
      </c>
      <c r="C100" s="41">
        <f t="shared" si="19"/>
        <v>0</v>
      </c>
      <c r="D100" s="41">
        <f t="shared" si="19"/>
        <v>1.3151305290453204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72.494617286500059</v>
      </c>
      <c r="K100" s="32">
        <v>0</v>
      </c>
    </row>
    <row r="101" spans="1:11" ht="15">
      <c r="A101" s="29" t="s">
        <v>63</v>
      </c>
      <c r="B101" s="44">
        <f t="shared" si="19"/>
        <v>716.56200321784854</v>
      </c>
      <c r="C101" s="44">
        <f t="shared" si="19"/>
        <v>0</v>
      </c>
      <c r="D101" s="44">
        <f t="shared" si="19"/>
        <v>484.54651420574163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1201.1085174235902</v>
      </c>
      <c r="K101" s="32">
        <v>0</v>
      </c>
    </row>
    <row r="102" spans="1:11">
      <c r="A102" s="58" t="s">
        <v>23</v>
      </c>
      <c r="B102" s="62">
        <f t="shared" ref="B102:H105" si="21">B596+B622+B648</f>
        <v>712.81800321784863</v>
      </c>
      <c r="C102" s="62">
        <f t="shared" si="21"/>
        <v>0</v>
      </c>
      <c r="D102" s="62">
        <f t="shared" si="21"/>
        <v>484.29051420574166</v>
      </c>
      <c r="E102" s="62">
        <f t="shared" si="21"/>
        <v>0</v>
      </c>
      <c r="F102" s="62">
        <f t="shared" si="21"/>
        <v>0</v>
      </c>
      <c r="G102" s="62">
        <f t="shared" si="21"/>
        <v>0</v>
      </c>
      <c r="H102" s="63">
        <f t="shared" si="21"/>
        <v>0</v>
      </c>
      <c r="I102" s="64">
        <f t="shared" si="20"/>
        <v>1197.1085174235902</v>
      </c>
      <c r="K102" s="32">
        <v>0</v>
      </c>
    </row>
    <row r="103" spans="1:11">
      <c r="A103" s="59" t="s">
        <v>19</v>
      </c>
      <c r="B103" s="65">
        <f t="shared" si="21"/>
        <v>0</v>
      </c>
      <c r="C103" s="65">
        <f t="shared" si="21"/>
        <v>0</v>
      </c>
      <c r="D103" s="65">
        <f t="shared" si="21"/>
        <v>0</v>
      </c>
      <c r="E103" s="65">
        <f t="shared" si="21"/>
        <v>0</v>
      </c>
      <c r="F103" s="65">
        <f t="shared" si="21"/>
        <v>0</v>
      </c>
      <c r="G103" s="65">
        <f t="shared" si="21"/>
        <v>0</v>
      </c>
      <c r="H103" s="66">
        <f t="shared" si="21"/>
        <v>0</v>
      </c>
      <c r="I103" s="67">
        <f t="shared" si="20"/>
        <v>0</v>
      </c>
      <c r="K103" s="32">
        <v>0</v>
      </c>
    </row>
    <row r="104" spans="1:11">
      <c r="A104" s="58" t="s">
        <v>20</v>
      </c>
      <c r="B104" s="62">
        <f t="shared" si="21"/>
        <v>0</v>
      </c>
      <c r="C104" s="62">
        <f t="shared" si="21"/>
        <v>0</v>
      </c>
      <c r="D104" s="62">
        <f t="shared" si="21"/>
        <v>0</v>
      </c>
      <c r="E104" s="62">
        <f t="shared" si="21"/>
        <v>0</v>
      </c>
      <c r="F104" s="62">
        <f t="shared" si="21"/>
        <v>0</v>
      </c>
      <c r="G104" s="62">
        <f t="shared" si="21"/>
        <v>0</v>
      </c>
      <c r="H104" s="63">
        <f t="shared" si="21"/>
        <v>0</v>
      </c>
      <c r="I104" s="64">
        <f t="shared" si="20"/>
        <v>0</v>
      </c>
      <c r="K104" s="32">
        <v>0</v>
      </c>
    </row>
    <row r="105" spans="1:11" ht="15" thickBot="1">
      <c r="A105" s="60" t="s">
        <v>11</v>
      </c>
      <c r="B105" s="54">
        <f t="shared" si="21"/>
        <v>3.7439999999999998</v>
      </c>
      <c r="C105" s="54">
        <f t="shared" si="21"/>
        <v>0</v>
      </c>
      <c r="D105" s="54">
        <f t="shared" si="21"/>
        <v>0.25600000000000001</v>
      </c>
      <c r="E105" s="54">
        <f t="shared" si="21"/>
        <v>0</v>
      </c>
      <c r="F105" s="54">
        <f t="shared" si="21"/>
        <v>0</v>
      </c>
      <c r="G105" s="54">
        <f t="shared" si="21"/>
        <v>0</v>
      </c>
      <c r="H105" s="68">
        <f t="shared" si="21"/>
        <v>0</v>
      </c>
      <c r="I105" s="69">
        <f t="shared" si="20"/>
        <v>4</v>
      </c>
      <c r="K105" s="32">
        <v>0</v>
      </c>
    </row>
    <row r="106" spans="1:11" ht="15">
      <c r="A106" s="34" t="s">
        <v>26</v>
      </c>
      <c r="B106" s="70">
        <f>SUM(B85:B101)</f>
        <v>47445.725694134038</v>
      </c>
      <c r="C106" s="70">
        <f t="shared" ref="C106:H106" si="22">SUM(C85:C101)</f>
        <v>685.37503316384277</v>
      </c>
      <c r="D106" s="70">
        <f t="shared" si="22"/>
        <v>8934.3095477285151</v>
      </c>
      <c r="E106" s="70">
        <f t="shared" si="22"/>
        <v>6072.2013937265601</v>
      </c>
      <c r="F106" s="70">
        <f t="shared" si="22"/>
        <v>2132.855896157565</v>
      </c>
      <c r="G106" s="70">
        <f>SUM(G85:G101)</f>
        <v>3064.1996151137873</v>
      </c>
      <c r="H106" s="71">
        <f t="shared" si="22"/>
        <v>2.1317708396905681</v>
      </c>
      <c r="I106" s="40">
        <f>SUM(I85:I101)</f>
        <v>68336.798950864002</v>
      </c>
      <c r="K106" s="32">
        <v>0</v>
      </c>
    </row>
    <row r="107" spans="1:11" s="14" customFormat="1" ht="15" thickBot="1">
      <c r="A107" s="61" t="s">
        <v>86</v>
      </c>
      <c r="B107" s="49">
        <f>IF($I106=0,"-",B106/$I106)</f>
        <v>0.69429248110156272</v>
      </c>
      <c r="C107" s="49">
        <f t="shared" ref="C107:H107" si="23">IF($I106=0,"-",C106/$I106)</f>
        <v>1.0029369881030656E-2</v>
      </c>
      <c r="D107" s="49">
        <f t="shared" si="23"/>
        <v>0.13073936275757553</v>
      </c>
      <c r="E107" s="49">
        <f t="shared" si="23"/>
        <v>8.8856977308706495E-2</v>
      </c>
      <c r="F107" s="49">
        <f t="shared" si="23"/>
        <v>3.1210942404415895E-2</v>
      </c>
      <c r="G107" s="49">
        <f t="shared" si="23"/>
        <v>4.4839671482374076E-2</v>
      </c>
      <c r="H107" s="72">
        <f t="shared" si="23"/>
        <v>3.1195064334566925E-5</v>
      </c>
      <c r="I107" s="50">
        <f>SUM(B107:H107)</f>
        <v>1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10</v>
      </c>
      <c r="B113" s="44">
        <v>1.0544376347207958E-3</v>
      </c>
      <c r="C113" s="44">
        <v>0</v>
      </c>
      <c r="D113" s="44">
        <v>3077.9036314896084</v>
      </c>
      <c r="E113" s="44">
        <v>0</v>
      </c>
      <c r="F113" s="397"/>
      <c r="G113" s="44">
        <v>0</v>
      </c>
      <c r="H113" s="45">
        <v>0</v>
      </c>
      <c r="I113" s="40">
        <f t="shared" si="24"/>
        <v>3077.904685927243</v>
      </c>
    </row>
    <row r="114" spans="1:9" ht="15">
      <c r="A114" s="27" t="s">
        <v>55</v>
      </c>
      <c r="B114" s="41">
        <v>0</v>
      </c>
      <c r="C114" s="41">
        <v>0</v>
      </c>
      <c r="D114" s="41">
        <v>0</v>
      </c>
      <c r="E114" s="41">
        <v>0</v>
      </c>
      <c r="F114" s="397"/>
      <c r="G114" s="41">
        <v>0</v>
      </c>
      <c r="H114" s="42">
        <v>0</v>
      </c>
      <c r="I114" s="43">
        <f t="shared" si="24"/>
        <v>0</v>
      </c>
    </row>
    <row r="115" spans="1:9" ht="15">
      <c r="A115" s="28" t="s">
        <v>16</v>
      </c>
      <c r="B115" s="44">
        <v>159.95604208300918</v>
      </c>
      <c r="C115" s="44">
        <v>0</v>
      </c>
      <c r="D115" s="44">
        <v>26.45359020115918</v>
      </c>
      <c r="E115" s="44">
        <v>0</v>
      </c>
      <c r="F115" s="397"/>
      <c r="G115" s="44">
        <v>0</v>
      </c>
      <c r="H115" s="45">
        <v>0</v>
      </c>
      <c r="I115" s="40">
        <f t="shared" si="24"/>
        <v>186.40963228416837</v>
      </c>
    </row>
    <row r="116" spans="1:9" ht="15">
      <c r="A116" s="27" t="s">
        <v>67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57</v>
      </c>
      <c r="B117" s="44">
        <v>0.47428321233236664</v>
      </c>
      <c r="C117" s="44">
        <v>0</v>
      </c>
      <c r="D117" s="44">
        <v>0</v>
      </c>
      <c r="E117" s="44">
        <v>7.904720205539445E-2</v>
      </c>
      <c r="F117" s="397"/>
      <c r="G117" s="44">
        <v>0</v>
      </c>
      <c r="H117" s="45">
        <v>0</v>
      </c>
      <c r="I117" s="40">
        <f t="shared" si="24"/>
        <v>0.55333041438776109</v>
      </c>
    </row>
    <row r="118" spans="1:9" ht="15">
      <c r="A118" s="27" t="s">
        <v>12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58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17</v>
      </c>
      <c r="B120" s="41">
        <v>0</v>
      </c>
      <c r="C120" s="41">
        <v>0</v>
      </c>
      <c r="D120" s="41">
        <v>3.2659898570936488</v>
      </c>
      <c r="E120" s="41">
        <v>0</v>
      </c>
      <c r="F120" s="397"/>
      <c r="G120" s="41">
        <v>0</v>
      </c>
      <c r="H120" s="42">
        <v>0</v>
      </c>
      <c r="I120" s="43">
        <f t="shared" si="24"/>
        <v>3.2659898570936488</v>
      </c>
    </row>
    <row r="121" spans="1:9" ht="15">
      <c r="A121" s="28" t="s">
        <v>139</v>
      </c>
      <c r="B121" s="44">
        <v>150.92996944578684</v>
      </c>
      <c r="C121" s="44">
        <v>1570.900428884232</v>
      </c>
      <c r="D121" s="44">
        <v>4908.9374528095304</v>
      </c>
      <c r="E121" s="44">
        <v>0.46235172670512303</v>
      </c>
      <c r="F121" s="397"/>
      <c r="G121" s="44">
        <v>0</v>
      </c>
      <c r="H121" s="45">
        <v>0</v>
      </c>
      <c r="I121" s="40">
        <f t="shared" si="24"/>
        <v>6631.2302028662552</v>
      </c>
    </row>
    <row r="122" spans="1:9" ht="15">
      <c r="A122" s="27" t="s">
        <v>25</v>
      </c>
      <c r="B122" s="41">
        <v>51.295808327251116</v>
      </c>
      <c r="C122" s="41">
        <v>0.32834897015086584</v>
      </c>
      <c r="D122" s="41">
        <v>239.52854674307898</v>
      </c>
      <c r="E122" s="41">
        <v>3183.1770905764874</v>
      </c>
      <c r="F122" s="397"/>
      <c r="G122" s="41">
        <v>946.87305351154566</v>
      </c>
      <c r="H122" s="42">
        <v>0.82501436333695455</v>
      </c>
      <c r="I122" s="43">
        <f t="shared" si="24"/>
        <v>4422.027862491851</v>
      </c>
    </row>
    <row r="123" spans="1:9" ht="15">
      <c r="A123" s="28" t="s">
        <v>24</v>
      </c>
      <c r="B123" s="44">
        <v>0</v>
      </c>
      <c r="C123" s="44">
        <v>0</v>
      </c>
      <c r="D123" s="44">
        <v>0</v>
      </c>
      <c r="E123" s="44">
        <v>0</v>
      </c>
      <c r="F123" s="397"/>
      <c r="G123" s="44">
        <v>0</v>
      </c>
      <c r="H123" s="45">
        <v>0</v>
      </c>
      <c r="I123" s="40">
        <f t="shared" si="24"/>
        <v>0</v>
      </c>
    </row>
    <row r="124" spans="1:9" ht="15">
      <c r="A124" s="27" t="s">
        <v>59</v>
      </c>
      <c r="B124" s="41">
        <v>0</v>
      </c>
      <c r="C124" s="41">
        <v>0</v>
      </c>
      <c r="D124" s="41">
        <v>0</v>
      </c>
      <c r="E124" s="41">
        <v>0</v>
      </c>
      <c r="F124" s="397"/>
      <c r="G124" s="41">
        <v>0</v>
      </c>
      <c r="H124" s="42">
        <v>0</v>
      </c>
      <c r="I124" s="43">
        <f t="shared" si="24"/>
        <v>0</v>
      </c>
    </row>
    <row r="125" spans="1:9" ht="15">
      <c r="A125" s="28" t="s">
        <v>22</v>
      </c>
      <c r="B125" s="44">
        <v>0</v>
      </c>
      <c r="C125" s="44">
        <v>0</v>
      </c>
      <c r="D125" s="44">
        <v>0</v>
      </c>
      <c r="E125" s="44">
        <v>0</v>
      </c>
      <c r="F125" s="397"/>
      <c r="G125" s="44">
        <v>0</v>
      </c>
      <c r="H125" s="45">
        <v>0</v>
      </c>
      <c r="I125" s="40">
        <f t="shared" si="24"/>
        <v>0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63</v>
      </c>
      <c r="B127" s="44">
        <v>1.5041280844786643E-3</v>
      </c>
      <c r="C127" s="44">
        <v>9.5652508060005914</v>
      </c>
      <c r="D127" s="44">
        <v>4177.3993609224954</v>
      </c>
      <c r="E127" s="44">
        <v>0</v>
      </c>
      <c r="F127" s="397"/>
      <c r="G127" s="44">
        <v>0</v>
      </c>
      <c r="H127" s="45">
        <v>0</v>
      </c>
      <c r="I127" s="40">
        <f t="shared" si="24"/>
        <v>4186.9661158565805</v>
      </c>
    </row>
    <row r="128" spans="1:9">
      <c r="A128" s="58" t="s">
        <v>23</v>
      </c>
      <c r="B128" s="62">
        <v>0</v>
      </c>
      <c r="C128" s="62">
        <v>0</v>
      </c>
      <c r="D128" s="62">
        <v>0</v>
      </c>
      <c r="E128" s="62">
        <v>0</v>
      </c>
      <c r="F128" s="397"/>
      <c r="G128" s="62">
        <v>0</v>
      </c>
      <c r="H128" s="63">
        <v>0</v>
      </c>
      <c r="I128" s="64">
        <f t="shared" si="24"/>
        <v>0</v>
      </c>
    </row>
    <row r="129" spans="1:9">
      <c r="A129" s="59" t="s">
        <v>19</v>
      </c>
      <c r="B129" s="65">
        <v>6.4318644728945278E-4</v>
      </c>
      <c r="C129" s="65">
        <v>1.5258125452361091</v>
      </c>
      <c r="D129" s="65">
        <v>666.36289069271356</v>
      </c>
      <c r="E129" s="65">
        <v>0</v>
      </c>
      <c r="F129" s="397"/>
      <c r="G129" s="65">
        <v>0</v>
      </c>
      <c r="H129" s="66">
        <v>0</v>
      </c>
      <c r="I129" s="67">
        <f t="shared" si="24"/>
        <v>667.88934642439699</v>
      </c>
    </row>
    <row r="130" spans="1:9">
      <c r="A130" s="58" t="s">
        <v>20</v>
      </c>
      <c r="B130" s="62">
        <v>8.609416371892116E-4</v>
      </c>
      <c r="C130" s="62">
        <v>8.0394379486863912</v>
      </c>
      <c r="D130" s="62">
        <v>3511.036219853846</v>
      </c>
      <c r="E130" s="62">
        <v>0</v>
      </c>
      <c r="F130" s="397"/>
      <c r="G130" s="62">
        <v>0</v>
      </c>
      <c r="H130" s="63">
        <v>0</v>
      </c>
      <c r="I130" s="64">
        <f t="shared" si="24"/>
        <v>3519.0765187441693</v>
      </c>
    </row>
    <row r="131" spans="1:9" ht="15" thickBot="1">
      <c r="A131" s="60"/>
      <c r="B131" s="54">
        <v>0</v>
      </c>
      <c r="C131" s="54">
        <v>0</v>
      </c>
      <c r="D131" s="54">
        <v>0</v>
      </c>
      <c r="E131" s="54">
        <v>0</v>
      </c>
      <c r="F131" s="398"/>
      <c r="G131" s="54">
        <v>0</v>
      </c>
      <c r="H131" s="68">
        <v>0</v>
      </c>
      <c r="I131" s="69">
        <f t="shared" si="24"/>
        <v>0</v>
      </c>
    </row>
    <row r="132" spans="1:9" ht="15">
      <c r="A132" s="34" t="s">
        <v>26</v>
      </c>
      <c r="B132" s="70">
        <f>SUM(B111:B127)</f>
        <v>362.65866163409873</v>
      </c>
      <c r="C132" s="70">
        <f t="shared" ref="C132:H132" si="25">SUM(C111:C127)</f>
        <v>1580.7940286603837</v>
      </c>
      <c r="D132" s="70">
        <f t="shared" si="25"/>
        <v>12433.488572022965</v>
      </c>
      <c r="E132" s="70">
        <f t="shared" si="25"/>
        <v>3183.7184895052478</v>
      </c>
      <c r="F132" s="70">
        <f t="shared" si="25"/>
        <v>0</v>
      </c>
      <c r="G132" s="70">
        <f>SUM(G111:G127)</f>
        <v>946.87305351154566</v>
      </c>
      <c r="H132" s="71">
        <f t="shared" si="25"/>
        <v>0.82501436333695455</v>
      </c>
      <c r="I132" s="40">
        <f>SUM(I111:I127)</f>
        <v>18508.35781969758</v>
      </c>
    </row>
    <row r="133" spans="1:9" s="14" customFormat="1" ht="15" thickBot="1">
      <c r="A133" s="31" t="s">
        <v>86</v>
      </c>
      <c r="B133" s="49">
        <f>IF($I132=0,"-",B132/$I132)</f>
        <v>1.9594318694667663E-2</v>
      </c>
      <c r="C133" s="49">
        <f t="shared" ref="C133:H133" si="26">IF($I132=0,"-",C132/$I132)</f>
        <v>8.5409739970448303E-2</v>
      </c>
      <c r="D133" s="49">
        <f t="shared" si="26"/>
        <v>0.67177697195753283</v>
      </c>
      <c r="E133" s="49">
        <f t="shared" si="26"/>
        <v>0.17201517933249405</v>
      </c>
      <c r="F133" s="49">
        <f t="shared" si="26"/>
        <v>0</v>
      </c>
      <c r="G133" s="49">
        <f t="shared" si="26"/>
        <v>5.1159214811798859E-2</v>
      </c>
      <c r="H133" s="72">
        <f t="shared" si="26"/>
        <v>4.4575233058166312E-5</v>
      </c>
      <c r="I133" s="50">
        <f>SUM(B133:H133)</f>
        <v>0.99999999999999978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2412.4772925610332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2412.4772925610332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7">SUM(B138:H138)</f>
        <v>0</v>
      </c>
    </row>
    <row r="139" spans="1:9" ht="15">
      <c r="A139" s="28" t="s">
        <v>10</v>
      </c>
      <c r="B139" s="44">
        <v>0</v>
      </c>
      <c r="C139" s="44">
        <v>0</v>
      </c>
      <c r="D139" s="44">
        <v>468.06720580105969</v>
      </c>
      <c r="E139" s="44">
        <v>0</v>
      </c>
      <c r="F139" s="397"/>
      <c r="G139" s="44">
        <v>0</v>
      </c>
      <c r="H139" s="45">
        <v>0</v>
      </c>
      <c r="I139" s="40">
        <f t="shared" si="27"/>
        <v>468.06720580105969</v>
      </c>
    </row>
    <row r="140" spans="1:9" ht="15">
      <c r="A140" s="27" t="s">
        <v>55</v>
      </c>
      <c r="B140" s="41">
        <v>0</v>
      </c>
      <c r="C140" s="41">
        <v>0</v>
      </c>
      <c r="D140" s="41">
        <v>0</v>
      </c>
      <c r="E140" s="41">
        <v>0</v>
      </c>
      <c r="F140" s="397"/>
      <c r="G140" s="41">
        <v>0</v>
      </c>
      <c r="H140" s="42">
        <v>0</v>
      </c>
      <c r="I140" s="43">
        <f t="shared" si="27"/>
        <v>0</v>
      </c>
    </row>
    <row r="141" spans="1:9" ht="15">
      <c r="A141" s="28" t="s">
        <v>16</v>
      </c>
      <c r="B141" s="44">
        <v>15.047237932881439</v>
      </c>
      <c r="C141" s="44">
        <v>133.52232493960017</v>
      </c>
      <c r="D141" s="44">
        <v>8.6327859744510302</v>
      </c>
      <c r="E141" s="44">
        <v>0</v>
      </c>
      <c r="F141" s="397"/>
      <c r="G141" s="44">
        <v>0</v>
      </c>
      <c r="H141" s="45">
        <v>0</v>
      </c>
      <c r="I141" s="40">
        <f t="shared" si="27"/>
        <v>157.20234884693264</v>
      </c>
    </row>
    <row r="142" spans="1:9" ht="15">
      <c r="A142" s="27" t="s">
        <v>67</v>
      </c>
      <c r="B142" s="41">
        <v>5.11635040886532</v>
      </c>
      <c r="C142" s="41">
        <v>6.7217215794157903E-2</v>
      </c>
      <c r="D142" s="41">
        <v>0.24310226378887112</v>
      </c>
      <c r="E142" s="41">
        <v>0</v>
      </c>
      <c r="F142" s="397"/>
      <c r="G142" s="41">
        <v>0</v>
      </c>
      <c r="H142" s="42">
        <v>0</v>
      </c>
      <c r="I142" s="43">
        <f t="shared" si="27"/>
        <v>5.4266698884483491</v>
      </c>
    </row>
    <row r="143" spans="1:9" ht="15">
      <c r="A143" s="28" t="s">
        <v>57</v>
      </c>
      <c r="B143" s="44">
        <v>0</v>
      </c>
      <c r="C143" s="44">
        <v>0</v>
      </c>
      <c r="D143" s="44">
        <v>7.5042223565887962</v>
      </c>
      <c r="E143" s="44">
        <v>3.5649863401494457</v>
      </c>
      <c r="F143" s="397"/>
      <c r="G143" s="44">
        <v>0</v>
      </c>
      <c r="H143" s="45">
        <v>0</v>
      </c>
      <c r="I143" s="40">
        <f t="shared" si="27"/>
        <v>11.069208696738242</v>
      </c>
    </row>
    <row r="144" spans="1:9" ht="15">
      <c r="A144" s="27" t="s">
        <v>12</v>
      </c>
      <c r="B144" s="41">
        <v>0</v>
      </c>
      <c r="C144" s="41">
        <v>0</v>
      </c>
      <c r="D144" s="41">
        <v>0</v>
      </c>
      <c r="E144" s="41">
        <v>0</v>
      </c>
      <c r="F144" s="397"/>
      <c r="G144" s="41">
        <v>0</v>
      </c>
      <c r="H144" s="42">
        <v>0</v>
      </c>
      <c r="I144" s="43">
        <f t="shared" si="27"/>
        <v>0</v>
      </c>
    </row>
    <row r="145" spans="1:9" ht="15">
      <c r="A145" s="28" t="s">
        <v>58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7"/>
        <v>0</v>
      </c>
    </row>
    <row r="146" spans="1:9" ht="15">
      <c r="A146" s="27" t="s">
        <v>17</v>
      </c>
      <c r="B146" s="41">
        <v>0</v>
      </c>
      <c r="C146" s="41">
        <v>0</v>
      </c>
      <c r="D146" s="41">
        <v>0.46283084825878845</v>
      </c>
      <c r="E146" s="41">
        <v>0</v>
      </c>
      <c r="F146" s="397"/>
      <c r="G146" s="41">
        <v>0</v>
      </c>
      <c r="H146" s="42">
        <v>0</v>
      </c>
      <c r="I146" s="43">
        <f t="shared" si="27"/>
        <v>0.46283084825878845</v>
      </c>
    </row>
    <row r="147" spans="1:9" ht="15">
      <c r="A147" s="28" t="s">
        <v>139</v>
      </c>
      <c r="B147" s="44">
        <v>270.94644487353042</v>
      </c>
      <c r="C147" s="44">
        <v>5493.8348737448823</v>
      </c>
      <c r="D147" s="44">
        <v>1154.2963531804085</v>
      </c>
      <c r="E147" s="44">
        <v>0</v>
      </c>
      <c r="F147" s="397"/>
      <c r="G147" s="44">
        <v>0</v>
      </c>
      <c r="H147" s="45">
        <v>0</v>
      </c>
      <c r="I147" s="40">
        <f t="shared" si="27"/>
        <v>6919.077671798821</v>
      </c>
    </row>
    <row r="148" spans="1:9" ht="15">
      <c r="A148" s="27" t="s">
        <v>25</v>
      </c>
      <c r="B148" s="41">
        <v>210.00529346552841</v>
      </c>
      <c r="C148" s="41">
        <v>7.7595739988218986</v>
      </c>
      <c r="D148" s="41">
        <v>142.0448778055316</v>
      </c>
      <c r="E148" s="41">
        <v>3455.4362633632909</v>
      </c>
      <c r="F148" s="397"/>
      <c r="G148" s="41">
        <v>126.47353862662165</v>
      </c>
      <c r="H148" s="42">
        <v>367.01672179462639</v>
      </c>
      <c r="I148" s="43">
        <f t="shared" si="27"/>
        <v>4308.7362690544214</v>
      </c>
    </row>
    <row r="149" spans="1:9" ht="15">
      <c r="A149" s="28" t="s">
        <v>24</v>
      </c>
      <c r="B149" s="44">
        <v>754.85365679992481</v>
      </c>
      <c r="C149" s="44">
        <v>0</v>
      </c>
      <c r="D149" s="44">
        <v>26.355345297337845</v>
      </c>
      <c r="E149" s="44">
        <v>0</v>
      </c>
      <c r="F149" s="397"/>
      <c r="G149" s="44">
        <v>0</v>
      </c>
      <c r="H149" s="45">
        <v>0</v>
      </c>
      <c r="I149" s="40">
        <f>SUM(B149:H149)</f>
        <v>781.20900209726267</v>
      </c>
    </row>
    <row r="150" spans="1:9" ht="15">
      <c r="A150" s="27" t="s">
        <v>59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7"/>
        <v>0</v>
      </c>
    </row>
    <row r="151" spans="1:9" ht="15">
      <c r="A151" s="28" t="s">
        <v>22</v>
      </c>
      <c r="B151" s="44">
        <v>0</v>
      </c>
      <c r="C151" s="44">
        <v>3597.4733999999989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7"/>
        <v>3597.4733999999989</v>
      </c>
    </row>
    <row r="152" spans="1:9" ht="15">
      <c r="A152" s="27" t="s">
        <v>21</v>
      </c>
      <c r="B152" s="41">
        <v>0</v>
      </c>
      <c r="C152" s="41">
        <v>27.509748048481669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27.509748048481669</v>
      </c>
    </row>
    <row r="153" spans="1:9" ht="15">
      <c r="A153" s="29" t="s">
        <v>63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7"/>
        <v>0</v>
      </c>
    </row>
    <row r="154" spans="1:9">
      <c r="A154" s="58" t="s">
        <v>23</v>
      </c>
      <c r="B154" s="62">
        <v>0</v>
      </c>
      <c r="C154" s="62">
        <v>0</v>
      </c>
      <c r="D154" s="62">
        <v>0</v>
      </c>
      <c r="E154" s="62">
        <v>0</v>
      </c>
      <c r="F154" s="397"/>
      <c r="G154" s="62">
        <v>0</v>
      </c>
      <c r="H154" s="63">
        <v>0</v>
      </c>
      <c r="I154" s="64">
        <f t="shared" si="27"/>
        <v>0</v>
      </c>
    </row>
    <row r="155" spans="1:9">
      <c r="A155" s="59" t="s">
        <v>19</v>
      </c>
      <c r="B155" s="65">
        <v>0</v>
      </c>
      <c r="C155" s="65">
        <v>0</v>
      </c>
      <c r="D155" s="65">
        <v>0</v>
      </c>
      <c r="E155" s="65">
        <v>0</v>
      </c>
      <c r="F155" s="397"/>
      <c r="G155" s="65">
        <v>0</v>
      </c>
      <c r="H155" s="66">
        <v>0</v>
      </c>
      <c r="I155" s="67">
        <f t="shared" si="27"/>
        <v>0</v>
      </c>
    </row>
    <row r="156" spans="1:9">
      <c r="A156" s="58" t="s">
        <v>20</v>
      </c>
      <c r="B156" s="62">
        <v>0</v>
      </c>
      <c r="C156" s="62">
        <v>0</v>
      </c>
      <c r="D156" s="62">
        <v>0</v>
      </c>
      <c r="E156" s="62">
        <v>0</v>
      </c>
      <c r="F156" s="397"/>
      <c r="G156" s="62">
        <v>0</v>
      </c>
      <c r="H156" s="63">
        <v>0</v>
      </c>
      <c r="I156" s="64">
        <f t="shared" si="27"/>
        <v>0</v>
      </c>
    </row>
    <row r="157" spans="1:9" ht="15" thickBot="1">
      <c r="A157" s="60" t="s">
        <v>11</v>
      </c>
      <c r="B157" s="54">
        <v>0</v>
      </c>
      <c r="C157" s="54">
        <v>0</v>
      </c>
      <c r="D157" s="54">
        <v>0</v>
      </c>
      <c r="E157" s="54">
        <v>0</v>
      </c>
      <c r="F157" s="398"/>
      <c r="G157" s="54">
        <v>0</v>
      </c>
      <c r="H157" s="68">
        <v>0</v>
      </c>
      <c r="I157" s="69">
        <f t="shared" si="27"/>
        <v>0</v>
      </c>
    </row>
    <row r="158" spans="1:9" ht="15">
      <c r="A158" s="34" t="s">
        <v>26</v>
      </c>
      <c r="B158" s="70">
        <f>SUM(B137:B153)</f>
        <v>1255.9689834807305</v>
      </c>
      <c r="C158" s="70">
        <f t="shared" ref="C158:H158" si="28">SUM(C137:C153)</f>
        <v>11672.644430508613</v>
      </c>
      <c r="D158" s="70">
        <f>SUM(D137:D153)</f>
        <v>1807.6067235274249</v>
      </c>
      <c r="E158" s="70">
        <f t="shared" si="28"/>
        <v>3459.0012497034404</v>
      </c>
      <c r="F158" s="70">
        <f t="shared" si="28"/>
        <v>0</v>
      </c>
      <c r="G158" s="70">
        <f>SUM(G137:G153)</f>
        <v>126.47353862662165</v>
      </c>
      <c r="H158" s="71">
        <f t="shared" si="28"/>
        <v>367.01672179462639</v>
      </c>
      <c r="I158" s="40">
        <f>SUM(I137:I153)</f>
        <v>18688.711647641456</v>
      </c>
    </row>
    <row r="159" spans="1:9" s="14" customFormat="1" ht="15" thickBot="1">
      <c r="A159" s="31" t="s">
        <v>86</v>
      </c>
      <c r="B159" s="49">
        <f>IF($I158=0,"-",B158/$I158)</f>
        <v>6.7204685221799954E-2</v>
      </c>
      <c r="C159" s="49">
        <f t="shared" ref="C159:H159" si="29">IF($I158=0,"-",C158/$I158)</f>
        <v>0.62458261706775919</v>
      </c>
      <c r="D159" s="49">
        <f t="shared" si="29"/>
        <v>9.672184779818932E-2</v>
      </c>
      <c r="E159" s="49">
        <f t="shared" si="29"/>
        <v>0.18508505641906953</v>
      </c>
      <c r="F159" s="49">
        <f t="shared" si="29"/>
        <v>0</v>
      </c>
      <c r="G159" s="49">
        <f t="shared" si="29"/>
        <v>6.7673759974023039E-3</v>
      </c>
      <c r="H159" s="72">
        <f t="shared" si="29"/>
        <v>1.9638417495779836E-2</v>
      </c>
      <c r="I159" s="50">
        <f>SUM(B159:H159)</f>
        <v>1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0">SUM(B164:H164)</f>
        <v>0</v>
      </c>
    </row>
    <row r="165" spans="1:9" ht="15">
      <c r="A165" s="28" t="s">
        <v>10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0"/>
        <v>0</v>
      </c>
    </row>
    <row r="166" spans="1:9" ht="15">
      <c r="A166" s="27" t="s">
        <v>55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0"/>
        <v>0</v>
      </c>
    </row>
    <row r="167" spans="1:9" ht="15">
      <c r="A167" s="28" t="s">
        <v>16</v>
      </c>
      <c r="B167" s="44">
        <v>2.1984037783326547</v>
      </c>
      <c r="C167" s="44">
        <v>0</v>
      </c>
      <c r="D167" s="44">
        <v>6.0998665387056841</v>
      </c>
      <c r="E167" s="44">
        <v>0</v>
      </c>
      <c r="F167" s="397"/>
      <c r="G167" s="44">
        <v>0</v>
      </c>
      <c r="H167" s="45">
        <v>0</v>
      </c>
      <c r="I167" s="40">
        <f t="shared" si="30"/>
        <v>8.2982703170383392</v>
      </c>
    </row>
    <row r="168" spans="1:9" ht="15">
      <c r="A168" s="27" t="s">
        <v>67</v>
      </c>
      <c r="B168" s="41">
        <v>32.090070679436231</v>
      </c>
      <c r="C168" s="41">
        <v>19.572607611042269</v>
      </c>
      <c r="D168" s="41">
        <v>20.103549616676485</v>
      </c>
      <c r="E168" s="41">
        <v>19.572607611042269</v>
      </c>
      <c r="F168" s="397"/>
      <c r="G168" s="41">
        <v>0</v>
      </c>
      <c r="H168" s="42">
        <v>0</v>
      </c>
      <c r="I168" s="43">
        <f t="shared" si="30"/>
        <v>91.338835518197257</v>
      </c>
    </row>
    <row r="169" spans="1:9" ht="15">
      <c r="A169" s="28" t="s">
        <v>57</v>
      </c>
      <c r="B169" s="44">
        <v>0</v>
      </c>
      <c r="C169" s="44">
        <v>0</v>
      </c>
      <c r="D169" s="44">
        <v>0</v>
      </c>
      <c r="E169" s="44">
        <v>0.57971948576123822</v>
      </c>
      <c r="F169" s="397"/>
      <c r="G169" s="44">
        <v>0</v>
      </c>
      <c r="H169" s="45">
        <v>0</v>
      </c>
      <c r="I169" s="40">
        <f t="shared" si="30"/>
        <v>0.57971948576123822</v>
      </c>
    </row>
    <row r="170" spans="1:9" ht="15">
      <c r="A170" s="27" t="s">
        <v>12</v>
      </c>
      <c r="B170" s="41">
        <v>0</v>
      </c>
      <c r="C170" s="41">
        <v>0</v>
      </c>
      <c r="D170" s="41">
        <v>0</v>
      </c>
      <c r="E170" s="41">
        <v>0</v>
      </c>
      <c r="F170" s="397"/>
      <c r="G170" s="41">
        <v>0</v>
      </c>
      <c r="H170" s="42">
        <v>0</v>
      </c>
      <c r="I170" s="43">
        <f t="shared" si="30"/>
        <v>0</v>
      </c>
    </row>
    <row r="171" spans="1:9" ht="15">
      <c r="A171" s="28" t="s">
        <v>58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0"/>
        <v>0</v>
      </c>
    </row>
    <row r="172" spans="1:9" ht="15">
      <c r="A172" s="27" t="s">
        <v>17</v>
      </c>
      <c r="B172" s="41">
        <v>0.20550758717399994</v>
      </c>
      <c r="C172" s="41">
        <v>0</v>
      </c>
      <c r="D172" s="41">
        <v>82.379113770290658</v>
      </c>
      <c r="E172" s="41">
        <v>7.8668304370207179E-2</v>
      </c>
      <c r="F172" s="397"/>
      <c r="G172" s="41">
        <v>0</v>
      </c>
      <c r="H172" s="42">
        <v>0</v>
      </c>
      <c r="I172" s="43">
        <f>SUM(B172:H172)</f>
        <v>82.663289661834867</v>
      </c>
    </row>
    <row r="173" spans="1:9" ht="15">
      <c r="A173" s="28" t="s">
        <v>139</v>
      </c>
      <c r="B173" s="44">
        <v>51.783783404241355</v>
      </c>
      <c r="C173" s="44">
        <v>35.587425352819402</v>
      </c>
      <c r="D173" s="44">
        <v>958.27315957015855</v>
      </c>
      <c r="E173" s="44">
        <v>0</v>
      </c>
      <c r="F173" s="397"/>
      <c r="G173" s="44">
        <v>0</v>
      </c>
      <c r="H173" s="45">
        <v>0</v>
      </c>
      <c r="I173" s="40">
        <f t="shared" si="30"/>
        <v>1045.6443683272194</v>
      </c>
    </row>
    <row r="174" spans="1:9" ht="15">
      <c r="A174" s="27" t="s">
        <v>25</v>
      </c>
      <c r="B174" s="41">
        <v>10.059718724478873</v>
      </c>
      <c r="C174" s="41">
        <v>0.43307294511822642</v>
      </c>
      <c r="D174" s="41">
        <v>307.32606337959675</v>
      </c>
      <c r="E174" s="41">
        <v>245.28591639974366</v>
      </c>
      <c r="F174" s="397"/>
      <c r="G174" s="41">
        <v>22.557113287573298</v>
      </c>
      <c r="H174" s="42">
        <v>68.678086877179197</v>
      </c>
      <c r="I174" s="43">
        <f t="shared" si="30"/>
        <v>654.33997161369007</v>
      </c>
    </row>
    <row r="175" spans="1:9" ht="15">
      <c r="A175" s="28" t="s">
        <v>24</v>
      </c>
      <c r="B175" s="44">
        <v>0.29519999999999996</v>
      </c>
      <c r="C175" s="44">
        <v>0</v>
      </c>
      <c r="D175" s="44">
        <v>0</v>
      </c>
      <c r="E175" s="44">
        <v>0</v>
      </c>
      <c r="F175" s="397"/>
      <c r="G175" s="44">
        <v>0</v>
      </c>
      <c r="H175" s="45">
        <v>0</v>
      </c>
      <c r="I175" s="40">
        <f>SUM(B175:H175)</f>
        <v>0.29519999999999996</v>
      </c>
    </row>
    <row r="176" spans="1:9" ht="15">
      <c r="A176" s="27" t="s">
        <v>59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0"/>
        <v>0</v>
      </c>
    </row>
    <row r="177" spans="1:9" ht="15">
      <c r="A177" s="28" t="s">
        <v>22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0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63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0"/>
        <v>0</v>
      </c>
    </row>
    <row r="180" spans="1:9">
      <c r="A180" s="58" t="s">
        <v>23</v>
      </c>
      <c r="B180" s="62">
        <v>0</v>
      </c>
      <c r="C180" s="62">
        <v>0</v>
      </c>
      <c r="D180" s="62">
        <v>0</v>
      </c>
      <c r="E180" s="62">
        <v>0</v>
      </c>
      <c r="F180" s="397"/>
      <c r="G180" s="62">
        <v>0</v>
      </c>
      <c r="H180" s="63">
        <v>0</v>
      </c>
      <c r="I180" s="64">
        <f t="shared" si="30"/>
        <v>0</v>
      </c>
    </row>
    <row r="181" spans="1:9">
      <c r="A181" s="59" t="s">
        <v>19</v>
      </c>
      <c r="B181" s="65">
        <v>0</v>
      </c>
      <c r="C181" s="65">
        <v>0</v>
      </c>
      <c r="D181" s="65">
        <v>0</v>
      </c>
      <c r="E181" s="65">
        <v>0</v>
      </c>
      <c r="F181" s="397"/>
      <c r="G181" s="65">
        <v>0</v>
      </c>
      <c r="H181" s="66">
        <v>0</v>
      </c>
      <c r="I181" s="67">
        <f t="shared" si="30"/>
        <v>0</v>
      </c>
    </row>
    <row r="182" spans="1:9">
      <c r="A182" s="58" t="s">
        <v>20</v>
      </c>
      <c r="B182" s="62">
        <v>0</v>
      </c>
      <c r="C182" s="62">
        <v>0</v>
      </c>
      <c r="D182" s="62">
        <v>0</v>
      </c>
      <c r="E182" s="62">
        <v>0</v>
      </c>
      <c r="F182" s="397"/>
      <c r="G182" s="62">
        <v>0</v>
      </c>
      <c r="H182" s="63">
        <v>0</v>
      </c>
      <c r="I182" s="64">
        <f t="shared" si="30"/>
        <v>0</v>
      </c>
    </row>
    <row r="183" spans="1:9" ht="15" thickBot="1">
      <c r="A183" s="60" t="s">
        <v>11</v>
      </c>
      <c r="B183" s="54">
        <v>0</v>
      </c>
      <c r="C183" s="54">
        <v>0</v>
      </c>
      <c r="D183" s="54">
        <v>0</v>
      </c>
      <c r="E183" s="54">
        <v>0</v>
      </c>
      <c r="F183" s="398"/>
      <c r="G183" s="54">
        <v>0</v>
      </c>
      <c r="H183" s="68">
        <v>0</v>
      </c>
      <c r="I183" s="69">
        <f t="shared" si="30"/>
        <v>0</v>
      </c>
    </row>
    <row r="184" spans="1:9" ht="15">
      <c r="A184" s="34" t="s">
        <v>26</v>
      </c>
      <c r="B184" s="70">
        <f>SUM(B163:B179)</f>
        <v>96.632684173663108</v>
      </c>
      <c r="C184" s="70">
        <f t="shared" ref="C184:H184" si="31">SUM(C163:C179)</f>
        <v>55.593105908979894</v>
      </c>
      <c r="D184" s="70">
        <f>SUM(D163:D179)</f>
        <v>1374.1817528754282</v>
      </c>
      <c r="E184" s="70">
        <f>SUM(E163:E179)</f>
        <v>265.51691180091734</v>
      </c>
      <c r="F184" s="70">
        <f t="shared" si="31"/>
        <v>0</v>
      </c>
      <c r="G184" s="70">
        <f>SUM(G163:G179)</f>
        <v>22.557113287573298</v>
      </c>
      <c r="H184" s="71">
        <f t="shared" si="31"/>
        <v>68.678086877179197</v>
      </c>
      <c r="I184" s="40">
        <f>SUM(I163:I179)</f>
        <v>1883.1596549237411</v>
      </c>
    </row>
    <row r="185" spans="1:9" s="14" customFormat="1" ht="15" thickBot="1">
      <c r="A185" s="31" t="s">
        <v>86</v>
      </c>
      <c r="B185" s="49">
        <f>IF($I184=0,"-",B184/$I184)</f>
        <v>5.131412194447011E-2</v>
      </c>
      <c r="C185" s="49">
        <f t="shared" ref="C185:H185" si="32">IF($I184=0,"-",C184/$I184)</f>
        <v>2.9521185717644928E-2</v>
      </c>
      <c r="D185" s="49">
        <f t="shared" si="32"/>
        <v>0.72972132197207462</v>
      </c>
      <c r="E185" s="49">
        <f t="shared" si="32"/>
        <v>0.14099543344967716</v>
      </c>
      <c r="F185" s="49">
        <f t="shared" si="32"/>
        <v>0</v>
      </c>
      <c r="G185" s="49">
        <f t="shared" si="32"/>
        <v>1.1978332919673108E-2</v>
      </c>
      <c r="H185" s="72">
        <f t="shared" si="32"/>
        <v>3.646960399646005E-2</v>
      </c>
      <c r="I185" s="50">
        <f>SUM(B185:H185)</f>
        <v>0.99999999999999989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603.9890724847794</v>
      </c>
      <c r="E189" s="38">
        <v>0</v>
      </c>
      <c r="F189" s="396"/>
      <c r="G189" s="38">
        <v>0</v>
      </c>
      <c r="H189" s="39">
        <v>0</v>
      </c>
      <c r="I189" s="40">
        <f>SUM(B189:H189)</f>
        <v>603.9890724847794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3">SUM(B190:H190)</f>
        <v>0</v>
      </c>
    </row>
    <row r="191" spans="1:9" ht="15">
      <c r="A191" s="28" t="s">
        <v>10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3"/>
        <v>0</v>
      </c>
    </row>
    <row r="192" spans="1:9" ht="15">
      <c r="A192" s="27" t="s">
        <v>55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3"/>
        <v>0</v>
      </c>
    </row>
    <row r="193" spans="1:9" ht="15">
      <c r="A193" s="28" t="s">
        <v>16</v>
      </c>
      <c r="B193" s="44">
        <v>60.380246449410791</v>
      </c>
      <c r="C193" s="44">
        <v>10.273714667268681</v>
      </c>
      <c r="D193" s="44">
        <v>513.08711655651337</v>
      </c>
      <c r="E193" s="44">
        <v>0</v>
      </c>
      <c r="F193" s="397"/>
      <c r="G193" s="44">
        <v>0</v>
      </c>
      <c r="H193" s="45">
        <v>0</v>
      </c>
      <c r="I193" s="40">
        <f t="shared" si="33"/>
        <v>583.74107767319288</v>
      </c>
    </row>
    <row r="194" spans="1:9" ht="15">
      <c r="A194" s="27" t="s">
        <v>67</v>
      </c>
      <c r="B194" s="41">
        <v>0.84808039885425046</v>
      </c>
      <c r="C194" s="41">
        <v>0.36388086457382002</v>
      </c>
      <c r="D194" s="41">
        <v>8.6804255538220279</v>
      </c>
      <c r="E194" s="41">
        <v>0</v>
      </c>
      <c r="F194" s="397"/>
      <c r="G194" s="41">
        <v>0</v>
      </c>
      <c r="H194" s="42">
        <v>0</v>
      </c>
      <c r="I194" s="43">
        <f t="shared" si="33"/>
        <v>9.8923868172500988</v>
      </c>
    </row>
    <row r="195" spans="1:9" ht="15">
      <c r="A195" s="28" t="s">
        <v>57</v>
      </c>
      <c r="B195" s="44">
        <v>0</v>
      </c>
      <c r="C195" s="44">
        <v>0</v>
      </c>
      <c r="D195" s="44">
        <v>5.95965295409151</v>
      </c>
      <c r="E195" s="44">
        <v>0.17964105388304219</v>
      </c>
      <c r="F195" s="397"/>
      <c r="G195" s="44">
        <v>0</v>
      </c>
      <c r="H195" s="45">
        <v>0</v>
      </c>
      <c r="I195" s="40">
        <f t="shared" si="33"/>
        <v>6.1392940079745522</v>
      </c>
    </row>
    <row r="196" spans="1:9" ht="15">
      <c r="A196" s="27" t="s">
        <v>12</v>
      </c>
      <c r="B196" s="41">
        <v>0</v>
      </c>
      <c r="C196" s="41">
        <v>0</v>
      </c>
      <c r="D196" s="41">
        <v>0</v>
      </c>
      <c r="E196" s="41">
        <v>0</v>
      </c>
      <c r="F196" s="397"/>
      <c r="G196" s="41">
        <v>0</v>
      </c>
      <c r="H196" s="42">
        <v>0</v>
      </c>
      <c r="I196" s="43">
        <f t="shared" si="33"/>
        <v>0</v>
      </c>
    </row>
    <row r="197" spans="1:9" ht="15">
      <c r="A197" s="28" t="s">
        <v>58</v>
      </c>
      <c r="B197" s="44">
        <v>0</v>
      </c>
      <c r="C197" s="44">
        <v>0</v>
      </c>
      <c r="D197" s="44">
        <v>0</v>
      </c>
      <c r="E197" s="44">
        <v>0</v>
      </c>
      <c r="F197" s="397"/>
      <c r="G197" s="44">
        <v>0</v>
      </c>
      <c r="H197" s="45">
        <v>0</v>
      </c>
      <c r="I197" s="40">
        <f t="shared" si="33"/>
        <v>0</v>
      </c>
    </row>
    <row r="198" spans="1:9" ht="15">
      <c r="A198" s="27" t="s">
        <v>17</v>
      </c>
      <c r="B198" s="41">
        <v>8.8635463575184712</v>
      </c>
      <c r="C198" s="41">
        <v>0</v>
      </c>
      <c r="D198" s="41">
        <v>36.912267141493125</v>
      </c>
      <c r="E198" s="41">
        <v>0</v>
      </c>
      <c r="F198" s="397"/>
      <c r="G198" s="41">
        <v>0</v>
      </c>
      <c r="H198" s="42">
        <v>0</v>
      </c>
      <c r="I198" s="43">
        <f>SUM(B198:H198)</f>
        <v>45.775813499011598</v>
      </c>
    </row>
    <row r="199" spans="1:9" ht="15">
      <c r="A199" s="28" t="s">
        <v>139</v>
      </c>
      <c r="B199" s="44">
        <v>272.51784620153148</v>
      </c>
      <c r="C199" s="44">
        <v>44.468447623973198</v>
      </c>
      <c r="D199" s="44">
        <v>1644.6525046882837</v>
      </c>
      <c r="E199" s="44">
        <v>106.90815562754362</v>
      </c>
      <c r="F199" s="397"/>
      <c r="G199" s="44">
        <v>0</v>
      </c>
      <c r="H199" s="45">
        <v>0</v>
      </c>
      <c r="I199" s="40">
        <f t="shared" si="33"/>
        <v>2068.5469541413318</v>
      </c>
    </row>
    <row r="200" spans="1:9" ht="15">
      <c r="A200" s="27" t="s">
        <v>25</v>
      </c>
      <c r="B200" s="41">
        <v>9.0531115463301113</v>
      </c>
      <c r="C200" s="41">
        <v>0.72203157416646369</v>
      </c>
      <c r="D200" s="41">
        <v>567.96002828252381</v>
      </c>
      <c r="E200" s="41">
        <v>393.90926207246065</v>
      </c>
      <c r="F200" s="397"/>
      <c r="G200" s="41">
        <v>32.730832522818325</v>
      </c>
      <c r="H200" s="42">
        <v>1.6008055521163052</v>
      </c>
      <c r="I200" s="43">
        <f t="shared" si="33"/>
        <v>1005.9760715504157</v>
      </c>
    </row>
    <row r="201" spans="1:9" ht="15">
      <c r="A201" s="28" t="s">
        <v>24</v>
      </c>
      <c r="B201" s="44">
        <v>2.4732556716905125</v>
      </c>
      <c r="C201" s="44">
        <v>5.0777090136321423E-2</v>
      </c>
      <c r="D201" s="44">
        <v>0</v>
      </c>
      <c r="E201" s="44">
        <v>0</v>
      </c>
      <c r="F201" s="397"/>
      <c r="G201" s="44">
        <v>0</v>
      </c>
      <c r="H201" s="45">
        <v>0</v>
      </c>
      <c r="I201" s="40">
        <f>SUM(B201:H201)</f>
        <v>2.5240327618268341</v>
      </c>
    </row>
    <row r="202" spans="1:9" ht="15">
      <c r="A202" s="27" t="s">
        <v>59</v>
      </c>
      <c r="B202" s="41">
        <v>2.1240722202180179E-2</v>
      </c>
      <c r="C202" s="41">
        <v>1.0081069827636005E-3</v>
      </c>
      <c r="D202" s="41">
        <v>1.8384929776843778E-3</v>
      </c>
      <c r="E202" s="41">
        <v>0</v>
      </c>
      <c r="F202" s="397"/>
      <c r="G202" s="41">
        <v>0</v>
      </c>
      <c r="H202" s="42">
        <v>0</v>
      </c>
      <c r="I202" s="43">
        <f t="shared" si="33"/>
        <v>2.4087322162628159E-2</v>
      </c>
    </row>
    <row r="203" spans="1:9" ht="15">
      <c r="A203" s="28" t="s">
        <v>22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3"/>
        <v>0</v>
      </c>
    </row>
    <row r="204" spans="1:9" ht="15">
      <c r="A204" s="27" t="s">
        <v>21</v>
      </c>
      <c r="B204" s="41">
        <v>0.76245585146242223</v>
      </c>
      <c r="C204" s="41">
        <v>0</v>
      </c>
      <c r="D204" s="41">
        <v>762.34915483323482</v>
      </c>
      <c r="E204" s="41">
        <v>0</v>
      </c>
      <c r="F204" s="397"/>
      <c r="G204" s="41">
        <v>0</v>
      </c>
      <c r="H204" s="42">
        <v>0</v>
      </c>
      <c r="I204" s="43">
        <f>SUM(B204:H204)</f>
        <v>763.11161068469721</v>
      </c>
    </row>
    <row r="205" spans="1:9" ht="15">
      <c r="A205" s="29" t="s">
        <v>63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3"/>
        <v>0</v>
      </c>
    </row>
    <row r="206" spans="1:9">
      <c r="A206" s="58" t="s">
        <v>23</v>
      </c>
      <c r="B206" s="62">
        <v>0</v>
      </c>
      <c r="C206" s="62">
        <v>0</v>
      </c>
      <c r="D206" s="62">
        <v>0</v>
      </c>
      <c r="E206" s="62">
        <v>0</v>
      </c>
      <c r="F206" s="397"/>
      <c r="G206" s="62">
        <v>0</v>
      </c>
      <c r="H206" s="63">
        <v>0</v>
      </c>
      <c r="I206" s="64">
        <f t="shared" si="33"/>
        <v>0</v>
      </c>
    </row>
    <row r="207" spans="1:9">
      <c r="A207" s="59" t="s">
        <v>19</v>
      </c>
      <c r="B207" s="65">
        <v>0</v>
      </c>
      <c r="C207" s="65">
        <v>0</v>
      </c>
      <c r="D207" s="65">
        <v>0</v>
      </c>
      <c r="E207" s="65">
        <v>0</v>
      </c>
      <c r="F207" s="397"/>
      <c r="G207" s="65">
        <v>0</v>
      </c>
      <c r="H207" s="66">
        <v>0</v>
      </c>
      <c r="I207" s="67">
        <f t="shared" si="33"/>
        <v>0</v>
      </c>
    </row>
    <row r="208" spans="1:9">
      <c r="A208" s="58" t="s">
        <v>20</v>
      </c>
      <c r="B208" s="62">
        <v>0</v>
      </c>
      <c r="C208" s="62">
        <v>0</v>
      </c>
      <c r="D208" s="62">
        <v>0</v>
      </c>
      <c r="E208" s="62">
        <v>0</v>
      </c>
      <c r="F208" s="397"/>
      <c r="G208" s="62">
        <v>0</v>
      </c>
      <c r="H208" s="63">
        <v>0</v>
      </c>
      <c r="I208" s="64">
        <f t="shared" si="33"/>
        <v>0</v>
      </c>
    </row>
    <row r="209" spans="1:9" ht="15" thickBot="1">
      <c r="A209" s="60" t="s">
        <v>11</v>
      </c>
      <c r="B209" s="54">
        <v>0</v>
      </c>
      <c r="C209" s="54">
        <v>0</v>
      </c>
      <c r="D209" s="54">
        <v>0</v>
      </c>
      <c r="E209" s="54">
        <v>0</v>
      </c>
      <c r="F209" s="398"/>
      <c r="G209" s="54">
        <v>0</v>
      </c>
      <c r="H209" s="68">
        <v>0</v>
      </c>
      <c r="I209" s="69">
        <f t="shared" si="33"/>
        <v>0</v>
      </c>
    </row>
    <row r="210" spans="1:9" ht="15">
      <c r="A210" s="34" t="s">
        <v>26</v>
      </c>
      <c r="B210" s="70">
        <f>SUM(B189:B205)</f>
        <v>354.91978319900028</v>
      </c>
      <c r="C210" s="70">
        <f t="shared" ref="C210:H210" si="34">SUM(C189:C205)</f>
        <v>55.879859927101251</v>
      </c>
      <c r="D210" s="70">
        <f>SUM(D189:D205)</f>
        <v>4143.5920609877194</v>
      </c>
      <c r="E210" s="70">
        <f>SUM(E189:E205)</f>
        <v>500.9970587538873</v>
      </c>
      <c r="F210" s="70">
        <f>SUM(F189:F205)</f>
        <v>0</v>
      </c>
      <c r="G210" s="70">
        <f>SUM(G189:G205)</f>
        <v>32.730832522818325</v>
      </c>
      <c r="H210" s="71">
        <f t="shared" si="34"/>
        <v>1.6008055521163052</v>
      </c>
      <c r="I210" s="40">
        <f>SUM(I189:I205)</f>
        <v>5089.7204009426423</v>
      </c>
    </row>
    <row r="211" spans="1:9" s="14" customFormat="1" ht="15" thickBot="1">
      <c r="A211" s="31" t="s">
        <v>86</v>
      </c>
      <c r="B211" s="49">
        <f>IF($I210=0,"-",B210/$I210)</f>
        <v>6.9732668052505858E-2</v>
      </c>
      <c r="C211" s="49">
        <f t="shared" ref="C211:H211" si="35">IF($I210=0,"-",C210/$I210)</f>
        <v>1.0978964564881013E-2</v>
      </c>
      <c r="D211" s="49">
        <f t="shared" si="35"/>
        <v>0.81410995783192819</v>
      </c>
      <c r="E211" s="49">
        <f t="shared" si="35"/>
        <v>9.8433119953131434E-2</v>
      </c>
      <c r="F211" s="49">
        <f t="shared" si="35"/>
        <v>0</v>
      </c>
      <c r="G211" s="49">
        <f t="shared" si="35"/>
        <v>6.4307722123117814E-3</v>
      </c>
      <c r="H211" s="72">
        <f t="shared" si="35"/>
        <v>3.1451738524179593E-4</v>
      </c>
      <c r="I211" s="50">
        <f>SUM(B211:H211)</f>
        <v>1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/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6">SUM(B216:H216)</f>
        <v>0</v>
      </c>
    </row>
    <row r="217" spans="1:9" ht="15">
      <c r="A217" s="28" t="s">
        <v>10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6"/>
        <v>0</v>
      </c>
    </row>
    <row r="218" spans="1:9" ht="15">
      <c r="A218" s="27" t="s">
        <v>55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6"/>
        <v>0</v>
      </c>
    </row>
    <row r="219" spans="1:9" ht="15">
      <c r="A219" s="28" t="s">
        <v>16</v>
      </c>
      <c r="B219" s="44">
        <v>5.0074253675776985</v>
      </c>
      <c r="C219" s="44">
        <v>2.5659396960954632</v>
      </c>
      <c r="D219" s="44">
        <v>50.185522648687012</v>
      </c>
      <c r="E219" s="44">
        <v>0</v>
      </c>
      <c r="F219" s="397"/>
      <c r="G219" s="44">
        <v>0</v>
      </c>
      <c r="H219" s="45">
        <v>0</v>
      </c>
      <c r="I219" s="40">
        <f t="shared" si="36"/>
        <v>57.758887712360178</v>
      </c>
    </row>
    <row r="220" spans="1:9" ht="15">
      <c r="A220" s="27" t="s">
        <v>67</v>
      </c>
      <c r="B220" s="41">
        <v>0.93526910023609211</v>
      </c>
      <c r="C220" s="41">
        <v>1.1271777344965561</v>
      </c>
      <c r="D220" s="41">
        <v>0.15731667369743813</v>
      </c>
      <c r="E220" s="41">
        <v>0</v>
      </c>
      <c r="F220" s="397"/>
      <c r="G220" s="41">
        <v>0</v>
      </c>
      <c r="H220" s="42">
        <v>0</v>
      </c>
      <c r="I220" s="43">
        <f t="shared" si="36"/>
        <v>2.2197635084300864</v>
      </c>
    </row>
    <row r="221" spans="1:9" ht="15">
      <c r="A221" s="28" t="s">
        <v>57</v>
      </c>
      <c r="B221" s="44">
        <v>0</v>
      </c>
      <c r="C221" s="44">
        <v>0</v>
      </c>
      <c r="D221" s="44">
        <v>0</v>
      </c>
      <c r="E221" s="44">
        <v>2.4475659488590294E-2</v>
      </c>
      <c r="F221" s="397"/>
      <c r="G221" s="44">
        <v>0</v>
      </c>
      <c r="H221" s="45">
        <v>0</v>
      </c>
      <c r="I221" s="40">
        <f t="shared" si="36"/>
        <v>2.4475659488590294E-2</v>
      </c>
    </row>
    <row r="222" spans="1:9" ht="15">
      <c r="A222" s="27" t="s">
        <v>12</v>
      </c>
      <c r="B222" s="41">
        <v>0</v>
      </c>
      <c r="C222" s="41">
        <v>0</v>
      </c>
      <c r="D222" s="41">
        <v>0</v>
      </c>
      <c r="E222" s="41">
        <v>9.1813537043078561</v>
      </c>
      <c r="F222" s="397"/>
      <c r="G222" s="41">
        <v>0</v>
      </c>
      <c r="H222" s="42">
        <v>0</v>
      </c>
      <c r="I222" s="43">
        <f t="shared" si="36"/>
        <v>9.1813537043078561</v>
      </c>
    </row>
    <row r="223" spans="1:9" ht="15">
      <c r="A223" s="28" t="s">
        <v>58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6"/>
        <v>0</v>
      </c>
    </row>
    <row r="224" spans="1:9" ht="15">
      <c r="A224" s="27" t="s">
        <v>17</v>
      </c>
      <c r="B224" s="41">
        <v>2.3043058670040244</v>
      </c>
      <c r="C224" s="41">
        <v>0</v>
      </c>
      <c r="D224" s="41">
        <v>9.1272746184297713</v>
      </c>
      <c r="E224" s="41">
        <v>0.48238251438669966</v>
      </c>
      <c r="F224" s="397"/>
      <c r="G224" s="41">
        <v>0</v>
      </c>
      <c r="H224" s="42">
        <v>0</v>
      </c>
      <c r="I224" s="43">
        <f>SUM(B224:H224)</f>
        <v>11.913962999820495</v>
      </c>
    </row>
    <row r="225" spans="1:9" ht="15">
      <c r="A225" s="28" t="s">
        <v>139</v>
      </c>
      <c r="B225" s="44">
        <v>103.13672156067878</v>
      </c>
      <c r="C225" s="44">
        <v>0.16915111896256235</v>
      </c>
      <c r="D225" s="44">
        <v>83.47807752765064</v>
      </c>
      <c r="E225" s="44">
        <v>102.33822590611366</v>
      </c>
      <c r="F225" s="397"/>
      <c r="G225" s="44">
        <v>0</v>
      </c>
      <c r="H225" s="45">
        <v>0</v>
      </c>
      <c r="I225" s="40">
        <f>SUM(B225:H225)</f>
        <v>289.12217611340566</v>
      </c>
    </row>
    <row r="226" spans="1:9" ht="15">
      <c r="A226" s="27" t="s">
        <v>25</v>
      </c>
      <c r="B226" s="41">
        <v>103.38716143731941</v>
      </c>
      <c r="C226" s="41">
        <v>0.32409391010549499</v>
      </c>
      <c r="D226" s="41">
        <v>362.39414110885394</v>
      </c>
      <c r="E226" s="41">
        <v>356.03297837239722</v>
      </c>
      <c r="F226" s="397"/>
      <c r="G226" s="41">
        <v>97.008285000248449</v>
      </c>
      <c r="H226" s="42">
        <v>11.21388963070078</v>
      </c>
      <c r="I226" s="43">
        <f t="shared" si="36"/>
        <v>930.3605494596253</v>
      </c>
    </row>
    <row r="227" spans="1:9" ht="15">
      <c r="A227" s="28" t="s">
        <v>24</v>
      </c>
      <c r="B227" s="44">
        <v>35.569490634696109</v>
      </c>
      <c r="C227" s="44">
        <v>0</v>
      </c>
      <c r="D227" s="44">
        <v>8.4130093648547994</v>
      </c>
      <c r="E227" s="44">
        <v>0</v>
      </c>
      <c r="F227" s="397"/>
      <c r="G227" s="44">
        <v>0</v>
      </c>
      <c r="H227" s="45">
        <v>0</v>
      </c>
      <c r="I227" s="40">
        <f>SUM(B227:H227)</f>
        <v>43.98249999955091</v>
      </c>
    </row>
    <row r="228" spans="1:9" ht="15">
      <c r="A228" s="27" t="s">
        <v>59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6"/>
        <v>0</v>
      </c>
    </row>
    <row r="229" spans="1:9" ht="15">
      <c r="A229" s="28" t="s">
        <v>22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6"/>
        <v>0</v>
      </c>
    </row>
    <row r="230" spans="1:9" ht="15">
      <c r="A230" s="27" t="s">
        <v>21</v>
      </c>
      <c r="B230" s="41">
        <v>9.8429852804794563E-4</v>
      </c>
      <c r="C230" s="41">
        <v>0</v>
      </c>
      <c r="D230" s="41">
        <v>0.98416078717435229</v>
      </c>
      <c r="E230" s="41">
        <v>0</v>
      </c>
      <c r="F230" s="397"/>
      <c r="G230" s="41">
        <v>0</v>
      </c>
      <c r="H230" s="42">
        <v>0</v>
      </c>
      <c r="I230" s="43">
        <f>SUM(B230:H230)</f>
        <v>0.98514508570240023</v>
      </c>
    </row>
    <row r="231" spans="1:9" ht="15">
      <c r="A231" s="29" t="s">
        <v>63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6"/>
        <v>0</v>
      </c>
    </row>
    <row r="232" spans="1:9">
      <c r="A232" s="58" t="s">
        <v>23</v>
      </c>
      <c r="B232" s="62">
        <v>0</v>
      </c>
      <c r="C232" s="62">
        <v>0</v>
      </c>
      <c r="D232" s="62">
        <v>0</v>
      </c>
      <c r="E232" s="62">
        <v>0</v>
      </c>
      <c r="F232" s="397"/>
      <c r="G232" s="62">
        <v>0</v>
      </c>
      <c r="H232" s="63">
        <v>0</v>
      </c>
      <c r="I232" s="64">
        <f t="shared" si="36"/>
        <v>0</v>
      </c>
    </row>
    <row r="233" spans="1:9">
      <c r="A233" s="59" t="s">
        <v>19</v>
      </c>
      <c r="B233" s="65">
        <v>0</v>
      </c>
      <c r="C233" s="65">
        <v>0</v>
      </c>
      <c r="D233" s="65">
        <v>0</v>
      </c>
      <c r="E233" s="65">
        <v>0</v>
      </c>
      <c r="F233" s="397"/>
      <c r="G233" s="65">
        <v>0</v>
      </c>
      <c r="H233" s="66">
        <v>0</v>
      </c>
      <c r="I233" s="67">
        <f t="shared" si="36"/>
        <v>0</v>
      </c>
    </row>
    <row r="234" spans="1:9">
      <c r="A234" s="58" t="s">
        <v>20</v>
      </c>
      <c r="B234" s="62">
        <v>0</v>
      </c>
      <c r="C234" s="62">
        <v>0</v>
      </c>
      <c r="D234" s="62">
        <v>0</v>
      </c>
      <c r="E234" s="62">
        <v>0</v>
      </c>
      <c r="F234" s="397"/>
      <c r="G234" s="62">
        <v>0</v>
      </c>
      <c r="H234" s="63">
        <v>0</v>
      </c>
      <c r="I234" s="64">
        <f t="shared" si="36"/>
        <v>0</v>
      </c>
    </row>
    <row r="235" spans="1:9" ht="15" thickBot="1">
      <c r="A235" s="60" t="s">
        <v>11</v>
      </c>
      <c r="B235" s="54">
        <v>0</v>
      </c>
      <c r="C235" s="54">
        <v>0</v>
      </c>
      <c r="D235" s="54">
        <v>0</v>
      </c>
      <c r="E235" s="54">
        <v>0</v>
      </c>
      <c r="F235" s="398"/>
      <c r="G235" s="54">
        <v>0</v>
      </c>
      <c r="H235" s="68">
        <v>0</v>
      </c>
      <c r="I235" s="69">
        <f t="shared" si="36"/>
        <v>0</v>
      </c>
    </row>
    <row r="236" spans="1:9" ht="15">
      <c r="A236" s="34" t="s">
        <v>26</v>
      </c>
      <c r="B236" s="70">
        <f>SUM(B215:B231)</f>
        <v>250.34135826604015</v>
      </c>
      <c r="C236" s="70">
        <f t="shared" ref="C236:H236" si="37">SUM(C215:C231)</f>
        <v>4.186362459660077</v>
      </c>
      <c r="D236" s="70">
        <f>SUM(D215:D231)</f>
        <v>514.73950272934792</v>
      </c>
      <c r="E236" s="70">
        <f>SUM(E215:E231)</f>
        <v>468.05941615669406</v>
      </c>
      <c r="F236" s="70">
        <f>SUM(F215:F231)</f>
        <v>0</v>
      </c>
      <c r="G236" s="70">
        <f>SUM(G215:G231)</f>
        <v>97.008285000248449</v>
      </c>
      <c r="H236" s="71">
        <f t="shared" si="37"/>
        <v>11.21388963070078</v>
      </c>
      <c r="I236" s="40">
        <f>SUM(I215:I231)</f>
        <v>1345.5488142426916</v>
      </c>
    </row>
    <row r="237" spans="1:9" s="14" customFormat="1" ht="15" thickBot="1">
      <c r="A237" s="31" t="s">
        <v>86</v>
      </c>
      <c r="B237" s="49">
        <f>IF($I236=0,"-",B236/$I236)</f>
        <v>0.18605148740511396</v>
      </c>
      <c r="C237" s="49">
        <f t="shared" ref="C237:H237" si="38">IF($I236=0,"-",C236/$I236)</f>
        <v>3.1112676220641359E-3</v>
      </c>
      <c r="D237" s="49">
        <f t="shared" si="38"/>
        <v>0.38254985421621895</v>
      </c>
      <c r="E237" s="49">
        <f t="shared" si="38"/>
        <v>0.34785762597556119</v>
      </c>
      <c r="F237" s="49">
        <f t="shared" si="38"/>
        <v>0</v>
      </c>
      <c r="G237" s="49">
        <f t="shared" si="38"/>
        <v>7.2095701005724669E-2</v>
      </c>
      <c r="H237" s="72">
        <f t="shared" si="38"/>
        <v>8.3340637753170164E-3</v>
      </c>
      <c r="I237" s="50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0.27066110852294001</v>
      </c>
      <c r="E242" s="41">
        <v>0</v>
      </c>
      <c r="F242" s="397"/>
      <c r="G242" s="41">
        <v>0</v>
      </c>
      <c r="H242" s="42">
        <v>0</v>
      </c>
      <c r="I242" s="43">
        <f t="shared" ref="I242:I261" si="39">SUM(B242:H242)</f>
        <v>0.27066110852294001</v>
      </c>
    </row>
    <row r="243" spans="1:9" ht="15">
      <c r="A243" s="28" t="s">
        <v>10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39"/>
        <v>0</v>
      </c>
    </row>
    <row r="244" spans="1:9" ht="15">
      <c r="A244" s="27" t="s">
        <v>55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39"/>
        <v>0</v>
      </c>
    </row>
    <row r="245" spans="1:9" ht="15">
      <c r="A245" s="28" t="s">
        <v>16</v>
      </c>
      <c r="B245" s="44">
        <v>307.91510446559079</v>
      </c>
      <c r="C245" s="44">
        <v>0.31393288346696174</v>
      </c>
      <c r="D245" s="44">
        <v>72.772657070099058</v>
      </c>
      <c r="E245" s="44">
        <v>0</v>
      </c>
      <c r="F245" s="397"/>
      <c r="G245" s="44">
        <v>0</v>
      </c>
      <c r="H245" s="45">
        <v>0</v>
      </c>
      <c r="I245" s="40">
        <f t="shared" si="39"/>
        <v>381.00169441915682</v>
      </c>
    </row>
    <row r="246" spans="1:9" ht="15">
      <c r="A246" s="27" t="s">
        <v>67</v>
      </c>
      <c r="B246" s="41">
        <v>24.939005928746724</v>
      </c>
      <c r="C246" s="41">
        <v>6.7985024771096483E-2</v>
      </c>
      <c r="D246" s="41">
        <v>10.702055685951814</v>
      </c>
      <c r="E246" s="41">
        <v>0</v>
      </c>
      <c r="F246" s="397"/>
      <c r="G246" s="41">
        <v>0</v>
      </c>
      <c r="H246" s="42">
        <v>0</v>
      </c>
      <c r="I246" s="43">
        <f t="shared" si="39"/>
        <v>35.709046639469634</v>
      </c>
    </row>
    <row r="247" spans="1:9" ht="15">
      <c r="A247" s="28" t="s">
        <v>57</v>
      </c>
      <c r="B247" s="44">
        <v>0</v>
      </c>
      <c r="C247" s="44">
        <v>0</v>
      </c>
      <c r="D247" s="44">
        <v>0</v>
      </c>
      <c r="E247" s="44">
        <v>2.0289824567995942</v>
      </c>
      <c r="F247" s="397"/>
      <c r="G247" s="44">
        <v>0</v>
      </c>
      <c r="H247" s="45">
        <v>0</v>
      </c>
      <c r="I247" s="40">
        <f t="shared" si="39"/>
        <v>2.0289824567995942</v>
      </c>
    </row>
    <row r="248" spans="1:9" ht="15">
      <c r="A248" s="27" t="s">
        <v>12</v>
      </c>
      <c r="B248" s="41">
        <v>0</v>
      </c>
      <c r="C248" s="41">
        <v>0</v>
      </c>
      <c r="D248" s="41">
        <v>0</v>
      </c>
      <c r="E248" s="41">
        <v>0.46078466357117931</v>
      </c>
      <c r="F248" s="397"/>
      <c r="G248" s="41">
        <v>0</v>
      </c>
      <c r="H248" s="42">
        <v>0</v>
      </c>
      <c r="I248" s="43">
        <f t="shared" si="39"/>
        <v>0.46078466357117931</v>
      </c>
    </row>
    <row r="249" spans="1:9" ht="15">
      <c r="A249" s="28" t="s">
        <v>58</v>
      </c>
      <c r="B249" s="44">
        <v>0</v>
      </c>
      <c r="C249" s="44">
        <v>0</v>
      </c>
      <c r="D249" s="44">
        <v>4.3600000000000014E-2</v>
      </c>
      <c r="E249" s="44">
        <v>0</v>
      </c>
      <c r="F249" s="397"/>
      <c r="G249" s="44">
        <v>0</v>
      </c>
      <c r="H249" s="45">
        <v>0</v>
      </c>
      <c r="I249" s="40">
        <f t="shared" si="39"/>
        <v>4.3600000000000014E-2</v>
      </c>
    </row>
    <row r="250" spans="1:9" ht="15">
      <c r="A250" s="27" t="s">
        <v>17</v>
      </c>
      <c r="B250" s="41">
        <v>16.526014300480075</v>
      </c>
      <c r="C250" s="41">
        <v>0.2166329800002755</v>
      </c>
      <c r="D250" s="41">
        <v>31.371275244889386</v>
      </c>
      <c r="E250" s="41">
        <v>0.66379822509698738</v>
      </c>
      <c r="F250" s="397"/>
      <c r="G250" s="41">
        <v>0</v>
      </c>
      <c r="H250" s="42">
        <v>0</v>
      </c>
      <c r="I250" s="43">
        <f>SUM(B250:H250)</f>
        <v>48.777720750466727</v>
      </c>
    </row>
    <row r="251" spans="1:9" ht="15">
      <c r="A251" s="28" t="s">
        <v>139</v>
      </c>
      <c r="B251" s="44">
        <v>339.51457714352699</v>
      </c>
      <c r="C251" s="44">
        <v>20.983921597278709</v>
      </c>
      <c r="D251" s="44">
        <v>297.74349438898986</v>
      </c>
      <c r="E251" s="44">
        <v>0.22074040095560638</v>
      </c>
      <c r="F251" s="397"/>
      <c r="G251" s="44">
        <v>0</v>
      </c>
      <c r="H251" s="45">
        <v>0</v>
      </c>
      <c r="I251" s="40">
        <f>SUM(B251:H251)</f>
        <v>658.46273353075117</v>
      </c>
    </row>
    <row r="252" spans="1:9" ht="15">
      <c r="A252" s="27" t="s">
        <v>25</v>
      </c>
      <c r="B252" s="41">
        <v>55.11739862749728</v>
      </c>
      <c r="C252" s="41">
        <v>1.3029870462886814</v>
      </c>
      <c r="D252" s="41">
        <v>445.02669205304403</v>
      </c>
      <c r="E252" s="41">
        <v>403.30508956082525</v>
      </c>
      <c r="F252" s="397"/>
      <c r="G252" s="41">
        <v>537.23851684502586</v>
      </c>
      <c r="H252" s="42">
        <v>16.513328130322439</v>
      </c>
      <c r="I252" s="43">
        <f t="shared" si="39"/>
        <v>1458.5040122630035</v>
      </c>
    </row>
    <row r="253" spans="1:9" ht="15">
      <c r="A253" s="28" t="s">
        <v>24</v>
      </c>
      <c r="B253" s="44">
        <v>203.31525025131955</v>
      </c>
      <c r="C253" s="44">
        <v>0</v>
      </c>
      <c r="D253" s="44">
        <v>3.6550510027889729</v>
      </c>
      <c r="E253" s="44">
        <v>0</v>
      </c>
      <c r="F253" s="397"/>
      <c r="G253" s="44">
        <v>0</v>
      </c>
      <c r="H253" s="45">
        <v>0</v>
      </c>
      <c r="I253" s="40">
        <f>SUM(B253:H253)</f>
        <v>206.97030125410853</v>
      </c>
    </row>
    <row r="254" spans="1:9" ht="15">
      <c r="A254" s="27" t="s">
        <v>59</v>
      </c>
      <c r="B254" s="41">
        <v>5.3181372228950403</v>
      </c>
      <c r="C254" s="41">
        <v>0.25240437771674384</v>
      </c>
      <c r="D254" s="41">
        <v>0.46031193504573348</v>
      </c>
      <c r="E254" s="41">
        <v>0</v>
      </c>
      <c r="F254" s="397"/>
      <c r="G254" s="41">
        <v>0</v>
      </c>
      <c r="H254" s="42">
        <v>0</v>
      </c>
      <c r="I254" s="43">
        <f t="shared" si="39"/>
        <v>6.030853535657517</v>
      </c>
    </row>
    <row r="255" spans="1:9" ht="15">
      <c r="A255" s="28" t="s">
        <v>22</v>
      </c>
      <c r="B255" s="44">
        <v>2.8417993756916315</v>
      </c>
      <c r="C255" s="44">
        <v>8.0809567944285909</v>
      </c>
      <c r="D255" s="44">
        <v>7.0500314871999574</v>
      </c>
      <c r="E255" s="44">
        <v>0</v>
      </c>
      <c r="F255" s="397"/>
      <c r="G255" s="44">
        <v>0</v>
      </c>
      <c r="H255" s="45">
        <v>0</v>
      </c>
      <c r="I255" s="40">
        <f t="shared" si="39"/>
        <v>17.972787657320183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63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39"/>
        <v>0</v>
      </c>
    </row>
    <row r="258" spans="1:9">
      <c r="A258" s="58" t="s">
        <v>23</v>
      </c>
      <c r="B258" s="62">
        <v>0</v>
      </c>
      <c r="C258" s="62">
        <v>0</v>
      </c>
      <c r="D258" s="62">
        <v>0</v>
      </c>
      <c r="E258" s="62">
        <v>0</v>
      </c>
      <c r="F258" s="397"/>
      <c r="G258" s="62">
        <v>0</v>
      </c>
      <c r="H258" s="63">
        <v>0</v>
      </c>
      <c r="I258" s="64">
        <f t="shared" si="39"/>
        <v>0</v>
      </c>
    </row>
    <row r="259" spans="1:9">
      <c r="A259" s="59" t="s">
        <v>19</v>
      </c>
      <c r="B259" s="65">
        <v>0</v>
      </c>
      <c r="C259" s="65">
        <v>0</v>
      </c>
      <c r="D259" s="65">
        <v>0</v>
      </c>
      <c r="E259" s="65">
        <v>0</v>
      </c>
      <c r="F259" s="397"/>
      <c r="G259" s="65">
        <v>0</v>
      </c>
      <c r="H259" s="66">
        <v>0</v>
      </c>
      <c r="I259" s="67">
        <f t="shared" si="39"/>
        <v>0</v>
      </c>
    </row>
    <row r="260" spans="1:9">
      <c r="A260" s="58" t="s">
        <v>20</v>
      </c>
      <c r="B260" s="62">
        <v>0</v>
      </c>
      <c r="C260" s="62">
        <v>0</v>
      </c>
      <c r="D260" s="62">
        <v>0</v>
      </c>
      <c r="E260" s="62">
        <v>0</v>
      </c>
      <c r="F260" s="397"/>
      <c r="G260" s="62">
        <v>0</v>
      </c>
      <c r="H260" s="63">
        <v>0</v>
      </c>
      <c r="I260" s="64">
        <f t="shared" si="39"/>
        <v>0</v>
      </c>
    </row>
    <row r="261" spans="1:9" ht="15" thickBot="1">
      <c r="A261" s="60" t="s">
        <v>11</v>
      </c>
      <c r="B261" s="54">
        <v>0</v>
      </c>
      <c r="C261" s="54">
        <v>0</v>
      </c>
      <c r="D261" s="54">
        <v>0</v>
      </c>
      <c r="E261" s="54">
        <v>0</v>
      </c>
      <c r="F261" s="398"/>
      <c r="G261" s="54">
        <v>0</v>
      </c>
      <c r="H261" s="68">
        <v>0</v>
      </c>
      <c r="I261" s="69">
        <f t="shared" si="39"/>
        <v>0</v>
      </c>
    </row>
    <row r="262" spans="1:9" ht="15">
      <c r="A262" s="34" t="s">
        <v>26</v>
      </c>
      <c r="B262" s="70">
        <f>SUM(B241:B257)</f>
        <v>955.48728731574818</v>
      </c>
      <c r="C262" s="70">
        <f t="shared" ref="C262:H262" si="40">SUM(C241:C257)</f>
        <v>31.218820703951057</v>
      </c>
      <c r="D262" s="70">
        <f>SUM(D241:D257)</f>
        <v>869.09582997653172</v>
      </c>
      <c r="E262" s="70">
        <f>SUM(E241:E257)</f>
        <v>406.67939530724863</v>
      </c>
      <c r="F262" s="70">
        <f>SUM(F241:F257)</f>
        <v>0</v>
      </c>
      <c r="G262" s="70">
        <f>SUM(G241:G257)</f>
        <v>537.23851684502586</v>
      </c>
      <c r="H262" s="71">
        <f t="shared" si="40"/>
        <v>16.513328130322439</v>
      </c>
      <c r="I262" s="40">
        <f>SUM(I241:I257)</f>
        <v>2816.2331782788278</v>
      </c>
    </row>
    <row r="263" spans="1:9" s="14" customFormat="1" ht="15" thickBot="1">
      <c r="A263" s="31" t="s">
        <v>86</v>
      </c>
      <c r="B263" s="49">
        <f>IF($I262=0,"-",B262/$I262)</f>
        <v>0.33927847121654353</v>
      </c>
      <c r="C263" s="49">
        <f t="shared" ref="C263:H263" si="41">IF($I262=0,"-",C262/$I262)</f>
        <v>1.1085311026351442E-2</v>
      </c>
      <c r="D263" s="49">
        <f t="shared" si="41"/>
        <v>0.30860222678993127</v>
      </c>
      <c r="E263" s="49">
        <f t="shared" si="41"/>
        <v>0.14440544143997169</v>
      </c>
      <c r="F263" s="49">
        <f t="shared" si="41"/>
        <v>0</v>
      </c>
      <c r="G263" s="49">
        <f t="shared" si="41"/>
        <v>0.19076492706238379</v>
      </c>
      <c r="H263" s="72">
        <f t="shared" si="41"/>
        <v>5.8636224648183225E-3</v>
      </c>
      <c r="I263" s="50">
        <f>SUM(B263:H263)</f>
        <v>1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2">SUM(B268:H268)</f>
        <v>0</v>
      </c>
    </row>
    <row r="269" spans="1:9" ht="15">
      <c r="A269" s="28" t="s">
        <v>10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2"/>
        <v>0</v>
      </c>
    </row>
    <row r="270" spans="1:9" ht="15">
      <c r="A270" s="27" t="s">
        <v>55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2"/>
        <v>0</v>
      </c>
    </row>
    <row r="271" spans="1:9" ht="15">
      <c r="A271" s="28" t="s">
        <v>16</v>
      </c>
      <c r="B271" s="44">
        <v>40.421409424705359</v>
      </c>
      <c r="C271" s="44">
        <v>54.395384501733226</v>
      </c>
      <c r="D271" s="44">
        <v>26.174345603346634</v>
      </c>
      <c r="E271" s="44">
        <v>0</v>
      </c>
      <c r="F271" s="397"/>
      <c r="G271" s="44">
        <v>0</v>
      </c>
      <c r="H271" s="45">
        <v>0</v>
      </c>
      <c r="I271" s="40">
        <f t="shared" si="42"/>
        <v>120.99113952978522</v>
      </c>
    </row>
    <row r="272" spans="1:9" ht="15">
      <c r="A272" s="27" t="s">
        <v>67</v>
      </c>
      <c r="B272" s="41">
        <v>0.38100894232135962</v>
      </c>
      <c r="C272" s="41">
        <v>2.3506930756521265E-2</v>
      </c>
      <c r="D272" s="41">
        <v>1.4790336627109864</v>
      </c>
      <c r="E272" s="41">
        <v>9.4436464338341058E-3</v>
      </c>
      <c r="F272" s="397"/>
      <c r="G272" s="41">
        <v>0</v>
      </c>
      <c r="H272" s="42">
        <v>0</v>
      </c>
      <c r="I272" s="43">
        <f t="shared" si="42"/>
        <v>1.8929931822227013</v>
      </c>
    </row>
    <row r="273" spans="1:9" ht="15">
      <c r="A273" s="28" t="s">
        <v>57</v>
      </c>
      <c r="B273" s="44">
        <v>0</v>
      </c>
      <c r="C273" s="44">
        <v>0</v>
      </c>
      <c r="D273" s="44">
        <v>0</v>
      </c>
      <c r="E273" s="44">
        <v>12.596067307198446</v>
      </c>
      <c r="F273" s="397"/>
      <c r="G273" s="44">
        <v>0</v>
      </c>
      <c r="H273" s="45">
        <v>0</v>
      </c>
      <c r="I273" s="40">
        <f t="shared" si="42"/>
        <v>12.596067307198446</v>
      </c>
    </row>
    <row r="274" spans="1:9" ht="15">
      <c r="A274" s="27" t="s">
        <v>12</v>
      </c>
      <c r="B274" s="41">
        <v>0</v>
      </c>
      <c r="C274" s="41">
        <v>0</v>
      </c>
      <c r="D274" s="41">
        <v>0</v>
      </c>
      <c r="E274" s="41">
        <v>8.947293413039438E-3</v>
      </c>
      <c r="F274" s="397"/>
      <c r="G274" s="41">
        <v>0</v>
      </c>
      <c r="H274" s="42">
        <v>0</v>
      </c>
      <c r="I274" s="43">
        <f t="shared" si="42"/>
        <v>8.947293413039438E-3</v>
      </c>
    </row>
    <row r="275" spans="1:9" ht="15">
      <c r="A275" s="28" t="s">
        <v>58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42"/>
        <v>0</v>
      </c>
    </row>
    <row r="276" spans="1:9" ht="15">
      <c r="A276" s="27" t="s">
        <v>17</v>
      </c>
      <c r="B276" s="41">
        <v>4.6328268187814252E-4</v>
      </c>
      <c r="C276" s="41">
        <v>0</v>
      </c>
      <c r="D276" s="41">
        <v>4.6603733566228281E-2</v>
      </c>
      <c r="E276" s="41">
        <v>0</v>
      </c>
      <c r="F276" s="397"/>
      <c r="G276" s="41">
        <v>0</v>
      </c>
      <c r="H276" s="42">
        <v>0</v>
      </c>
      <c r="I276" s="43">
        <f>SUM(B276:H276)</f>
        <v>4.7067016248106421E-2</v>
      </c>
    </row>
    <row r="277" spans="1:9" ht="15">
      <c r="A277" s="28" t="s">
        <v>139</v>
      </c>
      <c r="B277" s="44">
        <v>0.89945891565024927</v>
      </c>
      <c r="C277" s="44">
        <v>1.114035523955035</v>
      </c>
      <c r="D277" s="44">
        <v>35.72914196714347</v>
      </c>
      <c r="E277" s="44">
        <v>0</v>
      </c>
      <c r="F277" s="397"/>
      <c r="G277" s="44">
        <v>0</v>
      </c>
      <c r="H277" s="45">
        <v>0</v>
      </c>
      <c r="I277" s="40">
        <f>SUM(B277:H277)</f>
        <v>37.742636406748751</v>
      </c>
    </row>
    <row r="278" spans="1:9" ht="15">
      <c r="A278" s="27" t="s">
        <v>25</v>
      </c>
      <c r="B278" s="41">
        <v>0.43920046722990874</v>
      </c>
      <c r="C278" s="41">
        <v>0</v>
      </c>
      <c r="D278" s="41">
        <v>162.47253411374354</v>
      </c>
      <c r="E278" s="41">
        <v>70.19273962046104</v>
      </c>
      <c r="F278" s="397"/>
      <c r="G278" s="41">
        <v>3.3731711970803184</v>
      </c>
      <c r="H278" s="42">
        <v>0</v>
      </c>
      <c r="I278" s="43">
        <f t="shared" si="42"/>
        <v>236.4776453985148</v>
      </c>
    </row>
    <row r="279" spans="1:9" ht="15">
      <c r="A279" s="28" t="s">
        <v>24</v>
      </c>
      <c r="B279" s="44">
        <v>0</v>
      </c>
      <c r="C279" s="44">
        <v>0</v>
      </c>
      <c r="D279" s="44">
        <v>0</v>
      </c>
      <c r="E279" s="44">
        <v>0</v>
      </c>
      <c r="F279" s="397"/>
      <c r="G279" s="44">
        <v>0</v>
      </c>
      <c r="H279" s="45">
        <v>0</v>
      </c>
      <c r="I279" s="40">
        <f>SUM(B279:H279)</f>
        <v>0</v>
      </c>
    </row>
    <row r="280" spans="1:9" ht="15">
      <c r="A280" s="27" t="s">
        <v>59</v>
      </c>
      <c r="B280" s="41">
        <v>0.19849099562126021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2"/>
        <v>0.19849099562126021</v>
      </c>
    </row>
    <row r="281" spans="1:9" ht="15">
      <c r="A281" s="28" t="s">
        <v>21</v>
      </c>
      <c r="B281" s="44">
        <v>1.0374093847801056E-2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2"/>
        <v>1.0374093847801056E-2</v>
      </c>
    </row>
    <row r="282" spans="1:9" ht="15">
      <c r="A282" s="27" t="s">
        <v>22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63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2"/>
        <v>0</v>
      </c>
    </row>
    <row r="284" spans="1:9">
      <c r="A284" s="58" t="s">
        <v>23</v>
      </c>
      <c r="B284" s="62">
        <v>0</v>
      </c>
      <c r="C284" s="62">
        <v>0</v>
      </c>
      <c r="D284" s="62">
        <v>0</v>
      </c>
      <c r="E284" s="62">
        <v>0</v>
      </c>
      <c r="F284" s="397"/>
      <c r="G284" s="62">
        <v>0</v>
      </c>
      <c r="H284" s="63">
        <v>0</v>
      </c>
      <c r="I284" s="64">
        <f t="shared" si="42"/>
        <v>0</v>
      </c>
    </row>
    <row r="285" spans="1:9">
      <c r="A285" s="59" t="s">
        <v>19</v>
      </c>
      <c r="B285" s="65">
        <v>0</v>
      </c>
      <c r="C285" s="65">
        <v>0</v>
      </c>
      <c r="D285" s="65">
        <v>0</v>
      </c>
      <c r="E285" s="65">
        <v>0</v>
      </c>
      <c r="F285" s="397"/>
      <c r="G285" s="65">
        <v>0</v>
      </c>
      <c r="H285" s="66">
        <v>0</v>
      </c>
      <c r="I285" s="67">
        <f t="shared" si="42"/>
        <v>0</v>
      </c>
    </row>
    <row r="286" spans="1:9">
      <c r="A286" s="58" t="s">
        <v>20</v>
      </c>
      <c r="B286" s="62">
        <v>0</v>
      </c>
      <c r="C286" s="62">
        <v>0</v>
      </c>
      <c r="D286" s="62">
        <v>0</v>
      </c>
      <c r="E286" s="62">
        <v>0</v>
      </c>
      <c r="F286" s="397"/>
      <c r="G286" s="62">
        <v>0</v>
      </c>
      <c r="H286" s="63">
        <v>0</v>
      </c>
      <c r="I286" s="64">
        <f t="shared" si="42"/>
        <v>0</v>
      </c>
    </row>
    <row r="287" spans="1:9" ht="15" thickBot="1">
      <c r="A287" s="60" t="s">
        <v>11</v>
      </c>
      <c r="B287" s="54">
        <v>0</v>
      </c>
      <c r="C287" s="54">
        <v>0</v>
      </c>
      <c r="D287" s="54">
        <v>0</v>
      </c>
      <c r="E287" s="54">
        <v>0</v>
      </c>
      <c r="F287" s="398"/>
      <c r="G287" s="54">
        <v>0</v>
      </c>
      <c r="H287" s="68">
        <v>0</v>
      </c>
      <c r="I287" s="69">
        <f t="shared" si="42"/>
        <v>0</v>
      </c>
    </row>
    <row r="288" spans="1:9" ht="15">
      <c r="A288" s="34" t="s">
        <v>26</v>
      </c>
      <c r="B288" s="70">
        <f>SUM(B267:B283)</f>
        <v>42.350406122057819</v>
      </c>
      <c r="C288" s="70">
        <f t="shared" ref="C288:H288" si="43">SUM(C267:C283)</f>
        <v>55.532926956444776</v>
      </c>
      <c r="D288" s="70">
        <f>SUM(D267:D283)</f>
        <v>225.90165908051085</v>
      </c>
      <c r="E288" s="70">
        <f>SUM(E267:E283)</f>
        <v>82.80719786750636</v>
      </c>
      <c r="F288" s="70">
        <f>SUM(F267:F283)</f>
        <v>0</v>
      </c>
      <c r="G288" s="70">
        <f>SUM(G267:G283)</f>
        <v>3.3731711970803184</v>
      </c>
      <c r="H288" s="71">
        <f t="shared" si="43"/>
        <v>0</v>
      </c>
      <c r="I288" s="40">
        <f>SUM(I267:I283)</f>
        <v>409.9653612236001</v>
      </c>
    </row>
    <row r="289" spans="1:9" s="14" customFormat="1" ht="15" thickBot="1">
      <c r="A289" s="31" t="s">
        <v>86</v>
      </c>
      <c r="B289" s="49">
        <f>IF($I288=0,"-",B288/$I288)</f>
        <v>0.10330240095323417</v>
      </c>
      <c r="C289" s="49">
        <f t="shared" ref="C289:H289" si="44">IF($I288=0,"-",C288/$I288)</f>
        <v>0.13545760742004845</v>
      </c>
      <c r="D289" s="49">
        <f t="shared" si="44"/>
        <v>0.55102620964433469</v>
      </c>
      <c r="E289" s="49">
        <f t="shared" si="44"/>
        <v>0.20198584002403633</v>
      </c>
      <c r="F289" s="49">
        <f t="shared" si="44"/>
        <v>0</v>
      </c>
      <c r="G289" s="49">
        <f t="shared" si="44"/>
        <v>8.2279419583464516E-3</v>
      </c>
      <c r="H289" s="72">
        <f t="shared" si="44"/>
        <v>0</v>
      </c>
      <c r="I289" s="50">
        <f>SUM(B289:H289)</f>
        <v>1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5">SUM(B294:H294)</f>
        <v>0</v>
      </c>
    </row>
    <row r="295" spans="1:9" ht="15">
      <c r="A295" s="28" t="s">
        <v>10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5"/>
        <v>0</v>
      </c>
    </row>
    <row r="296" spans="1:9" ht="15">
      <c r="A296" s="27" t="s">
        <v>55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5"/>
        <v>0</v>
      </c>
    </row>
    <row r="297" spans="1:9" ht="15">
      <c r="A297" s="28" t="s">
        <v>16</v>
      </c>
      <c r="B297" s="44">
        <v>105.22770229358066</v>
      </c>
      <c r="C297" s="44">
        <v>433.63526111296625</v>
      </c>
      <c r="D297" s="44">
        <v>26.184956197730621</v>
      </c>
      <c r="E297" s="44">
        <v>0</v>
      </c>
      <c r="F297" s="397"/>
      <c r="G297" s="44">
        <v>0</v>
      </c>
      <c r="H297" s="45">
        <v>0</v>
      </c>
      <c r="I297" s="40">
        <f t="shared" si="45"/>
        <v>565.04791960427747</v>
      </c>
    </row>
    <row r="298" spans="1:9" ht="15">
      <c r="A298" s="27" t="s">
        <v>67</v>
      </c>
      <c r="B298" s="41">
        <v>46.778040170679219</v>
      </c>
      <c r="C298" s="41">
        <v>11.150539863923346</v>
      </c>
      <c r="D298" s="41">
        <v>1.3231070826268656</v>
      </c>
      <c r="E298" s="41">
        <v>1.9888553484229621E-2</v>
      </c>
      <c r="F298" s="397"/>
      <c r="G298" s="41">
        <v>0</v>
      </c>
      <c r="H298" s="42">
        <v>0</v>
      </c>
      <c r="I298" s="43">
        <f t="shared" si="45"/>
        <v>59.271575670713652</v>
      </c>
    </row>
    <row r="299" spans="1:9" ht="15">
      <c r="A299" s="28" t="s">
        <v>57</v>
      </c>
      <c r="B299" s="44">
        <v>0</v>
      </c>
      <c r="C299" s="44">
        <v>0</v>
      </c>
      <c r="D299" s="44">
        <v>0</v>
      </c>
      <c r="E299" s="44">
        <v>1.5155103339775113</v>
      </c>
      <c r="F299" s="397"/>
      <c r="G299" s="44">
        <v>0</v>
      </c>
      <c r="H299" s="45">
        <v>0</v>
      </c>
      <c r="I299" s="40">
        <f t="shared" si="45"/>
        <v>1.5155103339775113</v>
      </c>
    </row>
    <row r="300" spans="1:9" ht="15">
      <c r="A300" s="27" t="s">
        <v>12</v>
      </c>
      <c r="B300" s="41">
        <v>0</v>
      </c>
      <c r="C300" s="41">
        <v>0</v>
      </c>
      <c r="D300" s="41">
        <v>0</v>
      </c>
      <c r="E300" s="41">
        <v>0</v>
      </c>
      <c r="F300" s="397"/>
      <c r="G300" s="41">
        <v>0</v>
      </c>
      <c r="H300" s="42">
        <v>0</v>
      </c>
      <c r="I300" s="43">
        <f t="shared" si="45"/>
        <v>0</v>
      </c>
    </row>
    <row r="301" spans="1:9" ht="15">
      <c r="A301" s="28" t="s">
        <v>58</v>
      </c>
      <c r="B301" s="44">
        <v>0</v>
      </c>
      <c r="C301" s="44">
        <v>0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5"/>
        <v>0</v>
      </c>
    </row>
    <row r="302" spans="1:9" ht="15">
      <c r="A302" s="27" t="s">
        <v>17</v>
      </c>
      <c r="B302" s="41">
        <v>1.257652963036334</v>
      </c>
      <c r="C302" s="41">
        <v>70.406483804825754</v>
      </c>
      <c r="D302" s="41">
        <v>30.358474870368514</v>
      </c>
      <c r="E302" s="41">
        <v>9.7065527582301279</v>
      </c>
      <c r="F302" s="397"/>
      <c r="G302" s="41">
        <v>0</v>
      </c>
      <c r="H302" s="42">
        <v>0</v>
      </c>
      <c r="I302" s="43">
        <f>SUM(B302:H302)</f>
        <v>111.72916439646073</v>
      </c>
    </row>
    <row r="303" spans="1:9" ht="15">
      <c r="A303" s="28" t="s">
        <v>139</v>
      </c>
      <c r="B303" s="44">
        <v>88.679599303721275</v>
      </c>
      <c r="C303" s="44">
        <v>1788.2811669376515</v>
      </c>
      <c r="D303" s="44">
        <v>178.94767600799591</v>
      </c>
      <c r="E303" s="44">
        <v>8.8617994029147145</v>
      </c>
      <c r="F303" s="397"/>
      <c r="G303" s="44">
        <v>0</v>
      </c>
      <c r="H303" s="45">
        <v>0</v>
      </c>
      <c r="I303" s="40">
        <f>SUM(B303:H303)</f>
        <v>2064.7702416522834</v>
      </c>
    </row>
    <row r="304" spans="1:9" ht="15">
      <c r="A304" s="27" t="s">
        <v>25</v>
      </c>
      <c r="B304" s="41">
        <v>31.199498176732778</v>
      </c>
      <c r="C304" s="41">
        <v>21.12314901759088</v>
      </c>
      <c r="D304" s="41">
        <v>65.988121579768219</v>
      </c>
      <c r="E304" s="41">
        <v>822.74331141025243</v>
      </c>
      <c r="F304" s="397"/>
      <c r="G304" s="41">
        <v>77.157695515615501</v>
      </c>
      <c r="H304" s="42">
        <v>0.23049128762666543</v>
      </c>
      <c r="I304" s="43">
        <f t="shared" si="45"/>
        <v>1018.4422669875865</v>
      </c>
    </row>
    <row r="305" spans="1:9" ht="15">
      <c r="A305" s="28" t="s">
        <v>24</v>
      </c>
      <c r="B305" s="44">
        <v>4.9393887571823578</v>
      </c>
      <c r="C305" s="44">
        <v>55.685072837634792</v>
      </c>
      <c r="D305" s="44">
        <v>18.098163133729482</v>
      </c>
      <c r="E305" s="44">
        <v>0</v>
      </c>
      <c r="F305" s="397"/>
      <c r="G305" s="44">
        <v>0</v>
      </c>
      <c r="H305" s="45">
        <v>0</v>
      </c>
      <c r="I305" s="40">
        <f>SUM(B305:H305)</f>
        <v>78.722624728546634</v>
      </c>
    </row>
    <row r="306" spans="1:9" ht="15">
      <c r="A306" s="27" t="s">
        <v>59</v>
      </c>
      <c r="B306" s="41">
        <v>5.0861959128553904</v>
      </c>
      <c r="C306" s="41">
        <v>0</v>
      </c>
      <c r="D306" s="41">
        <v>0.34593611907288507</v>
      </c>
      <c r="E306" s="41">
        <v>0</v>
      </c>
      <c r="F306" s="397"/>
      <c r="G306" s="41">
        <v>0</v>
      </c>
      <c r="H306" s="42">
        <v>0</v>
      </c>
      <c r="I306" s="43">
        <f t="shared" si="45"/>
        <v>5.4321320319282753</v>
      </c>
    </row>
    <row r="307" spans="1:9" ht="15">
      <c r="A307" s="28" t="s">
        <v>22</v>
      </c>
      <c r="B307" s="44">
        <v>37.477954636095731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5"/>
        <v>37.477954636095731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63</v>
      </c>
      <c r="B309" s="44">
        <v>0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5"/>
        <v>0</v>
      </c>
    </row>
    <row r="310" spans="1:9">
      <c r="A310" s="58" t="s">
        <v>23</v>
      </c>
      <c r="B310" s="62">
        <v>0</v>
      </c>
      <c r="C310" s="62">
        <v>0</v>
      </c>
      <c r="D310" s="62">
        <v>0</v>
      </c>
      <c r="E310" s="62">
        <v>0</v>
      </c>
      <c r="F310" s="397"/>
      <c r="G310" s="62">
        <v>0</v>
      </c>
      <c r="H310" s="63">
        <v>0</v>
      </c>
      <c r="I310" s="64">
        <f t="shared" si="45"/>
        <v>0</v>
      </c>
    </row>
    <row r="311" spans="1:9">
      <c r="A311" s="59" t="s">
        <v>19</v>
      </c>
      <c r="B311" s="65">
        <v>0</v>
      </c>
      <c r="C311" s="65">
        <v>0</v>
      </c>
      <c r="D311" s="65">
        <v>0</v>
      </c>
      <c r="E311" s="65">
        <v>0</v>
      </c>
      <c r="F311" s="397"/>
      <c r="G311" s="65">
        <v>0</v>
      </c>
      <c r="H311" s="66">
        <v>0</v>
      </c>
      <c r="I311" s="67">
        <f t="shared" si="45"/>
        <v>0</v>
      </c>
    </row>
    <row r="312" spans="1:9">
      <c r="A312" s="58" t="s">
        <v>20</v>
      </c>
      <c r="B312" s="62">
        <v>0</v>
      </c>
      <c r="C312" s="62">
        <v>0</v>
      </c>
      <c r="D312" s="62">
        <v>0</v>
      </c>
      <c r="E312" s="62">
        <v>0</v>
      </c>
      <c r="F312" s="397"/>
      <c r="G312" s="62">
        <v>0</v>
      </c>
      <c r="H312" s="63">
        <v>0</v>
      </c>
      <c r="I312" s="64">
        <f t="shared" si="45"/>
        <v>0</v>
      </c>
    </row>
    <row r="313" spans="1:9" ht="15" thickBot="1">
      <c r="A313" s="60" t="s">
        <v>11</v>
      </c>
      <c r="B313" s="54">
        <v>0</v>
      </c>
      <c r="C313" s="54">
        <v>0</v>
      </c>
      <c r="D313" s="54">
        <v>0</v>
      </c>
      <c r="E313" s="54">
        <v>0</v>
      </c>
      <c r="F313" s="398"/>
      <c r="G313" s="54">
        <v>0</v>
      </c>
      <c r="H313" s="68">
        <v>0</v>
      </c>
      <c r="I313" s="69">
        <f t="shared" si="45"/>
        <v>0</v>
      </c>
    </row>
    <row r="314" spans="1:9" ht="15">
      <c r="A314" s="34" t="s">
        <v>26</v>
      </c>
      <c r="B314" s="70">
        <f>SUM(B293:B309)</f>
        <v>320.6460322138837</v>
      </c>
      <c r="C314" s="70">
        <f t="shared" ref="C314:H314" si="46">SUM(C293:C309)</f>
        <v>2380.2816735745928</v>
      </c>
      <c r="D314" s="70">
        <f>SUM(D293:D309)</f>
        <v>321.24643499129246</v>
      </c>
      <c r="E314" s="70">
        <f>SUM(E293:E309)</f>
        <v>842.847062458859</v>
      </c>
      <c r="F314" s="70">
        <f>SUM(F293:F309)</f>
        <v>0</v>
      </c>
      <c r="G314" s="70">
        <f>SUM(G293:G309)</f>
        <v>77.157695515615501</v>
      </c>
      <c r="H314" s="71">
        <f t="shared" si="46"/>
        <v>0.23049128762666543</v>
      </c>
      <c r="I314" s="40">
        <f>SUM(I293:I309)</f>
        <v>3942.4093900418698</v>
      </c>
    </row>
    <row r="315" spans="1:9" s="14" customFormat="1" ht="15" thickBot="1">
      <c r="A315" s="31" t="s">
        <v>86</v>
      </c>
      <c r="B315" s="49">
        <f>IF($I314=0,"-",B314/$I314)</f>
        <v>8.1332505199435495E-2</v>
      </c>
      <c r="C315" s="49">
        <f t="shared" ref="C315:H315" si="47">IF($I314=0,"-",C314/$I314)</f>
        <v>0.60376319100369058</v>
      </c>
      <c r="D315" s="49">
        <f t="shared" si="47"/>
        <v>8.1484798560679333E-2</v>
      </c>
      <c r="E315" s="49">
        <f t="shared" si="47"/>
        <v>0.21378983739938476</v>
      </c>
      <c r="F315" s="49">
        <f t="shared" si="47"/>
        <v>0</v>
      </c>
      <c r="G315" s="49">
        <f t="shared" si="47"/>
        <v>1.9571203262276134E-2</v>
      </c>
      <c r="H315" s="72">
        <f t="shared" si="47"/>
        <v>5.8464574533751691E-5</v>
      </c>
      <c r="I315" s="50">
        <f>SUM(B315:H315)</f>
        <v>1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48">SUM(B320:H320)</f>
        <v>0</v>
      </c>
    </row>
    <row r="321" spans="1:9" ht="15">
      <c r="A321" s="28" t="s">
        <v>10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48"/>
        <v>0</v>
      </c>
    </row>
    <row r="322" spans="1:9" ht="15">
      <c r="A322" s="27" t="s">
        <v>55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48"/>
        <v>0</v>
      </c>
    </row>
    <row r="323" spans="1:9" ht="15">
      <c r="A323" s="28" t="s">
        <v>16</v>
      </c>
      <c r="B323" s="44">
        <v>91.558178697969524</v>
      </c>
      <c r="C323" s="44">
        <v>767.10111580918579</v>
      </c>
      <c r="D323" s="44">
        <v>120.84766528383491</v>
      </c>
      <c r="E323" s="44">
        <v>0</v>
      </c>
      <c r="F323" s="397"/>
      <c r="G323" s="44">
        <v>0</v>
      </c>
      <c r="H323" s="45">
        <v>0</v>
      </c>
      <c r="I323" s="40">
        <f t="shared" si="48"/>
        <v>979.50695979099021</v>
      </c>
    </row>
    <row r="324" spans="1:9" ht="15">
      <c r="A324" s="27" t="s">
        <v>67</v>
      </c>
      <c r="B324" s="41">
        <v>1.6788282537002994</v>
      </c>
      <c r="C324" s="41">
        <v>1.0647189887010936E-5</v>
      </c>
      <c r="D324" s="41">
        <v>0</v>
      </c>
      <c r="E324" s="41">
        <v>0</v>
      </c>
      <c r="F324" s="397"/>
      <c r="G324" s="41">
        <v>0</v>
      </c>
      <c r="H324" s="42">
        <v>0</v>
      </c>
      <c r="I324" s="43">
        <f t="shared" si="48"/>
        <v>1.6788389008901865</v>
      </c>
    </row>
    <row r="325" spans="1:9" ht="15">
      <c r="A325" s="28" t="s">
        <v>57</v>
      </c>
      <c r="B325" s="44">
        <v>5.1310142693169222E-4</v>
      </c>
      <c r="C325" s="44">
        <v>4.1613589301729919</v>
      </c>
      <c r="D325" s="44">
        <v>0</v>
      </c>
      <c r="E325" s="44">
        <v>1.1564240435080382</v>
      </c>
      <c r="F325" s="397"/>
      <c r="G325" s="44">
        <v>0</v>
      </c>
      <c r="H325" s="45">
        <v>0</v>
      </c>
      <c r="I325" s="40">
        <f t="shared" si="48"/>
        <v>5.3182960751079618</v>
      </c>
    </row>
    <row r="326" spans="1:9" ht="15">
      <c r="A326" s="27" t="s">
        <v>12</v>
      </c>
      <c r="B326" s="41">
        <v>6.5657213003384623E-4</v>
      </c>
      <c r="C326" s="41">
        <v>0</v>
      </c>
      <c r="D326" s="41">
        <v>0</v>
      </c>
      <c r="E326" s="41">
        <v>0.24423865918555127</v>
      </c>
      <c r="F326" s="397"/>
      <c r="G326" s="41">
        <v>0</v>
      </c>
      <c r="H326" s="42">
        <v>0</v>
      </c>
      <c r="I326" s="43">
        <f t="shared" si="48"/>
        <v>0.2448952313155851</v>
      </c>
    </row>
    <row r="327" spans="1:9" ht="15">
      <c r="A327" s="28" t="s">
        <v>58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48"/>
        <v>0</v>
      </c>
    </row>
    <row r="328" spans="1:9" ht="15">
      <c r="A328" s="27" t="s">
        <v>17</v>
      </c>
      <c r="B328" s="41">
        <v>1.5611855186874151</v>
      </c>
      <c r="C328" s="41">
        <v>0</v>
      </c>
      <c r="D328" s="41">
        <v>2.809624146163404E-3</v>
      </c>
      <c r="E328" s="41">
        <v>0</v>
      </c>
      <c r="F328" s="397"/>
      <c r="G328" s="41">
        <v>0</v>
      </c>
      <c r="H328" s="42">
        <v>0</v>
      </c>
      <c r="I328" s="43">
        <f>SUM(B328:H328)</f>
        <v>1.5639951428335785</v>
      </c>
    </row>
    <row r="329" spans="1:9" ht="15">
      <c r="A329" s="28" t="s">
        <v>139</v>
      </c>
      <c r="B329" s="44">
        <v>568.75009072106911</v>
      </c>
      <c r="C329" s="44">
        <v>1129.5913161257927</v>
      </c>
      <c r="D329" s="44">
        <v>373.36392348329525</v>
      </c>
      <c r="E329" s="44">
        <v>312.24273438909933</v>
      </c>
      <c r="F329" s="397"/>
      <c r="G329" s="44">
        <v>0</v>
      </c>
      <c r="H329" s="45">
        <v>0</v>
      </c>
      <c r="I329" s="40">
        <f>SUM(B329:H329)</f>
        <v>2383.9480647192568</v>
      </c>
    </row>
    <row r="330" spans="1:9" ht="15">
      <c r="A330" s="27" t="s">
        <v>25</v>
      </c>
      <c r="B330" s="41">
        <v>153.08286390629934</v>
      </c>
      <c r="C330" s="41">
        <v>67.249234336388128</v>
      </c>
      <c r="D330" s="41">
        <v>164.79382174299744</v>
      </c>
      <c r="E330" s="41">
        <v>5499.1441766121434</v>
      </c>
      <c r="F330" s="397"/>
      <c r="G330" s="41">
        <v>416.71422186826368</v>
      </c>
      <c r="H330" s="42">
        <v>0</v>
      </c>
      <c r="I330" s="43">
        <f t="shared" si="48"/>
        <v>6300.9843184660922</v>
      </c>
    </row>
    <row r="331" spans="1:9" ht="15">
      <c r="A331" s="28" t="s">
        <v>24</v>
      </c>
      <c r="B331" s="44">
        <v>19.243954985164073</v>
      </c>
      <c r="C331" s="44">
        <v>0</v>
      </c>
      <c r="D331" s="44">
        <v>29.474346524803561</v>
      </c>
      <c r="E331" s="44">
        <v>0</v>
      </c>
      <c r="F331" s="397"/>
      <c r="G331" s="44">
        <v>0</v>
      </c>
      <c r="H331" s="45">
        <v>0</v>
      </c>
      <c r="I331" s="40">
        <f>SUM(B331:H331)</f>
        <v>48.718301509967631</v>
      </c>
    </row>
    <row r="332" spans="1:9" ht="15">
      <c r="A332" s="27" t="s">
        <v>59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22</v>
      </c>
      <c r="B333" s="44">
        <v>34.860315115360031</v>
      </c>
      <c r="C333" s="44">
        <v>4400.181600302144</v>
      </c>
      <c r="D333" s="44">
        <v>3.2888410020914556</v>
      </c>
      <c r="E333" s="44">
        <v>0</v>
      </c>
      <c r="F333" s="397"/>
      <c r="G333" s="44">
        <v>0</v>
      </c>
      <c r="H333" s="45">
        <v>0</v>
      </c>
      <c r="I333" s="40">
        <f t="shared" si="48"/>
        <v>4438.3307564195957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63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48"/>
        <v>0</v>
      </c>
    </row>
    <row r="336" spans="1:9">
      <c r="A336" s="58" t="s">
        <v>23</v>
      </c>
      <c r="B336" s="62">
        <v>0</v>
      </c>
      <c r="C336" s="62">
        <v>0</v>
      </c>
      <c r="D336" s="62">
        <v>0</v>
      </c>
      <c r="E336" s="62">
        <v>0</v>
      </c>
      <c r="F336" s="397"/>
      <c r="G336" s="62">
        <v>0</v>
      </c>
      <c r="H336" s="63">
        <v>0</v>
      </c>
      <c r="I336" s="64">
        <f t="shared" si="48"/>
        <v>0</v>
      </c>
    </row>
    <row r="337" spans="1:9">
      <c r="A337" s="59" t="s">
        <v>19</v>
      </c>
      <c r="B337" s="65">
        <v>0</v>
      </c>
      <c r="C337" s="65">
        <v>0</v>
      </c>
      <c r="D337" s="65">
        <v>0</v>
      </c>
      <c r="E337" s="65">
        <v>0</v>
      </c>
      <c r="F337" s="397"/>
      <c r="G337" s="65">
        <v>0</v>
      </c>
      <c r="H337" s="66">
        <v>0</v>
      </c>
      <c r="I337" s="67">
        <f t="shared" si="48"/>
        <v>0</v>
      </c>
    </row>
    <row r="338" spans="1:9">
      <c r="A338" s="58" t="s">
        <v>20</v>
      </c>
      <c r="B338" s="62">
        <v>0</v>
      </c>
      <c r="C338" s="62">
        <v>0</v>
      </c>
      <c r="D338" s="62">
        <v>0</v>
      </c>
      <c r="E338" s="62">
        <v>0</v>
      </c>
      <c r="F338" s="397"/>
      <c r="G338" s="62">
        <v>0</v>
      </c>
      <c r="H338" s="63">
        <v>0</v>
      </c>
      <c r="I338" s="64">
        <f t="shared" si="48"/>
        <v>0</v>
      </c>
    </row>
    <row r="339" spans="1:9" ht="15" thickBot="1">
      <c r="A339" s="60" t="s">
        <v>11</v>
      </c>
      <c r="B339" s="54">
        <v>0</v>
      </c>
      <c r="C339" s="54">
        <v>0</v>
      </c>
      <c r="D339" s="54">
        <v>0</v>
      </c>
      <c r="E339" s="54">
        <v>0</v>
      </c>
      <c r="F339" s="398"/>
      <c r="G339" s="54">
        <v>0</v>
      </c>
      <c r="H339" s="68">
        <v>0</v>
      </c>
      <c r="I339" s="69">
        <f t="shared" si="48"/>
        <v>0</v>
      </c>
    </row>
    <row r="340" spans="1:9" ht="15">
      <c r="A340" s="34" t="s">
        <v>26</v>
      </c>
      <c r="B340" s="70">
        <f>SUM(B319:B335)</f>
        <v>870.73658687180671</v>
      </c>
      <c r="C340" s="70">
        <f t="shared" ref="C340:H340" si="49">SUM(C319:C335)</f>
        <v>6368.2846361508737</v>
      </c>
      <c r="D340" s="70">
        <f>SUM(D319:D335)</f>
        <v>691.77140766116872</v>
      </c>
      <c r="E340" s="70">
        <f>SUM(E319:E335)</f>
        <v>5812.7875737039367</v>
      </c>
      <c r="F340" s="70">
        <f>SUM(F319:F335)</f>
        <v>0</v>
      </c>
      <c r="G340" s="70">
        <f>SUM(G319:G335)</f>
        <v>416.71422186826368</v>
      </c>
      <c r="H340" s="71">
        <f t="shared" si="49"/>
        <v>0</v>
      </c>
      <c r="I340" s="40">
        <f>SUM(I319:I335)</f>
        <v>14160.294426256049</v>
      </c>
    </row>
    <row r="341" spans="1:9" s="14" customFormat="1" ht="15" thickBot="1">
      <c r="A341" s="31" t="s">
        <v>86</v>
      </c>
      <c r="B341" s="49">
        <f>IF($I340=0,"-",B340/$I340)</f>
        <v>6.1491418233316185E-2</v>
      </c>
      <c r="C341" s="49">
        <f t="shared" ref="C341:H341" si="50">IF($I340=0,"-",C340/$I340)</f>
        <v>0.44972826443091368</v>
      </c>
      <c r="D341" s="49">
        <f t="shared" si="50"/>
        <v>4.8852897181183227E-2</v>
      </c>
      <c r="E341" s="49">
        <f t="shared" si="50"/>
        <v>0.41049906158207089</v>
      </c>
      <c r="F341" s="49">
        <f t="shared" si="50"/>
        <v>0</v>
      </c>
      <c r="G341" s="49">
        <f t="shared" si="50"/>
        <v>2.9428358572516067E-2</v>
      </c>
      <c r="H341" s="72">
        <f t="shared" si="50"/>
        <v>0</v>
      </c>
      <c r="I341" s="50">
        <f>SUM(B341:H341)</f>
        <v>1.0000000000000002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5" si="51">SUM(B346:H346)</f>
        <v>0</v>
      </c>
    </row>
    <row r="347" spans="1:9" ht="15">
      <c r="A347" s="28" t="s">
        <v>10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1"/>
        <v>0</v>
      </c>
    </row>
    <row r="348" spans="1:9" ht="15">
      <c r="A348" s="27" t="s">
        <v>55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1"/>
        <v>0</v>
      </c>
    </row>
    <row r="349" spans="1:9" ht="15">
      <c r="A349" s="28" t="s">
        <v>16</v>
      </c>
      <c r="B349" s="44">
        <v>3.096811612464712</v>
      </c>
      <c r="C349" s="44">
        <v>2.041906510945386</v>
      </c>
      <c r="D349" s="44">
        <v>35.397864102817422</v>
      </c>
      <c r="E349" s="44">
        <v>0</v>
      </c>
      <c r="F349" s="397"/>
      <c r="G349" s="44">
        <v>0</v>
      </c>
      <c r="H349" s="45">
        <v>0</v>
      </c>
      <c r="I349" s="40">
        <f t="shared" si="51"/>
        <v>40.536582226227523</v>
      </c>
    </row>
    <row r="350" spans="1:9" ht="15">
      <c r="A350" s="27" t="s">
        <v>67</v>
      </c>
      <c r="B350" s="41">
        <v>0.45993410434535825</v>
      </c>
      <c r="C350" s="41">
        <v>0</v>
      </c>
      <c r="D350" s="41">
        <v>1.4309324487607593</v>
      </c>
      <c r="E350" s="41">
        <v>0</v>
      </c>
      <c r="F350" s="397"/>
      <c r="G350" s="41">
        <v>0</v>
      </c>
      <c r="H350" s="42">
        <v>0</v>
      </c>
      <c r="I350" s="43">
        <f t="shared" si="51"/>
        <v>1.8908665531061175</v>
      </c>
    </row>
    <row r="351" spans="1:9" ht="15">
      <c r="A351" s="28" t="s">
        <v>57</v>
      </c>
      <c r="B351" s="44">
        <v>0</v>
      </c>
      <c r="C351" s="44">
        <v>0</v>
      </c>
      <c r="D351" s="44">
        <v>5.8053606914373237</v>
      </c>
      <c r="E351" s="44">
        <v>0</v>
      </c>
      <c r="F351" s="397"/>
      <c r="G351" s="44">
        <v>0</v>
      </c>
      <c r="H351" s="45">
        <v>0</v>
      </c>
      <c r="I351" s="40">
        <f t="shared" si="51"/>
        <v>5.8053606914373237</v>
      </c>
    </row>
    <row r="352" spans="1:9" ht="15">
      <c r="A352" s="27" t="s">
        <v>12</v>
      </c>
      <c r="B352" s="41">
        <v>0</v>
      </c>
      <c r="C352" s="41">
        <v>0</v>
      </c>
      <c r="D352" s="41">
        <v>0</v>
      </c>
      <c r="E352" s="41">
        <v>1.4878935996256552E-2</v>
      </c>
      <c r="F352" s="397"/>
      <c r="G352" s="41">
        <v>0</v>
      </c>
      <c r="H352" s="42">
        <v>0</v>
      </c>
      <c r="I352" s="43">
        <f t="shared" si="51"/>
        <v>1.4878935996256552E-2</v>
      </c>
    </row>
    <row r="353" spans="1:9" ht="15">
      <c r="A353" s="28" t="s">
        <v>58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51"/>
        <v>0</v>
      </c>
    </row>
    <row r="354" spans="1:9" ht="15">
      <c r="A354" s="27" t="s">
        <v>17</v>
      </c>
      <c r="B354" s="41">
        <v>0</v>
      </c>
      <c r="C354" s="41">
        <v>0.14283335318239213</v>
      </c>
      <c r="D354" s="41">
        <v>0.8570001190943527</v>
      </c>
      <c r="E354" s="41">
        <v>0</v>
      </c>
      <c r="F354" s="397"/>
      <c r="G354" s="41">
        <v>0</v>
      </c>
      <c r="H354" s="42">
        <v>0</v>
      </c>
      <c r="I354" s="43">
        <f>SUM(B354:H354)</f>
        <v>0.99983347227674479</v>
      </c>
    </row>
    <row r="355" spans="1:9" ht="15">
      <c r="A355" s="28" t="s">
        <v>139</v>
      </c>
      <c r="B355" s="44">
        <v>0.42261388801902461</v>
      </c>
      <c r="C355" s="44">
        <v>12.098293804695874</v>
      </c>
      <c r="D355" s="44">
        <v>11.219336744938831</v>
      </c>
      <c r="E355" s="44">
        <v>0</v>
      </c>
      <c r="F355" s="397"/>
      <c r="G355" s="44">
        <v>0</v>
      </c>
      <c r="H355" s="45">
        <v>0</v>
      </c>
      <c r="I355" s="40">
        <f>SUM(B355:H355)</f>
        <v>23.740244437653729</v>
      </c>
    </row>
    <row r="356" spans="1:9" ht="15">
      <c r="A356" s="27" t="s">
        <v>25</v>
      </c>
      <c r="B356" s="41">
        <v>2.112928563440104</v>
      </c>
      <c r="C356" s="41">
        <v>2.862595533272168</v>
      </c>
      <c r="D356" s="41">
        <v>4.5524217865935137</v>
      </c>
      <c r="E356" s="41">
        <v>322.5775728787404</v>
      </c>
      <c r="F356" s="397"/>
      <c r="G356" s="41">
        <v>4.8319508977862666</v>
      </c>
      <c r="H356" s="42">
        <v>1.5227903291914398E-2</v>
      </c>
      <c r="I356" s="43">
        <f t="shared" si="51"/>
        <v>336.95269756312439</v>
      </c>
    </row>
    <row r="357" spans="1:9" ht="15">
      <c r="A357" s="28" t="s">
        <v>24</v>
      </c>
      <c r="B357" s="44">
        <v>71.499784928328722</v>
      </c>
      <c r="C357" s="44">
        <v>0</v>
      </c>
      <c r="D357" s="44">
        <v>16.894713846415982</v>
      </c>
      <c r="E357" s="44">
        <v>0</v>
      </c>
      <c r="F357" s="397"/>
      <c r="G357" s="44">
        <v>0</v>
      </c>
      <c r="H357" s="45">
        <v>0</v>
      </c>
      <c r="I357" s="40">
        <f>SUM(B357:H357)</f>
        <v>88.394498774744704</v>
      </c>
    </row>
    <row r="358" spans="1:9" ht="15">
      <c r="A358" s="27" t="s">
        <v>59</v>
      </c>
      <c r="B358" s="41">
        <v>22.90986089849708</v>
      </c>
      <c r="C358" s="41">
        <v>38.852289874255362</v>
      </c>
      <c r="D358" s="41">
        <v>70.855239892259021</v>
      </c>
      <c r="E358" s="41">
        <v>0</v>
      </c>
      <c r="F358" s="397"/>
      <c r="G358" s="41">
        <v>0</v>
      </c>
      <c r="H358" s="42">
        <v>0</v>
      </c>
      <c r="I358" s="43">
        <f>SUM(B358:H358)</f>
        <v>132.61739066501147</v>
      </c>
    </row>
    <row r="359" spans="1:9" ht="15">
      <c r="A359" s="28" t="s">
        <v>22</v>
      </c>
      <c r="B359" s="44">
        <v>241.83062105487451</v>
      </c>
      <c r="C359" s="44">
        <v>845.59328588286269</v>
      </c>
      <c r="D359" s="44">
        <v>457.76335578768209</v>
      </c>
      <c r="E359" s="44">
        <v>0</v>
      </c>
      <c r="F359" s="397"/>
      <c r="G359" s="44">
        <v>0</v>
      </c>
      <c r="H359" s="45">
        <v>0</v>
      </c>
      <c r="I359" s="40">
        <f t="shared" si="51"/>
        <v>1545.1872627254193</v>
      </c>
    </row>
    <row r="360" spans="1:9" ht="15">
      <c r="A360" s="27" t="s">
        <v>21</v>
      </c>
      <c r="B360" s="41">
        <v>2.4473808691174606</v>
      </c>
      <c r="C360" s="41">
        <v>131.75427982711994</v>
      </c>
      <c r="D360" s="41">
        <v>41.020702354942223</v>
      </c>
      <c r="E360" s="41">
        <v>0</v>
      </c>
      <c r="F360" s="397"/>
      <c r="G360" s="41">
        <v>0</v>
      </c>
      <c r="H360" s="42">
        <v>0</v>
      </c>
      <c r="I360" s="43">
        <f>SUM(B360:H360)</f>
        <v>175.22236305117963</v>
      </c>
    </row>
    <row r="361" spans="1:9" ht="15">
      <c r="A361" s="29" t="s">
        <v>63</v>
      </c>
      <c r="B361" s="44">
        <v>0</v>
      </c>
      <c r="C361" s="44">
        <v>0</v>
      </c>
      <c r="D361" s="44">
        <v>0</v>
      </c>
      <c r="E361" s="44">
        <v>0</v>
      </c>
      <c r="F361" s="397"/>
      <c r="G361" s="44">
        <v>0</v>
      </c>
      <c r="H361" s="45">
        <v>0</v>
      </c>
      <c r="I361" s="40">
        <f t="shared" si="51"/>
        <v>0</v>
      </c>
    </row>
    <row r="362" spans="1:9">
      <c r="A362" s="58" t="s">
        <v>23</v>
      </c>
      <c r="B362" s="62">
        <v>0</v>
      </c>
      <c r="C362" s="62">
        <v>0</v>
      </c>
      <c r="D362" s="62">
        <v>0</v>
      </c>
      <c r="E362" s="62">
        <v>0</v>
      </c>
      <c r="F362" s="397"/>
      <c r="G362" s="62">
        <v>0</v>
      </c>
      <c r="H362" s="63">
        <v>0</v>
      </c>
      <c r="I362" s="64">
        <f t="shared" si="51"/>
        <v>0</v>
      </c>
    </row>
    <row r="363" spans="1:9">
      <c r="A363" s="59" t="s">
        <v>19</v>
      </c>
      <c r="B363" s="65">
        <v>0</v>
      </c>
      <c r="C363" s="65">
        <v>0</v>
      </c>
      <c r="D363" s="65">
        <v>0</v>
      </c>
      <c r="E363" s="65">
        <v>0</v>
      </c>
      <c r="F363" s="397"/>
      <c r="G363" s="65">
        <v>0</v>
      </c>
      <c r="H363" s="66">
        <v>0</v>
      </c>
      <c r="I363" s="67">
        <f t="shared" si="51"/>
        <v>0</v>
      </c>
    </row>
    <row r="364" spans="1:9">
      <c r="A364" s="58" t="s">
        <v>20</v>
      </c>
      <c r="B364" s="62">
        <v>0</v>
      </c>
      <c r="C364" s="62">
        <v>0</v>
      </c>
      <c r="D364" s="62">
        <v>0</v>
      </c>
      <c r="E364" s="62">
        <v>0</v>
      </c>
      <c r="F364" s="397"/>
      <c r="G364" s="62">
        <v>0</v>
      </c>
      <c r="H364" s="63">
        <v>0</v>
      </c>
      <c r="I364" s="64">
        <f t="shared" si="51"/>
        <v>0</v>
      </c>
    </row>
    <row r="365" spans="1:9" ht="15" thickBot="1">
      <c r="A365" s="60" t="s">
        <v>11</v>
      </c>
      <c r="B365" s="54">
        <v>0</v>
      </c>
      <c r="C365" s="54">
        <v>0</v>
      </c>
      <c r="D365" s="54">
        <v>0</v>
      </c>
      <c r="E365" s="54">
        <v>0</v>
      </c>
      <c r="F365" s="398"/>
      <c r="G365" s="54">
        <v>0</v>
      </c>
      <c r="H365" s="68">
        <v>0</v>
      </c>
      <c r="I365" s="69">
        <f t="shared" si="51"/>
        <v>0</v>
      </c>
    </row>
    <row r="366" spans="1:9" ht="15">
      <c r="A366" s="34" t="s">
        <v>26</v>
      </c>
      <c r="B366" s="70">
        <f>SUM(B345:B361)</f>
        <v>344.77993591908699</v>
      </c>
      <c r="C366" s="70">
        <f t="shared" ref="C366:H366" si="52">SUM(C345:C361)</f>
        <v>1033.3454847863338</v>
      </c>
      <c r="D366" s="70">
        <f>SUM(D345:D361)</f>
        <v>645.79692777494154</v>
      </c>
      <c r="E366" s="70">
        <f>SUM(E345:E361)</f>
        <v>322.59245181473665</v>
      </c>
      <c r="F366" s="70">
        <f>SUM(F345:F361)</f>
        <v>0</v>
      </c>
      <c r="G366" s="70">
        <f>SUM(G345:G361)</f>
        <v>4.8319508977862666</v>
      </c>
      <c r="H366" s="71">
        <f t="shared" si="52"/>
        <v>1.5227903291914398E-2</v>
      </c>
      <c r="I366" s="40">
        <f>SUM(I345:I361)</f>
        <v>2351.3619790961775</v>
      </c>
    </row>
    <row r="367" spans="1:9" s="14" customFormat="1" ht="15" thickBot="1">
      <c r="A367" s="31" t="s">
        <v>86</v>
      </c>
      <c r="B367" s="49">
        <f>IF($I366=0,"-",B366/$I366)</f>
        <v>0.14662988471541688</v>
      </c>
      <c r="C367" s="49">
        <f t="shared" ref="C367:H367" si="53">IF($I366=0,"-",C366/$I366)</f>
        <v>0.43946678306992693</v>
      </c>
      <c r="D367" s="49">
        <f t="shared" si="53"/>
        <v>0.27464802676752248</v>
      </c>
      <c r="E367" s="49">
        <f t="shared" si="53"/>
        <v>0.13719387090656945</v>
      </c>
      <c r="F367" s="49">
        <f t="shared" si="53"/>
        <v>0</v>
      </c>
      <c r="G367" s="49">
        <f t="shared" si="53"/>
        <v>2.0549583351022731E-3</v>
      </c>
      <c r="H367" s="72">
        <f t="shared" si="53"/>
        <v>6.4762054618947863E-6</v>
      </c>
      <c r="I367" s="50">
        <f>SUM(B367:H367)</f>
        <v>0.99999999999999989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6.8857343299372903E-3</v>
      </c>
      <c r="C371" s="38">
        <v>6.8857343299372903E-3</v>
      </c>
      <c r="D371" s="38">
        <v>6.8857343299372903E-3</v>
      </c>
      <c r="E371" s="38">
        <v>6.8857343299372903E-3</v>
      </c>
      <c r="F371" s="396"/>
      <c r="G371" s="38">
        <v>0</v>
      </c>
      <c r="H371" s="39">
        <v>0</v>
      </c>
      <c r="I371" s="40">
        <f>SUM(B371:H371)</f>
        <v>2.7542937319749161E-2</v>
      </c>
    </row>
    <row r="372" spans="1:9" ht="15">
      <c r="A372" s="27" t="s">
        <v>8</v>
      </c>
      <c r="B372" s="41">
        <v>3.0844821133620753E-3</v>
      </c>
      <c r="C372" s="41">
        <v>3.0844821133620753E-3</v>
      </c>
      <c r="D372" s="41">
        <v>3.0844821133620753E-3</v>
      </c>
      <c r="E372" s="41">
        <v>3.0844821133620753E-3</v>
      </c>
      <c r="F372" s="397"/>
      <c r="G372" s="41">
        <v>0</v>
      </c>
      <c r="H372" s="42">
        <v>0</v>
      </c>
      <c r="I372" s="43">
        <f t="shared" ref="I372:I391" si="54">SUM(B372:H372)</f>
        <v>1.2337928453448301E-2</v>
      </c>
    </row>
    <row r="373" spans="1:9" ht="15">
      <c r="A373" s="28" t="s">
        <v>10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4"/>
        <v>0</v>
      </c>
    </row>
    <row r="374" spans="1:9" ht="15">
      <c r="A374" s="27" t="s">
        <v>55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4"/>
        <v>0</v>
      </c>
    </row>
    <row r="375" spans="1:9" ht="15">
      <c r="A375" s="28" t="s">
        <v>16</v>
      </c>
      <c r="B375" s="44">
        <v>38.65008308911154</v>
      </c>
      <c r="C375" s="44">
        <v>0.37057223764062314</v>
      </c>
      <c r="D375" s="44">
        <v>92.105415339559755</v>
      </c>
      <c r="E375" s="44">
        <v>3.8756054072215548E-4</v>
      </c>
      <c r="F375" s="397"/>
      <c r="G375" s="44">
        <v>0</v>
      </c>
      <c r="H375" s="45">
        <v>0</v>
      </c>
      <c r="I375" s="40">
        <f t="shared" si="54"/>
        <v>131.12645822685266</v>
      </c>
    </row>
    <row r="376" spans="1:9" ht="15">
      <c r="A376" s="27" t="s">
        <v>67</v>
      </c>
      <c r="B376" s="41">
        <v>39.948978370024733</v>
      </c>
      <c r="C376" s="41">
        <v>2.8914082855546502E-2</v>
      </c>
      <c r="D376" s="41">
        <v>1.1069155259028837E-3</v>
      </c>
      <c r="E376" s="41">
        <v>5.9611090868991357E-2</v>
      </c>
      <c r="F376" s="397"/>
      <c r="G376" s="41">
        <v>0</v>
      </c>
      <c r="H376" s="42">
        <v>0</v>
      </c>
      <c r="I376" s="43">
        <f t="shared" si="54"/>
        <v>40.038610459275169</v>
      </c>
    </row>
    <row r="377" spans="1:9" ht="15">
      <c r="A377" s="28" t="s">
        <v>57</v>
      </c>
      <c r="B377" s="44">
        <v>8.3888246064690863E-4</v>
      </c>
      <c r="C377" s="44">
        <v>8.3888246064690863E-4</v>
      </c>
      <c r="D377" s="44">
        <v>8.3888246064690863E-4</v>
      </c>
      <c r="E377" s="44">
        <v>1395.0663077933939</v>
      </c>
      <c r="F377" s="397"/>
      <c r="G377" s="44">
        <v>0</v>
      </c>
      <c r="H377" s="45">
        <v>0</v>
      </c>
      <c r="I377" s="40">
        <f t="shared" si="54"/>
        <v>1395.0688244407759</v>
      </c>
    </row>
    <row r="378" spans="1:9" ht="15">
      <c r="A378" s="27" t="s">
        <v>12</v>
      </c>
      <c r="B378" s="41">
        <v>2.1316650144337997E-3</v>
      </c>
      <c r="C378" s="41">
        <v>2.1316650144337997E-3</v>
      </c>
      <c r="D378" s="41">
        <v>2.1316650144337997E-3</v>
      </c>
      <c r="E378" s="41">
        <v>6.0283860687674204</v>
      </c>
      <c r="F378" s="397"/>
      <c r="G378" s="41">
        <v>0</v>
      </c>
      <c r="H378" s="42">
        <v>0</v>
      </c>
      <c r="I378" s="43">
        <f t="shared" si="54"/>
        <v>6.0347810638107218</v>
      </c>
    </row>
    <row r="379" spans="1:9" ht="15">
      <c r="A379" s="28" t="s">
        <v>58</v>
      </c>
      <c r="B379" s="44">
        <v>0</v>
      </c>
      <c r="C379" s="44">
        <v>0</v>
      </c>
      <c r="D379" s="44">
        <v>0</v>
      </c>
      <c r="E379" s="44">
        <v>0</v>
      </c>
      <c r="F379" s="397"/>
      <c r="G379" s="44">
        <v>0</v>
      </c>
      <c r="H379" s="45">
        <v>0</v>
      </c>
      <c r="I379" s="40">
        <f t="shared" si="54"/>
        <v>0</v>
      </c>
    </row>
    <row r="380" spans="1:9" ht="15">
      <c r="A380" s="27" t="s">
        <v>17</v>
      </c>
      <c r="B380" s="41">
        <v>10.676448202187101</v>
      </c>
      <c r="C380" s="41">
        <v>1.9541547688390016E-3</v>
      </c>
      <c r="D380" s="41">
        <v>69.551568738550955</v>
      </c>
      <c r="E380" s="41">
        <v>4.1334958149645882</v>
      </c>
      <c r="F380" s="397"/>
      <c r="G380" s="41">
        <v>0</v>
      </c>
      <c r="H380" s="42">
        <v>0</v>
      </c>
      <c r="I380" s="43">
        <f>SUM(B380:H380)</f>
        <v>84.363466910471487</v>
      </c>
    </row>
    <row r="381" spans="1:9" ht="15">
      <c r="A381" s="28" t="s">
        <v>139</v>
      </c>
      <c r="B381" s="44">
        <v>66.35810001606383</v>
      </c>
      <c r="C381" s="44">
        <v>4.2310514597355589</v>
      </c>
      <c r="D381" s="44">
        <v>129.91047819304188</v>
      </c>
      <c r="E381" s="44">
        <v>8.2859637767140025E-3</v>
      </c>
      <c r="F381" s="397"/>
      <c r="G381" s="44">
        <v>0</v>
      </c>
      <c r="H381" s="45">
        <v>0</v>
      </c>
      <c r="I381" s="40">
        <f>SUM(B381:H381)</f>
        <v>200.50791563261797</v>
      </c>
    </row>
    <row r="382" spans="1:9" ht="15">
      <c r="A382" s="27" t="s">
        <v>25</v>
      </c>
      <c r="B382" s="41">
        <v>23.695143329294272</v>
      </c>
      <c r="C382" s="41">
        <v>2.5689883656387018E-2</v>
      </c>
      <c r="D382" s="41">
        <v>6.5232518573052873</v>
      </c>
      <c r="E382" s="41">
        <v>99.809439140846209</v>
      </c>
      <c r="F382" s="397"/>
      <c r="G382" s="41">
        <v>87.451481677383853</v>
      </c>
      <c r="H382" s="42">
        <v>0</v>
      </c>
      <c r="I382" s="43">
        <f t="shared" si="54"/>
        <v>217.50500588848598</v>
      </c>
    </row>
    <row r="383" spans="1:9" ht="15">
      <c r="A383" s="28" t="s">
        <v>24</v>
      </c>
      <c r="B383" s="44">
        <v>27.70086464553637</v>
      </c>
      <c r="C383" s="44">
        <v>0</v>
      </c>
      <c r="D383" s="44">
        <v>0</v>
      </c>
      <c r="E383" s="44">
        <v>0</v>
      </c>
      <c r="F383" s="397"/>
      <c r="G383" s="44">
        <v>0</v>
      </c>
      <c r="H383" s="45">
        <v>0</v>
      </c>
      <c r="I383" s="40">
        <f>SUM(B383:H383)</f>
        <v>27.70086464553637</v>
      </c>
    </row>
    <row r="384" spans="1:9" ht="15">
      <c r="A384" s="27" t="s">
        <v>59</v>
      </c>
      <c r="B384" s="41">
        <v>15.474649136703984</v>
      </c>
      <c r="C384" s="41">
        <v>8.8418145719668518E-4</v>
      </c>
      <c r="D384" s="41">
        <v>8.8418145719668518E-4</v>
      </c>
      <c r="E384" s="41">
        <v>8.8418145719668518E-4</v>
      </c>
      <c r="F384" s="397"/>
      <c r="G384" s="41">
        <v>0</v>
      </c>
      <c r="H384" s="42">
        <v>0</v>
      </c>
      <c r="I384" s="43">
        <f>SUM(B384:H384)</f>
        <v>15.477301681075575</v>
      </c>
    </row>
    <row r="385" spans="1:9" ht="15">
      <c r="A385" s="28" t="s">
        <v>22</v>
      </c>
      <c r="B385" s="44">
        <v>42.183145044828464</v>
      </c>
      <c r="C385" s="44">
        <v>2.1267025482646059E-3</v>
      </c>
      <c r="D385" s="44">
        <v>2.1267025482646059E-3</v>
      </c>
      <c r="E385" s="44">
        <v>2.1267025482646059E-3</v>
      </c>
      <c r="F385" s="397"/>
      <c r="G385" s="44">
        <v>0</v>
      </c>
      <c r="H385" s="45">
        <v>0</v>
      </c>
      <c r="I385" s="40">
        <f t="shared" si="54"/>
        <v>42.189525152473266</v>
      </c>
    </row>
    <row r="386" spans="1:9" ht="15">
      <c r="A386" s="27" t="s">
        <v>21</v>
      </c>
      <c r="B386" s="41">
        <v>1.2626379994526549</v>
      </c>
      <c r="C386" s="41">
        <v>0.75758279967159281</v>
      </c>
      <c r="D386" s="41">
        <v>0.75758279967159281</v>
      </c>
      <c r="E386" s="41">
        <v>0.75758279967159281</v>
      </c>
      <c r="F386" s="397"/>
      <c r="G386" s="41">
        <v>0</v>
      </c>
      <c r="H386" s="42">
        <v>0</v>
      </c>
      <c r="I386" s="43">
        <f>SUM(B386:H386)</f>
        <v>3.5353863984674332</v>
      </c>
    </row>
    <row r="387" spans="1:9" ht="15">
      <c r="A387" s="29" t="s">
        <v>63</v>
      </c>
      <c r="B387" s="44">
        <v>0</v>
      </c>
      <c r="C387" s="44">
        <v>0</v>
      </c>
      <c r="D387" s="44">
        <v>0</v>
      </c>
      <c r="E387" s="44">
        <v>0</v>
      </c>
      <c r="F387" s="397"/>
      <c r="G387" s="44">
        <v>0</v>
      </c>
      <c r="H387" s="45">
        <v>0</v>
      </c>
      <c r="I387" s="40">
        <f t="shared" si="54"/>
        <v>0</v>
      </c>
    </row>
    <row r="388" spans="1:9">
      <c r="A388" s="58" t="s">
        <v>23</v>
      </c>
      <c r="B388" s="62">
        <v>0</v>
      </c>
      <c r="C388" s="62">
        <v>0</v>
      </c>
      <c r="D388" s="62">
        <v>0</v>
      </c>
      <c r="E388" s="62">
        <v>0</v>
      </c>
      <c r="F388" s="397"/>
      <c r="G388" s="62">
        <v>0</v>
      </c>
      <c r="H388" s="63">
        <v>0</v>
      </c>
      <c r="I388" s="64">
        <f t="shared" si="54"/>
        <v>0</v>
      </c>
    </row>
    <row r="389" spans="1:9">
      <c r="A389" s="59" t="s">
        <v>19</v>
      </c>
      <c r="B389" s="65">
        <v>0</v>
      </c>
      <c r="C389" s="65">
        <v>0</v>
      </c>
      <c r="D389" s="65">
        <v>0</v>
      </c>
      <c r="E389" s="65">
        <v>0</v>
      </c>
      <c r="F389" s="397"/>
      <c r="G389" s="65">
        <v>0</v>
      </c>
      <c r="H389" s="66">
        <v>0</v>
      </c>
      <c r="I389" s="67">
        <f t="shared" si="54"/>
        <v>0</v>
      </c>
    </row>
    <row r="390" spans="1:9">
      <c r="A390" s="58" t="s">
        <v>20</v>
      </c>
      <c r="B390" s="62">
        <v>0</v>
      </c>
      <c r="C390" s="62">
        <v>0</v>
      </c>
      <c r="D390" s="62">
        <v>0</v>
      </c>
      <c r="E390" s="62">
        <v>0</v>
      </c>
      <c r="F390" s="397"/>
      <c r="G390" s="62">
        <v>0</v>
      </c>
      <c r="H390" s="63">
        <v>0</v>
      </c>
      <c r="I390" s="64">
        <f t="shared" si="54"/>
        <v>0</v>
      </c>
    </row>
    <row r="391" spans="1:9" ht="15" thickBot="1">
      <c r="A391" s="60" t="s">
        <v>11</v>
      </c>
      <c r="B391" s="54">
        <v>0</v>
      </c>
      <c r="C391" s="54">
        <v>0</v>
      </c>
      <c r="D391" s="54">
        <v>0</v>
      </c>
      <c r="E391" s="54">
        <v>0</v>
      </c>
      <c r="F391" s="398"/>
      <c r="G391" s="54">
        <v>0</v>
      </c>
      <c r="H391" s="68">
        <v>0</v>
      </c>
      <c r="I391" s="69">
        <f t="shared" si="54"/>
        <v>0</v>
      </c>
    </row>
    <row r="392" spans="1:9" ht="15">
      <c r="A392" s="34" t="s">
        <v>26</v>
      </c>
      <c r="B392" s="70">
        <f>SUM(B371:B387)</f>
        <v>265.96299059712129</v>
      </c>
      <c r="C392" s="70">
        <f t="shared" ref="C392:H392" si="55">SUM(C371:C387)</f>
        <v>5.4317162662523888</v>
      </c>
      <c r="D392" s="70">
        <f>SUM(D371:D387)</f>
        <v>298.86535549157924</v>
      </c>
      <c r="E392" s="70">
        <f>SUM(E371:E387)</f>
        <v>1505.8764773332791</v>
      </c>
      <c r="F392" s="70">
        <f>SUM(F371:F387)</f>
        <v>0</v>
      </c>
      <c r="G392" s="70">
        <f>SUM(G371:G387)</f>
        <v>87.451481677383853</v>
      </c>
      <c r="H392" s="71">
        <f t="shared" si="55"/>
        <v>0</v>
      </c>
      <c r="I392" s="40">
        <f>SUM(I371:I387)</f>
        <v>2163.588021365616</v>
      </c>
    </row>
    <row r="393" spans="1:9" s="14" customFormat="1" ht="15" thickBot="1">
      <c r="A393" s="31" t="s">
        <v>86</v>
      </c>
      <c r="B393" s="49">
        <f>IF($I392=0,"-",B392/$I392)</f>
        <v>0.12292681784642645</v>
      </c>
      <c r="C393" s="49">
        <f t="shared" ref="C393:H393" si="56">IF($I392=0,"-",C392/$I392)</f>
        <v>2.5105131904104329E-3</v>
      </c>
      <c r="D393" s="49">
        <f t="shared" si="56"/>
        <v>0.13813413299586538</v>
      </c>
      <c r="E393" s="49">
        <f t="shared" si="56"/>
        <v>0.69600888083249701</v>
      </c>
      <c r="F393" s="49">
        <f t="shared" si="56"/>
        <v>0</v>
      </c>
      <c r="G393" s="49">
        <f t="shared" si="56"/>
        <v>4.0419655134800628E-2</v>
      </c>
      <c r="H393" s="72">
        <f t="shared" si="56"/>
        <v>0</v>
      </c>
      <c r="I393" s="50">
        <f>SUM(B393:H393)</f>
        <v>0.99999999999999989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57">SUM(B398:H398)</f>
        <v>0</v>
      </c>
    </row>
    <row r="399" spans="1:9" ht="15">
      <c r="A399" s="28" t="s">
        <v>10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57"/>
        <v>0</v>
      </c>
    </row>
    <row r="400" spans="1:9" ht="15">
      <c r="A400" s="27" t="s">
        <v>55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57"/>
        <v>0</v>
      </c>
    </row>
    <row r="401" spans="1:9" ht="15">
      <c r="A401" s="28" t="s">
        <v>16</v>
      </c>
      <c r="B401" s="44">
        <v>50.975588073510941</v>
      </c>
      <c r="C401" s="44">
        <v>67.00281305170418</v>
      </c>
      <c r="D401" s="44">
        <v>3.2896403672924068E-2</v>
      </c>
      <c r="E401" s="44">
        <v>0</v>
      </c>
      <c r="F401" s="397"/>
      <c r="G401" s="44">
        <v>0</v>
      </c>
      <c r="H401" s="45">
        <v>0</v>
      </c>
      <c r="I401" s="40">
        <f t="shared" si="57"/>
        <v>118.01129752888805</v>
      </c>
    </row>
    <row r="402" spans="1:9" ht="15">
      <c r="A402" s="27" t="s">
        <v>67</v>
      </c>
      <c r="B402" s="41">
        <v>1.6695551964638606</v>
      </c>
      <c r="C402" s="41">
        <v>0.50181421337298904</v>
      </c>
      <c r="D402" s="41">
        <v>2.0979240649769779</v>
      </c>
      <c r="E402" s="41">
        <v>0</v>
      </c>
      <c r="F402" s="397"/>
      <c r="G402" s="41">
        <v>0</v>
      </c>
      <c r="H402" s="42">
        <v>0</v>
      </c>
      <c r="I402" s="43">
        <f t="shared" si="57"/>
        <v>4.2692934748138276</v>
      </c>
    </row>
    <row r="403" spans="1:9" ht="15">
      <c r="A403" s="28" t="s">
        <v>57</v>
      </c>
      <c r="B403" s="44">
        <v>5.298579583642416E-4</v>
      </c>
      <c r="C403" s="44">
        <v>0</v>
      </c>
      <c r="D403" s="44">
        <v>0</v>
      </c>
      <c r="E403" s="44">
        <v>1.9535245488957593</v>
      </c>
      <c r="F403" s="397"/>
      <c r="G403" s="44">
        <v>0</v>
      </c>
      <c r="H403" s="45">
        <v>0</v>
      </c>
      <c r="I403" s="40">
        <f t="shared" si="57"/>
        <v>1.9540544068541235</v>
      </c>
    </row>
    <row r="404" spans="1:9" ht="15">
      <c r="A404" s="27" t="s">
        <v>12</v>
      </c>
      <c r="B404" s="41">
        <v>6.1485900665694977E-4</v>
      </c>
      <c r="C404" s="41">
        <v>0</v>
      </c>
      <c r="D404" s="41">
        <v>0</v>
      </c>
      <c r="E404" s="41">
        <v>0.13293024174935011</v>
      </c>
      <c r="F404" s="397"/>
      <c r="G404" s="41">
        <v>0</v>
      </c>
      <c r="H404" s="42">
        <v>0</v>
      </c>
      <c r="I404" s="43">
        <f t="shared" si="57"/>
        <v>0.13354510075600706</v>
      </c>
    </row>
    <row r="405" spans="1:9" ht="15">
      <c r="A405" s="28" t="s">
        <v>58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57"/>
        <v>0</v>
      </c>
    </row>
    <row r="406" spans="1:9" ht="15">
      <c r="A406" s="27" t="s">
        <v>17</v>
      </c>
      <c r="B406" s="41">
        <v>0.19157825747289609</v>
      </c>
      <c r="C406" s="41">
        <v>0</v>
      </c>
      <c r="D406" s="41">
        <v>3.1929709578816017E-2</v>
      </c>
      <c r="E406" s="41">
        <v>0</v>
      </c>
      <c r="F406" s="397"/>
      <c r="G406" s="41">
        <v>0</v>
      </c>
      <c r="H406" s="42">
        <v>0</v>
      </c>
      <c r="I406" s="43">
        <f>SUM(B406:H406)</f>
        <v>0.22350796705171211</v>
      </c>
    </row>
    <row r="407" spans="1:9" ht="15">
      <c r="A407" s="28" t="s">
        <v>139</v>
      </c>
      <c r="B407" s="44">
        <v>56.419624949452533</v>
      </c>
      <c r="C407" s="44">
        <v>185.91460819820796</v>
      </c>
      <c r="D407" s="44">
        <v>33.025068274623145</v>
      </c>
      <c r="E407" s="44">
        <v>3.2391876517019704</v>
      </c>
      <c r="F407" s="397"/>
      <c r="G407" s="44">
        <v>0</v>
      </c>
      <c r="H407" s="45">
        <v>0</v>
      </c>
      <c r="I407" s="40">
        <f>SUM(B407:H407)</f>
        <v>278.5984890739856</v>
      </c>
    </row>
    <row r="408" spans="1:9" ht="15">
      <c r="A408" s="27" t="s">
        <v>25</v>
      </c>
      <c r="B408" s="41">
        <v>9.6029742207779893</v>
      </c>
      <c r="C408" s="41">
        <v>2.6125126301326409</v>
      </c>
      <c r="D408" s="41">
        <v>0.99788997620012487</v>
      </c>
      <c r="E408" s="41">
        <v>231.9932155980546</v>
      </c>
      <c r="F408" s="397"/>
      <c r="G408" s="41">
        <v>41.07729550602135</v>
      </c>
      <c r="H408" s="42">
        <v>0</v>
      </c>
      <c r="I408" s="43">
        <f t="shared" si="57"/>
        <v>286.28388793118671</v>
      </c>
    </row>
    <row r="409" spans="1:9" ht="15">
      <c r="A409" s="28" t="s">
        <v>24</v>
      </c>
      <c r="B409" s="44">
        <v>67.168523648793808</v>
      </c>
      <c r="C409" s="44">
        <v>0</v>
      </c>
      <c r="D409" s="44">
        <v>0</v>
      </c>
      <c r="E409" s="44">
        <v>0</v>
      </c>
      <c r="F409" s="397"/>
      <c r="G409" s="44">
        <v>0</v>
      </c>
      <c r="H409" s="45">
        <v>0</v>
      </c>
      <c r="I409" s="40">
        <f>SUM(B409:H409)</f>
        <v>67.168523648793808</v>
      </c>
    </row>
    <row r="410" spans="1:9" ht="15">
      <c r="A410" s="27" t="s">
        <v>59</v>
      </c>
      <c r="B410" s="41">
        <v>0.35603297062544442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0.35603297062544442</v>
      </c>
    </row>
    <row r="411" spans="1:9" ht="15">
      <c r="A411" s="28" t="s">
        <v>22</v>
      </c>
      <c r="B411" s="44">
        <v>0.94726300108749129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57"/>
        <v>0.94726300108749129</v>
      </c>
    </row>
    <row r="412" spans="1:9" ht="15">
      <c r="A412" s="27" t="s">
        <v>21</v>
      </c>
      <c r="B412" s="41">
        <v>4.7747999999999999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4.7747999999999999</v>
      </c>
    </row>
    <row r="413" spans="1:9" ht="15">
      <c r="A413" s="29" t="s">
        <v>63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57"/>
        <v>0</v>
      </c>
    </row>
    <row r="414" spans="1:9">
      <c r="A414" s="58" t="s">
        <v>23</v>
      </c>
      <c r="B414" s="62">
        <v>0</v>
      </c>
      <c r="C414" s="62">
        <v>0</v>
      </c>
      <c r="D414" s="62">
        <v>0</v>
      </c>
      <c r="E414" s="62">
        <v>0</v>
      </c>
      <c r="F414" s="397"/>
      <c r="G414" s="62">
        <v>0</v>
      </c>
      <c r="H414" s="63">
        <v>0</v>
      </c>
      <c r="I414" s="64">
        <f t="shared" si="57"/>
        <v>0</v>
      </c>
    </row>
    <row r="415" spans="1:9">
      <c r="A415" s="59" t="s">
        <v>19</v>
      </c>
      <c r="B415" s="65">
        <v>0</v>
      </c>
      <c r="C415" s="65">
        <v>0</v>
      </c>
      <c r="D415" s="65">
        <v>0</v>
      </c>
      <c r="E415" s="65">
        <v>0</v>
      </c>
      <c r="F415" s="397"/>
      <c r="G415" s="65">
        <v>0</v>
      </c>
      <c r="H415" s="66">
        <v>0</v>
      </c>
      <c r="I415" s="67">
        <f t="shared" si="57"/>
        <v>0</v>
      </c>
    </row>
    <row r="416" spans="1:9">
      <c r="A416" s="58" t="s">
        <v>20</v>
      </c>
      <c r="B416" s="62">
        <v>0</v>
      </c>
      <c r="C416" s="62">
        <v>0</v>
      </c>
      <c r="D416" s="62">
        <v>0</v>
      </c>
      <c r="E416" s="62">
        <v>0</v>
      </c>
      <c r="F416" s="397"/>
      <c r="G416" s="62">
        <v>0</v>
      </c>
      <c r="H416" s="63">
        <v>0</v>
      </c>
      <c r="I416" s="64">
        <f t="shared" si="57"/>
        <v>0</v>
      </c>
    </row>
    <row r="417" spans="1:9" ht="15" thickBot="1">
      <c r="A417" s="60" t="s">
        <v>11</v>
      </c>
      <c r="B417" s="54">
        <v>0</v>
      </c>
      <c r="C417" s="54">
        <v>0</v>
      </c>
      <c r="D417" s="54">
        <v>0</v>
      </c>
      <c r="E417" s="54">
        <v>0</v>
      </c>
      <c r="F417" s="398"/>
      <c r="G417" s="54">
        <v>0</v>
      </c>
      <c r="H417" s="68">
        <v>0</v>
      </c>
      <c r="I417" s="69">
        <f t="shared" si="57"/>
        <v>0</v>
      </c>
    </row>
    <row r="418" spans="1:9" ht="15">
      <c r="A418" s="34" t="s">
        <v>26</v>
      </c>
      <c r="B418" s="70">
        <f>SUM(B397:B413)</f>
        <v>192.10708503514999</v>
      </c>
      <c r="C418" s="70">
        <f t="shared" ref="C418:H418" si="58">SUM(C397:C413)</f>
        <v>256.03174809341778</v>
      </c>
      <c r="D418" s="70">
        <f>SUM(D397:D413)</f>
        <v>36.185708429051992</v>
      </c>
      <c r="E418" s="70">
        <f>SUM(E397:E413)</f>
        <v>237.31885804040169</v>
      </c>
      <c r="F418" s="70">
        <f>SUM(F397:F413)</f>
        <v>0</v>
      </c>
      <c r="G418" s="70">
        <f>SUM(G397:G413)</f>
        <v>41.07729550602135</v>
      </c>
      <c r="H418" s="71">
        <f t="shared" si="58"/>
        <v>0</v>
      </c>
      <c r="I418" s="40">
        <f>SUM(I397:I413)</f>
        <v>762.72069510404276</v>
      </c>
    </row>
    <row r="419" spans="1:9" s="14" customFormat="1" ht="15" thickBot="1">
      <c r="A419" s="31" t="s">
        <v>86</v>
      </c>
      <c r="B419" s="49">
        <f>IF($I418=0,"-",B418/$I418)</f>
        <v>0.25187081754605423</v>
      </c>
      <c r="C419" s="49">
        <f t="shared" ref="C419:H419" si="59">IF($I418=0,"-",C418/$I418)</f>
        <v>0.33568218318567122</v>
      </c>
      <c r="D419" s="49">
        <f t="shared" si="59"/>
        <v>4.7442935089254262E-2</v>
      </c>
      <c r="E419" s="49">
        <f t="shared" si="59"/>
        <v>0.31114778917599584</v>
      </c>
      <c r="F419" s="49">
        <f t="shared" si="59"/>
        <v>0</v>
      </c>
      <c r="G419" s="49">
        <f t="shared" si="59"/>
        <v>5.3856275003024527E-2</v>
      </c>
      <c r="H419" s="72">
        <f t="shared" si="59"/>
        <v>0</v>
      </c>
      <c r="I419" s="50">
        <f>SUM(B419:H419)</f>
        <v>1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0">SUM(B424:H424)</f>
        <v>0</v>
      </c>
    </row>
    <row r="425" spans="1:9" ht="15">
      <c r="A425" s="28" t="s">
        <v>10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0"/>
        <v>0</v>
      </c>
    </row>
    <row r="426" spans="1:9" ht="15">
      <c r="A426" s="27" t="s">
        <v>55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0"/>
        <v>0</v>
      </c>
    </row>
    <row r="427" spans="1:9" ht="15">
      <c r="A427" s="28" t="s">
        <v>16</v>
      </c>
      <c r="B427" s="44">
        <v>164.9789682755497</v>
      </c>
      <c r="C427" s="44">
        <v>14.071547487303976</v>
      </c>
      <c r="D427" s="44">
        <v>47.936394458547689</v>
      </c>
      <c r="E427" s="44">
        <v>0</v>
      </c>
      <c r="F427" s="397"/>
      <c r="G427" s="44">
        <v>0</v>
      </c>
      <c r="H427" s="45">
        <v>0</v>
      </c>
      <c r="I427" s="40">
        <f t="shared" si="60"/>
        <v>226.98691022140136</v>
      </c>
    </row>
    <row r="428" spans="1:9" ht="15">
      <c r="A428" s="27" t="s">
        <v>67</v>
      </c>
      <c r="B428" s="41">
        <v>16.781286413177664</v>
      </c>
      <c r="C428" s="41">
        <v>7.5226574639068202</v>
      </c>
      <c r="D428" s="41">
        <v>7.4197588843648052</v>
      </c>
      <c r="E428" s="41">
        <v>0</v>
      </c>
      <c r="F428" s="397"/>
      <c r="G428" s="41">
        <v>0</v>
      </c>
      <c r="H428" s="42">
        <v>0</v>
      </c>
      <c r="I428" s="43">
        <f t="shared" si="60"/>
        <v>31.723702761449289</v>
      </c>
    </row>
    <row r="429" spans="1:9" ht="15">
      <c r="A429" s="28" t="s">
        <v>57</v>
      </c>
      <c r="B429" s="44">
        <v>0</v>
      </c>
      <c r="C429" s="44">
        <v>0</v>
      </c>
      <c r="D429" s="44">
        <v>0</v>
      </c>
      <c r="E429" s="44">
        <v>1.1612296193102709</v>
      </c>
      <c r="F429" s="397"/>
      <c r="G429" s="44">
        <v>0</v>
      </c>
      <c r="H429" s="45">
        <v>0</v>
      </c>
      <c r="I429" s="40">
        <f t="shared" si="60"/>
        <v>1.1612296193102709</v>
      </c>
    </row>
    <row r="430" spans="1:9" ht="15">
      <c r="A430" s="27" t="s">
        <v>12</v>
      </c>
      <c r="B430" s="41">
        <v>0</v>
      </c>
      <c r="C430" s="41">
        <v>0</v>
      </c>
      <c r="D430" s="41">
        <v>0</v>
      </c>
      <c r="E430" s="41">
        <v>0</v>
      </c>
      <c r="F430" s="397"/>
      <c r="G430" s="41">
        <v>0</v>
      </c>
      <c r="H430" s="42">
        <v>0</v>
      </c>
      <c r="I430" s="43">
        <f t="shared" si="60"/>
        <v>0</v>
      </c>
    </row>
    <row r="431" spans="1:9" ht="15">
      <c r="A431" s="28" t="s">
        <v>58</v>
      </c>
      <c r="B431" s="44">
        <v>0</v>
      </c>
      <c r="C431" s="44">
        <v>0</v>
      </c>
      <c r="D431" s="44">
        <v>0</v>
      </c>
      <c r="E431" s="44">
        <v>0</v>
      </c>
      <c r="F431" s="397"/>
      <c r="G431" s="44">
        <v>0</v>
      </c>
      <c r="H431" s="45">
        <v>0</v>
      </c>
      <c r="I431" s="40">
        <f t="shared" si="60"/>
        <v>0</v>
      </c>
    </row>
    <row r="432" spans="1:9" ht="15">
      <c r="A432" s="27" t="s">
        <v>17</v>
      </c>
      <c r="B432" s="41">
        <v>0</v>
      </c>
      <c r="C432" s="41">
        <v>0</v>
      </c>
      <c r="D432" s="41">
        <v>13.235895484142857</v>
      </c>
      <c r="E432" s="41">
        <v>2.2122686414745272</v>
      </c>
      <c r="F432" s="397"/>
      <c r="G432" s="41">
        <v>0</v>
      </c>
      <c r="H432" s="42">
        <v>0</v>
      </c>
      <c r="I432" s="43">
        <f>SUM(B432:H432)</f>
        <v>15.448164125617383</v>
      </c>
    </row>
    <row r="433" spans="1:9" ht="15">
      <c r="A433" s="28" t="s">
        <v>139</v>
      </c>
      <c r="B433" s="44">
        <v>127.33144085806687</v>
      </c>
      <c r="C433" s="44">
        <v>116.14138587174784</v>
      </c>
      <c r="D433" s="44">
        <v>53.05576485868859</v>
      </c>
      <c r="E433" s="44">
        <v>14.302947370031736</v>
      </c>
      <c r="F433" s="397"/>
      <c r="G433" s="44">
        <v>0</v>
      </c>
      <c r="H433" s="45">
        <v>0</v>
      </c>
      <c r="I433" s="40">
        <f>SUM(B433:H433)</f>
        <v>310.83153895853502</v>
      </c>
    </row>
    <row r="434" spans="1:9" ht="15">
      <c r="A434" s="27" t="s">
        <v>25</v>
      </c>
      <c r="B434" s="41">
        <v>80.27636413936618</v>
      </c>
      <c r="C434" s="41">
        <v>0.12117864891148653</v>
      </c>
      <c r="D434" s="41">
        <v>132.25921423455478</v>
      </c>
      <c r="E434" s="41">
        <v>758.82782740664618</v>
      </c>
      <c r="F434" s="397"/>
      <c r="G434" s="41">
        <v>113.11413392068746</v>
      </c>
      <c r="H434" s="42">
        <v>0.33912342197817097</v>
      </c>
      <c r="I434" s="43">
        <f t="shared" si="60"/>
        <v>1084.9378417721443</v>
      </c>
    </row>
    <row r="435" spans="1:9" ht="15">
      <c r="A435" s="28" t="s">
        <v>24</v>
      </c>
      <c r="B435" s="44">
        <v>29.43671161179331</v>
      </c>
      <c r="C435" s="44">
        <v>6.0712764103986759E-2</v>
      </c>
      <c r="D435" s="44">
        <v>4.8930074849845528</v>
      </c>
      <c r="E435" s="44">
        <v>0</v>
      </c>
      <c r="F435" s="397"/>
      <c r="G435" s="44">
        <v>0</v>
      </c>
      <c r="H435" s="45">
        <v>0</v>
      </c>
      <c r="I435" s="40">
        <f>SUM(B435:H435)</f>
        <v>34.390431860881847</v>
      </c>
    </row>
    <row r="436" spans="1:9" ht="15">
      <c r="A436" s="27" t="s">
        <v>59</v>
      </c>
      <c r="B436" s="41">
        <v>14.052582836541793</v>
      </c>
      <c r="C436" s="41">
        <v>0.93163786783785363</v>
      </c>
      <c r="D436" s="41">
        <v>10.661348904428042</v>
      </c>
      <c r="E436" s="41">
        <v>0</v>
      </c>
      <c r="F436" s="397"/>
      <c r="G436" s="41">
        <v>0</v>
      </c>
      <c r="H436" s="42">
        <v>0</v>
      </c>
      <c r="I436" s="43">
        <f>SUM(B436:H436)</f>
        <v>25.645569608807691</v>
      </c>
    </row>
    <row r="437" spans="1:9" ht="15">
      <c r="A437" s="28" t="s">
        <v>22</v>
      </c>
      <c r="B437" s="44">
        <v>22.665675210837257</v>
      </c>
      <c r="C437" s="44">
        <v>6.6242483734436544E-2</v>
      </c>
      <c r="D437" s="44">
        <v>122.52699306251169</v>
      </c>
      <c r="E437" s="44">
        <v>0</v>
      </c>
      <c r="F437" s="397"/>
      <c r="G437" s="44">
        <v>0</v>
      </c>
      <c r="H437" s="45">
        <v>0</v>
      </c>
      <c r="I437" s="40">
        <f t="shared" si="60"/>
        <v>145.25891075708338</v>
      </c>
    </row>
    <row r="438" spans="1:9" ht="15">
      <c r="A438" s="27" t="s">
        <v>21</v>
      </c>
      <c r="B438" s="41">
        <v>14.857869836570426</v>
      </c>
      <c r="C438" s="41">
        <v>0.17364838620738829</v>
      </c>
      <c r="D438" s="41">
        <v>8.8929744885924489</v>
      </c>
      <c r="E438" s="41">
        <v>0</v>
      </c>
      <c r="F438" s="397"/>
      <c r="G438" s="41">
        <v>0</v>
      </c>
      <c r="H438" s="42">
        <v>0</v>
      </c>
      <c r="I438" s="43">
        <f>SUM(B438:H438)</f>
        <v>23.924492711370263</v>
      </c>
    </row>
    <row r="439" spans="1:9" ht="15">
      <c r="A439" s="29" t="s">
        <v>63</v>
      </c>
      <c r="B439" s="44">
        <v>9.9200062209168003</v>
      </c>
      <c r="C439" s="44">
        <v>0</v>
      </c>
      <c r="D439" s="44">
        <v>0</v>
      </c>
      <c r="E439" s="44">
        <v>0</v>
      </c>
      <c r="F439" s="397"/>
      <c r="G439" s="44">
        <v>0</v>
      </c>
      <c r="H439" s="45">
        <v>0</v>
      </c>
      <c r="I439" s="40">
        <f t="shared" si="60"/>
        <v>9.9200062209168003</v>
      </c>
    </row>
    <row r="440" spans="1:9">
      <c r="A440" s="58" t="s">
        <v>23</v>
      </c>
      <c r="B440" s="62">
        <v>9.9200062209168003</v>
      </c>
      <c r="C440" s="62">
        <v>0</v>
      </c>
      <c r="D440" s="62">
        <v>0</v>
      </c>
      <c r="E440" s="62">
        <v>0</v>
      </c>
      <c r="F440" s="397"/>
      <c r="G440" s="62">
        <v>0</v>
      </c>
      <c r="H440" s="63">
        <v>0</v>
      </c>
      <c r="I440" s="64">
        <f t="shared" si="60"/>
        <v>9.9200062209168003</v>
      </c>
    </row>
    <row r="441" spans="1:9">
      <c r="A441" s="59" t="s">
        <v>19</v>
      </c>
      <c r="B441" s="65">
        <v>0</v>
      </c>
      <c r="C441" s="65">
        <v>0</v>
      </c>
      <c r="D441" s="65">
        <v>0</v>
      </c>
      <c r="E441" s="65">
        <v>0</v>
      </c>
      <c r="F441" s="397"/>
      <c r="G441" s="65">
        <v>0</v>
      </c>
      <c r="H441" s="66">
        <v>0</v>
      </c>
      <c r="I441" s="67">
        <f t="shared" si="60"/>
        <v>0</v>
      </c>
    </row>
    <row r="442" spans="1:9">
      <c r="A442" s="58" t="s">
        <v>20</v>
      </c>
      <c r="B442" s="62">
        <v>0</v>
      </c>
      <c r="C442" s="62">
        <v>0</v>
      </c>
      <c r="D442" s="62">
        <v>0</v>
      </c>
      <c r="E442" s="62">
        <v>0</v>
      </c>
      <c r="F442" s="397"/>
      <c r="G442" s="62">
        <v>0</v>
      </c>
      <c r="H442" s="63">
        <v>0</v>
      </c>
      <c r="I442" s="64">
        <f t="shared" si="60"/>
        <v>0</v>
      </c>
    </row>
    <row r="443" spans="1:9" ht="15" thickBot="1">
      <c r="A443" s="60" t="s">
        <v>11</v>
      </c>
      <c r="B443" s="54">
        <v>0</v>
      </c>
      <c r="C443" s="54">
        <v>0</v>
      </c>
      <c r="D443" s="54">
        <v>0</v>
      </c>
      <c r="E443" s="54">
        <v>0</v>
      </c>
      <c r="F443" s="398"/>
      <c r="G443" s="54">
        <v>0</v>
      </c>
      <c r="H443" s="68">
        <v>0</v>
      </c>
      <c r="I443" s="69">
        <f t="shared" si="60"/>
        <v>0</v>
      </c>
    </row>
    <row r="444" spans="1:9" ht="15">
      <c r="A444" s="34" t="s">
        <v>26</v>
      </c>
      <c r="B444" s="70">
        <f>SUM(B423:B439)</f>
        <v>480.30090540282004</v>
      </c>
      <c r="C444" s="70">
        <f t="shared" ref="C444:H444" si="61">SUM(C423:C439)</f>
        <v>139.0890109737538</v>
      </c>
      <c r="D444" s="70">
        <f>SUM(D423:D439)</f>
        <v>400.88135186081547</v>
      </c>
      <c r="E444" s="70">
        <f>SUM(E423:E439)</f>
        <v>776.50427303746267</v>
      </c>
      <c r="F444" s="70">
        <f>SUM(F423:F439)</f>
        <v>0</v>
      </c>
      <c r="G444" s="70">
        <f>SUM(G423:G439)</f>
        <v>113.11413392068746</v>
      </c>
      <c r="H444" s="71">
        <f t="shared" si="61"/>
        <v>0.33912342197817097</v>
      </c>
      <c r="I444" s="40">
        <f>SUM(I423:I439)</f>
        <v>1910.2287986175174</v>
      </c>
    </row>
    <row r="445" spans="1:9" s="14" customFormat="1" ht="15" thickBot="1">
      <c r="A445" s="31" t="s">
        <v>86</v>
      </c>
      <c r="B445" s="49">
        <f>IF($I444=0,"-",B444/$I444)</f>
        <v>0.25143632309932001</v>
      </c>
      <c r="C445" s="49">
        <f t="shared" ref="C445:H445" si="62">IF($I444=0,"-",C444/$I444)</f>
        <v>7.281274948551511E-2</v>
      </c>
      <c r="D445" s="49">
        <f t="shared" si="62"/>
        <v>0.20986038538993015</v>
      </c>
      <c r="E445" s="49">
        <f t="shared" si="62"/>
        <v>0.40649804546944279</v>
      </c>
      <c r="F445" s="49">
        <f t="shared" si="62"/>
        <v>0</v>
      </c>
      <c r="G445" s="49">
        <f t="shared" si="62"/>
        <v>5.9214966292284531E-2</v>
      </c>
      <c r="H445" s="72">
        <f t="shared" si="62"/>
        <v>1.775302635074937E-4</v>
      </c>
      <c r="I445" s="50">
        <f>SUM(B445:H445)</f>
        <v>1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0.64700913350345646</v>
      </c>
      <c r="G449" s="377"/>
      <c r="H449" s="379"/>
      <c r="I449" s="40">
        <f>SUM(B449:H449)</f>
        <v>0.64700913350345646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3">SUM(B450:H450)</f>
        <v>0</v>
      </c>
    </row>
    <row r="451" spans="1:9" ht="15">
      <c r="A451" s="28" t="s">
        <v>10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3"/>
        <v>0</v>
      </c>
    </row>
    <row r="452" spans="1:9" ht="15">
      <c r="A452" s="27" t="s">
        <v>55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3"/>
        <v>0</v>
      </c>
    </row>
    <row r="453" spans="1:9" ht="15">
      <c r="A453" s="28" t="s">
        <v>16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3"/>
        <v>0</v>
      </c>
    </row>
    <row r="454" spans="1:9" ht="15">
      <c r="A454" s="27" t="s">
        <v>67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3"/>
        <v>0</v>
      </c>
    </row>
    <row r="455" spans="1:9" ht="15">
      <c r="A455" s="28" t="s">
        <v>57</v>
      </c>
      <c r="B455" s="380"/>
      <c r="C455" s="381"/>
      <c r="D455" s="381"/>
      <c r="E455" s="382"/>
      <c r="F455" s="44">
        <v>257.05885079182406</v>
      </c>
      <c r="G455" s="380"/>
      <c r="H455" s="382"/>
      <c r="I455" s="40">
        <f t="shared" si="63"/>
        <v>257.05885079182406</v>
      </c>
    </row>
    <row r="456" spans="1:9" ht="15">
      <c r="A456" s="27" t="s">
        <v>12</v>
      </c>
      <c r="B456" s="380"/>
      <c r="C456" s="381"/>
      <c r="D456" s="381"/>
      <c r="E456" s="382"/>
      <c r="F456" s="41">
        <v>0</v>
      </c>
      <c r="G456" s="380"/>
      <c r="H456" s="382"/>
      <c r="I456" s="43">
        <f t="shared" si="63"/>
        <v>0</v>
      </c>
    </row>
    <row r="457" spans="1:9" ht="15">
      <c r="A457" s="28" t="s">
        <v>58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3"/>
        <v>0</v>
      </c>
    </row>
    <row r="458" spans="1:9" ht="15">
      <c r="A458" s="27" t="s">
        <v>17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139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25</v>
      </c>
      <c r="B460" s="380"/>
      <c r="C460" s="381"/>
      <c r="D460" s="381"/>
      <c r="E460" s="382"/>
      <c r="F460" s="41">
        <v>1156.6693837822793</v>
      </c>
      <c r="G460" s="380"/>
      <c r="H460" s="382"/>
      <c r="I460" s="43">
        <f t="shared" si="63"/>
        <v>1156.6693837822793</v>
      </c>
    </row>
    <row r="461" spans="1:9" ht="15">
      <c r="A461" s="28" t="s">
        <v>24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59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22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3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63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3"/>
        <v>0</v>
      </c>
    </row>
    <row r="466" spans="1:9">
      <c r="A466" s="58" t="s">
        <v>23</v>
      </c>
      <c r="B466" s="380"/>
      <c r="C466" s="381"/>
      <c r="D466" s="381"/>
      <c r="E466" s="382"/>
      <c r="F466" s="62">
        <v>0</v>
      </c>
      <c r="G466" s="380"/>
      <c r="H466" s="382"/>
      <c r="I466" s="64">
        <f t="shared" si="63"/>
        <v>0</v>
      </c>
    </row>
    <row r="467" spans="1:9">
      <c r="A467" s="59" t="s">
        <v>19</v>
      </c>
      <c r="B467" s="380"/>
      <c r="C467" s="381"/>
      <c r="D467" s="381"/>
      <c r="E467" s="382"/>
      <c r="F467" s="65">
        <v>0</v>
      </c>
      <c r="G467" s="380"/>
      <c r="H467" s="382"/>
      <c r="I467" s="67">
        <f t="shared" si="63"/>
        <v>0</v>
      </c>
    </row>
    <row r="468" spans="1:9">
      <c r="A468" s="58" t="s">
        <v>20</v>
      </c>
      <c r="B468" s="380"/>
      <c r="C468" s="381"/>
      <c r="D468" s="381"/>
      <c r="E468" s="382"/>
      <c r="F468" s="62">
        <v>0</v>
      </c>
      <c r="G468" s="380"/>
      <c r="H468" s="382"/>
      <c r="I468" s="64">
        <f t="shared" si="63"/>
        <v>0</v>
      </c>
    </row>
    <row r="469" spans="1:9" ht="15" thickBot="1">
      <c r="A469" s="60" t="s">
        <v>11</v>
      </c>
      <c r="B469" s="383"/>
      <c r="C469" s="384"/>
      <c r="D469" s="384"/>
      <c r="E469" s="385"/>
      <c r="F469" s="54">
        <v>0</v>
      </c>
      <c r="G469" s="383"/>
      <c r="H469" s="385"/>
      <c r="I469" s="69">
        <f t="shared" si="63"/>
        <v>0</v>
      </c>
    </row>
    <row r="470" spans="1:9" ht="15">
      <c r="A470" s="34" t="s">
        <v>26</v>
      </c>
      <c r="B470" s="70">
        <f>SUM(B449:B465)</f>
        <v>0</v>
      </c>
      <c r="C470" s="70">
        <f t="shared" ref="C470:H470" si="64">SUM(C449:C465)</f>
        <v>0</v>
      </c>
      <c r="D470" s="70">
        <f>SUM(D449:D465)</f>
        <v>0</v>
      </c>
      <c r="E470" s="70">
        <f>SUM(E449:E465)</f>
        <v>0</v>
      </c>
      <c r="F470" s="70">
        <f>SUM(F449:F465)</f>
        <v>1414.3752437076068</v>
      </c>
      <c r="G470" s="70">
        <f>SUM(G449:G465)</f>
        <v>0</v>
      </c>
      <c r="H470" s="71">
        <f t="shared" si="64"/>
        <v>0</v>
      </c>
      <c r="I470" s="40">
        <f>SUM(I449:I465)</f>
        <v>1414.3752437076068</v>
      </c>
    </row>
    <row r="471" spans="1:9" s="14" customFormat="1" ht="15" thickBot="1">
      <c r="A471" s="31" t="s">
        <v>86</v>
      </c>
      <c r="B471" s="49">
        <f>IF($I470=0,"-",B470/$I470)</f>
        <v>0</v>
      </c>
      <c r="C471" s="49">
        <f t="shared" ref="C471:H471" si="65">IF($I470=0,"-",C470/$I470)</f>
        <v>0</v>
      </c>
      <c r="D471" s="49">
        <f t="shared" si="65"/>
        <v>0</v>
      </c>
      <c r="E471" s="49">
        <f t="shared" si="65"/>
        <v>0</v>
      </c>
      <c r="F471" s="49">
        <f t="shared" si="65"/>
        <v>1</v>
      </c>
      <c r="G471" s="49">
        <f t="shared" si="65"/>
        <v>0</v>
      </c>
      <c r="H471" s="72">
        <f t="shared" si="65"/>
        <v>0</v>
      </c>
      <c r="I471" s="50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66">SUM(B476:H476)</f>
        <v>0</v>
      </c>
    </row>
    <row r="477" spans="1:9" ht="15">
      <c r="A477" s="28" t="s">
        <v>10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66"/>
        <v>0</v>
      </c>
    </row>
    <row r="478" spans="1:9" ht="15">
      <c r="A478" s="27" t="s">
        <v>55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66"/>
        <v>0</v>
      </c>
    </row>
    <row r="479" spans="1:9" ht="15">
      <c r="A479" s="28" t="s">
        <v>16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66"/>
        <v>0</v>
      </c>
    </row>
    <row r="480" spans="1:9" ht="15">
      <c r="A480" s="27" t="s">
        <v>67</v>
      </c>
      <c r="B480" s="380"/>
      <c r="C480" s="381"/>
      <c r="D480" s="381"/>
      <c r="E480" s="382"/>
      <c r="F480" s="41">
        <v>0</v>
      </c>
      <c r="G480" s="380"/>
      <c r="H480" s="382"/>
      <c r="I480" s="43">
        <f t="shared" si="66"/>
        <v>0</v>
      </c>
    </row>
    <row r="481" spans="1:9" ht="15">
      <c r="A481" s="28" t="s">
        <v>57</v>
      </c>
      <c r="B481" s="380"/>
      <c r="C481" s="381"/>
      <c r="D481" s="381"/>
      <c r="E481" s="382"/>
      <c r="F481" s="44">
        <v>27131.162964932097</v>
      </c>
      <c r="G481" s="380"/>
      <c r="H481" s="382"/>
      <c r="I481" s="40">
        <f t="shared" si="66"/>
        <v>27131.162964932097</v>
      </c>
    </row>
    <row r="482" spans="1:9" ht="15">
      <c r="A482" s="27" t="s">
        <v>12</v>
      </c>
      <c r="B482" s="380"/>
      <c r="C482" s="381"/>
      <c r="D482" s="381"/>
      <c r="E482" s="382"/>
      <c r="F482" s="41">
        <v>15383.19384794771</v>
      </c>
      <c r="G482" s="380"/>
      <c r="H482" s="382"/>
      <c r="I482" s="43">
        <f>SUM(B482:H482)</f>
        <v>15383.19384794771</v>
      </c>
    </row>
    <row r="483" spans="1:9" ht="15">
      <c r="A483" s="28" t="s">
        <v>58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66"/>
        <v>0</v>
      </c>
    </row>
    <row r="484" spans="1:9" ht="15">
      <c r="A484" s="27" t="s">
        <v>17</v>
      </c>
      <c r="B484" s="380"/>
      <c r="C484" s="381"/>
      <c r="D484" s="381"/>
      <c r="E484" s="382"/>
      <c r="F484" s="41">
        <v>33.069431730292344</v>
      </c>
      <c r="G484" s="380"/>
      <c r="H484" s="382"/>
      <c r="I484" s="43">
        <f>SUM(B484:H484)</f>
        <v>33.069431730292344</v>
      </c>
    </row>
    <row r="485" spans="1:9" ht="15">
      <c r="A485" s="28" t="s">
        <v>139</v>
      </c>
      <c r="B485" s="380"/>
      <c r="C485" s="381"/>
      <c r="D485" s="381"/>
      <c r="E485" s="382"/>
      <c r="F485" s="44">
        <v>0</v>
      </c>
      <c r="G485" s="380"/>
      <c r="H485" s="382"/>
      <c r="I485" s="40">
        <f>SUM(B485:H485)</f>
        <v>0</v>
      </c>
    </row>
    <row r="486" spans="1:9" ht="15">
      <c r="A486" s="27" t="s">
        <v>25</v>
      </c>
      <c r="B486" s="380"/>
      <c r="C486" s="381"/>
      <c r="D486" s="381"/>
      <c r="E486" s="382"/>
      <c r="F486" s="41">
        <v>758.17146384189493</v>
      </c>
      <c r="G486" s="380"/>
      <c r="H486" s="382"/>
      <c r="I486" s="43">
        <f t="shared" si="66"/>
        <v>758.17146384189493</v>
      </c>
    </row>
    <row r="487" spans="1:9" ht="15">
      <c r="A487" s="28" t="s">
        <v>24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59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22</v>
      </c>
      <c r="B489" s="380"/>
      <c r="C489" s="381"/>
      <c r="D489" s="381"/>
      <c r="E489" s="382"/>
      <c r="F489" s="44">
        <v>112.35126461293795</v>
      </c>
      <c r="G489" s="380"/>
      <c r="H489" s="382"/>
      <c r="I489" s="40">
        <f t="shared" si="66"/>
        <v>112.35126461293795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63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66"/>
        <v>0</v>
      </c>
    </row>
    <row r="492" spans="1:9">
      <c r="A492" s="58" t="s">
        <v>23</v>
      </c>
      <c r="B492" s="380"/>
      <c r="C492" s="381"/>
      <c r="D492" s="381"/>
      <c r="E492" s="382"/>
      <c r="F492" s="62">
        <v>0</v>
      </c>
      <c r="G492" s="380"/>
      <c r="H492" s="382"/>
      <c r="I492" s="64">
        <f t="shared" si="66"/>
        <v>0</v>
      </c>
    </row>
    <row r="493" spans="1:9">
      <c r="A493" s="59" t="s">
        <v>19</v>
      </c>
      <c r="B493" s="380"/>
      <c r="C493" s="381"/>
      <c r="D493" s="381"/>
      <c r="E493" s="382"/>
      <c r="F493" s="65">
        <v>0</v>
      </c>
      <c r="G493" s="380"/>
      <c r="H493" s="382"/>
      <c r="I493" s="67">
        <f t="shared" si="66"/>
        <v>0</v>
      </c>
    </row>
    <row r="494" spans="1:9">
      <c r="A494" s="58" t="s">
        <v>20</v>
      </c>
      <c r="B494" s="380"/>
      <c r="C494" s="381"/>
      <c r="D494" s="381"/>
      <c r="E494" s="382"/>
      <c r="F494" s="62">
        <v>0</v>
      </c>
      <c r="G494" s="380"/>
      <c r="H494" s="382"/>
      <c r="I494" s="64">
        <f t="shared" si="66"/>
        <v>0</v>
      </c>
    </row>
    <row r="495" spans="1:9" ht="15" thickBot="1">
      <c r="A495" s="60" t="s">
        <v>11</v>
      </c>
      <c r="B495" s="383"/>
      <c r="C495" s="384"/>
      <c r="D495" s="384"/>
      <c r="E495" s="385"/>
      <c r="F495" s="54">
        <v>0</v>
      </c>
      <c r="G495" s="383"/>
      <c r="H495" s="385"/>
      <c r="I495" s="69">
        <f t="shared" si="66"/>
        <v>0</v>
      </c>
    </row>
    <row r="496" spans="1:9" ht="15">
      <c r="A496" s="34" t="s">
        <v>26</v>
      </c>
      <c r="B496" s="70">
        <f>SUM(B475:B491)</f>
        <v>0</v>
      </c>
      <c r="C496" s="70">
        <f t="shared" ref="C496:H496" si="67">SUM(C475:C491)</f>
        <v>0</v>
      </c>
      <c r="D496" s="70">
        <f>SUM(D475:D491)</f>
        <v>0</v>
      </c>
      <c r="E496" s="70">
        <f>SUM(E475:E491)</f>
        <v>0</v>
      </c>
      <c r="F496" s="70">
        <f>SUM(F475:F491)</f>
        <v>43417.948973064929</v>
      </c>
      <c r="G496" s="70">
        <f>SUM(G475:G491)</f>
        <v>0</v>
      </c>
      <c r="H496" s="71">
        <f t="shared" si="67"/>
        <v>0</v>
      </c>
      <c r="I496" s="70">
        <f>SUM(I475:I491)</f>
        <v>43417.948973064929</v>
      </c>
    </row>
    <row r="497" spans="1:9" s="14" customFormat="1" ht="15" thickBot="1">
      <c r="A497" s="31" t="s">
        <v>86</v>
      </c>
      <c r="B497" s="49">
        <f>IF($I496=0,"-",B496/$I496)</f>
        <v>0</v>
      </c>
      <c r="C497" s="49">
        <f t="shared" ref="C497:H497" si="68">IF($I496=0,"-",C496/$I496)</f>
        <v>0</v>
      </c>
      <c r="D497" s="49">
        <f t="shared" si="68"/>
        <v>0</v>
      </c>
      <c r="E497" s="49">
        <f t="shared" si="68"/>
        <v>0</v>
      </c>
      <c r="F497" s="49">
        <f t="shared" si="68"/>
        <v>1</v>
      </c>
      <c r="G497" s="49">
        <f t="shared" si="68"/>
        <v>0</v>
      </c>
      <c r="H497" s="72">
        <f t="shared" si="68"/>
        <v>0</v>
      </c>
      <c r="I497" s="50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69">SUM(B502:H502)</f>
        <v>0</v>
      </c>
    </row>
    <row r="503" spans="1:9" ht="15">
      <c r="A503" s="28" t="s">
        <v>10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69"/>
        <v>0</v>
      </c>
    </row>
    <row r="504" spans="1:9" ht="15">
      <c r="A504" s="27" t="s">
        <v>55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69"/>
        <v>0</v>
      </c>
    </row>
    <row r="505" spans="1:9" ht="15">
      <c r="A505" s="28" t="s">
        <v>16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69"/>
        <v>0</v>
      </c>
    </row>
    <row r="506" spans="1:9" ht="15">
      <c r="A506" s="27" t="s">
        <v>67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69"/>
        <v>0</v>
      </c>
    </row>
    <row r="507" spans="1:9" ht="15">
      <c r="A507" s="28" t="s">
        <v>57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69"/>
        <v>0</v>
      </c>
    </row>
    <row r="508" spans="1:9" ht="15">
      <c r="A508" s="27" t="s">
        <v>12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58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69"/>
        <v>0</v>
      </c>
    </row>
    <row r="510" spans="1:9" ht="15">
      <c r="A510" s="27" t="s">
        <v>17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139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25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69"/>
        <v>0</v>
      </c>
    </row>
    <row r="513" spans="1:9" ht="15">
      <c r="A513" s="28" t="s">
        <v>24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59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22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69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63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69"/>
        <v>0</v>
      </c>
    </row>
    <row r="518" spans="1:9">
      <c r="A518" s="58" t="s">
        <v>23</v>
      </c>
      <c r="B518" s="380"/>
      <c r="C518" s="381"/>
      <c r="D518" s="381"/>
      <c r="E518" s="382"/>
      <c r="F518" s="62">
        <v>0</v>
      </c>
      <c r="G518" s="380"/>
      <c r="H518" s="382"/>
      <c r="I518" s="64">
        <f t="shared" si="69"/>
        <v>0</v>
      </c>
    </row>
    <row r="519" spans="1:9">
      <c r="A519" s="59" t="s">
        <v>19</v>
      </c>
      <c r="B519" s="380"/>
      <c r="C519" s="381"/>
      <c r="D519" s="381"/>
      <c r="E519" s="382"/>
      <c r="F519" s="65">
        <v>0</v>
      </c>
      <c r="G519" s="380"/>
      <c r="H519" s="382"/>
      <c r="I519" s="67">
        <f t="shared" si="69"/>
        <v>0</v>
      </c>
    </row>
    <row r="520" spans="1:9">
      <c r="A520" s="58" t="s">
        <v>20</v>
      </c>
      <c r="B520" s="380"/>
      <c r="C520" s="381"/>
      <c r="D520" s="381"/>
      <c r="E520" s="382"/>
      <c r="F520" s="62">
        <v>0</v>
      </c>
      <c r="G520" s="380"/>
      <c r="H520" s="382"/>
      <c r="I520" s="64">
        <f t="shared" si="69"/>
        <v>0</v>
      </c>
    </row>
    <row r="521" spans="1:9" ht="15" thickBot="1">
      <c r="A521" s="60" t="s">
        <v>11</v>
      </c>
      <c r="B521" s="383"/>
      <c r="C521" s="384"/>
      <c r="D521" s="384"/>
      <c r="E521" s="385"/>
      <c r="F521" s="54">
        <v>0</v>
      </c>
      <c r="G521" s="383"/>
      <c r="H521" s="385"/>
      <c r="I521" s="69">
        <f t="shared" si="69"/>
        <v>0</v>
      </c>
    </row>
    <row r="522" spans="1:9" ht="15">
      <c r="A522" s="34" t="s">
        <v>26</v>
      </c>
      <c r="B522" s="70">
        <f>SUM(B501:B517)</f>
        <v>0</v>
      </c>
      <c r="C522" s="70">
        <f t="shared" ref="C522:H522" si="70">SUM(C501:C517)</f>
        <v>0</v>
      </c>
      <c r="D522" s="70">
        <f>SUM(D501:D517)</f>
        <v>0</v>
      </c>
      <c r="E522" s="70">
        <f>SUM(E501:E517)</f>
        <v>0</v>
      </c>
      <c r="F522" s="70">
        <f>SUM(F501:F517)</f>
        <v>0</v>
      </c>
      <c r="G522" s="70">
        <f>SUM(G501:G517)</f>
        <v>0</v>
      </c>
      <c r="H522" s="71">
        <f t="shared" si="70"/>
        <v>0</v>
      </c>
      <c r="I522" s="40">
        <f>SUM(I501:I517)</f>
        <v>0</v>
      </c>
    </row>
    <row r="523" spans="1:9" ht="15" thickBot="1">
      <c r="A523" s="31" t="s">
        <v>86</v>
      </c>
      <c r="B523" s="49" t="str">
        <f>IF($I522=0,"-",B522/$I522)</f>
        <v>-</v>
      </c>
      <c r="C523" s="49" t="str">
        <f t="shared" ref="C523:H523" si="71">IF($I522=0,"-",C522/$I522)</f>
        <v>-</v>
      </c>
      <c r="D523" s="49" t="str">
        <f t="shared" si="71"/>
        <v>-</v>
      </c>
      <c r="E523" s="49" t="str">
        <f t="shared" si="71"/>
        <v>-</v>
      </c>
      <c r="F523" s="57" t="str">
        <f t="shared" si="71"/>
        <v>-</v>
      </c>
      <c r="G523" s="49" t="str">
        <f t="shared" si="71"/>
        <v>-</v>
      </c>
      <c r="H523" s="72" t="str">
        <f t="shared" si="71"/>
        <v>-</v>
      </c>
      <c r="I523" s="73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72">SUM(B528:H528)</f>
        <v>0</v>
      </c>
    </row>
    <row r="529" spans="1:9" ht="15">
      <c r="A529" s="28" t="s">
        <v>10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72"/>
        <v>0</v>
      </c>
    </row>
    <row r="530" spans="1:9" ht="15">
      <c r="A530" s="27" t="s">
        <v>55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72"/>
        <v>0</v>
      </c>
    </row>
    <row r="531" spans="1:9" ht="15">
      <c r="A531" s="28" t="s">
        <v>16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72"/>
        <v>0</v>
      </c>
    </row>
    <row r="532" spans="1:9" ht="15">
      <c r="A532" s="27" t="s">
        <v>67</v>
      </c>
      <c r="B532" s="380"/>
      <c r="C532" s="381"/>
      <c r="D532" s="381"/>
      <c r="E532" s="382"/>
      <c r="F532" s="41">
        <v>0</v>
      </c>
      <c r="G532" s="380"/>
      <c r="H532" s="382"/>
      <c r="I532" s="43">
        <f t="shared" si="72"/>
        <v>0</v>
      </c>
    </row>
    <row r="533" spans="1:9" ht="15">
      <c r="A533" s="28" t="s">
        <v>57</v>
      </c>
      <c r="B533" s="380"/>
      <c r="C533" s="381"/>
      <c r="D533" s="381"/>
      <c r="E533" s="382"/>
      <c r="F533" s="44">
        <v>402.1382844094793</v>
      </c>
      <c r="G533" s="380"/>
      <c r="H533" s="382"/>
      <c r="I533" s="40">
        <f t="shared" si="72"/>
        <v>402.1382844094793</v>
      </c>
    </row>
    <row r="534" spans="1:9" ht="15">
      <c r="A534" s="27" t="s">
        <v>12</v>
      </c>
      <c r="B534" s="380"/>
      <c r="C534" s="381"/>
      <c r="D534" s="381"/>
      <c r="E534" s="382"/>
      <c r="F534" s="41">
        <v>50.045267729763253</v>
      </c>
      <c r="G534" s="380"/>
      <c r="H534" s="382"/>
      <c r="I534" s="43">
        <f>SUM(B534:H534)</f>
        <v>50.045267729763253</v>
      </c>
    </row>
    <row r="535" spans="1:9" ht="15">
      <c r="A535" s="28" t="s">
        <v>58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72"/>
        <v>0</v>
      </c>
    </row>
    <row r="536" spans="1:9" ht="15">
      <c r="A536" s="27" t="s">
        <v>17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139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25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72"/>
        <v>0</v>
      </c>
    </row>
    <row r="539" spans="1:9" ht="15">
      <c r="A539" s="28" t="s">
        <v>24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59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22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72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63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72"/>
        <v>0</v>
      </c>
    </row>
    <row r="544" spans="1:9">
      <c r="A544" s="58" t="s">
        <v>23</v>
      </c>
      <c r="B544" s="380"/>
      <c r="C544" s="381"/>
      <c r="D544" s="381"/>
      <c r="E544" s="382"/>
      <c r="F544" s="62">
        <v>0</v>
      </c>
      <c r="G544" s="380"/>
      <c r="H544" s="382"/>
      <c r="I544" s="64">
        <f t="shared" si="72"/>
        <v>0</v>
      </c>
    </row>
    <row r="545" spans="1:9">
      <c r="A545" s="59" t="s">
        <v>19</v>
      </c>
      <c r="B545" s="380"/>
      <c r="C545" s="381"/>
      <c r="D545" s="381"/>
      <c r="E545" s="382"/>
      <c r="F545" s="65">
        <v>0</v>
      </c>
      <c r="G545" s="380"/>
      <c r="H545" s="382"/>
      <c r="I545" s="67">
        <f t="shared" si="72"/>
        <v>0</v>
      </c>
    </row>
    <row r="546" spans="1:9">
      <c r="A546" s="58" t="s">
        <v>20</v>
      </c>
      <c r="B546" s="380"/>
      <c r="C546" s="381"/>
      <c r="D546" s="381"/>
      <c r="E546" s="382"/>
      <c r="F546" s="62">
        <v>0</v>
      </c>
      <c r="G546" s="380"/>
      <c r="H546" s="382"/>
      <c r="I546" s="64">
        <f t="shared" si="72"/>
        <v>0</v>
      </c>
    </row>
    <row r="547" spans="1:9" ht="15" thickBot="1">
      <c r="A547" s="60" t="s">
        <v>11</v>
      </c>
      <c r="B547" s="383"/>
      <c r="C547" s="384"/>
      <c r="D547" s="384"/>
      <c r="E547" s="385"/>
      <c r="F547" s="54">
        <v>0</v>
      </c>
      <c r="G547" s="383"/>
      <c r="H547" s="385"/>
      <c r="I547" s="69">
        <f t="shared" si="72"/>
        <v>0</v>
      </c>
    </row>
    <row r="548" spans="1:9" ht="15">
      <c r="A548" s="34" t="s">
        <v>26</v>
      </c>
      <c r="B548" s="70">
        <f>SUM(B527:B543)</f>
        <v>0</v>
      </c>
      <c r="C548" s="70">
        <f t="shared" ref="C548:H548" si="73">SUM(C527:C543)</f>
        <v>0</v>
      </c>
      <c r="D548" s="70">
        <f>SUM(D527:D543)</f>
        <v>0</v>
      </c>
      <c r="E548" s="70">
        <f>SUM(E527:E543)</f>
        <v>0</v>
      </c>
      <c r="F548" s="70">
        <f>SUM(F527:F543)</f>
        <v>452.18355213924258</v>
      </c>
      <c r="G548" s="70">
        <f>SUM(G527:G543)</f>
        <v>0</v>
      </c>
      <c r="H548" s="71">
        <f t="shared" si="73"/>
        <v>0</v>
      </c>
      <c r="I548" s="70">
        <f>SUM(I527:I543)</f>
        <v>452.18355213924258</v>
      </c>
    </row>
    <row r="549" spans="1:9" s="14" customFormat="1" ht="15" thickBot="1">
      <c r="A549" s="31" t="s">
        <v>86</v>
      </c>
      <c r="B549" s="49">
        <f>IF($I548=0,"-",B548/$I548)</f>
        <v>0</v>
      </c>
      <c r="C549" s="49">
        <f t="shared" ref="C549:H549" si="74">IF($I548=0,"-",C548/$I548)</f>
        <v>0</v>
      </c>
      <c r="D549" s="49">
        <f t="shared" si="74"/>
        <v>0</v>
      </c>
      <c r="E549" s="49">
        <f t="shared" si="74"/>
        <v>0</v>
      </c>
      <c r="F549" s="49">
        <f t="shared" si="74"/>
        <v>1</v>
      </c>
      <c r="G549" s="49">
        <f t="shared" si="74"/>
        <v>0</v>
      </c>
      <c r="H549" s="72">
        <f t="shared" si="74"/>
        <v>0</v>
      </c>
      <c r="I549" s="50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75">SUM(B554:H554)</f>
        <v>0</v>
      </c>
    </row>
    <row r="555" spans="1:9" ht="15">
      <c r="A555" s="28" t="s">
        <v>10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75"/>
        <v>0</v>
      </c>
    </row>
    <row r="556" spans="1:9" ht="15">
      <c r="A556" s="27" t="s">
        <v>55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75"/>
        <v>0</v>
      </c>
    </row>
    <row r="557" spans="1:9" ht="15">
      <c r="A557" s="28" t="s">
        <v>16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67</v>
      </c>
      <c r="B558" s="380"/>
      <c r="C558" s="381"/>
      <c r="D558" s="381"/>
      <c r="E558" s="382"/>
      <c r="F558" s="41">
        <v>0</v>
      </c>
      <c r="G558" s="380"/>
      <c r="H558" s="382"/>
      <c r="I558" s="43">
        <f t="shared" si="75"/>
        <v>0</v>
      </c>
    </row>
    <row r="559" spans="1:9" ht="15">
      <c r="A559" s="28" t="s">
        <v>57</v>
      </c>
      <c r="B559" s="380"/>
      <c r="C559" s="381"/>
      <c r="D559" s="381"/>
      <c r="E559" s="382"/>
      <c r="F559" s="44">
        <v>0</v>
      </c>
      <c r="G559" s="380"/>
      <c r="H559" s="382"/>
      <c r="I559" s="40">
        <f t="shared" si="75"/>
        <v>0</v>
      </c>
    </row>
    <row r="560" spans="1:9" ht="15">
      <c r="A560" s="27" t="s">
        <v>12</v>
      </c>
      <c r="B560" s="380"/>
      <c r="C560" s="381"/>
      <c r="D560" s="381"/>
      <c r="E560" s="382"/>
      <c r="F560" s="41">
        <v>17.900017018241108</v>
      </c>
      <c r="G560" s="380"/>
      <c r="H560" s="382"/>
      <c r="I560" s="43">
        <f>SUM(B560:H560)</f>
        <v>17.900017018241108</v>
      </c>
    </row>
    <row r="561" spans="1:9" ht="15">
      <c r="A561" s="28" t="s">
        <v>58</v>
      </c>
      <c r="B561" s="380"/>
      <c r="C561" s="381"/>
      <c r="D561" s="381"/>
      <c r="E561" s="382"/>
      <c r="F561" s="44">
        <v>1501.616127963013</v>
      </c>
      <c r="G561" s="380"/>
      <c r="H561" s="382"/>
      <c r="I561" s="40">
        <f t="shared" si="75"/>
        <v>1501.616127963013</v>
      </c>
    </row>
    <row r="562" spans="1:9" ht="15">
      <c r="A562" s="27" t="s">
        <v>17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139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25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75"/>
        <v>0</v>
      </c>
    </row>
    <row r="565" spans="1:9" ht="15">
      <c r="A565" s="28" t="s">
        <v>24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59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22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75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63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75"/>
        <v>0</v>
      </c>
    </row>
    <row r="570" spans="1:9">
      <c r="A570" s="58" t="s">
        <v>23</v>
      </c>
      <c r="B570" s="380"/>
      <c r="C570" s="381"/>
      <c r="D570" s="381"/>
      <c r="E570" s="382"/>
      <c r="F570" s="62">
        <v>0</v>
      </c>
      <c r="G570" s="380"/>
      <c r="H570" s="382"/>
      <c r="I570" s="64">
        <f t="shared" si="75"/>
        <v>0</v>
      </c>
    </row>
    <row r="571" spans="1:9">
      <c r="A571" s="59" t="s">
        <v>19</v>
      </c>
      <c r="B571" s="380"/>
      <c r="C571" s="381"/>
      <c r="D571" s="381"/>
      <c r="E571" s="382"/>
      <c r="F571" s="65">
        <v>0</v>
      </c>
      <c r="G571" s="380"/>
      <c r="H571" s="382"/>
      <c r="I571" s="67">
        <f t="shared" si="75"/>
        <v>0</v>
      </c>
    </row>
    <row r="572" spans="1:9">
      <c r="A572" s="58" t="s">
        <v>20</v>
      </c>
      <c r="B572" s="380"/>
      <c r="C572" s="381"/>
      <c r="D572" s="381"/>
      <c r="E572" s="382"/>
      <c r="F572" s="62">
        <v>0</v>
      </c>
      <c r="G572" s="380"/>
      <c r="H572" s="382"/>
      <c r="I572" s="64">
        <f t="shared" si="75"/>
        <v>0</v>
      </c>
    </row>
    <row r="573" spans="1:9" ht="15" thickBot="1">
      <c r="A573" s="60" t="s">
        <v>11</v>
      </c>
      <c r="B573" s="383"/>
      <c r="C573" s="384"/>
      <c r="D573" s="384"/>
      <c r="E573" s="385"/>
      <c r="F573" s="54">
        <v>0</v>
      </c>
      <c r="G573" s="383"/>
      <c r="H573" s="385"/>
      <c r="I573" s="69">
        <f t="shared" si="75"/>
        <v>0</v>
      </c>
    </row>
    <row r="574" spans="1:9" ht="15">
      <c r="A574" s="34" t="s">
        <v>26</v>
      </c>
      <c r="B574" s="70">
        <f>SUM(B553:B569)</f>
        <v>0</v>
      </c>
      <c r="C574" s="70">
        <f t="shared" ref="C574:H574" si="76">SUM(C553:C569)</f>
        <v>0</v>
      </c>
      <c r="D574" s="70">
        <f>SUM(D553:D569)</f>
        <v>0</v>
      </c>
      <c r="E574" s="70">
        <f>SUM(E553:E569)</f>
        <v>0</v>
      </c>
      <c r="F574" s="70">
        <f>SUM(F553:F569)</f>
        <v>1519.5161449812542</v>
      </c>
      <c r="G574" s="70">
        <f>SUM(G553:G569)</f>
        <v>0</v>
      </c>
      <c r="H574" s="71">
        <f t="shared" si="76"/>
        <v>0</v>
      </c>
      <c r="I574" s="40">
        <f>SUM(I553:I569)</f>
        <v>1519.5161449812542</v>
      </c>
    </row>
    <row r="575" spans="1:9" s="14" customFormat="1" ht="15" thickBot="1">
      <c r="A575" s="31" t="s">
        <v>86</v>
      </c>
      <c r="B575" s="49">
        <f>IF($I574=0,"-",B574/$I574)</f>
        <v>0</v>
      </c>
      <c r="C575" s="49">
        <f t="shared" ref="C575:H575" si="77">IF($I574=0,"-",C574/$I574)</f>
        <v>0</v>
      </c>
      <c r="D575" s="49">
        <f t="shared" si="77"/>
        <v>0</v>
      </c>
      <c r="E575" s="49">
        <f t="shared" si="77"/>
        <v>0</v>
      </c>
      <c r="F575" s="49">
        <f t="shared" si="77"/>
        <v>1</v>
      </c>
      <c r="G575" s="49">
        <f t="shared" si="77"/>
        <v>0</v>
      </c>
      <c r="H575" s="72">
        <f t="shared" si="77"/>
        <v>0</v>
      </c>
      <c r="I575" s="50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41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42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52.47617809699392</v>
      </c>
      <c r="C579" s="38">
        <v>0</v>
      </c>
      <c r="D579" s="38">
        <v>10.00541136492618</v>
      </c>
      <c r="E579" s="38">
        <v>0</v>
      </c>
      <c r="F579" s="396"/>
      <c r="G579" s="38">
        <v>0</v>
      </c>
      <c r="H579" s="39">
        <v>0</v>
      </c>
      <c r="I579" s="40">
        <f>SUM(B579:H579)</f>
        <v>62.481589461920102</v>
      </c>
    </row>
    <row r="580" spans="1:9" ht="15">
      <c r="A580" s="27" t="s">
        <v>8</v>
      </c>
      <c r="B580" s="41">
        <v>22.298726176629273</v>
      </c>
      <c r="C580" s="41">
        <v>0</v>
      </c>
      <c r="D580" s="41">
        <v>5.5819907284393828</v>
      </c>
      <c r="E580" s="41">
        <v>0</v>
      </c>
      <c r="F580" s="397"/>
      <c r="G580" s="41">
        <v>0</v>
      </c>
      <c r="H580" s="42">
        <v>0</v>
      </c>
      <c r="I580" s="43">
        <f t="shared" ref="I580:I599" si="78">SUM(B580:H580)</f>
        <v>27.880716905068656</v>
      </c>
    </row>
    <row r="581" spans="1:9" ht="15">
      <c r="A581" s="28" t="s">
        <v>10</v>
      </c>
      <c r="B581" s="44">
        <v>19.051634401444261</v>
      </c>
      <c r="C581" s="44">
        <v>0</v>
      </c>
      <c r="D581" s="44">
        <v>0</v>
      </c>
      <c r="E581" s="44">
        <v>0</v>
      </c>
      <c r="F581" s="397"/>
      <c r="G581" s="44">
        <v>0</v>
      </c>
      <c r="H581" s="45">
        <v>0</v>
      </c>
      <c r="I581" s="40">
        <f t="shared" si="78"/>
        <v>19.051634401444261</v>
      </c>
    </row>
    <row r="582" spans="1:9" ht="15">
      <c r="A582" s="27" t="s">
        <v>55</v>
      </c>
      <c r="B582" s="41">
        <v>0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78"/>
        <v>0</v>
      </c>
    </row>
    <row r="583" spans="1:9" ht="15">
      <c r="A583" s="28" t="s">
        <v>16</v>
      </c>
      <c r="B583" s="44">
        <v>726.00491237127244</v>
      </c>
      <c r="C583" s="44">
        <v>87.937199089687368</v>
      </c>
      <c r="D583" s="44">
        <v>18.961187733468215</v>
      </c>
      <c r="E583" s="44">
        <v>42.288832605937849</v>
      </c>
      <c r="F583" s="397"/>
      <c r="G583" s="44">
        <v>0</v>
      </c>
      <c r="H583" s="45">
        <v>0</v>
      </c>
      <c r="I583" s="40">
        <f>SUM(B583:H583)</f>
        <v>875.19213180036593</v>
      </c>
    </row>
    <row r="584" spans="1:9" ht="15">
      <c r="A584" s="27" t="s">
        <v>67</v>
      </c>
      <c r="B584" s="41">
        <v>2068.5631953370371</v>
      </c>
      <c r="C584" s="41">
        <v>31.392194244132781</v>
      </c>
      <c r="D584" s="41">
        <v>37.118053486322928</v>
      </c>
      <c r="E584" s="41">
        <v>0</v>
      </c>
      <c r="F584" s="397"/>
      <c r="G584" s="41">
        <v>0</v>
      </c>
      <c r="H584" s="42">
        <v>0</v>
      </c>
      <c r="I584" s="43">
        <f t="shared" si="78"/>
        <v>2137.0734430674929</v>
      </c>
    </row>
    <row r="585" spans="1:9" ht="15">
      <c r="A585" s="28" t="s">
        <v>57</v>
      </c>
      <c r="B585" s="44">
        <v>0</v>
      </c>
      <c r="C585" s="44">
        <v>0</v>
      </c>
      <c r="D585" s="44">
        <v>0.18804945934965711</v>
      </c>
      <c r="E585" s="44">
        <v>87.722187132972564</v>
      </c>
      <c r="F585" s="397"/>
      <c r="G585" s="44">
        <v>0</v>
      </c>
      <c r="H585" s="45">
        <v>0</v>
      </c>
      <c r="I585" s="40">
        <f t="shared" si="78"/>
        <v>87.910236592322221</v>
      </c>
    </row>
    <row r="586" spans="1:9" ht="15">
      <c r="A586" s="27" t="s">
        <v>12</v>
      </c>
      <c r="B586" s="41">
        <v>0</v>
      </c>
      <c r="C586" s="41">
        <v>0</v>
      </c>
      <c r="D586" s="41">
        <v>4.5707122212174066E-2</v>
      </c>
      <c r="E586" s="41">
        <v>1.3363623987679298</v>
      </c>
      <c r="F586" s="397"/>
      <c r="G586" s="41">
        <v>0</v>
      </c>
      <c r="H586" s="42">
        <v>0</v>
      </c>
      <c r="I586" s="43">
        <f>SUM(B586:H586)</f>
        <v>1.3820695209801039</v>
      </c>
    </row>
    <row r="587" spans="1:9" ht="15">
      <c r="A587" s="28" t="s">
        <v>58</v>
      </c>
      <c r="B587" s="44">
        <v>0</v>
      </c>
      <c r="C587" s="44">
        <v>0</v>
      </c>
      <c r="D587" s="44">
        <v>0</v>
      </c>
      <c r="E587" s="44">
        <v>79.061660299561652</v>
      </c>
      <c r="F587" s="397"/>
      <c r="G587" s="44">
        <v>0</v>
      </c>
      <c r="H587" s="45">
        <v>0</v>
      </c>
      <c r="I587" s="40">
        <f t="shared" si="78"/>
        <v>79.061660299561652</v>
      </c>
    </row>
    <row r="588" spans="1:9" ht="15">
      <c r="A588" s="27" t="s">
        <v>17</v>
      </c>
      <c r="B588" s="41">
        <v>171.76728476915147</v>
      </c>
      <c r="C588" s="41">
        <v>0.93068576938929548</v>
      </c>
      <c r="D588" s="41">
        <v>21.800087142094533</v>
      </c>
      <c r="E588" s="41">
        <v>2.9717294841394715</v>
      </c>
      <c r="F588" s="397"/>
      <c r="G588" s="41">
        <v>0</v>
      </c>
      <c r="H588" s="42">
        <v>0</v>
      </c>
      <c r="I588" s="43">
        <f>SUM(B588:H588)</f>
        <v>197.46978716477477</v>
      </c>
    </row>
    <row r="589" spans="1:9" ht="15">
      <c r="A589" s="28" t="s">
        <v>139</v>
      </c>
      <c r="B589" s="44">
        <v>3330.9320728639527</v>
      </c>
      <c r="C589" s="44">
        <v>524.91087171919753</v>
      </c>
      <c r="D589" s="44">
        <v>102.3739957665944</v>
      </c>
      <c r="E589" s="44">
        <v>80.611273123784244</v>
      </c>
      <c r="F589" s="397"/>
      <c r="G589" s="44">
        <v>0</v>
      </c>
      <c r="H589" s="45">
        <v>0</v>
      </c>
      <c r="I589" s="40">
        <f>SUM(B589:H589)</f>
        <v>4038.8282134735286</v>
      </c>
    </row>
    <row r="590" spans="1:9" ht="15">
      <c r="A590" s="27" t="s">
        <v>25</v>
      </c>
      <c r="B590" s="41">
        <v>1117.3993930662448</v>
      </c>
      <c r="C590" s="41">
        <v>0</v>
      </c>
      <c r="D590" s="41">
        <v>2464.4574077334705</v>
      </c>
      <c r="E590" s="41">
        <v>543.07624723102072</v>
      </c>
      <c r="F590" s="397"/>
      <c r="G590" s="41">
        <v>1688.4325851065223</v>
      </c>
      <c r="H590" s="42">
        <v>0.43955480126058705</v>
      </c>
      <c r="I590" s="43">
        <f t="shared" si="78"/>
        <v>5813.8051879385193</v>
      </c>
    </row>
    <row r="591" spans="1:9" ht="15">
      <c r="A591" s="28" t="s">
        <v>24</v>
      </c>
      <c r="B591" s="44">
        <v>2710.1618138417084</v>
      </c>
      <c r="C591" s="44">
        <v>17.181942259994841</v>
      </c>
      <c r="D591" s="44">
        <v>0</v>
      </c>
      <c r="E591" s="44">
        <v>0</v>
      </c>
      <c r="F591" s="397"/>
      <c r="G591" s="44">
        <v>0</v>
      </c>
      <c r="H591" s="45">
        <v>0</v>
      </c>
      <c r="I591" s="40">
        <f>SUM(B591:H591)</f>
        <v>2727.3437561017031</v>
      </c>
    </row>
    <row r="592" spans="1:9" ht="15">
      <c r="A592" s="27" t="s">
        <v>59</v>
      </c>
      <c r="B592" s="41">
        <v>48.729132707281153</v>
      </c>
      <c r="C592" s="41">
        <v>0</v>
      </c>
      <c r="D592" s="41">
        <v>8.6626048270283658</v>
      </c>
      <c r="E592" s="41">
        <v>0</v>
      </c>
      <c r="F592" s="397"/>
      <c r="G592" s="41">
        <v>0</v>
      </c>
      <c r="H592" s="42">
        <v>0</v>
      </c>
      <c r="I592" s="43">
        <f>SUM(B592:H592)</f>
        <v>57.39173753430952</v>
      </c>
    </row>
    <row r="593" spans="1:42" ht="15">
      <c r="A593" s="28" t="s">
        <v>22</v>
      </c>
      <c r="B593" s="44">
        <v>409.36399359644878</v>
      </c>
      <c r="C593" s="44">
        <v>0</v>
      </c>
      <c r="D593" s="44">
        <v>25.24925107446477</v>
      </c>
      <c r="E593" s="44">
        <v>0</v>
      </c>
      <c r="F593" s="397"/>
      <c r="G593" s="44">
        <v>0</v>
      </c>
      <c r="H593" s="45">
        <v>0</v>
      </c>
      <c r="I593" s="40">
        <f t="shared" si="78"/>
        <v>434.61324467091356</v>
      </c>
    </row>
    <row r="594" spans="1:42" ht="15">
      <c r="A594" s="27" t="s">
        <v>21</v>
      </c>
      <c r="B594" s="41">
        <v>71.17948675745474</v>
      </c>
      <c r="C594" s="41">
        <v>0</v>
      </c>
      <c r="D594" s="41">
        <v>1.3151305290453204</v>
      </c>
      <c r="E594" s="41">
        <v>0</v>
      </c>
      <c r="F594" s="397"/>
      <c r="G594" s="41">
        <v>0</v>
      </c>
      <c r="H594" s="42">
        <v>0</v>
      </c>
      <c r="I594" s="43">
        <f>SUM(B594:H594)</f>
        <v>72.494617286500059</v>
      </c>
    </row>
    <row r="595" spans="1:42" ht="15">
      <c r="A595" s="29" t="s">
        <v>63</v>
      </c>
      <c r="B595" s="44">
        <v>519.32515962694333</v>
      </c>
      <c r="C595" s="44">
        <v>0</v>
      </c>
      <c r="D595" s="44">
        <v>0</v>
      </c>
      <c r="E595" s="44">
        <v>0</v>
      </c>
      <c r="F595" s="397"/>
      <c r="G595" s="44">
        <v>0</v>
      </c>
      <c r="H595" s="45">
        <v>0</v>
      </c>
      <c r="I595" s="40">
        <f t="shared" si="78"/>
        <v>519.32515962694333</v>
      </c>
    </row>
    <row r="596" spans="1:42">
      <c r="A596" s="58" t="s">
        <v>23</v>
      </c>
      <c r="B596" s="62">
        <v>519.32515962694333</v>
      </c>
      <c r="C596" s="62">
        <v>0</v>
      </c>
      <c r="D596" s="62">
        <v>0</v>
      </c>
      <c r="E596" s="62">
        <v>0</v>
      </c>
      <c r="F596" s="397"/>
      <c r="G596" s="62">
        <v>0</v>
      </c>
      <c r="H596" s="63">
        <v>0</v>
      </c>
      <c r="I596" s="64">
        <f t="shared" si="78"/>
        <v>519.32515962694333</v>
      </c>
    </row>
    <row r="597" spans="1:42">
      <c r="A597" s="59" t="s">
        <v>19</v>
      </c>
      <c r="B597" s="65">
        <v>0</v>
      </c>
      <c r="C597" s="65">
        <v>0</v>
      </c>
      <c r="D597" s="65">
        <v>0</v>
      </c>
      <c r="E597" s="65">
        <v>0</v>
      </c>
      <c r="F597" s="397"/>
      <c r="G597" s="65">
        <v>0</v>
      </c>
      <c r="H597" s="66">
        <v>0</v>
      </c>
      <c r="I597" s="67">
        <f t="shared" si="78"/>
        <v>0</v>
      </c>
    </row>
    <row r="598" spans="1:42">
      <c r="A598" s="58" t="s">
        <v>20</v>
      </c>
      <c r="B598" s="62">
        <v>0</v>
      </c>
      <c r="C598" s="62">
        <v>0</v>
      </c>
      <c r="D598" s="62">
        <v>0</v>
      </c>
      <c r="E598" s="62">
        <v>0</v>
      </c>
      <c r="F598" s="397"/>
      <c r="G598" s="62">
        <v>0</v>
      </c>
      <c r="H598" s="63">
        <v>0</v>
      </c>
      <c r="I598" s="64">
        <f t="shared" si="78"/>
        <v>0</v>
      </c>
    </row>
    <row r="599" spans="1:42" ht="15" thickBot="1">
      <c r="A599" s="60" t="s">
        <v>11</v>
      </c>
      <c r="B599" s="54">
        <v>0</v>
      </c>
      <c r="C599" s="54">
        <v>0</v>
      </c>
      <c r="D599" s="54">
        <v>0</v>
      </c>
      <c r="E599" s="54">
        <v>0</v>
      </c>
      <c r="F599" s="398"/>
      <c r="G599" s="54">
        <v>0</v>
      </c>
      <c r="H599" s="68">
        <v>0</v>
      </c>
      <c r="I599" s="69">
        <f t="shared" si="78"/>
        <v>0</v>
      </c>
    </row>
    <row r="600" spans="1:42" ht="15">
      <c r="A600" s="34" t="s">
        <v>26</v>
      </c>
      <c r="B600" s="70">
        <f>SUM(B579:B595)</f>
        <v>11267.252983612565</v>
      </c>
      <c r="C600" s="70">
        <f t="shared" ref="C600:H600" si="79">SUM(C579:C595)</f>
        <v>662.35289308240181</v>
      </c>
      <c r="D600" s="70">
        <f>SUM(D579:D595)</f>
        <v>2695.7588769674162</v>
      </c>
      <c r="E600" s="70">
        <f>SUM(E579:E595)</f>
        <v>837.06829227618437</v>
      </c>
      <c r="F600" s="70">
        <f>SUM(F579:F595)</f>
        <v>0</v>
      </c>
      <c r="G600" s="70">
        <f>SUM(G579:G595)</f>
        <v>1688.4325851065223</v>
      </c>
      <c r="H600" s="71">
        <f t="shared" si="79"/>
        <v>0.43955480126058705</v>
      </c>
      <c r="I600" s="40">
        <f>SUM(I579:I595)</f>
        <v>17151.305185846348</v>
      </c>
    </row>
    <row r="601" spans="1:42" s="14" customFormat="1" ht="15" thickBot="1">
      <c r="A601" s="61" t="s">
        <v>86</v>
      </c>
      <c r="B601" s="49">
        <f>IF($I600=0,"-",B600/$I600)</f>
        <v>0.65693268596902832</v>
      </c>
      <c r="C601" s="49">
        <f t="shared" ref="C601:H601" si="80">IF($I600=0,"-",C600/$I600)</f>
        <v>3.8618220940350979E-2</v>
      </c>
      <c r="D601" s="49">
        <f t="shared" si="80"/>
        <v>0.15717514485090142</v>
      </c>
      <c r="E601" s="49">
        <f t="shared" si="80"/>
        <v>4.8804932522975124E-2</v>
      </c>
      <c r="F601" s="49">
        <f t="shared" si="80"/>
        <v>0</v>
      </c>
      <c r="G601" s="49">
        <f t="shared" si="80"/>
        <v>9.8443387649579911E-2</v>
      </c>
      <c r="H601" s="72">
        <f t="shared" si="80"/>
        <v>2.5628067164434681E-5</v>
      </c>
      <c r="I601" s="50">
        <f>SUM(B601:H601)</f>
        <v>1.0000000000000002</v>
      </c>
    </row>
    <row r="602" spans="1:42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2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2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2" ht="15">
      <c r="A605" s="26" t="s">
        <v>7</v>
      </c>
      <c r="B605" s="38">
        <v>87.587920912627013</v>
      </c>
      <c r="C605" s="38">
        <v>0</v>
      </c>
      <c r="D605" s="38">
        <v>5.988917669239453</v>
      </c>
      <c r="E605" s="38">
        <v>0</v>
      </c>
      <c r="F605" s="396"/>
      <c r="G605" s="38">
        <v>0</v>
      </c>
      <c r="H605" s="39">
        <v>0</v>
      </c>
      <c r="I605" s="40">
        <f>SUM(B605:H605)</f>
        <v>93.576838581866468</v>
      </c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</row>
    <row r="606" spans="1:42" ht="15">
      <c r="A606" s="27" t="s">
        <v>8</v>
      </c>
      <c r="B606" s="41">
        <v>542.03764100467117</v>
      </c>
      <c r="C606" s="41">
        <v>0</v>
      </c>
      <c r="D606" s="41">
        <v>37.062402803738202</v>
      </c>
      <c r="E606" s="41">
        <v>0</v>
      </c>
      <c r="F606" s="397"/>
      <c r="G606" s="41">
        <v>0</v>
      </c>
      <c r="H606" s="42">
        <v>0</v>
      </c>
      <c r="I606" s="43">
        <f t="shared" ref="I606:I625" si="81">SUM(B606:H606)</f>
        <v>579.1000438084094</v>
      </c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</row>
    <row r="607" spans="1:42" ht="15">
      <c r="A607" s="28" t="s">
        <v>10</v>
      </c>
      <c r="B607" s="44">
        <v>1712.7458724267779</v>
      </c>
      <c r="C607" s="44">
        <v>0</v>
      </c>
      <c r="D607" s="44">
        <v>117.11082888388223</v>
      </c>
      <c r="E607" s="44">
        <v>0</v>
      </c>
      <c r="F607" s="397"/>
      <c r="G607" s="44">
        <v>0</v>
      </c>
      <c r="H607" s="45">
        <v>0</v>
      </c>
      <c r="I607" s="40">
        <f t="shared" si="81"/>
        <v>1829.8567013106601</v>
      </c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</row>
    <row r="608" spans="1:42" ht="15">
      <c r="A608" s="27" t="s">
        <v>55</v>
      </c>
      <c r="B608" s="41">
        <v>0</v>
      </c>
      <c r="C608" s="41">
        <v>0</v>
      </c>
      <c r="D608" s="41">
        <v>0</v>
      </c>
      <c r="E608" s="41">
        <v>0</v>
      </c>
      <c r="F608" s="397"/>
      <c r="G608" s="41">
        <v>0</v>
      </c>
      <c r="H608" s="42">
        <v>0</v>
      </c>
      <c r="I608" s="43">
        <f t="shared" si="81"/>
        <v>0</v>
      </c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</row>
    <row r="609" spans="1:42" ht="15">
      <c r="A609" s="28" t="s">
        <v>16</v>
      </c>
      <c r="B609" s="44">
        <v>1966.7836677622504</v>
      </c>
      <c r="C609" s="44">
        <v>0</v>
      </c>
      <c r="D609" s="44">
        <v>154.88156175474032</v>
      </c>
      <c r="E609" s="44">
        <v>0</v>
      </c>
      <c r="F609" s="397"/>
      <c r="G609" s="44">
        <v>0</v>
      </c>
      <c r="H609" s="45">
        <v>0</v>
      </c>
      <c r="I609" s="40">
        <f>SUM(B609:H609)</f>
        <v>2121.6652295169906</v>
      </c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</row>
    <row r="610" spans="1:42" ht="15">
      <c r="A610" s="27" t="s">
        <v>67</v>
      </c>
      <c r="B610" s="41">
        <v>9917.8196314030301</v>
      </c>
      <c r="C610" s="41">
        <v>0</v>
      </c>
      <c r="D610" s="41">
        <v>781.01492242979634</v>
      </c>
      <c r="E610" s="41">
        <v>0</v>
      </c>
      <c r="F610" s="397"/>
      <c r="G610" s="41">
        <v>0</v>
      </c>
      <c r="H610" s="42">
        <v>0</v>
      </c>
      <c r="I610" s="43">
        <f t="shared" si="81"/>
        <v>10698.834553832827</v>
      </c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</row>
    <row r="611" spans="1:42" ht="15">
      <c r="A611" s="28" t="s">
        <v>57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81"/>
        <v>0</v>
      </c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</row>
    <row r="612" spans="1:42" ht="15">
      <c r="A612" s="27" t="s">
        <v>12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</row>
    <row r="613" spans="1:42" ht="15">
      <c r="A613" s="28" t="s">
        <v>58</v>
      </c>
      <c r="B613" s="44">
        <v>0</v>
      </c>
      <c r="C613" s="44">
        <v>0</v>
      </c>
      <c r="D613" s="44">
        <v>0</v>
      </c>
      <c r="E613" s="44">
        <v>0</v>
      </c>
      <c r="F613" s="397"/>
      <c r="G613" s="44">
        <v>0</v>
      </c>
      <c r="H613" s="45">
        <v>0</v>
      </c>
      <c r="I613" s="40">
        <f t="shared" si="81"/>
        <v>0</v>
      </c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</row>
    <row r="614" spans="1:42" ht="15">
      <c r="A614" s="27" t="s">
        <v>17</v>
      </c>
      <c r="B614" s="41">
        <v>642.21215166180434</v>
      </c>
      <c r="C614" s="41">
        <v>0</v>
      </c>
      <c r="D614" s="41">
        <v>50.573340961501309</v>
      </c>
      <c r="E614" s="41">
        <v>0</v>
      </c>
      <c r="F614" s="397"/>
      <c r="G614" s="41">
        <v>0</v>
      </c>
      <c r="H614" s="42">
        <v>0</v>
      </c>
      <c r="I614" s="43">
        <f>SUM(B614:H614)</f>
        <v>692.78549262330569</v>
      </c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</row>
    <row r="615" spans="1:42" ht="15">
      <c r="A615" s="28" t="s">
        <v>139</v>
      </c>
      <c r="B615" s="44">
        <v>4950.3669193607429</v>
      </c>
      <c r="C615" s="44">
        <v>0</v>
      </c>
      <c r="D615" s="44">
        <v>1563.2737640086557</v>
      </c>
      <c r="E615" s="44">
        <v>0</v>
      </c>
      <c r="F615" s="397"/>
      <c r="G615" s="44">
        <v>0</v>
      </c>
      <c r="H615" s="45">
        <v>0</v>
      </c>
      <c r="I615" s="40">
        <f>SUM(B615:H615)</f>
        <v>6513.6406833693982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</row>
    <row r="616" spans="1:42" ht="15">
      <c r="A616" s="27" t="s">
        <v>25</v>
      </c>
      <c r="B616" s="41">
        <v>864.30162625122739</v>
      </c>
      <c r="C616" s="41">
        <v>0</v>
      </c>
      <c r="D616" s="41">
        <v>981.77951719799603</v>
      </c>
      <c r="E616" s="41">
        <v>4792.4017481325291</v>
      </c>
      <c r="F616" s="397"/>
      <c r="G616" s="41">
        <v>1255.152838796615</v>
      </c>
      <c r="H616" s="42">
        <v>0</v>
      </c>
      <c r="I616" s="43">
        <f t="shared" si="81"/>
        <v>7893.635730378368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</row>
    <row r="617" spans="1:42" ht="15">
      <c r="A617" s="28" t="s">
        <v>24</v>
      </c>
      <c r="B617" s="44">
        <v>2643.4897395128992</v>
      </c>
      <c r="C617" s="44">
        <v>0</v>
      </c>
      <c r="D617" s="44">
        <v>615.25007744087202</v>
      </c>
      <c r="E617" s="44">
        <v>0</v>
      </c>
      <c r="F617" s="397"/>
      <c r="G617" s="44">
        <v>0</v>
      </c>
      <c r="H617" s="45">
        <v>0</v>
      </c>
      <c r="I617" s="40">
        <f>SUM(B617:H617)</f>
        <v>3258.739816953771</v>
      </c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</row>
    <row r="618" spans="1:42" ht="15">
      <c r="A618" s="27" t="s">
        <v>59</v>
      </c>
      <c r="B618" s="41">
        <v>9817.0347882078622</v>
      </c>
      <c r="C618" s="41">
        <v>0</v>
      </c>
      <c r="D618" s="41">
        <v>1030.5174639555214</v>
      </c>
      <c r="E618" s="41">
        <v>0</v>
      </c>
      <c r="F618" s="397"/>
      <c r="G618" s="41">
        <v>0</v>
      </c>
      <c r="H618" s="42">
        <v>0</v>
      </c>
      <c r="I618" s="43">
        <f>SUM(B618:H618)</f>
        <v>10847.552252163383</v>
      </c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</row>
    <row r="619" spans="1:42" ht="15">
      <c r="A619" s="28" t="s">
        <v>22</v>
      </c>
      <c r="B619" s="44">
        <v>1072.9455915023445</v>
      </c>
      <c r="C619" s="44">
        <v>0</v>
      </c>
      <c r="D619" s="44">
        <v>112.62964772676544</v>
      </c>
      <c r="E619" s="44">
        <v>0</v>
      </c>
      <c r="F619" s="397"/>
      <c r="G619" s="44">
        <v>0</v>
      </c>
      <c r="H619" s="45">
        <v>0</v>
      </c>
      <c r="I619" s="40">
        <f t="shared" si="81"/>
        <v>1185.5752392291099</v>
      </c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</row>
    <row r="620" spans="1:42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</row>
    <row r="621" spans="1:42" ht="15">
      <c r="A621" s="29" t="s">
        <v>63</v>
      </c>
      <c r="B621" s="44">
        <v>188.20680923721719</v>
      </c>
      <c r="C621" s="44">
        <v>0</v>
      </c>
      <c r="D621" s="44">
        <v>484.54651420574163</v>
      </c>
      <c r="E621" s="44">
        <v>0</v>
      </c>
      <c r="F621" s="397"/>
      <c r="G621" s="44">
        <v>0</v>
      </c>
      <c r="H621" s="45">
        <v>0</v>
      </c>
      <c r="I621" s="40">
        <f t="shared" si="81"/>
        <v>672.75332344295884</v>
      </c>
      <c r="AG621" s="15"/>
      <c r="AH621" s="14"/>
      <c r="AI621" s="14"/>
      <c r="AJ621" s="14"/>
      <c r="AK621" s="14"/>
      <c r="AL621" s="14"/>
      <c r="AM621" s="14"/>
      <c r="AN621" s="14"/>
      <c r="AO621" s="14"/>
      <c r="AP621" s="14"/>
    </row>
    <row r="622" spans="1:42">
      <c r="A622" s="58" t="s">
        <v>23</v>
      </c>
      <c r="B622" s="62">
        <v>184.46280923721719</v>
      </c>
      <c r="C622" s="62">
        <v>0</v>
      </c>
      <c r="D622" s="62">
        <v>484.29051420574166</v>
      </c>
      <c r="E622" s="62">
        <v>0</v>
      </c>
      <c r="F622" s="397"/>
      <c r="G622" s="62">
        <v>0</v>
      </c>
      <c r="H622" s="63">
        <v>0</v>
      </c>
      <c r="I622" s="64">
        <f t="shared" si="81"/>
        <v>668.75332344295884</v>
      </c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</row>
    <row r="623" spans="1:42">
      <c r="A623" s="59" t="s">
        <v>19</v>
      </c>
      <c r="B623" s="65">
        <v>0</v>
      </c>
      <c r="C623" s="65">
        <v>0</v>
      </c>
      <c r="D623" s="65">
        <v>0</v>
      </c>
      <c r="E623" s="65">
        <v>0</v>
      </c>
      <c r="F623" s="397"/>
      <c r="G623" s="65">
        <v>0</v>
      </c>
      <c r="H623" s="66">
        <v>0</v>
      </c>
      <c r="I623" s="67">
        <f t="shared" si="81"/>
        <v>0</v>
      </c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</row>
    <row r="624" spans="1:42">
      <c r="A624" s="58" t="s">
        <v>20</v>
      </c>
      <c r="B624" s="62">
        <v>0</v>
      </c>
      <c r="C624" s="62">
        <v>0</v>
      </c>
      <c r="D624" s="62">
        <v>0</v>
      </c>
      <c r="E624" s="62">
        <v>0</v>
      </c>
      <c r="F624" s="397"/>
      <c r="G624" s="62">
        <v>0</v>
      </c>
      <c r="H624" s="63">
        <v>0</v>
      </c>
      <c r="I624" s="64">
        <f t="shared" si="81"/>
        <v>0</v>
      </c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</row>
    <row r="625" spans="1:42" ht="15" thickBot="1">
      <c r="A625" s="60" t="s">
        <v>11</v>
      </c>
      <c r="B625" s="54">
        <v>3.7439999999999998</v>
      </c>
      <c r="C625" s="54">
        <v>0</v>
      </c>
      <c r="D625" s="54">
        <v>0.25600000000000001</v>
      </c>
      <c r="E625" s="54">
        <v>0</v>
      </c>
      <c r="F625" s="398"/>
      <c r="G625" s="54">
        <v>0</v>
      </c>
      <c r="H625" s="68">
        <v>0</v>
      </c>
      <c r="I625" s="69">
        <f t="shared" si="81"/>
        <v>4</v>
      </c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</row>
    <row r="626" spans="1:42" ht="15">
      <c r="A626" s="34" t="s">
        <v>26</v>
      </c>
      <c r="B626" s="70">
        <f>SUM(B605:B621)</f>
        <v>34405.532359243451</v>
      </c>
      <c r="C626" s="70">
        <f t="shared" ref="C626:H626" si="82">SUM(C605:C621)</f>
        <v>0</v>
      </c>
      <c r="D626" s="70">
        <f>SUM(D605:D621)</f>
        <v>5934.6289590384504</v>
      </c>
      <c r="E626" s="70">
        <f>SUM(E605:E621)</f>
        <v>4792.4017481325291</v>
      </c>
      <c r="F626" s="70">
        <f>SUM(F605:F621)</f>
        <v>0</v>
      </c>
      <c r="G626" s="70">
        <f>SUM(G605:G621)</f>
        <v>1255.152838796615</v>
      </c>
      <c r="H626" s="71">
        <f t="shared" si="82"/>
        <v>0</v>
      </c>
      <c r="I626" s="40">
        <f>SUM(I605:I621)</f>
        <v>46387.715905211044</v>
      </c>
    </row>
    <row r="627" spans="1:42" s="14" customFormat="1" ht="15" thickBot="1">
      <c r="A627" s="61" t="s">
        <v>86</v>
      </c>
      <c r="B627" s="49">
        <f>IF($I626=0,"-",B626/$I626)</f>
        <v>0.74169490107139435</v>
      </c>
      <c r="C627" s="49">
        <f t="shared" ref="C627:H627" si="83">IF($I626=0,"-",C626/$I626)</f>
        <v>0</v>
      </c>
      <c r="D627" s="49">
        <f t="shared" si="83"/>
        <v>0.12793535623019917</v>
      </c>
      <c r="E627" s="49">
        <f t="shared" si="83"/>
        <v>0.10331187157232215</v>
      </c>
      <c r="F627" s="49">
        <f t="shared" si="83"/>
        <v>0</v>
      </c>
      <c r="G627" s="49">
        <f t="shared" si="83"/>
        <v>2.705787112608438E-2</v>
      </c>
      <c r="H627" s="72">
        <f t="shared" si="83"/>
        <v>0</v>
      </c>
      <c r="I627" s="50">
        <f>SUM(B627:H627)</f>
        <v>1</v>
      </c>
    </row>
    <row r="628" spans="1:42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2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2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2" ht="15">
      <c r="A631" s="26" t="s">
        <v>7</v>
      </c>
      <c r="B631" s="38">
        <v>0.6245948967067757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0.6245948967067757</v>
      </c>
    </row>
    <row r="632" spans="1:42" ht="15">
      <c r="A632" s="27" t="s">
        <v>8</v>
      </c>
      <c r="B632" s="41">
        <v>21.780428585748524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4">SUM(B632:H632)</f>
        <v>21.780428585748524</v>
      </c>
    </row>
    <row r="633" spans="1:42" ht="15">
      <c r="A633" s="28" t="s">
        <v>10</v>
      </c>
      <c r="B633" s="44">
        <v>42.136456742613866</v>
      </c>
      <c r="C633" s="44">
        <v>0</v>
      </c>
      <c r="D633" s="44">
        <v>0.1349818401780874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4"/>
        <v>42.271438582791951</v>
      </c>
    </row>
    <row r="634" spans="1:42" ht="15">
      <c r="A634" s="27" t="s">
        <v>55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4"/>
        <v>0</v>
      </c>
    </row>
    <row r="635" spans="1:42" ht="15">
      <c r="A635" s="28" t="s">
        <v>16</v>
      </c>
      <c r="B635" s="44">
        <v>529.86873255818966</v>
      </c>
      <c r="C635" s="44">
        <v>2.2901258731093779</v>
      </c>
      <c r="D635" s="44">
        <v>42.696679310723553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574.85553774202253</v>
      </c>
    </row>
    <row r="636" spans="1:42" ht="15">
      <c r="A636" s="27" t="s">
        <v>67</v>
      </c>
      <c r="B636" s="41">
        <v>8.4261264225857282</v>
      </c>
      <c r="C636" s="41">
        <v>0.19015918965111833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4"/>
        <v>8.6162856122368474</v>
      </c>
    </row>
    <row r="637" spans="1:42" ht="15">
      <c r="A637" s="28" t="s">
        <v>57</v>
      </c>
      <c r="B637" s="44">
        <v>0</v>
      </c>
      <c r="C637" s="44">
        <v>1.0791049944794535</v>
      </c>
      <c r="D637" s="44">
        <v>0</v>
      </c>
      <c r="E637" s="44">
        <v>52.375073896076252</v>
      </c>
      <c r="F637" s="44">
        <v>2068.4372525278131</v>
      </c>
      <c r="G637" s="44">
        <v>0</v>
      </c>
      <c r="H637" s="45">
        <v>0</v>
      </c>
      <c r="I637" s="40">
        <f t="shared" si="84"/>
        <v>2121.8914314183689</v>
      </c>
    </row>
    <row r="638" spans="1:42" ht="15">
      <c r="A638" s="27" t="s">
        <v>12</v>
      </c>
      <c r="B638" s="41">
        <v>0</v>
      </c>
      <c r="C638" s="41">
        <v>0</v>
      </c>
      <c r="D638" s="41">
        <v>0</v>
      </c>
      <c r="E638" s="41">
        <v>30.665587218170376</v>
      </c>
      <c r="F638" s="41">
        <v>0</v>
      </c>
      <c r="G638" s="41">
        <v>0</v>
      </c>
      <c r="H638" s="42">
        <v>0</v>
      </c>
      <c r="I638" s="43">
        <f>SUM(B638:H638)</f>
        <v>30.665587218170376</v>
      </c>
    </row>
    <row r="639" spans="1:42" ht="15">
      <c r="A639" s="28" t="s">
        <v>58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4"/>
        <v>0</v>
      </c>
    </row>
    <row r="640" spans="1:42" ht="15">
      <c r="A640" s="27" t="s">
        <v>17</v>
      </c>
      <c r="B640" s="41">
        <v>68.534117472858583</v>
      </c>
      <c r="C640" s="41">
        <v>0</v>
      </c>
      <c r="D640" s="41">
        <v>0.33178954895574619</v>
      </c>
      <c r="E640" s="41">
        <v>2.0188442581892967</v>
      </c>
      <c r="F640" s="41">
        <v>0</v>
      </c>
      <c r="G640" s="41">
        <v>0</v>
      </c>
      <c r="H640" s="42">
        <v>0</v>
      </c>
      <c r="I640" s="43">
        <f>SUM(B640:H640)</f>
        <v>70.884751280003613</v>
      </c>
    </row>
    <row r="641" spans="1:9" ht="15">
      <c r="A641" s="28" t="s">
        <v>139</v>
      </c>
      <c r="B641" s="44">
        <v>58.665198451573318</v>
      </c>
      <c r="C641" s="44">
        <v>0</v>
      </c>
      <c r="D641" s="44">
        <v>15.162392297777126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73.827590749350449</v>
      </c>
    </row>
    <row r="642" spans="1:9" ht="15">
      <c r="A642" s="27" t="s">
        <v>25</v>
      </c>
      <c r="B642" s="41">
        <v>215.24623780394151</v>
      </c>
      <c r="C642" s="41">
        <v>0.2796744881156642</v>
      </c>
      <c r="D642" s="41">
        <v>4.4522180185695142</v>
      </c>
      <c r="E642" s="41">
        <v>357.67184794541043</v>
      </c>
      <c r="F642" s="41">
        <v>0</v>
      </c>
      <c r="G642" s="41">
        <v>120.61419121065001</v>
      </c>
      <c r="H642" s="42">
        <v>1.6922160384299809</v>
      </c>
      <c r="I642" s="43">
        <f t="shared" si="84"/>
        <v>699.95638550511705</v>
      </c>
    </row>
    <row r="643" spans="1:9" ht="15">
      <c r="A643" s="28" t="s">
        <v>24</v>
      </c>
      <c r="B643" s="44">
        <v>45.648401976845463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45.648401976845463</v>
      </c>
    </row>
    <row r="644" spans="1:9" ht="15">
      <c r="A644" s="27" t="s">
        <v>59</v>
      </c>
      <c r="B644" s="41">
        <v>423.49918057739688</v>
      </c>
      <c r="C644" s="41">
        <v>19.183075536085283</v>
      </c>
      <c r="D644" s="41">
        <v>241.14365070644382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683.82590681992599</v>
      </c>
    </row>
    <row r="645" spans="1:9" ht="15">
      <c r="A645" s="28" t="s">
        <v>22</v>
      </c>
      <c r="B645" s="44">
        <v>349.48084143586345</v>
      </c>
      <c r="C645" s="44">
        <v>0</v>
      </c>
      <c r="D645" s="44">
        <v>0</v>
      </c>
      <c r="E645" s="44">
        <v>0</v>
      </c>
      <c r="F645" s="44">
        <v>64.418643629751998</v>
      </c>
      <c r="G645" s="44">
        <v>0</v>
      </c>
      <c r="H645" s="45">
        <v>0</v>
      </c>
      <c r="I645" s="40">
        <f>SUM(B645:H645)</f>
        <v>413.89948506561547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63</v>
      </c>
      <c r="B647" s="44">
        <v>9.030034353688011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4"/>
        <v>9.030034353688011</v>
      </c>
    </row>
    <row r="648" spans="1:9">
      <c r="A648" s="58" t="s">
        <v>23</v>
      </c>
      <c r="B648" s="62">
        <v>9.030034353688011</v>
      </c>
      <c r="C648" s="62">
        <v>0</v>
      </c>
      <c r="D648" s="62">
        <v>0</v>
      </c>
      <c r="E648" s="62">
        <v>0</v>
      </c>
      <c r="F648" s="62">
        <v>0</v>
      </c>
      <c r="G648" s="62">
        <v>0</v>
      </c>
      <c r="H648" s="63">
        <v>0</v>
      </c>
      <c r="I648" s="64">
        <f t="shared" si="84"/>
        <v>9.030034353688011</v>
      </c>
    </row>
    <row r="649" spans="1:9">
      <c r="A649" s="59" t="s">
        <v>19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4"/>
        <v>0</v>
      </c>
    </row>
    <row r="650" spans="1:9">
      <c r="A650" s="58" t="s">
        <v>20</v>
      </c>
      <c r="B650" s="62">
        <v>0</v>
      </c>
      <c r="C650" s="62">
        <v>0</v>
      </c>
      <c r="D650" s="62">
        <v>0</v>
      </c>
      <c r="E650" s="62">
        <v>0</v>
      </c>
      <c r="F650" s="62">
        <v>0</v>
      </c>
      <c r="G650" s="62">
        <v>0</v>
      </c>
      <c r="H650" s="63">
        <v>0</v>
      </c>
      <c r="I650" s="64">
        <f t="shared" si="84"/>
        <v>0</v>
      </c>
    </row>
    <row r="651" spans="1:9" ht="15" thickBot="1">
      <c r="A651" s="60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8">
        <v>0</v>
      </c>
      <c r="I651" s="69">
        <f t="shared" si="84"/>
        <v>0</v>
      </c>
    </row>
    <row r="652" spans="1:9" ht="15">
      <c r="A652" s="34" t="s">
        <v>26</v>
      </c>
      <c r="B652" s="70">
        <f>SUM(B631:B647)</f>
        <v>1772.940351278012</v>
      </c>
      <c r="C652" s="70">
        <f t="shared" ref="C652:H652" si="85">SUM(C631:C647)</f>
        <v>23.022140081440899</v>
      </c>
      <c r="D652" s="70">
        <f>SUM(D631:D647)</f>
        <v>303.92171172264784</v>
      </c>
      <c r="E652" s="70">
        <f>SUM(E631:E647)</f>
        <v>442.73135331784636</v>
      </c>
      <c r="F652" s="70">
        <f>SUM(F631:F647)</f>
        <v>2132.855896157565</v>
      </c>
      <c r="G652" s="70">
        <f>SUM(G631:G647)</f>
        <v>120.61419121065001</v>
      </c>
      <c r="H652" s="71">
        <f t="shared" si="85"/>
        <v>1.6922160384299809</v>
      </c>
      <c r="I652" s="40">
        <v>5150.9275701424285</v>
      </c>
    </row>
    <row r="653" spans="1:9" s="14" customFormat="1" ht="15" thickBot="1">
      <c r="A653" s="61" t="s">
        <v>86</v>
      </c>
      <c r="B653" s="49">
        <f>IF($I652=0,"-",B652/$I652)</f>
        <v>0.34419826859048386</v>
      </c>
      <c r="C653" s="49">
        <f t="shared" ref="C653:H653" si="86">IF($I652=0,"-",C652/$I652)</f>
        <v>4.4695134551861523E-3</v>
      </c>
      <c r="D653" s="49">
        <f t="shared" si="86"/>
        <v>5.9003297480699012E-2</v>
      </c>
      <c r="E653" s="49">
        <f t="shared" si="86"/>
        <v>8.5951772236937979E-2</v>
      </c>
      <c r="F653" s="49">
        <f t="shared" si="86"/>
        <v>0.41407219711664267</v>
      </c>
      <c r="G653" s="49">
        <f t="shared" si="86"/>
        <v>2.3416013828226844E-2</v>
      </c>
      <c r="H653" s="72">
        <f t="shared" si="86"/>
        <v>3.2852646739569457E-4</v>
      </c>
      <c r="I653" s="50">
        <f>SUM(B653:H653)</f>
        <v>0.93143958917557224</v>
      </c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EK654"/>
  <sheetViews>
    <sheetView zoomScale="60" zoomScaleNormal="60" workbookViewId="0">
      <selection activeCell="A2" sqref="A2"/>
    </sheetView>
  </sheetViews>
  <sheetFormatPr baseColWidth="10" defaultColWidth="12.625" defaultRowHeight="14.25"/>
  <cols>
    <col min="1" max="1" width="36.625" style="2" customWidth="1"/>
    <col min="2" max="9" width="16.625" style="2" customWidth="1"/>
    <col min="10" max="10" width="16" style="1" customWidth="1"/>
    <col min="11" max="19" width="16.625" style="1" customWidth="1"/>
    <col min="20" max="20" width="36.625" style="1" customWidth="1"/>
    <col min="21" max="34" width="16.625" style="2" customWidth="1"/>
    <col min="35" max="41" width="16.625" style="1" customWidth="1"/>
    <col min="42" max="16384" width="12.625" style="1"/>
  </cols>
  <sheetData>
    <row r="1" spans="1:34" ht="15" customHeight="1" thickTop="1">
      <c r="A1" s="412" t="s">
        <v>84</v>
      </c>
      <c r="B1" s="413"/>
      <c r="C1" s="413"/>
      <c r="D1" s="413"/>
      <c r="E1" s="413"/>
      <c r="F1" s="413"/>
      <c r="G1" s="413"/>
      <c r="H1" s="413"/>
      <c r="I1" s="414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4.25" customHeight="1">
      <c r="A2" s="415"/>
      <c r="B2" s="416"/>
      <c r="C2" s="416"/>
      <c r="D2" s="416"/>
      <c r="E2" s="416"/>
      <c r="F2" s="416"/>
      <c r="G2" s="416"/>
      <c r="H2" s="416"/>
      <c r="I2" s="417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 ht="50.1" customHeight="1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1"/>
    </row>
    <row r="6" spans="1:34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4" ht="15">
      <c r="A7" s="26" t="s">
        <v>7</v>
      </c>
      <c r="B7" s="38">
        <f>B33+B85</f>
        <v>140.20751615916419</v>
      </c>
      <c r="C7" s="38">
        <f t="shared" ref="C7:H7" si="0">C33+C85</f>
        <v>1956.001</v>
      </c>
      <c r="D7" s="38">
        <f t="shared" si="0"/>
        <v>717.81148384083576</v>
      </c>
      <c r="E7" s="38">
        <f t="shared" si="0"/>
        <v>1E-3</v>
      </c>
      <c r="F7" s="38">
        <f>F59+F85</f>
        <v>0</v>
      </c>
      <c r="G7" s="38">
        <f t="shared" si="0"/>
        <v>0</v>
      </c>
      <c r="H7" s="39">
        <f t="shared" si="0"/>
        <v>0</v>
      </c>
      <c r="I7" s="40">
        <f>SUM(B7:H7)</f>
        <v>2814.0209999999997</v>
      </c>
      <c r="J7" s="290"/>
      <c r="K7" s="32">
        <v>0</v>
      </c>
    </row>
    <row r="8" spans="1:34" ht="15">
      <c r="A8" s="27" t="s">
        <v>8</v>
      </c>
      <c r="B8" s="41">
        <f t="shared" ref="B8:H23" si="1">B34+B86</f>
        <v>80.749569436052724</v>
      </c>
      <c r="C8" s="41">
        <f t="shared" si="1"/>
        <v>1E-3</v>
      </c>
      <c r="D8" s="41">
        <f t="shared" si="1"/>
        <v>6.2684305639472671</v>
      </c>
      <c r="E8" s="41">
        <f t="shared" si="1"/>
        <v>1E-3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87.02</v>
      </c>
      <c r="J8" s="290"/>
      <c r="K8" s="32">
        <v>0</v>
      </c>
    </row>
    <row r="9" spans="1:34" ht="15">
      <c r="A9" s="28" t="s">
        <v>9</v>
      </c>
      <c r="B9" s="44">
        <f t="shared" si="1"/>
        <v>477.96556016209928</v>
      </c>
      <c r="C9" s="44">
        <f t="shared" si="1"/>
        <v>1E-3</v>
      </c>
      <c r="D9" s="44">
        <f t="shared" si="1"/>
        <v>35.04043983790077</v>
      </c>
      <c r="E9" s="44">
        <f t="shared" si="1"/>
        <v>1E-3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513.00800000000004</v>
      </c>
      <c r="J9" s="290"/>
      <c r="K9" s="32">
        <v>0</v>
      </c>
    </row>
    <row r="10" spans="1:34" ht="15">
      <c r="A10" s="27" t="s">
        <v>10</v>
      </c>
      <c r="B10" s="41">
        <f t="shared" si="1"/>
        <v>1930.3051120573048</v>
      </c>
      <c r="C10" s="41">
        <f t="shared" si="1"/>
        <v>1E-3</v>
      </c>
      <c r="D10" s="41">
        <f t="shared" si="1"/>
        <v>2953.7209879426964</v>
      </c>
      <c r="E10" s="41">
        <f t="shared" si="1"/>
        <v>1E-3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4884.0281000000014</v>
      </c>
      <c r="J10" s="290"/>
      <c r="K10" s="32">
        <v>0</v>
      </c>
    </row>
    <row r="11" spans="1:34" ht="15">
      <c r="A11" s="28" t="s">
        <v>11</v>
      </c>
      <c r="B11" s="44">
        <f t="shared" si="1"/>
        <v>3.7479999999999998</v>
      </c>
      <c r="C11" s="44">
        <f t="shared" si="1"/>
        <v>1E-3</v>
      </c>
      <c r="D11" s="44">
        <f t="shared" si="1"/>
        <v>0.25800000000000001</v>
      </c>
      <c r="E11" s="44">
        <f t="shared" si="1"/>
        <v>1E-3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4.008</v>
      </c>
      <c r="J11" s="290"/>
      <c r="K11" s="32">
        <v>0</v>
      </c>
    </row>
    <row r="12" spans="1:34" ht="15">
      <c r="A12" s="27" t="s">
        <v>12</v>
      </c>
      <c r="B12" s="41">
        <f t="shared" si="1"/>
        <v>4.0000000000000001E-3</v>
      </c>
      <c r="C12" s="41">
        <f t="shared" si="1"/>
        <v>1E-3</v>
      </c>
      <c r="D12" s="41">
        <f t="shared" si="1"/>
        <v>4.902618834756909E-2</v>
      </c>
      <c r="E12" s="41">
        <f t="shared" si="1"/>
        <v>46.860176999939</v>
      </c>
      <c r="F12" s="41">
        <f t="shared" si="2"/>
        <v>16587.279367654955</v>
      </c>
      <c r="G12" s="41">
        <f t="shared" si="1"/>
        <v>0</v>
      </c>
      <c r="H12" s="42">
        <f t="shared" si="1"/>
        <v>0</v>
      </c>
      <c r="I12" s="43">
        <f t="shared" si="3"/>
        <v>16634.193570843243</v>
      </c>
      <c r="J12" s="290"/>
      <c r="K12" s="32">
        <v>0</v>
      </c>
    </row>
    <row r="13" spans="1:34" ht="15">
      <c r="A13" s="28" t="s">
        <v>13</v>
      </c>
      <c r="B13" s="44">
        <f t="shared" si="1"/>
        <v>5.0000000000000001E-3</v>
      </c>
      <c r="C13" s="44">
        <f t="shared" si="1"/>
        <v>1E-3</v>
      </c>
      <c r="D13" s="44">
        <f t="shared" si="1"/>
        <v>1.2E-2</v>
      </c>
      <c r="E13" s="44">
        <f t="shared" si="1"/>
        <v>89.001000000000005</v>
      </c>
      <c r="F13" s="44">
        <f t="shared" si="2"/>
        <v>1516</v>
      </c>
      <c r="G13" s="44">
        <f t="shared" si="1"/>
        <v>0</v>
      </c>
      <c r="H13" s="45">
        <f t="shared" si="1"/>
        <v>0</v>
      </c>
      <c r="I13" s="40">
        <f t="shared" si="3"/>
        <v>1605.019</v>
      </c>
      <c r="J13" s="290"/>
      <c r="K13" s="32">
        <v>0</v>
      </c>
    </row>
    <row r="14" spans="1:34" ht="15">
      <c r="A14" s="27" t="s">
        <v>14</v>
      </c>
      <c r="B14" s="41">
        <f t="shared" si="1"/>
        <v>4.0000000000000001E-3</v>
      </c>
      <c r="C14" s="41">
        <f t="shared" si="1"/>
        <v>9.1921398815278135</v>
      </c>
      <c r="D14" s="41">
        <f t="shared" si="1"/>
        <v>4.4408580436407545</v>
      </c>
      <c r="E14" s="41">
        <f t="shared" si="1"/>
        <v>1603.0047280427279</v>
      </c>
      <c r="F14" s="41">
        <f t="shared" si="2"/>
        <v>30103.302636198965</v>
      </c>
      <c r="G14" s="41">
        <f t="shared" si="1"/>
        <v>0</v>
      </c>
      <c r="H14" s="42">
        <f t="shared" si="1"/>
        <v>0</v>
      </c>
      <c r="I14" s="43">
        <f t="shared" si="3"/>
        <v>31719.944362166862</v>
      </c>
      <c r="J14" s="290"/>
      <c r="K14" s="32">
        <v>0</v>
      </c>
    </row>
    <row r="15" spans="1:34" ht="15">
      <c r="A15" s="28" t="s">
        <v>15</v>
      </c>
      <c r="B15" s="44">
        <f t="shared" si="1"/>
        <v>12473.894206239336</v>
      </c>
      <c r="C15" s="44">
        <f t="shared" si="1"/>
        <v>49.666892043400708</v>
      </c>
      <c r="D15" s="44">
        <f t="shared" si="1"/>
        <v>901.4739017172634</v>
      </c>
      <c r="E15" s="44">
        <f t="shared" si="1"/>
        <v>1.0999999999999999E-2</v>
      </c>
      <c r="F15" s="44">
        <f t="shared" si="2"/>
        <v>0</v>
      </c>
      <c r="G15" s="44">
        <f t="shared" si="1"/>
        <v>0</v>
      </c>
      <c r="H15" s="45">
        <f t="shared" si="1"/>
        <v>0</v>
      </c>
      <c r="I15" s="40">
        <f t="shared" si="3"/>
        <v>13425.046</v>
      </c>
      <c r="J15" s="290"/>
      <c r="K15" s="32">
        <v>0</v>
      </c>
    </row>
    <row r="16" spans="1:34" ht="15">
      <c r="A16" s="27" t="s">
        <v>16</v>
      </c>
      <c r="B16" s="41">
        <f t="shared" si="1"/>
        <v>3837.8242666808974</v>
      </c>
      <c r="C16" s="41">
        <f t="shared" si="1"/>
        <v>2032.4724320423536</v>
      </c>
      <c r="D16" s="41">
        <f t="shared" si="1"/>
        <v>1613.034887176543</v>
      </c>
      <c r="E16" s="41">
        <f t="shared" si="1"/>
        <v>13.675414100206156</v>
      </c>
      <c r="F16" s="41">
        <f t="shared" si="2"/>
        <v>0</v>
      </c>
      <c r="G16" s="41">
        <f t="shared" si="1"/>
        <v>0</v>
      </c>
      <c r="H16" s="42">
        <f t="shared" si="1"/>
        <v>0</v>
      </c>
      <c r="I16" s="43">
        <f t="shared" si="3"/>
        <v>7497.0070000000005</v>
      </c>
      <c r="J16" s="290"/>
      <c r="K16" s="32">
        <v>0</v>
      </c>
    </row>
    <row r="17" spans="1:20" ht="15">
      <c r="A17" s="28" t="s">
        <v>17</v>
      </c>
      <c r="B17" s="44">
        <f t="shared" si="1"/>
        <v>857.67555743166724</v>
      </c>
      <c r="C17" s="44">
        <f t="shared" si="1"/>
        <v>41.611925150854304</v>
      </c>
      <c r="D17" s="44">
        <f t="shared" si="1"/>
        <v>670.89300693233167</v>
      </c>
      <c r="E17" s="44">
        <f t="shared" si="1"/>
        <v>14.836510485146691</v>
      </c>
      <c r="F17" s="44">
        <f t="shared" si="2"/>
        <v>31.593050384336888</v>
      </c>
      <c r="G17" s="44">
        <f t="shared" si="1"/>
        <v>0</v>
      </c>
      <c r="H17" s="45">
        <f t="shared" si="1"/>
        <v>0</v>
      </c>
      <c r="I17" s="40">
        <f t="shared" si="3"/>
        <v>1616.6100503843368</v>
      </c>
      <c r="J17" s="290"/>
      <c r="K17" s="32">
        <v>0</v>
      </c>
    </row>
    <row r="18" spans="1:20" ht="15">
      <c r="A18" s="27" t="s">
        <v>18</v>
      </c>
      <c r="B18" s="41">
        <f t="shared" si="1"/>
        <v>4.0000000000000001E-3</v>
      </c>
      <c r="C18" s="41">
        <f t="shared" si="1"/>
        <v>1.0999999999999999E-2</v>
      </c>
      <c r="D18" s="41">
        <f t="shared" si="1"/>
        <v>2E-3</v>
      </c>
      <c r="E18" s="41">
        <f t="shared" si="1"/>
        <v>1E-3</v>
      </c>
      <c r="F18" s="41">
        <f t="shared" si="2"/>
        <v>0</v>
      </c>
      <c r="G18" s="41">
        <f t="shared" si="1"/>
        <v>0</v>
      </c>
      <c r="H18" s="42">
        <f>H44+H96</f>
        <v>0</v>
      </c>
      <c r="I18" s="43">
        <f t="shared" si="3"/>
        <v>1.8000000000000002E-2</v>
      </c>
      <c r="J18" s="290"/>
      <c r="K18" s="32">
        <v>0</v>
      </c>
    </row>
    <row r="19" spans="1:20" ht="15">
      <c r="A19" s="28" t="s">
        <v>139</v>
      </c>
      <c r="B19" s="44">
        <f t="shared" si="1"/>
        <v>9966.006079796236</v>
      </c>
      <c r="C19" s="44">
        <f t="shared" si="1"/>
        <v>9753.2368813370213</v>
      </c>
      <c r="D19" s="44">
        <f t="shared" si="1"/>
        <v>12594.533472356989</v>
      </c>
      <c r="E19" s="44">
        <f t="shared" si="1"/>
        <v>627.40930753960515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32941.185741029854</v>
      </c>
      <c r="J19" s="290"/>
      <c r="K19" s="32">
        <v>0</v>
      </c>
    </row>
    <row r="20" spans="1:20" ht="15">
      <c r="A20" s="27" t="s">
        <v>19</v>
      </c>
      <c r="B20" s="41">
        <f t="shared" si="1"/>
        <v>4.0000000000000001E-3</v>
      </c>
      <c r="C20" s="41">
        <f t="shared" si="1"/>
        <v>2.0343751278492457</v>
      </c>
      <c r="D20" s="41">
        <f t="shared" si="1"/>
        <v>888.02996023286903</v>
      </c>
      <c r="E20" s="41">
        <f t="shared" si="1"/>
        <v>1E-3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890.06933536071824</v>
      </c>
      <c r="J20" s="290"/>
      <c r="K20" s="32">
        <v>0</v>
      </c>
    </row>
    <row r="21" spans="1:20" ht="15">
      <c r="A21" s="28" t="s">
        <v>20</v>
      </c>
      <c r="B21" s="44">
        <f t="shared" si="1"/>
        <v>4.0000000000000001E-3</v>
      </c>
      <c r="C21" s="44">
        <f t="shared" si="1"/>
        <v>8.0049650953079876</v>
      </c>
      <c r="D21" s="44">
        <f t="shared" si="1"/>
        <v>3495.5452820059413</v>
      </c>
      <c r="E21" s="44">
        <f t="shared" si="1"/>
        <v>1E-3</v>
      </c>
      <c r="F21" s="44">
        <f t="shared" si="2"/>
        <v>0</v>
      </c>
      <c r="G21" s="44">
        <f t="shared" si="1"/>
        <v>0</v>
      </c>
      <c r="H21" s="45">
        <f t="shared" si="1"/>
        <v>0</v>
      </c>
      <c r="I21" s="40">
        <f t="shared" si="3"/>
        <v>3503.5552471012497</v>
      </c>
      <c r="J21" s="290"/>
      <c r="K21" s="32">
        <v>0</v>
      </c>
    </row>
    <row r="22" spans="1:20" ht="15">
      <c r="A22" s="27" t="s">
        <v>21</v>
      </c>
      <c r="B22" s="41">
        <f t="shared" si="1"/>
        <v>109.16950256419265</v>
      </c>
      <c r="C22" s="41">
        <f t="shared" si="1"/>
        <v>1317.4251765730412</v>
      </c>
      <c r="D22" s="41">
        <f t="shared" si="1"/>
        <v>1678.4104308627664</v>
      </c>
      <c r="E22" s="41">
        <f t="shared" si="1"/>
        <v>1E-3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3105.0061100000003</v>
      </c>
      <c r="J22" s="290"/>
      <c r="K22" s="32">
        <v>0</v>
      </c>
    </row>
    <row r="23" spans="1:20" ht="15">
      <c r="A23" s="29" t="s">
        <v>59</v>
      </c>
      <c r="B23" s="44">
        <f t="shared" si="1"/>
        <v>10170.788819696405</v>
      </c>
      <c r="C23" s="44">
        <f t="shared" si="1"/>
        <v>21.451224891199036</v>
      </c>
      <c r="D23" s="44">
        <f t="shared" si="1"/>
        <v>1271.7979554123945</v>
      </c>
      <c r="E23" s="44">
        <f t="shared" si="1"/>
        <v>1E-3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11464.038999999999</v>
      </c>
      <c r="J23" s="290"/>
      <c r="K23" s="32">
        <v>0</v>
      </c>
    </row>
    <row r="24" spans="1:20" ht="15">
      <c r="A24" s="27" t="s">
        <v>22</v>
      </c>
      <c r="B24" s="41">
        <f t="shared" ref="B24:H27" si="4">B50+B102</f>
        <v>1084.9928364445698</v>
      </c>
      <c r="C24" s="41">
        <f t="shared" si="4"/>
        <v>5617.4988013859947</v>
      </c>
      <c r="D24" s="41">
        <f t="shared" si="4"/>
        <v>244.80235255568982</v>
      </c>
      <c r="E24" s="41">
        <f t="shared" si="4"/>
        <v>1E-3</v>
      </c>
      <c r="F24" s="41">
        <f t="shared" si="2"/>
        <v>121.28565097374482</v>
      </c>
      <c r="G24" s="41">
        <f t="shared" si="4"/>
        <v>0</v>
      </c>
      <c r="H24" s="42">
        <f t="shared" si="4"/>
        <v>0</v>
      </c>
      <c r="I24" s="43">
        <f t="shared" si="3"/>
        <v>7068.5806413599994</v>
      </c>
      <c r="J24" s="290"/>
      <c r="K24" s="32">
        <v>0</v>
      </c>
    </row>
    <row r="25" spans="1:20" ht="15">
      <c r="A25" s="29" t="s">
        <v>23</v>
      </c>
      <c r="B25" s="44">
        <f t="shared" si="4"/>
        <v>699.51129538914608</v>
      </c>
      <c r="C25" s="44">
        <f t="shared" si="4"/>
        <v>1E-3</v>
      </c>
      <c r="D25" s="44">
        <f t="shared" si="4"/>
        <v>455.41848420040679</v>
      </c>
      <c r="E25" s="44">
        <f t="shared" si="4"/>
        <v>1E-3</v>
      </c>
      <c r="F25" s="44">
        <f t="shared" si="2"/>
        <v>0</v>
      </c>
      <c r="G25" s="44">
        <f t="shared" si="4"/>
        <v>0</v>
      </c>
      <c r="H25" s="45">
        <f t="shared" si="4"/>
        <v>0</v>
      </c>
      <c r="I25" s="40">
        <f t="shared" si="3"/>
        <v>1154.9317795895529</v>
      </c>
      <c r="J25" s="290"/>
      <c r="K25" s="32">
        <v>0</v>
      </c>
    </row>
    <row r="26" spans="1:20" ht="15">
      <c r="A26" s="27" t="s">
        <v>24</v>
      </c>
      <c r="B26" s="41">
        <f t="shared" si="4"/>
        <v>4562.8371152158616</v>
      </c>
      <c r="C26" s="41">
        <f t="shared" si="4"/>
        <v>83.582160099776715</v>
      </c>
      <c r="D26" s="41">
        <f t="shared" si="4"/>
        <v>1892.1764246843613</v>
      </c>
      <c r="E26" s="41">
        <f t="shared" si="4"/>
        <v>0</v>
      </c>
      <c r="F26" s="41">
        <f t="shared" si="2"/>
        <v>0</v>
      </c>
      <c r="G26" s="41">
        <f t="shared" si="4"/>
        <v>0</v>
      </c>
      <c r="H26" s="42">
        <f t="shared" si="4"/>
        <v>0</v>
      </c>
      <c r="I26" s="43">
        <f t="shared" si="3"/>
        <v>6538.5956999999999</v>
      </c>
      <c r="J26" s="290"/>
      <c r="K26" s="32">
        <v>0</v>
      </c>
    </row>
    <row r="27" spans="1:20" ht="15.75" thickBot="1">
      <c r="A27" s="29" t="s">
        <v>25</v>
      </c>
      <c r="B27" s="44">
        <f t="shared" si="4"/>
        <v>2576.1765216913218</v>
      </c>
      <c r="C27" s="44">
        <f t="shared" si="4"/>
        <v>103.84338799772628</v>
      </c>
      <c r="D27" s="44">
        <f t="shared" si="4"/>
        <v>5692.7726580145782</v>
      </c>
      <c r="E27" s="44">
        <f t="shared" si="4"/>
        <v>20833.879127575652</v>
      </c>
      <c r="F27" s="44">
        <f t="shared" si="2"/>
        <v>1910.3796000000002</v>
      </c>
      <c r="G27" s="44">
        <f t="shared" si="4"/>
        <v>5669.7660646949134</v>
      </c>
      <c r="H27" s="45">
        <f t="shared" si="4"/>
        <v>439.17344002581154</v>
      </c>
      <c r="I27" s="40">
        <f t="shared" si="3"/>
        <v>37225.990800000007</v>
      </c>
      <c r="J27" s="290"/>
      <c r="K27" s="32">
        <v>0</v>
      </c>
    </row>
    <row r="28" spans="1:20" ht="15">
      <c r="A28" s="30" t="s">
        <v>26</v>
      </c>
      <c r="B28" s="46">
        <f>SUM(B7:B27)</f>
        <v>48971.876958964262</v>
      </c>
      <c r="C28" s="46">
        <f t="shared" ref="C28:H28" si="5">SUM(C7:C27)</f>
        <v>20996.039361626052</v>
      </c>
      <c r="D28" s="46">
        <f t="shared" si="5"/>
        <v>35116.492042569502</v>
      </c>
      <c r="E28" s="46">
        <f t="shared" si="5"/>
        <v>23228.689264743276</v>
      </c>
      <c r="F28" s="46">
        <f t="shared" si="5"/>
        <v>50269.840305212005</v>
      </c>
      <c r="G28" s="46">
        <f t="shared" si="5"/>
        <v>5669.7660646949134</v>
      </c>
      <c r="H28" s="46">
        <f t="shared" si="5"/>
        <v>439.17344002581154</v>
      </c>
      <c r="I28" s="46">
        <f>SUM(I7:I27)</f>
        <v>184691.87743783582</v>
      </c>
      <c r="J28" s="290">
        <v>9.9999996018595994E-4</v>
      </c>
      <c r="K28" s="32">
        <v>9.9999996018595994E-4</v>
      </c>
    </row>
    <row r="29" spans="1:20" ht="15" thickBot="1">
      <c r="A29" s="31" t="s">
        <v>86</v>
      </c>
      <c r="B29" s="49">
        <f>IF($I28=0,"-",B28/$I28)</f>
        <v>0.26515447045280793</v>
      </c>
      <c r="C29" s="49">
        <f t="shared" ref="C29:H29" si="6">IF($I28=0,"-",C28/$I28)</f>
        <v>0.11368144421344661</v>
      </c>
      <c r="D29" s="49">
        <f t="shared" si="6"/>
        <v>0.1901355518701093</v>
      </c>
      <c r="E29" s="49">
        <f t="shared" si="6"/>
        <v>0.12576995581498521</v>
      </c>
      <c r="F29" s="49">
        <f t="shared" si="6"/>
        <v>0.27218219340551125</v>
      </c>
      <c r="G29" s="49">
        <f t="shared" si="6"/>
        <v>3.0698513347471177E-2</v>
      </c>
      <c r="H29" s="49">
        <f t="shared" si="6"/>
        <v>2.3778708956685435E-3</v>
      </c>
      <c r="I29" s="49">
        <f>SUM(B29:H29)</f>
        <v>1</v>
      </c>
    </row>
    <row r="30" spans="1:20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1"/>
    </row>
    <row r="32" spans="1:20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5.0000000000000001E-3</v>
      </c>
      <c r="C33" s="38">
        <f t="shared" ref="C33:E33" si="7">C111+C137+C163+C189+C215+C241+C267+C293+C319+C345+C371+C397+C423</f>
        <v>1956.001</v>
      </c>
      <c r="D33" s="38">
        <f t="shared" si="7"/>
        <v>704.0139999999999</v>
      </c>
      <c r="E33" s="38">
        <f t="shared" si="7"/>
        <v>1E-3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2660.0210000000002</v>
      </c>
      <c r="K33" s="32">
        <v>0</v>
      </c>
    </row>
    <row r="34" spans="1:11" ht="15">
      <c r="A34" s="27" t="s">
        <v>8</v>
      </c>
      <c r="B34" s="41">
        <f>B112+B138+B164+B190+B216+B242+B268+B294+B320+B346+B372+B398+B424</f>
        <v>5.0000000000000001E-3</v>
      </c>
      <c r="C34" s="41">
        <f t="shared" ref="B34:E49" si="9">C112+C138+C164+C190+C216+C242+C268+C294+C320+C346+C372+C398+C424</f>
        <v>1E-3</v>
      </c>
      <c r="D34" s="41">
        <f t="shared" si="9"/>
        <v>1.3000000000000001E-2</v>
      </c>
      <c r="E34" s="41">
        <f t="shared" si="9"/>
        <v>1E-3</v>
      </c>
      <c r="F34" s="397"/>
      <c r="G34" s="41">
        <f t="shared" si="8"/>
        <v>0</v>
      </c>
      <c r="H34" s="42">
        <f t="shared" si="8"/>
        <v>0</v>
      </c>
      <c r="I34" s="43">
        <f t="shared" ref="I34:I53" si="10">SUM(B34:H34)</f>
        <v>2.0000000000000004E-2</v>
      </c>
      <c r="K34" s="32">
        <v>0</v>
      </c>
    </row>
    <row r="35" spans="1:11" ht="15">
      <c r="A35" s="28" t="s">
        <v>9</v>
      </c>
      <c r="B35" s="44">
        <f t="shared" si="9"/>
        <v>4.0000000000000001E-3</v>
      </c>
      <c r="C35" s="44">
        <f t="shared" si="9"/>
        <v>1E-3</v>
      </c>
      <c r="D35" s="44">
        <f t="shared" si="9"/>
        <v>2E-3</v>
      </c>
      <c r="E35" s="44">
        <f t="shared" si="9"/>
        <v>1E-3</v>
      </c>
      <c r="F35" s="397"/>
      <c r="G35" s="44">
        <f t="shared" si="8"/>
        <v>0</v>
      </c>
      <c r="H35" s="45">
        <f t="shared" si="8"/>
        <v>0</v>
      </c>
      <c r="I35" s="40">
        <f t="shared" si="10"/>
        <v>8.0000000000000002E-3</v>
      </c>
      <c r="K35" s="32">
        <v>0</v>
      </c>
    </row>
    <row r="36" spans="1:11" ht="15">
      <c r="A36" s="27" t="s">
        <v>10</v>
      </c>
      <c r="B36" s="41">
        <f t="shared" si="9"/>
        <v>4.0000000000000001E-3</v>
      </c>
      <c r="C36" s="41">
        <f t="shared" si="9"/>
        <v>1E-3</v>
      </c>
      <c r="D36" s="41">
        <f t="shared" si="9"/>
        <v>2826.022100000001</v>
      </c>
      <c r="E36" s="41">
        <f t="shared" si="9"/>
        <v>1E-3</v>
      </c>
      <c r="F36" s="397"/>
      <c r="G36" s="41">
        <f t="shared" si="8"/>
        <v>0</v>
      </c>
      <c r="H36" s="42">
        <f t="shared" si="8"/>
        <v>0</v>
      </c>
      <c r="I36" s="43">
        <f t="shared" si="10"/>
        <v>2826.0281000000014</v>
      </c>
      <c r="K36" s="32">
        <v>0</v>
      </c>
    </row>
    <row r="37" spans="1:11" ht="15">
      <c r="A37" s="28" t="s">
        <v>11</v>
      </c>
      <c r="B37" s="44">
        <f t="shared" si="9"/>
        <v>4.0000000000000001E-3</v>
      </c>
      <c r="C37" s="44">
        <f t="shared" si="9"/>
        <v>1E-3</v>
      </c>
      <c r="D37" s="44">
        <f t="shared" si="9"/>
        <v>2E-3</v>
      </c>
      <c r="E37" s="44">
        <f t="shared" si="9"/>
        <v>1E-3</v>
      </c>
      <c r="F37" s="397"/>
      <c r="G37" s="44">
        <f t="shared" si="8"/>
        <v>0</v>
      </c>
      <c r="H37" s="45">
        <f t="shared" si="8"/>
        <v>0</v>
      </c>
      <c r="I37" s="40">
        <f t="shared" si="10"/>
        <v>8.0000000000000002E-3</v>
      </c>
      <c r="K37" s="32">
        <v>0</v>
      </c>
    </row>
    <row r="38" spans="1:11" ht="15">
      <c r="A38" s="27" t="s">
        <v>12</v>
      </c>
      <c r="B38" s="41">
        <f t="shared" si="9"/>
        <v>4.0000000000000001E-3</v>
      </c>
      <c r="C38" s="41">
        <f t="shared" si="9"/>
        <v>1E-3</v>
      </c>
      <c r="D38" s="41">
        <f t="shared" si="9"/>
        <v>1E-3</v>
      </c>
      <c r="E38" s="41">
        <f t="shared" si="9"/>
        <v>14.593377840219272</v>
      </c>
      <c r="F38" s="397"/>
      <c r="G38" s="41">
        <f t="shared" si="8"/>
        <v>0</v>
      </c>
      <c r="H38" s="42">
        <f t="shared" si="8"/>
        <v>0</v>
      </c>
      <c r="I38" s="43">
        <f t="shared" si="10"/>
        <v>14.599377840219272</v>
      </c>
      <c r="K38" s="32">
        <v>0</v>
      </c>
    </row>
    <row r="39" spans="1:11" ht="15">
      <c r="A39" s="28" t="s">
        <v>13</v>
      </c>
      <c r="B39" s="44">
        <f t="shared" si="9"/>
        <v>5.0000000000000001E-3</v>
      </c>
      <c r="C39" s="44">
        <f t="shared" si="9"/>
        <v>1E-3</v>
      </c>
      <c r="D39" s="44">
        <f t="shared" si="9"/>
        <v>1.2E-2</v>
      </c>
      <c r="E39" s="44">
        <f t="shared" si="9"/>
        <v>1E-3</v>
      </c>
      <c r="F39" s="397"/>
      <c r="G39" s="44">
        <f t="shared" si="8"/>
        <v>0</v>
      </c>
      <c r="H39" s="45">
        <f t="shared" si="8"/>
        <v>0</v>
      </c>
      <c r="I39" s="40">
        <f t="shared" si="10"/>
        <v>1.9000000000000003E-2</v>
      </c>
      <c r="K39" s="32">
        <v>0</v>
      </c>
    </row>
    <row r="40" spans="1:11" ht="15">
      <c r="A40" s="27" t="s">
        <v>14</v>
      </c>
      <c r="B40" s="41">
        <f t="shared" si="9"/>
        <v>4.0000000000000001E-3</v>
      </c>
      <c r="C40" s="41">
        <f t="shared" si="9"/>
        <v>8.1112072840794909</v>
      </c>
      <c r="D40" s="41">
        <f t="shared" si="9"/>
        <v>4.2482071080561417</v>
      </c>
      <c r="E40" s="41">
        <f t="shared" si="9"/>
        <v>1460.6722450429411</v>
      </c>
      <c r="F40" s="397"/>
      <c r="G40" s="41">
        <f t="shared" si="8"/>
        <v>0</v>
      </c>
      <c r="H40" s="42">
        <f t="shared" si="8"/>
        <v>0</v>
      </c>
      <c r="I40" s="43">
        <f t="shared" si="10"/>
        <v>1473.0356594350767</v>
      </c>
      <c r="K40" s="32">
        <v>0</v>
      </c>
    </row>
    <row r="41" spans="1:11" ht="15">
      <c r="A41" s="28" t="s">
        <v>15</v>
      </c>
      <c r="B41" s="44">
        <f t="shared" si="9"/>
        <v>132.97893145616089</v>
      </c>
      <c r="C41" s="44">
        <f t="shared" si="9"/>
        <v>13.464696814722695</v>
      </c>
      <c r="D41" s="44">
        <f t="shared" si="9"/>
        <v>74.591371729116432</v>
      </c>
      <c r="E41" s="44">
        <f t="shared" si="9"/>
        <v>1.0999999999999999E-2</v>
      </c>
      <c r="F41" s="397"/>
      <c r="G41" s="44">
        <f t="shared" si="8"/>
        <v>0</v>
      </c>
      <c r="H41" s="45">
        <f t="shared" si="8"/>
        <v>0</v>
      </c>
      <c r="I41" s="40">
        <f t="shared" si="10"/>
        <v>221.04600000000002</v>
      </c>
      <c r="K41" s="32">
        <v>0</v>
      </c>
    </row>
    <row r="42" spans="1:11" ht="15">
      <c r="A42" s="27" t="s">
        <v>16</v>
      </c>
      <c r="B42" s="41">
        <f t="shared" si="9"/>
        <v>1318.9215721210905</v>
      </c>
      <c r="C42" s="41">
        <f t="shared" si="9"/>
        <v>2001.9417793452028</v>
      </c>
      <c r="D42" s="41">
        <f t="shared" si="9"/>
        <v>1426.1426485337067</v>
      </c>
      <c r="E42" s="41">
        <f t="shared" si="9"/>
        <v>1E-3</v>
      </c>
      <c r="F42" s="397"/>
      <c r="G42" s="41">
        <f t="shared" si="8"/>
        <v>0</v>
      </c>
      <c r="H42" s="42">
        <f t="shared" si="8"/>
        <v>0</v>
      </c>
      <c r="I42" s="43">
        <f t="shared" si="10"/>
        <v>4747.0070000000005</v>
      </c>
      <c r="K42" s="32">
        <v>0</v>
      </c>
    </row>
    <row r="43" spans="1:11" ht="15">
      <c r="A43" s="28" t="s">
        <v>17</v>
      </c>
      <c r="B43" s="44">
        <f t="shared" si="9"/>
        <v>109.14666495707617</v>
      </c>
      <c r="C43" s="44">
        <f t="shared" si="9"/>
        <v>41.055784779384219</v>
      </c>
      <c r="D43" s="44">
        <f t="shared" si="9"/>
        <v>611.57658777772906</v>
      </c>
      <c r="E43" s="44">
        <f t="shared" si="9"/>
        <v>11.237962485810529</v>
      </c>
      <c r="F43" s="397"/>
      <c r="G43" s="44">
        <f t="shared" si="8"/>
        <v>0</v>
      </c>
      <c r="H43" s="45">
        <f t="shared" si="8"/>
        <v>0</v>
      </c>
      <c r="I43" s="40">
        <f t="shared" si="10"/>
        <v>773.01699999999994</v>
      </c>
      <c r="K43" s="32">
        <v>0</v>
      </c>
    </row>
    <row r="44" spans="1:11" ht="15">
      <c r="A44" s="27" t="s">
        <v>18</v>
      </c>
      <c r="B44" s="41">
        <f t="shared" si="9"/>
        <v>4.0000000000000001E-3</v>
      </c>
      <c r="C44" s="41">
        <f t="shared" si="9"/>
        <v>1.0999999999999999E-2</v>
      </c>
      <c r="D44" s="41">
        <f t="shared" si="9"/>
        <v>2E-3</v>
      </c>
      <c r="E44" s="41">
        <f t="shared" si="9"/>
        <v>1E-3</v>
      </c>
      <c r="F44" s="397"/>
      <c r="G44" s="41">
        <f t="shared" si="8"/>
        <v>0</v>
      </c>
      <c r="H44" s="42">
        <f>H122+H148+H174+H200+H226+H252+H278+H304+H330+H356+H382+H408+H434</f>
        <v>0</v>
      </c>
      <c r="I44" s="43">
        <f t="shared" si="10"/>
        <v>1.8000000000000002E-2</v>
      </c>
      <c r="K44" s="32">
        <v>0</v>
      </c>
    </row>
    <row r="45" spans="1:11" ht="15">
      <c r="A45" s="28" t="s">
        <v>139</v>
      </c>
      <c r="B45" s="44">
        <f t="shared" si="9"/>
        <v>1842.9521224712282</v>
      </c>
      <c r="C45" s="44">
        <f t="shared" si="9"/>
        <v>9458.7263531703557</v>
      </c>
      <c r="D45" s="44">
        <f t="shared" si="9"/>
        <v>10566.14659729818</v>
      </c>
      <c r="E45" s="44">
        <f t="shared" si="9"/>
        <v>582.1809270602364</v>
      </c>
      <c r="F45" s="397"/>
      <c r="G45" s="44">
        <f t="shared" si="8"/>
        <v>0</v>
      </c>
      <c r="H45" s="45">
        <f t="shared" si="8"/>
        <v>0</v>
      </c>
      <c r="I45" s="40">
        <f t="shared" si="10"/>
        <v>22450.005999999998</v>
      </c>
      <c r="K45" s="32">
        <v>0</v>
      </c>
    </row>
    <row r="46" spans="1:11" ht="15">
      <c r="A46" s="27" t="s">
        <v>19</v>
      </c>
      <c r="B46" s="41">
        <f t="shared" si="9"/>
        <v>4.0000000000000001E-3</v>
      </c>
      <c r="C46" s="41">
        <f t="shared" si="9"/>
        <v>2.0343751278492457</v>
      </c>
      <c r="D46" s="41">
        <f t="shared" si="9"/>
        <v>888.02996023286903</v>
      </c>
      <c r="E46" s="41">
        <f t="shared" si="9"/>
        <v>1E-3</v>
      </c>
      <c r="F46" s="397"/>
      <c r="G46" s="41">
        <f t="shared" si="8"/>
        <v>0</v>
      </c>
      <c r="H46" s="42">
        <f t="shared" si="8"/>
        <v>0</v>
      </c>
      <c r="I46" s="43">
        <f t="shared" si="10"/>
        <v>890.06933536071824</v>
      </c>
      <c r="K46" s="32">
        <v>0</v>
      </c>
    </row>
    <row r="47" spans="1:11" ht="15">
      <c r="A47" s="28" t="s">
        <v>20</v>
      </c>
      <c r="B47" s="44">
        <f t="shared" si="9"/>
        <v>4.0000000000000001E-3</v>
      </c>
      <c r="C47" s="44">
        <f t="shared" si="9"/>
        <v>8.0049650953079876</v>
      </c>
      <c r="D47" s="44">
        <f t="shared" si="9"/>
        <v>3495.5452820059413</v>
      </c>
      <c r="E47" s="44">
        <f t="shared" si="9"/>
        <v>1E-3</v>
      </c>
      <c r="F47" s="397"/>
      <c r="G47" s="44">
        <f t="shared" si="8"/>
        <v>0</v>
      </c>
      <c r="H47" s="45">
        <f t="shared" si="8"/>
        <v>0</v>
      </c>
      <c r="I47" s="40">
        <f t="shared" si="10"/>
        <v>3503.5552471012497</v>
      </c>
      <c r="K47" s="32">
        <v>0</v>
      </c>
    </row>
    <row r="48" spans="1:11" ht="15">
      <c r="A48" s="27" t="s">
        <v>21</v>
      </c>
      <c r="B48" s="41">
        <f t="shared" si="9"/>
        <v>33.566365593847507</v>
      </c>
      <c r="C48" s="41">
        <f t="shared" si="9"/>
        <v>1317.4251765730412</v>
      </c>
      <c r="D48" s="41">
        <f t="shared" si="9"/>
        <v>1677.0135678331114</v>
      </c>
      <c r="E48" s="41">
        <f t="shared" si="9"/>
        <v>1E-3</v>
      </c>
      <c r="F48" s="397"/>
      <c r="G48" s="41">
        <f t="shared" si="8"/>
        <v>0</v>
      </c>
      <c r="H48" s="42">
        <f t="shared" si="8"/>
        <v>0</v>
      </c>
      <c r="I48" s="43">
        <f t="shared" si="10"/>
        <v>3028.0061100000003</v>
      </c>
      <c r="K48" s="32">
        <v>0</v>
      </c>
    </row>
    <row r="49" spans="1:11" ht="15">
      <c r="A49" s="29" t="s">
        <v>59</v>
      </c>
      <c r="B49" s="44">
        <f t="shared" si="9"/>
        <v>24.820704410249352</v>
      </c>
      <c r="C49" s="44">
        <f t="shared" si="9"/>
        <v>2.4876861702121293</v>
      </c>
      <c r="D49" s="44">
        <f t="shared" si="9"/>
        <v>8.7296094195385212</v>
      </c>
      <c r="E49" s="44">
        <f t="shared" si="9"/>
        <v>1E-3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10"/>
        <v>36.039000000000001</v>
      </c>
      <c r="K49" s="32">
        <v>0</v>
      </c>
    </row>
    <row r="50" spans="1:11" ht="15">
      <c r="A50" s="27" t="s">
        <v>22</v>
      </c>
      <c r="B50" s="41">
        <f t="shared" ref="B50:E53" si="12">B128+B154+B180+B206+B232+B258+B284+B310+B336+B362+B388+B414+B440</f>
        <v>101.02154946668637</v>
      </c>
      <c r="C50" s="41">
        <f t="shared" si="12"/>
        <v>5617.4988013859947</v>
      </c>
      <c r="D50" s="41">
        <f t="shared" si="12"/>
        <v>171.51575914731811</v>
      </c>
      <c r="E50" s="41">
        <f t="shared" si="12"/>
        <v>1E-3</v>
      </c>
      <c r="F50" s="397"/>
      <c r="G50" s="41">
        <f t="shared" si="11"/>
        <v>0</v>
      </c>
      <c r="H50" s="42">
        <f t="shared" si="11"/>
        <v>0</v>
      </c>
      <c r="I50" s="43">
        <f t="shared" si="10"/>
        <v>5890.0371099999993</v>
      </c>
      <c r="K50" s="32">
        <v>0</v>
      </c>
    </row>
    <row r="51" spans="1:11" ht="15">
      <c r="A51" s="29" t="s">
        <v>23</v>
      </c>
      <c r="B51" s="44">
        <f t="shared" si="12"/>
        <v>9.5047158076519302</v>
      </c>
      <c r="C51" s="44">
        <f t="shared" si="12"/>
        <v>1E-3</v>
      </c>
      <c r="D51" s="44">
        <f t="shared" si="12"/>
        <v>1E-3</v>
      </c>
      <c r="E51" s="44">
        <f t="shared" si="12"/>
        <v>1E-3</v>
      </c>
      <c r="F51" s="397"/>
      <c r="G51" s="44">
        <f t="shared" si="11"/>
        <v>0</v>
      </c>
      <c r="H51" s="45">
        <f t="shared" si="11"/>
        <v>0</v>
      </c>
      <c r="I51" s="40">
        <f t="shared" si="10"/>
        <v>9.5077158076519286</v>
      </c>
      <c r="K51" s="32">
        <v>0</v>
      </c>
    </row>
    <row r="52" spans="1:11" ht="15">
      <c r="A52" s="27" t="s">
        <v>24</v>
      </c>
      <c r="B52" s="41">
        <f t="shared" si="12"/>
        <v>1127.5339931942758</v>
      </c>
      <c r="C52" s="41">
        <f t="shared" si="12"/>
        <v>78.756944841362426</v>
      </c>
      <c r="D52" s="41">
        <f t="shared" si="12"/>
        <v>1280.3427619643612</v>
      </c>
      <c r="E52" s="41">
        <f t="shared" si="12"/>
        <v>0</v>
      </c>
      <c r="F52" s="397"/>
      <c r="G52" s="41">
        <f t="shared" si="11"/>
        <v>0</v>
      </c>
      <c r="H52" s="42">
        <f t="shared" si="11"/>
        <v>0</v>
      </c>
      <c r="I52" s="43">
        <f t="shared" si="10"/>
        <v>2486.6336999999994</v>
      </c>
      <c r="K52" s="32">
        <v>0</v>
      </c>
    </row>
    <row r="53" spans="1:11" ht="15.75" thickBot="1">
      <c r="A53" s="29" t="s">
        <v>25</v>
      </c>
      <c r="B53" s="44">
        <f t="shared" si="12"/>
        <v>425.94511533938862</v>
      </c>
      <c r="C53" s="44">
        <f t="shared" si="12"/>
        <v>103.45117522659758</v>
      </c>
      <c r="D53" s="44">
        <f t="shared" si="12"/>
        <v>2501.8053100481538</v>
      </c>
      <c r="E53" s="44">
        <f t="shared" si="12"/>
        <v>15476.836744057064</v>
      </c>
      <c r="F53" s="398"/>
      <c r="G53" s="44">
        <f t="shared" si="11"/>
        <v>2825.1419059478894</v>
      </c>
      <c r="H53" s="45">
        <f t="shared" si="11"/>
        <v>436.40121589290783</v>
      </c>
      <c r="I53" s="40">
        <f t="shared" si="10"/>
        <v>21769.581466512001</v>
      </c>
      <c r="K53" s="32">
        <v>0</v>
      </c>
    </row>
    <row r="54" spans="1:11" ht="15">
      <c r="A54" s="30" t="s">
        <v>26</v>
      </c>
      <c r="B54" s="46">
        <f>SUM(B33:B53)</f>
        <v>5126.4387348176542</v>
      </c>
      <c r="C54" s="46">
        <f t="shared" ref="C54" si="13">SUM(C33:C53)</f>
        <v>20608.977945814109</v>
      </c>
      <c r="D54" s="46">
        <f t="shared" ref="D54" si="14">SUM(D33:D53)</f>
        <v>26235.756763098085</v>
      </c>
      <c r="E54" s="46">
        <f t="shared" ref="E54" si="15">SUM(E33:E53)</f>
        <v>17545.546256486272</v>
      </c>
      <c r="F54" s="46">
        <f t="shared" ref="F54" si="16">SUM(F33:F53)</f>
        <v>0</v>
      </c>
      <c r="G54" s="46">
        <f t="shared" ref="G54" si="17">SUM(G33:G53)</f>
        <v>2825.1419059478894</v>
      </c>
      <c r="H54" s="46">
        <f t="shared" ref="H54" si="18">SUM(H33:H53)</f>
        <v>436.40121589290783</v>
      </c>
      <c r="I54" s="46">
        <f>SUM(I33:I53)</f>
        <v>72778.262822056917</v>
      </c>
      <c r="K54" s="32">
        <v>1.0000000038417056E-3</v>
      </c>
    </row>
    <row r="55" spans="1:11" ht="15" thickBot="1">
      <c r="A55" s="31" t="s">
        <v>86</v>
      </c>
      <c r="B55" s="49">
        <f>IF($I54=0,"-",B54/$I54)</f>
        <v>7.043914674566791E-2</v>
      </c>
      <c r="C55" s="49">
        <f t="shared" ref="C55:H55" si="19">IF($I54=0,"-",C54/$I54)</f>
        <v>0.28317490891755859</v>
      </c>
      <c r="D55" s="49">
        <f t="shared" si="19"/>
        <v>0.36048891174064696</v>
      </c>
      <c r="E55" s="49">
        <f t="shared" si="19"/>
        <v>0.24108223494404074</v>
      </c>
      <c r="F55" s="49">
        <f t="shared" si="19"/>
        <v>0</v>
      </c>
      <c r="G55" s="49">
        <f t="shared" si="19"/>
        <v>3.8818485031105653E-2</v>
      </c>
      <c r="H55" s="49">
        <f t="shared" si="19"/>
        <v>5.9963126209801156E-3</v>
      </c>
      <c r="I55" s="49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</v>
      </c>
      <c r="G59" s="377"/>
      <c r="H59" s="379"/>
      <c r="I59" s="40">
        <f>SUM(B59:H59)</f>
        <v>0</v>
      </c>
      <c r="K59" s="3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>F450+F476+F502+F528+F554</f>
        <v>0</v>
      </c>
      <c r="G60" s="380"/>
      <c r="H60" s="382"/>
      <c r="I60" s="43">
        <f t="shared" ref="I60:I79" si="20">SUM(B60:H60)</f>
        <v>0</v>
      </c>
      <c r="K60" s="32">
        <v>0</v>
      </c>
    </row>
    <row r="61" spans="1:11" ht="15">
      <c r="A61" s="28" t="s">
        <v>9</v>
      </c>
      <c r="B61" s="380"/>
      <c r="C61" s="381"/>
      <c r="D61" s="381"/>
      <c r="E61" s="382"/>
      <c r="F61" s="44">
        <f t="shared" ref="F61:F79" si="21">F451+F477+F503+F529+F555</f>
        <v>0</v>
      </c>
      <c r="G61" s="380"/>
      <c r="H61" s="382"/>
      <c r="I61" s="40">
        <f t="shared" si="20"/>
        <v>0</v>
      </c>
      <c r="K61" s="32">
        <v>0</v>
      </c>
    </row>
    <row r="62" spans="1:11" ht="15">
      <c r="A62" s="27" t="s">
        <v>10</v>
      </c>
      <c r="B62" s="380"/>
      <c r="C62" s="381"/>
      <c r="D62" s="381"/>
      <c r="E62" s="382"/>
      <c r="F62" s="41">
        <f t="shared" si="21"/>
        <v>0</v>
      </c>
      <c r="G62" s="380"/>
      <c r="H62" s="382"/>
      <c r="I62" s="43">
        <f t="shared" si="20"/>
        <v>0</v>
      </c>
      <c r="K62" s="32">
        <v>0</v>
      </c>
    </row>
    <row r="63" spans="1:11" ht="15">
      <c r="A63" s="28" t="s">
        <v>11</v>
      </c>
      <c r="B63" s="380"/>
      <c r="C63" s="381"/>
      <c r="D63" s="381"/>
      <c r="E63" s="382"/>
      <c r="F63" s="44">
        <f t="shared" si="21"/>
        <v>0</v>
      </c>
      <c r="G63" s="380"/>
      <c r="H63" s="382"/>
      <c r="I63" s="40">
        <f t="shared" si="20"/>
        <v>0</v>
      </c>
      <c r="K63" s="32">
        <v>0</v>
      </c>
    </row>
    <row r="64" spans="1:11" ht="15">
      <c r="A64" s="27" t="s">
        <v>12</v>
      </c>
      <c r="B64" s="380"/>
      <c r="C64" s="381"/>
      <c r="D64" s="381"/>
      <c r="E64" s="382"/>
      <c r="F64" s="41">
        <f t="shared" si="21"/>
        <v>16587.279367654955</v>
      </c>
      <c r="G64" s="380"/>
      <c r="H64" s="382"/>
      <c r="I64" s="43">
        <f t="shared" si="20"/>
        <v>16587.279367654955</v>
      </c>
      <c r="K64" s="32">
        <v>0</v>
      </c>
    </row>
    <row r="65" spans="1:11" ht="15">
      <c r="A65" s="28" t="s">
        <v>13</v>
      </c>
      <c r="B65" s="380"/>
      <c r="C65" s="381"/>
      <c r="D65" s="381"/>
      <c r="E65" s="382"/>
      <c r="F65" s="44">
        <f t="shared" si="21"/>
        <v>1516</v>
      </c>
      <c r="G65" s="380"/>
      <c r="H65" s="382"/>
      <c r="I65" s="40">
        <f t="shared" si="20"/>
        <v>1516</v>
      </c>
      <c r="K65" s="32">
        <v>0</v>
      </c>
    </row>
    <row r="66" spans="1:11" ht="15">
      <c r="A66" s="27" t="s">
        <v>14</v>
      </c>
      <c r="B66" s="380"/>
      <c r="C66" s="381"/>
      <c r="D66" s="381"/>
      <c r="E66" s="382"/>
      <c r="F66" s="41">
        <f t="shared" si="21"/>
        <v>28031.362219398001</v>
      </c>
      <c r="G66" s="380"/>
      <c r="H66" s="382"/>
      <c r="I66" s="43">
        <f t="shared" si="20"/>
        <v>28031.362219398001</v>
      </c>
      <c r="K66" s="32">
        <v>0</v>
      </c>
    </row>
    <row r="67" spans="1:11" ht="15">
      <c r="A67" s="28" t="s">
        <v>15</v>
      </c>
      <c r="B67" s="380"/>
      <c r="C67" s="381"/>
      <c r="D67" s="381"/>
      <c r="E67" s="382"/>
      <c r="F67" s="44">
        <f t="shared" si="21"/>
        <v>0</v>
      </c>
      <c r="G67" s="380"/>
      <c r="H67" s="382"/>
      <c r="I67" s="40">
        <f t="shared" si="20"/>
        <v>0</v>
      </c>
      <c r="K67" s="32">
        <v>0</v>
      </c>
    </row>
    <row r="68" spans="1:11" ht="15">
      <c r="A68" s="27" t="s">
        <v>16</v>
      </c>
      <c r="B68" s="380"/>
      <c r="C68" s="381"/>
      <c r="D68" s="381"/>
      <c r="E68" s="382"/>
      <c r="F68" s="41">
        <f t="shared" si="21"/>
        <v>0</v>
      </c>
      <c r="G68" s="380"/>
      <c r="H68" s="382"/>
      <c r="I68" s="43">
        <f t="shared" si="20"/>
        <v>0</v>
      </c>
      <c r="K68" s="32">
        <v>0</v>
      </c>
    </row>
    <row r="69" spans="1:11" ht="15">
      <c r="A69" s="28" t="s">
        <v>17</v>
      </c>
      <c r="B69" s="380"/>
      <c r="C69" s="381"/>
      <c r="D69" s="381"/>
      <c r="E69" s="382"/>
      <c r="F69" s="44">
        <f t="shared" si="21"/>
        <v>31.593050384336888</v>
      </c>
      <c r="G69" s="380"/>
      <c r="H69" s="382"/>
      <c r="I69" s="40">
        <f t="shared" si="20"/>
        <v>31.593050384336888</v>
      </c>
      <c r="K69" s="32">
        <v>0</v>
      </c>
    </row>
    <row r="70" spans="1:11" ht="15">
      <c r="A70" s="27" t="s">
        <v>18</v>
      </c>
      <c r="B70" s="380"/>
      <c r="C70" s="381"/>
      <c r="D70" s="381"/>
      <c r="E70" s="382"/>
      <c r="F70" s="41">
        <f t="shared" si="21"/>
        <v>0</v>
      </c>
      <c r="G70" s="380"/>
      <c r="H70" s="382"/>
      <c r="I70" s="43">
        <f t="shared" si="20"/>
        <v>0</v>
      </c>
      <c r="K70" s="32">
        <v>0</v>
      </c>
    </row>
    <row r="71" spans="1:11" ht="15">
      <c r="A71" s="28" t="s">
        <v>139</v>
      </c>
      <c r="B71" s="380"/>
      <c r="C71" s="381"/>
      <c r="D71" s="381"/>
      <c r="E71" s="382"/>
      <c r="F71" s="44">
        <f t="shared" si="21"/>
        <v>0</v>
      </c>
      <c r="G71" s="380"/>
      <c r="H71" s="382"/>
      <c r="I71" s="40">
        <f t="shared" si="20"/>
        <v>0</v>
      </c>
      <c r="K71" s="32">
        <v>0</v>
      </c>
    </row>
    <row r="72" spans="1:11" ht="15">
      <c r="A72" s="27" t="s">
        <v>19</v>
      </c>
      <c r="B72" s="380"/>
      <c r="C72" s="381"/>
      <c r="D72" s="381"/>
      <c r="E72" s="382"/>
      <c r="F72" s="41">
        <f t="shared" si="21"/>
        <v>0</v>
      </c>
      <c r="G72" s="380"/>
      <c r="H72" s="382"/>
      <c r="I72" s="43">
        <f t="shared" si="20"/>
        <v>0</v>
      </c>
      <c r="K72" s="32">
        <v>0</v>
      </c>
    </row>
    <row r="73" spans="1:11" ht="15">
      <c r="A73" s="28" t="s">
        <v>20</v>
      </c>
      <c r="B73" s="380"/>
      <c r="C73" s="381"/>
      <c r="D73" s="381"/>
      <c r="E73" s="382"/>
      <c r="F73" s="52">
        <f t="shared" si="21"/>
        <v>0</v>
      </c>
      <c r="G73" s="380"/>
      <c r="H73" s="382"/>
      <c r="I73" s="40">
        <f t="shared" si="20"/>
        <v>0</v>
      </c>
      <c r="K73" s="3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21"/>
        <v>0</v>
      </c>
      <c r="G74" s="380"/>
      <c r="H74" s="382"/>
      <c r="I74" s="43">
        <f t="shared" si="20"/>
        <v>0</v>
      </c>
      <c r="K74" s="32">
        <v>0</v>
      </c>
    </row>
    <row r="75" spans="1:11" ht="15">
      <c r="A75" s="29" t="s">
        <v>59</v>
      </c>
      <c r="B75" s="380"/>
      <c r="C75" s="381"/>
      <c r="D75" s="381"/>
      <c r="E75" s="382"/>
      <c r="F75" s="44">
        <f t="shared" si="21"/>
        <v>0</v>
      </c>
      <c r="G75" s="380"/>
      <c r="H75" s="382"/>
      <c r="I75" s="40">
        <f t="shared" si="20"/>
        <v>0</v>
      </c>
      <c r="K75" s="32">
        <v>0</v>
      </c>
    </row>
    <row r="76" spans="1:11" ht="15">
      <c r="A76" s="27" t="s">
        <v>22</v>
      </c>
      <c r="B76" s="380"/>
      <c r="C76" s="381"/>
      <c r="D76" s="381"/>
      <c r="E76" s="382"/>
      <c r="F76" s="41">
        <f t="shared" si="21"/>
        <v>59</v>
      </c>
      <c r="G76" s="380"/>
      <c r="H76" s="382"/>
      <c r="I76" s="43">
        <f t="shared" si="20"/>
        <v>59</v>
      </c>
      <c r="K76" s="32">
        <v>0</v>
      </c>
    </row>
    <row r="77" spans="1:11" ht="15">
      <c r="A77" s="29" t="s">
        <v>23</v>
      </c>
      <c r="B77" s="380"/>
      <c r="C77" s="381"/>
      <c r="D77" s="381"/>
      <c r="E77" s="382"/>
      <c r="F77" s="44">
        <f t="shared" si="21"/>
        <v>0</v>
      </c>
      <c r="G77" s="380"/>
      <c r="H77" s="382"/>
      <c r="I77" s="40">
        <f t="shared" si="20"/>
        <v>0</v>
      </c>
      <c r="K77" s="32">
        <v>0</v>
      </c>
    </row>
    <row r="78" spans="1:11" ht="15">
      <c r="A78" s="27" t="s">
        <v>24</v>
      </c>
      <c r="B78" s="380"/>
      <c r="C78" s="381"/>
      <c r="D78" s="381"/>
      <c r="E78" s="382"/>
      <c r="F78" s="41">
        <f t="shared" si="21"/>
        <v>0</v>
      </c>
      <c r="G78" s="380"/>
      <c r="H78" s="382"/>
      <c r="I78" s="43">
        <f>SUM(B78:H78)</f>
        <v>0</v>
      </c>
      <c r="K78" s="32">
        <v>0</v>
      </c>
    </row>
    <row r="79" spans="1:11" ht="15.75" thickBot="1">
      <c r="A79" s="29" t="s">
        <v>25</v>
      </c>
      <c r="B79" s="383"/>
      <c r="C79" s="384"/>
      <c r="D79" s="384"/>
      <c r="E79" s="385"/>
      <c r="F79" s="44">
        <f t="shared" si="21"/>
        <v>1910.3796000000002</v>
      </c>
      <c r="G79" s="383"/>
      <c r="H79" s="385"/>
      <c r="I79" s="40">
        <f t="shared" si="20"/>
        <v>1910.3796000000002</v>
      </c>
      <c r="K79" s="32">
        <v>0</v>
      </c>
    </row>
    <row r="80" spans="1:11" ht="15">
      <c r="A80" s="30" t="s">
        <v>26</v>
      </c>
      <c r="B80" s="46">
        <f>SUM(B59:B79)</f>
        <v>0</v>
      </c>
      <c r="C80" s="46">
        <f t="shared" ref="C80" si="22">SUM(C59:C79)</f>
        <v>0</v>
      </c>
      <c r="D80" s="46">
        <f t="shared" ref="D80" si="23">SUM(D59:D79)</f>
        <v>0</v>
      </c>
      <c r="E80" s="46">
        <f t="shared" ref="E80" si="24">SUM(E59:E79)</f>
        <v>0</v>
      </c>
      <c r="F80" s="46">
        <f t="shared" ref="F80" si="25">SUM(F59:F79)</f>
        <v>48135.614237437294</v>
      </c>
      <c r="G80" s="46">
        <f t="shared" ref="G80" si="26">SUM(G59:G79)</f>
        <v>0</v>
      </c>
      <c r="H80" s="46">
        <f t="shared" ref="H80" si="27">SUM(H59:H79)</f>
        <v>0</v>
      </c>
      <c r="I80" s="46">
        <f>SUM(I59:I79)</f>
        <v>48135.614237437294</v>
      </c>
      <c r="K80" s="32">
        <v>0</v>
      </c>
    </row>
    <row r="81" spans="1:141" ht="15" thickBot="1">
      <c r="A81" s="31" t="s">
        <v>86</v>
      </c>
      <c r="B81" s="49">
        <f>IF($I80=0,"-",B80/$I80)</f>
        <v>0</v>
      </c>
      <c r="C81" s="49">
        <f t="shared" ref="C81:H81" si="28">IF($I80=0,"-",C80/$I80)</f>
        <v>0</v>
      </c>
      <c r="D81" s="49">
        <f t="shared" si="28"/>
        <v>0</v>
      </c>
      <c r="E81" s="49">
        <f t="shared" si="28"/>
        <v>0</v>
      </c>
      <c r="F81" s="49">
        <f t="shared" si="28"/>
        <v>1</v>
      </c>
      <c r="G81" s="49">
        <f t="shared" si="28"/>
        <v>0</v>
      </c>
      <c r="H81" s="49">
        <f t="shared" si="28"/>
        <v>0</v>
      </c>
      <c r="I81" s="49">
        <f>SUM(B81:H81)</f>
        <v>1</v>
      </c>
    </row>
    <row r="82" spans="1:141" ht="15" thickBot="1">
      <c r="A82" s="32"/>
      <c r="B82" s="32"/>
      <c r="C82" s="32"/>
      <c r="D82" s="32"/>
      <c r="E82" s="32"/>
      <c r="F82" s="288">
        <f>+F80-F470-F496-F522-F548-F574</f>
        <v>0</v>
      </c>
      <c r="G82" s="32"/>
      <c r="H82" s="32"/>
      <c r="I82" s="288">
        <f>+I80-I470-I496-I522-I548-I574</f>
        <v>0</v>
      </c>
    </row>
    <row r="83" spans="1:14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4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41" ht="15">
      <c r="A85" s="26" t="s">
        <v>7</v>
      </c>
      <c r="B85" s="38">
        <f>B579+B605+B631</f>
        <v>140.20251615916419</v>
      </c>
      <c r="C85" s="38">
        <f t="shared" ref="C85:H85" si="29">C579+C605+C631</f>
        <v>0</v>
      </c>
      <c r="D85" s="38">
        <f t="shared" si="29"/>
        <v>13.79748384083581</v>
      </c>
      <c r="E85" s="38">
        <f t="shared" si="29"/>
        <v>0</v>
      </c>
      <c r="F85" s="38">
        <f t="shared" si="29"/>
        <v>0</v>
      </c>
      <c r="G85" s="38">
        <f t="shared" si="29"/>
        <v>0</v>
      </c>
      <c r="H85" s="39">
        <f t="shared" si="29"/>
        <v>0</v>
      </c>
      <c r="I85" s="40">
        <f>SUM(B85:H85)</f>
        <v>154</v>
      </c>
      <c r="K85" s="32">
        <v>0</v>
      </c>
    </row>
    <row r="86" spans="1:141" ht="15">
      <c r="A86" s="27" t="s">
        <v>8</v>
      </c>
      <c r="B86" s="41">
        <f t="shared" ref="B86:H101" si="30">B580+B606+B632</f>
        <v>80.744569436052728</v>
      </c>
      <c r="C86" s="41">
        <f t="shared" si="30"/>
        <v>0</v>
      </c>
      <c r="D86" s="41">
        <f t="shared" si="30"/>
        <v>6.2554305639472672</v>
      </c>
      <c r="E86" s="41">
        <f t="shared" si="30"/>
        <v>0</v>
      </c>
      <c r="F86" s="41">
        <f t="shared" si="30"/>
        <v>0</v>
      </c>
      <c r="G86" s="41">
        <f t="shared" si="30"/>
        <v>0</v>
      </c>
      <c r="H86" s="42">
        <f t="shared" si="30"/>
        <v>0</v>
      </c>
      <c r="I86" s="43">
        <f t="shared" ref="I86:I105" si="31">SUM(B86:H86)</f>
        <v>87</v>
      </c>
      <c r="K86" s="32">
        <v>0</v>
      </c>
    </row>
    <row r="87" spans="1:141" ht="15">
      <c r="A87" s="28" t="s">
        <v>9</v>
      </c>
      <c r="B87" s="44">
        <f t="shared" si="30"/>
        <v>477.96156016209926</v>
      </c>
      <c r="C87" s="44">
        <f t="shared" si="30"/>
        <v>0</v>
      </c>
      <c r="D87" s="44">
        <f t="shared" si="30"/>
        <v>35.038439837900768</v>
      </c>
      <c r="E87" s="44">
        <f t="shared" si="30"/>
        <v>0</v>
      </c>
      <c r="F87" s="44">
        <f t="shared" si="30"/>
        <v>0</v>
      </c>
      <c r="G87" s="44">
        <f t="shared" si="30"/>
        <v>0</v>
      </c>
      <c r="H87" s="45">
        <f t="shared" si="30"/>
        <v>0</v>
      </c>
      <c r="I87" s="40">
        <f t="shared" si="31"/>
        <v>513</v>
      </c>
      <c r="K87" s="32">
        <v>0</v>
      </c>
    </row>
    <row r="88" spans="1:141" ht="15">
      <c r="A88" s="27" t="s">
        <v>10</v>
      </c>
      <c r="B88" s="41">
        <f t="shared" si="30"/>
        <v>1930.3011120573049</v>
      </c>
      <c r="C88" s="41">
        <f t="shared" si="30"/>
        <v>0</v>
      </c>
      <c r="D88" s="41">
        <f t="shared" si="30"/>
        <v>127.69888794269519</v>
      </c>
      <c r="E88" s="41">
        <f t="shared" si="30"/>
        <v>0</v>
      </c>
      <c r="F88" s="41">
        <f t="shared" si="30"/>
        <v>0</v>
      </c>
      <c r="G88" s="41">
        <f t="shared" si="30"/>
        <v>0</v>
      </c>
      <c r="H88" s="42">
        <f t="shared" si="30"/>
        <v>0</v>
      </c>
      <c r="I88" s="43">
        <f t="shared" si="31"/>
        <v>2058</v>
      </c>
      <c r="K88" s="32">
        <v>0</v>
      </c>
    </row>
    <row r="89" spans="1:141" ht="15">
      <c r="A89" s="28" t="s">
        <v>11</v>
      </c>
      <c r="B89" s="44">
        <f t="shared" si="30"/>
        <v>3.7439999999999998</v>
      </c>
      <c r="C89" s="44">
        <f t="shared" si="30"/>
        <v>0</v>
      </c>
      <c r="D89" s="44">
        <f t="shared" si="30"/>
        <v>0.25600000000000001</v>
      </c>
      <c r="E89" s="44">
        <f t="shared" si="30"/>
        <v>0</v>
      </c>
      <c r="F89" s="44">
        <f t="shared" si="30"/>
        <v>0</v>
      </c>
      <c r="G89" s="44">
        <f t="shared" si="30"/>
        <v>0</v>
      </c>
      <c r="H89" s="45">
        <f t="shared" si="30"/>
        <v>0</v>
      </c>
      <c r="I89" s="40">
        <f t="shared" si="31"/>
        <v>4</v>
      </c>
      <c r="K89" s="32">
        <v>0</v>
      </c>
    </row>
    <row r="90" spans="1:141" ht="15">
      <c r="A90" s="27" t="s">
        <v>12</v>
      </c>
      <c r="B90" s="41">
        <f t="shared" si="30"/>
        <v>0</v>
      </c>
      <c r="C90" s="41">
        <f t="shared" si="30"/>
        <v>0</v>
      </c>
      <c r="D90" s="41">
        <f t="shared" si="30"/>
        <v>4.8026188347569089E-2</v>
      </c>
      <c r="E90" s="41">
        <f t="shared" si="30"/>
        <v>32.266799159719731</v>
      </c>
      <c r="F90" s="41">
        <f t="shared" si="30"/>
        <v>0</v>
      </c>
      <c r="G90" s="41">
        <f t="shared" si="30"/>
        <v>0</v>
      </c>
      <c r="H90" s="42">
        <f t="shared" si="30"/>
        <v>0</v>
      </c>
      <c r="I90" s="43">
        <f t="shared" si="31"/>
        <v>32.314825348067302</v>
      </c>
      <c r="K90" s="32">
        <v>0</v>
      </c>
    </row>
    <row r="91" spans="1:141" ht="15">
      <c r="A91" s="28" t="s">
        <v>13</v>
      </c>
      <c r="B91" s="44">
        <f t="shared" si="30"/>
        <v>0</v>
      </c>
      <c r="C91" s="44">
        <f t="shared" si="30"/>
        <v>0</v>
      </c>
      <c r="D91" s="44">
        <f t="shared" si="30"/>
        <v>0</v>
      </c>
      <c r="E91" s="44">
        <f t="shared" si="30"/>
        <v>89</v>
      </c>
      <c r="F91" s="44">
        <f t="shared" si="30"/>
        <v>0</v>
      </c>
      <c r="G91" s="44">
        <f t="shared" si="30"/>
        <v>0</v>
      </c>
      <c r="H91" s="45">
        <f t="shared" si="30"/>
        <v>0</v>
      </c>
      <c r="I91" s="40">
        <f t="shared" si="31"/>
        <v>89</v>
      </c>
      <c r="K91" s="32">
        <v>0</v>
      </c>
    </row>
    <row r="92" spans="1:141" ht="15">
      <c r="A92" s="27" t="s">
        <v>14</v>
      </c>
      <c r="B92" s="41">
        <f t="shared" si="30"/>
        <v>0</v>
      </c>
      <c r="C92" s="41">
        <f t="shared" si="30"/>
        <v>1.0809325974483224</v>
      </c>
      <c r="D92" s="41">
        <f t="shared" si="30"/>
        <v>0.19265093558461321</v>
      </c>
      <c r="E92" s="41">
        <f t="shared" si="30"/>
        <v>142.33248299978675</v>
      </c>
      <c r="F92" s="41">
        <f t="shared" si="30"/>
        <v>2071.9404168009637</v>
      </c>
      <c r="G92" s="41">
        <f t="shared" si="30"/>
        <v>0</v>
      </c>
      <c r="H92" s="42">
        <f t="shared" si="30"/>
        <v>0</v>
      </c>
      <c r="I92" s="43">
        <f t="shared" si="31"/>
        <v>2215.5464833337833</v>
      </c>
      <c r="K92" s="32">
        <v>0</v>
      </c>
    </row>
    <row r="93" spans="1:141" ht="15">
      <c r="A93" s="28" t="s">
        <v>15</v>
      </c>
      <c r="B93" s="44">
        <f t="shared" si="30"/>
        <v>12340.915274783176</v>
      </c>
      <c r="C93" s="44">
        <f t="shared" si="30"/>
        <v>36.202195228678015</v>
      </c>
      <c r="D93" s="44">
        <f t="shared" si="30"/>
        <v>826.88252998814698</v>
      </c>
      <c r="E93" s="44">
        <f t="shared" si="30"/>
        <v>0</v>
      </c>
      <c r="F93" s="44">
        <f t="shared" si="30"/>
        <v>0</v>
      </c>
      <c r="G93" s="44">
        <f t="shared" si="30"/>
        <v>0</v>
      </c>
      <c r="H93" s="45">
        <f t="shared" si="30"/>
        <v>0</v>
      </c>
      <c r="I93" s="40">
        <f t="shared" si="31"/>
        <v>13204</v>
      </c>
      <c r="K93" s="32">
        <v>0</v>
      </c>
    </row>
    <row r="94" spans="1:141" ht="15">
      <c r="A94" s="27" t="s">
        <v>16</v>
      </c>
      <c r="B94" s="41">
        <f t="shared" si="30"/>
        <v>2518.9026945598071</v>
      </c>
      <c r="C94" s="41">
        <f t="shared" si="30"/>
        <v>30.530652697150693</v>
      </c>
      <c r="D94" s="41">
        <f t="shared" si="30"/>
        <v>186.89223864283625</v>
      </c>
      <c r="E94" s="41">
        <f t="shared" si="30"/>
        <v>13.674414100206157</v>
      </c>
      <c r="F94" s="41">
        <f t="shared" si="30"/>
        <v>0</v>
      </c>
      <c r="G94" s="41">
        <f t="shared" si="30"/>
        <v>0</v>
      </c>
      <c r="H94" s="42">
        <f t="shared" si="30"/>
        <v>0</v>
      </c>
      <c r="I94" s="43">
        <f>SUM(B94:H94)</f>
        <v>2750.0000000000005</v>
      </c>
      <c r="K94" s="32">
        <v>0</v>
      </c>
    </row>
    <row r="95" spans="1:141" ht="15">
      <c r="A95" s="28" t="s">
        <v>17</v>
      </c>
      <c r="B95" s="44">
        <f t="shared" si="30"/>
        <v>748.52889247459109</v>
      </c>
      <c r="C95" s="44">
        <f t="shared" si="30"/>
        <v>0.55614037147008699</v>
      </c>
      <c r="D95" s="44">
        <f t="shared" si="30"/>
        <v>59.316419154602563</v>
      </c>
      <c r="E95" s="44">
        <f t="shared" si="30"/>
        <v>3.5985479993361618</v>
      </c>
      <c r="F95" s="44">
        <f t="shared" si="30"/>
        <v>0</v>
      </c>
      <c r="G95" s="44">
        <f t="shared" si="30"/>
        <v>0</v>
      </c>
      <c r="H95" s="45">
        <f t="shared" si="30"/>
        <v>0</v>
      </c>
      <c r="I95" s="40">
        <f t="shared" si="31"/>
        <v>811.99999999999989</v>
      </c>
      <c r="K95" s="32">
        <v>0</v>
      </c>
    </row>
    <row r="96" spans="1:141" ht="15">
      <c r="A96" s="27" t="s">
        <v>18</v>
      </c>
      <c r="B96" s="41">
        <f t="shared" si="30"/>
        <v>0</v>
      </c>
      <c r="C96" s="41">
        <f t="shared" si="30"/>
        <v>0</v>
      </c>
      <c r="D96" s="41">
        <f t="shared" si="30"/>
        <v>0</v>
      </c>
      <c r="E96" s="41">
        <f t="shared" si="30"/>
        <v>0</v>
      </c>
      <c r="F96" s="41">
        <f t="shared" si="30"/>
        <v>0</v>
      </c>
      <c r="G96" s="41">
        <f>G590+G616+G642</f>
        <v>0</v>
      </c>
      <c r="H96" s="42">
        <f t="shared" si="30"/>
        <v>0</v>
      </c>
      <c r="I96" s="43">
        <f t="shared" si="31"/>
        <v>0</v>
      </c>
      <c r="K96" s="32">
        <v>0</v>
      </c>
    </row>
    <row r="97" spans="1:20" ht="15">
      <c r="A97" s="28" t="s">
        <v>139</v>
      </c>
      <c r="B97" s="44">
        <f t="shared" si="30"/>
        <v>8123.0539573250071</v>
      </c>
      <c r="C97" s="44">
        <f t="shared" si="30"/>
        <v>294.51052816666527</v>
      </c>
      <c r="D97" s="44">
        <f t="shared" si="30"/>
        <v>2028.3868750588081</v>
      </c>
      <c r="E97" s="44">
        <f t="shared" si="30"/>
        <v>45.228380479368788</v>
      </c>
      <c r="F97" s="44">
        <f t="shared" si="30"/>
        <v>0</v>
      </c>
      <c r="G97" s="44">
        <f t="shared" si="30"/>
        <v>0</v>
      </c>
      <c r="H97" s="45">
        <f t="shared" si="30"/>
        <v>0</v>
      </c>
      <c r="I97" s="40">
        <f t="shared" si="31"/>
        <v>10491.17974102985</v>
      </c>
      <c r="K97" s="32">
        <v>0</v>
      </c>
    </row>
    <row r="98" spans="1:20" ht="15">
      <c r="A98" s="27" t="s">
        <v>19</v>
      </c>
      <c r="B98" s="41">
        <f t="shared" si="30"/>
        <v>0</v>
      </c>
      <c r="C98" s="41">
        <f t="shared" si="30"/>
        <v>0</v>
      </c>
      <c r="D98" s="41">
        <f t="shared" si="30"/>
        <v>0</v>
      </c>
      <c r="E98" s="41">
        <f t="shared" si="30"/>
        <v>0</v>
      </c>
      <c r="F98" s="41">
        <f t="shared" si="30"/>
        <v>0</v>
      </c>
      <c r="G98" s="41">
        <f t="shared" si="30"/>
        <v>0</v>
      </c>
      <c r="H98" s="42">
        <f t="shared" si="30"/>
        <v>0</v>
      </c>
      <c r="I98" s="43">
        <f t="shared" si="31"/>
        <v>0</v>
      </c>
      <c r="K98" s="32">
        <v>0</v>
      </c>
    </row>
    <row r="99" spans="1:20" ht="15">
      <c r="A99" s="28" t="s">
        <v>20</v>
      </c>
      <c r="B99" s="44">
        <f t="shared" si="30"/>
        <v>0</v>
      </c>
      <c r="C99" s="44">
        <f t="shared" si="30"/>
        <v>0</v>
      </c>
      <c r="D99" s="44">
        <f t="shared" si="30"/>
        <v>0</v>
      </c>
      <c r="E99" s="44">
        <f t="shared" si="30"/>
        <v>0</v>
      </c>
      <c r="F99" s="44">
        <f t="shared" si="30"/>
        <v>0</v>
      </c>
      <c r="G99" s="44">
        <f t="shared" si="30"/>
        <v>0</v>
      </c>
      <c r="H99" s="45">
        <f t="shared" si="30"/>
        <v>0</v>
      </c>
      <c r="I99" s="40">
        <f t="shared" si="31"/>
        <v>0</v>
      </c>
      <c r="K99" s="32">
        <v>0</v>
      </c>
    </row>
    <row r="100" spans="1:20" ht="15">
      <c r="A100" s="27" t="s">
        <v>21</v>
      </c>
      <c r="B100" s="41">
        <f t="shared" si="30"/>
        <v>75.603136970345147</v>
      </c>
      <c r="C100" s="41">
        <f t="shared" si="30"/>
        <v>0</v>
      </c>
      <c r="D100" s="41">
        <f t="shared" si="30"/>
        <v>1.3968630296548548</v>
      </c>
      <c r="E100" s="41">
        <f t="shared" si="30"/>
        <v>0</v>
      </c>
      <c r="F100" s="41">
        <f t="shared" si="30"/>
        <v>0</v>
      </c>
      <c r="G100" s="41">
        <f t="shared" si="30"/>
        <v>0</v>
      </c>
      <c r="H100" s="42">
        <f t="shared" si="30"/>
        <v>0</v>
      </c>
      <c r="I100" s="43">
        <f>SUM(B100:H100)</f>
        <v>77</v>
      </c>
      <c r="K100" s="32">
        <v>0</v>
      </c>
    </row>
    <row r="101" spans="1:20" ht="15">
      <c r="A101" s="29" t="s">
        <v>59</v>
      </c>
      <c r="B101" s="44">
        <f t="shared" si="30"/>
        <v>10145.968115286156</v>
      </c>
      <c r="C101" s="44">
        <f t="shared" si="30"/>
        <v>18.963538720986907</v>
      </c>
      <c r="D101" s="44">
        <f t="shared" si="30"/>
        <v>1263.0683459928559</v>
      </c>
      <c r="E101" s="44">
        <f t="shared" si="30"/>
        <v>0</v>
      </c>
      <c r="F101" s="44">
        <f t="shared" si="30"/>
        <v>0</v>
      </c>
      <c r="G101" s="44">
        <f t="shared" si="30"/>
        <v>0</v>
      </c>
      <c r="H101" s="45">
        <f t="shared" si="30"/>
        <v>0</v>
      </c>
      <c r="I101" s="40">
        <f t="shared" si="31"/>
        <v>11428</v>
      </c>
      <c r="K101" s="32">
        <v>0</v>
      </c>
    </row>
    <row r="102" spans="1:20" ht="15">
      <c r="A102" s="27" t="s">
        <v>22</v>
      </c>
      <c r="B102" s="41">
        <f t="shared" ref="B102:H105" si="32">B596+B622+B648</f>
        <v>983.97128697788344</v>
      </c>
      <c r="C102" s="41">
        <f t="shared" si="32"/>
        <v>0</v>
      </c>
      <c r="D102" s="41">
        <f t="shared" si="32"/>
        <v>73.286593408371729</v>
      </c>
      <c r="E102" s="41">
        <f t="shared" si="32"/>
        <v>0</v>
      </c>
      <c r="F102" s="41">
        <f t="shared" si="32"/>
        <v>62.285650973744815</v>
      </c>
      <c r="G102" s="41">
        <f t="shared" si="32"/>
        <v>0</v>
      </c>
      <c r="H102" s="42">
        <f t="shared" si="32"/>
        <v>0</v>
      </c>
      <c r="I102" s="43">
        <f t="shared" si="31"/>
        <v>1119.5435313600001</v>
      </c>
      <c r="K102" s="32">
        <v>0</v>
      </c>
    </row>
    <row r="103" spans="1:20" ht="15">
      <c r="A103" s="29" t="s">
        <v>23</v>
      </c>
      <c r="B103" s="44">
        <f t="shared" si="32"/>
        <v>690.00657958149418</v>
      </c>
      <c r="C103" s="44">
        <f t="shared" si="32"/>
        <v>0</v>
      </c>
      <c r="D103" s="44">
        <f t="shared" si="32"/>
        <v>455.41748420040682</v>
      </c>
      <c r="E103" s="44">
        <f t="shared" si="32"/>
        <v>0</v>
      </c>
      <c r="F103" s="44">
        <f t="shared" si="32"/>
        <v>0</v>
      </c>
      <c r="G103" s="44">
        <f t="shared" si="32"/>
        <v>0</v>
      </c>
      <c r="H103" s="45">
        <f t="shared" si="32"/>
        <v>0</v>
      </c>
      <c r="I103" s="40">
        <f t="shared" si="31"/>
        <v>1145.4240637819009</v>
      </c>
      <c r="K103" s="32">
        <v>0</v>
      </c>
    </row>
    <row r="104" spans="1:20" ht="15">
      <c r="A104" s="27" t="s">
        <v>24</v>
      </c>
      <c r="B104" s="41">
        <f t="shared" si="32"/>
        <v>3435.3031220215858</v>
      </c>
      <c r="C104" s="41">
        <f t="shared" si="32"/>
        <v>4.8252152584142838</v>
      </c>
      <c r="D104" s="41">
        <f t="shared" si="32"/>
        <v>611.83366272000001</v>
      </c>
      <c r="E104" s="41">
        <f t="shared" si="32"/>
        <v>0</v>
      </c>
      <c r="F104" s="41">
        <f t="shared" si="32"/>
        <v>0</v>
      </c>
      <c r="G104" s="41">
        <f t="shared" si="32"/>
        <v>0</v>
      </c>
      <c r="H104" s="42">
        <f t="shared" si="32"/>
        <v>0</v>
      </c>
      <c r="I104" s="43">
        <f t="shared" si="31"/>
        <v>4051.962</v>
      </c>
      <c r="K104" s="32">
        <v>0</v>
      </c>
    </row>
    <row r="105" spans="1:20" ht="15.75" thickBot="1">
      <c r="A105" s="29" t="s">
        <v>25</v>
      </c>
      <c r="B105" s="44">
        <f t="shared" si="32"/>
        <v>2150.2314063519334</v>
      </c>
      <c r="C105" s="44">
        <f t="shared" si="32"/>
        <v>0.39221277112870395</v>
      </c>
      <c r="D105" s="44">
        <f t="shared" si="32"/>
        <v>3190.9673479664243</v>
      </c>
      <c r="E105" s="44">
        <f t="shared" si="32"/>
        <v>5357.0423835185902</v>
      </c>
      <c r="F105" s="44">
        <f t="shared" si="32"/>
        <v>0</v>
      </c>
      <c r="G105" s="44">
        <f t="shared" si="32"/>
        <v>2844.6241587470245</v>
      </c>
      <c r="H105" s="45">
        <f t="shared" si="32"/>
        <v>2.7722241329037001</v>
      </c>
      <c r="I105" s="40">
        <f t="shared" si="31"/>
        <v>13546.029733488005</v>
      </c>
      <c r="K105" s="32">
        <v>0</v>
      </c>
    </row>
    <row r="106" spans="1:20" ht="15">
      <c r="A106" s="30" t="s">
        <v>26</v>
      </c>
      <c r="B106" s="46">
        <f>SUM(B85:B105)</f>
        <v>43845.438224146594</v>
      </c>
      <c r="C106" s="46">
        <f t="shared" ref="C106" si="33">SUM(C85:C105)</f>
        <v>387.06141581194225</v>
      </c>
      <c r="D106" s="46">
        <f t="shared" ref="D106" si="34">SUM(D85:D105)</f>
        <v>8880.7352794714188</v>
      </c>
      <c r="E106" s="46">
        <f t="shared" ref="E106" si="35">SUM(E85:E105)</f>
        <v>5683.1430082570078</v>
      </c>
      <c r="F106" s="46">
        <f t="shared" ref="F106" si="36">SUM(F85:F105)</f>
        <v>2134.2260677747086</v>
      </c>
      <c r="G106" s="46">
        <f t="shared" ref="G106" si="37">SUM(G85:G105)</f>
        <v>2844.6241587470245</v>
      </c>
      <c r="H106" s="46">
        <f t="shared" ref="H106" si="38">SUM(H85:H105)</f>
        <v>2.7722241329037001</v>
      </c>
      <c r="I106" s="46">
        <f>SUM(I85:I105)</f>
        <v>63778.000378341603</v>
      </c>
      <c r="K106" s="32">
        <v>0</v>
      </c>
    </row>
    <row r="107" spans="1:20" ht="15" thickBot="1">
      <c r="A107" s="31" t="s">
        <v>86</v>
      </c>
      <c r="B107" s="49">
        <f>IF($I106=0,"-",B106/$I106)</f>
        <v>0.68746962846198112</v>
      </c>
      <c r="C107" s="49">
        <f t="shared" ref="C107:H107" si="39">IF($I106=0,"-",C106/$I106)</f>
        <v>6.068886034617426E-3</v>
      </c>
      <c r="D107" s="49">
        <f t="shared" si="39"/>
        <v>0.13924449225108085</v>
      </c>
      <c r="E107" s="49">
        <f t="shared" si="39"/>
        <v>8.9108203056597377E-2</v>
      </c>
      <c r="F107" s="49">
        <f t="shared" si="39"/>
        <v>3.3463358134687947E-2</v>
      </c>
      <c r="G107" s="49">
        <f t="shared" si="39"/>
        <v>4.4601965283832125E-2</v>
      </c>
      <c r="H107" s="49">
        <f t="shared" si="39"/>
        <v>4.3466777203085859E-5</v>
      </c>
      <c r="I107" s="49">
        <f>SUM(B107:H107)</f>
        <v>0.99999999999999989</v>
      </c>
    </row>
    <row r="108" spans="1:20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20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20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20" ht="15">
      <c r="A111" s="26" t="s">
        <v>7</v>
      </c>
      <c r="B111" s="38">
        <v>1E-3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1E-3</v>
      </c>
    </row>
    <row r="112" spans="1:20" ht="15">
      <c r="A112" s="27" t="s">
        <v>8</v>
      </c>
      <c r="B112" s="41">
        <v>1E-3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40">SUM(B112:H112)</f>
        <v>1E-3</v>
      </c>
    </row>
    <row r="113" spans="1:9" ht="15">
      <c r="A113" s="28" t="s">
        <v>9</v>
      </c>
      <c r="B113" s="44">
        <v>1E-3</v>
      </c>
      <c r="C113" s="44">
        <v>0</v>
      </c>
      <c r="D113" s="44">
        <v>0</v>
      </c>
      <c r="E113" s="44">
        <v>0</v>
      </c>
      <c r="F113" s="397"/>
      <c r="G113" s="44">
        <v>0</v>
      </c>
      <c r="H113" s="45">
        <v>0</v>
      </c>
      <c r="I113" s="40">
        <f t="shared" si="40"/>
        <v>1E-3</v>
      </c>
    </row>
    <row r="114" spans="1:9" ht="15">
      <c r="A114" s="27" t="s">
        <v>10</v>
      </c>
      <c r="B114" s="41">
        <v>1E-3</v>
      </c>
      <c r="C114" s="41">
        <v>0</v>
      </c>
      <c r="D114" s="41">
        <v>2502</v>
      </c>
      <c r="E114" s="41">
        <v>0</v>
      </c>
      <c r="F114" s="397"/>
      <c r="G114" s="41">
        <v>0</v>
      </c>
      <c r="H114" s="42">
        <v>0</v>
      </c>
      <c r="I114" s="43">
        <f t="shared" si="40"/>
        <v>2502.0010000000002</v>
      </c>
    </row>
    <row r="115" spans="1:9" ht="15">
      <c r="A115" s="28" t="s">
        <v>11</v>
      </c>
      <c r="B115" s="44">
        <v>1E-3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40"/>
        <v>1E-3</v>
      </c>
    </row>
    <row r="116" spans="1:9" ht="15">
      <c r="A116" s="27" t="s">
        <v>12</v>
      </c>
      <c r="B116" s="41">
        <v>1E-3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40"/>
        <v>1E-3</v>
      </c>
    </row>
    <row r="117" spans="1:9" ht="15">
      <c r="A117" s="28" t="s">
        <v>13</v>
      </c>
      <c r="B117" s="44">
        <v>1E-3</v>
      </c>
      <c r="C117" s="44">
        <v>0</v>
      </c>
      <c r="D117" s="44">
        <v>0</v>
      </c>
      <c r="E117" s="44">
        <v>0</v>
      </c>
      <c r="F117" s="397"/>
      <c r="G117" s="44">
        <v>0</v>
      </c>
      <c r="H117" s="45">
        <v>0</v>
      </c>
      <c r="I117" s="40">
        <f t="shared" si="40"/>
        <v>1E-3</v>
      </c>
    </row>
    <row r="118" spans="1:9" ht="15">
      <c r="A118" s="27" t="s">
        <v>14</v>
      </c>
      <c r="B118" s="41">
        <v>1E-3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40"/>
        <v>1E-3</v>
      </c>
    </row>
    <row r="119" spans="1:9" ht="15">
      <c r="A119" s="28" t="s">
        <v>15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40"/>
        <v>0</v>
      </c>
    </row>
    <row r="120" spans="1:9" ht="15">
      <c r="A120" s="27" t="s">
        <v>16</v>
      </c>
      <c r="B120" s="41">
        <v>1E-3</v>
      </c>
      <c r="C120" s="41">
        <v>0</v>
      </c>
      <c r="D120" s="41">
        <v>0</v>
      </c>
      <c r="E120" s="41">
        <v>0</v>
      </c>
      <c r="F120" s="397"/>
      <c r="G120" s="41">
        <v>0</v>
      </c>
      <c r="H120" s="42">
        <v>0</v>
      </c>
      <c r="I120" s="43">
        <f t="shared" si="40"/>
        <v>1E-3</v>
      </c>
    </row>
    <row r="121" spans="1:9" ht="15">
      <c r="A121" s="28" t="s">
        <v>17</v>
      </c>
      <c r="B121" s="44">
        <v>0</v>
      </c>
      <c r="C121" s="44">
        <v>0</v>
      </c>
      <c r="D121" s="44">
        <v>0</v>
      </c>
      <c r="E121" s="44">
        <v>0</v>
      </c>
      <c r="F121" s="397"/>
      <c r="G121" s="44">
        <v>0</v>
      </c>
      <c r="H121" s="45">
        <v>0</v>
      </c>
      <c r="I121" s="40">
        <f t="shared" si="40"/>
        <v>0</v>
      </c>
    </row>
    <row r="122" spans="1:9" ht="15">
      <c r="A122" s="27" t="s">
        <v>18</v>
      </c>
      <c r="B122" s="41">
        <v>1E-3</v>
      </c>
      <c r="C122" s="41">
        <v>0</v>
      </c>
      <c r="D122" s="41">
        <v>0</v>
      </c>
      <c r="E122" s="41">
        <v>0</v>
      </c>
      <c r="F122" s="397"/>
      <c r="G122" s="41">
        <v>0</v>
      </c>
      <c r="H122" s="42">
        <v>0</v>
      </c>
      <c r="I122" s="43">
        <f t="shared" si="40"/>
        <v>1E-3</v>
      </c>
    </row>
    <row r="123" spans="1:9" ht="15">
      <c r="A123" s="28" t="s">
        <v>139</v>
      </c>
      <c r="B123" s="44">
        <v>117.60983307203213</v>
      </c>
      <c r="C123" s="44">
        <v>1688.6638524755931</v>
      </c>
      <c r="D123" s="44">
        <v>4438.2183215884424</v>
      </c>
      <c r="E123" s="44">
        <v>0.50799286393290521</v>
      </c>
      <c r="F123" s="397"/>
      <c r="G123" s="44">
        <v>0</v>
      </c>
      <c r="H123" s="45">
        <v>0</v>
      </c>
      <c r="I123" s="40">
        <f t="shared" si="40"/>
        <v>6245</v>
      </c>
    </row>
    <row r="124" spans="1:9" ht="15">
      <c r="A124" s="27" t="s">
        <v>19</v>
      </c>
      <c r="B124" s="41">
        <v>1E-3</v>
      </c>
      <c r="C124" s="41">
        <v>2.0333751278492458</v>
      </c>
      <c r="D124" s="41">
        <v>888.02896023286905</v>
      </c>
      <c r="E124" s="41">
        <v>0</v>
      </c>
      <c r="F124" s="397"/>
      <c r="G124" s="41">
        <v>0</v>
      </c>
      <c r="H124" s="42">
        <v>0</v>
      </c>
      <c r="I124" s="43">
        <f>SUM(B124:H124)</f>
        <v>890.06333536071827</v>
      </c>
    </row>
    <row r="125" spans="1:9" ht="15">
      <c r="A125" s="28" t="s">
        <v>20</v>
      </c>
      <c r="B125" s="44">
        <v>1E-3</v>
      </c>
      <c r="C125" s="44">
        <v>8.0039650953079882</v>
      </c>
      <c r="D125" s="44">
        <v>3495.5442820059411</v>
      </c>
      <c r="E125" s="44">
        <v>0</v>
      </c>
      <c r="F125" s="397"/>
      <c r="G125" s="44">
        <v>0</v>
      </c>
      <c r="H125" s="45">
        <v>0</v>
      </c>
      <c r="I125" s="40">
        <f t="shared" si="40"/>
        <v>3503.549247101249</v>
      </c>
    </row>
    <row r="126" spans="1:9" ht="15">
      <c r="A126" s="27" t="s">
        <v>21</v>
      </c>
      <c r="B126" s="41">
        <v>0</v>
      </c>
      <c r="C126" s="41">
        <v>0</v>
      </c>
      <c r="D126" s="41">
        <v>1E-4</v>
      </c>
      <c r="E126" s="41">
        <v>0</v>
      </c>
      <c r="F126" s="397"/>
      <c r="G126" s="41">
        <v>0</v>
      </c>
      <c r="H126" s="42">
        <v>0</v>
      </c>
      <c r="I126" s="43">
        <f>SUM(B126:H126)</f>
        <v>1E-4</v>
      </c>
    </row>
    <row r="127" spans="1:9" ht="15">
      <c r="A127" s="29" t="s">
        <v>59</v>
      </c>
      <c r="B127" s="44">
        <v>1E-3</v>
      </c>
      <c r="C127" s="44">
        <v>0</v>
      </c>
      <c r="D127" s="44">
        <v>0</v>
      </c>
      <c r="E127" s="44">
        <v>0</v>
      </c>
      <c r="F127" s="397"/>
      <c r="G127" s="44">
        <v>0</v>
      </c>
      <c r="H127" s="45">
        <v>0</v>
      </c>
      <c r="I127" s="40">
        <f t="shared" si="40"/>
        <v>1E-3</v>
      </c>
    </row>
    <row r="128" spans="1:9" ht="15">
      <c r="A128" s="27" t="s">
        <v>22</v>
      </c>
      <c r="B128" s="41">
        <v>0</v>
      </c>
      <c r="C128" s="41">
        <v>0</v>
      </c>
      <c r="D128" s="41">
        <v>1E-4</v>
      </c>
      <c r="E128" s="41">
        <v>0</v>
      </c>
      <c r="F128" s="397"/>
      <c r="G128" s="41">
        <v>0</v>
      </c>
      <c r="H128" s="42">
        <v>0</v>
      </c>
      <c r="I128" s="43">
        <f t="shared" si="40"/>
        <v>1E-4</v>
      </c>
    </row>
    <row r="129" spans="1:20" ht="15">
      <c r="A129" s="29" t="s">
        <v>23</v>
      </c>
      <c r="B129" s="44">
        <v>1E-3</v>
      </c>
      <c r="C129" s="44">
        <v>0</v>
      </c>
      <c r="D129" s="44">
        <v>0</v>
      </c>
      <c r="E129" s="44">
        <v>0</v>
      </c>
      <c r="F129" s="397"/>
      <c r="G129" s="44">
        <v>0</v>
      </c>
      <c r="H129" s="45">
        <v>0</v>
      </c>
      <c r="I129" s="40">
        <f t="shared" si="40"/>
        <v>1E-3</v>
      </c>
    </row>
    <row r="130" spans="1:20" ht="15">
      <c r="A130" s="27" t="s">
        <v>24</v>
      </c>
      <c r="B130" s="41">
        <v>6.9120390359308004E-2</v>
      </c>
      <c r="C130" s="41">
        <v>0</v>
      </c>
      <c r="D130" s="41">
        <v>0.36567960964069202</v>
      </c>
      <c r="E130" s="41">
        <v>0</v>
      </c>
      <c r="F130" s="397"/>
      <c r="G130" s="41">
        <v>0</v>
      </c>
      <c r="H130" s="42">
        <v>0</v>
      </c>
      <c r="I130" s="43">
        <f t="shared" si="40"/>
        <v>0.43480000000000002</v>
      </c>
    </row>
    <row r="131" spans="1:20" ht="15.75" thickBot="1">
      <c r="A131" s="29" t="s">
        <v>25</v>
      </c>
      <c r="B131" s="44">
        <v>44.205432970322107</v>
      </c>
      <c r="C131" s="44">
        <v>0</v>
      </c>
      <c r="D131" s="44">
        <v>0</v>
      </c>
      <c r="E131" s="44">
        <v>3934.9940868038134</v>
      </c>
      <c r="F131" s="398"/>
      <c r="G131" s="44">
        <v>1273.8088802258653</v>
      </c>
      <c r="H131" s="45">
        <v>0</v>
      </c>
      <c r="I131" s="40">
        <f t="shared" si="40"/>
        <v>5253.0084000000006</v>
      </c>
    </row>
    <row r="132" spans="1:20" ht="15">
      <c r="A132" s="30" t="s">
        <v>26</v>
      </c>
      <c r="B132" s="46">
        <f>SUM(B111:B131)</f>
        <v>161.89838643271355</v>
      </c>
      <c r="C132" s="46">
        <f t="shared" ref="C132" si="41">SUM(C111:C131)</f>
        <v>1698.7011926987502</v>
      </c>
      <c r="D132" s="46">
        <f t="shared" ref="D132" si="42">SUM(D111:D131)</f>
        <v>11324.157443436892</v>
      </c>
      <c r="E132" s="46">
        <f>SUM(E111:E131)</f>
        <v>3935.5020796677463</v>
      </c>
      <c r="F132" s="46">
        <f t="shared" ref="F132" si="43">SUM(F111:F131)</f>
        <v>0</v>
      </c>
      <c r="G132" s="46">
        <f t="shared" ref="G132" si="44">SUM(G111:G131)</f>
        <v>1273.8088802258653</v>
      </c>
      <c r="H132" s="46">
        <f t="shared" ref="H132" si="45">SUM(H111:H131)</f>
        <v>0</v>
      </c>
      <c r="I132" s="46">
        <f>SUM(I111:I131)</f>
        <v>18394.067982461973</v>
      </c>
    </row>
    <row r="133" spans="1:20" ht="15" thickBot="1">
      <c r="A133" s="31" t="s">
        <v>86</v>
      </c>
      <c r="B133" s="49">
        <f>IF($I132=0,"-",B132/$I132)</f>
        <v>8.8016629375882137E-3</v>
      </c>
      <c r="C133" s="49">
        <f t="shared" ref="C133:H133" si="46">IF($I132=0,"-",C132/$I132)</f>
        <v>9.2350490077474742E-2</v>
      </c>
      <c r="D133" s="49">
        <f t="shared" si="46"/>
        <v>0.61564181747256974</v>
      </c>
      <c r="E133" s="49">
        <f t="shared" si="46"/>
        <v>0.21395496001320069</v>
      </c>
      <c r="F133" s="49">
        <f t="shared" si="46"/>
        <v>0</v>
      </c>
      <c r="G133" s="49">
        <f t="shared" si="46"/>
        <v>6.9251069499166387E-2</v>
      </c>
      <c r="H133" s="49">
        <f t="shared" si="46"/>
        <v>0</v>
      </c>
      <c r="I133" s="49">
        <f>SUM(B133:H133)</f>
        <v>0.99999999999999978</v>
      </c>
    </row>
    <row r="134" spans="1:20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20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20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20" ht="15">
      <c r="A137" s="26" t="s">
        <v>7</v>
      </c>
      <c r="B137" s="38">
        <v>0</v>
      </c>
      <c r="C137" s="38">
        <v>1956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1956</v>
      </c>
    </row>
    <row r="138" spans="1:20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47">SUM(B138:H138)</f>
        <v>0</v>
      </c>
    </row>
    <row r="139" spans="1:20" ht="15">
      <c r="A139" s="28" t="s">
        <v>9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47"/>
        <v>0</v>
      </c>
    </row>
    <row r="140" spans="1:20" ht="15">
      <c r="A140" s="27" t="s">
        <v>10</v>
      </c>
      <c r="B140" s="41">
        <v>0</v>
      </c>
      <c r="C140" s="41">
        <v>0</v>
      </c>
      <c r="D140" s="41">
        <v>324</v>
      </c>
      <c r="E140" s="41">
        <v>0</v>
      </c>
      <c r="F140" s="397"/>
      <c r="G140" s="41">
        <v>0</v>
      </c>
      <c r="H140" s="42">
        <v>0</v>
      </c>
      <c r="I140" s="43">
        <f t="shared" si="47"/>
        <v>324</v>
      </c>
    </row>
    <row r="141" spans="1:20" ht="15">
      <c r="A141" s="28" t="s">
        <v>11</v>
      </c>
      <c r="B141" s="44">
        <v>0</v>
      </c>
      <c r="C141" s="44">
        <v>0</v>
      </c>
      <c r="D141" s="44">
        <v>0</v>
      </c>
      <c r="E141" s="44">
        <v>0</v>
      </c>
      <c r="F141" s="397"/>
      <c r="G141" s="44">
        <v>0</v>
      </c>
      <c r="H141" s="45">
        <v>0</v>
      </c>
      <c r="I141" s="40">
        <f t="shared" si="47"/>
        <v>0</v>
      </c>
    </row>
    <row r="142" spans="1:20" ht="15">
      <c r="A142" s="27" t="s">
        <v>12</v>
      </c>
      <c r="B142" s="41">
        <v>0</v>
      </c>
      <c r="C142" s="41">
        <v>0</v>
      </c>
      <c r="D142" s="41">
        <v>0</v>
      </c>
      <c r="E142" s="41">
        <v>0</v>
      </c>
      <c r="F142" s="397"/>
      <c r="G142" s="41">
        <v>0</v>
      </c>
      <c r="H142" s="42">
        <v>0</v>
      </c>
      <c r="I142" s="43">
        <f t="shared" si="47"/>
        <v>0</v>
      </c>
    </row>
    <row r="143" spans="1:20" ht="15">
      <c r="A143" s="28" t="s">
        <v>13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47"/>
        <v>0</v>
      </c>
    </row>
    <row r="144" spans="1:20" ht="15">
      <c r="A144" s="27" t="s">
        <v>14</v>
      </c>
      <c r="B144" s="41">
        <v>0</v>
      </c>
      <c r="C144" s="41">
        <v>0</v>
      </c>
      <c r="D144" s="41">
        <v>4.2472071080561413</v>
      </c>
      <c r="E144" s="41">
        <v>4.6457008997322804</v>
      </c>
      <c r="F144" s="397"/>
      <c r="G144" s="41">
        <v>0</v>
      </c>
      <c r="H144" s="42">
        <v>0</v>
      </c>
      <c r="I144" s="43">
        <f t="shared" si="47"/>
        <v>8.8929080077884208</v>
      </c>
    </row>
    <row r="145" spans="1:9" ht="15">
      <c r="A145" s="28" t="s">
        <v>15</v>
      </c>
      <c r="B145" s="44">
        <v>2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47"/>
        <v>2</v>
      </c>
    </row>
    <row r="146" spans="1:9" ht="15">
      <c r="A146" s="27" t="s">
        <v>16</v>
      </c>
      <c r="B146" s="41">
        <v>24.382532494282962</v>
      </c>
      <c r="C146" s="41">
        <v>206.54167651881363</v>
      </c>
      <c r="D146" s="41">
        <v>12.075790986903433</v>
      </c>
      <c r="E146" s="41">
        <v>0</v>
      </c>
      <c r="F146" s="397"/>
      <c r="G146" s="41">
        <v>0</v>
      </c>
      <c r="H146" s="42">
        <v>0</v>
      </c>
      <c r="I146" s="43">
        <f t="shared" si="47"/>
        <v>243.00000000000003</v>
      </c>
    </row>
    <row r="147" spans="1:9" ht="15">
      <c r="A147" s="28" t="s">
        <v>17</v>
      </c>
      <c r="B147" s="44">
        <v>0</v>
      </c>
      <c r="C147" s="44">
        <v>0</v>
      </c>
      <c r="D147" s="44">
        <v>0</v>
      </c>
      <c r="E147" s="44">
        <v>0</v>
      </c>
      <c r="F147" s="397"/>
      <c r="G147" s="44">
        <v>0</v>
      </c>
      <c r="H147" s="45">
        <v>0</v>
      </c>
      <c r="I147" s="40">
        <f t="shared" si="47"/>
        <v>0</v>
      </c>
    </row>
    <row r="148" spans="1:9" ht="15">
      <c r="A148" s="27" t="s">
        <v>18</v>
      </c>
      <c r="B148" s="41">
        <v>0</v>
      </c>
      <c r="C148" s="41">
        <v>0.01</v>
      </c>
      <c r="D148" s="41">
        <v>0</v>
      </c>
      <c r="E148" s="41">
        <v>0</v>
      </c>
      <c r="F148" s="397"/>
      <c r="G148" s="41">
        <v>0</v>
      </c>
      <c r="H148" s="42">
        <v>0</v>
      </c>
      <c r="I148" s="43">
        <f t="shared" si="47"/>
        <v>0.01</v>
      </c>
    </row>
    <row r="149" spans="1:9" ht="15">
      <c r="A149" s="28" t="s">
        <v>139</v>
      </c>
      <c r="B149" s="44">
        <v>117.3182701549911</v>
      </c>
      <c r="C149" s="44">
        <v>5374.2431600918671</v>
      </c>
      <c r="D149" s="44">
        <v>1118.4385697531418</v>
      </c>
      <c r="E149" s="44">
        <v>0</v>
      </c>
      <c r="F149" s="397"/>
      <c r="G149" s="44">
        <v>0</v>
      </c>
      <c r="H149" s="45">
        <v>0</v>
      </c>
      <c r="I149" s="40">
        <f>SUM(B149:H149)</f>
        <v>6610</v>
      </c>
    </row>
    <row r="150" spans="1:9" ht="15">
      <c r="A150" s="27" t="s">
        <v>19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47"/>
        <v>0</v>
      </c>
    </row>
    <row r="151" spans="1:9" ht="15">
      <c r="A151" s="28" t="s">
        <v>20</v>
      </c>
      <c r="B151" s="44">
        <v>0</v>
      </c>
      <c r="C151" s="44">
        <v>0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47"/>
        <v>0</v>
      </c>
    </row>
    <row r="152" spans="1:9" ht="15">
      <c r="A152" s="27" t="s">
        <v>21</v>
      </c>
      <c r="B152" s="41">
        <v>0</v>
      </c>
      <c r="C152" s="41">
        <v>1081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1081</v>
      </c>
    </row>
    <row r="153" spans="1:9" ht="15">
      <c r="A153" s="29" t="s">
        <v>59</v>
      </c>
      <c r="B153" s="44">
        <v>0.01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47"/>
        <v>0.01</v>
      </c>
    </row>
    <row r="154" spans="1:9" ht="15">
      <c r="A154" s="27" t="s">
        <v>22</v>
      </c>
      <c r="B154" s="41">
        <v>0</v>
      </c>
      <c r="C154" s="41">
        <v>1575.01</v>
      </c>
      <c r="D154" s="41">
        <v>0</v>
      </c>
      <c r="E154" s="41">
        <v>0</v>
      </c>
      <c r="F154" s="397"/>
      <c r="G154" s="41">
        <v>0</v>
      </c>
      <c r="H154" s="42">
        <v>0</v>
      </c>
      <c r="I154" s="43">
        <f t="shared" si="47"/>
        <v>1575.01</v>
      </c>
    </row>
    <row r="155" spans="1:9" ht="15">
      <c r="A155" s="29" t="s">
        <v>23</v>
      </c>
      <c r="B155" s="44">
        <v>0</v>
      </c>
      <c r="C155" s="44">
        <v>0</v>
      </c>
      <c r="D155" s="44">
        <v>0</v>
      </c>
      <c r="E155" s="44">
        <v>0</v>
      </c>
      <c r="F155" s="397"/>
      <c r="G155" s="44">
        <v>0</v>
      </c>
      <c r="H155" s="45">
        <v>0</v>
      </c>
      <c r="I155" s="40">
        <f t="shared" si="47"/>
        <v>0</v>
      </c>
    </row>
    <row r="156" spans="1:9" ht="15">
      <c r="A156" s="27" t="s">
        <v>24</v>
      </c>
      <c r="B156" s="41">
        <v>140.1789846446467</v>
      </c>
      <c r="C156" s="41">
        <v>0</v>
      </c>
      <c r="D156" s="41">
        <v>5.7434153553532754</v>
      </c>
      <c r="E156" s="41">
        <v>0</v>
      </c>
      <c r="F156" s="397"/>
      <c r="G156" s="41">
        <v>0</v>
      </c>
      <c r="H156" s="42">
        <v>0</v>
      </c>
      <c r="I156" s="43">
        <f t="shared" si="47"/>
        <v>145.92239999999998</v>
      </c>
    </row>
    <row r="157" spans="1:9" ht="15.75" thickBot="1">
      <c r="A157" s="29" t="s">
        <v>25</v>
      </c>
      <c r="B157" s="44">
        <v>26.949287433391852</v>
      </c>
      <c r="C157" s="44">
        <v>0.14832428986868884</v>
      </c>
      <c r="D157" s="44">
        <v>123.73335864420912</v>
      </c>
      <c r="E157" s="44">
        <v>2744.7137912336107</v>
      </c>
      <c r="F157" s="398"/>
      <c r="G157" s="44">
        <v>52.369598645387299</v>
      </c>
      <c r="H157" s="45">
        <v>325.27763975353241</v>
      </c>
      <c r="I157" s="40">
        <f t="shared" si="47"/>
        <v>3273.192</v>
      </c>
    </row>
    <row r="158" spans="1:9" ht="15">
      <c r="A158" s="30" t="s">
        <v>26</v>
      </c>
      <c r="B158" s="46">
        <f>SUM(B137:B157)</f>
        <v>310.83907472731266</v>
      </c>
      <c r="C158" s="46">
        <f t="shared" ref="C158" si="48">SUM(C137:C157)</f>
        <v>10192.95316090055</v>
      </c>
      <c r="D158" s="46">
        <f t="shared" ref="D158" si="49">SUM(D137:D157)</f>
        <v>1588.2383418476638</v>
      </c>
      <c r="E158" s="46">
        <f t="shared" ref="E158" si="50">SUM(E137:E157)</f>
        <v>2749.3594921333429</v>
      </c>
      <c r="F158" s="46">
        <f t="shared" ref="F158" si="51">SUM(F137:F157)</f>
        <v>0</v>
      </c>
      <c r="G158" s="46">
        <f t="shared" ref="G158" si="52">SUM(G137:G157)</f>
        <v>52.369598645387299</v>
      </c>
      <c r="H158" s="46">
        <f t="shared" ref="H158" si="53">SUM(H137:H157)</f>
        <v>325.27763975353241</v>
      </c>
      <c r="I158" s="46">
        <f>SUM(I137:I157)</f>
        <v>15219.037308007788</v>
      </c>
    </row>
    <row r="159" spans="1:9" ht="15" thickBot="1">
      <c r="A159" s="31" t="s">
        <v>86</v>
      </c>
      <c r="B159" s="49">
        <f>IF($I158=0,"-",B158/$I158)</f>
        <v>2.0424358547551411E-2</v>
      </c>
      <c r="C159" s="49">
        <f t="shared" ref="C159:H159" si="54">IF($I158=0,"-",C158/$I158)</f>
        <v>0.66975019211874409</v>
      </c>
      <c r="D159" s="49">
        <f t="shared" si="54"/>
        <v>0.10435866012444701</v>
      </c>
      <c r="E159" s="49">
        <f t="shared" si="54"/>
        <v>0.18065265473044834</v>
      </c>
      <c r="F159" s="49">
        <f t="shared" si="54"/>
        <v>0</v>
      </c>
      <c r="G159" s="49">
        <f t="shared" si="54"/>
        <v>3.4410585627404982E-3</v>
      </c>
      <c r="H159" s="49">
        <f t="shared" si="54"/>
        <v>2.1373075916068709E-2</v>
      </c>
      <c r="I159" s="49">
        <f>SUM(B159:H159)</f>
        <v>1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20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20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20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20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55">SUM(B164:H164)</f>
        <v>0</v>
      </c>
    </row>
    <row r="165" spans="1:20" ht="15">
      <c r="A165" s="28" t="s">
        <v>9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55"/>
        <v>0</v>
      </c>
    </row>
    <row r="166" spans="1:20" ht="15">
      <c r="A166" s="27" t="s">
        <v>10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55"/>
        <v>0</v>
      </c>
    </row>
    <row r="167" spans="1:20" ht="15">
      <c r="A167" s="28" t="s">
        <v>11</v>
      </c>
      <c r="B167" s="44">
        <v>0</v>
      </c>
      <c r="C167" s="44">
        <v>0</v>
      </c>
      <c r="D167" s="44">
        <v>0</v>
      </c>
      <c r="E167" s="44">
        <v>0</v>
      </c>
      <c r="F167" s="397"/>
      <c r="G167" s="44">
        <v>0</v>
      </c>
      <c r="H167" s="45">
        <v>0</v>
      </c>
      <c r="I167" s="40">
        <f t="shared" si="55"/>
        <v>0</v>
      </c>
    </row>
    <row r="168" spans="1:20" ht="15">
      <c r="A168" s="27" t="s">
        <v>12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55"/>
        <v>0</v>
      </c>
    </row>
    <row r="169" spans="1:20" ht="15">
      <c r="A169" s="28" t="s">
        <v>13</v>
      </c>
      <c r="B169" s="44">
        <v>0</v>
      </c>
      <c r="C169" s="44">
        <v>0</v>
      </c>
      <c r="D169" s="44">
        <v>0</v>
      </c>
      <c r="E169" s="44">
        <v>0</v>
      </c>
      <c r="F169" s="397"/>
      <c r="G169" s="44">
        <v>0</v>
      </c>
      <c r="H169" s="45">
        <v>0</v>
      </c>
      <c r="I169" s="40">
        <f t="shared" si="55"/>
        <v>0</v>
      </c>
    </row>
    <row r="170" spans="1:20" ht="15">
      <c r="A170" s="27" t="s">
        <v>14</v>
      </c>
      <c r="B170" s="41">
        <v>0</v>
      </c>
      <c r="C170" s="41">
        <v>0</v>
      </c>
      <c r="D170" s="41">
        <v>0</v>
      </c>
      <c r="E170" s="41">
        <v>0.54310095458712415</v>
      </c>
      <c r="F170" s="397"/>
      <c r="G170" s="41">
        <v>0</v>
      </c>
      <c r="H170" s="42">
        <v>0</v>
      </c>
      <c r="I170" s="43">
        <f t="shared" si="55"/>
        <v>0.54310095458712415</v>
      </c>
    </row>
    <row r="171" spans="1:20" ht="15">
      <c r="A171" s="28" t="s">
        <v>15</v>
      </c>
      <c r="B171" s="44">
        <v>0.01</v>
      </c>
      <c r="C171" s="44">
        <v>0.01</v>
      </c>
      <c r="D171" s="44">
        <v>0.01</v>
      </c>
      <c r="E171" s="44">
        <v>0.01</v>
      </c>
      <c r="F171" s="397"/>
      <c r="G171" s="44">
        <v>0</v>
      </c>
      <c r="H171" s="45">
        <v>0</v>
      </c>
      <c r="I171" s="40">
        <f t="shared" si="55"/>
        <v>0.04</v>
      </c>
    </row>
    <row r="172" spans="1:20" ht="15">
      <c r="A172" s="27" t="s">
        <v>16</v>
      </c>
      <c r="B172" s="41">
        <v>3.1443888886696474</v>
      </c>
      <c r="C172" s="41">
        <v>0</v>
      </c>
      <c r="D172" s="41">
        <v>7.8556111113303517</v>
      </c>
      <c r="E172" s="41">
        <v>0</v>
      </c>
      <c r="F172" s="397"/>
      <c r="G172" s="41">
        <v>0</v>
      </c>
      <c r="H172" s="42">
        <v>0</v>
      </c>
      <c r="I172" s="43">
        <f>SUM(B172:H172)</f>
        <v>11</v>
      </c>
    </row>
    <row r="173" spans="1:20" ht="15">
      <c r="A173" s="28" t="s">
        <v>17</v>
      </c>
      <c r="B173" s="44">
        <v>0</v>
      </c>
      <c r="C173" s="44">
        <v>0</v>
      </c>
      <c r="D173" s="44">
        <v>140</v>
      </c>
      <c r="E173" s="44">
        <v>0</v>
      </c>
      <c r="F173" s="397"/>
      <c r="G173" s="44">
        <v>0</v>
      </c>
      <c r="H173" s="45">
        <v>0</v>
      </c>
      <c r="I173" s="40">
        <f t="shared" si="55"/>
        <v>140</v>
      </c>
    </row>
    <row r="174" spans="1:20" ht="15">
      <c r="A174" s="27" t="s">
        <v>18</v>
      </c>
      <c r="B174" s="41">
        <v>0</v>
      </c>
      <c r="C174" s="41">
        <v>0</v>
      </c>
      <c r="D174" s="41">
        <v>0</v>
      </c>
      <c r="E174" s="41">
        <v>0</v>
      </c>
      <c r="F174" s="397"/>
      <c r="G174" s="41">
        <v>0</v>
      </c>
      <c r="H174" s="42">
        <v>0</v>
      </c>
      <c r="I174" s="43">
        <f t="shared" si="55"/>
        <v>0</v>
      </c>
    </row>
    <row r="175" spans="1:20" ht="15">
      <c r="A175" s="28" t="s">
        <v>139</v>
      </c>
      <c r="B175" s="44">
        <v>54.732875590768337</v>
      </c>
      <c r="C175" s="44">
        <v>28.506706036858507</v>
      </c>
      <c r="D175" s="44">
        <v>948.76041837237312</v>
      </c>
      <c r="E175" s="44">
        <v>0</v>
      </c>
      <c r="F175" s="397"/>
      <c r="G175" s="44">
        <v>0</v>
      </c>
      <c r="H175" s="45">
        <v>0</v>
      </c>
      <c r="I175" s="40">
        <f>SUM(B175:H175)</f>
        <v>1032</v>
      </c>
    </row>
    <row r="176" spans="1:20" ht="15">
      <c r="A176" s="27" t="s">
        <v>19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55"/>
        <v>0</v>
      </c>
    </row>
    <row r="177" spans="1:20" ht="15">
      <c r="A177" s="28" t="s">
        <v>20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55"/>
        <v>0</v>
      </c>
    </row>
    <row r="178" spans="1:20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20" ht="15">
      <c r="A179" s="29" t="s">
        <v>59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55"/>
        <v>0</v>
      </c>
    </row>
    <row r="180" spans="1:20" ht="15">
      <c r="A180" s="27" t="s">
        <v>22</v>
      </c>
      <c r="B180" s="41">
        <v>1.0000000000000001E-5</v>
      </c>
      <c r="C180" s="41">
        <v>0</v>
      </c>
      <c r="D180" s="41">
        <v>0</v>
      </c>
      <c r="E180" s="41">
        <v>0</v>
      </c>
      <c r="F180" s="397"/>
      <c r="G180" s="41">
        <v>0</v>
      </c>
      <c r="H180" s="42">
        <v>0</v>
      </c>
      <c r="I180" s="43">
        <f t="shared" si="55"/>
        <v>1.0000000000000001E-5</v>
      </c>
    </row>
    <row r="181" spans="1:20" ht="15">
      <c r="A181" s="29" t="s">
        <v>23</v>
      </c>
      <c r="B181" s="44">
        <v>0</v>
      </c>
      <c r="C181" s="44">
        <v>0</v>
      </c>
      <c r="D181" s="44">
        <v>0</v>
      </c>
      <c r="E181" s="44">
        <v>0</v>
      </c>
      <c r="F181" s="397"/>
      <c r="G181" s="44">
        <v>0</v>
      </c>
      <c r="H181" s="45">
        <v>0</v>
      </c>
      <c r="I181" s="40">
        <f t="shared" si="55"/>
        <v>0</v>
      </c>
    </row>
    <row r="182" spans="1:20" ht="15">
      <c r="A182" s="27" t="s">
        <v>24</v>
      </c>
      <c r="B182" s="41">
        <v>0.01</v>
      </c>
      <c r="C182" s="41">
        <v>0</v>
      </c>
      <c r="D182" s="41">
        <v>0</v>
      </c>
      <c r="E182" s="41">
        <v>0</v>
      </c>
      <c r="F182" s="397"/>
      <c r="G182" s="41">
        <v>0</v>
      </c>
      <c r="H182" s="42">
        <v>0</v>
      </c>
      <c r="I182" s="43">
        <f t="shared" si="55"/>
        <v>0.01</v>
      </c>
    </row>
    <row r="183" spans="1:20" ht="15.75" thickBot="1">
      <c r="A183" s="29" t="s">
        <v>25</v>
      </c>
      <c r="B183" s="44">
        <v>11.190786225942036</v>
      </c>
      <c r="C183" s="44">
        <v>0</v>
      </c>
      <c r="D183" s="44">
        <v>276.65260836011242</v>
      </c>
      <c r="E183" s="44">
        <v>291.04063340672752</v>
      </c>
      <c r="F183" s="398"/>
      <c r="G183" s="44">
        <v>26.029579470065553</v>
      </c>
      <c r="H183" s="45">
        <v>83.17959253715253</v>
      </c>
      <c r="I183" s="40">
        <f t="shared" si="55"/>
        <v>688.09320000000002</v>
      </c>
    </row>
    <row r="184" spans="1:20" ht="15">
      <c r="A184" s="30" t="s">
        <v>26</v>
      </c>
      <c r="B184" s="46">
        <f>SUM(B163:B183)</f>
        <v>69.08806070538003</v>
      </c>
      <c r="C184" s="46">
        <f t="shared" ref="C184" si="56">SUM(C163:C183)</f>
        <v>28.516706036858508</v>
      </c>
      <c r="D184" s="46">
        <f t="shared" ref="D184" si="57">SUM(D163:D183)</f>
        <v>1373.2786378438159</v>
      </c>
      <c r="E184" s="46">
        <f>SUM(E163:E183)</f>
        <v>291.59373436131466</v>
      </c>
      <c r="F184" s="46">
        <f t="shared" ref="F184" si="58">SUM(F163:F183)</f>
        <v>0</v>
      </c>
      <c r="G184" s="46">
        <f t="shared" ref="G184" si="59">SUM(G163:G183)</f>
        <v>26.029579470065553</v>
      </c>
      <c r="H184" s="46">
        <f t="shared" ref="H184" si="60">SUM(H163:H183)</f>
        <v>83.17959253715253</v>
      </c>
      <c r="I184" s="46">
        <f>SUM(I163:I183)</f>
        <v>1871.686310954587</v>
      </c>
    </row>
    <row r="185" spans="1:20" ht="15" thickBot="1">
      <c r="A185" s="31" t="s">
        <v>86</v>
      </c>
      <c r="B185" s="49">
        <f>IF($I184=0,"-",B184/$I184)</f>
        <v>3.6912200672207796E-2</v>
      </c>
      <c r="C185" s="49">
        <f t="shared" ref="C185:H185" si="61">IF($I184=0,"-",C184/$I184)</f>
        <v>1.523583619218467E-2</v>
      </c>
      <c r="D185" s="49">
        <f t="shared" si="61"/>
        <v>0.73371196327413646</v>
      </c>
      <c r="E185" s="49">
        <f t="shared" si="61"/>
        <v>0.15579198963772814</v>
      </c>
      <c r="F185" s="49">
        <f t="shared" si="61"/>
        <v>0</v>
      </c>
      <c r="G185" s="49">
        <f t="shared" si="61"/>
        <v>1.3907020272424865E-2</v>
      </c>
      <c r="H185" s="49">
        <f t="shared" si="61"/>
        <v>4.4440989951318143E-2</v>
      </c>
      <c r="I185" s="49">
        <f>SUM(B185:H185)</f>
        <v>1</v>
      </c>
    </row>
    <row r="186" spans="1:20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20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20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20" ht="15">
      <c r="A189" s="26" t="s">
        <v>7</v>
      </c>
      <c r="B189" s="38">
        <v>0</v>
      </c>
      <c r="C189" s="38">
        <v>0</v>
      </c>
      <c r="D189" s="38">
        <v>704</v>
      </c>
      <c r="E189" s="38">
        <v>0</v>
      </c>
      <c r="F189" s="396"/>
      <c r="G189" s="38">
        <v>0</v>
      </c>
      <c r="H189" s="39">
        <v>0</v>
      </c>
      <c r="I189" s="40">
        <f>SUM(B189:H189)</f>
        <v>704</v>
      </c>
    </row>
    <row r="190" spans="1:20" ht="15">
      <c r="A190" s="27" t="s">
        <v>8</v>
      </c>
      <c r="B190" s="41">
        <v>0</v>
      </c>
      <c r="C190" s="41">
        <v>0</v>
      </c>
      <c r="D190" s="41">
        <v>0.01</v>
      </c>
      <c r="E190" s="41">
        <v>0</v>
      </c>
      <c r="F190" s="397"/>
      <c r="G190" s="41">
        <v>0</v>
      </c>
      <c r="H190" s="42">
        <v>0</v>
      </c>
      <c r="I190" s="43">
        <f t="shared" ref="I190:I209" si="62">SUM(B190:H190)</f>
        <v>0.01</v>
      </c>
    </row>
    <row r="191" spans="1:20" ht="15">
      <c r="A191" s="28" t="s">
        <v>9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62"/>
        <v>0</v>
      </c>
    </row>
    <row r="192" spans="1:20" ht="15">
      <c r="A192" s="27" t="s">
        <v>10</v>
      </c>
      <c r="B192" s="41">
        <v>0</v>
      </c>
      <c r="C192" s="41">
        <v>0</v>
      </c>
      <c r="D192" s="41">
        <v>0.01</v>
      </c>
      <c r="E192" s="41">
        <v>0</v>
      </c>
      <c r="F192" s="397"/>
      <c r="G192" s="41">
        <v>0</v>
      </c>
      <c r="H192" s="42">
        <v>0</v>
      </c>
      <c r="I192" s="43">
        <f t="shared" si="62"/>
        <v>0.01</v>
      </c>
    </row>
    <row r="193" spans="1:9" ht="15">
      <c r="A193" s="28" t="s">
        <v>11</v>
      </c>
      <c r="B193" s="44">
        <v>0</v>
      </c>
      <c r="C193" s="44">
        <v>0</v>
      </c>
      <c r="D193" s="44">
        <v>0</v>
      </c>
      <c r="E193" s="44">
        <v>0</v>
      </c>
      <c r="F193" s="397"/>
      <c r="G193" s="44">
        <v>0</v>
      </c>
      <c r="H193" s="45">
        <v>0</v>
      </c>
      <c r="I193" s="40">
        <f t="shared" si="62"/>
        <v>0</v>
      </c>
    </row>
    <row r="194" spans="1:9" ht="15">
      <c r="A194" s="27" t="s">
        <v>12</v>
      </c>
      <c r="B194" s="41">
        <v>0</v>
      </c>
      <c r="C194" s="41">
        <v>0</v>
      </c>
      <c r="D194" s="41">
        <v>0</v>
      </c>
      <c r="E194" s="41">
        <v>0</v>
      </c>
      <c r="F194" s="397"/>
      <c r="G194" s="41">
        <v>0</v>
      </c>
      <c r="H194" s="42">
        <v>0</v>
      </c>
      <c r="I194" s="43">
        <f t="shared" si="62"/>
        <v>0</v>
      </c>
    </row>
    <row r="195" spans="1:9" ht="15">
      <c r="A195" s="28" t="s">
        <v>13</v>
      </c>
      <c r="B195" s="44">
        <v>0</v>
      </c>
      <c r="C195" s="44">
        <v>0</v>
      </c>
      <c r="D195" s="44">
        <v>0</v>
      </c>
      <c r="E195" s="44">
        <v>0</v>
      </c>
      <c r="F195" s="397"/>
      <c r="G195" s="44">
        <v>0</v>
      </c>
      <c r="H195" s="45">
        <v>0</v>
      </c>
      <c r="I195" s="40">
        <f t="shared" si="62"/>
        <v>0</v>
      </c>
    </row>
    <row r="196" spans="1:9" ht="15">
      <c r="A196" s="27" t="s">
        <v>14</v>
      </c>
      <c r="B196" s="41">
        <v>0</v>
      </c>
      <c r="C196" s="41">
        <v>0</v>
      </c>
      <c r="D196" s="41">
        <v>0</v>
      </c>
      <c r="E196" s="41">
        <v>7.1251296677264904</v>
      </c>
      <c r="F196" s="397"/>
      <c r="G196" s="41">
        <v>0</v>
      </c>
      <c r="H196" s="42">
        <v>0</v>
      </c>
      <c r="I196" s="43">
        <f t="shared" si="62"/>
        <v>7.1251296677264904</v>
      </c>
    </row>
    <row r="197" spans="1:9" ht="15">
      <c r="A197" s="28" t="s">
        <v>15</v>
      </c>
      <c r="B197" s="44">
        <v>2.3984557801124975</v>
      </c>
      <c r="C197" s="44">
        <v>0.74494466825457506</v>
      </c>
      <c r="D197" s="44">
        <v>34.856599551632925</v>
      </c>
      <c r="E197" s="44">
        <v>0</v>
      </c>
      <c r="F197" s="397"/>
      <c r="G197" s="44">
        <v>0</v>
      </c>
      <c r="H197" s="45">
        <v>0</v>
      </c>
      <c r="I197" s="40">
        <f t="shared" si="62"/>
        <v>38</v>
      </c>
    </row>
    <row r="198" spans="1:9" ht="15">
      <c r="A198" s="27" t="s">
        <v>16</v>
      </c>
      <c r="B198" s="41">
        <v>29.948346477808116</v>
      </c>
      <c r="C198" s="41">
        <v>13.305433839630236</v>
      </c>
      <c r="D198" s="41">
        <v>604.74621968256167</v>
      </c>
      <c r="E198" s="41">
        <v>0</v>
      </c>
      <c r="F198" s="397"/>
      <c r="G198" s="41">
        <v>0</v>
      </c>
      <c r="H198" s="42">
        <v>0</v>
      </c>
      <c r="I198" s="43">
        <f>SUM(B198:H198)</f>
        <v>648</v>
      </c>
    </row>
    <row r="199" spans="1:9" ht="15">
      <c r="A199" s="28" t="s">
        <v>17</v>
      </c>
      <c r="B199" s="44">
        <v>19.186846644688391</v>
      </c>
      <c r="C199" s="44">
        <v>0</v>
      </c>
      <c r="D199" s="44">
        <v>138.81315335531161</v>
      </c>
      <c r="E199" s="44">
        <v>0</v>
      </c>
      <c r="F199" s="397"/>
      <c r="G199" s="44">
        <v>0</v>
      </c>
      <c r="H199" s="45">
        <v>0</v>
      </c>
      <c r="I199" s="40">
        <f t="shared" si="62"/>
        <v>158</v>
      </c>
    </row>
    <row r="200" spans="1:9" ht="15">
      <c r="A200" s="27" t="s">
        <v>18</v>
      </c>
      <c r="B200" s="41">
        <v>0</v>
      </c>
      <c r="C200" s="41">
        <v>0</v>
      </c>
      <c r="D200" s="41">
        <v>1E-3</v>
      </c>
      <c r="E200" s="41">
        <v>0</v>
      </c>
      <c r="F200" s="397"/>
      <c r="G200" s="41">
        <v>0</v>
      </c>
      <c r="H200" s="42">
        <v>0</v>
      </c>
      <c r="I200" s="43">
        <f t="shared" si="62"/>
        <v>1E-3</v>
      </c>
    </row>
    <row r="201" spans="1:9" ht="15">
      <c r="A201" s="28" t="s">
        <v>139</v>
      </c>
      <c r="B201" s="44">
        <v>417.82282341779052</v>
      </c>
      <c r="C201" s="44">
        <v>22.448102485364156</v>
      </c>
      <c r="D201" s="44">
        <v>2337.4925627286189</v>
      </c>
      <c r="E201" s="44">
        <v>178.23651136822664</v>
      </c>
      <c r="F201" s="397"/>
      <c r="G201" s="44">
        <v>0</v>
      </c>
      <c r="H201" s="45">
        <v>0</v>
      </c>
      <c r="I201" s="40">
        <f>SUM(B201:H201)</f>
        <v>2956.0000000000005</v>
      </c>
    </row>
    <row r="202" spans="1:9" ht="15">
      <c r="A202" s="27" t="s">
        <v>19</v>
      </c>
      <c r="B202" s="41">
        <v>0</v>
      </c>
      <c r="C202" s="41">
        <v>0</v>
      </c>
      <c r="D202" s="41">
        <v>0</v>
      </c>
      <c r="E202" s="41">
        <v>0</v>
      </c>
      <c r="F202" s="397"/>
      <c r="G202" s="41">
        <v>0</v>
      </c>
      <c r="H202" s="42">
        <v>0</v>
      </c>
      <c r="I202" s="43">
        <f>SUM(B202:H202)</f>
        <v>0</v>
      </c>
    </row>
    <row r="203" spans="1:9" ht="15">
      <c r="A203" s="28" t="s">
        <v>20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62"/>
        <v>0</v>
      </c>
    </row>
    <row r="204" spans="1:9" ht="15">
      <c r="A204" s="27" t="s">
        <v>21</v>
      </c>
      <c r="B204" s="41">
        <v>1.8440806431794523</v>
      </c>
      <c r="C204" s="41">
        <v>0</v>
      </c>
      <c r="D204" s="41">
        <v>1580.1559193568207</v>
      </c>
      <c r="E204" s="41">
        <v>0</v>
      </c>
      <c r="F204" s="397"/>
      <c r="G204" s="41">
        <v>0</v>
      </c>
      <c r="H204" s="42">
        <v>0</v>
      </c>
      <c r="I204" s="43">
        <f>SUM(B204:H204)</f>
        <v>1582.0000000000002</v>
      </c>
    </row>
    <row r="205" spans="1:9" ht="15">
      <c r="A205" s="29" t="s">
        <v>59</v>
      </c>
      <c r="B205" s="44">
        <v>0.01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62"/>
        <v>0.01</v>
      </c>
    </row>
    <row r="206" spans="1:9" ht="15">
      <c r="A206" s="27" t="s">
        <v>22</v>
      </c>
      <c r="B206" s="41">
        <v>0</v>
      </c>
      <c r="C206" s="41">
        <v>0</v>
      </c>
      <c r="D206" s="41">
        <v>0.01</v>
      </c>
      <c r="E206" s="41">
        <v>0</v>
      </c>
      <c r="F206" s="397"/>
      <c r="G206" s="41">
        <v>0</v>
      </c>
      <c r="H206" s="42">
        <v>0</v>
      </c>
      <c r="I206" s="43">
        <f t="shared" si="62"/>
        <v>0.01</v>
      </c>
    </row>
    <row r="207" spans="1:9" ht="15">
      <c r="A207" s="29" t="s">
        <v>23</v>
      </c>
      <c r="B207" s="44">
        <v>0</v>
      </c>
      <c r="C207" s="44">
        <v>0</v>
      </c>
      <c r="D207" s="44">
        <v>0</v>
      </c>
      <c r="E207" s="44">
        <v>0</v>
      </c>
      <c r="F207" s="397"/>
      <c r="G207" s="44">
        <v>0</v>
      </c>
      <c r="H207" s="45">
        <v>0</v>
      </c>
      <c r="I207" s="40">
        <f t="shared" si="62"/>
        <v>0</v>
      </c>
    </row>
    <row r="208" spans="1:9" ht="15">
      <c r="A208" s="27" t="s">
        <v>24</v>
      </c>
      <c r="B208" s="41">
        <v>1.8324</v>
      </c>
      <c r="C208" s="41">
        <v>0</v>
      </c>
      <c r="D208" s="41">
        <v>0</v>
      </c>
      <c r="E208" s="41">
        <v>0</v>
      </c>
      <c r="F208" s="397"/>
      <c r="G208" s="41">
        <v>0</v>
      </c>
      <c r="H208" s="42">
        <v>0</v>
      </c>
      <c r="I208" s="43">
        <f t="shared" si="62"/>
        <v>1.8324</v>
      </c>
    </row>
    <row r="209" spans="1:20" ht="15.75" thickBot="1">
      <c r="A209" s="29" t="s">
        <v>25</v>
      </c>
      <c r="B209" s="44">
        <v>1.915153255601564</v>
      </c>
      <c r="C209" s="44">
        <v>0.6763246311512725</v>
      </c>
      <c r="D209" s="44">
        <v>512.81908797975143</v>
      </c>
      <c r="E209" s="44">
        <v>352.11597460288408</v>
      </c>
      <c r="F209" s="398"/>
      <c r="G209" s="44">
        <v>27.547054082651169</v>
      </c>
      <c r="H209" s="45">
        <v>1.6648054479606731</v>
      </c>
      <c r="I209" s="40">
        <f t="shared" si="62"/>
        <v>896.73840000000018</v>
      </c>
    </row>
    <row r="210" spans="1:20" ht="15">
      <c r="A210" s="30" t="s">
        <v>26</v>
      </c>
      <c r="B210" s="46">
        <f>SUM(B189:B209)</f>
        <v>474.95810621918054</v>
      </c>
      <c r="C210" s="46">
        <f t="shared" ref="C210" si="63">SUM(C189:C209)</f>
        <v>37.174805624400243</v>
      </c>
      <c r="D210" s="46">
        <f t="shared" ref="D210" si="64">SUM(D189:D209)</f>
        <v>5912.9145426546975</v>
      </c>
      <c r="E210" s="46">
        <f>SUM(E189:E209)</f>
        <v>537.47761563883728</v>
      </c>
      <c r="F210" s="46">
        <f t="shared" ref="F210" si="65">SUM(F189:F209)</f>
        <v>0</v>
      </c>
      <c r="G210" s="46">
        <f t="shared" ref="G210" si="66">SUM(G189:G209)</f>
        <v>27.547054082651169</v>
      </c>
      <c r="H210" s="46">
        <f t="shared" ref="H210" si="67">SUM(H189:H209)</f>
        <v>1.6648054479606731</v>
      </c>
      <c r="I210" s="46">
        <f>SUM(I189:I209)</f>
        <v>6991.736929667728</v>
      </c>
    </row>
    <row r="211" spans="1:20" ht="15" thickBot="1">
      <c r="A211" s="31" t="s">
        <v>86</v>
      </c>
      <c r="B211" s="49">
        <f>IF($I210=0,"-",B210/$I210)</f>
        <v>6.7931346816527349E-2</v>
      </c>
      <c r="C211" s="49">
        <f t="shared" ref="C211:F211" si="68">IF($I210=0,"-",C210/$I210)</f>
        <v>5.3169628660738131E-3</v>
      </c>
      <c r="D211" s="49">
        <f t="shared" si="68"/>
        <v>0.84570037490465189</v>
      </c>
      <c r="E211" s="49">
        <f>IF($I210=0,"-",E210/$I210)</f>
        <v>7.6873260685507525E-2</v>
      </c>
      <c r="F211" s="49">
        <f t="shared" si="68"/>
        <v>0</v>
      </c>
      <c r="G211" s="49">
        <f>IF($I210=0,"-",G210/$I210)</f>
        <v>3.9399443027900508E-3</v>
      </c>
      <c r="H211" s="49">
        <f>IF($I210=0,"-",H210/$I210)</f>
        <v>2.3811042444924919E-4</v>
      </c>
      <c r="I211" s="49">
        <f>SUM(B211:H211)</f>
        <v>0.99999999999999989</v>
      </c>
    </row>
    <row r="212" spans="1:20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20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20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20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>
        <v>0</v>
      </c>
      <c r="G215" s="38">
        <v>0</v>
      </c>
      <c r="H215" s="39">
        <v>0</v>
      </c>
      <c r="I215" s="40">
        <f>SUM(B215:H215)</f>
        <v>0</v>
      </c>
    </row>
    <row r="216" spans="1:20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69">SUM(B216:H216)</f>
        <v>0</v>
      </c>
    </row>
    <row r="217" spans="1:20" ht="15">
      <c r="A217" s="28" t="s">
        <v>9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69"/>
        <v>0</v>
      </c>
    </row>
    <row r="218" spans="1:20" ht="15">
      <c r="A218" s="27" t="s">
        <v>10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69"/>
        <v>0</v>
      </c>
    </row>
    <row r="219" spans="1:20" ht="15">
      <c r="A219" s="28" t="s">
        <v>11</v>
      </c>
      <c r="B219" s="44">
        <v>0</v>
      </c>
      <c r="C219" s="44">
        <v>0</v>
      </c>
      <c r="D219" s="44">
        <v>0</v>
      </c>
      <c r="E219" s="44">
        <v>0</v>
      </c>
      <c r="F219" s="397"/>
      <c r="G219" s="44">
        <v>0</v>
      </c>
      <c r="H219" s="45">
        <v>0</v>
      </c>
      <c r="I219" s="40">
        <f t="shared" si="69"/>
        <v>0</v>
      </c>
    </row>
    <row r="220" spans="1:20" ht="15">
      <c r="A220" s="27" t="s">
        <v>12</v>
      </c>
      <c r="B220" s="41">
        <v>0</v>
      </c>
      <c r="C220" s="41">
        <v>0</v>
      </c>
      <c r="D220" s="41">
        <v>0</v>
      </c>
      <c r="E220" s="41">
        <v>11.239783734579623</v>
      </c>
      <c r="F220" s="397"/>
      <c r="G220" s="41">
        <v>0</v>
      </c>
      <c r="H220" s="42">
        <v>0</v>
      </c>
      <c r="I220" s="43">
        <f t="shared" si="69"/>
        <v>11.239783734579623</v>
      </c>
    </row>
    <row r="221" spans="1:20" ht="15">
      <c r="A221" s="28" t="s">
        <v>13</v>
      </c>
      <c r="B221" s="44">
        <v>0</v>
      </c>
      <c r="C221" s="44">
        <v>0</v>
      </c>
      <c r="D221" s="44">
        <v>0</v>
      </c>
      <c r="E221" s="44">
        <v>0</v>
      </c>
      <c r="F221" s="397"/>
      <c r="G221" s="44">
        <v>0</v>
      </c>
      <c r="H221" s="45">
        <v>0</v>
      </c>
      <c r="I221" s="40">
        <f t="shared" si="69"/>
        <v>0</v>
      </c>
    </row>
    <row r="222" spans="1:20" ht="15">
      <c r="A222" s="27" t="s">
        <v>14</v>
      </c>
      <c r="B222" s="41">
        <v>0</v>
      </c>
      <c r="C222" s="41">
        <v>0</v>
      </c>
      <c r="D222" s="41">
        <v>0</v>
      </c>
      <c r="E222" s="41">
        <v>8.8915686729577181E-3</v>
      </c>
      <c r="F222" s="397"/>
      <c r="G222" s="41">
        <v>0</v>
      </c>
      <c r="H222" s="42">
        <v>0</v>
      </c>
      <c r="I222" s="43">
        <f t="shared" si="69"/>
        <v>8.8915686729577181E-3</v>
      </c>
    </row>
    <row r="223" spans="1:20" ht="15">
      <c r="A223" s="28" t="s">
        <v>15</v>
      </c>
      <c r="B223" s="44">
        <v>1.6303048766198767</v>
      </c>
      <c r="C223" s="44">
        <v>2.3696951233801231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69"/>
        <v>4</v>
      </c>
    </row>
    <row r="224" spans="1:20" ht="15">
      <c r="A224" s="27" t="s">
        <v>16</v>
      </c>
      <c r="B224" s="41">
        <v>0</v>
      </c>
      <c r="C224" s="41">
        <v>0</v>
      </c>
      <c r="D224" s="41">
        <v>73</v>
      </c>
      <c r="E224" s="41">
        <v>0</v>
      </c>
      <c r="F224" s="397"/>
      <c r="G224" s="41">
        <v>0</v>
      </c>
      <c r="H224" s="42">
        <v>0</v>
      </c>
      <c r="I224" s="43">
        <f>SUM(B224:H224)</f>
        <v>73</v>
      </c>
    </row>
    <row r="225" spans="1:9" ht="15">
      <c r="A225" s="28" t="s">
        <v>17</v>
      </c>
      <c r="B225" s="44">
        <v>41.390212102076447</v>
      </c>
      <c r="C225" s="44">
        <v>0</v>
      </c>
      <c r="D225" s="44">
        <v>163.94517662791131</v>
      </c>
      <c r="E225" s="44">
        <v>8.6646112700122586</v>
      </c>
      <c r="F225" s="397"/>
      <c r="G225" s="44">
        <v>0</v>
      </c>
      <c r="H225" s="45">
        <v>0</v>
      </c>
      <c r="I225" s="40">
        <f>SUM(B225:H225)</f>
        <v>214</v>
      </c>
    </row>
    <row r="226" spans="1:9" ht="15">
      <c r="A226" s="27" t="s">
        <v>18</v>
      </c>
      <c r="B226" s="41">
        <v>0</v>
      </c>
      <c r="C226" s="41">
        <v>0</v>
      </c>
      <c r="D226" s="41">
        <v>0</v>
      </c>
      <c r="E226" s="41">
        <v>0</v>
      </c>
      <c r="F226" s="397"/>
      <c r="G226" s="41">
        <v>0</v>
      </c>
      <c r="H226" s="42">
        <v>0</v>
      </c>
      <c r="I226" s="43">
        <f t="shared" si="69"/>
        <v>0</v>
      </c>
    </row>
    <row r="227" spans="1:9" ht="15">
      <c r="A227" s="28" t="s">
        <v>139</v>
      </c>
      <c r="B227" s="44">
        <v>136.41720535209976</v>
      </c>
      <c r="C227" s="44">
        <v>0</v>
      </c>
      <c r="D227" s="44">
        <v>64.41665240411956</v>
      </c>
      <c r="E227" s="44">
        <v>141.16614224378071</v>
      </c>
      <c r="F227" s="397"/>
      <c r="G227" s="44">
        <v>0</v>
      </c>
      <c r="H227" s="45">
        <v>0</v>
      </c>
      <c r="I227" s="40">
        <f>SUM(B227:H227)</f>
        <v>342</v>
      </c>
    </row>
    <row r="228" spans="1:9" ht="15">
      <c r="A228" s="27" t="s">
        <v>19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69"/>
        <v>0</v>
      </c>
    </row>
    <row r="229" spans="1:9" ht="15">
      <c r="A229" s="28" t="s">
        <v>20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69"/>
        <v>0</v>
      </c>
    </row>
    <row r="230" spans="1:9" ht="15">
      <c r="A230" s="27" t="s">
        <v>21</v>
      </c>
      <c r="B230" s="41">
        <v>8.1596488636258933E-3</v>
      </c>
      <c r="C230" s="41">
        <v>0</v>
      </c>
      <c r="D230" s="41">
        <v>6.991840351136374</v>
      </c>
      <c r="E230" s="41">
        <v>0</v>
      </c>
      <c r="F230" s="397"/>
      <c r="G230" s="41">
        <v>0</v>
      </c>
      <c r="H230" s="42">
        <v>0</v>
      </c>
      <c r="I230" s="43">
        <f>SUM(B230:H230)</f>
        <v>7</v>
      </c>
    </row>
    <row r="231" spans="1:9" ht="15">
      <c r="A231" s="29" t="s">
        <v>59</v>
      </c>
      <c r="B231" s="44">
        <v>0.01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69"/>
        <v>0.01</v>
      </c>
    </row>
    <row r="232" spans="1:9" ht="15">
      <c r="A232" s="27" t="s">
        <v>22</v>
      </c>
      <c r="B232" s="41">
        <v>0.01</v>
      </c>
      <c r="C232" s="41">
        <v>0</v>
      </c>
      <c r="D232" s="41">
        <v>0</v>
      </c>
      <c r="E232" s="41">
        <v>0</v>
      </c>
      <c r="F232" s="397"/>
      <c r="G232" s="41">
        <v>0</v>
      </c>
      <c r="H232" s="42">
        <v>0</v>
      </c>
      <c r="I232" s="43">
        <f t="shared" si="69"/>
        <v>0.01</v>
      </c>
    </row>
    <row r="233" spans="1:9" ht="15">
      <c r="A233" s="29" t="s">
        <v>23</v>
      </c>
      <c r="B233" s="44">
        <v>0.01</v>
      </c>
      <c r="C233" s="44">
        <v>0</v>
      </c>
      <c r="D233" s="44">
        <v>0</v>
      </c>
      <c r="E233" s="44">
        <v>0</v>
      </c>
      <c r="F233" s="397"/>
      <c r="G233" s="44">
        <v>0</v>
      </c>
      <c r="H233" s="45">
        <v>0</v>
      </c>
      <c r="I233" s="40">
        <f t="shared" si="69"/>
        <v>0.01</v>
      </c>
    </row>
    <row r="234" spans="1:9" ht="15">
      <c r="A234" s="27" t="s">
        <v>24</v>
      </c>
      <c r="B234" s="41">
        <v>176.28874917753831</v>
      </c>
      <c r="C234" s="41">
        <v>0</v>
      </c>
      <c r="D234" s="41">
        <v>40.596850822461718</v>
      </c>
      <c r="E234" s="41">
        <v>0</v>
      </c>
      <c r="F234" s="397"/>
      <c r="G234" s="41">
        <v>0</v>
      </c>
      <c r="H234" s="42">
        <v>0</v>
      </c>
      <c r="I234" s="43">
        <f t="shared" si="69"/>
        <v>216.88560000000001</v>
      </c>
    </row>
    <row r="235" spans="1:9" ht="15.75" thickBot="1">
      <c r="A235" s="29" t="s">
        <v>25</v>
      </c>
      <c r="B235" s="44">
        <v>108.79195302834829</v>
      </c>
      <c r="C235" s="44">
        <v>0</v>
      </c>
      <c r="D235" s="44">
        <v>400.87439284611207</v>
      </c>
      <c r="E235" s="44">
        <v>296.91515463966755</v>
      </c>
      <c r="F235" s="398"/>
      <c r="G235" s="44">
        <v>89.64616157712112</v>
      </c>
      <c r="H235" s="45">
        <v>10.475537908750958</v>
      </c>
      <c r="I235" s="40">
        <f t="shared" si="69"/>
        <v>906.70320000000004</v>
      </c>
    </row>
    <row r="236" spans="1:9" ht="15">
      <c r="A236" s="30" t="s">
        <v>26</v>
      </c>
      <c r="B236" s="46">
        <f>SUM(B215:B235)</f>
        <v>464.55658418554628</v>
      </c>
      <c r="C236" s="46">
        <f t="shared" ref="C236" si="70">SUM(C215:C235)</f>
        <v>2.3696951233801231</v>
      </c>
      <c r="D236" s="46">
        <f>SUM(D215:D235)</f>
        <v>749.82491305174108</v>
      </c>
      <c r="E236" s="46">
        <f t="shared" ref="E236" si="71">SUM(E215:E235)</f>
        <v>457.99458345671309</v>
      </c>
      <c r="F236" s="46">
        <f t="shared" ref="F236" si="72">SUM(F215:F235)</f>
        <v>0</v>
      </c>
      <c r="G236" s="46">
        <f t="shared" ref="G236" si="73">SUM(G215:G235)</f>
        <v>89.64616157712112</v>
      </c>
      <c r="H236" s="46">
        <f t="shared" ref="H236" si="74">SUM(H215:H235)</f>
        <v>10.475537908750958</v>
      </c>
      <c r="I236" s="46">
        <f>SUM(I215:I235)</f>
        <v>1774.8674753032528</v>
      </c>
    </row>
    <row r="237" spans="1:9" ht="15" thickBot="1">
      <c r="A237" s="31" t="s">
        <v>86</v>
      </c>
      <c r="B237" s="49">
        <f>IF($I236=0,"-",B236/$I236)</f>
        <v>0.26174156135582599</v>
      </c>
      <c r="C237" s="49">
        <f t="shared" ref="C237:H237" si="75">IF($I236=0,"-",C236/$I236)</f>
        <v>1.3351391900261389E-3</v>
      </c>
      <c r="D237" s="49">
        <f t="shared" si="75"/>
        <v>0.42246811296354758</v>
      </c>
      <c r="E237" s="49">
        <f t="shared" si="75"/>
        <v>0.25804438349880765</v>
      </c>
      <c r="F237" s="49">
        <f t="shared" si="75"/>
        <v>0</v>
      </c>
      <c r="G237" s="49">
        <f t="shared" si="75"/>
        <v>5.0508650828594528E-2</v>
      </c>
      <c r="H237" s="49">
        <f t="shared" si="75"/>
        <v>5.9021521631980513E-3</v>
      </c>
      <c r="I237" s="49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53" ht="15">
      <c r="A241" s="26" t="s">
        <v>7</v>
      </c>
      <c r="B241" s="38">
        <v>0</v>
      </c>
      <c r="C241" s="38">
        <v>0</v>
      </c>
      <c r="D241" s="38">
        <v>1E-3</v>
      </c>
      <c r="E241" s="38">
        <v>0</v>
      </c>
      <c r="F241" s="396"/>
      <c r="G241" s="38">
        <v>0</v>
      </c>
      <c r="H241" s="39">
        <v>0</v>
      </c>
      <c r="I241" s="40">
        <f>SUM(B241:H241)</f>
        <v>1E-3</v>
      </c>
    </row>
    <row r="242" spans="1:53" ht="15">
      <c r="A242" s="27" t="s">
        <v>8</v>
      </c>
      <c r="B242" s="41">
        <v>0</v>
      </c>
      <c r="C242" s="41">
        <v>0</v>
      </c>
      <c r="D242" s="41">
        <v>1E-3</v>
      </c>
      <c r="E242" s="41">
        <v>0</v>
      </c>
      <c r="F242" s="397"/>
      <c r="G242" s="41">
        <v>0</v>
      </c>
      <c r="H242" s="42">
        <v>0</v>
      </c>
      <c r="I242" s="43">
        <f t="shared" ref="I242:I261" si="76">SUM(B242:H242)</f>
        <v>1E-3</v>
      </c>
    </row>
    <row r="243" spans="1:53" ht="15">
      <c r="A243" s="28" t="s">
        <v>9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76"/>
        <v>0</v>
      </c>
    </row>
    <row r="244" spans="1:53" ht="15">
      <c r="A244" s="27" t="s">
        <v>10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76"/>
        <v>0</v>
      </c>
    </row>
    <row r="245" spans="1:53" ht="15">
      <c r="A245" s="28" t="s">
        <v>11</v>
      </c>
      <c r="B245" s="44">
        <v>0</v>
      </c>
      <c r="C245" s="44">
        <v>0</v>
      </c>
      <c r="D245" s="44">
        <v>0</v>
      </c>
      <c r="E245" s="44">
        <v>0</v>
      </c>
      <c r="F245" s="397"/>
      <c r="G245" s="44">
        <v>0</v>
      </c>
      <c r="H245" s="45">
        <v>0</v>
      </c>
      <c r="I245" s="40">
        <f t="shared" si="76"/>
        <v>0</v>
      </c>
    </row>
    <row r="246" spans="1:53" ht="15">
      <c r="A246" s="27" t="s">
        <v>12</v>
      </c>
      <c r="B246" s="41">
        <v>0</v>
      </c>
      <c r="C246" s="41">
        <v>0</v>
      </c>
      <c r="D246" s="41">
        <v>0</v>
      </c>
      <c r="E246" s="41">
        <v>0.38077149530202709</v>
      </c>
      <c r="F246" s="397"/>
      <c r="G246" s="41">
        <v>0</v>
      </c>
      <c r="H246" s="42">
        <v>0</v>
      </c>
      <c r="I246" s="43">
        <f t="shared" si="76"/>
        <v>0.38077149530202709</v>
      </c>
    </row>
    <row r="247" spans="1:53" ht="15">
      <c r="A247" s="28" t="s">
        <v>13</v>
      </c>
      <c r="B247" s="44">
        <v>0</v>
      </c>
      <c r="C247" s="44">
        <v>0</v>
      </c>
      <c r="D247" s="44">
        <v>0.01</v>
      </c>
      <c r="E247" s="44">
        <v>0</v>
      </c>
      <c r="F247" s="397"/>
      <c r="G247" s="44">
        <v>0</v>
      </c>
      <c r="H247" s="45">
        <v>0</v>
      </c>
      <c r="I247" s="40">
        <f t="shared" si="76"/>
        <v>0.01</v>
      </c>
    </row>
    <row r="248" spans="1:53" ht="15">
      <c r="A248" s="27" t="s">
        <v>14</v>
      </c>
      <c r="B248" s="41">
        <v>0</v>
      </c>
      <c r="C248" s="41">
        <v>0</v>
      </c>
      <c r="D248" s="41">
        <v>0</v>
      </c>
      <c r="E248" s="41">
        <v>2.3311077059160765</v>
      </c>
      <c r="F248" s="397"/>
      <c r="G248" s="41">
        <v>0</v>
      </c>
      <c r="H248" s="42">
        <v>0</v>
      </c>
      <c r="I248" s="43">
        <f t="shared" si="76"/>
        <v>2.3311077059160765</v>
      </c>
    </row>
    <row r="249" spans="1:53" ht="15">
      <c r="A249" s="28" t="s">
        <v>15</v>
      </c>
      <c r="B249" s="44">
        <v>43.661008220856772</v>
      </c>
      <c r="C249" s="44">
        <v>9.5602557633259463E-2</v>
      </c>
      <c r="D249" s="44">
        <v>23.243389221509968</v>
      </c>
      <c r="E249" s="44">
        <v>0</v>
      </c>
      <c r="F249" s="397"/>
      <c r="G249" s="44">
        <v>0</v>
      </c>
      <c r="H249" s="45">
        <v>0</v>
      </c>
      <c r="I249" s="40">
        <f t="shared" si="76"/>
        <v>67</v>
      </c>
    </row>
    <row r="250" spans="1:53" ht="15">
      <c r="A250" s="27" t="s">
        <v>16</v>
      </c>
      <c r="B250" s="41">
        <v>646.35654070542137</v>
      </c>
      <c r="C250" s="41">
        <v>3.2558150670246545E-3</v>
      </c>
      <c r="D250" s="41">
        <v>181.64020347951165</v>
      </c>
      <c r="E250" s="41">
        <v>0</v>
      </c>
      <c r="F250" s="397"/>
      <c r="G250" s="41">
        <v>0</v>
      </c>
      <c r="H250" s="42">
        <v>0</v>
      </c>
      <c r="I250" s="43">
        <f>SUM(B250:H250)</f>
        <v>828.00000000000011</v>
      </c>
    </row>
    <row r="251" spans="1:53" ht="15">
      <c r="A251" s="28" t="s">
        <v>17</v>
      </c>
      <c r="B251" s="44">
        <v>47.083328693302384</v>
      </c>
      <c r="C251" s="44">
        <v>0</v>
      </c>
      <c r="D251" s="44">
        <v>114.34594774341078</v>
      </c>
      <c r="E251" s="44">
        <v>2.5707235632868319</v>
      </c>
      <c r="F251" s="397"/>
      <c r="G251" s="44">
        <v>0</v>
      </c>
      <c r="H251" s="45">
        <v>0</v>
      </c>
      <c r="I251" s="40">
        <f>SUM(B251:H251)</f>
        <v>164</v>
      </c>
    </row>
    <row r="252" spans="1:53" ht="15">
      <c r="A252" s="27" t="s">
        <v>18</v>
      </c>
      <c r="B252" s="41">
        <v>0</v>
      </c>
      <c r="C252" s="41">
        <v>0</v>
      </c>
      <c r="D252" s="41">
        <v>0</v>
      </c>
      <c r="E252" s="41">
        <v>0</v>
      </c>
      <c r="F252" s="397"/>
      <c r="G252" s="41">
        <v>0</v>
      </c>
      <c r="H252" s="42">
        <v>0</v>
      </c>
      <c r="I252" s="43">
        <f t="shared" si="76"/>
        <v>0</v>
      </c>
    </row>
    <row r="253" spans="1:53" ht="15">
      <c r="A253" s="28" t="s">
        <v>139</v>
      </c>
      <c r="B253" s="44">
        <v>299.3546258766317</v>
      </c>
      <c r="C253" s="44">
        <v>20.364924621520704</v>
      </c>
      <c r="D253" s="44">
        <v>273.28044950184756</v>
      </c>
      <c r="E253" s="44">
        <v>0</v>
      </c>
      <c r="F253" s="397"/>
      <c r="G253" s="44">
        <v>0</v>
      </c>
      <c r="H253" s="45">
        <v>0</v>
      </c>
      <c r="I253" s="40">
        <f>SUM(B253:H253)</f>
        <v>593</v>
      </c>
    </row>
    <row r="254" spans="1:53" ht="15">
      <c r="A254" s="27" t="s">
        <v>19</v>
      </c>
      <c r="B254" s="41">
        <v>0</v>
      </c>
      <c r="C254" s="41">
        <v>0</v>
      </c>
      <c r="D254" s="41">
        <v>0</v>
      </c>
      <c r="E254" s="41">
        <v>0</v>
      </c>
      <c r="F254" s="397"/>
      <c r="G254" s="41">
        <v>0</v>
      </c>
      <c r="H254" s="42">
        <v>0</v>
      </c>
      <c r="I254" s="43">
        <f t="shared" si="76"/>
        <v>0</v>
      </c>
    </row>
    <row r="255" spans="1:53" ht="15">
      <c r="A255" s="28" t="s">
        <v>20</v>
      </c>
      <c r="B255" s="44">
        <v>0</v>
      </c>
      <c r="C255" s="44">
        <v>0</v>
      </c>
      <c r="D255" s="44">
        <v>0</v>
      </c>
      <c r="E255" s="44">
        <v>0</v>
      </c>
      <c r="F255" s="397"/>
      <c r="G255" s="44">
        <v>0</v>
      </c>
      <c r="H255" s="45">
        <v>0</v>
      </c>
      <c r="I255" s="40">
        <f t="shared" si="76"/>
        <v>0</v>
      </c>
    </row>
    <row r="256" spans="1:53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20" ht="15">
      <c r="A257" s="29" t="s">
        <v>59</v>
      </c>
      <c r="B257" s="44">
        <v>1E-3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76"/>
        <v>1E-3</v>
      </c>
    </row>
    <row r="258" spans="1:20" ht="15">
      <c r="A258" s="27" t="s">
        <v>22</v>
      </c>
      <c r="B258" s="41">
        <v>1.8015615674484757</v>
      </c>
      <c r="C258" s="41">
        <v>5.2455874439675423</v>
      </c>
      <c r="D258" s="41">
        <v>2.952850988583982</v>
      </c>
      <c r="E258" s="41">
        <v>0</v>
      </c>
      <c r="F258" s="397"/>
      <c r="G258" s="41">
        <v>0</v>
      </c>
      <c r="H258" s="42">
        <v>0</v>
      </c>
      <c r="I258" s="43">
        <f t="shared" si="76"/>
        <v>10</v>
      </c>
    </row>
    <row r="259" spans="1:20" ht="15">
      <c r="A259" s="29" t="s">
        <v>23</v>
      </c>
      <c r="B259" s="44">
        <v>1E-3</v>
      </c>
      <c r="C259" s="44">
        <v>0</v>
      </c>
      <c r="D259" s="44">
        <v>0</v>
      </c>
      <c r="E259" s="44">
        <v>0</v>
      </c>
      <c r="F259" s="397"/>
      <c r="G259" s="44">
        <v>0</v>
      </c>
      <c r="H259" s="45">
        <v>0</v>
      </c>
      <c r="I259" s="40">
        <f t="shared" si="76"/>
        <v>1E-3</v>
      </c>
    </row>
    <row r="260" spans="1:20" ht="15">
      <c r="A260" s="27" t="s">
        <v>24</v>
      </c>
      <c r="B260" s="41">
        <v>124.92528306347464</v>
      </c>
      <c r="C260" s="41">
        <v>0</v>
      </c>
      <c r="D260" s="41">
        <v>2.237516936525358</v>
      </c>
      <c r="E260" s="41">
        <v>0</v>
      </c>
      <c r="F260" s="397"/>
      <c r="G260" s="41">
        <v>0</v>
      </c>
      <c r="H260" s="42">
        <v>0</v>
      </c>
      <c r="I260" s="43">
        <f t="shared" si="76"/>
        <v>127.16279999999999</v>
      </c>
    </row>
    <row r="261" spans="1:20" ht="15.75" thickBot="1">
      <c r="A261" s="29" t="s">
        <v>25</v>
      </c>
      <c r="B261" s="44">
        <v>30.375366937776011</v>
      </c>
      <c r="C261" s="44">
        <v>7.4330314509899909E-2</v>
      </c>
      <c r="D261" s="44">
        <v>478.07913737017429</v>
      </c>
      <c r="E261" s="44">
        <v>302.39500865567641</v>
      </c>
      <c r="F261" s="398"/>
      <c r="G261" s="44">
        <v>580.90848363514135</v>
      </c>
      <c r="H261" s="45">
        <v>15.033273086721955</v>
      </c>
      <c r="I261" s="40">
        <f t="shared" si="76"/>
        <v>1406.8655999999999</v>
      </c>
    </row>
    <row r="262" spans="1:20" ht="15">
      <c r="A262" s="30" t="s">
        <v>26</v>
      </c>
      <c r="B262" s="46">
        <f>SUM(B241:B261)</f>
        <v>1193.5597150649114</v>
      </c>
      <c r="C262" s="46">
        <f t="shared" ref="C262" si="77">SUM(C241:C261)</f>
        <v>25.783700752698429</v>
      </c>
      <c r="D262" s="46">
        <f t="shared" ref="D262" si="78">SUM(D241:D261)</f>
        <v>1075.7914952415636</v>
      </c>
      <c r="E262" s="46">
        <f t="shared" ref="E262" si="79">SUM(E241:E261)</f>
        <v>307.67761142018134</v>
      </c>
      <c r="F262" s="46">
        <f t="shared" ref="F262" si="80">SUM(F241:F261)</f>
        <v>0</v>
      </c>
      <c r="G262" s="46">
        <f t="shared" ref="G262" si="81">SUM(G241:G261)</f>
        <v>580.90848363514135</v>
      </c>
      <c r="H262" s="46">
        <f t="shared" ref="H262" si="82">SUM(H241:H261)</f>
        <v>15.033273086721955</v>
      </c>
      <c r="I262" s="46">
        <f>SUM(I241:I261)</f>
        <v>3198.7542792012182</v>
      </c>
    </row>
    <row r="263" spans="1:20" ht="15" thickBot="1">
      <c r="A263" s="31" t="s">
        <v>86</v>
      </c>
      <c r="B263" s="49">
        <f>IF($I262=0,"-",B262/$I262)</f>
        <v>0.37313266693400499</v>
      </c>
      <c r="C263" s="49">
        <f t="shared" ref="C263:H263" si="83">IF($I262=0,"-",C262/$I262)</f>
        <v>8.060544356391466E-3</v>
      </c>
      <c r="D263" s="49">
        <f t="shared" si="83"/>
        <v>0.33631576587064588</v>
      </c>
      <c r="E263" s="49">
        <f t="shared" si="83"/>
        <v>9.6186697871964558E-2</v>
      </c>
      <c r="F263" s="49">
        <f t="shared" si="83"/>
        <v>0</v>
      </c>
      <c r="G263" s="49">
        <f t="shared" si="83"/>
        <v>0.18160459758109454</v>
      </c>
      <c r="H263" s="49">
        <f t="shared" si="83"/>
        <v>4.6997273858984919E-3</v>
      </c>
      <c r="I263" s="49">
        <f>SUM(B263:H263)</f>
        <v>0.99999999999999989</v>
      </c>
    </row>
    <row r="264" spans="1:20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20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20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20" ht="15">
      <c r="A267" s="26" t="s">
        <v>7</v>
      </c>
      <c r="B267" s="38">
        <v>0</v>
      </c>
      <c r="C267" s="38">
        <v>0</v>
      </c>
      <c r="D267" s="38">
        <v>0.01</v>
      </c>
      <c r="E267" s="38">
        <v>0</v>
      </c>
      <c r="F267" s="396"/>
      <c r="G267" s="38">
        <v>0</v>
      </c>
      <c r="H267" s="39">
        <v>0</v>
      </c>
      <c r="I267" s="40">
        <f>SUM(B267:H267)</f>
        <v>0.01</v>
      </c>
    </row>
    <row r="268" spans="1:20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84">SUM(B268:H268)</f>
        <v>0</v>
      </c>
    </row>
    <row r="269" spans="1:20" ht="15">
      <c r="A269" s="28" t="s">
        <v>9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84"/>
        <v>0</v>
      </c>
    </row>
    <row r="270" spans="1:20" ht="15">
      <c r="A270" s="27" t="s">
        <v>10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84"/>
        <v>0</v>
      </c>
    </row>
    <row r="271" spans="1:20" ht="15">
      <c r="A271" s="28" t="s">
        <v>11</v>
      </c>
      <c r="B271" s="44">
        <v>0</v>
      </c>
      <c r="C271" s="44">
        <v>0</v>
      </c>
      <c r="D271" s="44">
        <v>0</v>
      </c>
      <c r="E271" s="44">
        <v>0</v>
      </c>
      <c r="F271" s="397"/>
      <c r="G271" s="44">
        <v>0</v>
      </c>
      <c r="H271" s="45">
        <v>0</v>
      </c>
      <c r="I271" s="40">
        <f t="shared" si="84"/>
        <v>0</v>
      </c>
    </row>
    <row r="272" spans="1:20" ht="15">
      <c r="A272" s="27" t="s">
        <v>12</v>
      </c>
      <c r="B272" s="41">
        <v>0</v>
      </c>
      <c r="C272" s="41">
        <v>0</v>
      </c>
      <c r="D272" s="41">
        <v>0</v>
      </c>
      <c r="E272" s="41">
        <v>1.8451308362485475E-2</v>
      </c>
      <c r="F272" s="397"/>
      <c r="G272" s="41">
        <v>0</v>
      </c>
      <c r="H272" s="42">
        <v>0</v>
      </c>
      <c r="I272" s="43">
        <f t="shared" si="84"/>
        <v>1.8451308362485475E-2</v>
      </c>
    </row>
    <row r="273" spans="1:9" ht="15">
      <c r="A273" s="28" t="s">
        <v>13</v>
      </c>
      <c r="B273" s="44">
        <v>0</v>
      </c>
      <c r="C273" s="44">
        <v>0</v>
      </c>
      <c r="D273" s="44">
        <v>1E-3</v>
      </c>
      <c r="E273" s="44">
        <v>0</v>
      </c>
      <c r="F273" s="397"/>
      <c r="G273" s="44">
        <v>0</v>
      </c>
      <c r="H273" s="45">
        <v>0</v>
      </c>
      <c r="I273" s="40">
        <f t="shared" si="84"/>
        <v>1E-3</v>
      </c>
    </row>
    <row r="274" spans="1:9" ht="15">
      <c r="A274" s="27" t="s">
        <v>14</v>
      </c>
      <c r="B274" s="41">
        <v>0</v>
      </c>
      <c r="C274" s="41">
        <v>0</v>
      </c>
      <c r="D274" s="41">
        <v>0</v>
      </c>
      <c r="E274" s="41">
        <v>9.3691133229839281</v>
      </c>
      <c r="F274" s="397"/>
      <c r="G274" s="41">
        <v>0</v>
      </c>
      <c r="H274" s="42">
        <v>0</v>
      </c>
      <c r="I274" s="43">
        <f t="shared" si="84"/>
        <v>9.3691133229839281</v>
      </c>
    </row>
    <row r="275" spans="1:9" ht="15">
      <c r="A275" s="28" t="s">
        <v>15</v>
      </c>
      <c r="B275" s="44">
        <v>0.77656526270064796</v>
      </c>
      <c r="C275" s="44">
        <v>3.2221948041089105E-2</v>
      </c>
      <c r="D275" s="44">
        <v>3.1912127892582633</v>
      </c>
      <c r="E275" s="44">
        <v>0</v>
      </c>
      <c r="F275" s="397"/>
      <c r="G275" s="44">
        <v>0</v>
      </c>
      <c r="H275" s="45">
        <v>0</v>
      </c>
      <c r="I275" s="40">
        <f t="shared" si="84"/>
        <v>4</v>
      </c>
    </row>
    <row r="276" spans="1:9" ht="15">
      <c r="A276" s="27" t="s">
        <v>16</v>
      </c>
      <c r="B276" s="41">
        <v>47.339415766663343</v>
      </c>
      <c r="C276" s="41">
        <v>53.31836981275324</v>
      </c>
      <c r="D276" s="41">
        <v>27.342214420583417</v>
      </c>
      <c r="E276" s="41">
        <v>0</v>
      </c>
      <c r="F276" s="397"/>
      <c r="G276" s="41">
        <v>0</v>
      </c>
      <c r="H276" s="42">
        <v>0</v>
      </c>
      <c r="I276" s="43">
        <f>SUM(B276:H276)</f>
        <v>128</v>
      </c>
    </row>
    <row r="277" spans="1:9" ht="15">
      <c r="A277" s="28" t="s">
        <v>17</v>
      </c>
      <c r="B277" s="44">
        <v>0</v>
      </c>
      <c r="C277" s="44">
        <v>0</v>
      </c>
      <c r="D277" s="44">
        <v>1E-3</v>
      </c>
      <c r="E277" s="44">
        <v>0</v>
      </c>
      <c r="F277" s="397"/>
      <c r="G277" s="44">
        <v>0</v>
      </c>
      <c r="H277" s="45">
        <v>0</v>
      </c>
      <c r="I277" s="40">
        <f>SUM(B277:H277)</f>
        <v>1E-3</v>
      </c>
    </row>
    <row r="278" spans="1:9" ht="15">
      <c r="A278" s="27" t="s">
        <v>18</v>
      </c>
      <c r="B278" s="41">
        <v>0</v>
      </c>
      <c r="C278" s="41">
        <v>0</v>
      </c>
      <c r="D278" s="41">
        <v>0</v>
      </c>
      <c r="E278" s="41">
        <v>0</v>
      </c>
      <c r="F278" s="397"/>
      <c r="G278" s="41">
        <v>0</v>
      </c>
      <c r="H278" s="42">
        <v>0</v>
      </c>
      <c r="I278" s="43">
        <f t="shared" si="84"/>
        <v>0</v>
      </c>
    </row>
    <row r="279" spans="1:9" ht="15">
      <c r="A279" s="28" t="s">
        <v>139</v>
      </c>
      <c r="B279" s="44">
        <v>21.832758722335726</v>
      </c>
      <c r="C279" s="44">
        <v>0</v>
      </c>
      <c r="D279" s="44">
        <v>857.16724127766429</v>
      </c>
      <c r="E279" s="44">
        <v>0</v>
      </c>
      <c r="F279" s="397"/>
      <c r="G279" s="44">
        <v>0</v>
      </c>
      <c r="H279" s="45">
        <v>0</v>
      </c>
      <c r="I279" s="40">
        <f>SUM(B279:H279)</f>
        <v>879</v>
      </c>
    </row>
    <row r="280" spans="1:9" ht="15">
      <c r="A280" s="27" t="s">
        <v>19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84"/>
        <v>0</v>
      </c>
    </row>
    <row r="281" spans="1:9" ht="15">
      <c r="A281" s="28" t="s">
        <v>20</v>
      </c>
      <c r="B281" s="44">
        <v>0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84"/>
        <v>0</v>
      </c>
    </row>
    <row r="282" spans="1:9" ht="15">
      <c r="A282" s="27" t="s">
        <v>21</v>
      </c>
      <c r="B282" s="41">
        <v>0</v>
      </c>
      <c r="C282" s="41">
        <v>0</v>
      </c>
      <c r="D282" s="41">
        <v>1.0000000000000001E-5</v>
      </c>
      <c r="E282" s="41">
        <v>0</v>
      </c>
      <c r="F282" s="397"/>
      <c r="G282" s="41">
        <v>0</v>
      </c>
      <c r="H282" s="42">
        <v>0</v>
      </c>
      <c r="I282" s="43">
        <f>SUM(B282:H282)</f>
        <v>1.0000000000000001E-5</v>
      </c>
    </row>
    <row r="283" spans="1:9" ht="15">
      <c r="A283" s="29" t="s">
        <v>59</v>
      </c>
      <c r="B283" s="44">
        <v>1E-3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84"/>
        <v>1E-3</v>
      </c>
    </row>
    <row r="284" spans="1:9" ht="15">
      <c r="A284" s="27" t="s">
        <v>22</v>
      </c>
      <c r="B284" s="41">
        <v>1E-3</v>
      </c>
      <c r="C284" s="41">
        <v>0</v>
      </c>
      <c r="D284" s="41">
        <v>0</v>
      </c>
      <c r="E284" s="41">
        <v>0</v>
      </c>
      <c r="F284" s="397"/>
      <c r="G284" s="41">
        <v>0</v>
      </c>
      <c r="H284" s="42">
        <v>0</v>
      </c>
      <c r="I284" s="43">
        <f t="shared" si="84"/>
        <v>1E-3</v>
      </c>
    </row>
    <row r="285" spans="1:9" ht="15">
      <c r="A285" s="29" t="s">
        <v>23</v>
      </c>
      <c r="B285" s="44">
        <v>0</v>
      </c>
      <c r="C285" s="44">
        <v>0</v>
      </c>
      <c r="D285" s="44">
        <v>0</v>
      </c>
      <c r="E285" s="44">
        <v>0</v>
      </c>
      <c r="F285" s="397"/>
      <c r="G285" s="44">
        <v>0</v>
      </c>
      <c r="H285" s="45">
        <v>0</v>
      </c>
      <c r="I285" s="40">
        <f t="shared" si="84"/>
        <v>0</v>
      </c>
    </row>
    <row r="286" spans="1:9" ht="15">
      <c r="A286" s="27" t="s">
        <v>24</v>
      </c>
      <c r="B286" s="41">
        <v>1E-4</v>
      </c>
      <c r="C286" s="41">
        <v>0</v>
      </c>
      <c r="D286" s="41">
        <v>0</v>
      </c>
      <c r="E286" s="41">
        <v>0</v>
      </c>
      <c r="F286" s="397"/>
      <c r="G286" s="41">
        <v>0</v>
      </c>
      <c r="H286" s="42">
        <v>0</v>
      </c>
      <c r="I286" s="43">
        <f t="shared" si="84"/>
        <v>1E-4</v>
      </c>
    </row>
    <row r="287" spans="1:9" ht="15.75" thickBot="1">
      <c r="A287" s="29" t="s">
        <v>25</v>
      </c>
      <c r="B287" s="44">
        <v>0.10356191899205687</v>
      </c>
      <c r="C287" s="44">
        <v>0</v>
      </c>
      <c r="D287" s="44">
        <v>281.347446362646</v>
      </c>
      <c r="E287" s="44">
        <v>64.399272516603972</v>
      </c>
      <c r="F287" s="398"/>
      <c r="G287" s="44">
        <v>5.2721192017579979</v>
      </c>
      <c r="H287" s="45">
        <v>0</v>
      </c>
      <c r="I287" s="40">
        <f t="shared" si="84"/>
        <v>351.12240000000003</v>
      </c>
    </row>
    <row r="288" spans="1:9" ht="15">
      <c r="A288" s="30" t="s">
        <v>26</v>
      </c>
      <c r="B288" s="46">
        <f>SUM(B267:B287)</f>
        <v>70.054401670691789</v>
      </c>
      <c r="C288" s="46">
        <f>SUM(C267:C287)</f>
        <v>53.35059176079433</v>
      </c>
      <c r="D288" s="46">
        <f t="shared" ref="D288" si="85">SUM(D267:D287)</f>
        <v>1169.0601248501521</v>
      </c>
      <c r="E288" s="46">
        <f t="shared" ref="E288" si="86">SUM(E267:E287)</f>
        <v>73.786837147950379</v>
      </c>
      <c r="F288" s="46">
        <f t="shared" ref="F288" si="87">SUM(F267:F287)</f>
        <v>0</v>
      </c>
      <c r="G288" s="46">
        <f t="shared" ref="G288" si="88">SUM(G267:G287)</f>
        <v>5.2721192017579979</v>
      </c>
      <c r="H288" s="46">
        <f t="shared" ref="H288" si="89">SUM(H267:H287)</f>
        <v>0</v>
      </c>
      <c r="I288" s="46">
        <f>SUM(I267:I287)</f>
        <v>1371.5240746313464</v>
      </c>
    </row>
    <row r="289" spans="1:20" ht="15" thickBot="1">
      <c r="A289" s="31" t="s">
        <v>86</v>
      </c>
      <c r="B289" s="49">
        <f>IF($I288=0,"-",B288/$I288)</f>
        <v>5.1077777609934989E-2</v>
      </c>
      <c r="C289" s="49">
        <f t="shared" ref="C289:H289" si="90">IF($I288=0,"-",C288/$I288)</f>
        <v>3.8898764336407654E-2</v>
      </c>
      <c r="D289" s="49">
        <f t="shared" si="90"/>
        <v>0.85238031652079105</v>
      </c>
      <c r="E289" s="49">
        <f t="shared" si="90"/>
        <v>5.3799155634787987E-2</v>
      </c>
      <c r="F289" s="49">
        <f t="shared" si="90"/>
        <v>0</v>
      </c>
      <c r="G289" s="49">
        <f t="shared" si="90"/>
        <v>3.8439858980784548E-3</v>
      </c>
      <c r="H289" s="49">
        <f t="shared" si="90"/>
        <v>0</v>
      </c>
      <c r="I289" s="49">
        <f>SUM(B289:H289)</f>
        <v>1.0000000000000002</v>
      </c>
    </row>
    <row r="290" spans="1:20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20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20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20" ht="15">
      <c r="A293" s="26" t="s">
        <v>7</v>
      </c>
      <c r="B293" s="38">
        <v>0</v>
      </c>
      <c r="C293" s="38">
        <v>0</v>
      </c>
      <c r="D293" s="38">
        <v>1E-3</v>
      </c>
      <c r="E293" s="38">
        <v>0</v>
      </c>
      <c r="F293" s="396"/>
      <c r="G293" s="38">
        <v>0</v>
      </c>
      <c r="H293" s="39">
        <v>0</v>
      </c>
      <c r="I293" s="40">
        <f>SUM(B293:H293)</f>
        <v>1E-3</v>
      </c>
    </row>
    <row r="294" spans="1:20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91">SUM(B294:H294)</f>
        <v>0</v>
      </c>
    </row>
    <row r="295" spans="1:20" ht="15">
      <c r="A295" s="28" t="s">
        <v>9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91"/>
        <v>0</v>
      </c>
    </row>
    <row r="296" spans="1:20" ht="15">
      <c r="A296" s="27" t="s">
        <v>10</v>
      </c>
      <c r="B296" s="41">
        <v>0</v>
      </c>
      <c r="C296" s="41">
        <v>0</v>
      </c>
      <c r="D296" s="41">
        <v>1E-4</v>
      </c>
      <c r="E296" s="41">
        <v>0</v>
      </c>
      <c r="F296" s="397"/>
      <c r="G296" s="41">
        <v>0</v>
      </c>
      <c r="H296" s="42">
        <v>0</v>
      </c>
      <c r="I296" s="43">
        <f t="shared" si="91"/>
        <v>1E-4</v>
      </c>
    </row>
    <row r="297" spans="1:20" ht="15">
      <c r="A297" s="28" t="s">
        <v>11</v>
      </c>
      <c r="B297" s="44">
        <v>0</v>
      </c>
      <c r="C297" s="44">
        <v>0</v>
      </c>
      <c r="D297" s="44">
        <v>0</v>
      </c>
      <c r="E297" s="44">
        <v>0</v>
      </c>
      <c r="F297" s="397"/>
      <c r="G297" s="44">
        <v>0</v>
      </c>
      <c r="H297" s="45">
        <v>0</v>
      </c>
      <c r="I297" s="40">
        <f t="shared" si="91"/>
        <v>0</v>
      </c>
    </row>
    <row r="298" spans="1:20" ht="15">
      <c r="A298" s="27" t="s">
        <v>12</v>
      </c>
      <c r="B298" s="41">
        <v>0</v>
      </c>
      <c r="C298" s="41">
        <v>0</v>
      </c>
      <c r="D298" s="41">
        <v>0</v>
      </c>
      <c r="E298" s="41">
        <v>0</v>
      </c>
      <c r="F298" s="397"/>
      <c r="G298" s="41">
        <v>0</v>
      </c>
      <c r="H298" s="42">
        <v>0</v>
      </c>
      <c r="I298" s="43">
        <f t="shared" si="91"/>
        <v>0</v>
      </c>
    </row>
    <row r="299" spans="1:20" ht="15">
      <c r="A299" s="28" t="s">
        <v>13</v>
      </c>
      <c r="B299" s="44">
        <v>1E-3</v>
      </c>
      <c r="C299" s="44">
        <v>0</v>
      </c>
      <c r="D299" s="44">
        <v>0</v>
      </c>
      <c r="E299" s="44">
        <v>0</v>
      </c>
      <c r="F299" s="397"/>
      <c r="G299" s="44">
        <v>0</v>
      </c>
      <c r="H299" s="45">
        <v>0</v>
      </c>
      <c r="I299" s="40">
        <f t="shared" si="91"/>
        <v>1E-3</v>
      </c>
    </row>
    <row r="300" spans="1:20" ht="15">
      <c r="A300" s="27" t="s">
        <v>14</v>
      </c>
      <c r="B300" s="41">
        <v>0</v>
      </c>
      <c r="C300" s="41">
        <v>0</v>
      </c>
      <c r="D300" s="41">
        <v>0</v>
      </c>
      <c r="E300" s="41">
        <v>1.5086116292788396</v>
      </c>
      <c r="F300" s="397"/>
      <c r="G300" s="41">
        <v>0</v>
      </c>
      <c r="H300" s="42">
        <v>0</v>
      </c>
      <c r="I300" s="43">
        <f t="shared" si="91"/>
        <v>1.5086116292788396</v>
      </c>
    </row>
    <row r="301" spans="1:20" ht="15">
      <c r="A301" s="28" t="s">
        <v>15</v>
      </c>
      <c r="B301" s="44">
        <v>40.055880018721638</v>
      </c>
      <c r="C301" s="44">
        <v>5.9441199812783623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91"/>
        <v>46</v>
      </c>
    </row>
    <row r="302" spans="1:20" ht="15">
      <c r="A302" s="27" t="s">
        <v>16</v>
      </c>
      <c r="B302" s="41">
        <v>110.62248482321225</v>
      </c>
      <c r="C302" s="41">
        <v>504.83466656604691</v>
      </c>
      <c r="D302" s="41">
        <v>25.542848610740901</v>
      </c>
      <c r="E302" s="41">
        <v>0</v>
      </c>
      <c r="F302" s="397"/>
      <c r="G302" s="41">
        <v>0</v>
      </c>
      <c r="H302" s="42">
        <v>0</v>
      </c>
      <c r="I302" s="43">
        <f>SUM(B302:H302)</f>
        <v>641</v>
      </c>
    </row>
    <row r="303" spans="1:20" ht="15">
      <c r="A303" s="28" t="s">
        <v>17</v>
      </c>
      <c r="B303" s="44">
        <v>7.3915317464638614E-2</v>
      </c>
      <c r="C303" s="44">
        <v>41.054784779384221</v>
      </c>
      <c r="D303" s="44">
        <v>14.871299903151133</v>
      </c>
      <c r="E303" s="44">
        <v>0</v>
      </c>
      <c r="F303" s="397"/>
      <c r="G303" s="44">
        <v>0</v>
      </c>
      <c r="H303" s="45">
        <v>0</v>
      </c>
      <c r="I303" s="40">
        <f>SUM(B303:H303)</f>
        <v>55.999999999999993</v>
      </c>
    </row>
    <row r="304" spans="1:20" ht="15">
      <c r="A304" s="27" t="s">
        <v>18</v>
      </c>
      <c r="B304" s="41">
        <v>0</v>
      </c>
      <c r="C304" s="41">
        <v>0</v>
      </c>
      <c r="D304" s="41">
        <v>0</v>
      </c>
      <c r="E304" s="41">
        <v>0</v>
      </c>
      <c r="F304" s="397"/>
      <c r="G304" s="41">
        <v>0</v>
      </c>
      <c r="H304" s="42">
        <v>0</v>
      </c>
      <c r="I304" s="43">
        <f t="shared" si="91"/>
        <v>0</v>
      </c>
    </row>
    <row r="305" spans="1:42" ht="15">
      <c r="A305" s="28" t="s">
        <v>139</v>
      </c>
      <c r="B305" s="44">
        <v>62.267070164109555</v>
      </c>
      <c r="C305" s="44">
        <v>1431.7445379151116</v>
      </c>
      <c r="D305" s="44">
        <v>120.86166826362663</v>
      </c>
      <c r="E305" s="44">
        <v>8.1267236571519739</v>
      </c>
      <c r="F305" s="397"/>
      <c r="G305" s="44">
        <v>0</v>
      </c>
      <c r="H305" s="45">
        <v>0</v>
      </c>
      <c r="I305" s="40">
        <f>SUM(B305:H305)</f>
        <v>1622.9999999999998</v>
      </c>
    </row>
    <row r="306" spans="1:42" ht="15">
      <c r="A306" s="27" t="s">
        <v>19</v>
      </c>
      <c r="B306" s="41">
        <v>0</v>
      </c>
      <c r="C306" s="41">
        <v>0</v>
      </c>
      <c r="D306" s="41">
        <v>0</v>
      </c>
      <c r="E306" s="41">
        <v>0</v>
      </c>
      <c r="F306" s="397"/>
      <c r="G306" s="41">
        <v>0</v>
      </c>
      <c r="H306" s="42">
        <v>0</v>
      </c>
      <c r="I306" s="43">
        <f t="shared" si="91"/>
        <v>0</v>
      </c>
    </row>
    <row r="307" spans="1:42" ht="15">
      <c r="A307" s="28" t="s">
        <v>20</v>
      </c>
      <c r="B307" s="44">
        <v>0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91"/>
        <v>0</v>
      </c>
    </row>
    <row r="308" spans="1:42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42" ht="15">
      <c r="A309" s="29" t="s">
        <v>59</v>
      </c>
      <c r="B309" s="44">
        <v>2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91"/>
        <v>2</v>
      </c>
    </row>
    <row r="310" spans="1:42" ht="15">
      <c r="A310" s="27" t="s">
        <v>22</v>
      </c>
      <c r="B310" s="41">
        <v>1E-3</v>
      </c>
      <c r="C310" s="41">
        <v>0</v>
      </c>
      <c r="D310" s="41">
        <v>0</v>
      </c>
      <c r="E310" s="41">
        <v>0</v>
      </c>
      <c r="F310" s="397"/>
      <c r="G310" s="41">
        <v>0</v>
      </c>
      <c r="H310" s="42">
        <v>0</v>
      </c>
      <c r="I310" s="43">
        <f t="shared" si="91"/>
        <v>1E-3</v>
      </c>
    </row>
    <row r="311" spans="1:42" ht="15">
      <c r="A311" s="29" t="s">
        <v>23</v>
      </c>
      <c r="B311" s="44">
        <v>0</v>
      </c>
      <c r="C311" s="44">
        <v>0</v>
      </c>
      <c r="D311" s="44">
        <v>0</v>
      </c>
      <c r="E311" s="44">
        <v>0</v>
      </c>
      <c r="F311" s="397"/>
      <c r="G311" s="44">
        <v>0</v>
      </c>
      <c r="H311" s="45">
        <v>0</v>
      </c>
      <c r="I311" s="40">
        <f t="shared" si="91"/>
        <v>0</v>
      </c>
    </row>
    <row r="312" spans="1:42" ht="15">
      <c r="A312" s="27" t="s">
        <v>24</v>
      </c>
      <c r="B312" s="41">
        <v>4.8241844298337444</v>
      </c>
      <c r="C312" s="41">
        <v>78.675461300724479</v>
      </c>
      <c r="D312" s="41">
        <v>11.835554269441767</v>
      </c>
      <c r="E312" s="41">
        <v>0</v>
      </c>
      <c r="F312" s="397"/>
      <c r="G312" s="41">
        <v>0</v>
      </c>
      <c r="H312" s="42">
        <v>0</v>
      </c>
      <c r="I312" s="43">
        <f t="shared" si="91"/>
        <v>95.3352</v>
      </c>
    </row>
    <row r="313" spans="1:42" ht="15.75" thickBot="1">
      <c r="A313" s="29" t="s">
        <v>25</v>
      </c>
      <c r="B313" s="44">
        <v>17.3564894246351</v>
      </c>
      <c r="C313" s="44">
        <v>28.384085561128103</v>
      </c>
      <c r="D313" s="44">
        <v>88.34897001688293</v>
      </c>
      <c r="E313" s="44">
        <v>981.2469977064884</v>
      </c>
      <c r="F313" s="398"/>
      <c r="G313" s="44">
        <v>96.286925812753054</v>
      </c>
      <c r="H313" s="45">
        <v>0.31999799011244318</v>
      </c>
      <c r="I313" s="40">
        <f t="shared" si="91"/>
        <v>1211.943466512</v>
      </c>
    </row>
    <row r="314" spans="1:42" ht="15">
      <c r="A314" s="30" t="s">
        <v>26</v>
      </c>
      <c r="B314" s="46">
        <f>SUM(B293:B313)</f>
        <v>237.20202417797691</v>
      </c>
      <c r="C314" s="46">
        <f t="shared" ref="C314" si="92">SUM(C293:C313)</f>
        <v>2090.6376561036736</v>
      </c>
      <c r="D314" s="46">
        <f t="shared" ref="D314" si="93">SUM(D293:D313)</f>
        <v>261.46144106384338</v>
      </c>
      <c r="E314" s="46">
        <f t="shared" ref="E314" si="94">SUM(E293:E313)</f>
        <v>990.88233299291926</v>
      </c>
      <c r="F314" s="46">
        <f t="shared" ref="F314" si="95">SUM(F293:F313)</f>
        <v>0</v>
      </c>
      <c r="G314" s="46">
        <f t="shared" ref="G314" si="96">SUM(G293:G313)</f>
        <v>96.286925812753054</v>
      </c>
      <c r="H314" s="46">
        <f t="shared" ref="H314" si="97">SUM(H293:H313)</f>
        <v>0.31999799011244318</v>
      </c>
      <c r="I314" s="46">
        <f>SUM(I293:I313)</f>
        <v>3676.7903781412788</v>
      </c>
    </row>
    <row r="315" spans="1:42" ht="15" thickBot="1">
      <c r="A315" s="31" t="s">
        <v>86</v>
      </c>
      <c r="B315" s="49">
        <f>IF($I314=0,"-",B314/$I314)</f>
        <v>6.4513339022032906E-2</v>
      </c>
      <c r="C315" s="49">
        <f t="shared" ref="C315:H315" si="98">IF($I314=0,"-",C314/$I314)</f>
        <v>0.56860398366266118</v>
      </c>
      <c r="D315" s="49">
        <f t="shared" si="98"/>
        <v>7.1111326503203995E-2</v>
      </c>
      <c r="E315" s="49">
        <f t="shared" si="98"/>
        <v>0.2694965529946361</v>
      </c>
      <c r="F315" s="49">
        <f t="shared" si="98"/>
        <v>0</v>
      </c>
      <c r="G315" s="49">
        <f t="shared" si="98"/>
        <v>2.6187765934436766E-2</v>
      </c>
      <c r="H315" s="49">
        <f t="shared" si="98"/>
        <v>8.7031883028972453E-5</v>
      </c>
      <c r="I315" s="49">
        <f>SUM(B315:H315)</f>
        <v>0.99999999999999989</v>
      </c>
    </row>
    <row r="316" spans="1:42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42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42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42" ht="15">
      <c r="A319" s="26" t="s">
        <v>7</v>
      </c>
      <c r="B319" s="38">
        <v>1E-3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1E-3</v>
      </c>
    </row>
    <row r="320" spans="1:42" ht="15">
      <c r="A320" s="27" t="s">
        <v>8</v>
      </c>
      <c r="B320" s="41">
        <v>1E-3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99">SUM(B320:H320)</f>
        <v>1E-3</v>
      </c>
    </row>
    <row r="321" spans="1:9" ht="15">
      <c r="A321" s="28" t="s">
        <v>9</v>
      </c>
      <c r="B321" s="44">
        <v>1E-3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99"/>
        <v>1E-3</v>
      </c>
    </row>
    <row r="322" spans="1:9" ht="15">
      <c r="A322" s="27" t="s">
        <v>10</v>
      </c>
      <c r="B322" s="41">
        <v>1E-3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99"/>
        <v>1E-3</v>
      </c>
    </row>
    <row r="323" spans="1:9" ht="15">
      <c r="A323" s="28" t="s">
        <v>11</v>
      </c>
      <c r="B323" s="44">
        <v>1E-3</v>
      </c>
      <c r="C323" s="44">
        <v>0</v>
      </c>
      <c r="D323" s="44">
        <v>0</v>
      </c>
      <c r="E323" s="44">
        <v>0</v>
      </c>
      <c r="F323" s="397"/>
      <c r="G323" s="44">
        <v>0</v>
      </c>
      <c r="H323" s="45">
        <v>0</v>
      </c>
      <c r="I323" s="40">
        <f t="shared" si="99"/>
        <v>1E-3</v>
      </c>
    </row>
    <row r="324" spans="1:9" ht="15">
      <c r="A324" s="27" t="s">
        <v>12</v>
      </c>
      <c r="B324" s="41">
        <v>1E-3</v>
      </c>
      <c r="C324" s="41">
        <v>0</v>
      </c>
      <c r="D324" s="41">
        <v>0</v>
      </c>
      <c r="E324" s="41">
        <v>0.31870622673198246</v>
      </c>
      <c r="F324" s="397"/>
      <c r="G324" s="41">
        <v>0</v>
      </c>
      <c r="H324" s="42">
        <v>0</v>
      </c>
      <c r="I324" s="43">
        <f t="shared" si="99"/>
        <v>0.31970622673198246</v>
      </c>
    </row>
    <row r="325" spans="1:9" ht="15">
      <c r="A325" s="28" t="s">
        <v>13</v>
      </c>
      <c r="B325" s="44">
        <v>1E-3</v>
      </c>
      <c r="C325" s="44">
        <v>0</v>
      </c>
      <c r="D325" s="44">
        <v>0</v>
      </c>
      <c r="E325" s="44">
        <v>0</v>
      </c>
      <c r="F325" s="397"/>
      <c r="G325" s="44">
        <v>0</v>
      </c>
      <c r="H325" s="45">
        <v>0</v>
      </c>
      <c r="I325" s="40">
        <f t="shared" si="99"/>
        <v>1E-3</v>
      </c>
    </row>
    <row r="326" spans="1:9" ht="15">
      <c r="A326" s="27" t="s">
        <v>14</v>
      </c>
      <c r="B326" s="41">
        <v>1E-3</v>
      </c>
      <c r="C326" s="41">
        <v>8.1102072840794914</v>
      </c>
      <c r="D326" s="41">
        <v>0</v>
      </c>
      <c r="E326" s="41">
        <v>0.77307807098062453</v>
      </c>
      <c r="F326" s="397"/>
      <c r="G326" s="41">
        <v>0</v>
      </c>
      <c r="H326" s="42">
        <v>0</v>
      </c>
      <c r="I326" s="43">
        <f t="shared" si="99"/>
        <v>8.8842853550601149</v>
      </c>
    </row>
    <row r="327" spans="1:9" ht="15">
      <c r="A327" s="28" t="s">
        <v>15</v>
      </c>
      <c r="B327" s="44">
        <v>1E-3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99"/>
        <v>1E-3</v>
      </c>
    </row>
    <row r="328" spans="1:9" ht="15">
      <c r="A328" s="27" t="s">
        <v>16</v>
      </c>
      <c r="B328" s="41">
        <v>103.37715231299197</v>
      </c>
      <c r="C328" s="41">
        <v>1108.5393616434471</v>
      </c>
      <c r="D328" s="41">
        <v>128.08448604356084</v>
      </c>
      <c r="E328" s="41">
        <v>0</v>
      </c>
      <c r="F328" s="397"/>
      <c r="G328" s="41">
        <v>0</v>
      </c>
      <c r="H328" s="42">
        <v>0</v>
      </c>
      <c r="I328" s="43">
        <f>SUM(B328:H328)</f>
        <v>1340.001</v>
      </c>
    </row>
    <row r="329" spans="1:9" ht="15">
      <c r="A329" s="28" t="s">
        <v>17</v>
      </c>
      <c r="B329" s="44">
        <v>1E-3</v>
      </c>
      <c r="C329" s="44">
        <v>0</v>
      </c>
      <c r="D329" s="44">
        <v>0</v>
      </c>
      <c r="E329" s="44">
        <v>0</v>
      </c>
      <c r="F329" s="397"/>
      <c r="G329" s="44">
        <v>0</v>
      </c>
      <c r="H329" s="45">
        <v>0</v>
      </c>
      <c r="I329" s="40">
        <f>SUM(B329:H329)</f>
        <v>1E-3</v>
      </c>
    </row>
    <row r="330" spans="1:9" ht="15">
      <c r="A330" s="27" t="s">
        <v>18</v>
      </c>
      <c r="B330" s="41">
        <v>1E-3</v>
      </c>
      <c r="C330" s="41">
        <v>0</v>
      </c>
      <c r="D330" s="41">
        <v>0</v>
      </c>
      <c r="E330" s="41">
        <v>0</v>
      </c>
      <c r="F330" s="397"/>
      <c r="G330" s="41">
        <v>0</v>
      </c>
      <c r="H330" s="42">
        <v>0</v>
      </c>
      <c r="I330" s="43">
        <f t="shared" si="99"/>
        <v>1E-3</v>
      </c>
    </row>
    <row r="331" spans="1:9" ht="15">
      <c r="A331" s="28" t="s">
        <v>139</v>
      </c>
      <c r="B331" s="44">
        <v>411.98860157766973</v>
      </c>
      <c r="C331" s="44">
        <v>656.28008987866394</v>
      </c>
      <c r="D331" s="44">
        <v>241.49302777058236</v>
      </c>
      <c r="E331" s="44">
        <v>236.23928077308381</v>
      </c>
      <c r="F331" s="397"/>
      <c r="G331" s="44">
        <v>0</v>
      </c>
      <c r="H331" s="45">
        <v>0</v>
      </c>
      <c r="I331" s="40">
        <f>SUM(B331:H331)</f>
        <v>1546.0009999999997</v>
      </c>
    </row>
    <row r="332" spans="1:9" ht="15">
      <c r="A332" s="27" t="s">
        <v>19</v>
      </c>
      <c r="B332" s="41">
        <v>1E-3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1E-3</v>
      </c>
    </row>
    <row r="333" spans="1:9" ht="15">
      <c r="A333" s="28" t="s">
        <v>20</v>
      </c>
      <c r="B333" s="44">
        <v>1E-3</v>
      </c>
      <c r="C333" s="44">
        <v>0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99"/>
        <v>1E-3</v>
      </c>
    </row>
    <row r="334" spans="1:9" ht="15">
      <c r="A334" s="27" t="s">
        <v>21</v>
      </c>
      <c r="B334" s="41">
        <v>1E-3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1E-3</v>
      </c>
    </row>
    <row r="335" spans="1:9" ht="15">
      <c r="A335" s="29" t="s">
        <v>59</v>
      </c>
      <c r="B335" s="44">
        <v>1E-3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99"/>
        <v>1E-3</v>
      </c>
    </row>
    <row r="336" spans="1:9" ht="15">
      <c r="A336" s="27" t="s">
        <v>22</v>
      </c>
      <c r="B336" s="41">
        <v>36.791202597210891</v>
      </c>
      <c r="C336" s="41">
        <v>3974.7377898913096</v>
      </c>
      <c r="D336" s="41">
        <v>3.4710075114796095</v>
      </c>
      <c r="E336" s="41">
        <v>0</v>
      </c>
      <c r="F336" s="397"/>
      <c r="G336" s="41">
        <v>0</v>
      </c>
      <c r="H336" s="42">
        <v>0</v>
      </c>
      <c r="I336" s="43">
        <f t="shared" si="99"/>
        <v>4015</v>
      </c>
    </row>
    <row r="337" spans="1:20" ht="15">
      <c r="A337" s="29" t="s">
        <v>23</v>
      </c>
      <c r="B337" s="44">
        <v>0</v>
      </c>
      <c r="C337" s="44">
        <v>0</v>
      </c>
      <c r="D337" s="44">
        <v>0</v>
      </c>
      <c r="E337" s="44">
        <v>0</v>
      </c>
      <c r="F337" s="397"/>
      <c r="G337" s="44">
        <v>0</v>
      </c>
      <c r="H337" s="45">
        <v>0</v>
      </c>
      <c r="I337" s="40">
        <f t="shared" si="99"/>
        <v>0</v>
      </c>
    </row>
    <row r="338" spans="1:20" ht="15">
      <c r="A338" s="27" t="s">
        <v>24</v>
      </c>
      <c r="B338" s="41">
        <v>505.03791492089493</v>
      </c>
      <c r="C338" s="41">
        <v>0</v>
      </c>
      <c r="D338" s="41">
        <v>1211.7732850791049</v>
      </c>
      <c r="E338" s="41">
        <v>0</v>
      </c>
      <c r="F338" s="397"/>
      <c r="G338" s="41">
        <v>0</v>
      </c>
      <c r="H338" s="42">
        <v>0</v>
      </c>
      <c r="I338" s="43">
        <f t="shared" si="99"/>
        <v>1716.8111999999999</v>
      </c>
    </row>
    <row r="339" spans="1:20" ht="15.75" thickBot="1">
      <c r="A339" s="29" t="s">
        <v>25</v>
      </c>
      <c r="B339" s="44">
        <v>101.54930932820916</v>
      </c>
      <c r="C339" s="44">
        <v>66.104824467085137</v>
      </c>
      <c r="D339" s="44">
        <v>163.15570268735567</v>
      </c>
      <c r="E339" s="44">
        <v>4850.8332532553195</v>
      </c>
      <c r="F339" s="398"/>
      <c r="G339" s="44">
        <v>389.72411026203139</v>
      </c>
      <c r="H339" s="45">
        <v>0</v>
      </c>
      <c r="I339" s="40">
        <f t="shared" si="99"/>
        <v>5571.3672000000006</v>
      </c>
    </row>
    <row r="340" spans="1:20" ht="15">
      <c r="A340" s="30" t="s">
        <v>26</v>
      </c>
      <c r="B340" s="46">
        <f>SUM(B319:B339)</f>
        <v>1158.7591807369765</v>
      </c>
      <c r="C340" s="46">
        <f t="shared" ref="C340" si="100">SUM(C319:C339)</f>
        <v>5813.7722731645863</v>
      </c>
      <c r="D340" s="46">
        <f t="shared" ref="D340" si="101">SUM(D319:D339)</f>
        <v>1747.9775090920834</v>
      </c>
      <c r="E340" s="46">
        <f t="shared" ref="E340" si="102">SUM(E319:E339)</f>
        <v>5088.1643183261158</v>
      </c>
      <c r="F340" s="46">
        <f t="shared" ref="F340" si="103">SUM(F319:F339)</f>
        <v>0</v>
      </c>
      <c r="G340" s="46">
        <f t="shared" ref="G340" si="104">SUM(G319:G339)</f>
        <v>389.72411026203139</v>
      </c>
      <c r="H340" s="46">
        <f t="shared" ref="H340" si="105">SUM(H319:H339)</f>
        <v>0</v>
      </c>
      <c r="I340" s="46">
        <f>SUM(I319:I339)</f>
        <v>14198.397391581793</v>
      </c>
    </row>
    <row r="341" spans="1:20" ht="15" thickBot="1">
      <c r="A341" s="31" t="s">
        <v>86</v>
      </c>
      <c r="B341" s="49">
        <f>IF($I340=0,"-",B340/$I340)</f>
        <v>8.161196991316802E-2</v>
      </c>
      <c r="C341" s="49">
        <f t="shared" ref="C341:H341" si="106">IF($I340=0,"-",C340/$I340)</f>
        <v>0.40946679493641741</v>
      </c>
      <c r="D341" s="49">
        <f t="shared" si="106"/>
        <v>0.12311090194788156</v>
      </c>
      <c r="E341" s="49">
        <f t="shared" si="106"/>
        <v>0.3583618754989123</v>
      </c>
      <c r="F341" s="49">
        <f t="shared" si="106"/>
        <v>0</v>
      </c>
      <c r="G341" s="49">
        <f t="shared" si="106"/>
        <v>2.7448457703620706E-2</v>
      </c>
      <c r="H341" s="49">
        <f t="shared" si="106"/>
        <v>0</v>
      </c>
      <c r="I341" s="49">
        <f>SUM(B341:H341)</f>
        <v>1</v>
      </c>
    </row>
    <row r="342" spans="1:20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20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20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20" ht="15">
      <c r="A345" s="26" t="s">
        <v>7</v>
      </c>
      <c r="B345" s="38">
        <v>1E-3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1E-3</v>
      </c>
    </row>
    <row r="346" spans="1:20" ht="15">
      <c r="A346" s="27" t="s">
        <v>8</v>
      </c>
      <c r="B346" s="41">
        <v>1E-3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4" si="107">SUM(B346:H346)</f>
        <v>1E-3</v>
      </c>
    </row>
    <row r="347" spans="1:20" ht="15">
      <c r="A347" s="28" t="s">
        <v>9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107"/>
        <v>0</v>
      </c>
    </row>
    <row r="348" spans="1:20" ht="15">
      <c r="A348" s="27" t="s">
        <v>10</v>
      </c>
      <c r="B348" s="41">
        <v>0</v>
      </c>
      <c r="C348" s="41">
        <v>0</v>
      </c>
      <c r="D348" s="41">
        <v>0.01</v>
      </c>
      <c r="E348" s="41">
        <v>0</v>
      </c>
      <c r="F348" s="397"/>
      <c r="G348" s="41">
        <v>0</v>
      </c>
      <c r="H348" s="42">
        <v>0</v>
      </c>
      <c r="I348" s="43">
        <f t="shared" si="107"/>
        <v>0.01</v>
      </c>
    </row>
    <row r="349" spans="1:20" ht="15">
      <c r="A349" s="28" t="s">
        <v>11</v>
      </c>
      <c r="B349" s="44">
        <v>0</v>
      </c>
      <c r="C349" s="44">
        <v>0</v>
      </c>
      <c r="D349" s="44">
        <v>0</v>
      </c>
      <c r="E349" s="44">
        <v>0</v>
      </c>
      <c r="F349" s="397"/>
      <c r="G349" s="44">
        <v>0</v>
      </c>
      <c r="H349" s="45">
        <v>0</v>
      </c>
      <c r="I349" s="40">
        <f t="shared" si="107"/>
        <v>0</v>
      </c>
    </row>
    <row r="350" spans="1:20" ht="15">
      <c r="A350" s="27" t="s">
        <v>12</v>
      </c>
      <c r="B350" s="41">
        <v>0</v>
      </c>
      <c r="C350" s="41">
        <v>0</v>
      </c>
      <c r="D350" s="41">
        <v>0</v>
      </c>
      <c r="E350" s="41">
        <v>2.6910348499631052E-2</v>
      </c>
      <c r="F350" s="397"/>
      <c r="G350" s="41">
        <v>0</v>
      </c>
      <c r="H350" s="42">
        <v>0</v>
      </c>
      <c r="I350" s="43">
        <f t="shared" si="107"/>
        <v>2.6910348499631052E-2</v>
      </c>
    </row>
    <row r="351" spans="1:20" ht="15">
      <c r="A351" s="28" t="s">
        <v>13</v>
      </c>
      <c r="B351" s="44">
        <v>0</v>
      </c>
      <c r="C351" s="44">
        <v>0</v>
      </c>
      <c r="D351" s="44">
        <v>0</v>
      </c>
      <c r="E351" s="44">
        <v>0</v>
      </c>
      <c r="F351" s="397"/>
      <c r="G351" s="44">
        <v>0</v>
      </c>
      <c r="H351" s="45">
        <v>0</v>
      </c>
      <c r="I351" s="40">
        <f t="shared" si="107"/>
        <v>0</v>
      </c>
    </row>
    <row r="352" spans="1:20" ht="15">
      <c r="A352" s="27" t="s">
        <v>14</v>
      </c>
      <c r="B352" s="41">
        <v>0</v>
      </c>
      <c r="C352" s="41">
        <v>0</v>
      </c>
      <c r="D352" s="41">
        <v>0</v>
      </c>
      <c r="E352" s="41">
        <v>4.8138364005232956</v>
      </c>
      <c r="F352" s="397"/>
      <c r="G352" s="41">
        <v>0</v>
      </c>
      <c r="H352" s="42">
        <v>0</v>
      </c>
      <c r="I352" s="43">
        <f t="shared" si="107"/>
        <v>4.8138364005232956</v>
      </c>
    </row>
    <row r="353" spans="1:9" ht="15">
      <c r="A353" s="28" t="s">
        <v>15</v>
      </c>
      <c r="B353" s="44">
        <v>0.70462633451957291</v>
      </c>
      <c r="C353" s="44">
        <v>0</v>
      </c>
      <c r="D353" s="44">
        <v>5.2953736654804278</v>
      </c>
      <c r="E353" s="44">
        <v>0</v>
      </c>
      <c r="F353" s="397"/>
      <c r="G353" s="44">
        <v>0</v>
      </c>
      <c r="H353" s="45">
        <v>0</v>
      </c>
      <c r="I353" s="40">
        <f t="shared" si="107"/>
        <v>6.0000000000000009</v>
      </c>
    </row>
    <row r="354" spans="1:9" ht="15">
      <c r="A354" s="27" t="s">
        <v>16</v>
      </c>
      <c r="B354" s="41">
        <v>9.1839746868018698E-2</v>
      </c>
      <c r="C354" s="41">
        <v>2.7032944088833828</v>
      </c>
      <c r="D354" s="41">
        <v>43.204865844248594</v>
      </c>
      <c r="E354" s="41">
        <v>0</v>
      </c>
      <c r="F354" s="397"/>
      <c r="G354" s="41">
        <v>0</v>
      </c>
      <c r="H354" s="42">
        <v>0</v>
      </c>
      <c r="I354" s="43">
        <f>SUM(B354:H354)</f>
        <v>45.999999999999993</v>
      </c>
    </row>
    <row r="355" spans="1:9" ht="15">
      <c r="A355" s="28" t="s">
        <v>17</v>
      </c>
      <c r="B355" s="44">
        <v>0</v>
      </c>
      <c r="C355" s="44">
        <v>0</v>
      </c>
      <c r="D355" s="44">
        <v>0.01</v>
      </c>
      <c r="E355" s="44">
        <v>0</v>
      </c>
      <c r="F355" s="397"/>
      <c r="G355" s="44">
        <v>0</v>
      </c>
      <c r="H355" s="45">
        <v>0</v>
      </c>
      <c r="I355" s="40">
        <f>SUM(B355:H355)</f>
        <v>0.01</v>
      </c>
    </row>
    <row r="356" spans="1:9" ht="15">
      <c r="A356" s="27" t="s">
        <v>18</v>
      </c>
      <c r="B356" s="41">
        <v>0</v>
      </c>
      <c r="C356" s="41">
        <v>0</v>
      </c>
      <c r="D356" s="41">
        <v>0</v>
      </c>
      <c r="E356" s="41">
        <v>0</v>
      </c>
      <c r="F356" s="397"/>
      <c r="G356" s="41">
        <v>0</v>
      </c>
      <c r="H356" s="42">
        <v>0</v>
      </c>
      <c r="I356" s="43">
        <f t="shared" si="107"/>
        <v>0</v>
      </c>
    </row>
    <row r="357" spans="1:9" ht="15">
      <c r="A357" s="28" t="s">
        <v>139</v>
      </c>
      <c r="B357" s="44">
        <v>0.3702965775369817</v>
      </c>
      <c r="C357" s="44">
        <v>9.9486123137982627</v>
      </c>
      <c r="D357" s="44">
        <v>12.681091108664754</v>
      </c>
      <c r="E357" s="44">
        <v>0</v>
      </c>
      <c r="F357" s="397"/>
      <c r="G357" s="44">
        <v>0</v>
      </c>
      <c r="H357" s="45">
        <v>0</v>
      </c>
      <c r="I357" s="40">
        <f>SUM(B357:H357)</f>
        <v>23</v>
      </c>
    </row>
    <row r="358" spans="1:9" ht="15">
      <c r="A358" s="27" t="s">
        <v>19</v>
      </c>
      <c r="B358" s="41">
        <v>0</v>
      </c>
      <c r="C358" s="41">
        <v>0</v>
      </c>
      <c r="D358" s="41">
        <v>0</v>
      </c>
      <c r="E358" s="41">
        <v>0</v>
      </c>
      <c r="F358" s="397"/>
      <c r="G358" s="41">
        <v>0</v>
      </c>
      <c r="H358" s="42">
        <v>0</v>
      </c>
      <c r="I358" s="43">
        <f>SUM(B358:H358)</f>
        <v>0</v>
      </c>
    </row>
    <row r="359" spans="1:9" ht="15">
      <c r="A359" s="28" t="s">
        <v>20</v>
      </c>
      <c r="B359" s="44">
        <v>0</v>
      </c>
      <c r="C359" s="44">
        <v>0</v>
      </c>
      <c r="D359" s="44">
        <v>0</v>
      </c>
      <c r="E359" s="44">
        <v>0</v>
      </c>
      <c r="F359" s="397"/>
      <c r="G359" s="44">
        <v>0</v>
      </c>
      <c r="H359" s="45">
        <v>0</v>
      </c>
      <c r="I359" s="40">
        <f>SUM(B359:H359)</f>
        <v>0</v>
      </c>
    </row>
    <row r="360" spans="1:9" ht="15">
      <c r="A360" s="27" t="s">
        <v>21</v>
      </c>
      <c r="B360" s="41">
        <v>4.3857278233282528</v>
      </c>
      <c r="C360" s="41">
        <v>236.10481644761242</v>
      </c>
      <c r="D360" s="41">
        <v>73.509455729059383</v>
      </c>
      <c r="E360" s="41">
        <v>0</v>
      </c>
      <c r="F360" s="397"/>
      <c r="G360" s="41">
        <v>0</v>
      </c>
      <c r="H360" s="42">
        <v>0</v>
      </c>
      <c r="I360" s="43">
        <f>SUM(B360:H360)</f>
        <v>314.00000000000006</v>
      </c>
    </row>
    <row r="361" spans="1:9" ht="15">
      <c r="A361" s="29" t="s">
        <v>59</v>
      </c>
      <c r="B361" s="44">
        <v>1.2092609082813892</v>
      </c>
      <c r="C361" s="44">
        <v>2.0507569011576137</v>
      </c>
      <c r="D361" s="44">
        <v>3.7399821905609976</v>
      </c>
      <c r="E361" s="44">
        <v>0</v>
      </c>
      <c r="F361" s="397"/>
      <c r="G361" s="44">
        <v>0</v>
      </c>
      <c r="H361" s="45">
        <v>0</v>
      </c>
      <c r="I361" s="40">
        <f t="shared" si="107"/>
        <v>7</v>
      </c>
    </row>
    <row r="362" spans="1:9" ht="15">
      <c r="A362" s="27" t="s">
        <v>22</v>
      </c>
      <c r="B362" s="41">
        <v>21.438582652636864</v>
      </c>
      <c r="C362" s="41">
        <v>62.422490583213751</v>
      </c>
      <c r="D362" s="41">
        <v>35.138926764149396</v>
      </c>
      <c r="E362" s="41">
        <v>0</v>
      </c>
      <c r="F362" s="397"/>
      <c r="G362" s="41">
        <v>0</v>
      </c>
      <c r="H362" s="42">
        <v>0</v>
      </c>
      <c r="I362" s="43">
        <f t="shared" si="107"/>
        <v>119</v>
      </c>
    </row>
    <row r="363" spans="1:9" ht="15">
      <c r="A363" s="29" t="s">
        <v>23</v>
      </c>
      <c r="B363" s="44">
        <v>0</v>
      </c>
      <c r="C363" s="44">
        <v>0</v>
      </c>
      <c r="D363" s="44">
        <v>0</v>
      </c>
      <c r="E363" s="44">
        <v>0</v>
      </c>
      <c r="F363" s="397"/>
      <c r="G363" s="44">
        <v>0</v>
      </c>
      <c r="H363" s="45">
        <v>0</v>
      </c>
      <c r="I363" s="40">
        <f t="shared" si="107"/>
        <v>0</v>
      </c>
    </row>
    <row r="364" spans="1:9" ht="15">
      <c r="A364" s="27" t="s">
        <v>24</v>
      </c>
      <c r="B364" s="41">
        <v>12.319899637788946</v>
      </c>
      <c r="C364" s="41">
        <v>1.7429944545994272E-4</v>
      </c>
      <c r="D364" s="41">
        <v>1.2375260627655933</v>
      </c>
      <c r="E364" s="41">
        <v>0</v>
      </c>
      <c r="F364" s="397"/>
      <c r="G364" s="41">
        <v>0</v>
      </c>
      <c r="H364" s="42">
        <v>0</v>
      </c>
      <c r="I364" s="43">
        <f t="shared" si="107"/>
        <v>13.557599999999999</v>
      </c>
    </row>
    <row r="365" spans="1:9" ht="15.75" thickBot="1">
      <c r="A365" s="29" t="s">
        <v>25</v>
      </c>
      <c r="B365" s="44">
        <v>1.8481580297641038</v>
      </c>
      <c r="C365" s="44">
        <v>3.0527826867330408</v>
      </c>
      <c r="D365" s="44">
        <v>1.7965212183598294</v>
      </c>
      <c r="E365" s="44">
        <v>297.46469763509964</v>
      </c>
      <c r="F365" s="398"/>
      <c r="G365" s="44">
        <v>3.8268008045061368</v>
      </c>
      <c r="H365" s="45">
        <v>1.6239625537200004E-2</v>
      </c>
      <c r="I365" s="40">
        <f>SUM(B365:H365)</f>
        <v>308.00519999999995</v>
      </c>
    </row>
    <row r="366" spans="1:9" ht="15">
      <c r="A366" s="30" t="s">
        <v>26</v>
      </c>
      <c r="B366" s="46">
        <f>SUM(B345:B365)</f>
        <v>42.370391710724135</v>
      </c>
      <c r="C366" s="46">
        <f t="shared" ref="C366" si="108">SUM(C345:C365)</f>
        <v>316.28292764084398</v>
      </c>
      <c r="D366" s="46">
        <f t="shared" ref="D366" si="109">SUM(D345:D365)</f>
        <v>176.62374258328899</v>
      </c>
      <c r="E366" s="46">
        <f>SUM(E345:E365)</f>
        <v>302.30544438412255</v>
      </c>
      <c r="F366" s="46">
        <f t="shared" ref="F366" si="110">SUM(F345:F365)</f>
        <v>0</v>
      </c>
      <c r="G366" s="46">
        <f t="shared" ref="G366" si="111">SUM(G345:G365)</f>
        <v>3.8268008045061368</v>
      </c>
      <c r="H366" s="46">
        <f t="shared" ref="H366" si="112">SUM(H345:H365)</f>
        <v>1.6239625537200004E-2</v>
      </c>
      <c r="I366" s="46">
        <f>SUM(I345:I365)</f>
        <v>841.42554674902294</v>
      </c>
    </row>
    <row r="367" spans="1:9" ht="15" thickBot="1">
      <c r="A367" s="31" t="s">
        <v>86</v>
      </c>
      <c r="B367" s="49">
        <f>IF($I366=0,"-",B366/$I366)</f>
        <v>5.0355485252888577E-2</v>
      </c>
      <c r="C367" s="49">
        <f t="shared" ref="C367:H367" si="113">IF($I366=0,"-",C366/$I366)</f>
        <v>0.37588938066220084</v>
      </c>
      <c r="D367" s="49">
        <f t="shared" si="113"/>
        <v>0.20991012605417317</v>
      </c>
      <c r="E367" s="49">
        <f t="shared" si="113"/>
        <v>0.35927771096578437</v>
      </c>
      <c r="F367" s="49">
        <f t="shared" si="113"/>
        <v>0</v>
      </c>
      <c r="G367" s="49">
        <f t="shared" si="113"/>
        <v>4.5479969312692851E-3</v>
      </c>
      <c r="H367" s="49">
        <f t="shared" si="113"/>
        <v>1.9300133683775463E-5</v>
      </c>
      <c r="I367" s="49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20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20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20" ht="15">
      <c r="A371" s="26" t="s">
        <v>7</v>
      </c>
      <c r="B371" s="38">
        <v>1E-3</v>
      </c>
      <c r="C371" s="38">
        <v>1E-3</v>
      </c>
      <c r="D371" s="38">
        <v>1E-3</v>
      </c>
      <c r="E371" s="38">
        <v>1E-3</v>
      </c>
      <c r="F371" s="396"/>
      <c r="G371" s="38">
        <v>0</v>
      </c>
      <c r="H371" s="39">
        <v>0</v>
      </c>
      <c r="I371" s="40">
        <f>SUM(B371:H371)</f>
        <v>4.0000000000000001E-3</v>
      </c>
    </row>
    <row r="372" spans="1:20" ht="15">
      <c r="A372" s="27" t="s">
        <v>8</v>
      </c>
      <c r="B372" s="41">
        <v>1E-3</v>
      </c>
      <c r="C372" s="41">
        <v>1E-3</v>
      </c>
      <c r="D372" s="41">
        <v>1E-3</v>
      </c>
      <c r="E372" s="41">
        <v>1E-3</v>
      </c>
      <c r="F372" s="397"/>
      <c r="G372" s="41">
        <v>0</v>
      </c>
      <c r="H372" s="42">
        <v>0</v>
      </c>
      <c r="I372" s="43">
        <f t="shared" ref="I372:I391" si="114">SUM(B372:H372)</f>
        <v>4.0000000000000001E-3</v>
      </c>
    </row>
    <row r="373" spans="1:20" ht="15">
      <c r="A373" s="28" t="s">
        <v>9</v>
      </c>
      <c r="B373" s="44">
        <v>1E-3</v>
      </c>
      <c r="C373" s="44">
        <v>1E-3</v>
      </c>
      <c r="D373" s="44">
        <v>1E-3</v>
      </c>
      <c r="E373" s="44">
        <v>1E-3</v>
      </c>
      <c r="F373" s="397"/>
      <c r="G373" s="44">
        <v>0</v>
      </c>
      <c r="H373" s="45">
        <v>0</v>
      </c>
      <c r="I373" s="40">
        <f t="shared" si="114"/>
        <v>4.0000000000000001E-3</v>
      </c>
    </row>
    <row r="374" spans="1:20" ht="15">
      <c r="A374" s="27" t="s">
        <v>10</v>
      </c>
      <c r="B374" s="41">
        <v>1E-3</v>
      </c>
      <c r="C374" s="41">
        <v>1E-3</v>
      </c>
      <c r="D374" s="41">
        <v>1E-3</v>
      </c>
      <c r="E374" s="41">
        <v>1E-3</v>
      </c>
      <c r="F374" s="397"/>
      <c r="G374" s="41">
        <v>0</v>
      </c>
      <c r="H374" s="42">
        <v>0</v>
      </c>
      <c r="I374" s="43">
        <f t="shared" si="114"/>
        <v>4.0000000000000001E-3</v>
      </c>
    </row>
    <row r="375" spans="1:20" ht="15">
      <c r="A375" s="28" t="s">
        <v>11</v>
      </c>
      <c r="B375" s="44">
        <v>1E-3</v>
      </c>
      <c r="C375" s="44">
        <v>1E-3</v>
      </c>
      <c r="D375" s="44">
        <v>1E-3</v>
      </c>
      <c r="E375" s="44">
        <v>1E-3</v>
      </c>
      <c r="F375" s="397"/>
      <c r="G375" s="44">
        <v>0</v>
      </c>
      <c r="H375" s="45">
        <v>0</v>
      </c>
      <c r="I375" s="40">
        <f t="shared" si="114"/>
        <v>4.0000000000000001E-3</v>
      </c>
    </row>
    <row r="376" spans="1:20" ht="15">
      <c r="A376" s="27" t="s">
        <v>12</v>
      </c>
      <c r="B376" s="41">
        <v>1E-3</v>
      </c>
      <c r="C376" s="41">
        <v>1E-3</v>
      </c>
      <c r="D376" s="41">
        <v>1E-3</v>
      </c>
      <c r="E376" s="41">
        <v>2.4235864703138019</v>
      </c>
      <c r="F376" s="397"/>
      <c r="G376" s="41">
        <v>0</v>
      </c>
      <c r="H376" s="42">
        <v>0</v>
      </c>
      <c r="I376" s="43">
        <f t="shared" si="114"/>
        <v>2.426586470313802</v>
      </c>
    </row>
    <row r="377" spans="1:20" ht="15">
      <c r="A377" s="28" t="s">
        <v>13</v>
      </c>
      <c r="B377" s="44">
        <v>1E-3</v>
      </c>
      <c r="C377" s="44">
        <v>1E-3</v>
      </c>
      <c r="D377" s="44">
        <v>1E-3</v>
      </c>
      <c r="E377" s="44">
        <v>1E-3</v>
      </c>
      <c r="F377" s="397"/>
      <c r="G377" s="44">
        <v>0</v>
      </c>
      <c r="H377" s="45">
        <v>0</v>
      </c>
      <c r="I377" s="40">
        <f t="shared" si="114"/>
        <v>4.0000000000000001E-3</v>
      </c>
    </row>
    <row r="378" spans="1:20" ht="15">
      <c r="A378" s="27" t="s">
        <v>14</v>
      </c>
      <c r="B378" s="41">
        <v>1E-3</v>
      </c>
      <c r="C378" s="41">
        <v>1E-3</v>
      </c>
      <c r="D378" s="41">
        <v>1E-3</v>
      </c>
      <c r="E378" s="41">
        <v>1425.4330225507238</v>
      </c>
      <c r="F378" s="397"/>
      <c r="G378" s="41">
        <v>0</v>
      </c>
      <c r="H378" s="42">
        <v>0</v>
      </c>
      <c r="I378" s="43">
        <f t="shared" si="114"/>
        <v>1425.4360225507237</v>
      </c>
    </row>
    <row r="379" spans="1:20" ht="15">
      <c r="A379" s="28" t="s">
        <v>15</v>
      </c>
      <c r="B379" s="44">
        <v>31.001000000000001</v>
      </c>
      <c r="C379" s="44">
        <v>1E-3</v>
      </c>
      <c r="D379" s="44">
        <v>1E-3</v>
      </c>
      <c r="E379" s="44">
        <v>1E-3</v>
      </c>
      <c r="F379" s="397"/>
      <c r="G379" s="44">
        <v>0</v>
      </c>
      <c r="H379" s="45">
        <v>0</v>
      </c>
      <c r="I379" s="40">
        <f t="shared" si="114"/>
        <v>31.004000000000005</v>
      </c>
    </row>
    <row r="380" spans="1:20" ht="15">
      <c r="A380" s="27" t="s">
        <v>16</v>
      </c>
      <c r="B380" s="41">
        <v>53.302901346854597</v>
      </c>
      <c r="C380" s="41">
        <v>1E-3</v>
      </c>
      <c r="D380" s="41">
        <v>236.69909865314543</v>
      </c>
      <c r="E380" s="41">
        <v>1E-3</v>
      </c>
      <c r="F380" s="397"/>
      <c r="G380" s="41">
        <v>0</v>
      </c>
      <c r="H380" s="42">
        <v>0</v>
      </c>
      <c r="I380" s="43">
        <f>SUM(B380:H380)</f>
        <v>290.00400000000002</v>
      </c>
    </row>
    <row r="381" spans="1:20" ht="15">
      <c r="A381" s="28" t="s">
        <v>17</v>
      </c>
      <c r="B381" s="44">
        <v>1.4103621995443132</v>
      </c>
      <c r="C381" s="44">
        <v>1E-3</v>
      </c>
      <c r="D381" s="44">
        <v>35.591637800455686</v>
      </c>
      <c r="E381" s="44">
        <v>1E-3</v>
      </c>
      <c r="F381" s="397"/>
      <c r="G381" s="44">
        <v>0</v>
      </c>
      <c r="H381" s="45">
        <v>0</v>
      </c>
      <c r="I381" s="40">
        <f>SUM(B381:H381)</f>
        <v>37.003999999999998</v>
      </c>
    </row>
    <row r="382" spans="1:20" ht="15">
      <c r="A382" s="27" t="s">
        <v>18</v>
      </c>
      <c r="B382" s="41">
        <v>1E-3</v>
      </c>
      <c r="C382" s="41">
        <v>1E-3</v>
      </c>
      <c r="D382" s="41">
        <v>1E-3</v>
      </c>
      <c r="E382" s="41">
        <v>1E-3</v>
      </c>
      <c r="F382" s="397"/>
      <c r="G382" s="41">
        <v>0</v>
      </c>
      <c r="H382" s="42">
        <v>0</v>
      </c>
      <c r="I382" s="43">
        <f t="shared" si="114"/>
        <v>4.0000000000000001E-3</v>
      </c>
    </row>
    <row r="383" spans="1:20" ht="15">
      <c r="A383" s="28" t="s">
        <v>139</v>
      </c>
      <c r="B383" s="44">
        <v>37.901408236146167</v>
      </c>
      <c r="C383" s="44">
        <v>3.2005181155832845</v>
      </c>
      <c r="D383" s="44">
        <v>88.901073648270554</v>
      </c>
      <c r="E383" s="44">
        <v>1E-3</v>
      </c>
      <c r="F383" s="397"/>
      <c r="G383" s="44">
        <v>0</v>
      </c>
      <c r="H383" s="45">
        <v>0</v>
      </c>
      <c r="I383" s="40">
        <f>SUM(B383:H383)</f>
        <v>130.00400000000002</v>
      </c>
    </row>
    <row r="384" spans="1:20" ht="15">
      <c r="A384" s="27" t="s">
        <v>19</v>
      </c>
      <c r="B384" s="41">
        <v>1E-3</v>
      </c>
      <c r="C384" s="41">
        <v>1E-3</v>
      </c>
      <c r="D384" s="41">
        <v>1E-3</v>
      </c>
      <c r="E384" s="41">
        <v>1E-3</v>
      </c>
      <c r="F384" s="397"/>
      <c r="G384" s="41">
        <v>0</v>
      </c>
      <c r="H384" s="42">
        <v>0</v>
      </c>
      <c r="I384" s="43">
        <f>SUM(B384:H384)</f>
        <v>4.0000000000000001E-3</v>
      </c>
    </row>
    <row r="385" spans="1:42" ht="15">
      <c r="A385" s="28" t="s">
        <v>20</v>
      </c>
      <c r="B385" s="44">
        <v>1E-3</v>
      </c>
      <c r="C385" s="44">
        <v>1E-3</v>
      </c>
      <c r="D385" s="44">
        <v>1E-3</v>
      </c>
      <c r="E385" s="44">
        <v>1E-3</v>
      </c>
      <c r="F385" s="397"/>
      <c r="G385" s="44">
        <v>0</v>
      </c>
      <c r="H385" s="45">
        <v>0</v>
      </c>
      <c r="I385" s="40">
        <f t="shared" si="114"/>
        <v>4.0000000000000001E-3</v>
      </c>
    </row>
    <row r="386" spans="1:42" ht="15">
      <c r="A386" s="27" t="s">
        <v>21</v>
      </c>
      <c r="B386" s="41">
        <v>1E-3</v>
      </c>
      <c r="C386" s="41">
        <v>1E-3</v>
      </c>
      <c r="D386" s="41">
        <v>1E-3</v>
      </c>
      <c r="E386" s="41">
        <v>1E-3</v>
      </c>
      <c r="F386" s="397"/>
      <c r="G386" s="41">
        <v>0</v>
      </c>
      <c r="H386" s="42">
        <v>0</v>
      </c>
      <c r="I386" s="43">
        <f>SUM(B386:H386)</f>
        <v>4.0000000000000001E-3</v>
      </c>
    </row>
    <row r="387" spans="1:42" ht="15">
      <c r="A387" s="29" t="s">
        <v>59</v>
      </c>
      <c r="B387" s="44">
        <v>15.000999999999999</v>
      </c>
      <c r="C387" s="44">
        <v>1E-3</v>
      </c>
      <c r="D387" s="44">
        <v>1E-3</v>
      </c>
      <c r="E387" s="44">
        <v>1E-3</v>
      </c>
      <c r="F387" s="397"/>
      <c r="G387" s="44">
        <v>0</v>
      </c>
      <c r="H387" s="45">
        <v>0</v>
      </c>
      <c r="I387" s="40">
        <f t="shared" si="114"/>
        <v>15.003999999999998</v>
      </c>
    </row>
    <row r="388" spans="1:42" ht="15">
      <c r="A388" s="27" t="s">
        <v>22</v>
      </c>
      <c r="B388" s="41">
        <v>17.001000000000001</v>
      </c>
      <c r="C388" s="41">
        <v>1E-3</v>
      </c>
      <c r="D388" s="41">
        <v>1E-3</v>
      </c>
      <c r="E388" s="41">
        <v>1E-3</v>
      </c>
      <c r="F388" s="397"/>
      <c r="G388" s="41">
        <v>0</v>
      </c>
      <c r="H388" s="42">
        <v>0</v>
      </c>
      <c r="I388" s="43">
        <f t="shared" si="114"/>
        <v>17.004000000000005</v>
      </c>
    </row>
    <row r="389" spans="1:42" ht="15">
      <c r="A389" s="29" t="s">
        <v>23</v>
      </c>
      <c r="B389" s="44">
        <v>1E-3</v>
      </c>
      <c r="C389" s="44">
        <v>1E-3</v>
      </c>
      <c r="D389" s="44">
        <v>1E-3</v>
      </c>
      <c r="E389" s="44">
        <v>1E-3</v>
      </c>
      <c r="F389" s="397"/>
      <c r="G389" s="44">
        <v>0</v>
      </c>
      <c r="H389" s="45">
        <v>0</v>
      </c>
      <c r="I389" s="40">
        <f t="shared" si="114"/>
        <v>4.0000000000000001E-3</v>
      </c>
    </row>
    <row r="390" spans="1:42" ht="15">
      <c r="A390" s="27" t="s">
        <v>24</v>
      </c>
      <c r="B390" s="41">
        <v>14.173200000000001</v>
      </c>
      <c r="C390" s="41">
        <v>0</v>
      </c>
      <c r="D390" s="41">
        <v>0</v>
      </c>
      <c r="E390" s="41">
        <v>0</v>
      </c>
      <c r="F390" s="397"/>
      <c r="G390" s="41">
        <v>0</v>
      </c>
      <c r="H390" s="42">
        <v>0</v>
      </c>
      <c r="I390" s="43">
        <f t="shared" si="114"/>
        <v>14.173200000000001</v>
      </c>
    </row>
    <row r="391" spans="1:42" ht="15.75" thickBot="1">
      <c r="A391" s="29" t="s">
        <v>25</v>
      </c>
      <c r="B391" s="44">
        <v>25.999661709944821</v>
      </c>
      <c r="C391" s="44">
        <v>3.231788229730756E-2</v>
      </c>
      <c r="D391" s="44">
        <v>7.0272142838164511</v>
      </c>
      <c r="E391" s="44">
        <v>112.28453074171718</v>
      </c>
      <c r="F391" s="398"/>
      <c r="G391" s="44">
        <v>94.797875382224234</v>
      </c>
      <c r="H391" s="45">
        <v>0</v>
      </c>
      <c r="I391" s="40">
        <f t="shared" si="114"/>
        <v>240.14159999999998</v>
      </c>
    </row>
    <row r="392" spans="1:42" ht="15">
      <c r="A392" s="30" t="s">
        <v>26</v>
      </c>
      <c r="B392" s="46">
        <f>SUM(B371:B391)</f>
        <v>195.80353349248995</v>
      </c>
      <c r="C392" s="46">
        <f t="shared" ref="C392" si="115">SUM(C371:C391)</f>
        <v>3.2508359978805914</v>
      </c>
      <c r="D392" s="46">
        <f t="shared" ref="D392" si="116">SUM(D371:D391)</f>
        <v>368.23502438568795</v>
      </c>
      <c r="E392" s="46">
        <f>SUM(E371:E391)</f>
        <v>1540.1581397627544</v>
      </c>
      <c r="F392" s="46">
        <f t="shared" ref="F392" si="117">SUM(F371:F391)</f>
        <v>0</v>
      </c>
      <c r="G392" s="46">
        <f t="shared" ref="G392" si="118">SUM(G371:G391)</f>
        <v>94.797875382224234</v>
      </c>
      <c r="H392" s="46">
        <f t="shared" ref="H392" si="119">SUM(H371:H391)</f>
        <v>0</v>
      </c>
      <c r="I392" s="46">
        <f>SUM(I371:I391)</f>
        <v>2202.2454090210367</v>
      </c>
    </row>
    <row r="393" spans="1:42" ht="15" thickBot="1">
      <c r="A393" s="31" t="s">
        <v>86</v>
      </c>
      <c r="B393" s="49">
        <f>IF($I392=0,"-",B392/$I392)</f>
        <v>8.8910860111421644E-2</v>
      </c>
      <c r="C393" s="49">
        <f t="shared" ref="C393:H393" si="120">IF($I392=0,"-",C392/$I392)</f>
        <v>1.4761461118566637E-3</v>
      </c>
      <c r="D393" s="49">
        <f t="shared" si="120"/>
        <v>0.16720889637335165</v>
      </c>
      <c r="E393" s="49">
        <f t="shared" si="120"/>
        <v>0.69935808854627168</v>
      </c>
      <c r="F393" s="49">
        <f t="shared" si="120"/>
        <v>0</v>
      </c>
      <c r="G393" s="49">
        <f t="shared" si="120"/>
        <v>4.3046008857098583E-2</v>
      </c>
      <c r="H393" s="49">
        <f t="shared" si="120"/>
        <v>0</v>
      </c>
      <c r="I393" s="49">
        <f>SUM(B393:H393)</f>
        <v>1.0000000000000002</v>
      </c>
    </row>
    <row r="394" spans="1:42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42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42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42" ht="15">
      <c r="A397" s="26" t="s">
        <v>7</v>
      </c>
      <c r="B397" s="38">
        <v>1E-3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1E-3</v>
      </c>
    </row>
    <row r="398" spans="1:42" ht="15">
      <c r="A398" s="27" t="s">
        <v>8</v>
      </c>
      <c r="B398" s="41">
        <v>1E-3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121">SUM(B398:H398)</f>
        <v>1E-3</v>
      </c>
    </row>
    <row r="399" spans="1:42" ht="15">
      <c r="A399" s="28" t="s">
        <v>9</v>
      </c>
      <c r="B399" s="44">
        <v>1E-3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121"/>
        <v>1E-3</v>
      </c>
    </row>
    <row r="400" spans="1:42" ht="15">
      <c r="A400" s="27" t="s">
        <v>10</v>
      </c>
      <c r="B400" s="41">
        <v>1E-3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121"/>
        <v>1E-3</v>
      </c>
    </row>
    <row r="401" spans="1:9" ht="15">
      <c r="A401" s="28" t="s">
        <v>11</v>
      </c>
      <c r="B401" s="44">
        <v>1E-3</v>
      </c>
      <c r="C401" s="44">
        <v>0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121"/>
        <v>1E-3</v>
      </c>
    </row>
    <row r="402" spans="1:9" ht="15">
      <c r="A402" s="27" t="s">
        <v>12</v>
      </c>
      <c r="B402" s="41">
        <v>1E-3</v>
      </c>
      <c r="C402" s="41">
        <v>0</v>
      </c>
      <c r="D402" s="41">
        <v>0</v>
      </c>
      <c r="E402" s="41">
        <v>0.18516825642972112</v>
      </c>
      <c r="F402" s="397"/>
      <c r="G402" s="41">
        <v>0</v>
      </c>
      <c r="H402" s="42">
        <v>0</v>
      </c>
      <c r="I402" s="43">
        <f t="shared" si="121"/>
        <v>0.18616825642972112</v>
      </c>
    </row>
    <row r="403" spans="1:9" ht="15">
      <c r="A403" s="28" t="s">
        <v>13</v>
      </c>
      <c r="B403" s="44">
        <v>1E-3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121"/>
        <v>1E-3</v>
      </c>
    </row>
    <row r="404" spans="1:9" ht="15">
      <c r="A404" s="27" t="s">
        <v>14</v>
      </c>
      <c r="B404" s="41">
        <v>1E-3</v>
      </c>
      <c r="C404" s="41">
        <v>0</v>
      </c>
      <c r="D404" s="41">
        <v>0</v>
      </c>
      <c r="E404" s="41">
        <v>3.160042975506562</v>
      </c>
      <c r="F404" s="397"/>
      <c r="G404" s="41">
        <v>0</v>
      </c>
      <c r="H404" s="42">
        <v>0</v>
      </c>
      <c r="I404" s="43">
        <f t="shared" si="121"/>
        <v>3.1610429755065619</v>
      </c>
    </row>
    <row r="405" spans="1:9" ht="15">
      <c r="A405" s="28" t="s">
        <v>15</v>
      </c>
      <c r="B405" s="44">
        <v>2.1770674319921919</v>
      </c>
      <c r="C405" s="44">
        <v>0.46889315995176928</v>
      </c>
      <c r="D405" s="44">
        <v>3.355039408056038</v>
      </c>
      <c r="E405" s="44">
        <v>0</v>
      </c>
      <c r="F405" s="397"/>
      <c r="G405" s="44">
        <v>0</v>
      </c>
      <c r="H405" s="45">
        <v>0</v>
      </c>
      <c r="I405" s="40">
        <f t="shared" si="121"/>
        <v>6.0009999999999994</v>
      </c>
    </row>
    <row r="406" spans="1:9" ht="15">
      <c r="A406" s="27" t="s">
        <v>16</v>
      </c>
      <c r="B406" s="41">
        <v>55.080087306711334</v>
      </c>
      <c r="C406" s="41">
        <v>86.874731725575657</v>
      </c>
      <c r="D406" s="41">
        <v>4.6180967713010362E-2</v>
      </c>
      <c r="E406" s="41">
        <v>0</v>
      </c>
      <c r="F406" s="397"/>
      <c r="G406" s="41">
        <v>0</v>
      </c>
      <c r="H406" s="42">
        <v>0</v>
      </c>
      <c r="I406" s="43">
        <f>SUM(B406:H406)</f>
        <v>142.001</v>
      </c>
    </row>
    <row r="407" spans="1:9" ht="15">
      <c r="A407" s="28" t="s">
        <v>17</v>
      </c>
      <c r="B407" s="44">
        <v>1E-3</v>
      </c>
      <c r="C407" s="44">
        <v>0</v>
      </c>
      <c r="D407" s="44">
        <v>0</v>
      </c>
      <c r="E407" s="44">
        <v>0</v>
      </c>
      <c r="F407" s="397"/>
      <c r="G407" s="44">
        <v>0</v>
      </c>
      <c r="H407" s="45">
        <v>0</v>
      </c>
      <c r="I407" s="40">
        <f>SUM(B407:H407)</f>
        <v>1E-3</v>
      </c>
    </row>
    <row r="408" spans="1:9" ht="15">
      <c r="A408" s="27" t="s">
        <v>18</v>
      </c>
      <c r="B408" s="41">
        <v>1E-3</v>
      </c>
      <c r="C408" s="41">
        <v>0</v>
      </c>
      <c r="D408" s="41">
        <v>0</v>
      </c>
      <c r="E408" s="41">
        <v>0</v>
      </c>
      <c r="F408" s="397"/>
      <c r="G408" s="41">
        <v>0</v>
      </c>
      <c r="H408" s="42">
        <v>0</v>
      </c>
      <c r="I408" s="43">
        <f t="shared" si="121"/>
        <v>1E-3</v>
      </c>
    </row>
    <row r="409" spans="1:9" ht="15">
      <c r="A409" s="28" t="s">
        <v>139</v>
      </c>
      <c r="B409" s="44">
        <v>40.760146079612163</v>
      </c>
      <c r="C409" s="44">
        <v>123.21547925912523</v>
      </c>
      <c r="D409" s="44">
        <v>17.529491078899394</v>
      </c>
      <c r="E409" s="44">
        <v>2.4958835823631853</v>
      </c>
      <c r="F409" s="397"/>
      <c r="G409" s="44">
        <v>0</v>
      </c>
      <c r="H409" s="45">
        <v>0</v>
      </c>
      <c r="I409" s="40">
        <f>SUM(B409:H409)</f>
        <v>184.00099999999995</v>
      </c>
    </row>
    <row r="410" spans="1:9" ht="15">
      <c r="A410" s="27" t="s">
        <v>19</v>
      </c>
      <c r="B410" s="41">
        <v>1E-3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1E-3</v>
      </c>
    </row>
    <row r="411" spans="1:9" ht="15">
      <c r="A411" s="28" t="s">
        <v>20</v>
      </c>
      <c r="B411" s="44">
        <v>1E-3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121"/>
        <v>1E-3</v>
      </c>
    </row>
    <row r="412" spans="1:9" ht="15">
      <c r="A412" s="27" t="s">
        <v>21</v>
      </c>
      <c r="B412" s="41">
        <v>1E-3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1E-3</v>
      </c>
    </row>
    <row r="413" spans="1:9" ht="15">
      <c r="A413" s="29" t="s">
        <v>59</v>
      </c>
      <c r="B413" s="44">
        <v>1E-3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121"/>
        <v>1E-3</v>
      </c>
    </row>
    <row r="414" spans="1:9" ht="15">
      <c r="A414" s="27" t="s">
        <v>22</v>
      </c>
      <c r="B414" s="41">
        <v>1E-3</v>
      </c>
      <c r="C414" s="41">
        <v>0</v>
      </c>
      <c r="D414" s="41">
        <v>0</v>
      </c>
      <c r="E414" s="41">
        <v>0</v>
      </c>
      <c r="F414" s="397"/>
      <c r="G414" s="41">
        <v>0</v>
      </c>
      <c r="H414" s="42">
        <v>0</v>
      </c>
      <c r="I414" s="43">
        <f t="shared" si="121"/>
        <v>1E-3</v>
      </c>
    </row>
    <row r="415" spans="1:9" ht="15">
      <c r="A415" s="29" t="s">
        <v>23</v>
      </c>
      <c r="B415" s="44">
        <v>0</v>
      </c>
      <c r="C415" s="44">
        <v>0</v>
      </c>
      <c r="D415" s="44">
        <v>0</v>
      </c>
      <c r="E415" s="44">
        <v>0</v>
      </c>
      <c r="F415" s="397"/>
      <c r="G415" s="44">
        <v>0</v>
      </c>
      <c r="H415" s="45">
        <v>0</v>
      </c>
      <c r="I415" s="40">
        <f t="shared" si="121"/>
        <v>0</v>
      </c>
    </row>
    <row r="416" spans="1:9" ht="15">
      <c r="A416" s="27" t="s">
        <v>24</v>
      </c>
      <c r="B416" s="41">
        <v>115.0308</v>
      </c>
      <c r="C416" s="41">
        <v>0</v>
      </c>
      <c r="D416" s="41">
        <v>0</v>
      </c>
      <c r="E416" s="41">
        <v>0</v>
      </c>
      <c r="F416" s="397"/>
      <c r="G416" s="41">
        <v>0</v>
      </c>
      <c r="H416" s="42">
        <v>0</v>
      </c>
      <c r="I416" s="43">
        <f t="shared" si="121"/>
        <v>115.0308</v>
      </c>
    </row>
    <row r="417" spans="1:53" ht="15.75" thickBot="1">
      <c r="A417" s="29" t="s">
        <v>25</v>
      </c>
      <c r="B417" s="44">
        <v>10.235645160901532</v>
      </c>
      <c r="C417" s="44">
        <v>4.8231738519706049</v>
      </c>
      <c r="D417" s="44">
        <v>0.29740974886699817</v>
      </c>
      <c r="E417" s="44">
        <v>385.95346775490378</v>
      </c>
      <c r="F417" s="398"/>
      <c r="G417" s="44">
        <v>70.617903483357111</v>
      </c>
      <c r="H417" s="45">
        <v>0</v>
      </c>
      <c r="I417" s="40">
        <f t="shared" si="121"/>
        <v>471.92760000000004</v>
      </c>
    </row>
    <row r="418" spans="1:53" ht="15">
      <c r="A418" s="30" t="s">
        <v>26</v>
      </c>
      <c r="B418" s="46">
        <f>SUM(B397:B417)</f>
        <v>223.29874597921724</v>
      </c>
      <c r="C418" s="46">
        <f t="shared" ref="C418" si="122">SUM(C397:C417)</f>
        <v>215.38227799662329</v>
      </c>
      <c r="D418" s="46">
        <f t="shared" ref="D418" si="123">SUM(D397:D417)</f>
        <v>21.228121203535437</v>
      </c>
      <c r="E418" s="46">
        <f t="shared" ref="E418" si="124">SUM(E397:E417)</f>
        <v>391.79456256920326</v>
      </c>
      <c r="F418" s="46">
        <f t="shared" ref="F418" si="125">SUM(F397:F417)</f>
        <v>0</v>
      </c>
      <c r="G418" s="46">
        <f t="shared" ref="G418" si="126">SUM(G397:G417)</f>
        <v>70.617903483357111</v>
      </c>
      <c r="H418" s="46">
        <f t="shared" ref="H418" si="127">SUM(H397:H417)</f>
        <v>0</v>
      </c>
      <c r="I418" s="46">
        <f>SUM(I397:I417)</f>
        <v>922.32161123193623</v>
      </c>
    </row>
    <row r="419" spans="1:53" ht="15" thickBot="1">
      <c r="A419" s="31" t="s">
        <v>86</v>
      </c>
      <c r="B419" s="49">
        <f>IF($I418=0,"-",B418/$I418)</f>
        <v>0.24210507838037018</v>
      </c>
      <c r="C419" s="49">
        <f t="shared" ref="C419:H419" si="128">IF($I418=0,"-",C418/$I418)</f>
        <v>0.23352188149309352</v>
      </c>
      <c r="D419" s="49">
        <f t="shared" si="128"/>
        <v>2.3015964220095893E-2</v>
      </c>
      <c r="E419" s="49">
        <f t="shared" si="128"/>
        <v>0.42479169716720289</v>
      </c>
      <c r="F419" s="49">
        <f t="shared" si="128"/>
        <v>0</v>
      </c>
      <c r="G419" s="49">
        <f t="shared" si="128"/>
        <v>7.6565378739237661E-2</v>
      </c>
      <c r="H419" s="49">
        <f t="shared" si="128"/>
        <v>0</v>
      </c>
      <c r="I419" s="49">
        <f>SUM(B419:H419)</f>
        <v>1.0000000000000002</v>
      </c>
    </row>
    <row r="420" spans="1:53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53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53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53" ht="15">
      <c r="A423" s="26" t="s">
        <v>7</v>
      </c>
      <c r="B423" s="38">
        <v>0</v>
      </c>
      <c r="C423" s="38">
        <v>0</v>
      </c>
      <c r="D423" s="38">
        <v>1E-3</v>
      </c>
      <c r="E423" s="38">
        <v>0</v>
      </c>
      <c r="F423" s="396"/>
      <c r="G423" s="38">
        <v>0</v>
      </c>
      <c r="H423" s="39">
        <v>0</v>
      </c>
      <c r="I423" s="40">
        <f>SUM(B423:H423)</f>
        <v>1E-3</v>
      </c>
    </row>
    <row r="424" spans="1:53" ht="15">
      <c r="A424" s="27" t="s">
        <v>8</v>
      </c>
      <c r="B424" s="41">
        <v>0</v>
      </c>
      <c r="C424" s="41">
        <v>0</v>
      </c>
      <c r="D424" s="41">
        <v>1E-3</v>
      </c>
      <c r="E424" s="41">
        <v>0</v>
      </c>
      <c r="F424" s="397"/>
      <c r="G424" s="41">
        <v>0</v>
      </c>
      <c r="H424" s="42">
        <v>0</v>
      </c>
      <c r="I424" s="43">
        <f t="shared" ref="I424:I443" si="129">SUM(B424:H424)</f>
        <v>1E-3</v>
      </c>
    </row>
    <row r="425" spans="1:53" ht="15">
      <c r="A425" s="28" t="s">
        <v>9</v>
      </c>
      <c r="B425" s="44">
        <v>0</v>
      </c>
      <c r="C425" s="44">
        <v>0</v>
      </c>
      <c r="D425" s="44">
        <v>1E-3</v>
      </c>
      <c r="E425" s="44">
        <v>0</v>
      </c>
      <c r="F425" s="397"/>
      <c r="G425" s="44">
        <v>0</v>
      </c>
      <c r="H425" s="45">
        <v>0</v>
      </c>
      <c r="I425" s="40">
        <f t="shared" si="129"/>
        <v>1E-3</v>
      </c>
    </row>
    <row r="426" spans="1:53" ht="15">
      <c r="A426" s="27" t="s">
        <v>10</v>
      </c>
      <c r="B426" s="41">
        <v>0</v>
      </c>
      <c r="C426" s="41">
        <v>0</v>
      </c>
      <c r="D426" s="41">
        <v>1E-3</v>
      </c>
      <c r="E426" s="41">
        <v>0</v>
      </c>
      <c r="F426" s="397"/>
      <c r="G426" s="41">
        <v>0</v>
      </c>
      <c r="H426" s="42">
        <v>0</v>
      </c>
      <c r="I426" s="43">
        <f t="shared" si="129"/>
        <v>1E-3</v>
      </c>
    </row>
    <row r="427" spans="1:53" ht="15">
      <c r="A427" s="28" t="s">
        <v>11</v>
      </c>
      <c r="B427" s="44">
        <v>0</v>
      </c>
      <c r="C427" s="44">
        <v>0</v>
      </c>
      <c r="D427" s="44">
        <v>1E-3</v>
      </c>
      <c r="E427" s="44">
        <v>0</v>
      </c>
      <c r="F427" s="397"/>
      <c r="G427" s="44">
        <v>0</v>
      </c>
      <c r="H427" s="45">
        <v>0</v>
      </c>
      <c r="I427" s="40">
        <f t="shared" si="129"/>
        <v>1E-3</v>
      </c>
    </row>
    <row r="428" spans="1:53" ht="15">
      <c r="A428" s="27" t="s">
        <v>12</v>
      </c>
      <c r="B428" s="41">
        <v>0</v>
      </c>
      <c r="C428" s="41">
        <v>0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129"/>
        <v>0</v>
      </c>
    </row>
    <row r="429" spans="1:53" ht="15">
      <c r="A429" s="28" t="s">
        <v>13</v>
      </c>
      <c r="B429" s="44">
        <v>0</v>
      </c>
      <c r="C429" s="44">
        <v>0</v>
      </c>
      <c r="D429" s="44">
        <v>0</v>
      </c>
      <c r="E429" s="44">
        <v>0</v>
      </c>
      <c r="F429" s="397"/>
      <c r="G429" s="44">
        <v>0</v>
      </c>
      <c r="H429" s="45">
        <v>0</v>
      </c>
      <c r="I429" s="40">
        <f t="shared" si="129"/>
        <v>0</v>
      </c>
    </row>
    <row r="430" spans="1:53" ht="15">
      <c r="A430" s="27" t="s">
        <v>14</v>
      </c>
      <c r="B430" s="41">
        <v>0</v>
      </c>
      <c r="C430" s="41">
        <v>0</v>
      </c>
      <c r="D430" s="41">
        <v>0</v>
      </c>
      <c r="E430" s="41">
        <v>0.96060929630936298</v>
      </c>
      <c r="F430" s="397"/>
      <c r="G430" s="41">
        <v>0</v>
      </c>
      <c r="H430" s="42">
        <v>0</v>
      </c>
      <c r="I430" s="43">
        <f t="shared" si="129"/>
        <v>0.96060929630936298</v>
      </c>
    </row>
    <row r="431" spans="1:53" ht="15">
      <c r="A431" s="28" t="s">
        <v>15</v>
      </c>
      <c r="B431" s="44">
        <v>8.5630235306376861</v>
      </c>
      <c r="C431" s="44">
        <v>3.7982193761835177</v>
      </c>
      <c r="D431" s="44">
        <v>4.6387570931787954</v>
      </c>
      <c r="E431" s="44">
        <v>0</v>
      </c>
      <c r="F431" s="397"/>
      <c r="G431" s="44">
        <v>0</v>
      </c>
      <c r="H431" s="45">
        <v>0</v>
      </c>
      <c r="I431" s="40">
        <f t="shared" si="129"/>
        <v>17</v>
      </c>
    </row>
    <row r="432" spans="1:53" ht="15">
      <c r="A432" s="27" t="s">
        <v>16</v>
      </c>
      <c r="B432" s="41">
        <v>245.27488225160712</v>
      </c>
      <c r="C432" s="41">
        <v>25.819989014985598</v>
      </c>
      <c r="D432" s="41">
        <v>85.905128733407253</v>
      </c>
      <c r="E432" s="41">
        <v>0</v>
      </c>
      <c r="F432" s="397"/>
      <c r="G432" s="41">
        <v>0</v>
      </c>
      <c r="H432" s="42">
        <v>0</v>
      </c>
      <c r="I432" s="43">
        <f>SUM(B432:H432)</f>
        <v>357</v>
      </c>
    </row>
    <row r="433" spans="1:9" ht="15">
      <c r="A433" s="28" t="s">
        <v>17</v>
      </c>
      <c r="B433" s="44">
        <v>0</v>
      </c>
      <c r="C433" s="44">
        <v>0</v>
      </c>
      <c r="D433" s="44">
        <v>3.9983723474885595</v>
      </c>
      <c r="E433" s="44">
        <v>1.6276525114403582E-3</v>
      </c>
      <c r="F433" s="397"/>
      <c r="G433" s="44">
        <v>0</v>
      </c>
      <c r="H433" s="45">
        <v>0</v>
      </c>
      <c r="I433" s="40">
        <f>SUM(B433:H433)</f>
        <v>4</v>
      </c>
    </row>
    <row r="434" spans="1:9" ht="15">
      <c r="A434" s="27" t="s">
        <v>18</v>
      </c>
      <c r="B434" s="41">
        <v>0</v>
      </c>
      <c r="C434" s="41">
        <v>0</v>
      </c>
      <c r="D434" s="41">
        <v>0</v>
      </c>
      <c r="E434" s="41">
        <v>0</v>
      </c>
      <c r="F434" s="397"/>
      <c r="G434" s="41">
        <v>0</v>
      </c>
      <c r="H434" s="42">
        <v>0</v>
      </c>
      <c r="I434" s="43">
        <f t="shared" si="129"/>
        <v>0</v>
      </c>
    </row>
    <row r="435" spans="1:9" ht="15">
      <c r="A435" s="28" t="s">
        <v>139</v>
      </c>
      <c r="B435" s="44">
        <v>124.57620764950451</v>
      </c>
      <c r="C435" s="44">
        <v>100.1103699768708</v>
      </c>
      <c r="D435" s="44">
        <v>46.906029801927424</v>
      </c>
      <c r="E435" s="44">
        <v>15.40739257169726</v>
      </c>
      <c r="F435" s="397"/>
      <c r="G435" s="44">
        <v>0</v>
      </c>
      <c r="H435" s="45">
        <v>0</v>
      </c>
      <c r="I435" s="40">
        <f>SUM(B435:H435)</f>
        <v>287</v>
      </c>
    </row>
    <row r="436" spans="1:9" ht="15">
      <c r="A436" s="27" t="s">
        <v>19</v>
      </c>
      <c r="B436" s="41">
        <v>0</v>
      </c>
      <c r="C436" s="41">
        <v>0</v>
      </c>
      <c r="D436" s="41">
        <v>0</v>
      </c>
      <c r="E436" s="41">
        <v>0</v>
      </c>
      <c r="F436" s="397"/>
      <c r="G436" s="41">
        <v>0</v>
      </c>
      <c r="H436" s="42">
        <v>0</v>
      </c>
      <c r="I436" s="43">
        <f>SUM(B436:H436)</f>
        <v>0</v>
      </c>
    </row>
    <row r="437" spans="1:9" ht="15">
      <c r="A437" s="28" t="s">
        <v>20</v>
      </c>
      <c r="B437" s="44">
        <v>0</v>
      </c>
      <c r="C437" s="44">
        <v>0</v>
      </c>
      <c r="D437" s="44">
        <v>0</v>
      </c>
      <c r="E437" s="44">
        <v>0</v>
      </c>
      <c r="F437" s="397"/>
      <c r="G437" s="44">
        <v>0</v>
      </c>
      <c r="H437" s="45">
        <v>0</v>
      </c>
      <c r="I437" s="40">
        <f t="shared" si="129"/>
        <v>0</v>
      </c>
    </row>
    <row r="438" spans="1:9" ht="15">
      <c r="A438" s="27" t="s">
        <v>21</v>
      </c>
      <c r="B438" s="41">
        <v>27.325397478476177</v>
      </c>
      <c r="C438" s="41">
        <v>0.31936012542886127</v>
      </c>
      <c r="D438" s="41">
        <v>16.355242396094958</v>
      </c>
      <c r="E438" s="41">
        <v>0</v>
      </c>
      <c r="F438" s="397"/>
      <c r="G438" s="41">
        <v>0</v>
      </c>
      <c r="H438" s="42">
        <v>0</v>
      </c>
      <c r="I438" s="43">
        <f>SUM(B438:H438)</f>
        <v>44</v>
      </c>
    </row>
    <row r="439" spans="1:9" ht="15">
      <c r="A439" s="29" t="s">
        <v>59</v>
      </c>
      <c r="B439" s="44">
        <v>6.5754435019679605</v>
      </c>
      <c r="C439" s="44">
        <v>0.4359292690545159</v>
      </c>
      <c r="D439" s="44">
        <v>4.9886272289775233</v>
      </c>
      <c r="E439" s="44">
        <v>0</v>
      </c>
      <c r="F439" s="397"/>
      <c r="G439" s="44">
        <v>0</v>
      </c>
      <c r="H439" s="45">
        <v>0</v>
      </c>
      <c r="I439" s="40">
        <f t="shared" si="129"/>
        <v>12</v>
      </c>
    </row>
    <row r="440" spans="1:9" ht="15">
      <c r="A440" s="27" t="s">
        <v>22</v>
      </c>
      <c r="B440" s="41">
        <v>23.976192649390129</v>
      </c>
      <c r="C440" s="41">
        <v>8.1933467504724009E-2</v>
      </c>
      <c r="D440" s="41">
        <v>129.94187388310513</v>
      </c>
      <c r="E440" s="41">
        <v>0</v>
      </c>
      <c r="F440" s="397"/>
      <c r="G440" s="41">
        <v>0</v>
      </c>
      <c r="H440" s="42">
        <v>0</v>
      </c>
      <c r="I440" s="43">
        <f t="shared" si="129"/>
        <v>153.99999999999997</v>
      </c>
    </row>
    <row r="441" spans="1:9" ht="15">
      <c r="A441" s="29" t="s">
        <v>23</v>
      </c>
      <c r="B441" s="44">
        <v>9.4917158076519303</v>
      </c>
      <c r="C441" s="44">
        <v>0</v>
      </c>
      <c r="D441" s="44">
        <v>0</v>
      </c>
      <c r="E441" s="44">
        <v>0</v>
      </c>
      <c r="F441" s="397"/>
      <c r="G441" s="44">
        <v>0</v>
      </c>
      <c r="H441" s="45">
        <v>0</v>
      </c>
      <c r="I441" s="40">
        <f t="shared" si="129"/>
        <v>9.4917158076519303</v>
      </c>
    </row>
    <row r="442" spans="1:9" ht="15">
      <c r="A442" s="27" t="s">
        <v>24</v>
      </c>
      <c r="B442" s="41">
        <v>32.843356929739514</v>
      </c>
      <c r="C442" s="41">
        <v>8.1309241192484283E-2</v>
      </c>
      <c r="D442" s="41">
        <v>6.5529338290679959</v>
      </c>
      <c r="E442" s="41">
        <v>0</v>
      </c>
      <c r="F442" s="397"/>
      <c r="G442" s="41">
        <v>0</v>
      </c>
      <c r="H442" s="42">
        <v>0</v>
      </c>
      <c r="I442" s="43">
        <f t="shared" si="129"/>
        <v>39.477599999999995</v>
      </c>
    </row>
    <row r="443" spans="1:9" ht="15.75" thickBot="1">
      <c r="A443" s="29" t="s">
        <v>25</v>
      </c>
      <c r="B443" s="54">
        <v>45.424309915560002</v>
      </c>
      <c r="C443" s="54">
        <v>0.15501154185351912</v>
      </c>
      <c r="D443" s="54">
        <v>167.67346052986645</v>
      </c>
      <c r="E443" s="54">
        <v>862.47987510455243</v>
      </c>
      <c r="F443" s="398"/>
      <c r="G443" s="44">
        <v>114.30641336502778</v>
      </c>
      <c r="H443" s="45">
        <v>0.43412954313970703</v>
      </c>
      <c r="I443" s="40">
        <f t="shared" si="129"/>
        <v>1190.4731999999999</v>
      </c>
    </row>
    <row r="444" spans="1:9" ht="15">
      <c r="A444" s="30" t="s">
        <v>26</v>
      </c>
      <c r="B444" s="46">
        <f>SUM(B423:B443)</f>
        <v>524.05052971453506</v>
      </c>
      <c r="C444" s="46">
        <f t="shared" ref="C444" si="130">SUM(C423:C443)</f>
        <v>130.80212201307401</v>
      </c>
      <c r="D444" s="46">
        <f t="shared" ref="D444" si="131">SUM(D423:D443)</f>
        <v>466.96542584311408</v>
      </c>
      <c r="E444" s="46">
        <f t="shared" ref="E444" si="132">SUM(E423:E443)</f>
        <v>878.84950462507049</v>
      </c>
      <c r="F444" s="46">
        <f t="shared" ref="F444" si="133">SUM(F423:F443)</f>
        <v>0</v>
      </c>
      <c r="G444" s="46">
        <f t="shared" ref="G444" si="134">SUM(G423:G443)</f>
        <v>114.30641336502778</v>
      </c>
      <c r="H444" s="46">
        <f t="shared" ref="H444" si="135">SUM(H423:H443)</f>
        <v>0.43412954313970703</v>
      </c>
      <c r="I444" s="46">
        <f>SUM(I423:I443)</f>
        <v>2115.4081251039615</v>
      </c>
    </row>
    <row r="445" spans="1:9" ht="15" thickBot="1">
      <c r="A445" s="31" t="s">
        <v>86</v>
      </c>
      <c r="B445" s="49">
        <f>IF($I444=0,"-",B444/$I444)</f>
        <v>0.24773022448742871</v>
      </c>
      <c r="C445" s="49">
        <f t="shared" ref="C445:H445" si="136">IF($I444=0,"-",C444/$I444)</f>
        <v>6.18330432131841E-2</v>
      </c>
      <c r="D445" s="49">
        <f t="shared" si="136"/>
        <v>0.22074483892802724</v>
      </c>
      <c r="E445" s="49">
        <f t="shared" si="136"/>
        <v>0.41545151226167271</v>
      </c>
      <c r="F445" s="49">
        <f t="shared" si="136"/>
        <v>0</v>
      </c>
      <c r="G445" s="49">
        <f t="shared" si="136"/>
        <v>5.4035158515527683E-2</v>
      </c>
      <c r="H445" s="49">
        <f t="shared" si="136"/>
        <v>2.0522259415939976E-4</v>
      </c>
      <c r="I445" s="49">
        <f>SUM(B445:H445)</f>
        <v>0.99999999999999989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20" ht="15">
      <c r="A449" s="26" t="s">
        <v>7</v>
      </c>
      <c r="B449" s="377"/>
      <c r="C449" s="378"/>
      <c r="D449" s="378"/>
      <c r="E449" s="379"/>
      <c r="F449" s="38">
        <v>0</v>
      </c>
      <c r="G449" s="377"/>
      <c r="H449" s="379"/>
      <c r="I449" s="40">
        <f>SUM(B449:H449)</f>
        <v>0</v>
      </c>
    </row>
    <row r="450" spans="1:20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137">SUM(B450:H450)</f>
        <v>0</v>
      </c>
    </row>
    <row r="451" spans="1:20" ht="15">
      <c r="A451" s="28" t="s">
        <v>9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137"/>
        <v>0</v>
      </c>
    </row>
    <row r="452" spans="1:20" ht="15">
      <c r="A452" s="27" t="s">
        <v>10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137"/>
        <v>0</v>
      </c>
    </row>
    <row r="453" spans="1:20" ht="15">
      <c r="A453" s="28" t="s">
        <v>11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137"/>
        <v>0</v>
      </c>
    </row>
    <row r="454" spans="1:20" ht="15">
      <c r="A454" s="27" t="s">
        <v>12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137"/>
        <v>0</v>
      </c>
    </row>
    <row r="455" spans="1:20" ht="15">
      <c r="A455" s="28" t="s">
        <v>13</v>
      </c>
      <c r="B455" s="380"/>
      <c r="C455" s="381"/>
      <c r="D455" s="381"/>
      <c r="E455" s="382"/>
      <c r="F455" s="44">
        <v>0</v>
      </c>
      <c r="G455" s="380"/>
      <c r="H455" s="382"/>
      <c r="I455" s="40">
        <f t="shared" si="137"/>
        <v>0</v>
      </c>
    </row>
    <row r="456" spans="1:20" ht="15">
      <c r="A456" s="27" t="s">
        <v>14</v>
      </c>
      <c r="B456" s="380"/>
      <c r="C456" s="381"/>
      <c r="D456" s="381"/>
      <c r="E456" s="382"/>
      <c r="F456" s="41">
        <v>248.11239048738321</v>
      </c>
      <c r="G456" s="380"/>
      <c r="H456" s="382"/>
      <c r="I456" s="43">
        <f t="shared" si="137"/>
        <v>248.11239048738321</v>
      </c>
    </row>
    <row r="457" spans="1:20" ht="15">
      <c r="A457" s="28" t="s">
        <v>15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137"/>
        <v>0</v>
      </c>
    </row>
    <row r="458" spans="1:20" ht="15">
      <c r="A458" s="27" t="s">
        <v>16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20" ht="15">
      <c r="A459" s="28" t="s">
        <v>17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20" ht="15">
      <c r="A460" s="27" t="s">
        <v>18</v>
      </c>
      <c r="B460" s="380"/>
      <c r="C460" s="381"/>
      <c r="D460" s="381"/>
      <c r="E460" s="382"/>
      <c r="F460" s="41">
        <v>0</v>
      </c>
      <c r="G460" s="380"/>
      <c r="H460" s="382"/>
      <c r="I460" s="43">
        <f t="shared" si="137"/>
        <v>0</v>
      </c>
    </row>
    <row r="461" spans="1:20" ht="15">
      <c r="A461" s="28" t="s">
        <v>139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20" ht="15">
      <c r="A462" s="27" t="s">
        <v>19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20" ht="15">
      <c r="A463" s="28" t="s">
        <v>20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137"/>
        <v>0</v>
      </c>
    </row>
    <row r="464" spans="1:20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20" ht="15">
      <c r="A465" s="29" t="s">
        <v>59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137"/>
        <v>0</v>
      </c>
    </row>
    <row r="466" spans="1:20" ht="15">
      <c r="A466" s="27" t="s">
        <v>22</v>
      </c>
      <c r="B466" s="380"/>
      <c r="C466" s="381"/>
      <c r="D466" s="381"/>
      <c r="E466" s="382"/>
      <c r="F466" s="41">
        <v>0</v>
      </c>
      <c r="G466" s="380"/>
      <c r="H466" s="382"/>
      <c r="I466" s="43">
        <f t="shared" si="137"/>
        <v>0</v>
      </c>
    </row>
    <row r="467" spans="1:20" ht="15">
      <c r="A467" s="29" t="s">
        <v>23</v>
      </c>
      <c r="B467" s="380"/>
      <c r="C467" s="381"/>
      <c r="D467" s="381"/>
      <c r="E467" s="382"/>
      <c r="F467" s="44">
        <v>0</v>
      </c>
      <c r="G467" s="380"/>
      <c r="H467" s="382"/>
      <c r="I467" s="40">
        <f t="shared" si="137"/>
        <v>0</v>
      </c>
    </row>
    <row r="468" spans="1:20" ht="15">
      <c r="A468" s="27" t="s">
        <v>24</v>
      </c>
      <c r="B468" s="380"/>
      <c r="C468" s="381"/>
      <c r="D468" s="381"/>
      <c r="E468" s="382"/>
      <c r="F468" s="41">
        <v>0</v>
      </c>
      <c r="G468" s="380"/>
      <c r="H468" s="382"/>
      <c r="I468" s="43">
        <f t="shared" si="137"/>
        <v>0</v>
      </c>
    </row>
    <row r="469" spans="1:20" ht="15.75" thickBot="1">
      <c r="A469" s="29" t="s">
        <v>25</v>
      </c>
      <c r="B469" s="383"/>
      <c r="C469" s="384"/>
      <c r="D469" s="384"/>
      <c r="E469" s="385"/>
      <c r="F469" s="44">
        <v>1168.2288000000001</v>
      </c>
      <c r="G469" s="383"/>
      <c r="H469" s="385"/>
      <c r="I469" s="40">
        <f t="shared" si="137"/>
        <v>1168.2288000000001</v>
      </c>
    </row>
    <row r="470" spans="1:20" ht="15">
      <c r="A470" s="30" t="s">
        <v>26</v>
      </c>
      <c r="B470" s="46">
        <f>SUM(B449:B469)</f>
        <v>0</v>
      </c>
      <c r="C470" s="46">
        <f t="shared" ref="C470" si="138">SUM(C449:C469)</f>
        <v>0</v>
      </c>
      <c r="D470" s="46">
        <f t="shared" ref="D470" si="139">SUM(D449:D469)</f>
        <v>0</v>
      </c>
      <c r="E470" s="46">
        <f t="shared" ref="E470" si="140">SUM(E449:E469)</f>
        <v>0</v>
      </c>
      <c r="F470" s="46">
        <f>SUM(F449:F469)</f>
        <v>1416.3411904873833</v>
      </c>
      <c r="G470" s="46">
        <f t="shared" ref="G470" si="141">SUM(G449:G469)</f>
        <v>0</v>
      </c>
      <c r="H470" s="46">
        <f t="shared" ref="H470" si="142">SUM(H449:H469)</f>
        <v>0</v>
      </c>
      <c r="I470" s="46">
        <f>SUM(I449:I469)</f>
        <v>1416.3411904873833</v>
      </c>
    </row>
    <row r="471" spans="1:20" ht="15" thickBot="1">
      <c r="A471" s="31" t="s">
        <v>86</v>
      </c>
      <c r="B471" s="49">
        <f>IF($I470=0,"-",B470/$I470)</f>
        <v>0</v>
      </c>
      <c r="C471" s="49">
        <f t="shared" ref="C471:H471" si="143">IF($I470=0,"-",C470/$I470)</f>
        <v>0</v>
      </c>
      <c r="D471" s="49">
        <f t="shared" si="143"/>
        <v>0</v>
      </c>
      <c r="E471" s="49">
        <f t="shared" si="143"/>
        <v>0</v>
      </c>
      <c r="F471" s="49">
        <f t="shared" si="143"/>
        <v>1</v>
      </c>
      <c r="G471" s="49">
        <f t="shared" si="143"/>
        <v>0</v>
      </c>
      <c r="H471" s="49">
        <f t="shared" si="143"/>
        <v>0</v>
      </c>
      <c r="I471" s="49">
        <f>SUM(B471:H471)</f>
        <v>1</v>
      </c>
    </row>
    <row r="472" spans="1:20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20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20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20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20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144">SUM(B476:H476)</f>
        <v>0</v>
      </c>
    </row>
    <row r="477" spans="1:20" ht="15">
      <c r="A477" s="28" t="s">
        <v>9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144"/>
        <v>0</v>
      </c>
    </row>
    <row r="478" spans="1:20" ht="15">
      <c r="A478" s="27" t="s">
        <v>10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144"/>
        <v>0</v>
      </c>
    </row>
    <row r="479" spans="1:20" ht="15">
      <c r="A479" s="28" t="s">
        <v>11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144"/>
        <v>0</v>
      </c>
    </row>
    <row r="480" spans="1:20" ht="15">
      <c r="A480" s="27" t="s">
        <v>12</v>
      </c>
      <c r="B480" s="380"/>
      <c r="C480" s="381"/>
      <c r="D480" s="381"/>
      <c r="E480" s="382"/>
      <c r="F480" s="41">
        <v>16520.468653474018</v>
      </c>
      <c r="G480" s="380"/>
      <c r="H480" s="382"/>
      <c r="I480" s="43">
        <f t="shared" si="144"/>
        <v>16520.468653474018</v>
      </c>
    </row>
    <row r="481" spans="1:9" ht="15">
      <c r="A481" s="28" t="s">
        <v>13</v>
      </c>
      <c r="B481" s="380"/>
      <c r="C481" s="381"/>
      <c r="D481" s="381"/>
      <c r="E481" s="382"/>
      <c r="F481" s="44">
        <v>0</v>
      </c>
      <c r="G481" s="380"/>
      <c r="H481" s="382"/>
      <c r="I481" s="40">
        <f t="shared" si="144"/>
        <v>0</v>
      </c>
    </row>
    <row r="482" spans="1:9" ht="15">
      <c r="A482" s="27" t="s">
        <v>14</v>
      </c>
      <c r="B482" s="380"/>
      <c r="C482" s="381"/>
      <c r="D482" s="381"/>
      <c r="E482" s="382"/>
      <c r="F482" s="41">
        <v>27372.994943688307</v>
      </c>
      <c r="G482" s="380"/>
      <c r="H482" s="382"/>
      <c r="I482" s="43">
        <f>SUM(B482:H482)</f>
        <v>27372.994943688307</v>
      </c>
    </row>
    <row r="483" spans="1:9" ht="15">
      <c r="A483" s="28" t="s">
        <v>15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144"/>
        <v>0</v>
      </c>
    </row>
    <row r="484" spans="1:9" ht="15">
      <c r="A484" s="27" t="s">
        <v>16</v>
      </c>
      <c r="B484" s="380"/>
      <c r="C484" s="381"/>
      <c r="D484" s="381"/>
      <c r="E484" s="382"/>
      <c r="F484" s="41">
        <v>0</v>
      </c>
      <c r="G484" s="380"/>
      <c r="H484" s="382"/>
      <c r="I484" s="43">
        <f>SUM(B484:H484)</f>
        <v>0</v>
      </c>
    </row>
    <row r="485" spans="1:9" ht="15">
      <c r="A485" s="28" t="s">
        <v>17</v>
      </c>
      <c r="B485" s="380"/>
      <c r="C485" s="381"/>
      <c r="D485" s="381"/>
      <c r="E485" s="382"/>
      <c r="F485" s="44">
        <v>31.593050384336888</v>
      </c>
      <c r="G485" s="380"/>
      <c r="H485" s="382"/>
      <c r="I485" s="40">
        <f>SUM(B485:H485)</f>
        <v>31.593050384336888</v>
      </c>
    </row>
    <row r="486" spans="1:9" ht="15">
      <c r="A486" s="27" t="s">
        <v>18</v>
      </c>
      <c r="B486" s="380"/>
      <c r="C486" s="381"/>
      <c r="D486" s="381"/>
      <c r="E486" s="382"/>
      <c r="F486" s="41">
        <v>0</v>
      </c>
      <c r="G486" s="380"/>
      <c r="H486" s="382"/>
      <c r="I486" s="43">
        <f t="shared" si="144"/>
        <v>0</v>
      </c>
    </row>
    <row r="487" spans="1:9" ht="15">
      <c r="A487" s="28" t="s">
        <v>139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19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20</v>
      </c>
      <c r="B489" s="380"/>
      <c r="C489" s="381"/>
      <c r="D489" s="381"/>
      <c r="E489" s="382"/>
      <c r="F489" s="44">
        <v>0</v>
      </c>
      <c r="G489" s="380"/>
      <c r="H489" s="382"/>
      <c r="I489" s="40">
        <f t="shared" si="144"/>
        <v>0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59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144"/>
        <v>0</v>
      </c>
    </row>
    <row r="492" spans="1:9" ht="15">
      <c r="A492" s="27" t="s">
        <v>22</v>
      </c>
      <c r="B492" s="380"/>
      <c r="C492" s="381"/>
      <c r="D492" s="381"/>
      <c r="E492" s="382"/>
      <c r="F492" s="41">
        <v>59</v>
      </c>
      <c r="G492" s="380"/>
      <c r="H492" s="382"/>
      <c r="I492" s="43">
        <f t="shared" si="144"/>
        <v>59</v>
      </c>
    </row>
    <row r="493" spans="1:9" ht="15">
      <c r="A493" s="29" t="s">
        <v>23</v>
      </c>
      <c r="B493" s="380"/>
      <c r="C493" s="381"/>
      <c r="D493" s="381"/>
      <c r="E493" s="382"/>
      <c r="F493" s="44">
        <v>0</v>
      </c>
      <c r="G493" s="380"/>
      <c r="H493" s="382"/>
      <c r="I493" s="40">
        <f t="shared" si="144"/>
        <v>0</v>
      </c>
    </row>
    <row r="494" spans="1:9" ht="15">
      <c r="A494" s="27" t="s">
        <v>24</v>
      </c>
      <c r="B494" s="380"/>
      <c r="C494" s="381"/>
      <c r="D494" s="381"/>
      <c r="E494" s="382"/>
      <c r="F494" s="41">
        <v>0</v>
      </c>
      <c r="G494" s="380"/>
      <c r="H494" s="382"/>
      <c r="I494" s="43">
        <f t="shared" si="144"/>
        <v>0</v>
      </c>
    </row>
    <row r="495" spans="1:9" ht="15.75" thickBot="1">
      <c r="A495" s="29" t="s">
        <v>25</v>
      </c>
      <c r="B495" s="383"/>
      <c r="C495" s="384"/>
      <c r="D495" s="384"/>
      <c r="E495" s="385"/>
      <c r="F495" s="44">
        <v>742.1508</v>
      </c>
      <c r="G495" s="383"/>
      <c r="H495" s="385"/>
      <c r="I495" s="40">
        <f t="shared" si="144"/>
        <v>742.1508</v>
      </c>
    </row>
    <row r="496" spans="1:9" ht="15">
      <c r="A496" s="30" t="s">
        <v>26</v>
      </c>
      <c r="B496" s="46">
        <f>SUM(B475:B495)</f>
        <v>0</v>
      </c>
      <c r="C496" s="46">
        <f t="shared" ref="C496" si="145">SUM(C475:C495)</f>
        <v>0</v>
      </c>
      <c r="D496" s="46">
        <f t="shared" ref="D496" si="146">SUM(D475:D495)</f>
        <v>0</v>
      </c>
      <c r="E496" s="46">
        <f t="shared" ref="E496" si="147">SUM(E475:E495)</f>
        <v>0</v>
      </c>
      <c r="F496" s="46">
        <f>SUM(F475:F495)</f>
        <v>44726.207447546658</v>
      </c>
      <c r="G496" s="46">
        <f t="shared" ref="G496" si="148">SUM(G475:G495)</f>
        <v>0</v>
      </c>
      <c r="H496" s="46">
        <f t="shared" ref="H496" si="149">SUM(H475:H495)</f>
        <v>0</v>
      </c>
      <c r="I496" s="46">
        <f>SUM(I475:I495)</f>
        <v>44726.207447546658</v>
      </c>
    </row>
    <row r="497" spans="1:20" ht="15" thickBot="1">
      <c r="A497" s="31" t="s">
        <v>86</v>
      </c>
      <c r="B497" s="49">
        <f>IF($I496=0,"-",B496/$I496)</f>
        <v>0</v>
      </c>
      <c r="C497" s="49">
        <f t="shared" ref="C497:H497" si="150">IF($I496=0,"-",C496/$I496)</f>
        <v>0</v>
      </c>
      <c r="D497" s="49">
        <f t="shared" si="150"/>
        <v>0</v>
      </c>
      <c r="E497" s="49">
        <f t="shared" si="150"/>
        <v>0</v>
      </c>
      <c r="F497" s="49">
        <f>IF($I496=0,"-",F496/$I496)</f>
        <v>1</v>
      </c>
      <c r="G497" s="49">
        <f t="shared" si="150"/>
        <v>0</v>
      </c>
      <c r="H497" s="49">
        <f t="shared" si="150"/>
        <v>0</v>
      </c>
      <c r="I497" s="49">
        <f>SUM(B497:H497)</f>
        <v>1</v>
      </c>
    </row>
    <row r="498" spans="1:20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20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20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20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20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151">SUM(B502:H502)</f>
        <v>0</v>
      </c>
    </row>
    <row r="503" spans="1:20" ht="15">
      <c r="A503" s="28" t="s">
        <v>9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151"/>
        <v>0</v>
      </c>
    </row>
    <row r="504" spans="1:20" ht="15">
      <c r="A504" s="27" t="s">
        <v>10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151"/>
        <v>0</v>
      </c>
    </row>
    <row r="505" spans="1:20" ht="15">
      <c r="A505" s="28" t="s">
        <v>11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151"/>
        <v>0</v>
      </c>
    </row>
    <row r="506" spans="1:20" ht="15">
      <c r="A506" s="27" t="s">
        <v>12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151"/>
        <v>0</v>
      </c>
    </row>
    <row r="507" spans="1:20" ht="15">
      <c r="A507" s="28" t="s">
        <v>13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151"/>
        <v>0</v>
      </c>
    </row>
    <row r="508" spans="1:20" ht="15">
      <c r="A508" s="27" t="s">
        <v>14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20" ht="15">
      <c r="A509" s="28" t="s">
        <v>15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151"/>
        <v>0</v>
      </c>
    </row>
    <row r="510" spans="1:20" ht="15">
      <c r="A510" s="27" t="s">
        <v>16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20" ht="15">
      <c r="A511" s="28" t="s">
        <v>17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20" ht="15">
      <c r="A512" s="27" t="s">
        <v>18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151"/>
        <v>0</v>
      </c>
    </row>
    <row r="513" spans="1:20" ht="15">
      <c r="A513" s="28" t="s">
        <v>139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20" ht="15">
      <c r="A514" s="27" t="s">
        <v>19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20" ht="15">
      <c r="A515" s="28" t="s">
        <v>20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151"/>
        <v>0</v>
      </c>
    </row>
    <row r="516" spans="1:20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20" ht="15">
      <c r="A517" s="29" t="s">
        <v>59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151"/>
        <v>0</v>
      </c>
    </row>
    <row r="518" spans="1:20" ht="15">
      <c r="A518" s="27" t="s">
        <v>22</v>
      </c>
      <c r="B518" s="380"/>
      <c r="C518" s="381"/>
      <c r="D518" s="381"/>
      <c r="E518" s="382"/>
      <c r="F518" s="41">
        <v>0</v>
      </c>
      <c r="G518" s="380"/>
      <c r="H518" s="382"/>
      <c r="I518" s="43">
        <f t="shared" si="151"/>
        <v>0</v>
      </c>
    </row>
    <row r="519" spans="1:20" ht="15">
      <c r="A519" s="29" t="s">
        <v>23</v>
      </c>
      <c r="B519" s="380"/>
      <c r="C519" s="381"/>
      <c r="D519" s="381"/>
      <c r="E519" s="382"/>
      <c r="F519" s="44">
        <v>0</v>
      </c>
      <c r="G519" s="380"/>
      <c r="H519" s="382"/>
      <c r="I519" s="40">
        <f t="shared" si="151"/>
        <v>0</v>
      </c>
    </row>
    <row r="520" spans="1:20" ht="15">
      <c r="A520" s="27" t="s">
        <v>24</v>
      </c>
      <c r="B520" s="380"/>
      <c r="C520" s="381"/>
      <c r="D520" s="381"/>
      <c r="E520" s="382"/>
      <c r="F520" s="41">
        <v>0</v>
      </c>
      <c r="G520" s="380"/>
      <c r="H520" s="382"/>
      <c r="I520" s="43">
        <f t="shared" si="151"/>
        <v>0</v>
      </c>
    </row>
    <row r="521" spans="1:20" ht="15.75" thickBot="1">
      <c r="A521" s="29" t="s">
        <v>25</v>
      </c>
      <c r="B521" s="383"/>
      <c r="C521" s="384"/>
      <c r="D521" s="384"/>
      <c r="E521" s="385"/>
      <c r="F521" s="44">
        <v>0</v>
      </c>
      <c r="G521" s="383"/>
      <c r="H521" s="385"/>
      <c r="I521" s="40">
        <f t="shared" si="151"/>
        <v>0</v>
      </c>
    </row>
    <row r="522" spans="1:20" ht="15">
      <c r="A522" s="30" t="s">
        <v>26</v>
      </c>
      <c r="B522" s="46">
        <f>SUM(B501:B521)</f>
        <v>0</v>
      </c>
      <c r="C522" s="46">
        <f t="shared" ref="C522" si="152">SUM(C501:C521)</f>
        <v>0</v>
      </c>
      <c r="D522" s="46">
        <f t="shared" ref="D522" si="153">SUM(D501:D521)</f>
        <v>0</v>
      </c>
      <c r="E522" s="46">
        <f t="shared" ref="E522" si="154">SUM(E501:E521)</f>
        <v>0</v>
      </c>
      <c r="F522" s="46">
        <f>SUM(F501:F521)</f>
        <v>0</v>
      </c>
      <c r="G522" s="46">
        <f t="shared" ref="G522" si="155">SUM(G501:G521)</f>
        <v>0</v>
      </c>
      <c r="H522" s="46">
        <f t="shared" ref="H522" si="156">SUM(H501:H521)</f>
        <v>0</v>
      </c>
      <c r="I522" s="46">
        <f>SUM(I501:I521)</f>
        <v>0</v>
      </c>
    </row>
    <row r="523" spans="1:20" ht="15" thickBot="1">
      <c r="A523" s="31" t="s">
        <v>86</v>
      </c>
      <c r="B523" s="57" t="str">
        <f>IF($I522=0,"-",B522/$I522)</f>
        <v>-</v>
      </c>
      <c r="C523" s="57" t="str">
        <f t="shared" ref="C523:H523" si="157">IF($I522=0,"-",C522/$I522)</f>
        <v>-</v>
      </c>
      <c r="D523" s="57" t="str">
        <f t="shared" si="157"/>
        <v>-</v>
      </c>
      <c r="E523" s="57" t="str">
        <f t="shared" si="157"/>
        <v>-</v>
      </c>
      <c r="F523" s="57" t="str">
        <f t="shared" si="157"/>
        <v>-</v>
      </c>
      <c r="G523" s="57" t="str">
        <f t="shared" si="157"/>
        <v>-</v>
      </c>
      <c r="H523" s="57" t="str">
        <f t="shared" si="157"/>
        <v>-</v>
      </c>
      <c r="I523" s="57">
        <f>SUM(B523:H523)</f>
        <v>0</v>
      </c>
    </row>
    <row r="524" spans="1:20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20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20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20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20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158">SUM(B528:H528)</f>
        <v>0</v>
      </c>
    </row>
    <row r="529" spans="1:9" ht="15">
      <c r="A529" s="28" t="s">
        <v>9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158"/>
        <v>0</v>
      </c>
    </row>
    <row r="530" spans="1:9" ht="15">
      <c r="A530" s="27" t="s">
        <v>10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158"/>
        <v>0</v>
      </c>
    </row>
    <row r="531" spans="1:9" ht="15">
      <c r="A531" s="28" t="s">
        <v>11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158"/>
        <v>0</v>
      </c>
    </row>
    <row r="532" spans="1:9" ht="15">
      <c r="A532" s="27" t="s">
        <v>12</v>
      </c>
      <c r="B532" s="380"/>
      <c r="C532" s="381"/>
      <c r="D532" s="381"/>
      <c r="E532" s="382"/>
      <c r="F532" s="41">
        <v>50.316405679333144</v>
      </c>
      <c r="G532" s="380"/>
      <c r="H532" s="382"/>
      <c r="I532" s="43">
        <f t="shared" si="158"/>
        <v>50.316405679333144</v>
      </c>
    </row>
    <row r="533" spans="1:9" ht="15">
      <c r="A533" s="28" t="s">
        <v>13</v>
      </c>
      <c r="B533" s="380"/>
      <c r="C533" s="381"/>
      <c r="D533" s="381"/>
      <c r="E533" s="382"/>
      <c r="F533" s="44">
        <v>0</v>
      </c>
      <c r="G533" s="380"/>
      <c r="H533" s="382"/>
      <c r="I533" s="40">
        <f t="shared" si="158"/>
        <v>0</v>
      </c>
    </row>
    <row r="534" spans="1:9" ht="15">
      <c r="A534" s="27" t="s">
        <v>14</v>
      </c>
      <c r="B534" s="380"/>
      <c r="C534" s="381"/>
      <c r="D534" s="381"/>
      <c r="E534" s="382"/>
      <c r="F534" s="41">
        <v>410.25488522231012</v>
      </c>
      <c r="G534" s="380"/>
      <c r="H534" s="382"/>
      <c r="I534" s="43">
        <f>SUM(B534:H534)</f>
        <v>410.25488522231012</v>
      </c>
    </row>
    <row r="535" spans="1:9" ht="15">
      <c r="A535" s="28" t="s">
        <v>15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158"/>
        <v>0</v>
      </c>
    </row>
    <row r="536" spans="1:9" ht="15">
      <c r="A536" s="27" t="s">
        <v>16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17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18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158"/>
        <v>0</v>
      </c>
    </row>
    <row r="539" spans="1:9" ht="15">
      <c r="A539" s="28" t="s">
        <v>139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19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20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158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59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158"/>
        <v>0</v>
      </c>
    </row>
    <row r="544" spans="1:9" ht="15">
      <c r="A544" s="27" t="s">
        <v>22</v>
      </c>
      <c r="B544" s="380"/>
      <c r="C544" s="381"/>
      <c r="D544" s="381"/>
      <c r="E544" s="382"/>
      <c r="F544" s="41">
        <v>0</v>
      </c>
      <c r="G544" s="380"/>
      <c r="H544" s="382"/>
      <c r="I544" s="43">
        <f t="shared" si="158"/>
        <v>0</v>
      </c>
    </row>
    <row r="545" spans="1:20" ht="15">
      <c r="A545" s="29" t="s">
        <v>23</v>
      </c>
      <c r="B545" s="380"/>
      <c r="C545" s="381"/>
      <c r="D545" s="381"/>
      <c r="E545" s="382"/>
      <c r="F545" s="44">
        <v>0</v>
      </c>
      <c r="G545" s="380"/>
      <c r="H545" s="382"/>
      <c r="I545" s="40">
        <f t="shared" si="158"/>
        <v>0</v>
      </c>
    </row>
    <row r="546" spans="1:20" ht="15">
      <c r="A546" s="27" t="s">
        <v>24</v>
      </c>
      <c r="B546" s="380"/>
      <c r="C546" s="381"/>
      <c r="D546" s="381"/>
      <c r="E546" s="382"/>
      <c r="F546" s="41">
        <v>0</v>
      </c>
      <c r="G546" s="380"/>
      <c r="H546" s="382"/>
      <c r="I546" s="43">
        <f t="shared" si="158"/>
        <v>0</v>
      </c>
    </row>
    <row r="547" spans="1:20" ht="15.75" thickBot="1">
      <c r="A547" s="29" t="s">
        <v>25</v>
      </c>
      <c r="B547" s="383"/>
      <c r="C547" s="384"/>
      <c r="D547" s="384"/>
      <c r="E547" s="385"/>
      <c r="F547" s="44">
        <v>0</v>
      </c>
      <c r="G547" s="383"/>
      <c r="H547" s="385"/>
      <c r="I547" s="40">
        <f t="shared" si="158"/>
        <v>0</v>
      </c>
    </row>
    <row r="548" spans="1:20" ht="15">
      <c r="A548" s="30" t="s">
        <v>26</v>
      </c>
      <c r="B548" s="46">
        <f>SUM(B527:B547)</f>
        <v>0</v>
      </c>
      <c r="C548" s="46">
        <f t="shared" ref="C548" si="159">SUM(C527:C547)</f>
        <v>0</v>
      </c>
      <c r="D548" s="46">
        <f t="shared" ref="D548" si="160">SUM(D527:D547)</f>
        <v>0</v>
      </c>
      <c r="E548" s="46">
        <f t="shared" ref="E548" si="161">SUM(E527:E547)</f>
        <v>0</v>
      </c>
      <c r="F548" s="46">
        <f t="shared" ref="F548" si="162">SUM(F527:F547)</f>
        <v>460.57129090164324</v>
      </c>
      <c r="G548" s="46">
        <f t="shared" ref="G548" si="163">SUM(G527:G547)</f>
        <v>0</v>
      </c>
      <c r="H548" s="46">
        <f t="shared" ref="H548" si="164">SUM(H527:H547)</f>
        <v>0</v>
      </c>
      <c r="I548" s="46">
        <f>SUM(I527:I547)</f>
        <v>460.57129090164324</v>
      </c>
    </row>
    <row r="549" spans="1:20" ht="15" thickBot="1">
      <c r="A549" s="31" t="s">
        <v>86</v>
      </c>
      <c r="B549" s="49">
        <f>IF($I548=0,"-",B548/$I548)</f>
        <v>0</v>
      </c>
      <c r="C549" s="49">
        <f t="shared" ref="C549:H549" si="165">IF($I548=0,"-",C548/$I548)</f>
        <v>0</v>
      </c>
      <c r="D549" s="49">
        <f t="shared" si="165"/>
        <v>0</v>
      </c>
      <c r="E549" s="49">
        <f t="shared" si="165"/>
        <v>0</v>
      </c>
      <c r="F549" s="49">
        <f t="shared" si="165"/>
        <v>1</v>
      </c>
      <c r="G549" s="49">
        <f t="shared" si="165"/>
        <v>0</v>
      </c>
      <c r="H549" s="49">
        <f t="shared" si="165"/>
        <v>0</v>
      </c>
      <c r="I549" s="49">
        <f>SUM(B549:H549)</f>
        <v>1</v>
      </c>
    </row>
    <row r="550" spans="1:20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20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20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20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20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166">SUM(B554:H554)</f>
        <v>0</v>
      </c>
    </row>
    <row r="555" spans="1:20" ht="15">
      <c r="A555" s="28" t="s">
        <v>9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166"/>
        <v>0</v>
      </c>
    </row>
    <row r="556" spans="1:20" ht="15">
      <c r="A556" s="27" t="s">
        <v>10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166"/>
        <v>0</v>
      </c>
    </row>
    <row r="557" spans="1:20" ht="15">
      <c r="A557" s="28" t="s">
        <v>11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20" ht="15">
      <c r="A558" s="27" t="s">
        <v>12</v>
      </c>
      <c r="B558" s="380"/>
      <c r="C558" s="381"/>
      <c r="D558" s="381"/>
      <c r="E558" s="382"/>
      <c r="F558" s="41">
        <v>16.494308501606003</v>
      </c>
      <c r="G558" s="380"/>
      <c r="H558" s="382"/>
      <c r="I558" s="43">
        <f t="shared" si="166"/>
        <v>16.494308501606003</v>
      </c>
    </row>
    <row r="559" spans="1:20" ht="15">
      <c r="A559" s="28" t="s">
        <v>13</v>
      </c>
      <c r="B559" s="380"/>
      <c r="C559" s="381"/>
      <c r="D559" s="381"/>
      <c r="E559" s="382"/>
      <c r="F559" s="44">
        <v>1516</v>
      </c>
      <c r="G559" s="380"/>
      <c r="H559" s="382"/>
      <c r="I559" s="40">
        <f t="shared" si="166"/>
        <v>1516</v>
      </c>
    </row>
    <row r="560" spans="1:20" ht="15">
      <c r="A560" s="27" t="s">
        <v>14</v>
      </c>
      <c r="B560" s="380"/>
      <c r="C560" s="381"/>
      <c r="D560" s="381"/>
      <c r="E560" s="382"/>
      <c r="F560" s="41">
        <v>0</v>
      </c>
      <c r="G560" s="380"/>
      <c r="H560" s="382"/>
      <c r="I560" s="43">
        <f>SUM(B560:H560)</f>
        <v>0</v>
      </c>
    </row>
    <row r="561" spans="1:9" ht="15">
      <c r="A561" s="28" t="s">
        <v>15</v>
      </c>
      <c r="B561" s="380"/>
      <c r="C561" s="381"/>
      <c r="D561" s="381"/>
      <c r="E561" s="382"/>
      <c r="F561" s="44">
        <v>0</v>
      </c>
      <c r="G561" s="380"/>
      <c r="H561" s="382"/>
      <c r="I561" s="40">
        <f t="shared" si="166"/>
        <v>0</v>
      </c>
    </row>
    <row r="562" spans="1:9" ht="15">
      <c r="A562" s="27" t="s">
        <v>16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17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18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166"/>
        <v>0</v>
      </c>
    </row>
    <row r="565" spans="1:9" ht="15">
      <c r="A565" s="28" t="s">
        <v>139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19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20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166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59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166"/>
        <v>0</v>
      </c>
    </row>
    <row r="570" spans="1:9" ht="15">
      <c r="A570" s="27" t="s">
        <v>22</v>
      </c>
      <c r="B570" s="380"/>
      <c r="C570" s="381"/>
      <c r="D570" s="381"/>
      <c r="E570" s="382"/>
      <c r="F570" s="41">
        <v>0</v>
      </c>
      <c r="G570" s="380"/>
      <c r="H570" s="382"/>
      <c r="I570" s="43">
        <f t="shared" si="166"/>
        <v>0</v>
      </c>
    </row>
    <row r="571" spans="1:9" ht="15">
      <c r="A571" s="29" t="s">
        <v>23</v>
      </c>
      <c r="B571" s="380"/>
      <c r="C571" s="381"/>
      <c r="D571" s="381"/>
      <c r="E571" s="382"/>
      <c r="F571" s="44">
        <v>0</v>
      </c>
      <c r="G571" s="380"/>
      <c r="H571" s="382"/>
      <c r="I571" s="40">
        <f t="shared" si="166"/>
        <v>0</v>
      </c>
    </row>
    <row r="572" spans="1:9" ht="15">
      <c r="A572" s="27" t="s">
        <v>24</v>
      </c>
      <c r="B572" s="380"/>
      <c r="C572" s="381"/>
      <c r="D572" s="381"/>
      <c r="E572" s="382"/>
      <c r="F572" s="41">
        <v>0</v>
      </c>
      <c r="G572" s="380"/>
      <c r="H572" s="382"/>
      <c r="I572" s="43">
        <f t="shared" si="166"/>
        <v>0</v>
      </c>
    </row>
    <row r="573" spans="1:9" ht="15.75" thickBot="1">
      <c r="A573" s="29" t="s">
        <v>25</v>
      </c>
      <c r="B573" s="383"/>
      <c r="C573" s="384"/>
      <c r="D573" s="384"/>
      <c r="E573" s="385"/>
      <c r="F573" s="44">
        <v>0</v>
      </c>
      <c r="G573" s="383"/>
      <c r="H573" s="385"/>
      <c r="I573" s="40">
        <f t="shared" si="166"/>
        <v>0</v>
      </c>
    </row>
    <row r="574" spans="1:9" ht="15">
      <c r="A574" s="34" t="s">
        <v>26</v>
      </c>
      <c r="B574" s="46">
        <f>SUM(B553:B573)</f>
        <v>0</v>
      </c>
      <c r="C574" s="46">
        <f t="shared" ref="C574" si="167">SUM(C553:C573)</f>
        <v>0</v>
      </c>
      <c r="D574" s="46">
        <f t="shared" ref="D574" si="168">SUM(D553:D573)</f>
        <v>0</v>
      </c>
      <c r="E574" s="46">
        <f t="shared" ref="E574" si="169">SUM(E553:E573)</f>
        <v>0</v>
      </c>
      <c r="F574" s="46">
        <f t="shared" ref="F574" si="170">SUM(F553:F573)</f>
        <v>1532.4943085016059</v>
      </c>
      <c r="G574" s="46">
        <f t="shared" ref="G574" si="171">SUM(G553:G573)</f>
        <v>0</v>
      </c>
      <c r="H574" s="46">
        <f t="shared" ref="H574" si="172">SUM(H553:H573)</f>
        <v>0</v>
      </c>
      <c r="I574" s="46">
        <f>SUM(I553:I573)</f>
        <v>1532.4943085016059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173">IF($I574=0,"-",C574/$I574)</f>
        <v>0</v>
      </c>
      <c r="D575" s="49">
        <f t="shared" si="173"/>
        <v>0</v>
      </c>
      <c r="E575" s="49">
        <f t="shared" si="173"/>
        <v>0</v>
      </c>
      <c r="F575" s="49">
        <f t="shared" si="173"/>
        <v>1</v>
      </c>
      <c r="G575" s="49">
        <f t="shared" si="173"/>
        <v>0</v>
      </c>
      <c r="H575" s="49">
        <f t="shared" si="173"/>
        <v>0</v>
      </c>
      <c r="I575" s="49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141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141" ht="15">
      <c r="A578" s="409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141" ht="15">
      <c r="A579" s="26" t="s">
        <v>7</v>
      </c>
      <c r="B579" s="38">
        <v>34.43451615916419</v>
      </c>
      <c r="C579" s="38">
        <v>0</v>
      </c>
      <c r="D579" s="38">
        <v>6.5654838408358094</v>
      </c>
      <c r="E579" s="38">
        <v>0</v>
      </c>
      <c r="F579" s="396"/>
      <c r="G579" s="38">
        <v>0</v>
      </c>
      <c r="H579" s="39">
        <v>0</v>
      </c>
      <c r="I579" s="40">
        <f>SUM(B579:H579)</f>
        <v>41</v>
      </c>
    </row>
    <row r="580" spans="1:141" ht="15">
      <c r="A580" s="27" t="s">
        <v>8</v>
      </c>
      <c r="B580" s="41">
        <v>3.0565694360527331</v>
      </c>
      <c r="C580" s="41">
        <v>0</v>
      </c>
      <c r="D580" s="41">
        <v>0.94343056394726676</v>
      </c>
      <c r="E580" s="41">
        <v>0</v>
      </c>
      <c r="F580" s="397"/>
      <c r="G580" s="41">
        <v>0</v>
      </c>
      <c r="H580" s="42">
        <v>0</v>
      </c>
      <c r="I580" s="43">
        <f t="shared" ref="I580:I599" si="174">SUM(B580:H580)</f>
        <v>4</v>
      </c>
    </row>
    <row r="581" spans="1:141" ht="15">
      <c r="A581" s="28" t="s">
        <v>9</v>
      </c>
      <c r="B581" s="44">
        <v>21.721560162099241</v>
      </c>
      <c r="C581" s="44">
        <v>0</v>
      </c>
      <c r="D581" s="44">
        <v>5.2784398379007627</v>
      </c>
      <c r="E581" s="44">
        <v>0</v>
      </c>
      <c r="F581" s="397"/>
      <c r="G581" s="44">
        <v>0</v>
      </c>
      <c r="H581" s="45">
        <v>0</v>
      </c>
      <c r="I581" s="40">
        <f t="shared" si="174"/>
        <v>27.000000000000004</v>
      </c>
    </row>
    <row r="582" spans="1:141" ht="15">
      <c r="A582" s="27" t="s">
        <v>10</v>
      </c>
      <c r="B582" s="41">
        <v>19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174"/>
        <v>19</v>
      </c>
    </row>
    <row r="583" spans="1:141" ht="15">
      <c r="A583" s="28" t="s">
        <v>11</v>
      </c>
      <c r="B583" s="44">
        <v>0</v>
      </c>
      <c r="C583" s="44">
        <v>0</v>
      </c>
      <c r="D583" s="44">
        <v>0</v>
      </c>
      <c r="E583" s="44">
        <v>0</v>
      </c>
      <c r="F583" s="397"/>
      <c r="G583" s="44">
        <v>0</v>
      </c>
      <c r="H583" s="45">
        <v>0</v>
      </c>
      <c r="I583" s="40">
        <f>SUM(B583:H583)</f>
        <v>0</v>
      </c>
    </row>
    <row r="584" spans="1:141" ht="15">
      <c r="A584" s="27" t="s">
        <v>12</v>
      </c>
      <c r="B584" s="41">
        <v>0</v>
      </c>
      <c r="C584" s="41">
        <v>0</v>
      </c>
      <c r="D584" s="41">
        <v>4.8026188347569089E-2</v>
      </c>
      <c r="E584" s="41">
        <v>1.4041661158606791</v>
      </c>
      <c r="F584" s="397"/>
      <c r="G584" s="41">
        <v>0</v>
      </c>
      <c r="H584" s="42">
        <v>0</v>
      </c>
      <c r="I584" s="43">
        <f t="shared" si="174"/>
        <v>1.4521923042082481</v>
      </c>
    </row>
    <row r="585" spans="1:141" ht="15">
      <c r="A585" s="28" t="s">
        <v>13</v>
      </c>
      <c r="B585" s="44">
        <v>0</v>
      </c>
      <c r="C585" s="44">
        <v>0</v>
      </c>
      <c r="D585" s="44">
        <v>0</v>
      </c>
      <c r="E585" s="44">
        <v>89</v>
      </c>
      <c r="F585" s="397"/>
      <c r="G585" s="44">
        <v>0</v>
      </c>
      <c r="H585" s="45">
        <v>0</v>
      </c>
      <c r="I585" s="40">
        <f t="shared" si="174"/>
        <v>89</v>
      </c>
    </row>
    <row r="586" spans="1:141" ht="15">
      <c r="A586" s="27" t="s">
        <v>14</v>
      </c>
      <c r="B586" s="41">
        <v>0</v>
      </c>
      <c r="C586" s="41">
        <v>0</v>
      </c>
      <c r="D586" s="41">
        <v>0.19265093558461321</v>
      </c>
      <c r="E586" s="41">
        <v>89.868705186077946</v>
      </c>
      <c r="F586" s="397"/>
      <c r="G586" s="41">
        <v>0</v>
      </c>
      <c r="H586" s="42">
        <v>0</v>
      </c>
      <c r="I586" s="43">
        <f>SUM(B586:H586)</f>
        <v>90.061356121662556</v>
      </c>
    </row>
    <row r="587" spans="1:141" ht="15">
      <c r="A587" s="28" t="s">
        <v>15</v>
      </c>
      <c r="B587" s="44">
        <v>2372.4259024498842</v>
      </c>
      <c r="C587" s="44">
        <v>36.003567561968651</v>
      </c>
      <c r="D587" s="44">
        <v>42.570529988147108</v>
      </c>
      <c r="E587" s="44">
        <v>0</v>
      </c>
      <c r="F587" s="397"/>
      <c r="G587" s="44">
        <v>0</v>
      </c>
      <c r="H587" s="45">
        <v>0</v>
      </c>
      <c r="I587" s="40">
        <f t="shared" si="174"/>
        <v>2451</v>
      </c>
    </row>
    <row r="588" spans="1:141" ht="15">
      <c r="A588" s="27" t="s">
        <v>16</v>
      </c>
      <c r="B588" s="41">
        <v>234.75918342457862</v>
      </c>
      <c r="C588" s="41">
        <v>28.435158907550768</v>
      </c>
      <c r="D588" s="41">
        <v>6.1312435676644199</v>
      </c>
      <c r="E588" s="41">
        <v>13.674414100206157</v>
      </c>
      <c r="F588" s="397"/>
      <c r="G588" s="41">
        <v>0</v>
      </c>
      <c r="H588" s="42">
        <v>0</v>
      </c>
      <c r="I588" s="43">
        <f>SUM(B588:H588)</f>
        <v>282.99999999999994</v>
      </c>
    </row>
    <row r="589" spans="1:141" ht="15">
      <c r="A589" s="28" t="s">
        <v>17</v>
      </c>
      <c r="B589" s="44">
        <v>102.64121865815952</v>
      </c>
      <c r="C589" s="44">
        <v>0.55614037147008699</v>
      </c>
      <c r="D589" s="44">
        <v>13.026854992357173</v>
      </c>
      <c r="E589" s="44">
        <v>1.7757859780131977</v>
      </c>
      <c r="F589" s="397"/>
      <c r="G589" s="44">
        <v>0</v>
      </c>
      <c r="H589" s="45">
        <v>0</v>
      </c>
      <c r="I589" s="40">
        <f>SUM(B589:H589)</f>
        <v>117.99999999999999</v>
      </c>
    </row>
    <row r="590" spans="1:141" ht="15">
      <c r="A590" s="27" t="s">
        <v>18</v>
      </c>
      <c r="B590" s="41">
        <v>0</v>
      </c>
      <c r="C590" s="41">
        <v>0</v>
      </c>
      <c r="D590" s="41">
        <v>0</v>
      </c>
      <c r="E590" s="41">
        <v>0</v>
      </c>
      <c r="F590" s="397"/>
      <c r="G590" s="41">
        <v>0</v>
      </c>
      <c r="H590" s="42">
        <v>0</v>
      </c>
      <c r="I590" s="43">
        <f t="shared" si="174"/>
        <v>0</v>
      </c>
    </row>
    <row r="591" spans="1:141" ht="15">
      <c r="A591" s="28" t="s">
        <v>139</v>
      </c>
      <c r="B591" s="44">
        <v>1868.878350439717</v>
      </c>
      <c r="C591" s="44">
        <v>294.51052816666527</v>
      </c>
      <c r="D591" s="44">
        <v>57.43874091424918</v>
      </c>
      <c r="E591" s="44">
        <v>45.228380479368788</v>
      </c>
      <c r="F591" s="397"/>
      <c r="G591" s="44">
        <v>0</v>
      </c>
      <c r="H591" s="45">
        <v>0</v>
      </c>
      <c r="I591" s="40">
        <f>SUM(B591:H591)</f>
        <v>2266.056</v>
      </c>
    </row>
    <row r="592" spans="1:141" ht="15">
      <c r="A592" s="27" t="s">
        <v>19</v>
      </c>
      <c r="B592" s="41">
        <v>0</v>
      </c>
      <c r="C592" s="41">
        <v>0</v>
      </c>
      <c r="D592" s="41">
        <v>0</v>
      </c>
      <c r="E592" s="41">
        <v>0</v>
      </c>
      <c r="F592" s="397"/>
      <c r="G592" s="41">
        <v>0</v>
      </c>
      <c r="H592" s="42">
        <v>0</v>
      </c>
      <c r="I592" s="43">
        <f>SUM(B592:H592)</f>
        <v>0</v>
      </c>
    </row>
    <row r="593" spans="1:41" ht="15">
      <c r="A593" s="28" t="s">
        <v>20</v>
      </c>
      <c r="B593" s="44">
        <v>0</v>
      </c>
      <c r="C593" s="44">
        <v>0</v>
      </c>
      <c r="D593" s="44">
        <v>0</v>
      </c>
      <c r="E593" s="44">
        <v>0</v>
      </c>
      <c r="F593" s="397"/>
      <c r="G593" s="44">
        <v>0</v>
      </c>
      <c r="H593" s="45">
        <v>0</v>
      </c>
      <c r="I593" s="40">
        <f t="shared" si="174"/>
        <v>0</v>
      </c>
    </row>
    <row r="594" spans="1:41" ht="15">
      <c r="A594" s="27" t="s">
        <v>21</v>
      </c>
      <c r="B594" s="41">
        <v>75.603136970345147</v>
      </c>
      <c r="C594" s="41">
        <v>0</v>
      </c>
      <c r="D594" s="41">
        <v>1.3968630296548548</v>
      </c>
      <c r="E594" s="41">
        <v>0</v>
      </c>
      <c r="F594" s="397"/>
      <c r="G594" s="41">
        <v>0</v>
      </c>
      <c r="H594" s="42">
        <v>0</v>
      </c>
      <c r="I594" s="43">
        <f>SUM(B594:H594)</f>
        <v>77</v>
      </c>
    </row>
    <row r="595" spans="1:41" ht="15">
      <c r="A595" s="29" t="s">
        <v>59</v>
      </c>
      <c r="B595" s="44">
        <v>49.245585139023092</v>
      </c>
      <c r="C595" s="44">
        <v>0</v>
      </c>
      <c r="D595" s="44">
        <v>8.7544148609769028</v>
      </c>
      <c r="E595" s="44">
        <v>0</v>
      </c>
      <c r="F595" s="397"/>
      <c r="G595" s="44">
        <v>0</v>
      </c>
      <c r="H595" s="45">
        <v>0</v>
      </c>
      <c r="I595" s="40">
        <f t="shared" si="174"/>
        <v>57.999999999999993</v>
      </c>
    </row>
    <row r="596" spans="1:41" ht="15">
      <c r="A596" s="27" t="s">
        <v>22</v>
      </c>
      <c r="B596" s="41">
        <v>174.83380042314826</v>
      </c>
      <c r="C596" s="41">
        <v>0</v>
      </c>
      <c r="D596" s="41">
        <v>10.78361212085173</v>
      </c>
      <c r="E596" s="41">
        <v>0</v>
      </c>
      <c r="F596" s="397"/>
      <c r="G596" s="41">
        <v>0</v>
      </c>
      <c r="H596" s="42">
        <v>0</v>
      </c>
      <c r="I596" s="43">
        <f t="shared" si="174"/>
        <v>185.61741254399999</v>
      </c>
    </row>
    <row r="597" spans="1:41" ht="15">
      <c r="A597" s="29" t="s">
        <v>23</v>
      </c>
      <c r="B597" s="44">
        <v>496.90360239379572</v>
      </c>
      <c r="C597" s="44">
        <v>0</v>
      </c>
      <c r="D597" s="44">
        <v>0</v>
      </c>
      <c r="E597" s="44">
        <v>0</v>
      </c>
      <c r="F597" s="397"/>
      <c r="G597" s="44">
        <v>0</v>
      </c>
      <c r="H597" s="45">
        <v>0</v>
      </c>
      <c r="I597" s="40">
        <f t="shared" si="174"/>
        <v>496.90360239379572</v>
      </c>
    </row>
    <row r="598" spans="1:41" ht="15">
      <c r="A598" s="27" t="s">
        <v>24</v>
      </c>
      <c r="B598" s="41">
        <v>761.09638474158567</v>
      </c>
      <c r="C598" s="41">
        <v>4.8252152584142838</v>
      </c>
      <c r="D598" s="41">
        <v>0</v>
      </c>
      <c r="E598" s="41">
        <v>0</v>
      </c>
      <c r="F598" s="397"/>
      <c r="G598" s="41">
        <v>0</v>
      </c>
      <c r="H598" s="42">
        <v>0</v>
      </c>
      <c r="I598" s="43">
        <f t="shared" si="174"/>
        <v>765.9215999999999</v>
      </c>
    </row>
    <row r="599" spans="1:41" ht="15.75" thickBot="1">
      <c r="A599" s="29" t="s">
        <v>25</v>
      </c>
      <c r="B599" s="44">
        <v>1014.4998252889566</v>
      </c>
      <c r="C599" s="44">
        <v>0</v>
      </c>
      <c r="D599" s="44">
        <v>2237.5093678160401</v>
      </c>
      <c r="E599" s="44">
        <v>493.0652024273918</v>
      </c>
      <c r="F599" s="398"/>
      <c r="G599" s="44">
        <v>1532.947461070617</v>
      </c>
      <c r="H599" s="45">
        <v>0.39907688499822802</v>
      </c>
      <c r="I599" s="40">
        <f t="shared" si="174"/>
        <v>5278.4209334880034</v>
      </c>
    </row>
    <row r="600" spans="1:41" ht="15">
      <c r="A600" s="30" t="s">
        <v>26</v>
      </c>
      <c r="B600" s="46">
        <f>SUM(B579:B599)</f>
        <v>7229.0996356865107</v>
      </c>
      <c r="C600" s="46">
        <f t="shared" ref="C600" si="175">SUM(C579:C599)</f>
        <v>364.33061026606907</v>
      </c>
      <c r="D600" s="46">
        <f t="shared" ref="D600" si="176">SUM(D579:D599)</f>
        <v>2390.6396586565575</v>
      </c>
      <c r="E600" s="46">
        <f t="shared" ref="E600" si="177">SUM(E579:E599)</f>
        <v>734.01665428691854</v>
      </c>
      <c r="F600" s="46">
        <f t="shared" ref="F600" si="178">SUM(F579:F599)</f>
        <v>0</v>
      </c>
      <c r="G600" s="46">
        <f t="shared" ref="G600" si="179">SUM(G579:G599)</f>
        <v>1532.947461070617</v>
      </c>
      <c r="H600" s="46">
        <f t="shared" ref="H600" si="180">SUM(H579:H599)</f>
        <v>0.39907688499822802</v>
      </c>
      <c r="I600" s="46">
        <f>SUM(I579:I599)</f>
        <v>12251.43309685167</v>
      </c>
    </row>
    <row r="601" spans="1:41" ht="15" thickBot="1">
      <c r="A601" s="31" t="s">
        <v>86</v>
      </c>
      <c r="B601" s="49">
        <f>IF($I600=0,"-",B600/$I600)</f>
        <v>0.59006155268025084</v>
      </c>
      <c r="C601" s="49">
        <f t="shared" ref="C601:H601" si="181">IF($I600=0,"-",C600/$I600)</f>
        <v>2.97377953571565E-2</v>
      </c>
      <c r="D601" s="49">
        <f t="shared" si="181"/>
        <v>0.19513142991172971</v>
      </c>
      <c r="E601" s="49">
        <f t="shared" si="181"/>
        <v>5.9912717841600391E-2</v>
      </c>
      <c r="F601" s="49">
        <f t="shared" si="181"/>
        <v>0</v>
      </c>
      <c r="G601" s="49">
        <f t="shared" si="181"/>
        <v>0.12512393031510319</v>
      </c>
      <c r="H601" s="49">
        <f t="shared" si="181"/>
        <v>3.257389415943359E-5</v>
      </c>
      <c r="I601" s="49">
        <f>SUM(B601:H601)</f>
        <v>1</v>
      </c>
    </row>
    <row r="602" spans="1:41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1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1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1" ht="15">
      <c r="A605" s="26" t="s">
        <v>7</v>
      </c>
      <c r="B605" s="38">
        <v>105.768</v>
      </c>
      <c r="C605" s="38">
        <v>0</v>
      </c>
      <c r="D605" s="38">
        <v>7.2320000000000002</v>
      </c>
      <c r="E605" s="38">
        <v>0</v>
      </c>
      <c r="F605" s="396"/>
      <c r="G605" s="38">
        <v>0</v>
      </c>
      <c r="H605" s="39">
        <v>0</v>
      </c>
      <c r="I605" s="40">
        <f>SUM(B605:H605)</f>
        <v>113</v>
      </c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">
      <c r="A606" s="27" t="s">
        <v>8</v>
      </c>
      <c r="B606" s="41">
        <v>77.688000000000002</v>
      </c>
      <c r="C606" s="41">
        <v>0</v>
      </c>
      <c r="D606" s="41">
        <v>5.3120000000000003</v>
      </c>
      <c r="E606" s="41">
        <v>0</v>
      </c>
      <c r="F606" s="397"/>
      <c r="G606" s="41">
        <v>0</v>
      </c>
      <c r="H606" s="42">
        <v>0</v>
      </c>
      <c r="I606" s="43">
        <f t="shared" ref="I606:I625" si="182">SUM(B606:H606)</f>
        <v>83</v>
      </c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">
      <c r="A607" s="28" t="s">
        <v>9</v>
      </c>
      <c r="B607" s="44">
        <v>435.24</v>
      </c>
      <c r="C607" s="44">
        <v>0</v>
      </c>
      <c r="D607" s="44">
        <v>29.76</v>
      </c>
      <c r="E607" s="44">
        <v>0</v>
      </c>
      <c r="F607" s="397"/>
      <c r="G607" s="44">
        <v>0</v>
      </c>
      <c r="H607" s="45">
        <v>0</v>
      </c>
      <c r="I607" s="40">
        <f t="shared" si="182"/>
        <v>465</v>
      </c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">
      <c r="A608" s="27" t="s">
        <v>10</v>
      </c>
      <c r="B608" s="41">
        <v>1865.4480000000001</v>
      </c>
      <c r="C608" s="41">
        <v>0</v>
      </c>
      <c r="D608" s="41">
        <v>127.55200000000001</v>
      </c>
      <c r="E608" s="41">
        <v>0</v>
      </c>
      <c r="F608" s="397"/>
      <c r="G608" s="41">
        <v>0</v>
      </c>
      <c r="H608" s="42">
        <v>0</v>
      </c>
      <c r="I608" s="43">
        <f t="shared" si="182"/>
        <v>1993</v>
      </c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">
      <c r="A609" s="28" t="s">
        <v>11</v>
      </c>
      <c r="B609" s="44">
        <v>3.7439999999999998</v>
      </c>
      <c r="C609" s="44">
        <v>0</v>
      </c>
      <c r="D609" s="44">
        <v>0.25600000000000001</v>
      </c>
      <c r="E609" s="44">
        <v>0</v>
      </c>
      <c r="F609" s="397"/>
      <c r="G609" s="44">
        <v>0</v>
      </c>
      <c r="H609" s="45">
        <v>0</v>
      </c>
      <c r="I609" s="40">
        <f>SUM(B609:H609)</f>
        <v>4</v>
      </c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">
      <c r="A610" s="27" t="s">
        <v>12</v>
      </c>
      <c r="B610" s="41">
        <v>0</v>
      </c>
      <c r="C610" s="41">
        <v>0</v>
      </c>
      <c r="D610" s="41">
        <v>0</v>
      </c>
      <c r="E610" s="41">
        <v>0</v>
      </c>
      <c r="F610" s="397"/>
      <c r="G610" s="41">
        <v>0</v>
      </c>
      <c r="H610" s="42">
        <v>0</v>
      </c>
      <c r="I610" s="43">
        <f t="shared" si="182"/>
        <v>0</v>
      </c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">
      <c r="A611" s="28" t="s">
        <v>13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182"/>
        <v>0</v>
      </c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">
      <c r="A612" s="27" t="s">
        <v>14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">
      <c r="A613" s="28" t="s">
        <v>15</v>
      </c>
      <c r="B613" s="44">
        <v>9959.6880000000001</v>
      </c>
      <c r="C613" s="44">
        <v>0</v>
      </c>
      <c r="D613" s="44">
        <v>784.3119999999999</v>
      </c>
      <c r="E613" s="44">
        <v>0</v>
      </c>
      <c r="F613" s="397"/>
      <c r="G613" s="44">
        <v>0</v>
      </c>
      <c r="H613" s="45">
        <v>0</v>
      </c>
      <c r="I613" s="40">
        <f t="shared" si="182"/>
        <v>10744</v>
      </c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">
      <c r="A614" s="27" t="s">
        <v>16</v>
      </c>
      <c r="B614" s="41">
        <v>1799.307</v>
      </c>
      <c r="C614" s="41">
        <v>0</v>
      </c>
      <c r="D614" s="41">
        <v>141.69299999999998</v>
      </c>
      <c r="E614" s="41">
        <v>0</v>
      </c>
      <c r="F614" s="397"/>
      <c r="G614" s="41">
        <v>0</v>
      </c>
      <c r="H614" s="42">
        <v>0</v>
      </c>
      <c r="I614" s="43">
        <f>SUM(B614:H614)</f>
        <v>1941</v>
      </c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">
      <c r="A615" s="28" t="s">
        <v>17</v>
      </c>
      <c r="B615" s="44">
        <v>584.01</v>
      </c>
      <c r="C615" s="44">
        <v>0</v>
      </c>
      <c r="D615" s="44">
        <v>45.989999999999995</v>
      </c>
      <c r="E615" s="44">
        <v>0</v>
      </c>
      <c r="F615" s="397"/>
      <c r="G615" s="44">
        <v>0</v>
      </c>
      <c r="H615" s="45">
        <v>0</v>
      </c>
      <c r="I615" s="40">
        <f>SUM(B615:H615)</f>
        <v>630</v>
      </c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">
      <c r="A616" s="27" t="s">
        <v>18</v>
      </c>
      <c r="B616" s="41">
        <v>0</v>
      </c>
      <c r="C616" s="41">
        <v>0</v>
      </c>
      <c r="D616" s="41">
        <v>0</v>
      </c>
      <c r="E616" s="41">
        <v>0</v>
      </c>
      <c r="F616" s="397"/>
      <c r="G616" s="41">
        <v>0</v>
      </c>
      <c r="H616" s="42">
        <v>0</v>
      </c>
      <c r="I616" s="43">
        <f t="shared" si="182"/>
        <v>0</v>
      </c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">
      <c r="A617" s="28" t="s">
        <v>139</v>
      </c>
      <c r="B617" s="44">
        <v>6183.4540431826854</v>
      </c>
      <c r="C617" s="44">
        <v>0</v>
      </c>
      <c r="D617" s="44">
        <v>1952.6696978471637</v>
      </c>
      <c r="E617" s="44">
        <v>0</v>
      </c>
      <c r="F617" s="397"/>
      <c r="G617" s="44">
        <v>0</v>
      </c>
      <c r="H617" s="45">
        <v>0</v>
      </c>
      <c r="I617" s="40">
        <f>SUM(B617:H617)</f>
        <v>8136.123741029849</v>
      </c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">
      <c r="A618" s="27" t="s">
        <v>19</v>
      </c>
      <c r="B618" s="41">
        <v>0</v>
      </c>
      <c r="C618" s="41">
        <v>0</v>
      </c>
      <c r="D618" s="41">
        <v>0</v>
      </c>
      <c r="E618" s="41">
        <v>0</v>
      </c>
      <c r="F618" s="397"/>
      <c r="G618" s="41">
        <v>0</v>
      </c>
      <c r="H618" s="42">
        <v>0</v>
      </c>
      <c r="I618" s="43">
        <f>SUM(B618:H618)</f>
        <v>0</v>
      </c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">
      <c r="A619" s="28" t="s">
        <v>20</v>
      </c>
      <c r="B619" s="44">
        <v>0</v>
      </c>
      <c r="C619" s="44">
        <v>0</v>
      </c>
      <c r="D619" s="44">
        <v>0</v>
      </c>
      <c r="E619" s="44">
        <v>0</v>
      </c>
      <c r="F619" s="397"/>
      <c r="G619" s="44">
        <v>0</v>
      </c>
      <c r="H619" s="45">
        <v>0</v>
      </c>
      <c r="I619" s="40">
        <f t="shared" si="182"/>
        <v>0</v>
      </c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">
      <c r="A621" s="29" t="s">
        <v>59</v>
      </c>
      <c r="B621" s="44">
        <v>9678.07</v>
      </c>
      <c r="C621" s="44">
        <v>0</v>
      </c>
      <c r="D621" s="44">
        <v>1015.9300000000001</v>
      </c>
      <c r="E621" s="44">
        <v>0</v>
      </c>
      <c r="F621" s="397"/>
      <c r="G621" s="44">
        <v>0</v>
      </c>
      <c r="H621" s="45">
        <v>0</v>
      </c>
      <c r="I621" s="40">
        <f t="shared" si="182"/>
        <v>10694</v>
      </c>
      <c r="AF621" s="15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">
      <c r="A622" s="27" t="s">
        <v>22</v>
      </c>
      <c r="B622" s="41">
        <v>595.42313752847997</v>
      </c>
      <c r="C622" s="41">
        <v>0</v>
      </c>
      <c r="D622" s="41">
        <v>62.502981287520001</v>
      </c>
      <c r="E622" s="41">
        <v>0</v>
      </c>
      <c r="F622" s="397"/>
      <c r="G622" s="41">
        <v>0</v>
      </c>
      <c r="H622" s="42">
        <v>0</v>
      </c>
      <c r="I622" s="43">
        <f t="shared" si="182"/>
        <v>657.92611881599998</v>
      </c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">
      <c r="A623" s="29" t="s">
        <v>23</v>
      </c>
      <c r="B623" s="44">
        <v>184.46280923721719</v>
      </c>
      <c r="C623" s="44">
        <v>0</v>
      </c>
      <c r="D623" s="44">
        <v>455.41748420040682</v>
      </c>
      <c r="E623" s="44">
        <v>0</v>
      </c>
      <c r="F623" s="397"/>
      <c r="G623" s="44">
        <v>0</v>
      </c>
      <c r="H623" s="45">
        <v>0</v>
      </c>
      <c r="I623" s="40">
        <f t="shared" si="182"/>
        <v>639.880293437624</v>
      </c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">
      <c r="A624" s="27" t="s">
        <v>24</v>
      </c>
      <c r="B624" s="41">
        <v>2628.81073728</v>
      </c>
      <c r="C624" s="41">
        <v>0</v>
      </c>
      <c r="D624" s="41">
        <v>611.83366272000001</v>
      </c>
      <c r="E624" s="41">
        <v>0</v>
      </c>
      <c r="F624" s="397"/>
      <c r="G624" s="41">
        <v>0</v>
      </c>
      <c r="H624" s="42">
        <v>0</v>
      </c>
      <c r="I624" s="43">
        <f t="shared" si="182"/>
        <v>3240.6444000000001</v>
      </c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thickBot="1">
      <c r="A625" s="29" t="s">
        <v>25</v>
      </c>
      <c r="B625" s="44">
        <v>833.87235903340957</v>
      </c>
      <c r="C625" s="44">
        <v>0</v>
      </c>
      <c r="D625" s="44">
        <v>947.21423307678549</v>
      </c>
      <c r="E625" s="44">
        <v>4362.3816741768278</v>
      </c>
      <c r="F625" s="398"/>
      <c r="G625" s="44">
        <v>1142.5285337129787</v>
      </c>
      <c r="H625" s="45">
        <v>0</v>
      </c>
      <c r="I625" s="40">
        <f t="shared" si="182"/>
        <v>7285.9968000000017</v>
      </c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">
      <c r="A626" s="30" t="s">
        <v>26</v>
      </c>
      <c r="B626" s="46">
        <f>SUM(B605:B625)</f>
        <v>34934.986086261793</v>
      </c>
      <c r="C626" s="46">
        <f t="shared" ref="C626" si="183">SUM(C605:C625)</f>
        <v>0</v>
      </c>
      <c r="D626" s="46">
        <f t="shared" ref="D626" si="184">SUM(D605:D625)</f>
        <v>6187.675059131876</v>
      </c>
      <c r="E626" s="46">
        <f t="shared" ref="E626" si="185">SUM(E605:E625)</f>
        <v>4362.3816741768278</v>
      </c>
      <c r="F626" s="46">
        <f t="shared" ref="F626" si="186">SUM(F605:F625)</f>
        <v>0</v>
      </c>
      <c r="G626" s="46">
        <f t="shared" ref="G626" si="187">SUM(G605:G625)</f>
        <v>1142.5285337129787</v>
      </c>
      <c r="H626" s="46">
        <f t="shared" ref="H626" si="188">SUM(H605:H625)</f>
        <v>0</v>
      </c>
      <c r="I626" s="46">
        <f>SUM(I605:I625)</f>
        <v>46627.571353283471</v>
      </c>
    </row>
    <row r="627" spans="1:41" ht="15" thickBot="1">
      <c r="A627" s="31" t="s">
        <v>86</v>
      </c>
      <c r="B627" s="49">
        <f>IF($I626=0,"-",B626/$I626)</f>
        <v>0.74923452095691667</v>
      </c>
      <c r="C627" s="49">
        <f t="shared" ref="C627:H627" si="189">IF($I626=0,"-",C626/$I626)</f>
        <v>0</v>
      </c>
      <c r="D627" s="49">
        <f t="shared" si="189"/>
        <v>0.13270421082517192</v>
      </c>
      <c r="E627" s="49">
        <f t="shared" si="189"/>
        <v>9.3557986134948742E-2</v>
      </c>
      <c r="F627" s="49">
        <f t="shared" si="189"/>
        <v>0</v>
      </c>
      <c r="G627" s="49">
        <f t="shared" si="189"/>
        <v>2.4503282082962766E-2</v>
      </c>
      <c r="H627" s="49">
        <f t="shared" si="189"/>
        <v>0</v>
      </c>
      <c r="I627" s="49">
        <f>SUM(B627:H627)</f>
        <v>1</v>
      </c>
    </row>
    <row r="628" spans="1:41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1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1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1" ht="15">
      <c r="A631" s="26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41" ht="15">
      <c r="A632" s="27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190">SUM(B632:H632)</f>
        <v>0</v>
      </c>
    </row>
    <row r="633" spans="1:41" ht="15">
      <c r="A633" s="28" t="s">
        <v>9</v>
      </c>
      <c r="B633" s="44">
        <v>21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190"/>
        <v>21</v>
      </c>
    </row>
    <row r="634" spans="1:41" ht="15">
      <c r="A634" s="27" t="s">
        <v>10</v>
      </c>
      <c r="B634" s="41">
        <v>45.85311205730482</v>
      </c>
      <c r="C634" s="41">
        <v>0</v>
      </c>
      <c r="D634" s="41">
        <v>0.14688794269518129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190"/>
        <v>46</v>
      </c>
    </row>
    <row r="635" spans="1:41" ht="15">
      <c r="A635" s="28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0</v>
      </c>
    </row>
    <row r="636" spans="1:41" ht="15">
      <c r="A636" s="27" t="s">
        <v>12</v>
      </c>
      <c r="B636" s="41">
        <v>0</v>
      </c>
      <c r="C636" s="41">
        <v>0</v>
      </c>
      <c r="D636" s="41">
        <v>0</v>
      </c>
      <c r="E636" s="41">
        <v>30.862633043859056</v>
      </c>
      <c r="F636" s="41">
        <v>0</v>
      </c>
      <c r="G636" s="41">
        <v>0</v>
      </c>
      <c r="H636" s="42">
        <v>0</v>
      </c>
      <c r="I636" s="43">
        <f t="shared" si="190"/>
        <v>30.862633043859056</v>
      </c>
    </row>
    <row r="637" spans="1:41" ht="15">
      <c r="A637" s="28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190"/>
        <v>0</v>
      </c>
    </row>
    <row r="638" spans="1:41" ht="15">
      <c r="A638" s="27" t="s">
        <v>14</v>
      </c>
      <c r="B638" s="41">
        <v>0</v>
      </c>
      <c r="C638" s="41">
        <v>1.0809325974483224</v>
      </c>
      <c r="D638" s="41">
        <v>0</v>
      </c>
      <c r="E638" s="41">
        <v>52.463777813708816</v>
      </c>
      <c r="F638" s="41">
        <v>2071.9404168009637</v>
      </c>
      <c r="G638" s="41">
        <v>0</v>
      </c>
      <c r="H638" s="42">
        <v>0</v>
      </c>
      <c r="I638" s="43">
        <f>SUM(B638:H638)</f>
        <v>2125.4851272121209</v>
      </c>
    </row>
    <row r="639" spans="1:41" ht="15">
      <c r="A639" s="28" t="s">
        <v>15</v>
      </c>
      <c r="B639" s="44">
        <v>8.8013723332906366</v>
      </c>
      <c r="C639" s="44">
        <v>0.19862766670936355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>SUM(B639:H639)</f>
        <v>9</v>
      </c>
    </row>
    <row r="640" spans="1:41" ht="15">
      <c r="A640" s="27" t="s">
        <v>16</v>
      </c>
      <c r="B640" s="41">
        <v>484.83651113522825</v>
      </c>
      <c r="C640" s="41">
        <v>2.0954937895999239</v>
      </c>
      <c r="D640" s="41">
        <v>39.067995075171829</v>
      </c>
      <c r="E640" s="41">
        <v>0</v>
      </c>
      <c r="F640" s="41">
        <v>0</v>
      </c>
      <c r="G640" s="41">
        <v>0</v>
      </c>
      <c r="H640" s="42">
        <v>0</v>
      </c>
      <c r="I640" s="43">
        <f>SUM(B640:H640)</f>
        <v>526</v>
      </c>
    </row>
    <row r="641" spans="1:9" ht="15">
      <c r="A641" s="28" t="s">
        <v>17</v>
      </c>
      <c r="B641" s="44">
        <v>61.877673816431638</v>
      </c>
      <c r="C641" s="44">
        <v>0</v>
      </c>
      <c r="D641" s="44">
        <v>0.29956416224539895</v>
      </c>
      <c r="E641" s="44">
        <v>1.8227620213229641</v>
      </c>
      <c r="F641" s="44">
        <v>0</v>
      </c>
      <c r="G641" s="44">
        <v>0</v>
      </c>
      <c r="H641" s="45">
        <v>0</v>
      </c>
      <c r="I641" s="40">
        <f>SUM(B641:H641)</f>
        <v>64</v>
      </c>
    </row>
    <row r="642" spans="1:9" ht="15">
      <c r="A642" s="27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190"/>
        <v>0</v>
      </c>
    </row>
    <row r="643" spans="1:9" ht="15">
      <c r="A643" s="28" t="s">
        <v>139</v>
      </c>
      <c r="B643" s="44">
        <v>70.721563702604811</v>
      </c>
      <c r="C643" s="44">
        <v>0</v>
      </c>
      <c r="D643" s="44">
        <v>18.278436297395185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89</v>
      </c>
    </row>
    <row r="644" spans="1:9" ht="15">
      <c r="A644" s="27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0</v>
      </c>
    </row>
    <row r="645" spans="1:9" ht="15">
      <c r="A645" s="28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>SUM(B645:H645)</f>
        <v>0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59</v>
      </c>
      <c r="B647" s="44">
        <v>418.65253014713397</v>
      </c>
      <c r="C647" s="44">
        <v>18.963538720986907</v>
      </c>
      <c r="D647" s="44">
        <v>238.38393113187914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190"/>
        <v>676</v>
      </c>
    </row>
    <row r="648" spans="1:9" ht="15">
      <c r="A648" s="27" t="s">
        <v>22</v>
      </c>
      <c r="B648" s="41">
        <v>213.71434902625518</v>
      </c>
      <c r="C648" s="41">
        <v>0</v>
      </c>
      <c r="D648" s="41">
        <v>0</v>
      </c>
      <c r="E648" s="41">
        <v>0</v>
      </c>
      <c r="F648" s="41">
        <v>62.285650973744815</v>
      </c>
      <c r="G648" s="41">
        <v>0</v>
      </c>
      <c r="H648" s="42">
        <v>0</v>
      </c>
      <c r="I648" s="43">
        <f t="shared" si="190"/>
        <v>276</v>
      </c>
    </row>
    <row r="649" spans="1:9" ht="15">
      <c r="A649" s="29" t="s">
        <v>23</v>
      </c>
      <c r="B649" s="44">
        <v>8.6401679504813043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190"/>
        <v>8.6401679504813043</v>
      </c>
    </row>
    <row r="650" spans="1:9" ht="15">
      <c r="A650" s="27" t="s">
        <v>24</v>
      </c>
      <c r="B650" s="41">
        <v>45.396000000000001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190"/>
        <v>45.396000000000001</v>
      </c>
    </row>
    <row r="651" spans="1:9" ht="15.75" thickBot="1">
      <c r="A651" s="29" t="s">
        <v>25</v>
      </c>
      <c r="B651" s="44">
        <v>301.85922202956743</v>
      </c>
      <c r="C651" s="44">
        <v>0.39221277112870395</v>
      </c>
      <c r="D651" s="44">
        <v>6.2437470735983567</v>
      </c>
      <c r="E651" s="44">
        <v>501.59550691437119</v>
      </c>
      <c r="F651" s="44">
        <v>0</v>
      </c>
      <c r="G651" s="44">
        <v>169.14816396342889</v>
      </c>
      <c r="H651" s="45">
        <v>2.373147247905472</v>
      </c>
      <c r="I651" s="40">
        <f t="shared" si="190"/>
        <v>981.61199999999997</v>
      </c>
    </row>
    <row r="652" spans="1:9" ht="15">
      <c r="A652" s="30" t="s">
        <v>26</v>
      </c>
      <c r="B652" s="46">
        <f>SUM(B631:B651)</f>
        <v>1681.352502198298</v>
      </c>
      <c r="C652" s="46">
        <f t="shared" ref="C652" si="191">SUM(C631:C651)</f>
        <v>22.730805545873221</v>
      </c>
      <c r="D652" s="46">
        <f t="shared" ref="D652" si="192">SUM(D631:D651)</f>
        <v>302.42056168298507</v>
      </c>
      <c r="E652" s="46">
        <f>SUM(E631:E651)</f>
        <v>586.74467979326198</v>
      </c>
      <c r="F652" s="46">
        <f t="shared" ref="F652" si="193">SUM(F631:F651)</f>
        <v>2134.2260677747086</v>
      </c>
      <c r="G652" s="46">
        <f>SUM(G631:G651)</f>
        <v>169.14816396342889</v>
      </c>
      <c r="H652" s="46">
        <f t="shared" ref="H652" si="194">SUM(H631:H651)</f>
        <v>2.373147247905472</v>
      </c>
      <c r="I652" s="46">
        <f>SUM(I631:I651)</f>
        <v>4898.995928206461</v>
      </c>
    </row>
    <row r="653" spans="1:9" ht="15" thickBot="1">
      <c r="A653" s="31" t="s">
        <v>86</v>
      </c>
      <c r="B653" s="49">
        <f>IF($I652=0,"-",B652/$I652)</f>
        <v>0.34320349043724291</v>
      </c>
      <c r="C653" s="49">
        <f t="shared" ref="C653:H653" si="195">IF($I652=0,"-",C652/$I652)</f>
        <v>4.6398906794346013E-3</v>
      </c>
      <c r="D653" s="49">
        <f t="shared" si="195"/>
        <v>6.1731131463443015E-2</v>
      </c>
      <c r="E653" s="49">
        <f t="shared" si="195"/>
        <v>0.11976835424888202</v>
      </c>
      <c r="F653" s="49">
        <f t="shared" si="195"/>
        <v>0.43564560964149562</v>
      </c>
      <c r="G653" s="49">
        <f t="shared" si="195"/>
        <v>3.4527108501875119E-2</v>
      </c>
      <c r="H653" s="49">
        <f t="shared" si="195"/>
        <v>4.8441502762675069E-4</v>
      </c>
      <c r="I653" s="49">
        <f>SUM(B653:H653)</f>
        <v>1</v>
      </c>
    </row>
    <row r="654" spans="1:9">
      <c r="B654" s="6"/>
    </row>
  </sheetData>
  <mergeCells count="79">
    <mergeCell ref="A265:A266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B188:I188"/>
    <mergeCell ref="B136:I136"/>
    <mergeCell ref="F137:F157"/>
    <mergeCell ref="B162:I162"/>
    <mergeCell ref="A577:A578"/>
    <mergeCell ref="A291:A292"/>
    <mergeCell ref="A317:A318"/>
    <mergeCell ref="A343:A344"/>
    <mergeCell ref="A369:A370"/>
    <mergeCell ref="A395:A396"/>
    <mergeCell ref="A421:A422"/>
    <mergeCell ref="A603:A604"/>
    <mergeCell ref="A629:A630"/>
    <mergeCell ref="B6:I6"/>
    <mergeCell ref="B32:I32"/>
    <mergeCell ref="F33:F53"/>
    <mergeCell ref="B58:I58"/>
    <mergeCell ref="B59:E79"/>
    <mergeCell ref="G59:H79"/>
    <mergeCell ref="B84:I84"/>
    <mergeCell ref="B110:I110"/>
    <mergeCell ref="A447:A448"/>
    <mergeCell ref="A473:A474"/>
    <mergeCell ref="A499:A500"/>
    <mergeCell ref="A525:A526"/>
    <mergeCell ref="A551:A552"/>
    <mergeCell ref="F111:F131"/>
    <mergeCell ref="F163:F183"/>
    <mergeCell ref="B344:I344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475:E495"/>
    <mergeCell ref="G475:H495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500:I500"/>
    <mergeCell ref="B501:E521"/>
    <mergeCell ref="G501:H521"/>
    <mergeCell ref="B526:I526"/>
    <mergeCell ref="B527:E547"/>
    <mergeCell ref="G527:H547"/>
    <mergeCell ref="F605:F625"/>
    <mergeCell ref="B630:I630"/>
    <mergeCell ref="B552:I552"/>
    <mergeCell ref="B553:E573"/>
    <mergeCell ref="G553:H573"/>
    <mergeCell ref="B578:I578"/>
    <mergeCell ref="F579:F599"/>
    <mergeCell ref="B604:I60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rgb="FF92D050"/>
  </sheetPr>
  <dimension ref="A1:AO653"/>
  <sheetViews>
    <sheetView zoomScale="60" zoomScaleNormal="60" workbookViewId="0">
      <selection activeCell="A2" sqref="A2"/>
    </sheetView>
  </sheetViews>
  <sheetFormatPr baseColWidth="10" defaultColWidth="12.625" defaultRowHeight="14.25"/>
  <cols>
    <col min="1" max="1" width="36.625" style="2" customWidth="1"/>
    <col min="2" max="9" width="16.625" style="2" customWidth="1"/>
    <col min="10" max="10" width="12.875" style="1" customWidth="1"/>
    <col min="11" max="19" width="16.625" style="2" customWidth="1"/>
    <col min="20" max="20" width="36.625" style="2" customWidth="1"/>
    <col min="21" max="41" width="16.625" style="2" customWidth="1"/>
    <col min="42" max="16384" width="12.625" style="2"/>
  </cols>
  <sheetData>
    <row r="1" spans="1:35" s="1" customFormat="1" ht="15" customHeight="1" thickTop="1">
      <c r="A1" s="412" t="s">
        <v>96</v>
      </c>
      <c r="B1" s="413"/>
      <c r="C1" s="413"/>
      <c r="D1" s="413"/>
      <c r="E1" s="413"/>
      <c r="F1" s="413"/>
      <c r="G1" s="413"/>
      <c r="H1" s="413"/>
      <c r="I1" s="414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</row>
    <row r="2" spans="1:35" s="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</row>
    <row r="3" spans="1:35" s="1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</row>
    <row r="4" spans="1:35" s="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</row>
    <row r="5" spans="1:35" ht="50.1" customHeight="1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158.44184739808665</v>
      </c>
      <c r="C7" s="38">
        <f t="shared" ref="C7:H7" si="0">C33+C85</f>
        <v>2041</v>
      </c>
      <c r="D7" s="38">
        <f t="shared" si="0"/>
        <v>749.55815260191332</v>
      </c>
      <c r="E7" s="38">
        <f t="shared" si="0"/>
        <v>0</v>
      </c>
      <c r="F7" s="38">
        <f>F59+F85</f>
        <v>0</v>
      </c>
      <c r="G7" s="38">
        <f t="shared" si="0"/>
        <v>0</v>
      </c>
      <c r="H7" s="39">
        <f t="shared" si="0"/>
        <v>0</v>
      </c>
      <c r="I7" s="40">
        <f>SUM(B7:H7)</f>
        <v>2949</v>
      </c>
      <c r="J7" s="290"/>
      <c r="K7" s="2">
        <v>0</v>
      </c>
    </row>
    <row r="8" spans="1:35" ht="15">
      <c r="A8" s="27" t="s">
        <v>8</v>
      </c>
      <c r="B8" s="41">
        <f t="shared" ref="B8:H23" si="1">B34+B86</f>
        <v>80.744569436052728</v>
      </c>
      <c r="C8" s="41">
        <f t="shared" si="1"/>
        <v>0</v>
      </c>
      <c r="D8" s="41">
        <f t="shared" si="1"/>
        <v>6.2554305639472672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87</v>
      </c>
      <c r="J8" s="290"/>
      <c r="K8" s="2">
        <v>0</v>
      </c>
    </row>
    <row r="9" spans="1:35" ht="15">
      <c r="A9" s="28" t="s">
        <v>9</v>
      </c>
      <c r="B9" s="44">
        <f t="shared" si="1"/>
        <v>605.03411586774678</v>
      </c>
      <c r="C9" s="44">
        <f t="shared" si="1"/>
        <v>0</v>
      </c>
      <c r="D9" s="44">
        <f t="shared" si="1"/>
        <v>46.965884132253322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652.00000000000011</v>
      </c>
      <c r="J9" s="290"/>
      <c r="K9" s="2">
        <v>0</v>
      </c>
    </row>
    <row r="10" spans="1:35" ht="15">
      <c r="A10" s="27" t="s">
        <v>10</v>
      </c>
      <c r="B10" s="41">
        <f t="shared" si="1"/>
        <v>2193.9390638710988</v>
      </c>
      <c r="C10" s="41">
        <f t="shared" si="1"/>
        <v>0</v>
      </c>
      <c r="D10" s="41">
        <f t="shared" si="1"/>
        <v>3285.0609361289012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5479</v>
      </c>
      <c r="J10" s="290"/>
      <c r="K10" s="2">
        <v>0</v>
      </c>
    </row>
    <row r="11" spans="1:35" ht="15">
      <c r="A11" s="28" t="s">
        <v>11</v>
      </c>
      <c r="B11" s="44">
        <f t="shared" si="1"/>
        <v>3.7439999999999998</v>
      </c>
      <c r="C11" s="44">
        <f t="shared" si="1"/>
        <v>0</v>
      </c>
      <c r="D11" s="44">
        <f t="shared" si="1"/>
        <v>0.25600000000000001</v>
      </c>
      <c r="E11" s="44">
        <f t="shared" si="1"/>
        <v>0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4</v>
      </c>
      <c r="J11" s="290"/>
      <c r="K11" s="2">
        <v>0</v>
      </c>
    </row>
    <row r="12" spans="1:35" ht="15">
      <c r="A12" s="27" t="s">
        <v>12</v>
      </c>
      <c r="B12" s="41">
        <f t="shared" si="1"/>
        <v>2.8561206429652984E-3</v>
      </c>
      <c r="C12" s="41">
        <f t="shared" si="1"/>
        <v>9.5369682842202875E-4</v>
      </c>
      <c r="D12" s="41">
        <f t="shared" si="1"/>
        <v>5.1320327965529329E-2</v>
      </c>
      <c r="E12" s="41">
        <f t="shared" si="1"/>
        <v>46.466105763490262</v>
      </c>
      <c r="F12" s="41">
        <f t="shared" si="2"/>
        <v>15844.416091489842</v>
      </c>
      <c r="G12" s="41">
        <f t="shared" si="1"/>
        <v>0</v>
      </c>
      <c r="H12" s="42">
        <f t="shared" si="1"/>
        <v>0</v>
      </c>
      <c r="I12" s="43">
        <f t="shared" si="3"/>
        <v>15890.937327398769</v>
      </c>
      <c r="J12" s="290"/>
      <c r="K12" s="2">
        <v>0</v>
      </c>
    </row>
    <row r="13" spans="1:35" ht="15">
      <c r="A13" s="28" t="s">
        <v>13</v>
      </c>
      <c r="B13" s="44">
        <f t="shared" si="1"/>
        <v>0</v>
      </c>
      <c r="C13" s="44">
        <f t="shared" si="1"/>
        <v>0</v>
      </c>
      <c r="D13" s="44">
        <f t="shared" si="1"/>
        <v>0</v>
      </c>
      <c r="E13" s="44">
        <f t="shared" si="1"/>
        <v>57</v>
      </c>
      <c r="F13" s="44">
        <f t="shared" si="2"/>
        <v>1444</v>
      </c>
      <c r="G13" s="44">
        <f t="shared" si="1"/>
        <v>0</v>
      </c>
      <c r="H13" s="45">
        <f t="shared" si="1"/>
        <v>0</v>
      </c>
      <c r="I13" s="40">
        <f t="shared" si="3"/>
        <v>1501</v>
      </c>
      <c r="J13" s="290"/>
      <c r="K13" s="2">
        <v>0</v>
      </c>
    </row>
    <row r="14" spans="1:35" ht="15">
      <c r="A14" s="27" t="s">
        <v>14</v>
      </c>
      <c r="B14" s="41">
        <f t="shared" si="1"/>
        <v>2.5815695835840094E-3</v>
      </c>
      <c r="C14" s="41">
        <f t="shared" si="1"/>
        <v>8.0653824013143893</v>
      </c>
      <c r="D14" s="41">
        <f t="shared" si="1"/>
        <v>3.8382332067956058</v>
      </c>
      <c r="E14" s="41">
        <f t="shared" si="1"/>
        <v>1394.7062091360401</v>
      </c>
      <c r="F14" s="41">
        <f t="shared" si="2"/>
        <v>25926.209570251725</v>
      </c>
      <c r="G14" s="41">
        <f t="shared" si="1"/>
        <v>0</v>
      </c>
      <c r="H14" s="42">
        <f t="shared" si="1"/>
        <v>0</v>
      </c>
      <c r="I14" s="43">
        <f t="shared" si="3"/>
        <v>27332.821976565458</v>
      </c>
      <c r="J14" s="290"/>
      <c r="K14" s="2">
        <v>0</v>
      </c>
    </row>
    <row r="15" spans="1:35" ht="15">
      <c r="A15" s="28" t="s">
        <v>15</v>
      </c>
      <c r="B15" s="44">
        <f t="shared" si="1"/>
        <v>12948.245978575818</v>
      </c>
      <c r="C15" s="44">
        <f t="shared" si="1"/>
        <v>60.341477807095657</v>
      </c>
      <c r="D15" s="44">
        <f t="shared" si="1"/>
        <v>910.41141473049072</v>
      </c>
      <c r="E15" s="44">
        <f t="shared" si="1"/>
        <v>1.1288865952780284E-3</v>
      </c>
      <c r="F15" s="44">
        <f t="shared" si="2"/>
        <v>0</v>
      </c>
      <c r="G15" s="44">
        <f t="shared" si="1"/>
        <v>0</v>
      </c>
      <c r="H15" s="45">
        <f t="shared" si="1"/>
        <v>0</v>
      </c>
      <c r="I15" s="40">
        <f t="shared" si="3"/>
        <v>13919</v>
      </c>
      <c r="J15" s="290"/>
      <c r="K15" s="2">
        <v>0</v>
      </c>
    </row>
    <row r="16" spans="1:35" ht="15">
      <c r="A16" s="27" t="s">
        <v>16</v>
      </c>
      <c r="B16" s="41">
        <f t="shared" si="1"/>
        <v>4152.3521048488983</v>
      </c>
      <c r="C16" s="41">
        <f t="shared" si="1"/>
        <v>2494.9363204320048</v>
      </c>
      <c r="D16" s="41">
        <f t="shared" si="1"/>
        <v>1930.2039880525415</v>
      </c>
      <c r="E16" s="41">
        <f t="shared" si="1"/>
        <v>18.507586666555298</v>
      </c>
      <c r="F16" s="41">
        <f t="shared" si="2"/>
        <v>0</v>
      </c>
      <c r="G16" s="41">
        <f t="shared" si="1"/>
        <v>0</v>
      </c>
      <c r="H16" s="42">
        <f t="shared" si="1"/>
        <v>0</v>
      </c>
      <c r="I16" s="43">
        <f t="shared" si="3"/>
        <v>8596</v>
      </c>
      <c r="J16" s="290"/>
      <c r="K16" s="2">
        <v>0</v>
      </c>
    </row>
    <row r="17" spans="1:20" ht="15">
      <c r="A17" s="28" t="s">
        <v>17</v>
      </c>
      <c r="B17" s="44">
        <f t="shared" si="1"/>
        <v>797.55677736734913</v>
      </c>
      <c r="C17" s="44">
        <f t="shared" si="1"/>
        <v>37.950951240563299</v>
      </c>
      <c r="D17" s="44">
        <f t="shared" si="1"/>
        <v>612.78761140823269</v>
      </c>
      <c r="E17" s="44">
        <f t="shared" si="1"/>
        <v>13.704659983854794</v>
      </c>
      <c r="F17" s="44">
        <f t="shared" si="2"/>
        <v>28.377937706487376</v>
      </c>
      <c r="G17" s="44">
        <f t="shared" si="1"/>
        <v>0</v>
      </c>
      <c r="H17" s="45">
        <f t="shared" si="1"/>
        <v>0</v>
      </c>
      <c r="I17" s="40">
        <f t="shared" si="3"/>
        <v>1490.377937706487</v>
      </c>
      <c r="J17" s="290"/>
      <c r="K17" s="2">
        <v>0</v>
      </c>
    </row>
    <row r="18" spans="1:20" ht="15">
      <c r="A18" s="27" t="s">
        <v>18</v>
      </c>
      <c r="B18" s="41">
        <f t="shared" si="1"/>
        <v>0</v>
      </c>
      <c r="C18" s="41">
        <f t="shared" si="1"/>
        <v>0</v>
      </c>
      <c r="D18" s="41">
        <f t="shared" si="1"/>
        <v>0</v>
      </c>
      <c r="E18" s="41">
        <f t="shared" si="1"/>
        <v>0</v>
      </c>
      <c r="F18" s="41">
        <f t="shared" si="2"/>
        <v>0</v>
      </c>
      <c r="G18" s="41">
        <f t="shared" si="1"/>
        <v>0</v>
      </c>
      <c r="H18" s="42">
        <f>H44+H96</f>
        <v>0</v>
      </c>
      <c r="I18" s="43">
        <f t="shared" si="3"/>
        <v>0</v>
      </c>
      <c r="J18" s="290"/>
      <c r="K18" s="2">
        <v>0</v>
      </c>
    </row>
    <row r="19" spans="1:20" ht="15">
      <c r="A19" s="28" t="s">
        <v>139</v>
      </c>
      <c r="B19" s="44">
        <f t="shared" si="1"/>
        <v>8226.2652295097269</v>
      </c>
      <c r="C19" s="44">
        <f t="shared" si="1"/>
        <v>10066.583568236169</v>
      </c>
      <c r="D19" s="44">
        <f t="shared" si="1"/>
        <v>12266.318231014777</v>
      </c>
      <c r="E19" s="44">
        <f t="shared" si="1"/>
        <v>650.42932715954225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31209.59635592021</v>
      </c>
      <c r="J19" s="290"/>
      <c r="K19" s="2">
        <v>0</v>
      </c>
    </row>
    <row r="20" spans="1:20" ht="15">
      <c r="A20" s="27" t="s">
        <v>19</v>
      </c>
      <c r="B20" s="41">
        <f t="shared" si="1"/>
        <v>8.5599787793567343E-4</v>
      </c>
      <c r="C20" s="41">
        <f t="shared" si="1"/>
        <v>1.7405647944861331</v>
      </c>
      <c r="D20" s="41">
        <f t="shared" si="1"/>
        <v>760.1509055047585</v>
      </c>
      <c r="E20" s="41">
        <f t="shared" si="1"/>
        <v>0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761.89232629712262</v>
      </c>
      <c r="J20" s="290"/>
      <c r="K20" s="2">
        <v>0</v>
      </c>
    </row>
    <row r="21" spans="1:20" ht="15">
      <c r="A21" s="28" t="s">
        <v>20</v>
      </c>
      <c r="B21" s="44">
        <f t="shared" si="1"/>
        <v>9.5388730470485157E-4</v>
      </c>
      <c r="C21" s="44">
        <f t="shared" si="1"/>
        <v>7.6348806917150469</v>
      </c>
      <c r="D21" s="44">
        <f t="shared" si="1"/>
        <v>3334.3553136391024</v>
      </c>
      <c r="E21" s="44">
        <f t="shared" si="1"/>
        <v>0</v>
      </c>
      <c r="F21" s="44">
        <f t="shared" si="2"/>
        <v>0</v>
      </c>
      <c r="G21" s="44">
        <f t="shared" si="1"/>
        <v>0</v>
      </c>
      <c r="H21" s="45">
        <f t="shared" si="1"/>
        <v>0</v>
      </c>
      <c r="I21" s="40">
        <f t="shared" si="3"/>
        <v>3341.9911482181224</v>
      </c>
      <c r="J21" s="290"/>
      <c r="K21" s="2">
        <v>0</v>
      </c>
    </row>
    <row r="22" spans="1:20" ht="15">
      <c r="A22" s="27" t="s">
        <v>21</v>
      </c>
      <c r="B22" s="41">
        <f t="shared" si="1"/>
        <v>108.36747489763607</v>
      </c>
      <c r="C22" s="41">
        <f t="shared" si="1"/>
        <v>1321.503640674224</v>
      </c>
      <c r="D22" s="41">
        <f t="shared" si="1"/>
        <v>1325.1288844281396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2755</v>
      </c>
      <c r="J22" s="290"/>
      <c r="K22" s="2">
        <v>0</v>
      </c>
    </row>
    <row r="23" spans="1:20" ht="15">
      <c r="A23" s="29" t="s">
        <v>59</v>
      </c>
      <c r="B23" s="44">
        <f t="shared" si="1"/>
        <v>10429.679398743845</v>
      </c>
      <c r="C23" s="44">
        <f t="shared" si="1"/>
        <v>23.917996163654436</v>
      </c>
      <c r="D23" s="44">
        <f t="shared" si="1"/>
        <v>1311.4008055723737</v>
      </c>
      <c r="E23" s="44">
        <f t="shared" si="1"/>
        <v>1.7995201279658762E-3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11765.000000000002</v>
      </c>
      <c r="J23" s="290"/>
      <c r="K23" s="2">
        <v>0</v>
      </c>
    </row>
    <row r="24" spans="1:20" ht="15">
      <c r="A24" s="27" t="s">
        <v>22</v>
      </c>
      <c r="B24" s="41">
        <f t="shared" ref="B24:H27" si="4">B50+B102</f>
        <v>968.83822348445494</v>
      </c>
      <c r="C24" s="41">
        <f t="shared" si="4"/>
        <v>6846.9343055631698</v>
      </c>
      <c r="D24" s="41">
        <f t="shared" si="4"/>
        <v>311.59811294506397</v>
      </c>
      <c r="E24" s="41">
        <f t="shared" si="4"/>
        <v>1.2938132204187247E-3</v>
      </c>
      <c r="F24" s="41">
        <f t="shared" si="2"/>
        <v>112.09902993409014</v>
      </c>
      <c r="G24" s="41">
        <f t="shared" si="4"/>
        <v>0</v>
      </c>
      <c r="H24" s="42">
        <f t="shared" si="4"/>
        <v>0</v>
      </c>
      <c r="I24" s="43">
        <f t="shared" si="3"/>
        <v>8239.4709657399981</v>
      </c>
      <c r="J24" s="290"/>
      <c r="K24" s="2">
        <v>0</v>
      </c>
    </row>
    <row r="25" spans="1:20" ht="15">
      <c r="A25" s="29" t="s">
        <v>23</v>
      </c>
      <c r="B25" s="44">
        <f t="shared" si="4"/>
        <v>655.94129652407867</v>
      </c>
      <c r="C25" s="44">
        <f t="shared" si="4"/>
        <v>0</v>
      </c>
      <c r="D25" s="44">
        <f t="shared" si="4"/>
        <v>401.30225143599881</v>
      </c>
      <c r="E25" s="44">
        <f t="shared" si="4"/>
        <v>0</v>
      </c>
      <c r="F25" s="44">
        <f t="shared" si="2"/>
        <v>0</v>
      </c>
      <c r="G25" s="44">
        <f t="shared" si="4"/>
        <v>0</v>
      </c>
      <c r="H25" s="45">
        <f t="shared" si="4"/>
        <v>0</v>
      </c>
      <c r="I25" s="40">
        <f t="shared" si="3"/>
        <v>1057.2435479600774</v>
      </c>
      <c r="J25" s="290"/>
      <c r="K25" s="2">
        <v>0</v>
      </c>
    </row>
    <row r="26" spans="1:20" ht="15">
      <c r="A26" s="27" t="s">
        <v>24</v>
      </c>
      <c r="B26" s="41">
        <f t="shared" si="4"/>
        <v>4689.1180427123772</v>
      </c>
      <c r="C26" s="41">
        <f t="shared" si="4"/>
        <v>80.887353649115212</v>
      </c>
      <c r="D26" s="41">
        <f t="shared" si="4"/>
        <v>1806.7878036385071</v>
      </c>
      <c r="E26" s="41">
        <f t="shared" si="4"/>
        <v>0</v>
      </c>
      <c r="F26" s="41">
        <f t="shared" si="2"/>
        <v>0</v>
      </c>
      <c r="G26" s="41">
        <f t="shared" si="4"/>
        <v>0</v>
      </c>
      <c r="H26" s="42">
        <f t="shared" si="4"/>
        <v>0</v>
      </c>
      <c r="I26" s="43">
        <f t="shared" si="3"/>
        <v>6576.7932000000001</v>
      </c>
      <c r="J26" s="290"/>
      <c r="K26" s="2">
        <v>0</v>
      </c>
    </row>
    <row r="27" spans="1:20" ht="15.75" thickBot="1">
      <c r="A27" s="29" t="s">
        <v>25</v>
      </c>
      <c r="B27" s="44">
        <f t="shared" si="4"/>
        <v>2563.1093351941176</v>
      </c>
      <c r="C27" s="44">
        <f t="shared" si="4"/>
        <v>101.51561239283713</v>
      </c>
      <c r="D27" s="44">
        <f t="shared" si="4"/>
        <v>5659.7162406502575</v>
      </c>
      <c r="E27" s="44">
        <f t="shared" si="4"/>
        <v>20413.114631482324</v>
      </c>
      <c r="F27" s="44">
        <f t="shared" si="2"/>
        <v>1883.4911999999999</v>
      </c>
      <c r="G27" s="44">
        <f t="shared" si="4"/>
        <v>5603.5326038779058</v>
      </c>
      <c r="H27" s="45">
        <f t="shared" si="4"/>
        <v>428.77277640255704</v>
      </c>
      <c r="I27" s="40">
        <f t="shared" si="3"/>
        <v>36653.252399999998</v>
      </c>
      <c r="J27" s="290"/>
      <c r="K27" s="2">
        <v>0</v>
      </c>
    </row>
    <row r="28" spans="1:20" ht="15">
      <c r="A28" s="30" t="s">
        <v>26</v>
      </c>
      <c r="B28" s="46">
        <f>SUM(B7:B27)</f>
        <v>48581.384706006691</v>
      </c>
      <c r="C28" s="46">
        <f t="shared" ref="C28:H28" si="5">SUM(C7:C27)</f>
        <v>23093.013007743179</v>
      </c>
      <c r="D28" s="46">
        <f t="shared" si="5"/>
        <v>34722.14751998202</v>
      </c>
      <c r="E28" s="46">
        <f t="shared" si="5"/>
        <v>22593.932742411751</v>
      </c>
      <c r="F28" s="46">
        <f t="shared" si="5"/>
        <v>45238.593829382138</v>
      </c>
      <c r="G28" s="46">
        <f t="shared" si="5"/>
        <v>5603.5326038779058</v>
      </c>
      <c r="H28" s="47">
        <f t="shared" si="5"/>
        <v>428.77277640255704</v>
      </c>
      <c r="I28" s="48">
        <f>SUM(I7:I27)</f>
        <v>180261.37718580622</v>
      </c>
      <c r="J28" s="290">
        <v>0</v>
      </c>
      <c r="K28" s="2">
        <v>0</v>
      </c>
    </row>
    <row r="29" spans="1:20" ht="15" thickBot="1">
      <c r="A29" s="31" t="s">
        <v>86</v>
      </c>
      <c r="B29" s="49">
        <f>IF($I28=0,"-",B28/$I28)</f>
        <v>0.26950523436826368</v>
      </c>
      <c r="C29" s="49">
        <f t="shared" ref="C29:H29" si="6">IF($I28=0,"-",C28/$I28)</f>
        <v>0.12810849094944959</v>
      </c>
      <c r="D29" s="49">
        <f t="shared" si="6"/>
        <v>0.19262111530520382</v>
      </c>
      <c r="E29" s="49">
        <f t="shared" si="6"/>
        <v>0.12533984314966609</v>
      </c>
      <c r="F29" s="49">
        <f t="shared" si="6"/>
        <v>0.25096110179360276</v>
      </c>
      <c r="G29" s="49">
        <f t="shared" si="6"/>
        <v>3.1085597432787881E-2</v>
      </c>
      <c r="H29" s="49">
        <f t="shared" si="6"/>
        <v>2.3786170010262108E-3</v>
      </c>
      <c r="I29" s="49">
        <f>SUM(B29:H29)</f>
        <v>1</v>
      </c>
    </row>
    <row r="30" spans="1:20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2"/>
    </row>
    <row r="32" spans="1:20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</v>
      </c>
      <c r="C33" s="38">
        <f t="shared" ref="B33:E48" si="7">C111+C137+C163+C189+C215+C241+C267+C293+C319+C345+C371+C397+C423</f>
        <v>2041</v>
      </c>
      <c r="D33" s="38">
        <f t="shared" si="7"/>
        <v>734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2775</v>
      </c>
      <c r="K33" s="2">
        <v>0</v>
      </c>
    </row>
    <row r="34" spans="1:11" ht="15">
      <c r="A34" s="27" t="s">
        <v>8</v>
      </c>
      <c r="B34" s="41">
        <f>B112+B138+B164+B190+B216+B242+B268+B294+B320+B346+B372+B398+B424</f>
        <v>0</v>
      </c>
      <c r="C34" s="41">
        <f t="shared" si="7"/>
        <v>0</v>
      </c>
      <c r="D34" s="41">
        <f t="shared" si="7"/>
        <v>0</v>
      </c>
      <c r="E34" s="41">
        <f t="shared" si="7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9">SUM(B34:H34)</f>
        <v>0</v>
      </c>
      <c r="K34" s="2">
        <v>0</v>
      </c>
    </row>
    <row r="35" spans="1:11" ht="15">
      <c r="A35" s="28" t="s">
        <v>9</v>
      </c>
      <c r="B35" s="44">
        <f t="shared" si="7"/>
        <v>0</v>
      </c>
      <c r="C35" s="44">
        <f t="shared" si="7"/>
        <v>0</v>
      </c>
      <c r="D35" s="44">
        <f t="shared" si="7"/>
        <v>0</v>
      </c>
      <c r="E35" s="44">
        <f t="shared" si="7"/>
        <v>0</v>
      </c>
      <c r="F35" s="397"/>
      <c r="G35" s="44">
        <f t="shared" si="8"/>
        <v>0</v>
      </c>
      <c r="H35" s="45">
        <f t="shared" si="8"/>
        <v>0</v>
      </c>
      <c r="I35" s="40">
        <f t="shared" si="9"/>
        <v>0</v>
      </c>
      <c r="K35" s="2">
        <v>0</v>
      </c>
    </row>
    <row r="36" spans="1:11" ht="15">
      <c r="A36" s="27" t="s">
        <v>10</v>
      </c>
      <c r="B36" s="41">
        <f t="shared" si="7"/>
        <v>1.1111106670221155E-3</v>
      </c>
      <c r="C36" s="41">
        <f t="shared" si="7"/>
        <v>0</v>
      </c>
      <c r="D36" s="41">
        <f t="shared" si="7"/>
        <v>3139.9988888893326</v>
      </c>
      <c r="E36" s="41">
        <f t="shared" si="7"/>
        <v>0</v>
      </c>
      <c r="F36" s="397"/>
      <c r="G36" s="41">
        <f t="shared" si="8"/>
        <v>0</v>
      </c>
      <c r="H36" s="42">
        <f t="shared" si="8"/>
        <v>0</v>
      </c>
      <c r="I36" s="43">
        <f t="shared" si="9"/>
        <v>3139.9999999999995</v>
      </c>
      <c r="K36" s="2">
        <v>0</v>
      </c>
    </row>
    <row r="37" spans="1:11" ht="15">
      <c r="A37" s="28" t="s">
        <v>11</v>
      </c>
      <c r="B37" s="44">
        <f t="shared" si="7"/>
        <v>0</v>
      </c>
      <c r="C37" s="44">
        <f t="shared" si="7"/>
        <v>0</v>
      </c>
      <c r="D37" s="44">
        <f t="shared" si="7"/>
        <v>0</v>
      </c>
      <c r="E37" s="44">
        <f t="shared" si="7"/>
        <v>0</v>
      </c>
      <c r="F37" s="397"/>
      <c r="G37" s="44">
        <f t="shared" si="8"/>
        <v>0</v>
      </c>
      <c r="H37" s="45">
        <f t="shared" si="8"/>
        <v>0</v>
      </c>
      <c r="I37" s="40">
        <f t="shared" si="9"/>
        <v>0</v>
      </c>
      <c r="K37" s="2">
        <v>0</v>
      </c>
    </row>
    <row r="38" spans="1:11" ht="15">
      <c r="A38" s="27" t="s">
        <v>12</v>
      </c>
      <c r="B38" s="41">
        <f t="shared" si="7"/>
        <v>2.8561206429652984E-3</v>
      </c>
      <c r="C38" s="41">
        <f t="shared" si="7"/>
        <v>9.5369682842202875E-4</v>
      </c>
      <c r="D38" s="41">
        <f t="shared" si="7"/>
        <v>9.5369682842202875E-4</v>
      </c>
      <c r="E38" s="41">
        <f t="shared" si="7"/>
        <v>13.93491920943266</v>
      </c>
      <c r="F38" s="397"/>
      <c r="G38" s="41">
        <f t="shared" si="8"/>
        <v>0</v>
      </c>
      <c r="H38" s="42">
        <f t="shared" si="8"/>
        <v>0</v>
      </c>
      <c r="I38" s="43">
        <f t="shared" si="9"/>
        <v>13.939682723732469</v>
      </c>
      <c r="K38" s="2">
        <v>0</v>
      </c>
    </row>
    <row r="39" spans="1:11" ht="15">
      <c r="A39" s="28" t="s">
        <v>13</v>
      </c>
      <c r="B39" s="44">
        <f t="shared" si="7"/>
        <v>0</v>
      </c>
      <c r="C39" s="44">
        <f t="shared" si="7"/>
        <v>0</v>
      </c>
      <c r="D39" s="44">
        <f t="shared" si="7"/>
        <v>0</v>
      </c>
      <c r="E39" s="44">
        <f t="shared" si="7"/>
        <v>0</v>
      </c>
      <c r="F39" s="397"/>
      <c r="G39" s="44">
        <f t="shared" si="8"/>
        <v>0</v>
      </c>
      <c r="H39" s="45">
        <f t="shared" si="8"/>
        <v>0</v>
      </c>
      <c r="I39" s="40">
        <f t="shared" si="9"/>
        <v>0</v>
      </c>
      <c r="K39" s="2">
        <v>0</v>
      </c>
    </row>
    <row r="40" spans="1:11" ht="15">
      <c r="A40" s="27" t="s">
        <v>14</v>
      </c>
      <c r="B40" s="41">
        <f t="shared" si="7"/>
        <v>2.5815695835840094E-3</v>
      </c>
      <c r="C40" s="41">
        <f t="shared" si="7"/>
        <v>6.9801009275456112</v>
      </c>
      <c r="D40" s="41">
        <f t="shared" si="7"/>
        <v>3.6562068965758527</v>
      </c>
      <c r="E40" s="41">
        <f t="shared" si="7"/>
        <v>1257.1188752465105</v>
      </c>
      <c r="F40" s="397"/>
      <c r="G40" s="41">
        <f t="shared" si="8"/>
        <v>0</v>
      </c>
      <c r="H40" s="42">
        <f t="shared" si="8"/>
        <v>0</v>
      </c>
      <c r="I40" s="43">
        <f t="shared" si="9"/>
        <v>1267.7577646402156</v>
      </c>
      <c r="K40" s="2">
        <v>0</v>
      </c>
    </row>
    <row r="41" spans="1:11" ht="15">
      <c r="A41" s="28" t="s">
        <v>15</v>
      </c>
      <c r="B41" s="44">
        <f t="shared" si="7"/>
        <v>151.72677621744512</v>
      </c>
      <c r="C41" s="44">
        <f t="shared" si="7"/>
        <v>14.995133908262719</v>
      </c>
      <c r="D41" s="44">
        <f t="shared" si="7"/>
        <v>84.276960987696867</v>
      </c>
      <c r="E41" s="44">
        <f t="shared" si="7"/>
        <v>1.1288865952780284E-3</v>
      </c>
      <c r="F41" s="397"/>
      <c r="G41" s="44">
        <f t="shared" si="8"/>
        <v>0</v>
      </c>
      <c r="H41" s="45">
        <f t="shared" si="8"/>
        <v>0</v>
      </c>
      <c r="I41" s="40">
        <f t="shared" si="9"/>
        <v>250.99999999999997</v>
      </c>
      <c r="K41" s="2">
        <v>0</v>
      </c>
    </row>
    <row r="42" spans="1:11" ht="15">
      <c r="A42" s="27" t="s">
        <v>16</v>
      </c>
      <c r="B42" s="41">
        <f t="shared" si="7"/>
        <v>1616.2285138931129</v>
      </c>
      <c r="C42" s="41">
        <f t="shared" si="7"/>
        <v>2454.4216496595213</v>
      </c>
      <c r="D42" s="41">
        <f t="shared" si="7"/>
        <v>1746.3486123263185</v>
      </c>
      <c r="E42" s="41">
        <f t="shared" si="7"/>
        <v>1.2241210466062537E-3</v>
      </c>
      <c r="F42" s="397"/>
      <c r="G42" s="41">
        <f t="shared" si="8"/>
        <v>0</v>
      </c>
      <c r="H42" s="42">
        <f t="shared" si="8"/>
        <v>0</v>
      </c>
      <c r="I42" s="43">
        <f t="shared" si="9"/>
        <v>5817</v>
      </c>
      <c r="K42" s="2">
        <v>0</v>
      </c>
    </row>
    <row r="43" spans="1:11" ht="15">
      <c r="A43" s="28" t="s">
        <v>17</v>
      </c>
      <c r="B43" s="44">
        <f t="shared" si="7"/>
        <v>99.342237323580648</v>
      </c>
      <c r="C43" s="44">
        <f t="shared" si="7"/>
        <v>37.390097815097704</v>
      </c>
      <c r="D43" s="44">
        <f t="shared" si="7"/>
        <v>557.03419862759915</v>
      </c>
      <c r="E43" s="44">
        <f t="shared" si="7"/>
        <v>10.233466233722513</v>
      </c>
      <c r="F43" s="397"/>
      <c r="G43" s="44">
        <f t="shared" si="8"/>
        <v>0</v>
      </c>
      <c r="H43" s="45">
        <f t="shared" si="8"/>
        <v>0</v>
      </c>
      <c r="I43" s="40">
        <f t="shared" si="9"/>
        <v>704</v>
      </c>
      <c r="K43" s="2">
        <v>0</v>
      </c>
    </row>
    <row r="44" spans="1:11" ht="15">
      <c r="A44" s="27" t="s">
        <v>18</v>
      </c>
      <c r="B44" s="41">
        <f t="shared" si="7"/>
        <v>0</v>
      </c>
      <c r="C44" s="41">
        <f t="shared" si="7"/>
        <v>0</v>
      </c>
      <c r="D44" s="41">
        <f t="shared" si="7"/>
        <v>0</v>
      </c>
      <c r="E44" s="41">
        <f t="shared" si="7"/>
        <v>0</v>
      </c>
      <c r="F44" s="397"/>
      <c r="G44" s="41">
        <f t="shared" si="8"/>
        <v>0</v>
      </c>
      <c r="H44" s="42">
        <f>H122+H148+H174+H200+H226+H252+H278+H304+H330+H356+H382+H408+H434</f>
        <v>0</v>
      </c>
      <c r="I44" s="43">
        <f t="shared" si="9"/>
        <v>0</v>
      </c>
      <c r="K44" s="2">
        <v>0</v>
      </c>
    </row>
    <row r="45" spans="1:11" ht="15">
      <c r="A45" s="28" t="s">
        <v>139</v>
      </c>
      <c r="B45" s="44">
        <f t="shared" si="7"/>
        <v>1897.3642605512996</v>
      </c>
      <c r="C45" s="44">
        <f t="shared" si="7"/>
        <v>9733.8614383229724</v>
      </c>
      <c r="D45" s="44">
        <f t="shared" si="7"/>
        <v>10872.441561851507</v>
      </c>
      <c r="E45" s="44">
        <f t="shared" si="7"/>
        <v>599.33273927422226</v>
      </c>
      <c r="F45" s="397"/>
      <c r="G45" s="44">
        <f t="shared" si="8"/>
        <v>0</v>
      </c>
      <c r="H45" s="45">
        <f t="shared" si="8"/>
        <v>0</v>
      </c>
      <c r="I45" s="40">
        <f t="shared" si="9"/>
        <v>23103</v>
      </c>
      <c r="K45" s="2">
        <v>0</v>
      </c>
    </row>
    <row r="46" spans="1:11" ht="15">
      <c r="A46" s="27" t="s">
        <v>19</v>
      </c>
      <c r="B46" s="41">
        <f t="shared" si="7"/>
        <v>8.5599787793567343E-4</v>
      </c>
      <c r="C46" s="41">
        <f t="shared" si="7"/>
        <v>1.7405647944861331</v>
      </c>
      <c r="D46" s="41">
        <f t="shared" si="7"/>
        <v>760.1509055047585</v>
      </c>
      <c r="E46" s="41">
        <f t="shared" si="7"/>
        <v>0</v>
      </c>
      <c r="F46" s="397"/>
      <c r="G46" s="41">
        <f t="shared" si="8"/>
        <v>0</v>
      </c>
      <c r="H46" s="42">
        <f t="shared" si="8"/>
        <v>0</v>
      </c>
      <c r="I46" s="43">
        <f t="shared" si="9"/>
        <v>761.89232629712262</v>
      </c>
      <c r="K46" s="2">
        <v>0</v>
      </c>
    </row>
    <row r="47" spans="1:11" ht="15">
      <c r="A47" s="28" t="s">
        <v>20</v>
      </c>
      <c r="B47" s="44">
        <f t="shared" si="7"/>
        <v>9.5388730470485157E-4</v>
      </c>
      <c r="C47" s="44">
        <f t="shared" si="7"/>
        <v>7.6348806917150469</v>
      </c>
      <c r="D47" s="44">
        <f t="shared" si="7"/>
        <v>3334.3553136391024</v>
      </c>
      <c r="E47" s="44">
        <f t="shared" si="7"/>
        <v>0</v>
      </c>
      <c r="F47" s="397"/>
      <c r="G47" s="44">
        <f t="shared" si="8"/>
        <v>0</v>
      </c>
      <c r="H47" s="45">
        <f t="shared" si="8"/>
        <v>0</v>
      </c>
      <c r="I47" s="40">
        <f t="shared" si="9"/>
        <v>3341.9911482181224</v>
      </c>
      <c r="K47" s="2">
        <v>0</v>
      </c>
    </row>
    <row r="48" spans="1:11" ht="15">
      <c r="A48" s="27" t="s">
        <v>21</v>
      </c>
      <c r="B48" s="41">
        <f t="shared" si="7"/>
        <v>30.800620083905343</v>
      </c>
      <c r="C48" s="41">
        <f t="shared" si="7"/>
        <v>1321.503640674224</v>
      </c>
      <c r="D48" s="41">
        <f t="shared" si="7"/>
        <v>1323.6957392418703</v>
      </c>
      <c r="E48" s="41">
        <f t="shared" si="7"/>
        <v>0</v>
      </c>
      <c r="F48" s="397"/>
      <c r="G48" s="41">
        <f t="shared" si="8"/>
        <v>0</v>
      </c>
      <c r="H48" s="42">
        <f t="shared" si="8"/>
        <v>0</v>
      </c>
      <c r="I48" s="43">
        <f t="shared" si="9"/>
        <v>2676</v>
      </c>
      <c r="K48" s="2">
        <v>0</v>
      </c>
    </row>
    <row r="49" spans="1:11" ht="15">
      <c r="A49" s="29" t="s">
        <v>59</v>
      </c>
      <c r="B49" s="44">
        <f t="shared" ref="B49:E53" si="10">B127+B153+B179+B205+B231+B257+B283+B309+B335+B361+B387+B413+B439</f>
        <v>44.843305076624894</v>
      </c>
      <c r="C49" s="44">
        <f t="shared" si="10"/>
        <v>4.645879149870404</v>
      </c>
      <c r="D49" s="44">
        <f t="shared" si="10"/>
        <v>16.509016253376739</v>
      </c>
      <c r="E49" s="44">
        <f t="shared" si="10"/>
        <v>1.7995201279658762E-3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9"/>
        <v>66</v>
      </c>
      <c r="K49" s="2">
        <v>0</v>
      </c>
    </row>
    <row r="50" spans="1:11" ht="15">
      <c r="A50" s="27" t="s">
        <v>22</v>
      </c>
      <c r="B50" s="41">
        <f t="shared" si="10"/>
        <v>127.47683705854294</v>
      </c>
      <c r="C50" s="41">
        <f t="shared" si="10"/>
        <v>6846.9343055631698</v>
      </c>
      <c r="D50" s="41">
        <f t="shared" si="10"/>
        <v>249.58756356506615</v>
      </c>
      <c r="E50" s="41">
        <f t="shared" si="10"/>
        <v>1.2938132204187247E-3</v>
      </c>
      <c r="F50" s="397"/>
      <c r="G50" s="41">
        <f t="shared" si="11"/>
        <v>0</v>
      </c>
      <c r="H50" s="42">
        <f t="shared" si="11"/>
        <v>0</v>
      </c>
      <c r="I50" s="43">
        <f t="shared" si="9"/>
        <v>7223.9999999999991</v>
      </c>
      <c r="K50" s="2">
        <v>0</v>
      </c>
    </row>
    <row r="51" spans="1:11" ht="15">
      <c r="A51" s="29" t="s">
        <v>23</v>
      </c>
      <c r="B51" s="44">
        <f t="shared" si="10"/>
        <v>8.6889931491602379</v>
      </c>
      <c r="C51" s="44">
        <f t="shared" si="10"/>
        <v>0</v>
      </c>
      <c r="D51" s="44">
        <f t="shared" si="10"/>
        <v>0</v>
      </c>
      <c r="E51" s="44">
        <f t="shared" si="10"/>
        <v>0</v>
      </c>
      <c r="F51" s="397"/>
      <c r="G51" s="44">
        <f t="shared" si="11"/>
        <v>0</v>
      </c>
      <c r="H51" s="45">
        <f t="shared" si="11"/>
        <v>0</v>
      </c>
      <c r="I51" s="40">
        <f t="shared" si="9"/>
        <v>8.6889931491602379</v>
      </c>
      <c r="K51" s="2">
        <v>0</v>
      </c>
    </row>
    <row r="52" spans="1:11" ht="15">
      <c r="A52" s="27" t="s">
        <v>24</v>
      </c>
      <c r="B52" s="41">
        <f t="shared" si="10"/>
        <v>1065.8518793023836</v>
      </c>
      <c r="C52" s="41">
        <f t="shared" si="10"/>
        <v>74.447647619109347</v>
      </c>
      <c r="D52" s="41">
        <f t="shared" si="10"/>
        <v>1210.3060730785071</v>
      </c>
      <c r="E52" s="41">
        <f t="shared" si="10"/>
        <v>0</v>
      </c>
      <c r="F52" s="397"/>
      <c r="G52" s="41">
        <f t="shared" si="11"/>
        <v>0</v>
      </c>
      <c r="H52" s="42">
        <f t="shared" si="11"/>
        <v>0</v>
      </c>
      <c r="I52" s="43">
        <f t="shared" si="9"/>
        <v>2350.6055999999999</v>
      </c>
      <c r="K52" s="2">
        <v>0</v>
      </c>
    </row>
    <row r="53" spans="1:11" ht="15.75" thickBot="1">
      <c r="A53" s="29" t="s">
        <v>25</v>
      </c>
      <c r="B53" s="44">
        <f t="shared" si="10"/>
        <v>415.97498464397864</v>
      </c>
      <c r="C53" s="44">
        <f t="shared" si="10"/>
        <v>101.14154811084668</v>
      </c>
      <c r="D53" s="44">
        <f t="shared" si="10"/>
        <v>2443.1837477217632</v>
      </c>
      <c r="E53" s="44">
        <f t="shared" si="10"/>
        <v>15116.182705070389</v>
      </c>
      <c r="F53" s="398"/>
      <c r="G53" s="44">
        <f t="shared" si="11"/>
        <v>2758.9271708714655</v>
      </c>
      <c r="H53" s="45">
        <f t="shared" si="11"/>
        <v>426.10539554475832</v>
      </c>
      <c r="I53" s="40">
        <f t="shared" si="9"/>
        <v>21261.515551963199</v>
      </c>
      <c r="K53" s="2">
        <v>0</v>
      </c>
    </row>
    <row r="54" spans="1:11" ht="15">
      <c r="A54" s="30" t="s">
        <v>26</v>
      </c>
      <c r="B54" s="46">
        <f>SUM(B33:B53)</f>
        <v>5458.3067659861099</v>
      </c>
      <c r="C54" s="46">
        <f t="shared" ref="C54:H54" si="12">SUM(C33:C53)</f>
        <v>22646.697840933648</v>
      </c>
      <c r="D54" s="46">
        <f t="shared" si="12"/>
        <v>26475.545742280301</v>
      </c>
      <c r="E54" s="46">
        <f t="shared" si="12"/>
        <v>16996.808151375266</v>
      </c>
      <c r="F54" s="46">
        <f t="shared" si="12"/>
        <v>0</v>
      </c>
      <c r="G54" s="46">
        <f t="shared" si="12"/>
        <v>2758.9271708714655</v>
      </c>
      <c r="H54" s="47">
        <f t="shared" si="12"/>
        <v>426.10539554475832</v>
      </c>
      <c r="I54" s="48">
        <f>SUM(I33:I53)</f>
        <v>74762.391066991549</v>
      </c>
      <c r="K54" s="2">
        <v>0</v>
      </c>
    </row>
    <row r="55" spans="1:11" ht="15" thickBot="1">
      <c r="A55" s="31" t="s">
        <v>86</v>
      </c>
      <c r="B55" s="49">
        <f>IF($I54=0,"-",B54/$I54)</f>
        <v>7.300872387956589E-2</v>
      </c>
      <c r="C55" s="49">
        <f t="shared" ref="C55:H55" si="13">IF($I54=0,"-",C54/$I54)</f>
        <v>0.30291564405211252</v>
      </c>
      <c r="D55" s="49">
        <f t="shared" si="13"/>
        <v>0.35412920004868004</v>
      </c>
      <c r="E55" s="49">
        <f t="shared" si="13"/>
        <v>0.22734436270430564</v>
      </c>
      <c r="F55" s="49">
        <f t="shared" si="13"/>
        <v>0</v>
      </c>
      <c r="G55" s="49">
        <f t="shared" si="13"/>
        <v>3.6902607467427073E-2</v>
      </c>
      <c r="H55" s="49">
        <f t="shared" si="13"/>
        <v>5.6994618479088311E-3</v>
      </c>
      <c r="I55" s="49">
        <f>SUM(B55:H55)</f>
        <v>0.99999999999999989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</v>
      </c>
      <c r="G59" s="377"/>
      <c r="H59" s="379"/>
      <c r="I59" s="40">
        <f>SUM(B59:H59)</f>
        <v>0</v>
      </c>
      <c r="K59" s="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>F450+F476+F502+F528+F554</f>
        <v>0</v>
      </c>
      <c r="G60" s="380"/>
      <c r="H60" s="382"/>
      <c r="I60" s="43">
        <f t="shared" ref="I60:I79" si="14">SUM(B60:H60)</f>
        <v>0</v>
      </c>
      <c r="K60" s="2">
        <v>0</v>
      </c>
    </row>
    <row r="61" spans="1:11" ht="15">
      <c r="A61" s="28" t="s">
        <v>9</v>
      </c>
      <c r="B61" s="380"/>
      <c r="C61" s="381"/>
      <c r="D61" s="381"/>
      <c r="E61" s="382"/>
      <c r="F61" s="44">
        <f t="shared" ref="F61:F79" si="15">F451+F477+F503+F529+F555</f>
        <v>0</v>
      </c>
      <c r="G61" s="380"/>
      <c r="H61" s="382"/>
      <c r="I61" s="40">
        <f t="shared" si="14"/>
        <v>0</v>
      </c>
      <c r="K61" s="2">
        <v>0</v>
      </c>
    </row>
    <row r="62" spans="1:11" ht="15">
      <c r="A62" s="27" t="s">
        <v>10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4"/>
        <v>0</v>
      </c>
      <c r="K62" s="2">
        <v>0</v>
      </c>
    </row>
    <row r="63" spans="1:11" ht="15">
      <c r="A63" s="28" t="s">
        <v>11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4"/>
        <v>0</v>
      </c>
      <c r="K63" s="2">
        <v>0</v>
      </c>
    </row>
    <row r="64" spans="1:11" ht="15">
      <c r="A64" s="27" t="s">
        <v>12</v>
      </c>
      <c r="B64" s="380"/>
      <c r="C64" s="381"/>
      <c r="D64" s="381"/>
      <c r="E64" s="382"/>
      <c r="F64" s="41">
        <f t="shared" si="15"/>
        <v>15844.416091489842</v>
      </c>
      <c r="G64" s="380"/>
      <c r="H64" s="382"/>
      <c r="I64" s="43">
        <f t="shared" si="14"/>
        <v>15844.416091489842</v>
      </c>
      <c r="K64" s="2">
        <v>0</v>
      </c>
    </row>
    <row r="65" spans="1:11" ht="15">
      <c r="A65" s="28" t="s">
        <v>13</v>
      </c>
      <c r="B65" s="380"/>
      <c r="C65" s="381"/>
      <c r="D65" s="381"/>
      <c r="E65" s="382"/>
      <c r="F65" s="44">
        <f t="shared" si="15"/>
        <v>1444</v>
      </c>
      <c r="G65" s="380"/>
      <c r="H65" s="382"/>
      <c r="I65" s="40">
        <f t="shared" si="14"/>
        <v>1444</v>
      </c>
      <c r="K65" s="2">
        <v>0</v>
      </c>
    </row>
    <row r="66" spans="1:11" ht="15">
      <c r="A66" s="27" t="s">
        <v>14</v>
      </c>
      <c r="B66" s="380"/>
      <c r="C66" s="381"/>
      <c r="D66" s="381"/>
      <c r="E66" s="382"/>
      <c r="F66" s="41">
        <f t="shared" si="15"/>
        <v>23845.933191858625</v>
      </c>
      <c r="G66" s="380"/>
      <c r="H66" s="382"/>
      <c r="I66" s="43">
        <f t="shared" si="14"/>
        <v>23845.933191858625</v>
      </c>
      <c r="K66" s="2">
        <v>0</v>
      </c>
    </row>
    <row r="67" spans="1:11" ht="15">
      <c r="A67" s="28" t="s">
        <v>15</v>
      </c>
      <c r="B67" s="380"/>
      <c r="C67" s="381"/>
      <c r="D67" s="381"/>
      <c r="E67" s="382"/>
      <c r="F67" s="44">
        <f t="shared" si="15"/>
        <v>0</v>
      </c>
      <c r="G67" s="380"/>
      <c r="H67" s="382"/>
      <c r="I67" s="40">
        <f t="shared" si="14"/>
        <v>0</v>
      </c>
      <c r="K67" s="2">
        <v>0</v>
      </c>
    </row>
    <row r="68" spans="1:11" ht="15">
      <c r="A68" s="27" t="s">
        <v>16</v>
      </c>
      <c r="B68" s="380"/>
      <c r="C68" s="381"/>
      <c r="D68" s="381"/>
      <c r="E68" s="382"/>
      <c r="F68" s="41">
        <f t="shared" si="15"/>
        <v>0</v>
      </c>
      <c r="G68" s="380"/>
      <c r="H68" s="382"/>
      <c r="I68" s="43">
        <f t="shared" si="14"/>
        <v>0</v>
      </c>
      <c r="K68" s="2">
        <v>0</v>
      </c>
    </row>
    <row r="69" spans="1:11" ht="15">
      <c r="A69" s="28" t="s">
        <v>17</v>
      </c>
      <c r="B69" s="380"/>
      <c r="C69" s="381"/>
      <c r="D69" s="381"/>
      <c r="E69" s="382"/>
      <c r="F69" s="44">
        <f t="shared" si="15"/>
        <v>28.377937706487376</v>
      </c>
      <c r="G69" s="380"/>
      <c r="H69" s="382"/>
      <c r="I69" s="40">
        <f t="shared" si="14"/>
        <v>28.377937706487376</v>
      </c>
      <c r="K69" s="2">
        <v>0</v>
      </c>
    </row>
    <row r="70" spans="1:11" ht="15">
      <c r="A70" s="27" t="s">
        <v>18</v>
      </c>
      <c r="B70" s="380"/>
      <c r="C70" s="381"/>
      <c r="D70" s="381"/>
      <c r="E70" s="382"/>
      <c r="F70" s="41">
        <f t="shared" si="15"/>
        <v>0</v>
      </c>
      <c r="G70" s="380"/>
      <c r="H70" s="382"/>
      <c r="I70" s="43">
        <f t="shared" si="14"/>
        <v>0</v>
      </c>
      <c r="K70" s="2">
        <v>0</v>
      </c>
    </row>
    <row r="71" spans="1:11" ht="15">
      <c r="A71" s="28" t="s">
        <v>139</v>
      </c>
      <c r="B71" s="380"/>
      <c r="C71" s="381"/>
      <c r="D71" s="381"/>
      <c r="E71" s="382"/>
      <c r="F71" s="44">
        <f t="shared" si="15"/>
        <v>0</v>
      </c>
      <c r="G71" s="380"/>
      <c r="H71" s="382"/>
      <c r="I71" s="40">
        <f t="shared" si="14"/>
        <v>0</v>
      </c>
      <c r="K71" s="2">
        <v>0</v>
      </c>
    </row>
    <row r="72" spans="1:11" ht="15">
      <c r="A72" s="27" t="s">
        <v>19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4"/>
        <v>0</v>
      </c>
      <c r="K72" s="2">
        <v>0</v>
      </c>
    </row>
    <row r="73" spans="1:11" ht="15">
      <c r="A73" s="28" t="s">
        <v>20</v>
      </c>
      <c r="B73" s="380"/>
      <c r="C73" s="381"/>
      <c r="D73" s="381"/>
      <c r="E73" s="382"/>
      <c r="F73" s="52">
        <f t="shared" si="15"/>
        <v>0</v>
      </c>
      <c r="G73" s="380"/>
      <c r="H73" s="382"/>
      <c r="I73" s="40">
        <f t="shared" si="14"/>
        <v>0</v>
      </c>
      <c r="K73" s="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4"/>
        <v>0</v>
      </c>
      <c r="K74" s="2">
        <v>0</v>
      </c>
    </row>
    <row r="75" spans="1:11" ht="15">
      <c r="A75" s="29" t="s">
        <v>59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4"/>
        <v>0</v>
      </c>
      <c r="K75" s="2">
        <v>0</v>
      </c>
    </row>
    <row r="76" spans="1:11" ht="15">
      <c r="A76" s="27" t="s">
        <v>22</v>
      </c>
      <c r="B76" s="380"/>
      <c r="C76" s="381"/>
      <c r="D76" s="381"/>
      <c r="E76" s="382"/>
      <c r="F76" s="41">
        <f t="shared" si="15"/>
        <v>54</v>
      </c>
      <c r="G76" s="380"/>
      <c r="H76" s="382"/>
      <c r="I76" s="43">
        <f t="shared" si="14"/>
        <v>54</v>
      </c>
      <c r="K76" s="2">
        <v>0</v>
      </c>
    </row>
    <row r="77" spans="1:11" ht="15">
      <c r="A77" s="29" t="s">
        <v>23</v>
      </c>
      <c r="B77" s="380"/>
      <c r="C77" s="381"/>
      <c r="D77" s="381"/>
      <c r="E77" s="382"/>
      <c r="F77" s="44">
        <f t="shared" si="15"/>
        <v>0</v>
      </c>
      <c r="G77" s="380"/>
      <c r="H77" s="382"/>
      <c r="I77" s="40">
        <f t="shared" si="14"/>
        <v>0</v>
      </c>
      <c r="K77" s="2">
        <v>0</v>
      </c>
    </row>
    <row r="78" spans="1:11" ht="15">
      <c r="A78" s="27" t="s">
        <v>24</v>
      </c>
      <c r="B78" s="380"/>
      <c r="C78" s="381"/>
      <c r="D78" s="381"/>
      <c r="E78" s="382"/>
      <c r="F78" s="41">
        <f t="shared" si="15"/>
        <v>0</v>
      </c>
      <c r="G78" s="380"/>
      <c r="H78" s="382"/>
      <c r="I78" s="43">
        <f>SUM(B78:H78)</f>
        <v>0</v>
      </c>
      <c r="K78" s="2">
        <v>0</v>
      </c>
    </row>
    <row r="79" spans="1:11" ht="15.75" thickBot="1">
      <c r="A79" s="29" t="s">
        <v>25</v>
      </c>
      <c r="B79" s="383"/>
      <c r="C79" s="384"/>
      <c r="D79" s="384"/>
      <c r="E79" s="385"/>
      <c r="F79" s="44">
        <f t="shared" si="15"/>
        <v>1883.4911999999999</v>
      </c>
      <c r="G79" s="383"/>
      <c r="H79" s="385"/>
      <c r="I79" s="40">
        <f t="shared" si="14"/>
        <v>1883.4911999999999</v>
      </c>
      <c r="K79" s="2">
        <v>0</v>
      </c>
    </row>
    <row r="80" spans="1:11" ht="15">
      <c r="A80" s="30" t="s">
        <v>26</v>
      </c>
      <c r="B80" s="46">
        <f>SUM(B59:B79)</f>
        <v>0</v>
      </c>
      <c r="C80" s="46">
        <f t="shared" ref="C80:H80" si="16">SUM(C59:C79)</f>
        <v>0</v>
      </c>
      <c r="D80" s="46">
        <f t="shared" si="16"/>
        <v>0</v>
      </c>
      <c r="E80" s="46">
        <f t="shared" si="16"/>
        <v>0</v>
      </c>
      <c r="F80" s="46">
        <f t="shared" si="16"/>
        <v>43100.218421054946</v>
      </c>
      <c r="G80" s="46">
        <f t="shared" si="16"/>
        <v>0</v>
      </c>
      <c r="H80" s="47">
        <f t="shared" si="16"/>
        <v>0</v>
      </c>
      <c r="I80" s="48">
        <f>SUM(I59:I79)</f>
        <v>43100.218421054946</v>
      </c>
      <c r="K80" s="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49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-1.5006662579253316E-11</v>
      </c>
      <c r="G82" s="32"/>
      <c r="H82" s="32"/>
      <c r="I82" s="288">
        <f>+I80-I470-I496-I522-I548-I574</f>
        <v>-1.5006662579253316E-11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158.44184739808665</v>
      </c>
      <c r="C85" s="38">
        <f t="shared" ref="C85:H85" si="18">C579+C605+C631</f>
        <v>0</v>
      </c>
      <c r="D85" s="38">
        <f t="shared" si="18"/>
        <v>15.558152601913347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174</v>
      </c>
      <c r="K85" s="2">
        <v>0</v>
      </c>
    </row>
    <row r="86" spans="1:11" ht="15">
      <c r="A86" s="27" t="s">
        <v>8</v>
      </c>
      <c r="B86" s="41">
        <f t="shared" ref="B86:H101" si="19">B580+B606+B632</f>
        <v>80.744569436052728</v>
      </c>
      <c r="C86" s="41">
        <f t="shared" si="19"/>
        <v>0</v>
      </c>
      <c r="D86" s="41">
        <f t="shared" si="19"/>
        <v>6.2554305639472672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87</v>
      </c>
      <c r="K86" s="2">
        <v>0</v>
      </c>
    </row>
    <row r="87" spans="1:11" ht="15">
      <c r="A87" s="28" t="s">
        <v>9</v>
      </c>
      <c r="B87" s="44">
        <f t="shared" si="19"/>
        <v>605.03411586774678</v>
      </c>
      <c r="C87" s="44">
        <f t="shared" si="19"/>
        <v>0</v>
      </c>
      <c r="D87" s="44">
        <f t="shared" si="19"/>
        <v>46.965884132253322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652.00000000000011</v>
      </c>
      <c r="K87" s="2">
        <v>0</v>
      </c>
    </row>
    <row r="88" spans="1:11" ht="15">
      <c r="A88" s="27" t="s">
        <v>10</v>
      </c>
      <c r="B88" s="41">
        <f t="shared" si="19"/>
        <v>2193.9379527604319</v>
      </c>
      <c r="C88" s="41">
        <f t="shared" si="19"/>
        <v>0</v>
      </c>
      <c r="D88" s="41">
        <f t="shared" si="19"/>
        <v>145.06204723956847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2339.0000000000005</v>
      </c>
      <c r="K88" s="2">
        <v>0</v>
      </c>
    </row>
    <row r="89" spans="1:11" ht="15">
      <c r="A89" s="28" t="s">
        <v>11</v>
      </c>
      <c r="B89" s="44">
        <f t="shared" si="19"/>
        <v>3.7439999999999998</v>
      </c>
      <c r="C89" s="44">
        <f t="shared" si="19"/>
        <v>0</v>
      </c>
      <c r="D89" s="44">
        <f t="shared" si="19"/>
        <v>0.25600000000000001</v>
      </c>
      <c r="E89" s="44">
        <f t="shared" si="19"/>
        <v>0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4</v>
      </c>
      <c r="K89" s="2">
        <v>0</v>
      </c>
    </row>
    <row r="90" spans="1:11" ht="15">
      <c r="A90" s="27" t="s">
        <v>12</v>
      </c>
      <c r="B90" s="41">
        <f t="shared" si="19"/>
        <v>0</v>
      </c>
      <c r="C90" s="41">
        <f t="shared" si="19"/>
        <v>0</v>
      </c>
      <c r="D90" s="41">
        <f t="shared" si="19"/>
        <v>5.03666311371073E-2</v>
      </c>
      <c r="E90" s="41">
        <f t="shared" si="19"/>
        <v>32.531186554057605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32.581553185194714</v>
      </c>
      <c r="K90" s="2">
        <v>0</v>
      </c>
    </row>
    <row r="91" spans="1:11" ht="15">
      <c r="A91" s="28" t="s">
        <v>13</v>
      </c>
      <c r="B91" s="44">
        <f t="shared" si="19"/>
        <v>0</v>
      </c>
      <c r="C91" s="44">
        <f t="shared" si="19"/>
        <v>0</v>
      </c>
      <c r="D91" s="44">
        <f t="shared" si="19"/>
        <v>0</v>
      </c>
      <c r="E91" s="44">
        <f t="shared" si="19"/>
        <v>57</v>
      </c>
      <c r="F91" s="44">
        <f t="shared" si="19"/>
        <v>0</v>
      </c>
      <c r="G91" s="44">
        <f t="shared" si="19"/>
        <v>0</v>
      </c>
      <c r="H91" s="45">
        <f t="shared" si="19"/>
        <v>0</v>
      </c>
      <c r="I91" s="40">
        <f t="shared" si="20"/>
        <v>57</v>
      </c>
      <c r="K91" s="2">
        <v>0</v>
      </c>
    </row>
    <row r="92" spans="1:11" ht="15">
      <c r="A92" s="27" t="s">
        <v>14</v>
      </c>
      <c r="B92" s="41">
        <f t="shared" si="19"/>
        <v>0</v>
      </c>
      <c r="C92" s="41">
        <f t="shared" si="19"/>
        <v>1.0852814737687775</v>
      </c>
      <c r="D92" s="41">
        <f t="shared" si="19"/>
        <v>0.18202631021975318</v>
      </c>
      <c r="E92" s="41">
        <f t="shared" si="19"/>
        <v>137.58733388952967</v>
      </c>
      <c r="F92" s="41">
        <f t="shared" si="19"/>
        <v>2080.2763783931018</v>
      </c>
      <c r="G92" s="41">
        <f t="shared" si="19"/>
        <v>0</v>
      </c>
      <c r="H92" s="42">
        <f t="shared" si="19"/>
        <v>0</v>
      </c>
      <c r="I92" s="43">
        <f t="shared" si="20"/>
        <v>2219.1310200666198</v>
      </c>
      <c r="K92" s="2">
        <v>0</v>
      </c>
    </row>
    <row r="93" spans="1:11" ht="15">
      <c r="A93" s="28" t="s">
        <v>15</v>
      </c>
      <c r="B93" s="44">
        <f t="shared" si="19"/>
        <v>12796.519202358373</v>
      </c>
      <c r="C93" s="44">
        <f t="shared" si="19"/>
        <v>45.346343898832941</v>
      </c>
      <c r="D93" s="44">
        <f t="shared" si="19"/>
        <v>826.13445374279388</v>
      </c>
      <c r="E93" s="44">
        <f t="shared" si="19"/>
        <v>0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13668</v>
      </c>
      <c r="K93" s="2">
        <v>0</v>
      </c>
    </row>
    <row r="94" spans="1:11" ht="15">
      <c r="A94" s="27" t="s">
        <v>16</v>
      </c>
      <c r="B94" s="41">
        <f t="shared" si="19"/>
        <v>2536.1235909557854</v>
      </c>
      <c r="C94" s="41">
        <f t="shared" si="19"/>
        <v>40.514670772483313</v>
      </c>
      <c r="D94" s="41">
        <f t="shared" si="19"/>
        <v>183.85537572622292</v>
      </c>
      <c r="E94" s="41">
        <f t="shared" si="19"/>
        <v>18.50636254550869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>SUM(B94:H94)</f>
        <v>2779.0000000000005</v>
      </c>
      <c r="K94" s="2">
        <v>0</v>
      </c>
    </row>
    <row r="95" spans="1:11" ht="15">
      <c r="A95" s="28" t="s">
        <v>17</v>
      </c>
      <c r="B95" s="44">
        <f t="shared" si="19"/>
        <v>698.21454004376847</v>
      </c>
      <c r="C95" s="44">
        <f t="shared" si="19"/>
        <v>0.56085342546559624</v>
      </c>
      <c r="D95" s="44">
        <f t="shared" si="19"/>
        <v>55.753412780633568</v>
      </c>
      <c r="E95" s="44">
        <f t="shared" si="19"/>
        <v>3.4711937501322816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757.99999999999989</v>
      </c>
      <c r="K95" s="2">
        <v>0</v>
      </c>
    </row>
    <row r="96" spans="1:11" ht="15">
      <c r="A96" s="27" t="s">
        <v>18</v>
      </c>
      <c r="B96" s="41">
        <f t="shared" si="19"/>
        <v>0</v>
      </c>
      <c r="C96" s="41">
        <f t="shared" si="19"/>
        <v>0</v>
      </c>
      <c r="D96" s="41">
        <f t="shared" si="19"/>
        <v>0</v>
      </c>
      <c r="E96" s="41">
        <f t="shared" si="19"/>
        <v>0</v>
      </c>
      <c r="F96" s="41">
        <f t="shared" si="19"/>
        <v>0</v>
      </c>
      <c r="G96" s="41">
        <f>G590+G616+G642</f>
        <v>0</v>
      </c>
      <c r="H96" s="42">
        <f t="shared" si="19"/>
        <v>0</v>
      </c>
      <c r="I96" s="43">
        <f t="shared" si="20"/>
        <v>0</v>
      </c>
      <c r="K96" s="2">
        <v>0</v>
      </c>
    </row>
    <row r="97" spans="1:11" ht="15">
      <c r="A97" s="28" t="s">
        <v>139</v>
      </c>
      <c r="B97" s="44">
        <f t="shared" si="19"/>
        <v>6328.9009689584273</v>
      </c>
      <c r="C97" s="44">
        <f t="shared" si="19"/>
        <v>332.72212991319651</v>
      </c>
      <c r="D97" s="44">
        <f t="shared" si="19"/>
        <v>1393.8766691632693</v>
      </c>
      <c r="E97" s="44">
        <f t="shared" si="19"/>
        <v>51.096587885319991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8106.5963559202128</v>
      </c>
      <c r="K97" s="2">
        <v>0</v>
      </c>
    </row>
    <row r="98" spans="1:11" ht="15">
      <c r="A98" s="27" t="s">
        <v>19</v>
      </c>
      <c r="B98" s="41">
        <f t="shared" si="19"/>
        <v>0</v>
      </c>
      <c r="C98" s="41">
        <f t="shared" si="19"/>
        <v>0</v>
      </c>
      <c r="D98" s="41">
        <f t="shared" si="19"/>
        <v>0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0</v>
      </c>
      <c r="K98" s="2">
        <v>0</v>
      </c>
    </row>
    <row r="99" spans="1:11" ht="15">
      <c r="A99" s="28" t="s">
        <v>20</v>
      </c>
      <c r="B99" s="44">
        <f t="shared" si="19"/>
        <v>0</v>
      </c>
      <c r="C99" s="44">
        <f t="shared" si="19"/>
        <v>0</v>
      </c>
      <c r="D99" s="44">
        <f t="shared" si="19"/>
        <v>0</v>
      </c>
      <c r="E99" s="44">
        <f t="shared" si="19"/>
        <v>0</v>
      </c>
      <c r="F99" s="44">
        <f t="shared" si="19"/>
        <v>0</v>
      </c>
      <c r="G99" s="44">
        <f t="shared" si="19"/>
        <v>0</v>
      </c>
      <c r="H99" s="45">
        <f t="shared" si="19"/>
        <v>0</v>
      </c>
      <c r="I99" s="40">
        <f t="shared" si="20"/>
        <v>0</v>
      </c>
      <c r="K99" s="2">
        <v>0</v>
      </c>
    </row>
    <row r="100" spans="1:11" ht="15">
      <c r="A100" s="27" t="s">
        <v>21</v>
      </c>
      <c r="B100" s="41">
        <f t="shared" si="19"/>
        <v>77.566854813730728</v>
      </c>
      <c r="C100" s="41">
        <f t="shared" si="19"/>
        <v>0</v>
      </c>
      <c r="D100" s="41">
        <f t="shared" si="19"/>
        <v>1.4331451862692663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79</v>
      </c>
      <c r="K100" s="2">
        <v>0</v>
      </c>
    </row>
    <row r="101" spans="1:11" ht="15">
      <c r="A101" s="29" t="s">
        <v>59</v>
      </c>
      <c r="B101" s="44">
        <f t="shared" si="19"/>
        <v>10384.83609366722</v>
      </c>
      <c r="C101" s="44">
        <f t="shared" si="19"/>
        <v>19.272117013784033</v>
      </c>
      <c r="D101" s="44">
        <f t="shared" si="19"/>
        <v>1294.8917893189969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11699.000000000002</v>
      </c>
      <c r="K101" s="2">
        <v>0</v>
      </c>
    </row>
    <row r="102" spans="1:11" ht="15">
      <c r="A102" s="27" t="s">
        <v>22</v>
      </c>
      <c r="B102" s="41">
        <f t="shared" ref="B102:H105" si="21">B596+B622+B648</f>
        <v>841.36138642591197</v>
      </c>
      <c r="C102" s="41">
        <f t="shared" si="21"/>
        <v>0</v>
      </c>
      <c r="D102" s="41">
        <f t="shared" si="21"/>
        <v>62.010549379997819</v>
      </c>
      <c r="E102" s="41">
        <f t="shared" si="21"/>
        <v>0</v>
      </c>
      <c r="F102" s="41">
        <f t="shared" si="21"/>
        <v>58.09902993409014</v>
      </c>
      <c r="G102" s="41">
        <f t="shared" si="21"/>
        <v>0</v>
      </c>
      <c r="H102" s="42">
        <f t="shared" si="21"/>
        <v>0</v>
      </c>
      <c r="I102" s="43">
        <f t="shared" si="20"/>
        <v>961.47096573999988</v>
      </c>
      <c r="K102" s="2">
        <v>0</v>
      </c>
    </row>
    <row r="103" spans="1:11" ht="15">
      <c r="A103" s="29" t="s">
        <v>23</v>
      </c>
      <c r="B103" s="44">
        <f t="shared" si="21"/>
        <v>647.25230337491848</v>
      </c>
      <c r="C103" s="44">
        <f t="shared" si="21"/>
        <v>0</v>
      </c>
      <c r="D103" s="44">
        <f t="shared" si="21"/>
        <v>401.30225143599881</v>
      </c>
      <c r="E103" s="44">
        <f t="shared" si="21"/>
        <v>0</v>
      </c>
      <c r="F103" s="44">
        <f t="shared" si="21"/>
        <v>0</v>
      </c>
      <c r="G103" s="44">
        <f t="shared" si="21"/>
        <v>0</v>
      </c>
      <c r="H103" s="45">
        <f t="shared" si="21"/>
        <v>0</v>
      </c>
      <c r="I103" s="40">
        <f t="shared" si="20"/>
        <v>1048.5545548109174</v>
      </c>
      <c r="K103" s="2">
        <v>0</v>
      </c>
    </row>
    <row r="104" spans="1:11" ht="15">
      <c r="A104" s="27" t="s">
        <v>24</v>
      </c>
      <c r="B104" s="41">
        <f t="shared" si="21"/>
        <v>3623.2661634099936</v>
      </c>
      <c r="C104" s="41">
        <f t="shared" si="21"/>
        <v>6.4397060300058628</v>
      </c>
      <c r="D104" s="41">
        <f t="shared" si="21"/>
        <v>596.48173055999996</v>
      </c>
      <c r="E104" s="41">
        <f t="shared" si="21"/>
        <v>0</v>
      </c>
      <c r="F104" s="41">
        <f t="shared" si="21"/>
        <v>0</v>
      </c>
      <c r="G104" s="41">
        <f t="shared" si="21"/>
        <v>0</v>
      </c>
      <c r="H104" s="42">
        <f t="shared" si="21"/>
        <v>0</v>
      </c>
      <c r="I104" s="43">
        <f t="shared" si="20"/>
        <v>4226.1875999999993</v>
      </c>
      <c r="K104" s="2">
        <v>0</v>
      </c>
    </row>
    <row r="105" spans="1:11" ht="15.75" thickBot="1">
      <c r="A105" s="29" t="s">
        <v>25</v>
      </c>
      <c r="B105" s="44">
        <f t="shared" si="21"/>
        <v>2147.1343505501391</v>
      </c>
      <c r="C105" s="44">
        <f t="shared" si="21"/>
        <v>0.37406428199043845</v>
      </c>
      <c r="D105" s="44">
        <f t="shared" si="21"/>
        <v>3216.5324929284943</v>
      </c>
      <c r="E105" s="44">
        <f t="shared" si="21"/>
        <v>5296.9319264119349</v>
      </c>
      <c r="F105" s="44">
        <f t="shared" si="21"/>
        <v>0</v>
      </c>
      <c r="G105" s="44">
        <f t="shared" si="21"/>
        <v>2844.6054330064403</v>
      </c>
      <c r="H105" s="45">
        <f t="shared" si="21"/>
        <v>2.6673808577987201</v>
      </c>
      <c r="I105" s="40">
        <f t="shared" si="20"/>
        <v>13508.245648036796</v>
      </c>
      <c r="K105" s="2">
        <v>0</v>
      </c>
    </row>
    <row r="106" spans="1:11" ht="15">
      <c r="A106" s="30" t="s">
        <v>26</v>
      </c>
      <c r="B106" s="46">
        <f>SUM(B85:B105)</f>
        <v>43123.077940020579</v>
      </c>
      <c r="C106" s="46">
        <f t="shared" ref="C106:H106" si="22">SUM(C85:C105)</f>
        <v>446.31516680952751</v>
      </c>
      <c r="D106" s="46">
        <f t="shared" si="22"/>
        <v>8246.601777701715</v>
      </c>
      <c r="E106" s="46">
        <f t="shared" si="22"/>
        <v>5597.1245910364833</v>
      </c>
      <c r="F106" s="46">
        <f t="shared" si="22"/>
        <v>2138.375408327192</v>
      </c>
      <c r="G106" s="46">
        <f t="shared" si="22"/>
        <v>2844.6054330064403</v>
      </c>
      <c r="H106" s="47">
        <f t="shared" si="22"/>
        <v>2.6673808577987201</v>
      </c>
      <c r="I106" s="48">
        <f>SUM(I85:I105)</f>
        <v>62398.767697759744</v>
      </c>
      <c r="K106" s="2">
        <v>0</v>
      </c>
    </row>
    <row r="107" spans="1:11" ht="15" thickBot="1">
      <c r="A107" s="31" t="s">
        <v>86</v>
      </c>
      <c r="B107" s="49">
        <f>IF($I106=0,"-",B106/$I106)</f>
        <v>0.69108861490495099</v>
      </c>
      <c r="C107" s="49">
        <f t="shared" ref="C107:H107" si="23">IF($I106=0,"-",C106/$I106)</f>
        <v>7.1526279007838684E-3</v>
      </c>
      <c r="D107" s="49">
        <f t="shared" si="23"/>
        <v>0.1321596897176831</v>
      </c>
      <c r="E107" s="49">
        <f t="shared" si="23"/>
        <v>8.9699280892007627E-2</v>
      </c>
      <c r="F107" s="49">
        <f t="shared" si="23"/>
        <v>3.4269513441111829E-2</v>
      </c>
      <c r="G107" s="49">
        <f t="shared" si="23"/>
        <v>4.5587525811163862E-2</v>
      </c>
      <c r="H107" s="49">
        <f t="shared" si="23"/>
        <v>4.274733229859097E-5</v>
      </c>
      <c r="I107" s="49">
        <f>SUM(B107:H107)</f>
        <v>0.99999999999999989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9</v>
      </c>
      <c r="B113" s="44">
        <v>0</v>
      </c>
      <c r="C113" s="44">
        <v>0</v>
      </c>
      <c r="D113" s="44">
        <v>0</v>
      </c>
      <c r="E113" s="44">
        <v>0</v>
      </c>
      <c r="F113" s="397"/>
      <c r="G113" s="44">
        <v>0</v>
      </c>
      <c r="H113" s="45">
        <v>0</v>
      </c>
      <c r="I113" s="40">
        <f t="shared" si="24"/>
        <v>0</v>
      </c>
    </row>
    <row r="114" spans="1:9" ht="15">
      <c r="A114" s="27" t="s">
        <v>10</v>
      </c>
      <c r="B114" s="41">
        <v>1.1111106670221155E-3</v>
      </c>
      <c r="C114" s="41">
        <v>0</v>
      </c>
      <c r="D114" s="41">
        <v>2779.9988888893326</v>
      </c>
      <c r="E114" s="41">
        <v>0</v>
      </c>
      <c r="F114" s="397"/>
      <c r="G114" s="41">
        <v>0</v>
      </c>
      <c r="H114" s="42">
        <v>0</v>
      </c>
      <c r="I114" s="43">
        <f t="shared" si="24"/>
        <v>2779.9999999999995</v>
      </c>
    </row>
    <row r="115" spans="1:9" ht="15">
      <c r="A115" s="28" t="s">
        <v>11</v>
      </c>
      <c r="B115" s="44">
        <v>0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24"/>
        <v>0</v>
      </c>
    </row>
    <row r="116" spans="1:9" ht="15">
      <c r="A116" s="27" t="s">
        <v>12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13</v>
      </c>
      <c r="B117" s="44">
        <v>0</v>
      </c>
      <c r="C117" s="44">
        <v>0</v>
      </c>
      <c r="D117" s="44">
        <v>0</v>
      </c>
      <c r="E117" s="44">
        <v>0</v>
      </c>
      <c r="F117" s="397"/>
      <c r="G117" s="44">
        <v>0</v>
      </c>
      <c r="H117" s="45">
        <v>0</v>
      </c>
      <c r="I117" s="40">
        <f t="shared" si="24"/>
        <v>0</v>
      </c>
    </row>
    <row r="118" spans="1:9" ht="15">
      <c r="A118" s="27" t="s">
        <v>14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15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16</v>
      </c>
      <c r="B120" s="41">
        <v>0</v>
      </c>
      <c r="C120" s="41">
        <v>0</v>
      </c>
      <c r="D120" s="41">
        <v>0</v>
      </c>
      <c r="E120" s="41">
        <v>0</v>
      </c>
      <c r="F120" s="397"/>
      <c r="G120" s="41">
        <v>0</v>
      </c>
      <c r="H120" s="42">
        <v>0</v>
      </c>
      <c r="I120" s="43">
        <f t="shared" si="24"/>
        <v>0</v>
      </c>
    </row>
    <row r="121" spans="1:9" ht="15">
      <c r="A121" s="28" t="s">
        <v>17</v>
      </c>
      <c r="B121" s="44">
        <v>0</v>
      </c>
      <c r="C121" s="44">
        <v>0</v>
      </c>
      <c r="D121" s="44">
        <v>0</v>
      </c>
      <c r="E121" s="44">
        <v>0</v>
      </c>
      <c r="F121" s="397"/>
      <c r="G121" s="44">
        <v>0</v>
      </c>
      <c r="H121" s="45">
        <v>0</v>
      </c>
      <c r="I121" s="40">
        <f t="shared" si="24"/>
        <v>0</v>
      </c>
    </row>
    <row r="122" spans="1:9" ht="15">
      <c r="A122" s="27" t="s">
        <v>18</v>
      </c>
      <c r="B122" s="41">
        <v>0</v>
      </c>
      <c r="C122" s="41">
        <v>0</v>
      </c>
      <c r="D122" s="41">
        <v>0</v>
      </c>
      <c r="E122" s="41">
        <v>0</v>
      </c>
      <c r="F122" s="397"/>
      <c r="G122" s="41">
        <v>0</v>
      </c>
      <c r="H122" s="42">
        <v>0</v>
      </c>
      <c r="I122" s="43">
        <f t="shared" si="24"/>
        <v>0</v>
      </c>
    </row>
    <row r="123" spans="1:9" ht="15">
      <c r="A123" s="28" t="s">
        <v>139</v>
      </c>
      <c r="B123" s="44">
        <v>121.0373734433868</v>
      </c>
      <c r="C123" s="44">
        <v>1737.8771144692773</v>
      </c>
      <c r="D123" s="44">
        <v>4567.5627146275292</v>
      </c>
      <c r="E123" s="44">
        <v>0.52279745980733094</v>
      </c>
      <c r="F123" s="397"/>
      <c r="G123" s="44">
        <v>0</v>
      </c>
      <c r="H123" s="45">
        <v>0</v>
      </c>
      <c r="I123" s="40">
        <f t="shared" si="24"/>
        <v>6427.0000000000009</v>
      </c>
    </row>
    <row r="124" spans="1:9" ht="15">
      <c r="A124" s="27" t="s">
        <v>19</v>
      </c>
      <c r="B124" s="41">
        <v>8.5599787793567343E-4</v>
      </c>
      <c r="C124" s="41">
        <v>1.7405647944861331</v>
      </c>
      <c r="D124" s="41">
        <v>760.1509055047585</v>
      </c>
      <c r="E124" s="41">
        <v>0</v>
      </c>
      <c r="F124" s="397"/>
      <c r="G124" s="41">
        <v>0</v>
      </c>
      <c r="H124" s="42">
        <v>0</v>
      </c>
      <c r="I124" s="43">
        <f>SUM(B124:H124)</f>
        <v>761.89232629712262</v>
      </c>
    </row>
    <row r="125" spans="1:9" ht="15">
      <c r="A125" s="28" t="s">
        <v>20</v>
      </c>
      <c r="B125" s="44">
        <v>9.5388730470485157E-4</v>
      </c>
      <c r="C125" s="44">
        <v>7.6348806917150469</v>
      </c>
      <c r="D125" s="44">
        <v>3334.3553136391024</v>
      </c>
      <c r="E125" s="44">
        <v>0</v>
      </c>
      <c r="F125" s="397"/>
      <c r="G125" s="44">
        <v>0</v>
      </c>
      <c r="H125" s="45">
        <v>0</v>
      </c>
      <c r="I125" s="40">
        <f t="shared" si="24"/>
        <v>3341.9911482181224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59</v>
      </c>
      <c r="B127" s="44">
        <v>0</v>
      </c>
      <c r="C127" s="44">
        <v>0</v>
      </c>
      <c r="D127" s="44">
        <v>0</v>
      </c>
      <c r="E127" s="44">
        <v>0</v>
      </c>
      <c r="F127" s="397"/>
      <c r="G127" s="44">
        <v>0</v>
      </c>
      <c r="H127" s="45">
        <v>0</v>
      </c>
      <c r="I127" s="40">
        <f t="shared" si="24"/>
        <v>0</v>
      </c>
    </row>
    <row r="128" spans="1:9" ht="15">
      <c r="A128" s="27" t="s">
        <v>22</v>
      </c>
      <c r="B128" s="41">
        <v>0</v>
      </c>
      <c r="C128" s="41">
        <v>0</v>
      </c>
      <c r="D128" s="41">
        <v>0</v>
      </c>
      <c r="E128" s="41">
        <v>0</v>
      </c>
      <c r="F128" s="397"/>
      <c r="G128" s="41">
        <v>0</v>
      </c>
      <c r="H128" s="42">
        <v>0</v>
      </c>
      <c r="I128" s="43">
        <f t="shared" si="24"/>
        <v>0</v>
      </c>
    </row>
    <row r="129" spans="1:9" ht="15">
      <c r="A129" s="29" t="s">
        <v>23</v>
      </c>
      <c r="B129" s="44">
        <v>0</v>
      </c>
      <c r="C129" s="44">
        <v>0</v>
      </c>
      <c r="D129" s="44">
        <v>0</v>
      </c>
      <c r="E129" s="44">
        <v>0</v>
      </c>
      <c r="F129" s="397"/>
      <c r="G129" s="44">
        <v>0</v>
      </c>
      <c r="H129" s="45">
        <v>0</v>
      </c>
      <c r="I129" s="40">
        <f t="shared" si="24"/>
        <v>0</v>
      </c>
    </row>
    <row r="130" spans="1:9" ht="15">
      <c r="A130" s="27" t="s">
        <v>24</v>
      </c>
      <c r="B130" s="41">
        <v>6.3524627386337337E-2</v>
      </c>
      <c r="C130" s="41">
        <v>0</v>
      </c>
      <c r="D130" s="41">
        <v>0.33607537261366266</v>
      </c>
      <c r="E130" s="41">
        <v>0</v>
      </c>
      <c r="F130" s="397"/>
      <c r="G130" s="41">
        <v>0</v>
      </c>
      <c r="H130" s="42">
        <v>0</v>
      </c>
      <c r="I130" s="43">
        <f t="shared" si="24"/>
        <v>0.39960000000000001</v>
      </c>
    </row>
    <row r="131" spans="1:9" ht="15.75" thickBot="1">
      <c r="A131" s="29" t="s">
        <v>25</v>
      </c>
      <c r="B131" s="44">
        <v>43.162378288398223</v>
      </c>
      <c r="C131" s="44">
        <v>0</v>
      </c>
      <c r="D131" s="44">
        <v>0</v>
      </c>
      <c r="E131" s="44">
        <v>3842.1454541857579</v>
      </c>
      <c r="F131" s="398"/>
      <c r="G131" s="44">
        <v>1243.7525675258446</v>
      </c>
      <c r="H131" s="45">
        <v>0</v>
      </c>
      <c r="I131" s="40">
        <f t="shared" si="24"/>
        <v>5129.0604000000003</v>
      </c>
    </row>
    <row r="132" spans="1:9" ht="15">
      <c r="A132" s="30" t="s">
        <v>26</v>
      </c>
      <c r="B132" s="46">
        <f>SUM(B111:B131)</f>
        <v>164.26619735502103</v>
      </c>
      <c r="C132" s="46">
        <f t="shared" ref="C132:D132" si="25">SUM(C111:C131)</f>
        <v>1747.2525599554785</v>
      </c>
      <c r="D132" s="46">
        <f t="shared" si="25"/>
        <v>11442.403898033337</v>
      </c>
      <c r="E132" s="46">
        <f>SUM(E111:E131)</f>
        <v>3842.6682516455653</v>
      </c>
      <c r="F132" s="46">
        <f t="shared" ref="F132:H132" si="26">SUM(F111:F131)</f>
        <v>0</v>
      </c>
      <c r="G132" s="46">
        <f t="shared" si="26"/>
        <v>1243.7525675258446</v>
      </c>
      <c r="H132" s="47">
        <f t="shared" si="26"/>
        <v>0</v>
      </c>
      <c r="I132" s="48">
        <f>SUM(I111:I131)</f>
        <v>18440.343474515248</v>
      </c>
    </row>
    <row r="133" spans="1:9" ht="15" thickBot="1">
      <c r="A133" s="31" t="s">
        <v>86</v>
      </c>
      <c r="B133" s="49">
        <f>IF($I132=0,"-",B132/$I132)</f>
        <v>8.9079792674165038E-3</v>
      </c>
      <c r="C133" s="49">
        <f t="shared" ref="C133:H133" si="27">IF($I132=0,"-",C132/$I132)</f>
        <v>9.4751627721587739E-2</v>
      </c>
      <c r="D133" s="49">
        <f t="shared" si="27"/>
        <v>0.62050926078718982</v>
      </c>
      <c r="E133" s="49">
        <f t="shared" si="27"/>
        <v>0.20838376774034464</v>
      </c>
      <c r="F133" s="49">
        <f t="shared" si="27"/>
        <v>0</v>
      </c>
      <c r="G133" s="49">
        <f t="shared" si="27"/>
        <v>6.744736448346117E-2</v>
      </c>
      <c r="H133" s="49">
        <f t="shared" si="27"/>
        <v>0</v>
      </c>
      <c r="I133" s="49">
        <f>SUM(B133:H133)</f>
        <v>0.99999999999999978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2041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2041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8">SUM(B138:H138)</f>
        <v>0</v>
      </c>
    </row>
    <row r="139" spans="1:9" ht="15">
      <c r="A139" s="28" t="s">
        <v>9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28"/>
        <v>0</v>
      </c>
    </row>
    <row r="140" spans="1:9" ht="15">
      <c r="A140" s="27" t="s">
        <v>10</v>
      </c>
      <c r="B140" s="41">
        <v>0</v>
      </c>
      <c r="C140" s="41">
        <v>0</v>
      </c>
      <c r="D140" s="41">
        <v>360</v>
      </c>
      <c r="E140" s="41">
        <v>0</v>
      </c>
      <c r="F140" s="397"/>
      <c r="G140" s="41">
        <v>0</v>
      </c>
      <c r="H140" s="42">
        <v>0</v>
      </c>
      <c r="I140" s="43">
        <f t="shared" si="28"/>
        <v>360</v>
      </c>
    </row>
    <row r="141" spans="1:9" ht="15">
      <c r="A141" s="28" t="s">
        <v>11</v>
      </c>
      <c r="B141" s="44">
        <v>0</v>
      </c>
      <c r="C141" s="44">
        <v>0</v>
      </c>
      <c r="D141" s="44">
        <v>0</v>
      </c>
      <c r="E141" s="44">
        <v>0</v>
      </c>
      <c r="F141" s="397"/>
      <c r="G141" s="44">
        <v>0</v>
      </c>
      <c r="H141" s="45">
        <v>0</v>
      </c>
      <c r="I141" s="40">
        <f t="shared" si="28"/>
        <v>0</v>
      </c>
    </row>
    <row r="142" spans="1:9" ht="15">
      <c r="A142" s="27" t="s">
        <v>12</v>
      </c>
      <c r="B142" s="41">
        <v>0</v>
      </c>
      <c r="C142" s="41">
        <v>0</v>
      </c>
      <c r="D142" s="41">
        <v>0</v>
      </c>
      <c r="E142" s="41">
        <v>0</v>
      </c>
      <c r="F142" s="397"/>
      <c r="G142" s="41">
        <v>0</v>
      </c>
      <c r="H142" s="42">
        <v>0</v>
      </c>
      <c r="I142" s="43">
        <f t="shared" si="28"/>
        <v>0</v>
      </c>
    </row>
    <row r="143" spans="1:9" ht="15">
      <c r="A143" s="28" t="s">
        <v>13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28"/>
        <v>0</v>
      </c>
    </row>
    <row r="144" spans="1:9" ht="15">
      <c r="A144" s="27" t="s">
        <v>14</v>
      </c>
      <c r="B144" s="41">
        <v>0</v>
      </c>
      <c r="C144" s="41">
        <v>0</v>
      </c>
      <c r="D144" s="41">
        <v>3.6553462519448132</v>
      </c>
      <c r="E144" s="41">
        <v>3.9983087566608413</v>
      </c>
      <c r="F144" s="397"/>
      <c r="G144" s="41">
        <v>0</v>
      </c>
      <c r="H144" s="42">
        <v>0</v>
      </c>
      <c r="I144" s="43">
        <f t="shared" si="28"/>
        <v>7.6536550086056545</v>
      </c>
    </row>
    <row r="145" spans="1:9" ht="15">
      <c r="A145" s="28" t="s">
        <v>15</v>
      </c>
      <c r="B145" s="44">
        <v>3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8"/>
        <v>3</v>
      </c>
    </row>
    <row r="146" spans="1:9" ht="15">
      <c r="A146" s="27" t="s">
        <v>16</v>
      </c>
      <c r="B146" s="41">
        <v>29.90121268846223</v>
      </c>
      <c r="C146" s="41">
        <v>253.28979260331874</v>
      </c>
      <c r="D146" s="41">
        <v>14.808994708219023</v>
      </c>
      <c r="E146" s="41">
        <v>0</v>
      </c>
      <c r="F146" s="397"/>
      <c r="G146" s="41">
        <v>0</v>
      </c>
      <c r="H146" s="42">
        <v>0</v>
      </c>
      <c r="I146" s="43">
        <f t="shared" si="28"/>
        <v>298</v>
      </c>
    </row>
    <row r="147" spans="1:9" ht="15">
      <c r="A147" s="28" t="s">
        <v>17</v>
      </c>
      <c r="B147" s="44">
        <v>0</v>
      </c>
      <c r="C147" s="44">
        <v>0</v>
      </c>
      <c r="D147" s="44">
        <v>0</v>
      </c>
      <c r="E147" s="44">
        <v>0</v>
      </c>
      <c r="F147" s="397"/>
      <c r="G147" s="44">
        <v>0</v>
      </c>
      <c r="H147" s="45">
        <v>0</v>
      </c>
      <c r="I147" s="40">
        <f t="shared" si="28"/>
        <v>0</v>
      </c>
    </row>
    <row r="148" spans="1:9" ht="15">
      <c r="A148" s="27" t="s">
        <v>18</v>
      </c>
      <c r="B148" s="41">
        <v>0</v>
      </c>
      <c r="C148" s="41">
        <v>0</v>
      </c>
      <c r="D148" s="41">
        <v>0</v>
      </c>
      <c r="E148" s="41">
        <v>0</v>
      </c>
      <c r="F148" s="397"/>
      <c r="G148" s="41">
        <v>0</v>
      </c>
      <c r="H148" s="42">
        <v>0</v>
      </c>
      <c r="I148" s="43">
        <f t="shared" si="28"/>
        <v>0</v>
      </c>
    </row>
    <row r="149" spans="1:9" ht="15">
      <c r="A149" s="28" t="s">
        <v>139</v>
      </c>
      <c r="B149" s="44">
        <v>120.74375066027298</v>
      </c>
      <c r="C149" s="44">
        <v>5531.1613037980287</v>
      </c>
      <c r="D149" s="44">
        <v>1151.0949455416981</v>
      </c>
      <c r="E149" s="44">
        <v>0</v>
      </c>
      <c r="F149" s="397"/>
      <c r="G149" s="44">
        <v>0</v>
      </c>
      <c r="H149" s="45">
        <v>0</v>
      </c>
      <c r="I149" s="40">
        <f>SUM(B149:H149)</f>
        <v>6803</v>
      </c>
    </row>
    <row r="150" spans="1:9" ht="15">
      <c r="A150" s="27" t="s">
        <v>19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8"/>
        <v>0</v>
      </c>
    </row>
    <row r="151" spans="1:9" ht="15">
      <c r="A151" s="28" t="s">
        <v>20</v>
      </c>
      <c r="B151" s="44">
        <v>0</v>
      </c>
      <c r="C151" s="44">
        <v>0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8"/>
        <v>0</v>
      </c>
    </row>
    <row r="152" spans="1:9" ht="15">
      <c r="A152" s="27" t="s">
        <v>21</v>
      </c>
      <c r="B152" s="41">
        <v>0</v>
      </c>
      <c r="C152" s="41">
        <v>1146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1146</v>
      </c>
    </row>
    <row r="153" spans="1:9" ht="15">
      <c r="A153" s="29" t="s">
        <v>59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8"/>
        <v>0</v>
      </c>
    </row>
    <row r="154" spans="1:9" ht="15">
      <c r="A154" s="27" t="s">
        <v>22</v>
      </c>
      <c r="B154" s="41">
        <v>0</v>
      </c>
      <c r="C154" s="41">
        <v>2413</v>
      </c>
      <c r="D154" s="41">
        <v>0</v>
      </c>
      <c r="E154" s="41">
        <v>0</v>
      </c>
      <c r="F154" s="397"/>
      <c r="G154" s="41">
        <v>0</v>
      </c>
      <c r="H154" s="42">
        <v>0</v>
      </c>
      <c r="I154" s="43">
        <f t="shared" si="28"/>
        <v>2413</v>
      </c>
    </row>
    <row r="155" spans="1:9" ht="15">
      <c r="A155" s="29" t="s">
        <v>23</v>
      </c>
      <c r="B155" s="44">
        <v>0</v>
      </c>
      <c r="C155" s="44">
        <v>0</v>
      </c>
      <c r="D155" s="44">
        <v>0</v>
      </c>
      <c r="E155" s="44">
        <v>0</v>
      </c>
      <c r="F155" s="397"/>
      <c r="G155" s="44">
        <v>0</v>
      </c>
      <c r="H155" s="45">
        <v>0</v>
      </c>
      <c r="I155" s="40">
        <f t="shared" si="28"/>
        <v>0</v>
      </c>
    </row>
    <row r="156" spans="1:9" ht="15">
      <c r="A156" s="27" t="s">
        <v>24</v>
      </c>
      <c r="B156" s="41">
        <v>132.51191973723118</v>
      </c>
      <c r="C156" s="41">
        <v>0</v>
      </c>
      <c r="D156" s="41">
        <v>5.429280262768823</v>
      </c>
      <c r="E156" s="41">
        <v>0</v>
      </c>
      <c r="F156" s="397"/>
      <c r="G156" s="41">
        <v>0</v>
      </c>
      <c r="H156" s="42">
        <v>0</v>
      </c>
      <c r="I156" s="43">
        <f t="shared" si="28"/>
        <v>137.94120000000001</v>
      </c>
    </row>
    <row r="157" spans="1:9" ht="15.75" thickBot="1">
      <c r="A157" s="29" t="s">
        <v>25</v>
      </c>
      <c r="B157" s="44">
        <v>26.313390716870014</v>
      </c>
      <c r="C157" s="44">
        <v>0.14482442260351339</v>
      </c>
      <c r="D157" s="44">
        <v>120.8137402060392</v>
      </c>
      <c r="E157" s="44">
        <v>2679.9493891338702</v>
      </c>
      <c r="F157" s="398"/>
      <c r="G157" s="44">
        <v>51.133883010735467</v>
      </c>
      <c r="H157" s="45">
        <v>317.60237250988149</v>
      </c>
      <c r="I157" s="40">
        <f t="shared" si="28"/>
        <v>3195.9576000000002</v>
      </c>
    </row>
    <row r="158" spans="1:9" ht="15">
      <c r="A158" s="30" t="s">
        <v>26</v>
      </c>
      <c r="B158" s="46">
        <f>SUM(B137:B157)</f>
        <v>312.4702738028364</v>
      </c>
      <c r="C158" s="46">
        <f t="shared" ref="C158:H158" si="29">SUM(C137:C157)</f>
        <v>11384.595920823951</v>
      </c>
      <c r="D158" s="46">
        <f t="shared" si="29"/>
        <v>1655.8023069706699</v>
      </c>
      <c r="E158" s="46">
        <f t="shared" si="29"/>
        <v>2683.9476978905309</v>
      </c>
      <c r="F158" s="46">
        <f t="shared" si="29"/>
        <v>0</v>
      </c>
      <c r="G158" s="46">
        <f t="shared" si="29"/>
        <v>51.133883010735467</v>
      </c>
      <c r="H158" s="47">
        <f t="shared" si="29"/>
        <v>317.60237250988149</v>
      </c>
      <c r="I158" s="48">
        <f>SUM(I137:I157)</f>
        <v>16405.552455008605</v>
      </c>
    </row>
    <row r="159" spans="1:9" ht="15" thickBot="1">
      <c r="A159" s="31" t="s">
        <v>86</v>
      </c>
      <c r="B159" s="49">
        <f>IF($I158=0,"-",B158/$I158)</f>
        <v>1.9046616970673207E-2</v>
      </c>
      <c r="C159" s="49">
        <f t="shared" ref="C159:H159" si="30">IF($I158=0,"-",C158/$I158)</f>
        <v>0.69394773215017458</v>
      </c>
      <c r="D159" s="49">
        <f t="shared" si="30"/>
        <v>0.10092938421376688</v>
      </c>
      <c r="E159" s="49">
        <f t="shared" si="30"/>
        <v>0.16359995832210597</v>
      </c>
      <c r="F159" s="49">
        <f t="shared" si="30"/>
        <v>0</v>
      </c>
      <c r="G159" s="49">
        <f t="shared" si="30"/>
        <v>3.1168644366575005E-3</v>
      </c>
      <c r="H159" s="49">
        <f t="shared" si="30"/>
        <v>1.9359443906621851E-2</v>
      </c>
      <c r="I159" s="49">
        <f>SUM(B159:H159)</f>
        <v>0.99999999999999989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8" t="s">
        <v>9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1"/>
        <v>0</v>
      </c>
    </row>
    <row r="166" spans="1:9" ht="15">
      <c r="A166" s="27" t="s">
        <v>10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1"/>
        <v>0</v>
      </c>
    </row>
    <row r="167" spans="1:9" ht="15">
      <c r="A167" s="28" t="s">
        <v>11</v>
      </c>
      <c r="B167" s="44">
        <v>0</v>
      </c>
      <c r="C167" s="44">
        <v>0</v>
      </c>
      <c r="D167" s="44">
        <v>0</v>
      </c>
      <c r="E167" s="44">
        <v>0</v>
      </c>
      <c r="F167" s="397"/>
      <c r="G167" s="44">
        <v>0</v>
      </c>
      <c r="H167" s="45">
        <v>0</v>
      </c>
      <c r="I167" s="40">
        <f t="shared" si="31"/>
        <v>0</v>
      </c>
    </row>
    <row r="168" spans="1:9" ht="15">
      <c r="A168" s="27" t="s">
        <v>12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31"/>
        <v>0</v>
      </c>
    </row>
    <row r="169" spans="1:9" ht="15">
      <c r="A169" s="28" t="s">
        <v>13</v>
      </c>
      <c r="B169" s="44">
        <v>0</v>
      </c>
      <c r="C169" s="44">
        <v>0</v>
      </c>
      <c r="D169" s="44">
        <v>0</v>
      </c>
      <c r="E169" s="44">
        <v>0</v>
      </c>
      <c r="F169" s="397"/>
      <c r="G169" s="44">
        <v>0</v>
      </c>
      <c r="H169" s="45">
        <v>0</v>
      </c>
      <c r="I169" s="40">
        <f t="shared" si="31"/>
        <v>0</v>
      </c>
    </row>
    <row r="170" spans="1:9" ht="15">
      <c r="A170" s="27" t="s">
        <v>14</v>
      </c>
      <c r="B170" s="41">
        <v>0</v>
      </c>
      <c r="C170" s="41">
        <v>0</v>
      </c>
      <c r="D170" s="41">
        <v>0</v>
      </c>
      <c r="E170" s="41">
        <v>0.46741823232780605</v>
      </c>
      <c r="F170" s="397"/>
      <c r="G170" s="41">
        <v>0</v>
      </c>
      <c r="H170" s="42">
        <v>0</v>
      </c>
      <c r="I170" s="43">
        <f t="shared" si="31"/>
        <v>0.46741823232780605</v>
      </c>
    </row>
    <row r="171" spans="1:9" ht="15">
      <c r="A171" s="28" t="s">
        <v>15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1"/>
        <v>0</v>
      </c>
    </row>
    <row r="172" spans="1:9" ht="15">
      <c r="A172" s="27" t="s">
        <v>16</v>
      </c>
      <c r="B172" s="41">
        <v>3.4302424240032519</v>
      </c>
      <c r="C172" s="41">
        <v>0</v>
      </c>
      <c r="D172" s="41">
        <v>8.5697575759967481</v>
      </c>
      <c r="E172" s="41">
        <v>0</v>
      </c>
      <c r="F172" s="397"/>
      <c r="G172" s="41">
        <v>0</v>
      </c>
      <c r="H172" s="42">
        <v>0</v>
      </c>
      <c r="I172" s="43">
        <f>SUM(B172:H172)</f>
        <v>12</v>
      </c>
    </row>
    <row r="173" spans="1:9" ht="15">
      <c r="A173" s="28" t="s">
        <v>17</v>
      </c>
      <c r="B173" s="44">
        <v>0</v>
      </c>
      <c r="C173" s="44">
        <v>0</v>
      </c>
      <c r="D173" s="44">
        <v>127</v>
      </c>
      <c r="E173" s="44">
        <v>0</v>
      </c>
      <c r="F173" s="397"/>
      <c r="G173" s="44">
        <v>0</v>
      </c>
      <c r="H173" s="45">
        <v>0</v>
      </c>
      <c r="I173" s="40">
        <f t="shared" si="31"/>
        <v>127</v>
      </c>
    </row>
    <row r="174" spans="1:9" ht="15">
      <c r="A174" s="27" t="s">
        <v>18</v>
      </c>
      <c r="B174" s="41">
        <v>0</v>
      </c>
      <c r="C174" s="41">
        <v>0</v>
      </c>
      <c r="D174" s="41">
        <v>0</v>
      </c>
      <c r="E174" s="41">
        <v>0</v>
      </c>
      <c r="F174" s="397"/>
      <c r="G174" s="41">
        <v>0</v>
      </c>
      <c r="H174" s="42">
        <v>0</v>
      </c>
      <c r="I174" s="43">
        <f t="shared" si="31"/>
        <v>0</v>
      </c>
    </row>
    <row r="175" spans="1:9" ht="15">
      <c r="A175" s="28" t="s">
        <v>139</v>
      </c>
      <c r="B175" s="44">
        <v>56.32394755561625</v>
      </c>
      <c r="C175" s="44">
        <v>29.335389351883464</v>
      </c>
      <c r="D175" s="44">
        <v>976.34066309250022</v>
      </c>
      <c r="E175" s="44">
        <v>0</v>
      </c>
      <c r="F175" s="397"/>
      <c r="G175" s="44">
        <v>0</v>
      </c>
      <c r="H175" s="45">
        <v>0</v>
      </c>
      <c r="I175" s="40">
        <f>SUM(B175:H175)</f>
        <v>1062</v>
      </c>
    </row>
    <row r="176" spans="1:9" ht="15">
      <c r="A176" s="27" t="s">
        <v>19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1"/>
        <v>0</v>
      </c>
    </row>
    <row r="177" spans="1:9" ht="15">
      <c r="A177" s="28" t="s">
        <v>20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1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59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1"/>
        <v>0</v>
      </c>
    </row>
    <row r="180" spans="1:9" ht="15">
      <c r="A180" s="27" t="s">
        <v>22</v>
      </c>
      <c r="B180" s="41">
        <v>0</v>
      </c>
      <c r="C180" s="41">
        <v>0</v>
      </c>
      <c r="D180" s="41">
        <v>0</v>
      </c>
      <c r="E180" s="41">
        <v>0</v>
      </c>
      <c r="F180" s="397"/>
      <c r="G180" s="41">
        <v>0</v>
      </c>
      <c r="H180" s="42">
        <v>0</v>
      </c>
      <c r="I180" s="43">
        <f t="shared" si="31"/>
        <v>0</v>
      </c>
    </row>
    <row r="181" spans="1:9" ht="15">
      <c r="A181" s="29" t="s">
        <v>23</v>
      </c>
      <c r="B181" s="44">
        <v>0</v>
      </c>
      <c r="C181" s="44">
        <v>0</v>
      </c>
      <c r="D181" s="44">
        <v>0</v>
      </c>
      <c r="E181" s="44">
        <v>0</v>
      </c>
      <c r="F181" s="397"/>
      <c r="G181" s="44">
        <v>0</v>
      </c>
      <c r="H181" s="45">
        <v>0</v>
      </c>
      <c r="I181" s="40">
        <f t="shared" si="31"/>
        <v>0</v>
      </c>
    </row>
    <row r="182" spans="1:9" ht="15">
      <c r="A182" s="27" t="s">
        <v>24</v>
      </c>
      <c r="B182" s="41">
        <v>0</v>
      </c>
      <c r="C182" s="41">
        <v>0</v>
      </c>
      <c r="D182" s="41">
        <v>0</v>
      </c>
      <c r="E182" s="41">
        <v>0</v>
      </c>
      <c r="F182" s="397"/>
      <c r="G182" s="41">
        <v>0</v>
      </c>
      <c r="H182" s="42">
        <v>0</v>
      </c>
      <c r="I182" s="43">
        <f t="shared" si="31"/>
        <v>0</v>
      </c>
    </row>
    <row r="183" spans="1:9" ht="15.75" thickBot="1">
      <c r="A183" s="29" t="s">
        <v>25</v>
      </c>
      <c r="B183" s="44">
        <v>10.926732453626897</v>
      </c>
      <c r="C183" s="44">
        <v>0</v>
      </c>
      <c r="D183" s="44">
        <v>270.12481278048051</v>
      </c>
      <c r="E183" s="44">
        <v>284.17334315594223</v>
      </c>
      <c r="F183" s="398"/>
      <c r="G183" s="44">
        <v>25.415394862114212</v>
      </c>
      <c r="H183" s="45">
        <v>81.216916747836194</v>
      </c>
      <c r="I183" s="40">
        <f t="shared" si="31"/>
        <v>671.85720000000003</v>
      </c>
    </row>
    <row r="184" spans="1:9" ht="15">
      <c r="A184" s="30" t="s">
        <v>26</v>
      </c>
      <c r="B184" s="46">
        <f>SUM(B163:B183)</f>
        <v>70.680922433246394</v>
      </c>
      <c r="C184" s="46">
        <f t="shared" ref="C184:D184" si="32">SUM(C163:C183)</f>
        <v>29.335389351883464</v>
      </c>
      <c r="D184" s="46">
        <f t="shared" si="32"/>
        <v>1382.0352334489776</v>
      </c>
      <c r="E184" s="46">
        <f>SUM(E163:E183)</f>
        <v>284.64076138827005</v>
      </c>
      <c r="F184" s="46">
        <f t="shared" ref="F184:H184" si="33">SUM(F163:F183)</f>
        <v>0</v>
      </c>
      <c r="G184" s="46">
        <f t="shared" si="33"/>
        <v>25.415394862114212</v>
      </c>
      <c r="H184" s="47">
        <f t="shared" si="33"/>
        <v>81.216916747836194</v>
      </c>
      <c r="I184" s="48">
        <f>SUM(I163:I183)</f>
        <v>1873.3246182323278</v>
      </c>
    </row>
    <row r="185" spans="1:9" ht="15" thickBot="1">
      <c r="A185" s="31" t="s">
        <v>86</v>
      </c>
      <c r="B185" s="49">
        <f>IF($I184=0,"-",B184/$I184)</f>
        <v>3.7730205296688531E-2</v>
      </c>
      <c r="C185" s="49">
        <f t="shared" ref="C185:H185" si="34">IF($I184=0,"-",C184/$I184)</f>
        <v>1.5659533359234017E-2</v>
      </c>
      <c r="D185" s="49">
        <f t="shared" si="34"/>
        <v>0.73774465994744054</v>
      </c>
      <c r="E185" s="49">
        <f t="shared" si="34"/>
        <v>0.15194417380627687</v>
      </c>
      <c r="F185" s="49">
        <f t="shared" si="34"/>
        <v>0</v>
      </c>
      <c r="G185" s="49">
        <f t="shared" si="34"/>
        <v>1.3566999875385304E-2</v>
      </c>
      <c r="H185" s="49">
        <f t="shared" si="34"/>
        <v>4.3354427714974789E-2</v>
      </c>
      <c r="I185" s="49">
        <f>SUM(B185:H185)</f>
        <v>1.0000000000000002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734</v>
      </c>
      <c r="E189" s="38">
        <v>0</v>
      </c>
      <c r="F189" s="396"/>
      <c r="G189" s="38">
        <v>0</v>
      </c>
      <c r="H189" s="39">
        <v>0</v>
      </c>
      <c r="I189" s="40">
        <f>SUM(B189:H189)</f>
        <v>734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5">SUM(B190:H190)</f>
        <v>0</v>
      </c>
    </row>
    <row r="191" spans="1:9" ht="15">
      <c r="A191" s="28" t="s">
        <v>9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5"/>
        <v>0</v>
      </c>
    </row>
    <row r="192" spans="1:9" ht="15">
      <c r="A192" s="27" t="s">
        <v>10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5"/>
        <v>0</v>
      </c>
    </row>
    <row r="193" spans="1:9" ht="15">
      <c r="A193" s="28" t="s">
        <v>11</v>
      </c>
      <c r="B193" s="44">
        <v>0</v>
      </c>
      <c r="C193" s="44">
        <v>0</v>
      </c>
      <c r="D193" s="44">
        <v>0</v>
      </c>
      <c r="E193" s="44">
        <v>0</v>
      </c>
      <c r="F193" s="397"/>
      <c r="G193" s="44">
        <v>0</v>
      </c>
      <c r="H193" s="45">
        <v>0</v>
      </c>
      <c r="I193" s="40">
        <f t="shared" si="35"/>
        <v>0</v>
      </c>
    </row>
    <row r="194" spans="1:9" ht="15">
      <c r="A194" s="27" t="s">
        <v>12</v>
      </c>
      <c r="B194" s="41">
        <v>0</v>
      </c>
      <c r="C194" s="41">
        <v>0</v>
      </c>
      <c r="D194" s="41">
        <v>0</v>
      </c>
      <c r="E194" s="41">
        <v>0</v>
      </c>
      <c r="F194" s="397"/>
      <c r="G194" s="41">
        <v>0</v>
      </c>
      <c r="H194" s="42">
        <v>0</v>
      </c>
      <c r="I194" s="43">
        <f t="shared" si="35"/>
        <v>0</v>
      </c>
    </row>
    <row r="195" spans="1:9" ht="15">
      <c r="A195" s="28" t="s">
        <v>13</v>
      </c>
      <c r="B195" s="44">
        <v>0</v>
      </c>
      <c r="C195" s="44">
        <v>0</v>
      </c>
      <c r="D195" s="44">
        <v>0</v>
      </c>
      <c r="E195" s="44">
        <v>0</v>
      </c>
      <c r="F195" s="397"/>
      <c r="G195" s="44">
        <v>0</v>
      </c>
      <c r="H195" s="45">
        <v>0</v>
      </c>
      <c r="I195" s="40">
        <f t="shared" si="35"/>
        <v>0</v>
      </c>
    </row>
    <row r="196" spans="1:9" ht="15">
      <c r="A196" s="27" t="s">
        <v>14</v>
      </c>
      <c r="B196" s="41">
        <v>0</v>
      </c>
      <c r="C196" s="41">
        <v>0</v>
      </c>
      <c r="D196" s="41">
        <v>0</v>
      </c>
      <c r="E196" s="41">
        <v>6.1322218019796226</v>
      </c>
      <c r="F196" s="397"/>
      <c r="G196" s="41">
        <v>0</v>
      </c>
      <c r="H196" s="42">
        <v>0</v>
      </c>
      <c r="I196" s="43">
        <f t="shared" si="35"/>
        <v>6.1322218019796226</v>
      </c>
    </row>
    <row r="197" spans="1:9" ht="15">
      <c r="A197" s="28" t="s">
        <v>15</v>
      </c>
      <c r="B197" s="44">
        <v>2.7140420669694052</v>
      </c>
      <c r="C197" s="44">
        <v>0.84296370355122974</v>
      </c>
      <c r="D197" s="44">
        <v>39.442994229479361</v>
      </c>
      <c r="E197" s="44">
        <v>0</v>
      </c>
      <c r="F197" s="397"/>
      <c r="G197" s="44">
        <v>0</v>
      </c>
      <c r="H197" s="45">
        <v>0</v>
      </c>
      <c r="I197" s="40">
        <f t="shared" si="35"/>
        <v>42.999999999999993</v>
      </c>
    </row>
    <row r="198" spans="1:9" ht="15">
      <c r="A198" s="27" t="s">
        <v>16</v>
      </c>
      <c r="B198" s="41">
        <v>36.695967752129079</v>
      </c>
      <c r="C198" s="41">
        <v>16.303263068929642</v>
      </c>
      <c r="D198" s="41">
        <v>741.00076917894125</v>
      </c>
      <c r="E198" s="41">
        <v>0</v>
      </c>
      <c r="F198" s="397"/>
      <c r="G198" s="41">
        <v>0</v>
      </c>
      <c r="H198" s="42">
        <v>0</v>
      </c>
      <c r="I198" s="43">
        <f>SUM(B198:H198)</f>
        <v>794</v>
      </c>
    </row>
    <row r="199" spans="1:9" ht="15">
      <c r="A199" s="28" t="s">
        <v>17</v>
      </c>
      <c r="B199" s="44">
        <v>17.486746309083092</v>
      </c>
      <c r="C199" s="44">
        <v>0</v>
      </c>
      <c r="D199" s="44">
        <v>126.51325369091691</v>
      </c>
      <c r="E199" s="44">
        <v>0</v>
      </c>
      <c r="F199" s="397"/>
      <c r="G199" s="44">
        <v>0</v>
      </c>
      <c r="H199" s="45">
        <v>0</v>
      </c>
      <c r="I199" s="40">
        <f t="shared" si="35"/>
        <v>144</v>
      </c>
    </row>
    <row r="200" spans="1:9" ht="15">
      <c r="A200" s="27" t="s">
        <v>18</v>
      </c>
      <c r="B200" s="41">
        <v>0</v>
      </c>
      <c r="C200" s="41">
        <v>0</v>
      </c>
      <c r="D200" s="41">
        <v>0</v>
      </c>
      <c r="E200" s="41">
        <v>0</v>
      </c>
      <c r="F200" s="397"/>
      <c r="G200" s="41">
        <v>0</v>
      </c>
      <c r="H200" s="42">
        <v>0</v>
      </c>
      <c r="I200" s="43">
        <f t="shared" si="35"/>
        <v>0</v>
      </c>
    </row>
    <row r="201" spans="1:9" ht="15">
      <c r="A201" s="28" t="s">
        <v>139</v>
      </c>
      <c r="B201" s="44">
        <v>429.97869717081136</v>
      </c>
      <c r="C201" s="44">
        <v>23.101193423706953</v>
      </c>
      <c r="D201" s="44">
        <v>2405.49809736822</v>
      </c>
      <c r="E201" s="44">
        <v>183.42201203726162</v>
      </c>
      <c r="F201" s="397"/>
      <c r="G201" s="44">
        <v>0</v>
      </c>
      <c r="H201" s="45">
        <v>0</v>
      </c>
      <c r="I201" s="40">
        <f>SUM(B201:H201)</f>
        <v>3042</v>
      </c>
    </row>
    <row r="202" spans="1:9" ht="15">
      <c r="A202" s="27" t="s">
        <v>19</v>
      </c>
      <c r="B202" s="41">
        <v>0</v>
      </c>
      <c r="C202" s="41">
        <v>0</v>
      </c>
      <c r="D202" s="41">
        <v>0</v>
      </c>
      <c r="E202" s="41">
        <v>0</v>
      </c>
      <c r="F202" s="397"/>
      <c r="G202" s="41">
        <v>0</v>
      </c>
      <c r="H202" s="42">
        <v>0</v>
      </c>
      <c r="I202" s="43">
        <f>SUM(B202:H202)</f>
        <v>0</v>
      </c>
    </row>
    <row r="203" spans="1:9" ht="15">
      <c r="A203" s="28" t="s">
        <v>20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5"/>
        <v>0</v>
      </c>
    </row>
    <row r="204" spans="1:9" ht="15">
      <c r="A204" s="27" t="s">
        <v>21</v>
      </c>
      <c r="B204" s="41">
        <v>1.4547488259721593</v>
      </c>
      <c r="C204" s="41">
        <v>0</v>
      </c>
      <c r="D204" s="41">
        <v>1246.5452511740277</v>
      </c>
      <c r="E204" s="41">
        <v>0</v>
      </c>
      <c r="F204" s="397"/>
      <c r="G204" s="41">
        <v>0</v>
      </c>
      <c r="H204" s="42">
        <v>0</v>
      </c>
      <c r="I204" s="43">
        <f>SUM(B204:H204)</f>
        <v>1247.9999999999998</v>
      </c>
    </row>
    <row r="205" spans="1:9" ht="15">
      <c r="A205" s="29" t="s">
        <v>59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5"/>
        <v>0</v>
      </c>
    </row>
    <row r="206" spans="1:9" ht="15">
      <c r="A206" s="27" t="s">
        <v>22</v>
      </c>
      <c r="B206" s="41">
        <v>0</v>
      </c>
      <c r="C206" s="41">
        <v>0</v>
      </c>
      <c r="D206" s="41">
        <v>0</v>
      </c>
      <c r="E206" s="41">
        <v>0</v>
      </c>
      <c r="F206" s="397"/>
      <c r="G206" s="41">
        <v>0</v>
      </c>
      <c r="H206" s="42">
        <v>0</v>
      </c>
      <c r="I206" s="43">
        <f t="shared" si="35"/>
        <v>0</v>
      </c>
    </row>
    <row r="207" spans="1:9" ht="15">
      <c r="A207" s="29" t="s">
        <v>23</v>
      </c>
      <c r="B207" s="44">
        <v>0</v>
      </c>
      <c r="C207" s="44">
        <v>0</v>
      </c>
      <c r="D207" s="44">
        <v>0</v>
      </c>
      <c r="E207" s="44">
        <v>0</v>
      </c>
      <c r="F207" s="397"/>
      <c r="G207" s="44">
        <v>0</v>
      </c>
      <c r="H207" s="45">
        <v>0</v>
      </c>
      <c r="I207" s="40">
        <f t="shared" si="35"/>
        <v>0</v>
      </c>
    </row>
    <row r="208" spans="1:9" ht="15">
      <c r="A208" s="27" t="s">
        <v>24</v>
      </c>
      <c r="B208" s="41">
        <v>1.7316</v>
      </c>
      <c r="C208" s="41">
        <v>0</v>
      </c>
      <c r="D208" s="41">
        <v>0</v>
      </c>
      <c r="E208" s="41">
        <v>0</v>
      </c>
      <c r="F208" s="397"/>
      <c r="G208" s="41">
        <v>0</v>
      </c>
      <c r="H208" s="42">
        <v>0</v>
      </c>
      <c r="I208" s="43">
        <f t="shared" si="35"/>
        <v>1.7316</v>
      </c>
    </row>
    <row r="209" spans="1:9" ht="15.75" thickBot="1">
      <c r="A209" s="29" t="s">
        <v>25</v>
      </c>
      <c r="B209" s="44">
        <v>1.8699680817990219</v>
      </c>
      <c r="C209" s="44">
        <v>0.6603677640357416</v>
      </c>
      <c r="D209" s="44">
        <v>500.7198893637389</v>
      </c>
      <c r="E209" s="44">
        <v>343.8083253510307</v>
      </c>
      <c r="F209" s="398"/>
      <c r="G209" s="44">
        <v>26.897122583523362</v>
      </c>
      <c r="H209" s="45">
        <v>1.6255268558722851</v>
      </c>
      <c r="I209" s="40">
        <f t="shared" si="35"/>
        <v>875.58119999999997</v>
      </c>
    </row>
    <row r="210" spans="1:9" ht="15">
      <c r="A210" s="30" t="s">
        <v>26</v>
      </c>
      <c r="B210" s="46">
        <f>SUM(B189:B209)</f>
        <v>491.93177020676416</v>
      </c>
      <c r="C210" s="46">
        <f t="shared" ref="C210:D210" si="36">SUM(C189:C209)</f>
        <v>40.907787960223565</v>
      </c>
      <c r="D210" s="46">
        <f t="shared" si="36"/>
        <v>5793.7202550053235</v>
      </c>
      <c r="E210" s="46">
        <f>SUM(E189:E209)</f>
        <v>533.3625591902719</v>
      </c>
      <c r="F210" s="46">
        <f t="shared" ref="F210:H210" si="37">SUM(F189:F209)</f>
        <v>0</v>
      </c>
      <c r="G210" s="46">
        <f t="shared" si="37"/>
        <v>26.897122583523362</v>
      </c>
      <c r="H210" s="47">
        <f t="shared" si="37"/>
        <v>1.6255268558722851</v>
      </c>
      <c r="I210" s="48">
        <f>SUM(I189:I209)</f>
        <v>6888.4450218019792</v>
      </c>
    </row>
    <row r="211" spans="1:9" ht="15" thickBot="1">
      <c r="A211" s="31" t="s">
        <v>86</v>
      </c>
      <c r="B211" s="49">
        <f>IF($I210=0,"-",B210/$I210)</f>
        <v>7.1414051886862201E-2</v>
      </c>
      <c r="C211" s="49">
        <f t="shared" ref="C211:F211" si="38">IF($I210=0,"-",C210/$I210)</f>
        <v>5.9386099229579558E-3</v>
      </c>
      <c r="D211" s="49">
        <f t="shared" si="38"/>
        <v>0.84107810059718213</v>
      </c>
      <c r="E211" s="49">
        <f>IF($I210=0,"-",E210/$I210)</f>
        <v>7.7428586205184988E-2</v>
      </c>
      <c r="F211" s="49">
        <f t="shared" si="38"/>
        <v>0</v>
      </c>
      <c r="G211" s="49">
        <f>IF($I210=0,"-",G210/$I210)</f>
        <v>3.9046726073001629E-3</v>
      </c>
      <c r="H211" s="49">
        <f>IF($I210=0,"-",H210/$I210)</f>
        <v>2.3597878051250762E-4</v>
      </c>
      <c r="I211" s="49">
        <f>SUM(B211:H211)</f>
        <v>1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>
        <v>0</v>
      </c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8" t="s">
        <v>9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9"/>
        <v>0</v>
      </c>
    </row>
    <row r="218" spans="1:9" ht="15">
      <c r="A218" s="27" t="s">
        <v>10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9"/>
        <v>0</v>
      </c>
    </row>
    <row r="219" spans="1:9" ht="15">
      <c r="A219" s="28" t="s">
        <v>11</v>
      </c>
      <c r="B219" s="44">
        <v>0</v>
      </c>
      <c r="C219" s="44">
        <v>0</v>
      </c>
      <c r="D219" s="44">
        <v>0</v>
      </c>
      <c r="E219" s="44">
        <v>0</v>
      </c>
      <c r="F219" s="397"/>
      <c r="G219" s="44">
        <v>0</v>
      </c>
      <c r="H219" s="45">
        <v>0</v>
      </c>
      <c r="I219" s="40">
        <f t="shared" si="39"/>
        <v>0</v>
      </c>
    </row>
    <row r="220" spans="1:9" ht="15">
      <c r="A220" s="27" t="s">
        <v>12</v>
      </c>
      <c r="B220" s="41">
        <v>0</v>
      </c>
      <c r="C220" s="41">
        <v>0</v>
      </c>
      <c r="D220" s="41">
        <v>0</v>
      </c>
      <c r="E220" s="41">
        <v>10.73704511074081</v>
      </c>
      <c r="F220" s="397"/>
      <c r="G220" s="41">
        <v>0</v>
      </c>
      <c r="H220" s="42">
        <v>0</v>
      </c>
      <c r="I220" s="43">
        <f t="shared" si="39"/>
        <v>10.73704511074081</v>
      </c>
    </row>
    <row r="221" spans="1:9" ht="15">
      <c r="A221" s="28" t="s">
        <v>13</v>
      </c>
      <c r="B221" s="44">
        <v>0</v>
      </c>
      <c r="C221" s="44">
        <v>0</v>
      </c>
      <c r="D221" s="44">
        <v>0</v>
      </c>
      <c r="E221" s="44">
        <v>0</v>
      </c>
      <c r="F221" s="397"/>
      <c r="G221" s="44">
        <v>0</v>
      </c>
      <c r="H221" s="45">
        <v>0</v>
      </c>
      <c r="I221" s="40">
        <f t="shared" si="39"/>
        <v>0</v>
      </c>
    </row>
    <row r="222" spans="1:9" ht="15">
      <c r="A222" s="27" t="s">
        <v>14</v>
      </c>
      <c r="B222" s="41">
        <v>0</v>
      </c>
      <c r="C222" s="41">
        <v>0</v>
      </c>
      <c r="D222" s="41">
        <v>0</v>
      </c>
      <c r="E222" s="41">
        <v>7.6525023140328347E-3</v>
      </c>
      <c r="F222" s="397"/>
      <c r="G222" s="41">
        <v>0</v>
      </c>
      <c r="H222" s="42">
        <v>0</v>
      </c>
      <c r="I222" s="43">
        <f t="shared" si="39"/>
        <v>7.6525023140328347E-3</v>
      </c>
    </row>
    <row r="223" spans="1:9" ht="15">
      <c r="A223" s="28" t="s">
        <v>15</v>
      </c>
      <c r="B223" s="44">
        <v>1.6303048766198767</v>
      </c>
      <c r="C223" s="44">
        <v>2.3696951233801231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9"/>
        <v>4</v>
      </c>
    </row>
    <row r="224" spans="1:9" ht="15">
      <c r="A224" s="27" t="s">
        <v>16</v>
      </c>
      <c r="B224" s="41">
        <v>0</v>
      </c>
      <c r="C224" s="41">
        <v>0</v>
      </c>
      <c r="D224" s="41">
        <v>89</v>
      </c>
      <c r="E224" s="41">
        <v>0</v>
      </c>
      <c r="F224" s="397"/>
      <c r="G224" s="41">
        <v>0</v>
      </c>
      <c r="H224" s="42">
        <v>0</v>
      </c>
      <c r="I224" s="43">
        <f>SUM(B224:H224)</f>
        <v>89</v>
      </c>
    </row>
    <row r="225" spans="1:9" ht="15">
      <c r="A225" s="28" t="s">
        <v>17</v>
      </c>
      <c r="B225" s="44">
        <v>37.715380186471528</v>
      </c>
      <c r="C225" s="44">
        <v>0</v>
      </c>
      <c r="D225" s="44">
        <v>149.38929646001264</v>
      </c>
      <c r="E225" s="44">
        <v>7.8953233535158427</v>
      </c>
      <c r="F225" s="397"/>
      <c r="G225" s="44">
        <v>0</v>
      </c>
      <c r="H225" s="45">
        <v>0</v>
      </c>
      <c r="I225" s="40">
        <f>SUM(B225:H225)</f>
        <v>195</v>
      </c>
    </row>
    <row r="226" spans="1:9" ht="15">
      <c r="A226" s="27" t="s">
        <v>18</v>
      </c>
      <c r="B226" s="41">
        <v>0</v>
      </c>
      <c r="C226" s="41">
        <v>0</v>
      </c>
      <c r="D226" s="41">
        <v>0</v>
      </c>
      <c r="E226" s="41">
        <v>0</v>
      </c>
      <c r="F226" s="397"/>
      <c r="G226" s="41">
        <v>0</v>
      </c>
      <c r="H226" s="42">
        <v>0</v>
      </c>
      <c r="I226" s="43">
        <f t="shared" si="39"/>
        <v>0</v>
      </c>
    </row>
    <row r="227" spans="1:9" ht="15">
      <c r="A227" s="28" t="s">
        <v>139</v>
      </c>
      <c r="B227" s="44">
        <v>140.40601252613774</v>
      </c>
      <c r="C227" s="44">
        <v>0</v>
      </c>
      <c r="D227" s="44">
        <v>66.300180252193229</v>
      </c>
      <c r="E227" s="44">
        <v>145.29380722166906</v>
      </c>
      <c r="F227" s="397"/>
      <c r="G227" s="44">
        <v>0</v>
      </c>
      <c r="H227" s="45">
        <v>0</v>
      </c>
      <c r="I227" s="40">
        <f>SUM(B227:H227)</f>
        <v>352</v>
      </c>
    </row>
    <row r="228" spans="1:9" ht="15">
      <c r="A228" s="27" t="s">
        <v>19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9"/>
        <v>0</v>
      </c>
    </row>
    <row r="229" spans="1:9" ht="15">
      <c r="A229" s="28" t="s">
        <v>20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9"/>
        <v>0</v>
      </c>
    </row>
    <row r="230" spans="1:9" ht="15">
      <c r="A230" s="27" t="s">
        <v>21</v>
      </c>
      <c r="B230" s="41">
        <v>8.1596488636258933E-3</v>
      </c>
      <c r="C230" s="41">
        <v>0</v>
      </c>
      <c r="D230" s="41">
        <v>6.991840351136374</v>
      </c>
      <c r="E230" s="41">
        <v>0</v>
      </c>
      <c r="F230" s="397"/>
      <c r="G230" s="41">
        <v>0</v>
      </c>
      <c r="H230" s="42">
        <v>0</v>
      </c>
      <c r="I230" s="43">
        <f>SUM(B230:H230)</f>
        <v>7</v>
      </c>
    </row>
    <row r="231" spans="1:9" ht="15">
      <c r="A231" s="29" t="s">
        <v>59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9"/>
        <v>0</v>
      </c>
    </row>
    <row r="232" spans="1:9" ht="15">
      <c r="A232" s="27" t="s">
        <v>22</v>
      </c>
      <c r="B232" s="41">
        <v>0</v>
      </c>
      <c r="C232" s="41">
        <v>0</v>
      </c>
      <c r="D232" s="41">
        <v>0</v>
      </c>
      <c r="E232" s="41">
        <v>0</v>
      </c>
      <c r="F232" s="397"/>
      <c r="G232" s="41">
        <v>0</v>
      </c>
      <c r="H232" s="42">
        <v>0</v>
      </c>
      <c r="I232" s="43">
        <f t="shared" si="39"/>
        <v>0</v>
      </c>
    </row>
    <row r="233" spans="1:9" ht="15">
      <c r="A233" s="29" t="s">
        <v>23</v>
      </c>
      <c r="B233" s="44">
        <v>0</v>
      </c>
      <c r="C233" s="44">
        <v>0</v>
      </c>
      <c r="D233" s="44">
        <v>0</v>
      </c>
      <c r="E233" s="44">
        <v>0</v>
      </c>
      <c r="F233" s="397"/>
      <c r="G233" s="44">
        <v>0</v>
      </c>
      <c r="H233" s="45">
        <v>0</v>
      </c>
      <c r="I233" s="40">
        <f t="shared" si="39"/>
        <v>0</v>
      </c>
    </row>
    <row r="234" spans="1:9" ht="15">
      <c r="A234" s="27" t="s">
        <v>24</v>
      </c>
      <c r="B234" s="41">
        <v>166.647089506523</v>
      </c>
      <c r="C234" s="41">
        <v>0</v>
      </c>
      <c r="D234" s="41">
        <v>38.376510493477035</v>
      </c>
      <c r="E234" s="41">
        <v>0</v>
      </c>
      <c r="F234" s="397"/>
      <c r="G234" s="41">
        <v>0</v>
      </c>
      <c r="H234" s="42">
        <v>0</v>
      </c>
      <c r="I234" s="43">
        <f t="shared" si="39"/>
        <v>205.02360000000004</v>
      </c>
    </row>
    <row r="235" spans="1:9" ht="15.75" thickBot="1">
      <c r="A235" s="29" t="s">
        <v>25</v>
      </c>
      <c r="B235" s="44">
        <v>106.22487035272643</v>
      </c>
      <c r="C235" s="44">
        <v>0</v>
      </c>
      <c r="D235" s="44">
        <v>391.41525841263484</v>
      </c>
      <c r="E235" s="44">
        <v>289.90906891008729</v>
      </c>
      <c r="F235" s="398"/>
      <c r="G235" s="44">
        <v>87.53084788052206</v>
      </c>
      <c r="H235" s="45">
        <v>10.228354444029376</v>
      </c>
      <c r="I235" s="40">
        <f t="shared" si="39"/>
        <v>885.30840000000001</v>
      </c>
    </row>
    <row r="236" spans="1:9" ht="15">
      <c r="A236" s="30" t="s">
        <v>26</v>
      </c>
      <c r="B236" s="46">
        <f>SUM(B215:B235)</f>
        <v>452.63181709734221</v>
      </c>
      <c r="C236" s="46">
        <f t="shared" ref="C236" si="40">SUM(C215:C235)</f>
        <v>2.3696951233801231</v>
      </c>
      <c r="D236" s="46">
        <f>SUM(D215:D235)</f>
        <v>741.47308596945413</v>
      </c>
      <c r="E236" s="46">
        <f t="shared" ref="E236:H236" si="41">SUM(E215:E235)</f>
        <v>453.84289709832706</v>
      </c>
      <c r="F236" s="46">
        <f t="shared" si="41"/>
        <v>0</v>
      </c>
      <c r="G236" s="46">
        <f t="shared" si="41"/>
        <v>87.53084788052206</v>
      </c>
      <c r="H236" s="47">
        <f t="shared" si="41"/>
        <v>10.228354444029376</v>
      </c>
      <c r="I236" s="48">
        <f>SUM(I215:I235)</f>
        <v>1748.0766976130549</v>
      </c>
    </row>
    <row r="237" spans="1:9" ht="15" thickBot="1">
      <c r="A237" s="31" t="s">
        <v>86</v>
      </c>
      <c r="B237" s="49">
        <f>IF($I236=0,"-",B236/$I236)</f>
        <v>0.25893132590543483</v>
      </c>
      <c r="C237" s="49">
        <f t="shared" ref="C237:H237" si="42">IF($I236=0,"-",C236/$I236)</f>
        <v>1.3556013455335622E-3</v>
      </c>
      <c r="D237" s="49">
        <f t="shared" si="42"/>
        <v>0.42416507638475642</v>
      </c>
      <c r="E237" s="49">
        <f t="shared" si="42"/>
        <v>0.25962413303605936</v>
      </c>
      <c r="F237" s="49">
        <f t="shared" si="42"/>
        <v>0</v>
      </c>
      <c r="G237" s="49">
        <f t="shared" si="42"/>
        <v>5.0072658711166819E-2</v>
      </c>
      <c r="H237" s="49">
        <f t="shared" si="42"/>
        <v>5.8512046170490582E-3</v>
      </c>
      <c r="I237" s="49">
        <f>SUM(B237:H237)</f>
        <v>1.0000000000000002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43">SUM(B242:H242)</f>
        <v>0</v>
      </c>
    </row>
    <row r="243" spans="1:9" ht="15">
      <c r="A243" s="28" t="s">
        <v>9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43"/>
        <v>0</v>
      </c>
    </row>
    <row r="244" spans="1:9" ht="15">
      <c r="A244" s="27" t="s">
        <v>10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43"/>
        <v>0</v>
      </c>
    </row>
    <row r="245" spans="1:9" ht="15">
      <c r="A245" s="28" t="s">
        <v>11</v>
      </c>
      <c r="B245" s="44">
        <v>0</v>
      </c>
      <c r="C245" s="44">
        <v>0</v>
      </c>
      <c r="D245" s="44">
        <v>0</v>
      </c>
      <c r="E245" s="44">
        <v>0</v>
      </c>
      <c r="F245" s="397"/>
      <c r="G245" s="44">
        <v>0</v>
      </c>
      <c r="H245" s="45">
        <v>0</v>
      </c>
      <c r="I245" s="40">
        <f t="shared" si="43"/>
        <v>0</v>
      </c>
    </row>
    <row r="246" spans="1:9" ht="15">
      <c r="A246" s="27" t="s">
        <v>12</v>
      </c>
      <c r="B246" s="41">
        <v>0</v>
      </c>
      <c r="C246" s="41">
        <v>0</v>
      </c>
      <c r="D246" s="41">
        <v>0</v>
      </c>
      <c r="E246" s="41">
        <v>0.36374015892886502</v>
      </c>
      <c r="F246" s="397"/>
      <c r="G246" s="41">
        <v>0</v>
      </c>
      <c r="H246" s="42">
        <v>0</v>
      </c>
      <c r="I246" s="43">
        <f t="shared" si="43"/>
        <v>0.36374015892886502</v>
      </c>
    </row>
    <row r="247" spans="1:9" ht="15">
      <c r="A247" s="28" t="s">
        <v>13</v>
      </c>
      <c r="B247" s="44">
        <v>0</v>
      </c>
      <c r="C247" s="44">
        <v>0</v>
      </c>
      <c r="D247" s="44">
        <v>0</v>
      </c>
      <c r="E247" s="44">
        <v>0</v>
      </c>
      <c r="F247" s="397"/>
      <c r="G247" s="44">
        <v>0</v>
      </c>
      <c r="H247" s="45">
        <v>0</v>
      </c>
      <c r="I247" s="40">
        <f t="shared" si="43"/>
        <v>0</v>
      </c>
    </row>
    <row r="248" spans="1:9" ht="15">
      <c r="A248" s="27" t="s">
        <v>14</v>
      </c>
      <c r="B248" s="41">
        <v>0</v>
      </c>
      <c r="C248" s="41">
        <v>0</v>
      </c>
      <c r="D248" s="41">
        <v>0</v>
      </c>
      <c r="E248" s="41">
        <v>2.0062609613591071</v>
      </c>
      <c r="F248" s="397"/>
      <c r="G248" s="41">
        <v>0</v>
      </c>
      <c r="H248" s="42">
        <v>0</v>
      </c>
      <c r="I248" s="43">
        <f t="shared" si="43"/>
        <v>2.0062609613591071</v>
      </c>
    </row>
    <row r="249" spans="1:9" ht="15">
      <c r="A249" s="28" t="s">
        <v>15</v>
      </c>
      <c r="B249" s="44">
        <v>49.525919772912161</v>
      </c>
      <c r="C249" s="44">
        <v>0.10844469224071222</v>
      </c>
      <c r="D249" s="44">
        <v>26.365635534847129</v>
      </c>
      <c r="E249" s="44">
        <v>0</v>
      </c>
      <c r="F249" s="397"/>
      <c r="G249" s="44">
        <v>0</v>
      </c>
      <c r="H249" s="45">
        <v>0</v>
      </c>
      <c r="I249" s="40">
        <f t="shared" si="43"/>
        <v>76</v>
      </c>
    </row>
    <row r="250" spans="1:9" ht="15">
      <c r="A250" s="27" t="s">
        <v>16</v>
      </c>
      <c r="B250" s="41">
        <v>792.33319905314318</v>
      </c>
      <c r="C250" s="41">
        <v>3.9911259577657295E-3</v>
      </c>
      <c r="D250" s="41">
        <v>222.6628098208989</v>
      </c>
      <c r="E250" s="41">
        <v>0</v>
      </c>
      <c r="F250" s="397"/>
      <c r="G250" s="41">
        <v>0</v>
      </c>
      <c r="H250" s="42">
        <v>0</v>
      </c>
      <c r="I250" s="43">
        <f>SUM(B250:H250)</f>
        <v>1014.9999999999999</v>
      </c>
    </row>
    <row r="251" spans="1:9" ht="15">
      <c r="A251" s="28" t="s">
        <v>17</v>
      </c>
      <c r="B251" s="44">
        <v>42.776926678671067</v>
      </c>
      <c r="C251" s="44">
        <v>0</v>
      </c>
      <c r="D251" s="44">
        <v>103.88747691322077</v>
      </c>
      <c r="E251" s="44">
        <v>2.3355964081081586</v>
      </c>
      <c r="F251" s="397"/>
      <c r="G251" s="44">
        <v>0</v>
      </c>
      <c r="H251" s="45">
        <v>0</v>
      </c>
      <c r="I251" s="40">
        <f>SUM(B251:H251)</f>
        <v>149</v>
      </c>
    </row>
    <row r="252" spans="1:9" ht="15">
      <c r="A252" s="27" t="s">
        <v>18</v>
      </c>
      <c r="B252" s="41">
        <v>0</v>
      </c>
      <c r="C252" s="41">
        <v>0</v>
      </c>
      <c r="D252" s="41">
        <v>0</v>
      </c>
      <c r="E252" s="41">
        <v>0</v>
      </c>
      <c r="F252" s="397"/>
      <c r="G252" s="41">
        <v>0</v>
      </c>
      <c r="H252" s="42">
        <v>0</v>
      </c>
      <c r="I252" s="43">
        <f t="shared" si="43"/>
        <v>0</v>
      </c>
    </row>
    <row r="253" spans="1:9" ht="15">
      <c r="A253" s="28" t="s">
        <v>139</v>
      </c>
      <c r="B253" s="44">
        <v>308.44127556597294</v>
      </c>
      <c r="C253" s="44">
        <v>20.983084222173947</v>
      </c>
      <c r="D253" s="44">
        <v>281.57564021185306</v>
      </c>
      <c r="E253" s="44">
        <v>0</v>
      </c>
      <c r="F253" s="397"/>
      <c r="G253" s="44">
        <v>0</v>
      </c>
      <c r="H253" s="45">
        <v>0</v>
      </c>
      <c r="I253" s="40">
        <f>SUM(B253:H253)</f>
        <v>611</v>
      </c>
    </row>
    <row r="254" spans="1:9" ht="15">
      <c r="A254" s="27" t="s">
        <v>19</v>
      </c>
      <c r="B254" s="41">
        <v>0</v>
      </c>
      <c r="C254" s="41">
        <v>0</v>
      </c>
      <c r="D254" s="41">
        <v>0</v>
      </c>
      <c r="E254" s="41">
        <v>0</v>
      </c>
      <c r="F254" s="397"/>
      <c r="G254" s="41">
        <v>0</v>
      </c>
      <c r="H254" s="42">
        <v>0</v>
      </c>
      <c r="I254" s="43">
        <f t="shared" si="43"/>
        <v>0</v>
      </c>
    </row>
    <row r="255" spans="1:9" ht="15">
      <c r="A255" s="28" t="s">
        <v>20</v>
      </c>
      <c r="B255" s="44">
        <v>0</v>
      </c>
      <c r="C255" s="44">
        <v>0</v>
      </c>
      <c r="D255" s="44">
        <v>0</v>
      </c>
      <c r="E255" s="44">
        <v>0</v>
      </c>
      <c r="F255" s="397"/>
      <c r="G255" s="44">
        <v>0</v>
      </c>
      <c r="H255" s="45">
        <v>0</v>
      </c>
      <c r="I255" s="40">
        <f t="shared" si="43"/>
        <v>0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59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43"/>
        <v>0</v>
      </c>
    </row>
    <row r="258" spans="1:9" ht="15">
      <c r="A258" s="27" t="s">
        <v>22</v>
      </c>
      <c r="B258" s="41">
        <v>1.8015615674484757</v>
      </c>
      <c r="C258" s="41">
        <v>5.2455874439675423</v>
      </c>
      <c r="D258" s="41">
        <v>2.952850988583982</v>
      </c>
      <c r="E258" s="41">
        <v>0</v>
      </c>
      <c r="F258" s="397"/>
      <c r="G258" s="41">
        <v>0</v>
      </c>
      <c r="H258" s="42">
        <v>0</v>
      </c>
      <c r="I258" s="43">
        <f t="shared" si="43"/>
        <v>10</v>
      </c>
    </row>
    <row r="259" spans="1:9" ht="15">
      <c r="A259" s="29" t="s">
        <v>23</v>
      </c>
      <c r="B259" s="44">
        <v>0</v>
      </c>
      <c r="C259" s="44">
        <v>0</v>
      </c>
      <c r="D259" s="44">
        <v>0</v>
      </c>
      <c r="E259" s="44">
        <v>0</v>
      </c>
      <c r="F259" s="397"/>
      <c r="G259" s="44">
        <v>0</v>
      </c>
      <c r="H259" s="45">
        <v>0</v>
      </c>
      <c r="I259" s="40">
        <f t="shared" si="43"/>
        <v>0</v>
      </c>
    </row>
    <row r="260" spans="1:9" ht="15">
      <c r="A260" s="27" t="s">
        <v>24</v>
      </c>
      <c r="B260" s="41">
        <v>118.09246459169611</v>
      </c>
      <c r="C260" s="41">
        <v>0</v>
      </c>
      <c r="D260" s="41">
        <v>2.115135408303888</v>
      </c>
      <c r="E260" s="41">
        <v>0</v>
      </c>
      <c r="F260" s="397"/>
      <c r="G260" s="41">
        <v>0</v>
      </c>
      <c r="H260" s="42">
        <v>0</v>
      </c>
      <c r="I260" s="43">
        <f t="shared" si="43"/>
        <v>120.2076</v>
      </c>
    </row>
    <row r="261" spans="1:9" ht="15.75" thickBot="1">
      <c r="A261" s="29" t="s">
        <v>25</v>
      </c>
      <c r="B261" s="44">
        <v>29.658647067221473</v>
      </c>
      <c r="C261" s="44">
        <v>7.2576458712768452E-2</v>
      </c>
      <c r="D261" s="44">
        <v>466.7986541367473</v>
      </c>
      <c r="E261" s="44">
        <v>295.25986813526686</v>
      </c>
      <c r="F261" s="398"/>
      <c r="G261" s="44">
        <v>567.20169767110997</v>
      </c>
      <c r="H261" s="45">
        <v>14.678556530941798</v>
      </c>
      <c r="I261" s="40">
        <f t="shared" si="43"/>
        <v>1373.67</v>
      </c>
    </row>
    <row r="262" spans="1:9" ht="15">
      <c r="A262" s="30" t="s">
        <v>26</v>
      </c>
      <c r="B262" s="46">
        <f>SUM(B241:B261)</f>
        <v>1342.6299942970654</v>
      </c>
      <c r="C262" s="46">
        <f t="shared" ref="C262:H262" si="44">SUM(C241:C261)</f>
        <v>26.413683943052732</v>
      </c>
      <c r="D262" s="46">
        <f t="shared" si="44"/>
        <v>1106.3582030144551</v>
      </c>
      <c r="E262" s="46">
        <f t="shared" si="44"/>
        <v>299.965465663663</v>
      </c>
      <c r="F262" s="46">
        <f t="shared" si="44"/>
        <v>0</v>
      </c>
      <c r="G262" s="46">
        <f t="shared" si="44"/>
        <v>567.20169767110997</v>
      </c>
      <c r="H262" s="47">
        <f t="shared" si="44"/>
        <v>14.678556530941798</v>
      </c>
      <c r="I262" s="48">
        <f>SUM(I241:I261)</f>
        <v>3357.247601120288</v>
      </c>
    </row>
    <row r="263" spans="1:9" ht="15" thickBot="1">
      <c r="A263" s="31" t="s">
        <v>86</v>
      </c>
      <c r="B263" s="49">
        <f>IF($I262=0,"-",B262/$I262)</f>
        <v>0.39991986109366495</v>
      </c>
      <c r="C263" s="49">
        <f t="shared" ref="C263:H263" si="45">IF($I262=0,"-",C262/$I262)</f>
        <v>7.867660381748038E-3</v>
      </c>
      <c r="D263" s="49">
        <f t="shared" si="45"/>
        <v>0.32954322542229886</v>
      </c>
      <c r="E263" s="49">
        <f t="shared" si="45"/>
        <v>8.9348627597072919E-2</v>
      </c>
      <c r="F263" s="49">
        <f t="shared" si="45"/>
        <v>0</v>
      </c>
      <c r="G263" s="49">
        <f t="shared" si="45"/>
        <v>0.16894842593136089</v>
      </c>
      <c r="H263" s="49">
        <f t="shared" si="45"/>
        <v>4.3721995738543904E-3</v>
      </c>
      <c r="I263" s="49">
        <f>SUM(B263:H263)</f>
        <v>1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6">SUM(B268:H268)</f>
        <v>0</v>
      </c>
    </row>
    <row r="269" spans="1:9" ht="15">
      <c r="A269" s="28" t="s">
        <v>9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6"/>
        <v>0</v>
      </c>
    </row>
    <row r="270" spans="1:9" ht="15">
      <c r="A270" s="27" t="s">
        <v>10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6"/>
        <v>0</v>
      </c>
    </row>
    <row r="271" spans="1:9" ht="15">
      <c r="A271" s="28" t="s">
        <v>11</v>
      </c>
      <c r="B271" s="44">
        <v>0</v>
      </c>
      <c r="C271" s="44">
        <v>0</v>
      </c>
      <c r="D271" s="44">
        <v>0</v>
      </c>
      <c r="E271" s="44">
        <v>0</v>
      </c>
      <c r="F271" s="397"/>
      <c r="G271" s="44">
        <v>0</v>
      </c>
      <c r="H271" s="45">
        <v>0</v>
      </c>
      <c r="I271" s="40">
        <f t="shared" si="46"/>
        <v>0</v>
      </c>
    </row>
    <row r="272" spans="1:9" ht="15">
      <c r="A272" s="27" t="s">
        <v>12</v>
      </c>
      <c r="B272" s="41">
        <v>0</v>
      </c>
      <c r="C272" s="41">
        <v>0</v>
      </c>
      <c r="D272" s="41">
        <v>0</v>
      </c>
      <c r="E272" s="41">
        <v>1.7626009086873735E-2</v>
      </c>
      <c r="F272" s="397"/>
      <c r="G272" s="41">
        <v>0</v>
      </c>
      <c r="H272" s="42">
        <v>0</v>
      </c>
      <c r="I272" s="43">
        <f t="shared" si="46"/>
        <v>1.7626009086873735E-2</v>
      </c>
    </row>
    <row r="273" spans="1:9" ht="15">
      <c r="A273" s="28" t="s">
        <v>13</v>
      </c>
      <c r="B273" s="44">
        <v>0</v>
      </c>
      <c r="C273" s="44">
        <v>0</v>
      </c>
      <c r="D273" s="44">
        <v>0</v>
      </c>
      <c r="E273" s="44">
        <v>0</v>
      </c>
      <c r="F273" s="397"/>
      <c r="G273" s="44">
        <v>0</v>
      </c>
      <c r="H273" s="45">
        <v>0</v>
      </c>
      <c r="I273" s="40">
        <f t="shared" si="46"/>
        <v>0</v>
      </c>
    </row>
    <row r="274" spans="1:9" ht="15">
      <c r="A274" s="27" t="s">
        <v>14</v>
      </c>
      <c r="B274" s="41">
        <v>0</v>
      </c>
      <c r="C274" s="41">
        <v>0</v>
      </c>
      <c r="D274" s="41">
        <v>0</v>
      </c>
      <c r="E274" s="41">
        <v>8.0634997064905605</v>
      </c>
      <c r="F274" s="397"/>
      <c r="G274" s="41">
        <v>0</v>
      </c>
      <c r="H274" s="42">
        <v>0</v>
      </c>
      <c r="I274" s="43">
        <f t="shared" si="46"/>
        <v>8.0634997064905605</v>
      </c>
    </row>
    <row r="275" spans="1:9" ht="15">
      <c r="A275" s="28" t="s">
        <v>15</v>
      </c>
      <c r="B275" s="44">
        <v>0.77656526270064796</v>
      </c>
      <c r="C275" s="44">
        <v>3.2221948041089105E-2</v>
      </c>
      <c r="D275" s="44">
        <v>3.1912127892582633</v>
      </c>
      <c r="E275" s="44">
        <v>0</v>
      </c>
      <c r="F275" s="397"/>
      <c r="G275" s="44">
        <v>0</v>
      </c>
      <c r="H275" s="45">
        <v>0</v>
      </c>
      <c r="I275" s="40">
        <f t="shared" si="46"/>
        <v>4</v>
      </c>
    </row>
    <row r="276" spans="1:9" ht="15">
      <c r="A276" s="27" t="s">
        <v>16</v>
      </c>
      <c r="B276" s="41">
        <v>58.064752151298009</v>
      </c>
      <c r="C276" s="41">
        <v>65.398312973455148</v>
      </c>
      <c r="D276" s="41">
        <v>33.53693487524685</v>
      </c>
      <c r="E276" s="41">
        <v>0</v>
      </c>
      <c r="F276" s="397"/>
      <c r="G276" s="41">
        <v>0</v>
      </c>
      <c r="H276" s="42">
        <v>0</v>
      </c>
      <c r="I276" s="43">
        <f>SUM(B276:H276)</f>
        <v>157</v>
      </c>
    </row>
    <row r="277" spans="1:9" ht="15">
      <c r="A277" s="28" t="s">
        <v>17</v>
      </c>
      <c r="B277" s="44">
        <v>0</v>
      </c>
      <c r="C277" s="44">
        <v>0</v>
      </c>
      <c r="D277" s="44">
        <v>0</v>
      </c>
      <c r="E277" s="44">
        <v>0</v>
      </c>
      <c r="F277" s="397"/>
      <c r="G277" s="44">
        <v>0</v>
      </c>
      <c r="H277" s="45">
        <v>0</v>
      </c>
      <c r="I277" s="40">
        <f>SUM(B277:H277)</f>
        <v>0</v>
      </c>
    </row>
    <row r="278" spans="1:9" ht="15">
      <c r="A278" s="27" t="s">
        <v>18</v>
      </c>
      <c r="B278" s="41">
        <v>0</v>
      </c>
      <c r="C278" s="41">
        <v>0</v>
      </c>
      <c r="D278" s="41">
        <v>0</v>
      </c>
      <c r="E278" s="41">
        <v>0</v>
      </c>
      <c r="F278" s="397"/>
      <c r="G278" s="41">
        <v>0</v>
      </c>
      <c r="H278" s="42">
        <v>0</v>
      </c>
      <c r="I278" s="43">
        <f t="shared" si="46"/>
        <v>0</v>
      </c>
    </row>
    <row r="279" spans="1:9" ht="15">
      <c r="A279" s="28" t="s">
        <v>139</v>
      </c>
      <c r="B279" s="44">
        <v>22.453713179740042</v>
      </c>
      <c r="C279" s="44">
        <v>0</v>
      </c>
      <c r="D279" s="44">
        <v>881.54628682025998</v>
      </c>
      <c r="E279" s="44">
        <v>0</v>
      </c>
      <c r="F279" s="397"/>
      <c r="G279" s="44">
        <v>0</v>
      </c>
      <c r="H279" s="45">
        <v>0</v>
      </c>
      <c r="I279" s="40">
        <f>SUM(B279:H279)</f>
        <v>904</v>
      </c>
    </row>
    <row r="280" spans="1:9" ht="15">
      <c r="A280" s="27" t="s">
        <v>19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6"/>
        <v>0</v>
      </c>
    </row>
    <row r="281" spans="1:9" ht="15">
      <c r="A281" s="28" t="s">
        <v>20</v>
      </c>
      <c r="B281" s="44">
        <v>0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6"/>
        <v>0</v>
      </c>
    </row>
    <row r="282" spans="1:9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59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6"/>
        <v>0</v>
      </c>
    </row>
    <row r="284" spans="1:9" ht="15">
      <c r="A284" s="27" t="s">
        <v>22</v>
      </c>
      <c r="B284" s="41">
        <v>0</v>
      </c>
      <c r="C284" s="41">
        <v>0</v>
      </c>
      <c r="D284" s="41">
        <v>0</v>
      </c>
      <c r="E284" s="41">
        <v>0</v>
      </c>
      <c r="F284" s="397"/>
      <c r="G284" s="41">
        <v>0</v>
      </c>
      <c r="H284" s="42">
        <v>0</v>
      </c>
      <c r="I284" s="43">
        <f t="shared" si="46"/>
        <v>0</v>
      </c>
    </row>
    <row r="285" spans="1:9" ht="15">
      <c r="A285" s="29" t="s">
        <v>23</v>
      </c>
      <c r="B285" s="44">
        <v>0</v>
      </c>
      <c r="C285" s="44">
        <v>0</v>
      </c>
      <c r="D285" s="44">
        <v>0</v>
      </c>
      <c r="E285" s="44">
        <v>0</v>
      </c>
      <c r="F285" s="397"/>
      <c r="G285" s="44">
        <v>0</v>
      </c>
      <c r="H285" s="45">
        <v>0</v>
      </c>
      <c r="I285" s="40">
        <f t="shared" si="46"/>
        <v>0</v>
      </c>
    </row>
    <row r="286" spans="1:9" ht="15">
      <c r="A286" s="27" t="s">
        <v>24</v>
      </c>
      <c r="B286" s="41">
        <v>0</v>
      </c>
      <c r="C286" s="41">
        <v>0</v>
      </c>
      <c r="D286" s="41">
        <v>0</v>
      </c>
      <c r="E286" s="41">
        <v>0</v>
      </c>
      <c r="F286" s="397"/>
      <c r="G286" s="41">
        <v>0</v>
      </c>
      <c r="H286" s="42">
        <v>0</v>
      </c>
      <c r="I286" s="43">
        <f t="shared" si="46"/>
        <v>0</v>
      </c>
    </row>
    <row r="287" spans="1:9" ht="15.75" thickBot="1">
      <c r="A287" s="29" t="s">
        <v>25</v>
      </c>
      <c r="B287" s="44">
        <v>0.10111870969477875</v>
      </c>
      <c r="C287" s="44">
        <v>0</v>
      </c>
      <c r="D287" s="44">
        <v>274.70996123868463</v>
      </c>
      <c r="E287" s="44">
        <v>62.879979489959858</v>
      </c>
      <c r="F287" s="398"/>
      <c r="G287" s="44">
        <v>5.1477405616607479</v>
      </c>
      <c r="H287" s="45">
        <v>0</v>
      </c>
      <c r="I287" s="40">
        <f t="shared" si="46"/>
        <v>342.83879999999999</v>
      </c>
    </row>
    <row r="288" spans="1:9" ht="15">
      <c r="A288" s="30" t="s">
        <v>26</v>
      </c>
      <c r="B288" s="46">
        <f>SUM(B267:B287)</f>
        <v>81.396149303433475</v>
      </c>
      <c r="C288" s="46">
        <f>SUM(C267:C287)</f>
        <v>65.430534921496232</v>
      </c>
      <c r="D288" s="46">
        <f t="shared" ref="D288:H288" si="47">SUM(D267:D287)</f>
        <v>1192.9843957234498</v>
      </c>
      <c r="E288" s="46">
        <f t="shared" si="47"/>
        <v>70.961105205537294</v>
      </c>
      <c r="F288" s="46">
        <f t="shared" si="47"/>
        <v>0</v>
      </c>
      <c r="G288" s="46">
        <f t="shared" si="47"/>
        <v>5.1477405616607479</v>
      </c>
      <c r="H288" s="47">
        <f t="shared" si="47"/>
        <v>0</v>
      </c>
      <c r="I288" s="48">
        <f>SUM(I267:I287)</f>
        <v>1415.9199257155774</v>
      </c>
    </row>
    <row r="289" spans="1:9" ht="15" thickBot="1">
      <c r="A289" s="31" t="s">
        <v>86</v>
      </c>
      <c r="B289" s="49">
        <f>IF($I288=0,"-",B288/$I288)</f>
        <v>5.748640712312704E-2</v>
      </c>
      <c r="C289" s="49">
        <f t="shared" ref="C289:H289" si="48">IF($I288=0,"-",C288/$I288)</f>
        <v>4.6210618081689157E-2</v>
      </c>
      <c r="D289" s="49">
        <f t="shared" si="48"/>
        <v>0.84255075026261783</v>
      </c>
      <c r="E289" s="49">
        <f t="shared" si="48"/>
        <v>5.0116608938655188E-2</v>
      </c>
      <c r="F289" s="49">
        <f t="shared" si="48"/>
        <v>0</v>
      </c>
      <c r="G289" s="49">
        <f t="shared" si="48"/>
        <v>3.6356155939109222E-3</v>
      </c>
      <c r="H289" s="49">
        <f t="shared" si="48"/>
        <v>0</v>
      </c>
      <c r="I289" s="49">
        <f>SUM(B289:H289)</f>
        <v>1.0000000000000002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9">SUM(B294:H294)</f>
        <v>0</v>
      </c>
    </row>
    <row r="295" spans="1:9" ht="15">
      <c r="A295" s="28" t="s">
        <v>9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9"/>
        <v>0</v>
      </c>
    </row>
    <row r="296" spans="1:9" ht="15">
      <c r="A296" s="27" t="s">
        <v>10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9"/>
        <v>0</v>
      </c>
    </row>
    <row r="297" spans="1:9" ht="15">
      <c r="A297" s="28" t="s">
        <v>11</v>
      </c>
      <c r="B297" s="44">
        <v>0</v>
      </c>
      <c r="C297" s="44">
        <v>0</v>
      </c>
      <c r="D297" s="44">
        <v>0</v>
      </c>
      <c r="E297" s="44">
        <v>0</v>
      </c>
      <c r="F297" s="397"/>
      <c r="G297" s="44">
        <v>0</v>
      </c>
      <c r="H297" s="45">
        <v>0</v>
      </c>
      <c r="I297" s="40">
        <f t="shared" si="49"/>
        <v>0</v>
      </c>
    </row>
    <row r="298" spans="1:9" ht="15">
      <c r="A298" s="27" t="s">
        <v>12</v>
      </c>
      <c r="B298" s="41">
        <v>0</v>
      </c>
      <c r="C298" s="41">
        <v>0</v>
      </c>
      <c r="D298" s="41">
        <v>0</v>
      </c>
      <c r="E298" s="41">
        <v>0</v>
      </c>
      <c r="F298" s="397"/>
      <c r="G298" s="41">
        <v>0</v>
      </c>
      <c r="H298" s="42">
        <v>0</v>
      </c>
      <c r="I298" s="43">
        <f t="shared" si="49"/>
        <v>0</v>
      </c>
    </row>
    <row r="299" spans="1:9" ht="15">
      <c r="A299" s="28" t="s">
        <v>13</v>
      </c>
      <c r="B299" s="44">
        <v>0</v>
      </c>
      <c r="C299" s="44">
        <v>0</v>
      </c>
      <c r="D299" s="44">
        <v>0</v>
      </c>
      <c r="E299" s="44">
        <v>0</v>
      </c>
      <c r="F299" s="397"/>
      <c r="G299" s="44">
        <v>0</v>
      </c>
      <c r="H299" s="45">
        <v>0</v>
      </c>
      <c r="I299" s="40">
        <f t="shared" si="49"/>
        <v>0</v>
      </c>
    </row>
    <row r="300" spans="1:9" ht="15">
      <c r="A300" s="27" t="s">
        <v>14</v>
      </c>
      <c r="B300" s="41">
        <v>0</v>
      </c>
      <c r="C300" s="41">
        <v>0</v>
      </c>
      <c r="D300" s="41">
        <v>0</v>
      </c>
      <c r="E300" s="41">
        <v>1.298382142529551</v>
      </c>
      <c r="F300" s="397"/>
      <c r="G300" s="41">
        <v>0</v>
      </c>
      <c r="H300" s="42">
        <v>0</v>
      </c>
      <c r="I300" s="43">
        <f t="shared" si="49"/>
        <v>1.298382142529551</v>
      </c>
    </row>
    <row r="301" spans="1:9" ht="15">
      <c r="A301" s="28" t="s">
        <v>15</v>
      </c>
      <c r="B301" s="44">
        <v>46.151340021570583</v>
      </c>
      <c r="C301" s="44">
        <v>6.8486599784294171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9"/>
        <v>53</v>
      </c>
    </row>
    <row r="302" spans="1:9" ht="15">
      <c r="A302" s="27" t="s">
        <v>16</v>
      </c>
      <c r="B302" s="41">
        <v>135.64629184250364</v>
      </c>
      <c r="C302" s="41">
        <v>619.03283607006688</v>
      </c>
      <c r="D302" s="41">
        <v>31.32087208742956</v>
      </c>
      <c r="E302" s="41">
        <v>0</v>
      </c>
      <c r="F302" s="397"/>
      <c r="G302" s="41">
        <v>0</v>
      </c>
      <c r="H302" s="42">
        <v>0</v>
      </c>
      <c r="I302" s="43">
        <f>SUM(B302:H302)</f>
        <v>786</v>
      </c>
    </row>
    <row r="303" spans="1:9" ht="15">
      <c r="A303" s="28" t="s">
        <v>17</v>
      </c>
      <c r="B303" s="44">
        <v>6.7315735548153025E-2</v>
      </c>
      <c r="C303" s="44">
        <v>37.389178995510633</v>
      </c>
      <c r="D303" s="44">
        <v>13.543505268941212</v>
      </c>
      <c r="E303" s="44">
        <v>0</v>
      </c>
      <c r="F303" s="397"/>
      <c r="G303" s="44">
        <v>0</v>
      </c>
      <c r="H303" s="45">
        <v>0</v>
      </c>
      <c r="I303" s="40">
        <f>SUM(B303:H303)</f>
        <v>51</v>
      </c>
    </row>
    <row r="304" spans="1:9" ht="15">
      <c r="A304" s="27" t="s">
        <v>18</v>
      </c>
      <c r="B304" s="41">
        <v>0</v>
      </c>
      <c r="C304" s="41">
        <v>0</v>
      </c>
      <c r="D304" s="41">
        <v>0</v>
      </c>
      <c r="E304" s="41">
        <v>0</v>
      </c>
      <c r="F304" s="397"/>
      <c r="G304" s="41">
        <v>0</v>
      </c>
      <c r="H304" s="42">
        <v>0</v>
      </c>
      <c r="I304" s="43">
        <f t="shared" si="49"/>
        <v>0</v>
      </c>
    </row>
    <row r="305" spans="1:9" ht="15">
      <c r="A305" s="28" t="s">
        <v>139</v>
      </c>
      <c r="B305" s="44">
        <v>64.031879299999304</v>
      </c>
      <c r="C305" s="44">
        <v>1472.3238655454848</v>
      </c>
      <c r="D305" s="44">
        <v>124.28719921872636</v>
      </c>
      <c r="E305" s="44">
        <v>8.3570559357896759</v>
      </c>
      <c r="F305" s="397"/>
      <c r="G305" s="44">
        <v>0</v>
      </c>
      <c r="H305" s="45">
        <v>0</v>
      </c>
      <c r="I305" s="40">
        <f>SUM(B305:H305)</f>
        <v>1669</v>
      </c>
    </row>
    <row r="306" spans="1:9" ht="15">
      <c r="A306" s="27" t="s">
        <v>19</v>
      </c>
      <c r="B306" s="41">
        <v>0</v>
      </c>
      <c r="C306" s="41">
        <v>0</v>
      </c>
      <c r="D306" s="41">
        <v>0</v>
      </c>
      <c r="E306" s="41">
        <v>0</v>
      </c>
      <c r="F306" s="397"/>
      <c r="G306" s="41">
        <v>0</v>
      </c>
      <c r="H306" s="42">
        <v>0</v>
      </c>
      <c r="I306" s="43">
        <f t="shared" si="49"/>
        <v>0</v>
      </c>
    </row>
    <row r="307" spans="1:9" ht="15">
      <c r="A307" s="28" t="s">
        <v>20</v>
      </c>
      <c r="B307" s="44">
        <v>0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9"/>
        <v>0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59</v>
      </c>
      <c r="B309" s="44">
        <v>3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9"/>
        <v>3</v>
      </c>
    </row>
    <row r="310" spans="1:9" ht="15">
      <c r="A310" s="27" t="s">
        <v>22</v>
      </c>
      <c r="B310" s="41">
        <v>0</v>
      </c>
      <c r="C310" s="41">
        <v>0</v>
      </c>
      <c r="D310" s="41">
        <v>0</v>
      </c>
      <c r="E310" s="41">
        <v>0</v>
      </c>
      <c r="F310" s="397"/>
      <c r="G310" s="41">
        <v>0</v>
      </c>
      <c r="H310" s="42">
        <v>0</v>
      </c>
      <c r="I310" s="43">
        <f t="shared" si="49"/>
        <v>0</v>
      </c>
    </row>
    <row r="311" spans="1:9" ht="15">
      <c r="A311" s="29" t="s">
        <v>23</v>
      </c>
      <c r="B311" s="44">
        <v>0</v>
      </c>
      <c r="C311" s="44">
        <v>0</v>
      </c>
      <c r="D311" s="44">
        <v>0</v>
      </c>
      <c r="E311" s="44">
        <v>0</v>
      </c>
      <c r="F311" s="397"/>
      <c r="G311" s="44">
        <v>0</v>
      </c>
      <c r="H311" s="45">
        <v>0</v>
      </c>
      <c r="I311" s="40">
        <f t="shared" si="49"/>
        <v>0</v>
      </c>
    </row>
    <row r="312" spans="1:9" ht="15">
      <c r="A312" s="27" t="s">
        <v>24</v>
      </c>
      <c r="B312" s="41">
        <v>4.5602223711210685</v>
      </c>
      <c r="C312" s="41">
        <v>74.37062241299887</v>
      </c>
      <c r="D312" s="41">
        <v>11.187955215880061</v>
      </c>
      <c r="E312" s="41">
        <v>0</v>
      </c>
      <c r="F312" s="397"/>
      <c r="G312" s="41">
        <v>0</v>
      </c>
      <c r="H312" s="42">
        <v>0</v>
      </c>
      <c r="I312" s="43">
        <f t="shared" si="49"/>
        <v>90.118800000000007</v>
      </c>
    </row>
    <row r="313" spans="1:9" ht="15.75" thickBot="1">
      <c r="A313" s="29" t="s">
        <v>25</v>
      </c>
      <c r="B313" s="44">
        <v>17.027332099375478</v>
      </c>
      <c r="C313" s="44">
        <v>27.845795273578346</v>
      </c>
      <c r="D313" s="44">
        <v>86.673475050779729</v>
      </c>
      <c r="E313" s="44">
        <v>962.63812875366489</v>
      </c>
      <c r="F313" s="398"/>
      <c r="G313" s="44">
        <v>94.460891400920161</v>
      </c>
      <c r="H313" s="45">
        <v>0.31392938488145877</v>
      </c>
      <c r="I313" s="40">
        <f t="shared" si="49"/>
        <v>1188.9595519632001</v>
      </c>
    </row>
    <row r="314" spans="1:9" ht="15">
      <c r="A314" s="30" t="s">
        <v>26</v>
      </c>
      <c r="B314" s="46">
        <f>SUM(B293:B313)</f>
        <v>270.48438137011823</v>
      </c>
      <c r="C314" s="46">
        <f t="shared" ref="C314:H314" si="50">SUM(C293:C313)</f>
        <v>2237.810958276069</v>
      </c>
      <c r="D314" s="46">
        <f t="shared" si="50"/>
        <v>267.01300684175692</v>
      </c>
      <c r="E314" s="46">
        <f t="shared" si="50"/>
        <v>972.29356683198409</v>
      </c>
      <c r="F314" s="46">
        <f t="shared" si="50"/>
        <v>0</v>
      </c>
      <c r="G314" s="46">
        <f t="shared" si="50"/>
        <v>94.460891400920161</v>
      </c>
      <c r="H314" s="47">
        <f t="shared" si="50"/>
        <v>0.31392938488145877</v>
      </c>
      <c r="I314" s="48">
        <f>SUM(I293:I313)</f>
        <v>3842.3767341057301</v>
      </c>
    </row>
    <row r="315" spans="1:9" ht="15" thickBot="1">
      <c r="A315" s="31" t="s">
        <v>86</v>
      </c>
      <c r="B315" s="49">
        <f>IF($I314=0,"-",B314/$I314)</f>
        <v>7.0395070574221147E-2</v>
      </c>
      <c r="C315" s="49">
        <f t="shared" ref="C315:H315" si="51">IF($I314=0,"-",C314/$I314)</f>
        <v>0.5824027973136513</v>
      </c>
      <c r="D315" s="49">
        <f t="shared" si="51"/>
        <v>6.9491625969857224E-2</v>
      </c>
      <c r="E315" s="49">
        <f t="shared" si="51"/>
        <v>0.25304482983193849</v>
      </c>
      <c r="F315" s="49">
        <f t="shared" si="51"/>
        <v>0</v>
      </c>
      <c r="G315" s="49">
        <f t="shared" si="51"/>
        <v>2.4583974435006792E-2</v>
      </c>
      <c r="H315" s="49">
        <f t="shared" si="51"/>
        <v>8.1701875324966626E-5</v>
      </c>
      <c r="I315" s="49">
        <f>SUM(B315:H315)</f>
        <v>0.99999999999999989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52">SUM(B320:H320)</f>
        <v>0</v>
      </c>
    </row>
    <row r="321" spans="1:9" ht="15">
      <c r="A321" s="28" t="s">
        <v>9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52"/>
        <v>0</v>
      </c>
    </row>
    <row r="322" spans="1:9" ht="15">
      <c r="A322" s="27" t="s">
        <v>10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52"/>
        <v>0</v>
      </c>
    </row>
    <row r="323" spans="1:9" ht="15">
      <c r="A323" s="28" t="s">
        <v>11</v>
      </c>
      <c r="B323" s="44">
        <v>0</v>
      </c>
      <c r="C323" s="44">
        <v>0</v>
      </c>
      <c r="D323" s="44">
        <v>0</v>
      </c>
      <c r="E323" s="44">
        <v>0</v>
      </c>
      <c r="F323" s="397"/>
      <c r="G323" s="44">
        <v>0</v>
      </c>
      <c r="H323" s="45">
        <v>0</v>
      </c>
      <c r="I323" s="40">
        <f t="shared" si="52"/>
        <v>0</v>
      </c>
    </row>
    <row r="324" spans="1:9" ht="15">
      <c r="A324" s="27" t="s">
        <v>12</v>
      </c>
      <c r="B324" s="41">
        <v>9.5228353729316835E-4</v>
      </c>
      <c r="C324" s="41">
        <v>0</v>
      </c>
      <c r="D324" s="41">
        <v>0</v>
      </c>
      <c r="E324" s="41">
        <v>0.30349869294969078</v>
      </c>
      <c r="F324" s="397"/>
      <c r="G324" s="41">
        <v>0</v>
      </c>
      <c r="H324" s="42">
        <v>0</v>
      </c>
      <c r="I324" s="43">
        <f t="shared" si="52"/>
        <v>0.30445097648698394</v>
      </c>
    </row>
    <row r="325" spans="1:9" ht="15">
      <c r="A325" s="28" t="s">
        <v>13</v>
      </c>
      <c r="B325" s="44">
        <v>0</v>
      </c>
      <c r="C325" s="44">
        <v>0</v>
      </c>
      <c r="D325" s="44">
        <v>0</v>
      </c>
      <c r="E325" s="44">
        <v>0</v>
      </c>
      <c r="F325" s="397"/>
      <c r="G325" s="44">
        <v>0</v>
      </c>
      <c r="H325" s="45">
        <v>0</v>
      </c>
      <c r="I325" s="40">
        <f t="shared" si="52"/>
        <v>0</v>
      </c>
    </row>
    <row r="326" spans="1:9" ht="15">
      <c r="A326" s="27" t="s">
        <v>14</v>
      </c>
      <c r="B326" s="41">
        <v>8.6055017318915732E-4</v>
      </c>
      <c r="C326" s="41">
        <v>6.9792402829145717</v>
      </c>
      <c r="D326" s="41">
        <v>0</v>
      </c>
      <c r="E326" s="41">
        <v>0.66527246787111605</v>
      </c>
      <c r="F326" s="397"/>
      <c r="G326" s="41">
        <v>0</v>
      </c>
      <c r="H326" s="42">
        <v>0</v>
      </c>
      <c r="I326" s="43">
        <f t="shared" si="52"/>
        <v>7.6453733009588767</v>
      </c>
    </row>
    <row r="327" spans="1:9" ht="15">
      <c r="A327" s="28" t="s">
        <v>15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52"/>
        <v>0</v>
      </c>
    </row>
    <row r="328" spans="1:9" ht="15">
      <c r="A328" s="27" t="s">
        <v>16</v>
      </c>
      <c r="B328" s="41">
        <v>126.67549061376285</v>
      </c>
      <c r="C328" s="41">
        <v>1358.3733383919416</v>
      </c>
      <c r="D328" s="41">
        <v>156.95117099429544</v>
      </c>
      <c r="E328" s="41">
        <v>0</v>
      </c>
      <c r="F328" s="397"/>
      <c r="G328" s="41">
        <v>0</v>
      </c>
      <c r="H328" s="42">
        <v>0</v>
      </c>
      <c r="I328" s="43">
        <f>SUM(B328:H328)</f>
        <v>1641.9999999999998</v>
      </c>
    </row>
    <row r="329" spans="1:9" ht="15">
      <c r="A329" s="28" t="s">
        <v>17</v>
      </c>
      <c r="B329" s="44">
        <v>0</v>
      </c>
      <c r="C329" s="44">
        <v>0</v>
      </c>
      <c r="D329" s="44">
        <v>0</v>
      </c>
      <c r="E329" s="44">
        <v>0</v>
      </c>
      <c r="F329" s="397"/>
      <c r="G329" s="44">
        <v>0</v>
      </c>
      <c r="H329" s="45">
        <v>0</v>
      </c>
      <c r="I329" s="40">
        <f>SUM(B329:H329)</f>
        <v>0</v>
      </c>
    </row>
    <row r="330" spans="1:9" ht="15">
      <c r="A330" s="27" t="s">
        <v>18</v>
      </c>
      <c r="B330" s="41">
        <v>0</v>
      </c>
      <c r="C330" s="41">
        <v>0</v>
      </c>
      <c r="D330" s="41">
        <v>0</v>
      </c>
      <c r="E330" s="41">
        <v>0</v>
      </c>
      <c r="F330" s="397"/>
      <c r="G330" s="41">
        <v>0</v>
      </c>
      <c r="H330" s="42">
        <v>0</v>
      </c>
      <c r="I330" s="43">
        <f t="shared" si="52"/>
        <v>0</v>
      </c>
    </row>
    <row r="331" spans="1:9" ht="15">
      <c r="A331" s="28" t="s">
        <v>139</v>
      </c>
      <c r="B331" s="44">
        <v>424.24672022311131</v>
      </c>
      <c r="C331" s="44">
        <v>675.80674468311031</v>
      </c>
      <c r="D331" s="44">
        <v>248.67829982695173</v>
      </c>
      <c r="E331" s="44">
        <v>243.26823526682679</v>
      </c>
      <c r="F331" s="397"/>
      <c r="G331" s="44">
        <v>0</v>
      </c>
      <c r="H331" s="45">
        <v>0</v>
      </c>
      <c r="I331" s="40">
        <f>SUM(B331:H331)</f>
        <v>1592.0000000000002</v>
      </c>
    </row>
    <row r="332" spans="1:9" ht="15">
      <c r="A332" s="27" t="s">
        <v>19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20</v>
      </c>
      <c r="B333" s="44">
        <v>0</v>
      </c>
      <c r="C333" s="44">
        <v>0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52"/>
        <v>0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59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52"/>
        <v>0</v>
      </c>
    </row>
    <row r="336" spans="1:9" ht="15">
      <c r="A336" s="27" t="s">
        <v>22</v>
      </c>
      <c r="B336" s="41">
        <v>40.273308945141189</v>
      </c>
      <c r="C336" s="41">
        <v>4350.9271697564891</v>
      </c>
      <c r="D336" s="41">
        <v>3.7995212983693358</v>
      </c>
      <c r="E336" s="41">
        <v>0</v>
      </c>
      <c r="F336" s="397"/>
      <c r="G336" s="41">
        <v>0</v>
      </c>
      <c r="H336" s="42">
        <v>0</v>
      </c>
      <c r="I336" s="43">
        <f t="shared" si="52"/>
        <v>4395</v>
      </c>
    </row>
    <row r="337" spans="1:9" ht="15">
      <c r="A337" s="29" t="s">
        <v>23</v>
      </c>
      <c r="B337" s="44">
        <v>0</v>
      </c>
      <c r="C337" s="44">
        <v>0</v>
      </c>
      <c r="D337" s="44">
        <v>0</v>
      </c>
      <c r="E337" s="44">
        <v>0</v>
      </c>
      <c r="F337" s="397"/>
      <c r="G337" s="44">
        <v>0</v>
      </c>
      <c r="H337" s="45">
        <v>0</v>
      </c>
      <c r="I337" s="40">
        <f t="shared" si="52"/>
        <v>0</v>
      </c>
    </row>
    <row r="338" spans="1:9" ht="15">
      <c r="A338" s="27" t="s">
        <v>24</v>
      </c>
      <c r="B338" s="41">
        <v>477.41550998459564</v>
      </c>
      <c r="C338" s="41">
        <v>0</v>
      </c>
      <c r="D338" s="41">
        <v>1145.4968900154045</v>
      </c>
      <c r="E338" s="41">
        <v>0</v>
      </c>
      <c r="F338" s="397"/>
      <c r="G338" s="41">
        <v>0</v>
      </c>
      <c r="H338" s="42">
        <v>0</v>
      </c>
      <c r="I338" s="43">
        <f t="shared" si="52"/>
        <v>1622.9124000000002</v>
      </c>
    </row>
    <row r="339" spans="1:9" ht="15.75" thickBot="1">
      <c r="A339" s="29" t="s">
        <v>25</v>
      </c>
      <c r="B339" s="44">
        <v>99.153231667784269</v>
      </c>
      <c r="C339" s="44">
        <v>64.545067003447798</v>
      </c>
      <c r="D339" s="44">
        <v>159.30600900685417</v>
      </c>
      <c r="E339" s="44">
        <v>4736.3768057475818</v>
      </c>
      <c r="F339" s="398"/>
      <c r="G339" s="44">
        <v>380.52848657433373</v>
      </c>
      <c r="H339" s="45">
        <v>0</v>
      </c>
      <c r="I339" s="40">
        <f t="shared" si="52"/>
        <v>5439.9096000000018</v>
      </c>
    </row>
    <row r="340" spans="1:9" ht="15">
      <c r="A340" s="30" t="s">
        <v>26</v>
      </c>
      <c r="B340" s="46">
        <f>SUM(B319:B339)</f>
        <v>1167.7660742681057</v>
      </c>
      <c r="C340" s="46">
        <f t="shared" ref="C340:H340" si="53">SUM(C319:C339)</f>
        <v>6456.6315601179031</v>
      </c>
      <c r="D340" s="46">
        <f t="shared" si="53"/>
        <v>1714.2318911418749</v>
      </c>
      <c r="E340" s="46">
        <f t="shared" si="53"/>
        <v>4980.6138121752292</v>
      </c>
      <c r="F340" s="46">
        <f t="shared" si="53"/>
        <v>0</v>
      </c>
      <c r="G340" s="46">
        <f t="shared" si="53"/>
        <v>380.52848657433373</v>
      </c>
      <c r="H340" s="47">
        <f t="shared" si="53"/>
        <v>0</v>
      </c>
      <c r="I340" s="48">
        <f>SUM(I319:I339)</f>
        <v>14699.77182427745</v>
      </c>
    </row>
    <row r="341" spans="1:9" ht="15" thickBot="1">
      <c r="A341" s="31" t="s">
        <v>86</v>
      </c>
      <c r="B341" s="49">
        <f>IF($I340=0,"-",B340/$I340)</f>
        <v>7.944110209516847E-2</v>
      </c>
      <c r="C341" s="49">
        <f t="shared" ref="C341:H341" si="54">IF($I340=0,"-",C340/$I340)</f>
        <v>0.43923345459379409</v>
      </c>
      <c r="D341" s="49">
        <f t="shared" si="54"/>
        <v>0.11661622449885449</v>
      </c>
      <c r="E341" s="49">
        <f t="shared" si="54"/>
        <v>0.33882252539114127</v>
      </c>
      <c r="F341" s="49">
        <f t="shared" si="54"/>
        <v>0</v>
      </c>
      <c r="G341" s="49">
        <f t="shared" si="54"/>
        <v>2.5886693421041464E-2</v>
      </c>
      <c r="H341" s="49">
        <f t="shared" si="54"/>
        <v>0</v>
      </c>
      <c r="I341" s="49">
        <f>SUM(B341:H341)</f>
        <v>0.99999999999999967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4" si="55">SUM(B346:H346)</f>
        <v>0</v>
      </c>
    </row>
    <row r="347" spans="1:9" ht="15">
      <c r="A347" s="28" t="s">
        <v>9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5"/>
        <v>0</v>
      </c>
    </row>
    <row r="348" spans="1:9" ht="15">
      <c r="A348" s="27" t="s">
        <v>10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5"/>
        <v>0</v>
      </c>
    </row>
    <row r="349" spans="1:9" ht="15">
      <c r="A349" s="28" t="s">
        <v>11</v>
      </c>
      <c r="B349" s="44">
        <v>0</v>
      </c>
      <c r="C349" s="44">
        <v>0</v>
      </c>
      <c r="D349" s="44">
        <v>0</v>
      </c>
      <c r="E349" s="44">
        <v>0</v>
      </c>
      <c r="F349" s="397"/>
      <c r="G349" s="44">
        <v>0</v>
      </c>
      <c r="H349" s="45">
        <v>0</v>
      </c>
      <c r="I349" s="40">
        <f t="shared" si="55"/>
        <v>0</v>
      </c>
    </row>
    <row r="350" spans="1:9" ht="15">
      <c r="A350" s="27" t="s">
        <v>12</v>
      </c>
      <c r="B350" s="41">
        <v>0</v>
      </c>
      <c r="C350" s="41">
        <v>0</v>
      </c>
      <c r="D350" s="41">
        <v>0</v>
      </c>
      <c r="E350" s="41">
        <v>2.5706689079557581E-2</v>
      </c>
      <c r="F350" s="397"/>
      <c r="G350" s="41">
        <v>0</v>
      </c>
      <c r="H350" s="42">
        <v>0</v>
      </c>
      <c r="I350" s="43">
        <f t="shared" si="55"/>
        <v>2.5706689079557581E-2</v>
      </c>
    </row>
    <row r="351" spans="1:9" ht="15">
      <c r="A351" s="28" t="s">
        <v>13</v>
      </c>
      <c r="B351" s="44">
        <v>0</v>
      </c>
      <c r="C351" s="44">
        <v>0</v>
      </c>
      <c r="D351" s="44">
        <v>0</v>
      </c>
      <c r="E351" s="44">
        <v>0</v>
      </c>
      <c r="F351" s="397"/>
      <c r="G351" s="44">
        <v>0</v>
      </c>
      <c r="H351" s="45">
        <v>0</v>
      </c>
      <c r="I351" s="40">
        <f t="shared" si="55"/>
        <v>0</v>
      </c>
    </row>
    <row r="352" spans="1:9" ht="15">
      <c r="A352" s="27" t="s">
        <v>14</v>
      </c>
      <c r="B352" s="41">
        <v>0</v>
      </c>
      <c r="C352" s="41">
        <v>0</v>
      </c>
      <c r="D352" s="41">
        <v>0</v>
      </c>
      <c r="E352" s="41">
        <v>4.1430140787699177</v>
      </c>
      <c r="F352" s="397"/>
      <c r="G352" s="41">
        <v>0</v>
      </c>
      <c r="H352" s="42">
        <v>0</v>
      </c>
      <c r="I352" s="43">
        <f t="shared" si="55"/>
        <v>4.1430140787699177</v>
      </c>
    </row>
    <row r="353" spans="1:9" ht="15">
      <c r="A353" s="28" t="s">
        <v>15</v>
      </c>
      <c r="B353" s="44">
        <v>0.82206405693950158</v>
      </c>
      <c r="C353" s="44">
        <v>0</v>
      </c>
      <c r="D353" s="44">
        <v>6.1779359430604979</v>
      </c>
      <c r="E353" s="44">
        <v>0</v>
      </c>
      <c r="F353" s="397"/>
      <c r="G353" s="44">
        <v>0</v>
      </c>
      <c r="H353" s="45">
        <v>0</v>
      </c>
      <c r="I353" s="40">
        <f t="shared" si="55"/>
        <v>6.9999999999999991</v>
      </c>
    </row>
    <row r="354" spans="1:9" ht="15">
      <c r="A354" s="27" t="s">
        <v>16</v>
      </c>
      <c r="B354" s="41">
        <v>0.11380142546689276</v>
      </c>
      <c r="C354" s="41">
        <v>3.349734376225062</v>
      </c>
      <c r="D354" s="41">
        <v>53.536464198308046</v>
      </c>
      <c r="E354" s="41">
        <v>0</v>
      </c>
      <c r="F354" s="397"/>
      <c r="G354" s="41">
        <v>0</v>
      </c>
      <c r="H354" s="42">
        <v>0</v>
      </c>
      <c r="I354" s="43">
        <f>SUM(B354:H354)</f>
        <v>57</v>
      </c>
    </row>
    <row r="355" spans="1:9" ht="15">
      <c r="A355" s="28" t="s">
        <v>17</v>
      </c>
      <c r="B355" s="44">
        <v>0</v>
      </c>
      <c r="C355" s="44">
        <v>0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>SUM(B355:H355)</f>
        <v>0</v>
      </c>
    </row>
    <row r="356" spans="1:9" ht="15">
      <c r="A356" s="27" t="s">
        <v>18</v>
      </c>
      <c r="B356" s="41">
        <v>0</v>
      </c>
      <c r="C356" s="41">
        <v>0</v>
      </c>
      <c r="D356" s="41">
        <v>0</v>
      </c>
      <c r="E356" s="41">
        <v>0</v>
      </c>
      <c r="F356" s="397"/>
      <c r="G356" s="41">
        <v>0</v>
      </c>
      <c r="H356" s="42">
        <v>0</v>
      </c>
      <c r="I356" s="43">
        <f t="shared" si="55"/>
        <v>0</v>
      </c>
    </row>
    <row r="357" spans="1:9" ht="15">
      <c r="A357" s="28" t="s">
        <v>139</v>
      </c>
      <c r="B357" s="44">
        <v>0.35419672633972166</v>
      </c>
      <c r="C357" s="44">
        <v>9.5160639523287731</v>
      </c>
      <c r="D357" s="44">
        <v>12.129739321331504</v>
      </c>
      <c r="E357" s="44">
        <v>0</v>
      </c>
      <c r="F357" s="397"/>
      <c r="G357" s="44">
        <v>0</v>
      </c>
      <c r="H357" s="45">
        <v>0</v>
      </c>
      <c r="I357" s="40">
        <f>SUM(B357:H357)</f>
        <v>22</v>
      </c>
    </row>
    <row r="358" spans="1:9" ht="15">
      <c r="A358" s="27" t="s">
        <v>19</v>
      </c>
      <c r="B358" s="41">
        <v>0</v>
      </c>
      <c r="C358" s="41">
        <v>0</v>
      </c>
      <c r="D358" s="41">
        <v>0</v>
      </c>
      <c r="E358" s="41">
        <v>0</v>
      </c>
      <c r="F358" s="397"/>
      <c r="G358" s="41">
        <v>0</v>
      </c>
      <c r="H358" s="42">
        <v>0</v>
      </c>
      <c r="I358" s="43">
        <f>SUM(B358:H358)</f>
        <v>0</v>
      </c>
    </row>
    <row r="359" spans="1:9" ht="15">
      <c r="A359" s="28" t="s">
        <v>20</v>
      </c>
      <c r="B359" s="44">
        <v>0</v>
      </c>
      <c r="C359" s="44">
        <v>0</v>
      </c>
      <c r="D359" s="44">
        <v>0</v>
      </c>
      <c r="E359" s="44">
        <v>0</v>
      </c>
      <c r="F359" s="397"/>
      <c r="G359" s="44">
        <v>0</v>
      </c>
      <c r="H359" s="45">
        <v>0</v>
      </c>
      <c r="I359" s="40">
        <f>SUM(B359:H359)</f>
        <v>0</v>
      </c>
    </row>
    <row r="360" spans="1:9" ht="15">
      <c r="A360" s="27" t="s">
        <v>21</v>
      </c>
      <c r="B360" s="41">
        <v>3.2543776523423014</v>
      </c>
      <c r="C360" s="41">
        <v>175.19879691813276</v>
      </c>
      <c r="D360" s="41">
        <v>54.546825429524944</v>
      </c>
      <c r="E360" s="41">
        <v>0</v>
      </c>
      <c r="F360" s="397"/>
      <c r="G360" s="41">
        <v>0</v>
      </c>
      <c r="H360" s="42">
        <v>0</v>
      </c>
      <c r="I360" s="43">
        <f>SUM(B360:H360)</f>
        <v>233</v>
      </c>
    </row>
    <row r="361" spans="1:9" ht="15">
      <c r="A361" s="29" t="s">
        <v>59</v>
      </c>
      <c r="B361" s="44">
        <v>2.2457702582368655</v>
      </c>
      <c r="C361" s="44">
        <v>3.8085485307212825</v>
      </c>
      <c r="D361" s="44">
        <v>6.945681211041852</v>
      </c>
      <c r="E361" s="44">
        <v>0</v>
      </c>
      <c r="F361" s="397"/>
      <c r="G361" s="44">
        <v>0</v>
      </c>
      <c r="H361" s="45">
        <v>0</v>
      </c>
      <c r="I361" s="40">
        <f t="shared" si="55"/>
        <v>13</v>
      </c>
    </row>
    <row r="362" spans="1:9" ht="15">
      <c r="A362" s="27" t="s">
        <v>22</v>
      </c>
      <c r="B362" s="41">
        <v>26.663111198237441</v>
      </c>
      <c r="C362" s="41">
        <v>77.634694170719627</v>
      </c>
      <c r="D362" s="41">
        <v>43.702194631042943</v>
      </c>
      <c r="E362" s="41">
        <v>0</v>
      </c>
      <c r="F362" s="397"/>
      <c r="G362" s="41">
        <v>0</v>
      </c>
      <c r="H362" s="42">
        <v>0</v>
      </c>
      <c r="I362" s="43">
        <f t="shared" si="55"/>
        <v>148</v>
      </c>
    </row>
    <row r="363" spans="1:9" ht="15">
      <c r="A363" s="29" t="s">
        <v>23</v>
      </c>
      <c r="B363" s="44">
        <v>0</v>
      </c>
      <c r="C363" s="44">
        <v>0</v>
      </c>
      <c r="D363" s="44">
        <v>0</v>
      </c>
      <c r="E363" s="44">
        <v>0</v>
      </c>
      <c r="F363" s="397"/>
      <c r="G363" s="44">
        <v>0</v>
      </c>
      <c r="H363" s="45">
        <v>0</v>
      </c>
      <c r="I363" s="40">
        <f t="shared" si="55"/>
        <v>0</v>
      </c>
    </row>
    <row r="364" spans="1:9" ht="15">
      <c r="A364" s="27" t="s">
        <v>24</v>
      </c>
      <c r="B364" s="41">
        <v>11.646001781871655</v>
      </c>
      <c r="C364" s="41">
        <v>1.6476527504976E-4</v>
      </c>
      <c r="D364" s="41">
        <v>1.1698334528532961</v>
      </c>
      <c r="E364" s="41">
        <v>0</v>
      </c>
      <c r="F364" s="397"/>
      <c r="G364" s="41">
        <v>0</v>
      </c>
      <c r="H364" s="42">
        <v>0</v>
      </c>
      <c r="I364" s="43">
        <f t="shared" si="55"/>
        <v>12.816000000000003</v>
      </c>
    </row>
    <row r="365" spans="1:9" ht="15.75" thickBot="1">
      <c r="A365" s="29" t="s">
        <v>25</v>
      </c>
      <c r="B365" s="44">
        <v>1.8045014338321146</v>
      </c>
      <c r="C365" s="44">
        <v>2.9806708337007071</v>
      </c>
      <c r="D365" s="44">
        <v>1.7540843706173286</v>
      </c>
      <c r="E365" s="44">
        <v>290.43808199966912</v>
      </c>
      <c r="F365" s="398"/>
      <c r="G365" s="44">
        <v>3.7364053438669518</v>
      </c>
      <c r="H365" s="45">
        <v>1.5856018313820493E-2</v>
      </c>
      <c r="I365" s="40">
        <f>SUM(B365:H365)</f>
        <v>300.72960000000006</v>
      </c>
    </row>
    <row r="366" spans="1:9" ht="15">
      <c r="A366" s="30" t="s">
        <v>26</v>
      </c>
      <c r="B366" s="46">
        <f>SUM(B345:B365)</f>
        <v>46.903824533266494</v>
      </c>
      <c r="C366" s="46">
        <f t="shared" ref="C366:D366" si="56">SUM(C345:C365)</f>
        <v>272.48867354710325</v>
      </c>
      <c r="D366" s="46">
        <f t="shared" si="56"/>
        <v>179.9627585577804</v>
      </c>
      <c r="E366" s="46">
        <f>SUM(E345:E365)</f>
        <v>294.60680276751862</v>
      </c>
      <c r="F366" s="46">
        <f t="shared" ref="F366:H366" si="57">SUM(F345:F365)</f>
        <v>0</v>
      </c>
      <c r="G366" s="46">
        <f t="shared" si="57"/>
        <v>3.7364053438669518</v>
      </c>
      <c r="H366" s="47">
        <f t="shared" si="57"/>
        <v>1.5856018313820493E-2</v>
      </c>
      <c r="I366" s="48">
        <f>SUM(I345:I365)</f>
        <v>797.71432076784959</v>
      </c>
    </row>
    <row r="367" spans="1:9" ht="15" thickBot="1">
      <c r="A367" s="31" t="s">
        <v>86</v>
      </c>
      <c r="B367" s="49">
        <f>IF($I366=0,"-",B366/$I366)</f>
        <v>5.8797771723740212E-2</v>
      </c>
      <c r="C367" s="49">
        <f t="shared" ref="C367:H367" si="58">IF($I366=0,"-",C366/$I366)</f>
        <v>0.34158678922150471</v>
      </c>
      <c r="D367" s="49">
        <f t="shared" si="58"/>
        <v>0.2255980040380309</v>
      </c>
      <c r="E367" s="49">
        <f t="shared" si="58"/>
        <v>0.36931366918916697</v>
      </c>
      <c r="F367" s="49">
        <f t="shared" si="58"/>
        <v>0</v>
      </c>
      <c r="G367" s="49">
        <f t="shared" si="58"/>
        <v>4.6838890146417697E-3</v>
      </c>
      <c r="H367" s="49">
        <f t="shared" si="58"/>
        <v>1.987681291537814E-5</v>
      </c>
      <c r="I367" s="49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9">SUM(B372:H372)</f>
        <v>0</v>
      </c>
    </row>
    <row r="373" spans="1:9" ht="15">
      <c r="A373" s="28" t="s">
        <v>9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9"/>
        <v>0</v>
      </c>
    </row>
    <row r="374" spans="1:9" ht="15">
      <c r="A374" s="27" t="s">
        <v>10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9"/>
        <v>0</v>
      </c>
    </row>
    <row r="375" spans="1:9" ht="15">
      <c r="A375" s="28" t="s">
        <v>11</v>
      </c>
      <c r="B375" s="44">
        <v>0</v>
      </c>
      <c r="C375" s="44">
        <v>0</v>
      </c>
      <c r="D375" s="44">
        <v>0</v>
      </c>
      <c r="E375" s="44">
        <v>0</v>
      </c>
      <c r="F375" s="397"/>
      <c r="G375" s="44">
        <v>0</v>
      </c>
      <c r="H375" s="45">
        <v>0</v>
      </c>
      <c r="I375" s="40">
        <f t="shared" si="59"/>
        <v>0</v>
      </c>
    </row>
    <row r="376" spans="1:9" ht="15">
      <c r="A376" s="27" t="s">
        <v>12</v>
      </c>
      <c r="B376" s="41">
        <v>9.5369682842202875E-4</v>
      </c>
      <c r="C376" s="41">
        <v>9.5369682842202875E-4</v>
      </c>
      <c r="D376" s="41">
        <v>9.5369682842202875E-4</v>
      </c>
      <c r="E376" s="41">
        <v>2.3113667301448122</v>
      </c>
      <c r="F376" s="397"/>
      <c r="G376" s="41">
        <v>0</v>
      </c>
      <c r="H376" s="42">
        <v>0</v>
      </c>
      <c r="I376" s="43">
        <f t="shared" si="59"/>
        <v>2.3142278206300784</v>
      </c>
    </row>
    <row r="377" spans="1:9" ht="15">
      <c r="A377" s="28" t="s">
        <v>13</v>
      </c>
      <c r="B377" s="44">
        <v>0</v>
      </c>
      <c r="C377" s="44">
        <v>0</v>
      </c>
      <c r="D377" s="44">
        <v>0</v>
      </c>
      <c r="E377" s="44">
        <v>0</v>
      </c>
      <c r="F377" s="397"/>
      <c r="G377" s="44">
        <v>0</v>
      </c>
      <c r="H377" s="45">
        <v>0</v>
      </c>
      <c r="I377" s="40">
        <f t="shared" si="59"/>
        <v>0</v>
      </c>
    </row>
    <row r="378" spans="1:9" ht="15">
      <c r="A378" s="27" t="s">
        <v>14</v>
      </c>
      <c r="B378" s="41">
        <v>8.6064463103973981E-4</v>
      </c>
      <c r="C378" s="41">
        <v>8.6064463103973981E-4</v>
      </c>
      <c r="D378" s="41">
        <v>8.6064463103973981E-4</v>
      </c>
      <c r="E378" s="41">
        <v>1226.7912777650288</v>
      </c>
      <c r="F378" s="397"/>
      <c r="G378" s="41">
        <v>0</v>
      </c>
      <c r="H378" s="42">
        <v>0</v>
      </c>
      <c r="I378" s="43">
        <f t="shared" si="59"/>
        <v>1226.793859698922</v>
      </c>
    </row>
    <row r="379" spans="1:9" ht="15">
      <c r="A379" s="28" t="s">
        <v>15</v>
      </c>
      <c r="B379" s="44">
        <v>34.996613340214161</v>
      </c>
      <c r="C379" s="44">
        <v>1.1288865952780284E-3</v>
      </c>
      <c r="D379" s="44">
        <v>1.1288865952780284E-3</v>
      </c>
      <c r="E379" s="44">
        <v>1.1288865952780284E-3</v>
      </c>
      <c r="F379" s="397"/>
      <c r="G379" s="44">
        <v>0</v>
      </c>
      <c r="H379" s="45">
        <v>0</v>
      </c>
      <c r="I379" s="40">
        <f t="shared" si="59"/>
        <v>34.999999999999986</v>
      </c>
    </row>
    <row r="380" spans="1:9" ht="15">
      <c r="A380" s="27" t="s">
        <v>16</v>
      </c>
      <c r="B380" s="41">
        <v>65.249203383861541</v>
      </c>
      <c r="C380" s="41">
        <v>1.2241210466062537E-3</v>
      </c>
      <c r="D380" s="41">
        <v>289.74834837404524</v>
      </c>
      <c r="E380" s="41">
        <v>1.2241210466062537E-3</v>
      </c>
      <c r="F380" s="397"/>
      <c r="G380" s="41">
        <v>0</v>
      </c>
      <c r="H380" s="42">
        <v>0</v>
      </c>
      <c r="I380" s="43">
        <f>SUM(B380:H380)</f>
        <v>355</v>
      </c>
    </row>
    <row r="381" spans="1:9" ht="15">
      <c r="A381" s="28" t="s">
        <v>17</v>
      </c>
      <c r="B381" s="44">
        <v>1.2958684138067951</v>
      </c>
      <c r="C381" s="44">
        <v>9.1881958707166794E-4</v>
      </c>
      <c r="D381" s="44">
        <v>32.702293947019065</v>
      </c>
      <c r="E381" s="44">
        <v>9.1881958707166794E-4</v>
      </c>
      <c r="F381" s="397"/>
      <c r="G381" s="44">
        <v>0</v>
      </c>
      <c r="H381" s="45">
        <v>0</v>
      </c>
      <c r="I381" s="40">
        <f>SUM(B381:H381)</f>
        <v>34</v>
      </c>
    </row>
    <row r="382" spans="1:9" ht="15">
      <c r="A382" s="27" t="s">
        <v>18</v>
      </c>
      <c r="B382" s="41">
        <v>0</v>
      </c>
      <c r="C382" s="41">
        <v>0</v>
      </c>
      <c r="D382" s="41">
        <v>0</v>
      </c>
      <c r="E382" s="41">
        <v>0</v>
      </c>
      <c r="F382" s="397"/>
      <c r="G382" s="41">
        <v>0</v>
      </c>
      <c r="H382" s="42">
        <v>0</v>
      </c>
      <c r="I382" s="43">
        <f t="shared" si="59"/>
        <v>0</v>
      </c>
    </row>
    <row r="383" spans="1:9" ht="15">
      <c r="A383" s="28" t="s">
        <v>139</v>
      </c>
      <c r="B383" s="44">
        <v>38.77486304580966</v>
      </c>
      <c r="C383" s="44">
        <v>3.2742754790050825</v>
      </c>
      <c r="D383" s="44">
        <v>90.949838429740481</v>
      </c>
      <c r="E383" s="44">
        <v>1.023045444755546E-3</v>
      </c>
      <c r="F383" s="397"/>
      <c r="G383" s="44">
        <v>0</v>
      </c>
      <c r="H383" s="45">
        <v>0</v>
      </c>
      <c r="I383" s="40">
        <f>SUM(B383:H383)</f>
        <v>132.99999999999997</v>
      </c>
    </row>
    <row r="384" spans="1:9" ht="15">
      <c r="A384" s="27" t="s">
        <v>19</v>
      </c>
      <c r="B384" s="41">
        <v>0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>SUM(B384:H384)</f>
        <v>0</v>
      </c>
    </row>
    <row r="385" spans="1:9" ht="15">
      <c r="A385" s="28" t="s">
        <v>20</v>
      </c>
      <c r="B385" s="44">
        <v>0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59"/>
        <v>0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59</v>
      </c>
      <c r="B387" s="44">
        <v>26.994601439616105</v>
      </c>
      <c r="C387" s="44">
        <v>1.7995201279658762E-3</v>
      </c>
      <c r="D387" s="44">
        <v>1.7995201279658762E-3</v>
      </c>
      <c r="E387" s="44">
        <v>1.7995201279658762E-3</v>
      </c>
      <c r="F387" s="397"/>
      <c r="G387" s="44">
        <v>0</v>
      </c>
      <c r="H387" s="45">
        <v>0</v>
      </c>
      <c r="I387" s="40">
        <f t="shared" si="59"/>
        <v>27.000000000000007</v>
      </c>
    </row>
    <row r="388" spans="1:9" ht="15">
      <c r="A388" s="27" t="s">
        <v>22</v>
      </c>
      <c r="B388" s="41">
        <v>21.99611856033874</v>
      </c>
      <c r="C388" s="41">
        <v>1.2938132204187247E-3</v>
      </c>
      <c r="D388" s="41">
        <v>1.2938132204187247E-3</v>
      </c>
      <c r="E388" s="41">
        <v>1.2938132204187247E-3</v>
      </c>
      <c r="F388" s="397"/>
      <c r="G388" s="41">
        <v>0</v>
      </c>
      <c r="H388" s="42">
        <v>0</v>
      </c>
      <c r="I388" s="43">
        <f t="shared" si="59"/>
        <v>21.999999999999993</v>
      </c>
    </row>
    <row r="389" spans="1:9" ht="15">
      <c r="A389" s="29" t="s">
        <v>23</v>
      </c>
      <c r="B389" s="44">
        <v>0</v>
      </c>
      <c r="C389" s="44">
        <v>0</v>
      </c>
      <c r="D389" s="44">
        <v>0</v>
      </c>
      <c r="E389" s="44">
        <v>0</v>
      </c>
      <c r="F389" s="397"/>
      <c r="G389" s="44">
        <v>0</v>
      </c>
      <c r="H389" s="45">
        <v>0</v>
      </c>
      <c r="I389" s="40">
        <f t="shared" si="59"/>
        <v>0</v>
      </c>
    </row>
    <row r="390" spans="1:9" ht="15">
      <c r="A390" s="27" t="s">
        <v>24</v>
      </c>
      <c r="B390" s="41">
        <v>13.3956</v>
      </c>
      <c r="C390" s="41">
        <v>0</v>
      </c>
      <c r="D390" s="41">
        <v>0</v>
      </c>
      <c r="E390" s="41">
        <v>0</v>
      </c>
      <c r="F390" s="397"/>
      <c r="G390" s="41">
        <v>0</v>
      </c>
      <c r="H390" s="42">
        <v>0</v>
      </c>
      <c r="I390" s="43">
        <f t="shared" si="59"/>
        <v>13.3956</v>
      </c>
    </row>
    <row r="391" spans="1:9" ht="15.75" thickBot="1">
      <c r="A391" s="29" t="s">
        <v>25</v>
      </c>
      <c r="B391" s="44">
        <v>25.386561421069111</v>
      </c>
      <c r="C391" s="44">
        <v>3.1555791498074137E-2</v>
      </c>
      <c r="D391" s="44">
        <v>6.8615049313077821</v>
      </c>
      <c r="E391" s="44">
        <v>109.6367394357369</v>
      </c>
      <c r="F391" s="398"/>
      <c r="G391" s="44">
        <v>92.562438420388148</v>
      </c>
      <c r="H391" s="45">
        <v>0</v>
      </c>
      <c r="I391" s="40">
        <f t="shared" si="59"/>
        <v>234.47880000000004</v>
      </c>
    </row>
    <row r="392" spans="1:9" ht="15">
      <c r="A392" s="30" t="s">
        <v>26</v>
      </c>
      <c r="B392" s="46">
        <f>SUM(B371:B391)</f>
        <v>228.09124394617558</v>
      </c>
      <c r="C392" s="46">
        <f t="shared" ref="C392:D392" si="60">SUM(C371:C391)</f>
        <v>3.3140107725399588</v>
      </c>
      <c r="D392" s="46">
        <f t="shared" si="60"/>
        <v>420.2680222435157</v>
      </c>
      <c r="E392" s="46">
        <f>SUM(E371:E391)</f>
        <v>1338.7467721369323</v>
      </c>
      <c r="F392" s="46">
        <f t="shared" ref="F392:H392" si="61">SUM(F371:F391)</f>
        <v>0</v>
      </c>
      <c r="G392" s="46">
        <f t="shared" si="61"/>
        <v>92.562438420388148</v>
      </c>
      <c r="H392" s="47">
        <f t="shared" si="61"/>
        <v>0</v>
      </c>
      <c r="I392" s="48">
        <f>SUM(I371:I391)</f>
        <v>2082.9824875195523</v>
      </c>
    </row>
    <row r="393" spans="1:9" ht="15" thickBot="1">
      <c r="A393" s="31" t="s">
        <v>86</v>
      </c>
      <c r="B393" s="49">
        <f>IF($I392=0,"-",B392/$I392)</f>
        <v>0.10950223792701692</v>
      </c>
      <c r="C393" s="49">
        <f t="shared" ref="C393:H393" si="62">IF($I392=0,"-",C392/$I392)</f>
        <v>1.5909931035888517E-3</v>
      </c>
      <c r="D393" s="49">
        <f t="shared" si="62"/>
        <v>0.2017626287122449</v>
      </c>
      <c r="E393" s="49">
        <f t="shared" si="62"/>
        <v>0.64270668628190564</v>
      </c>
      <c r="F393" s="49">
        <f t="shared" si="62"/>
        <v>0</v>
      </c>
      <c r="G393" s="49">
        <f t="shared" si="62"/>
        <v>4.4437453975243416E-2</v>
      </c>
      <c r="H393" s="49">
        <f t="shared" si="62"/>
        <v>0</v>
      </c>
      <c r="I393" s="49">
        <f>SUM(B393:H393)</f>
        <v>0.99999999999999978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63">SUM(B398:H398)</f>
        <v>0</v>
      </c>
    </row>
    <row r="399" spans="1:9" ht="15">
      <c r="A399" s="28" t="s">
        <v>9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63"/>
        <v>0</v>
      </c>
    </row>
    <row r="400" spans="1:9" ht="15">
      <c r="A400" s="27" t="s">
        <v>10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63"/>
        <v>0</v>
      </c>
    </row>
    <row r="401" spans="1:9" ht="15">
      <c r="A401" s="28" t="s">
        <v>11</v>
      </c>
      <c r="B401" s="44">
        <v>0</v>
      </c>
      <c r="C401" s="44">
        <v>0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63"/>
        <v>0</v>
      </c>
    </row>
    <row r="402" spans="1:9" ht="15">
      <c r="A402" s="27" t="s">
        <v>12</v>
      </c>
      <c r="B402" s="41">
        <v>9.5014027725010127E-4</v>
      </c>
      <c r="C402" s="41">
        <v>0</v>
      </c>
      <c r="D402" s="41">
        <v>0</v>
      </c>
      <c r="E402" s="41">
        <v>0.17593581850205309</v>
      </c>
      <c r="F402" s="397"/>
      <c r="G402" s="41">
        <v>0</v>
      </c>
      <c r="H402" s="42">
        <v>0</v>
      </c>
      <c r="I402" s="43">
        <f t="shared" si="63"/>
        <v>0.17688595877930319</v>
      </c>
    </row>
    <row r="403" spans="1:9" ht="15">
      <c r="A403" s="28" t="s">
        <v>13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63"/>
        <v>0</v>
      </c>
    </row>
    <row r="404" spans="1:9" ht="15">
      <c r="A404" s="27" t="s">
        <v>14</v>
      </c>
      <c r="B404" s="41">
        <v>8.6037477935511214E-4</v>
      </c>
      <c r="C404" s="41">
        <v>0</v>
      </c>
      <c r="D404" s="41">
        <v>0</v>
      </c>
      <c r="E404" s="41">
        <v>2.7188212778041305</v>
      </c>
      <c r="F404" s="397"/>
      <c r="G404" s="41">
        <v>0</v>
      </c>
      <c r="H404" s="42">
        <v>0</v>
      </c>
      <c r="I404" s="43">
        <f t="shared" si="63"/>
        <v>2.7196816525834855</v>
      </c>
    </row>
    <row r="405" spans="1:9" ht="15">
      <c r="A405" s="28" t="s">
        <v>15</v>
      </c>
      <c r="B405" s="44">
        <v>2.5394887558649133</v>
      </c>
      <c r="C405" s="44">
        <v>0.5469508614668197</v>
      </c>
      <c r="D405" s="44">
        <v>3.9135603826682668</v>
      </c>
      <c r="E405" s="44">
        <v>0</v>
      </c>
      <c r="F405" s="397"/>
      <c r="G405" s="44">
        <v>0</v>
      </c>
      <c r="H405" s="45">
        <v>0</v>
      </c>
      <c r="I405" s="40">
        <f t="shared" si="63"/>
        <v>7</v>
      </c>
    </row>
    <row r="406" spans="1:9" ht="15">
      <c r="A406" s="27" t="s">
        <v>16</v>
      </c>
      <c r="B406" s="41">
        <v>67.879911258895945</v>
      </c>
      <c r="C406" s="41">
        <v>107.0631759774631</v>
      </c>
      <c r="D406" s="41">
        <v>5.6912763640937836E-2</v>
      </c>
      <c r="E406" s="41">
        <v>0</v>
      </c>
      <c r="F406" s="397"/>
      <c r="G406" s="41">
        <v>0</v>
      </c>
      <c r="H406" s="42">
        <v>0</v>
      </c>
      <c r="I406" s="43">
        <f>SUM(B406:H406)</f>
        <v>175</v>
      </c>
    </row>
    <row r="407" spans="1:9" ht="15">
      <c r="A407" s="28" t="s">
        <v>17</v>
      </c>
      <c r="B407" s="44">
        <v>0</v>
      </c>
      <c r="C407" s="44">
        <v>0</v>
      </c>
      <c r="D407" s="44">
        <v>0</v>
      </c>
      <c r="E407" s="44">
        <v>0</v>
      </c>
      <c r="F407" s="397"/>
      <c r="G407" s="44">
        <v>0</v>
      </c>
      <c r="H407" s="45">
        <v>0</v>
      </c>
      <c r="I407" s="40">
        <f>SUM(B407:H407)</f>
        <v>0</v>
      </c>
    </row>
    <row r="408" spans="1:9" ht="15">
      <c r="A408" s="27" t="s">
        <v>18</v>
      </c>
      <c r="B408" s="41">
        <v>0</v>
      </c>
      <c r="C408" s="41">
        <v>0</v>
      </c>
      <c r="D408" s="41">
        <v>0</v>
      </c>
      <c r="E408" s="41">
        <v>0</v>
      </c>
      <c r="F408" s="397"/>
      <c r="G408" s="41">
        <v>0</v>
      </c>
      <c r="H408" s="42">
        <v>0</v>
      </c>
      <c r="I408" s="43">
        <f t="shared" si="63"/>
        <v>0</v>
      </c>
    </row>
    <row r="409" spans="1:9" ht="15">
      <c r="A409" s="28" t="s">
        <v>139</v>
      </c>
      <c r="B409" s="44">
        <v>42.089052533009678</v>
      </c>
      <c r="C409" s="44">
        <v>127.23268383994544</v>
      </c>
      <c r="D409" s="44">
        <v>18.101006543393165</v>
      </c>
      <c r="E409" s="44">
        <v>2.5772570836517481</v>
      </c>
      <c r="F409" s="397"/>
      <c r="G409" s="44">
        <v>0</v>
      </c>
      <c r="H409" s="45">
        <v>0</v>
      </c>
      <c r="I409" s="40">
        <f>SUM(B409:H409)</f>
        <v>190.00000000000003</v>
      </c>
    </row>
    <row r="410" spans="1:9" ht="15">
      <c r="A410" s="27" t="s">
        <v>19</v>
      </c>
      <c r="B410" s="41">
        <v>0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</v>
      </c>
    </row>
    <row r="411" spans="1:9" ht="15">
      <c r="A411" s="28" t="s">
        <v>20</v>
      </c>
      <c r="B411" s="44">
        <v>0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63"/>
        <v>0</v>
      </c>
    </row>
    <row r="412" spans="1:9" ht="15">
      <c r="A412" s="27" t="s">
        <v>21</v>
      </c>
      <c r="B412" s="41">
        <v>0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</v>
      </c>
    </row>
    <row r="413" spans="1:9" ht="15">
      <c r="A413" s="29" t="s">
        <v>59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63"/>
        <v>0</v>
      </c>
    </row>
    <row r="414" spans="1:9" ht="15">
      <c r="A414" s="27" t="s">
        <v>22</v>
      </c>
      <c r="B414" s="41">
        <v>0</v>
      </c>
      <c r="C414" s="41">
        <v>0</v>
      </c>
      <c r="D414" s="41">
        <v>0</v>
      </c>
      <c r="E414" s="41">
        <v>0</v>
      </c>
      <c r="F414" s="397"/>
      <c r="G414" s="41">
        <v>0</v>
      </c>
      <c r="H414" s="42">
        <v>0</v>
      </c>
      <c r="I414" s="43">
        <f t="shared" si="63"/>
        <v>0</v>
      </c>
    </row>
    <row r="415" spans="1:9" ht="15">
      <c r="A415" s="29" t="s">
        <v>23</v>
      </c>
      <c r="B415" s="44">
        <v>0</v>
      </c>
      <c r="C415" s="44">
        <v>0</v>
      </c>
      <c r="D415" s="44">
        <v>0</v>
      </c>
      <c r="E415" s="44">
        <v>0</v>
      </c>
      <c r="F415" s="397"/>
      <c r="G415" s="44">
        <v>0</v>
      </c>
      <c r="H415" s="45">
        <v>0</v>
      </c>
      <c r="I415" s="40">
        <f t="shared" si="63"/>
        <v>0</v>
      </c>
    </row>
    <row r="416" spans="1:9" ht="15">
      <c r="A416" s="27" t="s">
        <v>24</v>
      </c>
      <c r="B416" s="41">
        <v>108.74160000000001</v>
      </c>
      <c r="C416" s="41">
        <v>0</v>
      </c>
      <c r="D416" s="41">
        <v>0</v>
      </c>
      <c r="E416" s="41">
        <v>0</v>
      </c>
      <c r="F416" s="397"/>
      <c r="G416" s="41">
        <v>0</v>
      </c>
      <c r="H416" s="42">
        <v>0</v>
      </c>
      <c r="I416" s="43">
        <f t="shared" si="63"/>
        <v>108.74160000000001</v>
      </c>
    </row>
    <row r="417" spans="1:9" ht="15.75" thickBot="1">
      <c r="A417" s="29" t="s">
        <v>25</v>
      </c>
      <c r="B417" s="44">
        <v>9.9940642275969616</v>
      </c>
      <c r="C417" s="44">
        <v>4.7093376626212438</v>
      </c>
      <c r="D417" s="44">
        <v>0.29039030616693107</v>
      </c>
      <c r="E417" s="44">
        <v>376.84422280876959</v>
      </c>
      <c r="F417" s="398"/>
      <c r="G417" s="44">
        <v>68.951184994845264</v>
      </c>
      <c r="H417" s="45">
        <v>0</v>
      </c>
      <c r="I417" s="40">
        <f t="shared" si="63"/>
        <v>460.78919999999999</v>
      </c>
    </row>
    <row r="418" spans="1:9" ht="15">
      <c r="A418" s="30" t="s">
        <v>26</v>
      </c>
      <c r="B418" s="46">
        <f>SUM(B397:B417)</f>
        <v>231.24592729042411</v>
      </c>
      <c r="C418" s="46">
        <f t="shared" ref="C418:H418" si="64">SUM(C397:C417)</f>
        <v>239.5521483414966</v>
      </c>
      <c r="D418" s="46">
        <f t="shared" si="64"/>
        <v>22.361869995869299</v>
      </c>
      <c r="E418" s="46">
        <f t="shared" si="64"/>
        <v>382.3162369887275</v>
      </c>
      <c r="F418" s="46">
        <f t="shared" si="64"/>
        <v>0</v>
      </c>
      <c r="G418" s="46">
        <f t="shared" si="64"/>
        <v>68.951184994845264</v>
      </c>
      <c r="H418" s="47">
        <f t="shared" si="64"/>
        <v>0</v>
      </c>
      <c r="I418" s="48">
        <f>SUM(I397:I417)</f>
        <v>944.4273676113628</v>
      </c>
    </row>
    <row r="419" spans="1:9" ht="15" thickBot="1">
      <c r="A419" s="31" t="s">
        <v>86</v>
      </c>
      <c r="B419" s="49">
        <f>IF($I418=0,"-",B418/$I418)</f>
        <v>0.24485305617020525</v>
      </c>
      <c r="C419" s="49">
        <f t="shared" ref="C419:H419" si="65">IF($I418=0,"-",C418/$I418)</f>
        <v>0.25364803748473508</v>
      </c>
      <c r="D419" s="49">
        <f t="shared" si="65"/>
        <v>2.3677702238158068E-2</v>
      </c>
      <c r="E419" s="49">
        <f t="shared" si="65"/>
        <v>0.40481274696187414</v>
      </c>
      <c r="F419" s="49">
        <f t="shared" si="65"/>
        <v>0</v>
      </c>
      <c r="G419" s="49">
        <f t="shared" si="65"/>
        <v>7.3008457145027447E-2</v>
      </c>
      <c r="H419" s="49">
        <f t="shared" si="65"/>
        <v>0</v>
      </c>
      <c r="I419" s="49">
        <f>SUM(B419:H419)</f>
        <v>0.99999999999999989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6">SUM(B424:H424)</f>
        <v>0</v>
      </c>
    </row>
    <row r="425" spans="1:9" ht="15">
      <c r="A425" s="28" t="s">
        <v>9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6"/>
        <v>0</v>
      </c>
    </row>
    <row r="426" spans="1:9" ht="15">
      <c r="A426" s="27" t="s">
        <v>10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6"/>
        <v>0</v>
      </c>
    </row>
    <row r="427" spans="1:9" ht="15">
      <c r="A427" s="28" t="s">
        <v>11</v>
      </c>
      <c r="B427" s="44">
        <v>0</v>
      </c>
      <c r="C427" s="44">
        <v>0</v>
      </c>
      <c r="D427" s="44">
        <v>0</v>
      </c>
      <c r="E427" s="44">
        <v>0</v>
      </c>
      <c r="F427" s="397"/>
      <c r="G427" s="44">
        <v>0</v>
      </c>
      <c r="H427" s="45">
        <v>0</v>
      </c>
      <c r="I427" s="40">
        <f t="shared" si="66"/>
        <v>0</v>
      </c>
    </row>
    <row r="428" spans="1:9" ht="15">
      <c r="A428" s="27" t="s">
        <v>12</v>
      </c>
      <c r="B428" s="41">
        <v>0</v>
      </c>
      <c r="C428" s="41">
        <v>0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66"/>
        <v>0</v>
      </c>
    </row>
    <row r="429" spans="1:9" ht="15">
      <c r="A429" s="28" t="s">
        <v>13</v>
      </c>
      <c r="B429" s="44">
        <v>0</v>
      </c>
      <c r="C429" s="44">
        <v>0</v>
      </c>
      <c r="D429" s="44">
        <v>0</v>
      </c>
      <c r="E429" s="44">
        <v>0</v>
      </c>
      <c r="F429" s="397"/>
      <c r="G429" s="44">
        <v>0</v>
      </c>
      <c r="H429" s="45">
        <v>0</v>
      </c>
      <c r="I429" s="40">
        <f t="shared" si="66"/>
        <v>0</v>
      </c>
    </row>
    <row r="430" spans="1:9" ht="15">
      <c r="A430" s="27" t="s">
        <v>14</v>
      </c>
      <c r="B430" s="41">
        <v>0</v>
      </c>
      <c r="C430" s="41">
        <v>0</v>
      </c>
      <c r="D430" s="41">
        <v>0</v>
      </c>
      <c r="E430" s="41">
        <v>0.8267455533749174</v>
      </c>
      <c r="F430" s="397"/>
      <c r="G430" s="41">
        <v>0</v>
      </c>
      <c r="H430" s="42">
        <v>0</v>
      </c>
      <c r="I430" s="43">
        <f t="shared" si="66"/>
        <v>0.8267455533749174</v>
      </c>
    </row>
    <row r="431" spans="1:9" ht="15">
      <c r="A431" s="28" t="s">
        <v>15</v>
      </c>
      <c r="B431" s="44">
        <v>9.5704380636538833</v>
      </c>
      <c r="C431" s="44">
        <v>4.245068714558049</v>
      </c>
      <c r="D431" s="44">
        <v>5.184493221788065</v>
      </c>
      <c r="E431" s="44">
        <v>0</v>
      </c>
      <c r="F431" s="397"/>
      <c r="G431" s="44">
        <v>0</v>
      </c>
      <c r="H431" s="45">
        <v>0</v>
      </c>
      <c r="I431" s="40">
        <f t="shared" si="66"/>
        <v>19</v>
      </c>
    </row>
    <row r="432" spans="1:9" ht="15">
      <c r="A432" s="27" t="s">
        <v>16</v>
      </c>
      <c r="B432" s="41">
        <v>300.23844129958633</v>
      </c>
      <c r="C432" s="41">
        <v>31.605980951116823</v>
      </c>
      <c r="D432" s="41">
        <v>105.15557774929684</v>
      </c>
      <c r="E432" s="41">
        <v>0</v>
      </c>
      <c r="F432" s="397"/>
      <c r="G432" s="41">
        <v>0</v>
      </c>
      <c r="H432" s="42">
        <v>0</v>
      </c>
      <c r="I432" s="43">
        <f>SUM(B432:H432)</f>
        <v>437</v>
      </c>
    </row>
    <row r="433" spans="1:9" ht="15">
      <c r="A433" s="28" t="s">
        <v>17</v>
      </c>
      <c r="B433" s="44">
        <v>0</v>
      </c>
      <c r="C433" s="44">
        <v>0</v>
      </c>
      <c r="D433" s="44">
        <v>3.9983723474885595</v>
      </c>
      <c r="E433" s="44">
        <v>1.6276525114403582E-3</v>
      </c>
      <c r="F433" s="397"/>
      <c r="G433" s="44">
        <v>0</v>
      </c>
      <c r="H433" s="45">
        <v>0</v>
      </c>
      <c r="I433" s="40">
        <f>SUM(B433:H433)</f>
        <v>4</v>
      </c>
    </row>
    <row r="434" spans="1:9" ht="15">
      <c r="A434" s="27" t="s">
        <v>18</v>
      </c>
      <c r="B434" s="41">
        <v>0</v>
      </c>
      <c r="C434" s="41">
        <v>0</v>
      </c>
      <c r="D434" s="41">
        <v>0</v>
      </c>
      <c r="E434" s="41">
        <v>0</v>
      </c>
      <c r="F434" s="397"/>
      <c r="G434" s="41">
        <v>0</v>
      </c>
      <c r="H434" s="42">
        <v>0</v>
      </c>
      <c r="I434" s="43">
        <f t="shared" si="66"/>
        <v>0</v>
      </c>
    </row>
    <row r="435" spans="1:9" ht="15">
      <c r="A435" s="28" t="s">
        <v>139</v>
      </c>
      <c r="B435" s="44">
        <v>128.48277862109177</v>
      </c>
      <c r="C435" s="44">
        <v>103.24971955802704</v>
      </c>
      <c r="D435" s="44">
        <v>48.376950597109818</v>
      </c>
      <c r="E435" s="44">
        <v>15.890551223771389</v>
      </c>
      <c r="F435" s="397"/>
      <c r="G435" s="44">
        <v>0</v>
      </c>
      <c r="H435" s="45">
        <v>0</v>
      </c>
      <c r="I435" s="40">
        <f>SUM(B435:H435)</f>
        <v>296.00000000000006</v>
      </c>
    </row>
    <row r="436" spans="1:9" ht="15">
      <c r="A436" s="27" t="s">
        <v>19</v>
      </c>
      <c r="B436" s="41">
        <v>0</v>
      </c>
      <c r="C436" s="41">
        <v>0</v>
      </c>
      <c r="D436" s="41">
        <v>0</v>
      </c>
      <c r="E436" s="41">
        <v>0</v>
      </c>
      <c r="F436" s="397"/>
      <c r="G436" s="41">
        <v>0</v>
      </c>
      <c r="H436" s="42">
        <v>0</v>
      </c>
      <c r="I436" s="43">
        <f>SUM(B436:H436)</f>
        <v>0</v>
      </c>
    </row>
    <row r="437" spans="1:9" ht="15">
      <c r="A437" s="28" t="s">
        <v>20</v>
      </c>
      <c r="B437" s="44">
        <v>0</v>
      </c>
      <c r="C437" s="44">
        <v>0</v>
      </c>
      <c r="D437" s="44">
        <v>0</v>
      </c>
      <c r="E437" s="44">
        <v>0</v>
      </c>
      <c r="F437" s="397"/>
      <c r="G437" s="44">
        <v>0</v>
      </c>
      <c r="H437" s="45">
        <v>0</v>
      </c>
      <c r="I437" s="40">
        <f t="shared" si="66"/>
        <v>0</v>
      </c>
    </row>
    <row r="438" spans="1:9" ht="15">
      <c r="A438" s="27" t="s">
        <v>21</v>
      </c>
      <c r="B438" s="41">
        <v>26.083333956727259</v>
      </c>
      <c r="C438" s="41">
        <v>0.30484375609118575</v>
      </c>
      <c r="D438" s="41">
        <v>15.61182228718155</v>
      </c>
      <c r="E438" s="41">
        <v>0</v>
      </c>
      <c r="F438" s="397"/>
      <c r="G438" s="41">
        <v>0</v>
      </c>
      <c r="H438" s="42">
        <v>0</v>
      </c>
      <c r="I438" s="43">
        <f>SUM(B438:H438)</f>
        <v>41.999999999999993</v>
      </c>
    </row>
    <row r="439" spans="1:9" ht="15">
      <c r="A439" s="29" t="s">
        <v>59</v>
      </c>
      <c r="B439" s="44">
        <v>12.602933378771924</v>
      </c>
      <c r="C439" s="44">
        <v>0.83553109902115552</v>
      </c>
      <c r="D439" s="44">
        <v>9.5615355222069205</v>
      </c>
      <c r="E439" s="44">
        <v>0</v>
      </c>
      <c r="F439" s="397"/>
      <c r="G439" s="44">
        <v>0</v>
      </c>
      <c r="H439" s="45">
        <v>0</v>
      </c>
      <c r="I439" s="40">
        <f t="shared" si="66"/>
        <v>23</v>
      </c>
    </row>
    <row r="440" spans="1:9" ht="15">
      <c r="A440" s="27" t="s">
        <v>22</v>
      </c>
      <c r="B440" s="41">
        <v>36.74273678737709</v>
      </c>
      <c r="C440" s="41">
        <v>0.1255603787734732</v>
      </c>
      <c r="D440" s="41">
        <v>199.13170283384946</v>
      </c>
      <c r="E440" s="41">
        <v>0</v>
      </c>
      <c r="F440" s="397"/>
      <c r="G440" s="41">
        <v>0</v>
      </c>
      <c r="H440" s="42">
        <v>0</v>
      </c>
      <c r="I440" s="43">
        <f t="shared" si="66"/>
        <v>236.00000000000003</v>
      </c>
    </row>
    <row r="441" spans="1:9" ht="15">
      <c r="A441" s="29" t="s">
        <v>23</v>
      </c>
      <c r="B441" s="44">
        <v>8.6889931491602379</v>
      </c>
      <c r="C441" s="44">
        <v>0</v>
      </c>
      <c r="D441" s="44">
        <v>0</v>
      </c>
      <c r="E441" s="44">
        <v>0</v>
      </c>
      <c r="F441" s="397"/>
      <c r="G441" s="44">
        <v>0</v>
      </c>
      <c r="H441" s="45">
        <v>0</v>
      </c>
      <c r="I441" s="40">
        <f t="shared" si="66"/>
        <v>8.6889931491602379</v>
      </c>
    </row>
    <row r="442" spans="1:9" ht="15">
      <c r="A442" s="27" t="s">
        <v>24</v>
      </c>
      <c r="B442" s="41">
        <v>31.046346701958768</v>
      </c>
      <c r="C442" s="41">
        <v>7.6860440835426966E-2</v>
      </c>
      <c r="D442" s="41">
        <v>6.1943928572058047</v>
      </c>
      <c r="E442" s="41">
        <v>0</v>
      </c>
      <c r="F442" s="397"/>
      <c r="G442" s="41">
        <v>0</v>
      </c>
      <c r="H442" s="42">
        <v>0</v>
      </c>
      <c r="I442" s="43">
        <f t="shared" si="66"/>
        <v>37.317599999999999</v>
      </c>
    </row>
    <row r="443" spans="1:9" ht="15.75" thickBot="1">
      <c r="A443" s="29" t="s">
        <v>25</v>
      </c>
      <c r="B443" s="54">
        <v>44.352188123983844</v>
      </c>
      <c r="C443" s="54">
        <v>0.15135290064849227</v>
      </c>
      <c r="D443" s="54">
        <v>163.71596791771174</v>
      </c>
      <c r="E443" s="54">
        <v>842.12329796305301</v>
      </c>
      <c r="F443" s="398"/>
      <c r="G443" s="44">
        <v>111.60851004160097</v>
      </c>
      <c r="H443" s="45">
        <v>0.42388305300188661</v>
      </c>
      <c r="I443" s="40">
        <f t="shared" si="66"/>
        <v>1162.3751999999999</v>
      </c>
    </row>
    <row r="444" spans="1:9" ht="15">
      <c r="A444" s="30" t="s">
        <v>26</v>
      </c>
      <c r="B444" s="46">
        <f>SUM(B423:B443)</f>
        <v>597.80819008231106</v>
      </c>
      <c r="C444" s="46">
        <f t="shared" ref="C444:H444" si="67">SUM(C423:C443)</f>
        <v>140.59491779907165</v>
      </c>
      <c r="D444" s="46">
        <f t="shared" si="67"/>
        <v>556.93081533383872</v>
      </c>
      <c r="E444" s="46">
        <f t="shared" si="67"/>
        <v>858.84222239271071</v>
      </c>
      <c r="F444" s="46">
        <f t="shared" si="67"/>
        <v>0</v>
      </c>
      <c r="G444" s="46">
        <f t="shared" si="67"/>
        <v>111.60851004160097</v>
      </c>
      <c r="H444" s="47">
        <f t="shared" si="67"/>
        <v>0.42388305300188661</v>
      </c>
      <c r="I444" s="48">
        <f>SUM(I423:I443)</f>
        <v>2266.2085387025354</v>
      </c>
    </row>
    <row r="445" spans="1:9" ht="15" thickBot="1">
      <c r="A445" s="31" t="s">
        <v>86</v>
      </c>
      <c r="B445" s="49">
        <f>IF($I444=0,"-",B444/$I444)</f>
        <v>0.26379222382798545</v>
      </c>
      <c r="C445" s="49">
        <f t="shared" ref="C445:H445" si="68">IF($I444=0,"-",C444/$I444)</f>
        <v>6.2039708790244862E-2</v>
      </c>
      <c r="D445" s="49">
        <f t="shared" si="68"/>
        <v>0.2457544421982879</v>
      </c>
      <c r="E445" s="49">
        <f t="shared" si="68"/>
        <v>0.37897757762594114</v>
      </c>
      <c r="F445" s="49">
        <f t="shared" si="68"/>
        <v>0</v>
      </c>
      <c r="G445" s="49">
        <f t="shared" si="68"/>
        <v>4.9249002523615852E-2</v>
      </c>
      <c r="H445" s="49">
        <f t="shared" si="68"/>
        <v>1.8704503392462325E-4</v>
      </c>
      <c r="I445" s="49">
        <f>SUM(B445:H445)</f>
        <v>0.99999999999999989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</v>
      </c>
      <c r="G449" s="377"/>
      <c r="H449" s="379"/>
      <c r="I449" s="40">
        <f>SUM(B449:H449)</f>
        <v>0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9">SUM(B450:H450)</f>
        <v>0</v>
      </c>
    </row>
    <row r="451" spans="1:9" ht="15">
      <c r="A451" s="28" t="s">
        <v>9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9"/>
        <v>0</v>
      </c>
    </row>
    <row r="452" spans="1:9" ht="15">
      <c r="A452" s="27" t="s">
        <v>10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9"/>
        <v>0</v>
      </c>
    </row>
    <row r="453" spans="1:9" ht="15">
      <c r="A453" s="28" t="s">
        <v>11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9"/>
        <v>0</v>
      </c>
    </row>
    <row r="454" spans="1:9" ht="15">
      <c r="A454" s="27" t="s">
        <v>12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9"/>
        <v>0</v>
      </c>
    </row>
    <row r="455" spans="1:9" ht="15">
      <c r="A455" s="28" t="s">
        <v>13</v>
      </c>
      <c r="B455" s="380"/>
      <c r="C455" s="381"/>
      <c r="D455" s="381"/>
      <c r="E455" s="382"/>
      <c r="F455" s="44">
        <v>0</v>
      </c>
      <c r="G455" s="380"/>
      <c r="H455" s="382"/>
      <c r="I455" s="40">
        <f t="shared" si="69"/>
        <v>0</v>
      </c>
    </row>
    <row r="456" spans="1:9" ht="15">
      <c r="A456" s="27" t="s">
        <v>14</v>
      </c>
      <c r="B456" s="380"/>
      <c r="C456" s="381"/>
      <c r="D456" s="381"/>
      <c r="E456" s="382"/>
      <c r="F456" s="41">
        <v>251.41098525306552</v>
      </c>
      <c r="G456" s="380"/>
      <c r="H456" s="382"/>
      <c r="I456" s="43">
        <f t="shared" si="69"/>
        <v>251.41098525306552</v>
      </c>
    </row>
    <row r="457" spans="1:9" ht="15">
      <c r="A457" s="28" t="s">
        <v>15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9"/>
        <v>0</v>
      </c>
    </row>
    <row r="458" spans="1:9" ht="15">
      <c r="A458" s="27" t="s">
        <v>16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17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18</v>
      </c>
      <c r="B460" s="380"/>
      <c r="C460" s="381"/>
      <c r="D460" s="381"/>
      <c r="E460" s="382"/>
      <c r="F460" s="41">
        <v>0</v>
      </c>
      <c r="G460" s="380"/>
      <c r="H460" s="382"/>
      <c r="I460" s="43">
        <f t="shared" si="69"/>
        <v>0</v>
      </c>
    </row>
    <row r="461" spans="1:9" ht="15">
      <c r="A461" s="28" t="s">
        <v>139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19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20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9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59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9"/>
        <v>0</v>
      </c>
    </row>
    <row r="466" spans="1:9" ht="15">
      <c r="A466" s="27" t="s">
        <v>22</v>
      </c>
      <c r="B466" s="380"/>
      <c r="C466" s="381"/>
      <c r="D466" s="381"/>
      <c r="E466" s="382"/>
      <c r="F466" s="41">
        <v>0</v>
      </c>
      <c r="G466" s="380"/>
      <c r="H466" s="382"/>
      <c r="I466" s="43">
        <f t="shared" si="69"/>
        <v>0</v>
      </c>
    </row>
    <row r="467" spans="1:9" ht="15">
      <c r="A467" s="29" t="s">
        <v>23</v>
      </c>
      <c r="B467" s="380"/>
      <c r="C467" s="381"/>
      <c r="D467" s="381"/>
      <c r="E467" s="382"/>
      <c r="F467" s="44">
        <v>0</v>
      </c>
      <c r="G467" s="380"/>
      <c r="H467" s="382"/>
      <c r="I467" s="40">
        <f t="shared" si="69"/>
        <v>0</v>
      </c>
    </row>
    <row r="468" spans="1:9" ht="15">
      <c r="A468" s="27" t="s">
        <v>24</v>
      </c>
      <c r="B468" s="380"/>
      <c r="C468" s="381"/>
      <c r="D468" s="381"/>
      <c r="E468" s="382"/>
      <c r="F468" s="41">
        <v>0</v>
      </c>
      <c r="G468" s="380"/>
      <c r="H468" s="382"/>
      <c r="I468" s="43">
        <f t="shared" si="69"/>
        <v>0</v>
      </c>
    </row>
    <row r="469" spans="1:9" ht="15.75" thickBot="1">
      <c r="A469" s="29" t="s">
        <v>25</v>
      </c>
      <c r="B469" s="383"/>
      <c r="C469" s="384"/>
      <c r="D469" s="384"/>
      <c r="E469" s="385"/>
      <c r="F469" s="44">
        <v>1148.3784000000001</v>
      </c>
      <c r="G469" s="383"/>
      <c r="H469" s="385"/>
      <c r="I469" s="40">
        <f t="shared" si="69"/>
        <v>1148.3784000000001</v>
      </c>
    </row>
    <row r="470" spans="1:9" ht="15">
      <c r="A470" s="30" t="s">
        <v>26</v>
      </c>
      <c r="B470" s="46">
        <f>SUM(B449:B469)</f>
        <v>0</v>
      </c>
      <c r="C470" s="46">
        <f t="shared" ref="C470:E470" si="70">SUM(C449:C469)</f>
        <v>0</v>
      </c>
      <c r="D470" s="46">
        <f t="shared" si="70"/>
        <v>0</v>
      </c>
      <c r="E470" s="46">
        <f t="shared" si="70"/>
        <v>0</v>
      </c>
      <c r="F470" s="46">
        <f>SUM(F449:F469)</f>
        <v>1399.7893852530656</v>
      </c>
      <c r="G470" s="46">
        <f t="shared" ref="G470:H470" si="71">SUM(G449:G469)</f>
        <v>0</v>
      </c>
      <c r="H470" s="46">
        <f t="shared" si="71"/>
        <v>0</v>
      </c>
      <c r="I470" s="48">
        <f>SUM(I449:I469)</f>
        <v>1399.7893852530656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72">IF($I470=0,"-",C470/$I470)</f>
        <v>0</v>
      </c>
      <c r="D471" s="49">
        <f t="shared" si="72"/>
        <v>0</v>
      </c>
      <c r="E471" s="49">
        <f t="shared" si="72"/>
        <v>0</v>
      </c>
      <c r="F471" s="49">
        <f t="shared" si="72"/>
        <v>1</v>
      </c>
      <c r="G471" s="49">
        <f t="shared" si="72"/>
        <v>0</v>
      </c>
      <c r="H471" s="49">
        <f t="shared" si="72"/>
        <v>0</v>
      </c>
      <c r="I471" s="49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73">SUM(B476:H476)</f>
        <v>0</v>
      </c>
    </row>
    <row r="477" spans="1:9" ht="15">
      <c r="A477" s="28" t="s">
        <v>9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73"/>
        <v>0</v>
      </c>
    </row>
    <row r="478" spans="1:9" ht="15">
      <c r="A478" s="27" t="s">
        <v>10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73"/>
        <v>0</v>
      </c>
    </row>
    <row r="479" spans="1:9" ht="15">
      <c r="A479" s="28" t="s">
        <v>11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73"/>
        <v>0</v>
      </c>
    </row>
    <row r="480" spans="1:9" ht="15">
      <c r="A480" s="27" t="s">
        <v>12</v>
      </c>
      <c r="B480" s="380"/>
      <c r="C480" s="381"/>
      <c r="D480" s="381"/>
      <c r="E480" s="382"/>
      <c r="F480" s="41">
        <v>15777.329137840334</v>
      </c>
      <c r="G480" s="380"/>
      <c r="H480" s="382"/>
      <c r="I480" s="43">
        <f t="shared" si="73"/>
        <v>15777.329137840334</v>
      </c>
    </row>
    <row r="481" spans="1:9" ht="15">
      <c r="A481" s="28" t="s">
        <v>13</v>
      </c>
      <c r="B481" s="380"/>
      <c r="C481" s="381"/>
      <c r="D481" s="381"/>
      <c r="E481" s="382"/>
      <c r="F481" s="44">
        <v>0</v>
      </c>
      <c r="G481" s="380"/>
      <c r="H481" s="382"/>
      <c r="I481" s="40">
        <f t="shared" si="73"/>
        <v>0</v>
      </c>
    </row>
    <row r="482" spans="1:9" ht="15">
      <c r="A482" s="27" t="s">
        <v>14</v>
      </c>
      <c r="B482" s="380"/>
      <c r="C482" s="381"/>
      <c r="D482" s="381"/>
      <c r="E482" s="382"/>
      <c r="F482" s="41">
        <v>23217.358138148618</v>
      </c>
      <c r="G482" s="380"/>
      <c r="H482" s="382"/>
      <c r="I482" s="43">
        <f>SUM(B482:H482)</f>
        <v>23217.358138148618</v>
      </c>
    </row>
    <row r="483" spans="1:9" ht="15">
      <c r="A483" s="28" t="s">
        <v>15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73"/>
        <v>0</v>
      </c>
    </row>
    <row r="484" spans="1:9" ht="15">
      <c r="A484" s="27" t="s">
        <v>16</v>
      </c>
      <c r="B484" s="380"/>
      <c r="C484" s="381"/>
      <c r="D484" s="381"/>
      <c r="E484" s="382"/>
      <c r="F484" s="41">
        <v>0</v>
      </c>
      <c r="G484" s="380"/>
      <c r="H484" s="382"/>
      <c r="I484" s="43">
        <f>SUM(B484:H484)</f>
        <v>0</v>
      </c>
    </row>
    <row r="485" spans="1:9" ht="15">
      <c r="A485" s="28" t="s">
        <v>17</v>
      </c>
      <c r="B485" s="380"/>
      <c r="C485" s="381"/>
      <c r="D485" s="381"/>
      <c r="E485" s="382"/>
      <c r="F485" s="44">
        <v>28.377937706487376</v>
      </c>
      <c r="G485" s="380"/>
      <c r="H485" s="382"/>
      <c r="I485" s="40">
        <f>SUM(B485:H485)</f>
        <v>28.377937706487376</v>
      </c>
    </row>
    <row r="486" spans="1:9" ht="15">
      <c r="A486" s="27" t="s">
        <v>18</v>
      </c>
      <c r="B486" s="380"/>
      <c r="C486" s="381"/>
      <c r="D486" s="381"/>
      <c r="E486" s="382"/>
      <c r="F486" s="41">
        <v>0</v>
      </c>
      <c r="G486" s="380"/>
      <c r="H486" s="382"/>
      <c r="I486" s="43">
        <f t="shared" si="73"/>
        <v>0</v>
      </c>
    </row>
    <row r="487" spans="1:9" ht="15">
      <c r="A487" s="28" t="s">
        <v>139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19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20</v>
      </c>
      <c r="B489" s="380"/>
      <c r="C489" s="381"/>
      <c r="D489" s="381"/>
      <c r="E489" s="382"/>
      <c r="F489" s="44">
        <v>0</v>
      </c>
      <c r="G489" s="380"/>
      <c r="H489" s="382"/>
      <c r="I489" s="40">
        <f t="shared" si="73"/>
        <v>0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59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73"/>
        <v>0</v>
      </c>
    </row>
    <row r="492" spans="1:9" ht="15">
      <c r="A492" s="27" t="s">
        <v>22</v>
      </c>
      <c r="B492" s="380"/>
      <c r="C492" s="381"/>
      <c r="D492" s="381"/>
      <c r="E492" s="382"/>
      <c r="F492" s="41">
        <v>54</v>
      </c>
      <c r="G492" s="380"/>
      <c r="H492" s="382"/>
      <c r="I492" s="43">
        <f t="shared" si="73"/>
        <v>54</v>
      </c>
    </row>
    <row r="493" spans="1:9" ht="15">
      <c r="A493" s="29" t="s">
        <v>23</v>
      </c>
      <c r="B493" s="380"/>
      <c r="C493" s="381"/>
      <c r="D493" s="381"/>
      <c r="E493" s="382"/>
      <c r="F493" s="44">
        <v>0</v>
      </c>
      <c r="G493" s="380"/>
      <c r="H493" s="382"/>
      <c r="I493" s="40">
        <f t="shared" si="73"/>
        <v>0</v>
      </c>
    </row>
    <row r="494" spans="1:9" ht="15">
      <c r="A494" s="27" t="s">
        <v>24</v>
      </c>
      <c r="B494" s="380"/>
      <c r="C494" s="381"/>
      <c r="D494" s="381"/>
      <c r="E494" s="382"/>
      <c r="F494" s="41">
        <v>0</v>
      </c>
      <c r="G494" s="380"/>
      <c r="H494" s="382"/>
      <c r="I494" s="43">
        <f t="shared" si="73"/>
        <v>0</v>
      </c>
    </row>
    <row r="495" spans="1:9" ht="15.75" thickBot="1">
      <c r="A495" s="29" t="s">
        <v>25</v>
      </c>
      <c r="B495" s="383"/>
      <c r="C495" s="384"/>
      <c r="D495" s="384"/>
      <c r="E495" s="385"/>
      <c r="F495" s="44">
        <v>735.11279999999999</v>
      </c>
      <c r="G495" s="383"/>
      <c r="H495" s="385"/>
      <c r="I495" s="40">
        <f t="shared" si="73"/>
        <v>735.11279999999999</v>
      </c>
    </row>
    <row r="496" spans="1:9" ht="15">
      <c r="A496" s="30" t="s">
        <v>26</v>
      </c>
      <c r="B496" s="46">
        <f>SUM(B475:B495)</f>
        <v>0</v>
      </c>
      <c r="C496" s="46">
        <f t="shared" ref="C496:E496" si="74">SUM(C475:C495)</f>
        <v>0</v>
      </c>
      <c r="D496" s="46">
        <f t="shared" si="74"/>
        <v>0</v>
      </c>
      <c r="E496" s="46">
        <f t="shared" si="74"/>
        <v>0</v>
      </c>
      <c r="F496" s="46">
        <f>SUM(F475:F495)</f>
        <v>39812.17801369544</v>
      </c>
      <c r="G496" s="46">
        <f t="shared" ref="G496:H496" si="75">SUM(G475:G495)</f>
        <v>0</v>
      </c>
      <c r="H496" s="46">
        <f t="shared" si="75"/>
        <v>0</v>
      </c>
      <c r="I496" s="48">
        <f>SUM(I475:I495)</f>
        <v>39812.17801369544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76">IF($I496=0,"-",C496/$I496)</f>
        <v>0</v>
      </c>
      <c r="D497" s="49">
        <f t="shared" si="76"/>
        <v>0</v>
      </c>
      <c r="E497" s="49">
        <f t="shared" si="76"/>
        <v>0</v>
      </c>
      <c r="F497" s="49">
        <f>IF($I496=0,"-",F496/$I496)</f>
        <v>1</v>
      </c>
      <c r="G497" s="49">
        <f t="shared" si="76"/>
        <v>0</v>
      </c>
      <c r="H497" s="49">
        <f t="shared" si="76"/>
        <v>0</v>
      </c>
      <c r="I497" s="49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77">SUM(B502:H502)</f>
        <v>0</v>
      </c>
    </row>
    <row r="503" spans="1:9" ht="15">
      <c r="A503" s="28" t="s">
        <v>9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77"/>
        <v>0</v>
      </c>
    </row>
    <row r="504" spans="1:9" ht="15">
      <c r="A504" s="27" t="s">
        <v>10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77"/>
        <v>0</v>
      </c>
    </row>
    <row r="505" spans="1:9" ht="15">
      <c r="A505" s="28" t="s">
        <v>11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77"/>
        <v>0</v>
      </c>
    </row>
    <row r="506" spans="1:9" ht="15">
      <c r="A506" s="27" t="s">
        <v>12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77"/>
        <v>0</v>
      </c>
    </row>
    <row r="507" spans="1:9" ht="15">
      <c r="A507" s="28" t="s">
        <v>13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77"/>
        <v>0</v>
      </c>
    </row>
    <row r="508" spans="1:9" ht="15">
      <c r="A508" s="27" t="s">
        <v>14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15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77"/>
        <v>0</v>
      </c>
    </row>
    <row r="510" spans="1:9" ht="15">
      <c r="A510" s="27" t="s">
        <v>16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17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18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77"/>
        <v>0</v>
      </c>
    </row>
    <row r="513" spans="1:9" ht="15">
      <c r="A513" s="28" t="s">
        <v>139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19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20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77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59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77"/>
        <v>0</v>
      </c>
    </row>
    <row r="518" spans="1:9" ht="15">
      <c r="A518" s="27" t="s">
        <v>22</v>
      </c>
      <c r="B518" s="380"/>
      <c r="C518" s="381"/>
      <c r="D518" s="381"/>
      <c r="E518" s="382"/>
      <c r="F518" s="41">
        <v>0</v>
      </c>
      <c r="G518" s="380"/>
      <c r="H518" s="382"/>
      <c r="I518" s="43">
        <f t="shared" si="77"/>
        <v>0</v>
      </c>
    </row>
    <row r="519" spans="1:9" ht="15">
      <c r="A519" s="29" t="s">
        <v>23</v>
      </c>
      <c r="B519" s="380"/>
      <c r="C519" s="381"/>
      <c r="D519" s="381"/>
      <c r="E519" s="382"/>
      <c r="F519" s="44">
        <v>0</v>
      </c>
      <c r="G519" s="380"/>
      <c r="H519" s="382"/>
      <c r="I519" s="40">
        <f t="shared" si="77"/>
        <v>0</v>
      </c>
    </row>
    <row r="520" spans="1:9" ht="15">
      <c r="A520" s="27" t="s">
        <v>24</v>
      </c>
      <c r="B520" s="380"/>
      <c r="C520" s="381"/>
      <c r="D520" s="381"/>
      <c r="E520" s="382"/>
      <c r="F520" s="41">
        <v>0</v>
      </c>
      <c r="G520" s="380"/>
      <c r="H520" s="382"/>
      <c r="I520" s="43">
        <f t="shared" si="77"/>
        <v>0</v>
      </c>
    </row>
    <row r="521" spans="1:9" ht="15.75" thickBot="1">
      <c r="A521" s="29" t="s">
        <v>25</v>
      </c>
      <c r="B521" s="383"/>
      <c r="C521" s="384"/>
      <c r="D521" s="384"/>
      <c r="E521" s="385"/>
      <c r="F521" s="44">
        <v>0</v>
      </c>
      <c r="G521" s="383"/>
      <c r="H521" s="385"/>
      <c r="I521" s="40">
        <f t="shared" si="77"/>
        <v>0</v>
      </c>
    </row>
    <row r="522" spans="1:9" ht="15">
      <c r="A522" s="30" t="s">
        <v>26</v>
      </c>
      <c r="B522" s="46">
        <f>SUM(B501:B521)</f>
        <v>0</v>
      </c>
      <c r="C522" s="46">
        <f t="shared" ref="C522:E522" si="78">SUM(C501:C521)</f>
        <v>0</v>
      </c>
      <c r="D522" s="46">
        <f t="shared" si="78"/>
        <v>0</v>
      </c>
      <c r="E522" s="46">
        <f t="shared" si="78"/>
        <v>0</v>
      </c>
      <c r="F522" s="46">
        <f>SUM(F501:F521)</f>
        <v>0</v>
      </c>
      <c r="G522" s="46">
        <f t="shared" ref="G522:H522" si="79">SUM(G501:G521)</f>
        <v>0</v>
      </c>
      <c r="H522" s="46">
        <f t="shared" si="79"/>
        <v>0</v>
      </c>
      <c r="I522" s="48">
        <f>SUM(I501:I521)</f>
        <v>0</v>
      </c>
    </row>
    <row r="523" spans="1:9" ht="15" thickBot="1">
      <c r="A523" s="31" t="s">
        <v>86</v>
      </c>
      <c r="B523" s="57" t="str">
        <f>IF($I522=0,"-",B522/$I522)</f>
        <v>-</v>
      </c>
      <c r="C523" s="57" t="str">
        <f t="shared" ref="C523:H523" si="80">IF($I522=0,"-",C522/$I522)</f>
        <v>-</v>
      </c>
      <c r="D523" s="57" t="str">
        <f t="shared" si="80"/>
        <v>-</v>
      </c>
      <c r="E523" s="57" t="str">
        <f t="shared" si="80"/>
        <v>-</v>
      </c>
      <c r="F523" s="57" t="str">
        <f t="shared" si="80"/>
        <v>-</v>
      </c>
      <c r="G523" s="57" t="str">
        <f t="shared" si="80"/>
        <v>-</v>
      </c>
      <c r="H523" s="57" t="str">
        <f t="shared" si="80"/>
        <v>-</v>
      </c>
      <c r="I523" s="57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81">SUM(B528:H528)</f>
        <v>0</v>
      </c>
    </row>
    <row r="529" spans="1:9" ht="15">
      <c r="A529" s="28" t="s">
        <v>9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81"/>
        <v>0</v>
      </c>
    </row>
    <row r="530" spans="1:9" ht="15">
      <c r="A530" s="27" t="s">
        <v>10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81"/>
        <v>0</v>
      </c>
    </row>
    <row r="531" spans="1:9" ht="15">
      <c r="A531" s="28" t="s">
        <v>11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81"/>
        <v>0</v>
      </c>
    </row>
    <row r="532" spans="1:9" ht="15">
      <c r="A532" s="27" t="s">
        <v>12</v>
      </c>
      <c r="B532" s="380"/>
      <c r="C532" s="381"/>
      <c r="D532" s="381"/>
      <c r="E532" s="382"/>
      <c r="F532" s="41">
        <v>50.59264514790226</v>
      </c>
      <c r="G532" s="380"/>
      <c r="H532" s="382"/>
      <c r="I532" s="43">
        <f t="shared" si="81"/>
        <v>50.59264514790226</v>
      </c>
    </row>
    <row r="533" spans="1:9" ht="15">
      <c r="A533" s="28" t="s">
        <v>13</v>
      </c>
      <c r="B533" s="380"/>
      <c r="C533" s="381"/>
      <c r="D533" s="381"/>
      <c r="E533" s="382"/>
      <c r="F533" s="44">
        <v>0</v>
      </c>
      <c r="G533" s="380"/>
      <c r="H533" s="382"/>
      <c r="I533" s="40">
        <f t="shared" si="81"/>
        <v>0</v>
      </c>
    </row>
    <row r="534" spans="1:9" ht="15">
      <c r="A534" s="27" t="s">
        <v>14</v>
      </c>
      <c r="B534" s="380"/>
      <c r="C534" s="381"/>
      <c r="D534" s="381"/>
      <c r="E534" s="382"/>
      <c r="F534" s="41">
        <v>377.16406845694348</v>
      </c>
      <c r="G534" s="380"/>
      <c r="H534" s="382"/>
      <c r="I534" s="43">
        <f>SUM(B534:H534)</f>
        <v>377.16406845694348</v>
      </c>
    </row>
    <row r="535" spans="1:9" ht="15">
      <c r="A535" s="28" t="s">
        <v>15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81"/>
        <v>0</v>
      </c>
    </row>
    <row r="536" spans="1:9" ht="15">
      <c r="A536" s="27" t="s">
        <v>16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17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18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81"/>
        <v>0</v>
      </c>
    </row>
    <row r="539" spans="1:9" ht="15">
      <c r="A539" s="28" t="s">
        <v>139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19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20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81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59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81"/>
        <v>0</v>
      </c>
    </row>
    <row r="544" spans="1:9" ht="15">
      <c r="A544" s="27" t="s">
        <v>22</v>
      </c>
      <c r="B544" s="380"/>
      <c r="C544" s="381"/>
      <c r="D544" s="381"/>
      <c r="E544" s="382"/>
      <c r="F544" s="41">
        <v>0</v>
      </c>
      <c r="G544" s="380"/>
      <c r="H544" s="382"/>
      <c r="I544" s="43">
        <f t="shared" si="81"/>
        <v>0</v>
      </c>
    </row>
    <row r="545" spans="1:9" ht="15">
      <c r="A545" s="29" t="s">
        <v>23</v>
      </c>
      <c r="B545" s="380"/>
      <c r="C545" s="381"/>
      <c r="D545" s="381"/>
      <c r="E545" s="382"/>
      <c r="F545" s="44">
        <v>0</v>
      </c>
      <c r="G545" s="380"/>
      <c r="H545" s="382"/>
      <c r="I545" s="40">
        <f t="shared" si="81"/>
        <v>0</v>
      </c>
    </row>
    <row r="546" spans="1:9" ht="15">
      <c r="A546" s="27" t="s">
        <v>24</v>
      </c>
      <c r="B546" s="380"/>
      <c r="C546" s="381"/>
      <c r="D546" s="381"/>
      <c r="E546" s="382"/>
      <c r="F546" s="41">
        <v>0</v>
      </c>
      <c r="G546" s="380"/>
      <c r="H546" s="382"/>
      <c r="I546" s="43">
        <f t="shared" si="81"/>
        <v>0</v>
      </c>
    </row>
    <row r="547" spans="1:9" ht="15.75" thickBot="1">
      <c r="A547" s="29" t="s">
        <v>25</v>
      </c>
      <c r="B547" s="383"/>
      <c r="C547" s="384"/>
      <c r="D547" s="384"/>
      <c r="E547" s="385"/>
      <c r="F547" s="44">
        <v>0</v>
      </c>
      <c r="G547" s="383"/>
      <c r="H547" s="385"/>
      <c r="I547" s="40">
        <f t="shared" si="81"/>
        <v>0</v>
      </c>
    </row>
    <row r="548" spans="1:9" ht="15">
      <c r="A548" s="30" t="s">
        <v>26</v>
      </c>
      <c r="B548" s="46">
        <f>SUM(B527:B547)</f>
        <v>0</v>
      </c>
      <c r="C548" s="46">
        <f t="shared" ref="C548:H548" si="82">SUM(C527:C547)</f>
        <v>0</v>
      </c>
      <c r="D548" s="46">
        <f t="shared" si="82"/>
        <v>0</v>
      </c>
      <c r="E548" s="46">
        <f t="shared" si="82"/>
        <v>0</v>
      </c>
      <c r="F548" s="46">
        <f t="shared" si="82"/>
        <v>427.75671360484574</v>
      </c>
      <c r="G548" s="46">
        <f t="shared" si="82"/>
        <v>0</v>
      </c>
      <c r="H548" s="46">
        <f t="shared" si="82"/>
        <v>0</v>
      </c>
      <c r="I548" s="48">
        <f>SUM(I527:I547)</f>
        <v>427.75671360484574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83">IF($I548=0,"-",C548/$I548)</f>
        <v>0</v>
      </c>
      <c r="D549" s="49">
        <f t="shared" si="83"/>
        <v>0</v>
      </c>
      <c r="E549" s="49">
        <f t="shared" si="83"/>
        <v>0</v>
      </c>
      <c r="F549" s="49">
        <f t="shared" si="83"/>
        <v>1</v>
      </c>
      <c r="G549" s="49">
        <f t="shared" si="83"/>
        <v>0</v>
      </c>
      <c r="H549" s="49">
        <f t="shared" si="83"/>
        <v>0</v>
      </c>
      <c r="I549" s="49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84">SUM(B554:H554)</f>
        <v>0</v>
      </c>
    </row>
    <row r="555" spans="1:9" ht="15">
      <c r="A555" s="28" t="s">
        <v>9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84"/>
        <v>0</v>
      </c>
    </row>
    <row r="556" spans="1:9" ht="15">
      <c r="A556" s="27" t="s">
        <v>10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84"/>
        <v>0</v>
      </c>
    </row>
    <row r="557" spans="1:9" ht="15">
      <c r="A557" s="28" t="s">
        <v>11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12</v>
      </c>
      <c r="B558" s="380"/>
      <c r="C558" s="381"/>
      <c r="D558" s="381"/>
      <c r="E558" s="382"/>
      <c r="F558" s="41">
        <v>16.494308501606003</v>
      </c>
      <c r="G558" s="380"/>
      <c r="H558" s="382"/>
      <c r="I558" s="43">
        <f t="shared" si="84"/>
        <v>16.494308501606003</v>
      </c>
    </row>
    <row r="559" spans="1:9" ht="15">
      <c r="A559" s="28" t="s">
        <v>13</v>
      </c>
      <c r="B559" s="380"/>
      <c r="C559" s="381"/>
      <c r="D559" s="381"/>
      <c r="E559" s="382"/>
      <c r="F559" s="44">
        <v>1444</v>
      </c>
      <c r="G559" s="380"/>
      <c r="H559" s="382"/>
      <c r="I559" s="40">
        <f t="shared" si="84"/>
        <v>1444</v>
      </c>
    </row>
    <row r="560" spans="1:9" ht="15">
      <c r="A560" s="27" t="s">
        <v>14</v>
      </c>
      <c r="B560" s="380"/>
      <c r="C560" s="381"/>
      <c r="D560" s="381"/>
      <c r="E560" s="382"/>
      <c r="F560" s="41">
        <v>0</v>
      </c>
      <c r="G560" s="380"/>
      <c r="H560" s="382"/>
      <c r="I560" s="43">
        <f>SUM(B560:H560)</f>
        <v>0</v>
      </c>
    </row>
    <row r="561" spans="1:9" ht="15">
      <c r="A561" s="28" t="s">
        <v>15</v>
      </c>
      <c r="B561" s="380"/>
      <c r="C561" s="381"/>
      <c r="D561" s="381"/>
      <c r="E561" s="382"/>
      <c r="F561" s="44">
        <v>0</v>
      </c>
      <c r="G561" s="380"/>
      <c r="H561" s="382"/>
      <c r="I561" s="40">
        <f t="shared" si="84"/>
        <v>0</v>
      </c>
    </row>
    <row r="562" spans="1:9" ht="15">
      <c r="A562" s="27" t="s">
        <v>16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17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18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84"/>
        <v>0</v>
      </c>
    </row>
    <row r="565" spans="1:9" ht="15">
      <c r="A565" s="28" t="s">
        <v>139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19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20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84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59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84"/>
        <v>0</v>
      </c>
    </row>
    <row r="570" spans="1:9" ht="15">
      <c r="A570" s="27" t="s">
        <v>22</v>
      </c>
      <c r="B570" s="380"/>
      <c r="C570" s="381"/>
      <c r="D570" s="381"/>
      <c r="E570" s="382"/>
      <c r="F570" s="41">
        <v>0</v>
      </c>
      <c r="G570" s="380"/>
      <c r="H570" s="382"/>
      <c r="I570" s="43">
        <f t="shared" si="84"/>
        <v>0</v>
      </c>
    </row>
    <row r="571" spans="1:9" ht="15">
      <c r="A571" s="29" t="s">
        <v>23</v>
      </c>
      <c r="B571" s="380"/>
      <c r="C571" s="381"/>
      <c r="D571" s="381"/>
      <c r="E571" s="382"/>
      <c r="F571" s="44">
        <v>0</v>
      </c>
      <c r="G571" s="380"/>
      <c r="H571" s="382"/>
      <c r="I571" s="40">
        <f t="shared" si="84"/>
        <v>0</v>
      </c>
    </row>
    <row r="572" spans="1:9" ht="15">
      <c r="A572" s="27" t="s">
        <v>24</v>
      </c>
      <c r="B572" s="380"/>
      <c r="C572" s="381"/>
      <c r="D572" s="381"/>
      <c r="E572" s="382"/>
      <c r="F572" s="41">
        <v>0</v>
      </c>
      <c r="G572" s="380"/>
      <c r="H572" s="382"/>
      <c r="I572" s="43">
        <f t="shared" si="84"/>
        <v>0</v>
      </c>
    </row>
    <row r="573" spans="1:9" ht="15.75" thickBot="1">
      <c r="A573" s="29" t="s">
        <v>25</v>
      </c>
      <c r="B573" s="383"/>
      <c r="C573" s="384"/>
      <c r="D573" s="384"/>
      <c r="E573" s="385"/>
      <c r="F573" s="44">
        <v>0</v>
      </c>
      <c r="G573" s="383"/>
      <c r="H573" s="385"/>
      <c r="I573" s="40">
        <f t="shared" si="84"/>
        <v>0</v>
      </c>
    </row>
    <row r="574" spans="1:9" ht="15">
      <c r="A574" s="34" t="s">
        <v>26</v>
      </c>
      <c r="B574" s="46">
        <f>SUM(B553:B573)</f>
        <v>0</v>
      </c>
      <c r="C574" s="46">
        <f t="shared" ref="C574:H574" si="85">SUM(C553:C573)</f>
        <v>0</v>
      </c>
      <c r="D574" s="46">
        <f t="shared" si="85"/>
        <v>0</v>
      </c>
      <c r="E574" s="46">
        <f t="shared" si="85"/>
        <v>0</v>
      </c>
      <c r="F574" s="46">
        <f t="shared" si="85"/>
        <v>1460.4943085016059</v>
      </c>
      <c r="G574" s="46">
        <f t="shared" si="85"/>
        <v>0</v>
      </c>
      <c r="H574" s="46">
        <f t="shared" si="85"/>
        <v>0</v>
      </c>
      <c r="I574" s="48">
        <f>SUM(I553:I573)</f>
        <v>1460.4943085016059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86">IF($I574=0,"-",C574/$I574)</f>
        <v>0</v>
      </c>
      <c r="D575" s="49">
        <f t="shared" si="86"/>
        <v>0</v>
      </c>
      <c r="E575" s="49">
        <f t="shared" si="86"/>
        <v>0</v>
      </c>
      <c r="F575" s="49">
        <f t="shared" si="86"/>
        <v>1</v>
      </c>
      <c r="G575" s="49">
        <f t="shared" si="86"/>
        <v>0</v>
      </c>
      <c r="H575" s="49">
        <f t="shared" si="86"/>
        <v>0</v>
      </c>
      <c r="I575" s="49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09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38.633847398086651</v>
      </c>
      <c r="C579" s="38">
        <v>0</v>
      </c>
      <c r="D579" s="38">
        <v>7.3661526019133472</v>
      </c>
      <c r="E579" s="38">
        <v>0</v>
      </c>
      <c r="F579" s="396"/>
      <c r="G579" s="38">
        <v>0</v>
      </c>
      <c r="H579" s="39">
        <v>0</v>
      </c>
      <c r="I579" s="40">
        <f>SUM(B579:H579)</f>
        <v>46</v>
      </c>
    </row>
    <row r="580" spans="1:9" ht="15">
      <c r="A580" s="27" t="s">
        <v>8</v>
      </c>
      <c r="B580" s="41">
        <v>3.0565694360527331</v>
      </c>
      <c r="C580" s="41">
        <v>0</v>
      </c>
      <c r="D580" s="41">
        <v>0.94343056394726676</v>
      </c>
      <c r="E580" s="41">
        <v>0</v>
      </c>
      <c r="F580" s="397"/>
      <c r="G580" s="41">
        <v>0</v>
      </c>
      <c r="H580" s="42">
        <v>0</v>
      </c>
      <c r="I580" s="43">
        <f t="shared" ref="I580:I599" si="87">SUM(B580:H580)</f>
        <v>4</v>
      </c>
    </row>
    <row r="581" spans="1:9" ht="15">
      <c r="A581" s="28" t="s">
        <v>9</v>
      </c>
      <c r="B581" s="44">
        <v>41.834115867746682</v>
      </c>
      <c r="C581" s="44">
        <v>0</v>
      </c>
      <c r="D581" s="44">
        <v>10.16588413225332</v>
      </c>
      <c r="E581" s="44">
        <v>0</v>
      </c>
      <c r="F581" s="397"/>
      <c r="G581" s="44">
        <v>0</v>
      </c>
      <c r="H581" s="45">
        <v>0</v>
      </c>
      <c r="I581" s="40">
        <f t="shared" si="87"/>
        <v>52</v>
      </c>
    </row>
    <row r="582" spans="1:9" ht="15">
      <c r="A582" s="27" t="s">
        <v>10</v>
      </c>
      <c r="B582" s="41">
        <v>23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87"/>
        <v>23</v>
      </c>
    </row>
    <row r="583" spans="1:9" ht="15">
      <c r="A583" s="28" t="s">
        <v>11</v>
      </c>
      <c r="B583" s="44">
        <v>0</v>
      </c>
      <c r="C583" s="44">
        <v>0</v>
      </c>
      <c r="D583" s="44">
        <v>0</v>
      </c>
      <c r="E583" s="44">
        <v>0</v>
      </c>
      <c r="F583" s="397"/>
      <c r="G583" s="44">
        <v>0</v>
      </c>
      <c r="H583" s="45">
        <v>0</v>
      </c>
      <c r="I583" s="40">
        <f>SUM(B583:H583)</f>
        <v>0</v>
      </c>
    </row>
    <row r="584" spans="1:9" ht="15">
      <c r="A584" s="27" t="s">
        <v>12</v>
      </c>
      <c r="B584" s="41">
        <v>0</v>
      </c>
      <c r="C584" s="41">
        <v>0</v>
      </c>
      <c r="D584" s="41">
        <v>5.03666311371073E-2</v>
      </c>
      <c r="E584" s="41">
        <v>1.4725948330721368</v>
      </c>
      <c r="F584" s="397"/>
      <c r="G584" s="41">
        <v>0</v>
      </c>
      <c r="H584" s="42">
        <v>0</v>
      </c>
      <c r="I584" s="43">
        <f t="shared" si="87"/>
        <v>1.5229614642092442</v>
      </c>
    </row>
    <row r="585" spans="1:9" ht="15">
      <c r="A585" s="28" t="s">
        <v>13</v>
      </c>
      <c r="B585" s="44">
        <v>0</v>
      </c>
      <c r="C585" s="44">
        <v>0</v>
      </c>
      <c r="D585" s="44">
        <v>0</v>
      </c>
      <c r="E585" s="44">
        <v>57</v>
      </c>
      <c r="F585" s="397"/>
      <c r="G585" s="44">
        <v>0</v>
      </c>
      <c r="H585" s="45">
        <v>0</v>
      </c>
      <c r="I585" s="40">
        <f t="shared" si="87"/>
        <v>57</v>
      </c>
    </row>
    <row r="586" spans="1:9" ht="15">
      <c r="A586" s="27" t="s">
        <v>14</v>
      </c>
      <c r="B586" s="41">
        <v>0</v>
      </c>
      <c r="C586" s="41">
        <v>0</v>
      </c>
      <c r="D586" s="41">
        <v>0.18202631021975318</v>
      </c>
      <c r="E586" s="41">
        <v>84.91248049020686</v>
      </c>
      <c r="F586" s="397"/>
      <c r="G586" s="41">
        <v>0</v>
      </c>
      <c r="H586" s="42">
        <v>0</v>
      </c>
      <c r="I586" s="43">
        <f>SUM(B586:H586)</f>
        <v>85.094506800426615</v>
      </c>
    </row>
    <row r="587" spans="1:9" ht="15">
      <c r="A587" s="28" t="s">
        <v>15</v>
      </c>
      <c r="B587" s="44">
        <v>2973.5178997658277</v>
      </c>
      <c r="C587" s="44">
        <v>45.125646491378092</v>
      </c>
      <c r="D587" s="44">
        <v>53.356453742793931</v>
      </c>
      <c r="E587" s="44">
        <v>0</v>
      </c>
      <c r="F587" s="397"/>
      <c r="G587" s="44">
        <v>0</v>
      </c>
      <c r="H587" s="45">
        <v>0</v>
      </c>
      <c r="I587" s="40">
        <f t="shared" si="87"/>
        <v>3071.9999999999995</v>
      </c>
    </row>
    <row r="588" spans="1:9" ht="15">
      <c r="A588" s="27" t="s">
        <v>16</v>
      </c>
      <c r="B588" s="41">
        <v>317.71295848626721</v>
      </c>
      <c r="C588" s="41">
        <v>38.482918238840803</v>
      </c>
      <c r="D588" s="41">
        <v>8.2977607293832971</v>
      </c>
      <c r="E588" s="41">
        <v>18.50636254550869</v>
      </c>
      <c r="F588" s="397"/>
      <c r="G588" s="41">
        <v>0</v>
      </c>
      <c r="H588" s="42">
        <v>0</v>
      </c>
      <c r="I588" s="43">
        <f>SUM(B588:H588)</f>
        <v>383</v>
      </c>
    </row>
    <row r="589" spans="1:9" ht="15">
      <c r="A589" s="28" t="s">
        <v>17</v>
      </c>
      <c r="B589" s="44">
        <v>103.51105949424563</v>
      </c>
      <c r="C589" s="44">
        <v>0.56085342546559624</v>
      </c>
      <c r="D589" s="44">
        <v>13.137252068563591</v>
      </c>
      <c r="E589" s="44">
        <v>1.7908350117251741</v>
      </c>
      <c r="F589" s="397"/>
      <c r="G589" s="44">
        <v>0</v>
      </c>
      <c r="H589" s="45">
        <v>0</v>
      </c>
      <c r="I589" s="40">
        <f>SUM(B589:H589)</f>
        <v>118.99999999999999</v>
      </c>
    </row>
    <row r="590" spans="1:9" ht="15">
      <c r="A590" s="27" t="s">
        <v>18</v>
      </c>
      <c r="B590" s="41">
        <v>0</v>
      </c>
      <c r="C590" s="41">
        <v>0</v>
      </c>
      <c r="D590" s="41">
        <v>0</v>
      </c>
      <c r="E590" s="41">
        <v>0</v>
      </c>
      <c r="F590" s="397"/>
      <c r="G590" s="41">
        <v>0</v>
      </c>
      <c r="H590" s="42">
        <v>0</v>
      </c>
      <c r="I590" s="43">
        <f t="shared" si="87"/>
        <v>0</v>
      </c>
    </row>
    <row r="591" spans="1:9" ht="15">
      <c r="A591" s="28" t="s">
        <v>139</v>
      </c>
      <c r="B591" s="44">
        <v>2111.3580868493564</v>
      </c>
      <c r="C591" s="44">
        <v>332.72212991319651</v>
      </c>
      <c r="D591" s="44">
        <v>64.891195352127241</v>
      </c>
      <c r="E591" s="44">
        <v>51.096587885319991</v>
      </c>
      <c r="F591" s="397"/>
      <c r="G591" s="44">
        <v>0</v>
      </c>
      <c r="H591" s="45">
        <v>0</v>
      </c>
      <c r="I591" s="40">
        <f>SUM(B591:H591)</f>
        <v>2560.0680000000002</v>
      </c>
    </row>
    <row r="592" spans="1:9" ht="15">
      <c r="A592" s="27" t="s">
        <v>19</v>
      </c>
      <c r="B592" s="41">
        <v>0</v>
      </c>
      <c r="C592" s="41">
        <v>0</v>
      </c>
      <c r="D592" s="41">
        <v>0</v>
      </c>
      <c r="E592" s="41">
        <v>0</v>
      </c>
      <c r="F592" s="397"/>
      <c r="G592" s="41">
        <v>0</v>
      </c>
      <c r="H592" s="42">
        <v>0</v>
      </c>
      <c r="I592" s="43">
        <f>SUM(B592:H592)</f>
        <v>0</v>
      </c>
    </row>
    <row r="593" spans="1:41" ht="15">
      <c r="A593" s="28" t="s">
        <v>20</v>
      </c>
      <c r="B593" s="44">
        <v>0</v>
      </c>
      <c r="C593" s="44">
        <v>0</v>
      </c>
      <c r="D593" s="44">
        <v>0</v>
      </c>
      <c r="E593" s="44">
        <v>0</v>
      </c>
      <c r="F593" s="397"/>
      <c r="G593" s="44">
        <v>0</v>
      </c>
      <c r="H593" s="45">
        <v>0</v>
      </c>
      <c r="I593" s="40">
        <f t="shared" si="87"/>
        <v>0</v>
      </c>
    </row>
    <row r="594" spans="1:41" ht="15">
      <c r="A594" s="27" t="s">
        <v>21</v>
      </c>
      <c r="B594" s="41">
        <v>77.566854813730728</v>
      </c>
      <c r="C594" s="41">
        <v>0</v>
      </c>
      <c r="D594" s="41">
        <v>1.4331451862692663</v>
      </c>
      <c r="E594" s="41">
        <v>0</v>
      </c>
      <c r="F594" s="397"/>
      <c r="G594" s="41">
        <v>0</v>
      </c>
      <c r="H594" s="42">
        <v>0</v>
      </c>
      <c r="I594" s="43">
        <f>SUM(B594:H594)</f>
        <v>79</v>
      </c>
    </row>
    <row r="595" spans="1:41" ht="15">
      <c r="A595" s="29" t="s">
        <v>59</v>
      </c>
      <c r="B595" s="44">
        <v>98.491170278046184</v>
      </c>
      <c r="C595" s="44">
        <v>0</v>
      </c>
      <c r="D595" s="44">
        <v>17.508829721953806</v>
      </c>
      <c r="E595" s="44">
        <v>0</v>
      </c>
      <c r="F595" s="397"/>
      <c r="G595" s="44">
        <v>0</v>
      </c>
      <c r="H595" s="45">
        <v>0</v>
      </c>
      <c r="I595" s="40">
        <f t="shared" si="87"/>
        <v>115.99999999999999</v>
      </c>
    </row>
    <row r="596" spans="1:41" ht="15">
      <c r="A596" s="27" t="s">
        <v>22</v>
      </c>
      <c r="B596" s="41">
        <v>198.16568196318215</v>
      </c>
      <c r="C596" s="41">
        <v>0</v>
      </c>
      <c r="D596" s="41">
        <v>12.222704332817822</v>
      </c>
      <c r="E596" s="41">
        <v>0</v>
      </c>
      <c r="F596" s="397"/>
      <c r="G596" s="41">
        <v>0</v>
      </c>
      <c r="H596" s="42">
        <v>0</v>
      </c>
      <c r="I596" s="43">
        <f t="shared" si="87"/>
        <v>210.38838629599996</v>
      </c>
    </row>
    <row r="597" spans="1:41" ht="15">
      <c r="A597" s="29" t="s">
        <v>23</v>
      </c>
      <c r="B597" s="44">
        <v>454.88003270304648</v>
      </c>
      <c r="C597" s="44">
        <v>0</v>
      </c>
      <c r="D597" s="44">
        <v>0</v>
      </c>
      <c r="E597" s="44">
        <v>0</v>
      </c>
      <c r="F597" s="397"/>
      <c r="G597" s="44">
        <v>0</v>
      </c>
      <c r="H597" s="45">
        <v>0</v>
      </c>
      <c r="I597" s="40">
        <f t="shared" si="87"/>
        <v>454.88003270304648</v>
      </c>
    </row>
    <row r="598" spans="1:41" ht="15">
      <c r="A598" s="27" t="s">
        <v>24</v>
      </c>
      <c r="B598" s="41">
        <v>1015.7550939699943</v>
      </c>
      <c r="C598" s="41">
        <v>6.4397060300058628</v>
      </c>
      <c r="D598" s="41">
        <v>0</v>
      </c>
      <c r="E598" s="41">
        <v>0</v>
      </c>
      <c r="F598" s="397"/>
      <c r="G598" s="41">
        <v>0</v>
      </c>
      <c r="H598" s="42">
        <v>0</v>
      </c>
      <c r="I598" s="43">
        <f t="shared" si="87"/>
        <v>1022.1948000000001</v>
      </c>
    </row>
    <row r="599" spans="1:41" ht="15.75" thickBot="1">
      <c r="A599" s="29" t="s">
        <v>25</v>
      </c>
      <c r="B599" s="44">
        <v>1027.1268066668056</v>
      </c>
      <c r="C599" s="44">
        <v>0</v>
      </c>
      <c r="D599" s="44">
        <v>2265.358548679259</v>
      </c>
      <c r="E599" s="44">
        <v>499.20214299053362</v>
      </c>
      <c r="F599" s="398"/>
      <c r="G599" s="44">
        <v>1552.0273057010943</v>
      </c>
      <c r="H599" s="45">
        <v>0.40404399910666805</v>
      </c>
      <c r="I599" s="40">
        <f t="shared" si="87"/>
        <v>5344.1188480367991</v>
      </c>
    </row>
    <row r="600" spans="1:41" ht="15">
      <c r="A600" s="30" t="s">
        <v>26</v>
      </c>
      <c r="B600" s="46">
        <f>SUM(B579:B599)</f>
        <v>8484.6101776923897</v>
      </c>
      <c r="C600" s="46">
        <f t="shared" ref="C600:H600" si="88">SUM(C579:C599)</f>
        <v>423.33125409888686</v>
      </c>
      <c r="D600" s="46">
        <f t="shared" si="88"/>
        <v>2454.9137500526385</v>
      </c>
      <c r="E600" s="46">
        <f t="shared" si="88"/>
        <v>713.98100375636648</v>
      </c>
      <c r="F600" s="46">
        <f t="shared" si="88"/>
        <v>0</v>
      </c>
      <c r="G600" s="46">
        <f t="shared" si="88"/>
        <v>1552.0273057010943</v>
      </c>
      <c r="H600" s="47">
        <f t="shared" si="88"/>
        <v>0.40404399910666805</v>
      </c>
      <c r="I600" s="48">
        <f>SUM(I579:I599)</f>
        <v>13629.267535300482</v>
      </c>
    </row>
    <row r="601" spans="1:41" ht="15" thickBot="1">
      <c r="A601" s="31" t="s">
        <v>86</v>
      </c>
      <c r="B601" s="49">
        <f>IF($I600=0,"-",B600/$I600)</f>
        <v>0.62252869831169044</v>
      </c>
      <c r="C601" s="49">
        <f t="shared" ref="C601:H601" si="89">IF($I600=0,"-",C600/$I600)</f>
        <v>3.1060455230072916E-2</v>
      </c>
      <c r="D601" s="49">
        <f t="shared" si="89"/>
        <v>0.18012073970184309</v>
      </c>
      <c r="E601" s="49">
        <f t="shared" si="89"/>
        <v>5.2385867538891587E-2</v>
      </c>
      <c r="F601" s="49">
        <f t="shared" si="89"/>
        <v>0</v>
      </c>
      <c r="G601" s="49">
        <f t="shared" si="89"/>
        <v>0.1138745938973805</v>
      </c>
      <c r="H601" s="49">
        <f t="shared" si="89"/>
        <v>2.9645320121582029E-5</v>
      </c>
      <c r="I601" s="49">
        <f>SUM(B601:H601)</f>
        <v>1.0000000000000002</v>
      </c>
    </row>
    <row r="602" spans="1:41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1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1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1" ht="15">
      <c r="A605" s="26" t="s">
        <v>7</v>
      </c>
      <c r="B605" s="38">
        <v>119.80800000000001</v>
      </c>
      <c r="C605" s="38">
        <v>0</v>
      </c>
      <c r="D605" s="38">
        <v>8.1920000000000002</v>
      </c>
      <c r="E605" s="38">
        <v>0</v>
      </c>
      <c r="F605" s="396"/>
      <c r="G605" s="38">
        <v>0</v>
      </c>
      <c r="H605" s="39">
        <v>0</v>
      </c>
      <c r="I605" s="40">
        <f>SUM(B605:H605)</f>
        <v>128</v>
      </c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">
      <c r="A606" s="27" t="s">
        <v>8</v>
      </c>
      <c r="B606" s="41">
        <v>77.688000000000002</v>
      </c>
      <c r="C606" s="41">
        <v>0</v>
      </c>
      <c r="D606" s="41">
        <v>5.3120000000000003</v>
      </c>
      <c r="E606" s="41">
        <v>0</v>
      </c>
      <c r="F606" s="397"/>
      <c r="G606" s="41">
        <v>0</v>
      </c>
      <c r="H606" s="42">
        <v>0</v>
      </c>
      <c r="I606" s="43">
        <f t="shared" ref="I606:I625" si="90">SUM(B606:H606)</f>
        <v>83</v>
      </c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">
      <c r="A607" s="28" t="s">
        <v>9</v>
      </c>
      <c r="B607" s="44">
        <v>538.20000000000005</v>
      </c>
      <c r="C607" s="44">
        <v>0</v>
      </c>
      <c r="D607" s="44">
        <v>36.800000000000004</v>
      </c>
      <c r="E607" s="44">
        <v>0</v>
      </c>
      <c r="F607" s="397"/>
      <c r="G607" s="44">
        <v>0</v>
      </c>
      <c r="H607" s="45">
        <v>0</v>
      </c>
      <c r="I607" s="40">
        <f t="shared" si="90"/>
        <v>575</v>
      </c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">
      <c r="A608" s="27" t="s">
        <v>10</v>
      </c>
      <c r="B608" s="41">
        <v>2119.1040000000003</v>
      </c>
      <c r="C608" s="41">
        <v>0</v>
      </c>
      <c r="D608" s="41">
        <v>144.89600000000002</v>
      </c>
      <c r="E608" s="41">
        <v>0</v>
      </c>
      <c r="F608" s="397"/>
      <c r="G608" s="41">
        <v>0</v>
      </c>
      <c r="H608" s="42">
        <v>0</v>
      </c>
      <c r="I608" s="43">
        <f t="shared" si="90"/>
        <v>2264.0000000000005</v>
      </c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">
      <c r="A609" s="28" t="s">
        <v>11</v>
      </c>
      <c r="B609" s="44">
        <v>3.7439999999999998</v>
      </c>
      <c r="C609" s="44">
        <v>0</v>
      </c>
      <c r="D609" s="44">
        <v>0.25600000000000001</v>
      </c>
      <c r="E609" s="44">
        <v>0</v>
      </c>
      <c r="F609" s="397"/>
      <c r="G609" s="44">
        <v>0</v>
      </c>
      <c r="H609" s="45">
        <v>0</v>
      </c>
      <c r="I609" s="40">
        <f>SUM(B609:H609)</f>
        <v>4</v>
      </c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">
      <c r="A610" s="27" t="s">
        <v>12</v>
      </c>
      <c r="B610" s="41">
        <v>0</v>
      </c>
      <c r="C610" s="41">
        <v>0</v>
      </c>
      <c r="D610" s="41">
        <v>0</v>
      </c>
      <c r="E610" s="41">
        <v>0</v>
      </c>
      <c r="F610" s="397"/>
      <c r="G610" s="41">
        <v>0</v>
      </c>
      <c r="H610" s="42">
        <v>0</v>
      </c>
      <c r="I610" s="43">
        <f t="shared" si="90"/>
        <v>0</v>
      </c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">
      <c r="A611" s="28" t="s">
        <v>13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90"/>
        <v>0</v>
      </c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">
      <c r="A612" s="27" t="s">
        <v>14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">
      <c r="A613" s="28" t="s">
        <v>15</v>
      </c>
      <c r="B613" s="44">
        <v>9813.2219999999998</v>
      </c>
      <c r="C613" s="44">
        <v>0</v>
      </c>
      <c r="D613" s="44">
        <v>772.77799999999991</v>
      </c>
      <c r="E613" s="44">
        <v>0</v>
      </c>
      <c r="F613" s="397"/>
      <c r="G613" s="44">
        <v>0</v>
      </c>
      <c r="H613" s="45">
        <v>0</v>
      </c>
      <c r="I613" s="40">
        <f t="shared" si="90"/>
        <v>10586</v>
      </c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">
      <c r="A614" s="27" t="s">
        <v>16</v>
      </c>
      <c r="B614" s="41">
        <v>1748.3220000000001</v>
      </c>
      <c r="C614" s="41">
        <v>0</v>
      </c>
      <c r="D614" s="41">
        <v>137.678</v>
      </c>
      <c r="E614" s="41">
        <v>0</v>
      </c>
      <c r="F614" s="397"/>
      <c r="G614" s="41">
        <v>0</v>
      </c>
      <c r="H614" s="42">
        <v>0</v>
      </c>
      <c r="I614" s="43">
        <f>SUM(B614:H614)</f>
        <v>1886</v>
      </c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">
      <c r="A615" s="28" t="s">
        <v>17</v>
      </c>
      <c r="B615" s="44">
        <v>537.66</v>
      </c>
      <c r="C615" s="44">
        <v>0</v>
      </c>
      <c r="D615" s="44">
        <v>42.339999999999996</v>
      </c>
      <c r="E615" s="44">
        <v>0</v>
      </c>
      <c r="F615" s="397"/>
      <c r="G615" s="44">
        <v>0</v>
      </c>
      <c r="H615" s="45">
        <v>0</v>
      </c>
      <c r="I615" s="40">
        <f>SUM(B615:H615)</f>
        <v>580</v>
      </c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">
      <c r="A616" s="27" t="s">
        <v>18</v>
      </c>
      <c r="B616" s="41">
        <v>0</v>
      </c>
      <c r="C616" s="41">
        <v>0</v>
      </c>
      <c r="D616" s="41">
        <v>0</v>
      </c>
      <c r="E616" s="41">
        <v>0</v>
      </c>
      <c r="F616" s="397"/>
      <c r="G616" s="41">
        <v>0</v>
      </c>
      <c r="H616" s="42">
        <v>0</v>
      </c>
      <c r="I616" s="43">
        <f t="shared" si="90"/>
        <v>0</v>
      </c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">
      <c r="A617" s="28" t="s">
        <v>139</v>
      </c>
      <c r="B617" s="44">
        <v>4167.4815504993621</v>
      </c>
      <c r="C617" s="44">
        <v>0</v>
      </c>
      <c r="D617" s="44">
        <v>1316.0468054208511</v>
      </c>
      <c r="E617" s="44">
        <v>0</v>
      </c>
      <c r="F617" s="397"/>
      <c r="G617" s="44">
        <v>0</v>
      </c>
      <c r="H617" s="45">
        <v>0</v>
      </c>
      <c r="I617" s="40">
        <f>SUM(B617:H617)</f>
        <v>5483.5283559202135</v>
      </c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">
      <c r="A618" s="27" t="s">
        <v>19</v>
      </c>
      <c r="B618" s="41">
        <v>0</v>
      </c>
      <c r="C618" s="41">
        <v>0</v>
      </c>
      <c r="D618" s="41">
        <v>0</v>
      </c>
      <c r="E618" s="41">
        <v>0</v>
      </c>
      <c r="F618" s="397"/>
      <c r="G618" s="41">
        <v>0</v>
      </c>
      <c r="H618" s="42">
        <v>0</v>
      </c>
      <c r="I618" s="43">
        <f>SUM(B618:H618)</f>
        <v>0</v>
      </c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">
      <c r="A619" s="28" t="s">
        <v>20</v>
      </c>
      <c r="B619" s="44">
        <v>0</v>
      </c>
      <c r="C619" s="44">
        <v>0</v>
      </c>
      <c r="D619" s="44">
        <v>0</v>
      </c>
      <c r="E619" s="44">
        <v>0</v>
      </c>
      <c r="F619" s="397"/>
      <c r="G619" s="44">
        <v>0</v>
      </c>
      <c r="H619" s="45">
        <v>0</v>
      </c>
      <c r="I619" s="40">
        <f t="shared" si="90"/>
        <v>0</v>
      </c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">
      <c r="A621" s="29" t="s">
        <v>59</v>
      </c>
      <c r="B621" s="44">
        <v>9860.880000000001</v>
      </c>
      <c r="C621" s="44">
        <v>0</v>
      </c>
      <c r="D621" s="44">
        <v>1035.1200000000001</v>
      </c>
      <c r="E621" s="44">
        <v>0</v>
      </c>
      <c r="F621" s="397"/>
      <c r="G621" s="44">
        <v>0</v>
      </c>
      <c r="H621" s="45">
        <v>0</v>
      </c>
      <c r="I621" s="40">
        <f t="shared" si="90"/>
        <v>10896.000000000002</v>
      </c>
      <c r="AF621" s="15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">
      <c r="A622" s="27" t="s">
        <v>22</v>
      </c>
      <c r="B622" s="41">
        <v>474.29473439681999</v>
      </c>
      <c r="C622" s="41">
        <v>0</v>
      </c>
      <c r="D622" s="41">
        <v>49.787845047179999</v>
      </c>
      <c r="E622" s="41">
        <v>0</v>
      </c>
      <c r="F622" s="397"/>
      <c r="G622" s="41">
        <v>0</v>
      </c>
      <c r="H622" s="42">
        <v>0</v>
      </c>
      <c r="I622" s="43">
        <f t="shared" si="90"/>
        <v>524.08257944399998</v>
      </c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">
      <c r="A623" s="29" t="s">
        <v>23</v>
      </c>
      <c r="B623" s="44">
        <v>184.46280923721719</v>
      </c>
      <c r="C623" s="44">
        <v>0</v>
      </c>
      <c r="D623" s="44">
        <v>401.30225143599881</v>
      </c>
      <c r="E623" s="44">
        <v>0</v>
      </c>
      <c r="F623" s="397"/>
      <c r="G623" s="44">
        <v>0</v>
      </c>
      <c r="H623" s="45">
        <v>0</v>
      </c>
      <c r="I623" s="40">
        <f t="shared" si="90"/>
        <v>585.765060673216</v>
      </c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">
      <c r="A624" s="27" t="s">
        <v>24</v>
      </c>
      <c r="B624" s="41">
        <v>2562.8494694399997</v>
      </c>
      <c r="C624" s="41">
        <v>0</v>
      </c>
      <c r="D624" s="41">
        <v>596.48173055999996</v>
      </c>
      <c r="E624" s="41">
        <v>0</v>
      </c>
      <c r="F624" s="397"/>
      <c r="G624" s="41">
        <v>0</v>
      </c>
      <c r="H624" s="42">
        <v>0</v>
      </c>
      <c r="I624" s="43">
        <f t="shared" si="90"/>
        <v>3159.3311999999996</v>
      </c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thickBot="1">
      <c r="A625" s="29" t="s">
        <v>25</v>
      </c>
      <c r="B625" s="44">
        <v>832.11596700852124</v>
      </c>
      <c r="C625" s="44">
        <v>0</v>
      </c>
      <c r="D625" s="44">
        <v>945.21910815531044</v>
      </c>
      <c r="E625" s="44">
        <v>4319.3441291154531</v>
      </c>
      <c r="F625" s="398"/>
      <c r="G625" s="44">
        <v>1131.2567957207141</v>
      </c>
      <c r="H625" s="45">
        <v>0</v>
      </c>
      <c r="I625" s="40">
        <f t="shared" si="90"/>
        <v>7227.9359999999988</v>
      </c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">
      <c r="A626" s="30" t="s">
        <v>26</v>
      </c>
      <c r="B626" s="46">
        <f>SUM(B605:B625)</f>
        <v>33039.832530581916</v>
      </c>
      <c r="C626" s="46">
        <f t="shared" ref="C626:H626" si="91">SUM(C605:C625)</f>
        <v>0</v>
      </c>
      <c r="D626" s="46">
        <f t="shared" si="91"/>
        <v>5492.2097406193388</v>
      </c>
      <c r="E626" s="46">
        <f t="shared" si="91"/>
        <v>4319.3441291154531</v>
      </c>
      <c r="F626" s="46">
        <f t="shared" si="91"/>
        <v>0</v>
      </c>
      <c r="G626" s="46">
        <f t="shared" si="91"/>
        <v>1131.2567957207141</v>
      </c>
      <c r="H626" s="47">
        <f t="shared" si="91"/>
        <v>0</v>
      </c>
      <c r="I626" s="48">
        <f>SUM(I605:I625)</f>
        <v>43982.643196037432</v>
      </c>
    </row>
    <row r="627" spans="1:41" ht="15" thickBot="1">
      <c r="A627" s="31" t="s">
        <v>86</v>
      </c>
      <c r="B627" s="49">
        <f>IF($I626=0,"-",B626/$I626)</f>
        <v>0.75120161340277525</v>
      </c>
      <c r="C627" s="49">
        <f t="shared" ref="C627:H627" si="92">IF($I626=0,"-",C626/$I626)</f>
        <v>0</v>
      </c>
      <c r="D627" s="49">
        <f t="shared" si="92"/>
        <v>0.12487220734187603</v>
      </c>
      <c r="E627" s="49">
        <f t="shared" si="92"/>
        <v>9.8205651485370471E-2</v>
      </c>
      <c r="F627" s="49">
        <f t="shared" si="92"/>
        <v>0</v>
      </c>
      <c r="G627" s="49">
        <f t="shared" si="92"/>
        <v>2.5720527769977984E-2</v>
      </c>
      <c r="H627" s="49">
        <f t="shared" si="92"/>
        <v>0</v>
      </c>
      <c r="I627" s="49">
        <f>SUM(B627:H627)</f>
        <v>0.99999999999999967</v>
      </c>
    </row>
    <row r="628" spans="1:41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1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1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1" ht="15">
      <c r="A631" s="26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41" ht="15">
      <c r="A632" s="27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93">SUM(B632:H632)</f>
        <v>0</v>
      </c>
    </row>
    <row r="633" spans="1:41" ht="15">
      <c r="A633" s="28" t="s">
        <v>9</v>
      </c>
      <c r="B633" s="44">
        <v>25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93"/>
        <v>25</v>
      </c>
    </row>
    <row r="634" spans="1:41" ht="15">
      <c r="A634" s="27" t="s">
        <v>10</v>
      </c>
      <c r="B634" s="41">
        <v>51.833952760431536</v>
      </c>
      <c r="C634" s="41">
        <v>0</v>
      </c>
      <c r="D634" s="41">
        <v>0.16604723956846582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93"/>
        <v>52</v>
      </c>
    </row>
    <row r="635" spans="1:41" ht="15">
      <c r="A635" s="28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0</v>
      </c>
    </row>
    <row r="636" spans="1:41" ht="15">
      <c r="A636" s="27" t="s">
        <v>12</v>
      </c>
      <c r="B636" s="41">
        <v>0</v>
      </c>
      <c r="C636" s="41">
        <v>0</v>
      </c>
      <c r="D636" s="41">
        <v>0</v>
      </c>
      <c r="E636" s="41">
        <v>31.058591720985468</v>
      </c>
      <c r="F636" s="41">
        <v>0</v>
      </c>
      <c r="G636" s="41">
        <v>0</v>
      </c>
      <c r="H636" s="42">
        <v>0</v>
      </c>
      <c r="I636" s="43">
        <f t="shared" si="93"/>
        <v>31.058591720985468</v>
      </c>
    </row>
    <row r="637" spans="1:41" ht="15">
      <c r="A637" s="28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93"/>
        <v>0</v>
      </c>
    </row>
    <row r="638" spans="1:41" ht="15">
      <c r="A638" s="27" t="s">
        <v>14</v>
      </c>
      <c r="B638" s="41">
        <v>0</v>
      </c>
      <c r="C638" s="41">
        <v>1.0852814737687775</v>
      </c>
      <c r="D638" s="41">
        <v>0</v>
      </c>
      <c r="E638" s="41">
        <v>52.674853399322807</v>
      </c>
      <c r="F638" s="41">
        <v>2080.2763783931018</v>
      </c>
      <c r="G638" s="41">
        <v>0</v>
      </c>
      <c r="H638" s="42">
        <v>0</v>
      </c>
      <c r="I638" s="43">
        <f>SUM(B638:H638)</f>
        <v>2134.0365132661932</v>
      </c>
    </row>
    <row r="639" spans="1:41" ht="15">
      <c r="A639" s="28" t="s">
        <v>15</v>
      </c>
      <c r="B639" s="44">
        <v>9.779302592545152</v>
      </c>
      <c r="C639" s="44">
        <v>0.22069740745484839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>SUM(B639:H639)</f>
        <v>10</v>
      </c>
    </row>
    <row r="640" spans="1:41" ht="15">
      <c r="A640" s="27" t="s">
        <v>16</v>
      </c>
      <c r="B640" s="41">
        <v>470.0886324695179</v>
      </c>
      <c r="C640" s="41">
        <v>2.0317525336425115</v>
      </c>
      <c r="D640" s="41">
        <v>37.879614996839607</v>
      </c>
      <c r="E640" s="41">
        <v>0</v>
      </c>
      <c r="F640" s="41">
        <v>0</v>
      </c>
      <c r="G640" s="41">
        <v>0</v>
      </c>
      <c r="H640" s="42">
        <v>0</v>
      </c>
      <c r="I640" s="43">
        <f>SUM(B640:H640)</f>
        <v>510.00000000000006</v>
      </c>
    </row>
    <row r="641" spans="1:9" ht="15">
      <c r="A641" s="28" t="s">
        <v>17</v>
      </c>
      <c r="B641" s="44">
        <v>57.043480549522918</v>
      </c>
      <c r="C641" s="44">
        <v>0</v>
      </c>
      <c r="D641" s="44">
        <v>0.27616071206997717</v>
      </c>
      <c r="E641" s="44">
        <v>1.6803587384071075</v>
      </c>
      <c r="F641" s="44">
        <v>0</v>
      </c>
      <c r="G641" s="44">
        <v>0</v>
      </c>
      <c r="H641" s="45">
        <v>0</v>
      </c>
      <c r="I641" s="40">
        <f>SUM(B641:H641)</f>
        <v>59</v>
      </c>
    </row>
    <row r="642" spans="1:9" ht="15">
      <c r="A642" s="27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93"/>
        <v>0</v>
      </c>
    </row>
    <row r="643" spans="1:9" ht="15">
      <c r="A643" s="28" t="s">
        <v>139</v>
      </c>
      <c r="B643" s="44">
        <v>50.061331609709022</v>
      </c>
      <c r="C643" s="44">
        <v>0</v>
      </c>
      <c r="D643" s="44">
        <v>12.938668390290973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62.999999999999993</v>
      </c>
    </row>
    <row r="644" spans="1:9" ht="15">
      <c r="A644" s="27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0</v>
      </c>
    </row>
    <row r="645" spans="1:9" ht="15">
      <c r="A645" s="28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>SUM(B645:H645)</f>
        <v>0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59</v>
      </c>
      <c r="B647" s="44">
        <v>425.46492338917312</v>
      </c>
      <c r="C647" s="44">
        <v>19.272117013784033</v>
      </c>
      <c r="D647" s="44">
        <v>242.26295959704285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93"/>
        <v>687</v>
      </c>
    </row>
    <row r="648" spans="1:9" ht="15">
      <c r="A648" s="27" t="s">
        <v>22</v>
      </c>
      <c r="B648" s="41">
        <v>168.90097006590986</v>
      </c>
      <c r="C648" s="41">
        <v>0</v>
      </c>
      <c r="D648" s="41">
        <v>0</v>
      </c>
      <c r="E648" s="41">
        <v>0</v>
      </c>
      <c r="F648" s="41">
        <v>58.09902993409014</v>
      </c>
      <c r="G648" s="41">
        <v>0</v>
      </c>
      <c r="H648" s="42">
        <v>0</v>
      </c>
      <c r="I648" s="43">
        <f t="shared" si="93"/>
        <v>227</v>
      </c>
    </row>
    <row r="649" spans="1:9" ht="15">
      <c r="A649" s="29" t="s">
        <v>23</v>
      </c>
      <c r="B649" s="44">
        <v>7.9094614346547578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93"/>
        <v>7.9094614346547578</v>
      </c>
    </row>
    <row r="650" spans="1:9" ht="15">
      <c r="A650" s="27" t="s">
        <v>24</v>
      </c>
      <c r="B650" s="41">
        <v>44.6616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93"/>
        <v>44.6616</v>
      </c>
    </row>
    <row r="651" spans="1:9" ht="15.75" thickBot="1">
      <c r="A651" s="29" t="s">
        <v>25</v>
      </c>
      <c r="B651" s="44">
        <v>287.89157687481242</v>
      </c>
      <c r="C651" s="44">
        <v>0.37406428199043845</v>
      </c>
      <c r="D651" s="44">
        <v>5.9548360939247935</v>
      </c>
      <c r="E651" s="44">
        <v>478.38565430594849</v>
      </c>
      <c r="F651" s="44">
        <v>0</v>
      </c>
      <c r="G651" s="44">
        <v>161.32133158463188</v>
      </c>
      <c r="H651" s="45">
        <v>2.2633368586920519</v>
      </c>
      <c r="I651" s="40">
        <f t="shared" si="93"/>
        <v>936.19079999999997</v>
      </c>
    </row>
    <row r="652" spans="1:9" ht="15">
      <c r="A652" s="30" t="s">
        <v>26</v>
      </c>
      <c r="B652" s="46">
        <f>SUM(B631:B651)</f>
        <v>1598.6352317462768</v>
      </c>
      <c r="C652" s="46">
        <f t="shared" ref="C652:D652" si="94">SUM(C631:C651)</f>
        <v>22.98391271064061</v>
      </c>
      <c r="D652" s="46">
        <f t="shared" si="94"/>
        <v>299.47828702973663</v>
      </c>
      <c r="E652" s="46">
        <f>SUM(E631:E651)</f>
        <v>563.79945816466386</v>
      </c>
      <c r="F652" s="46">
        <f t="shared" ref="F652" si="95">SUM(F631:F651)</f>
        <v>2138.375408327192</v>
      </c>
      <c r="G652" s="46">
        <f>SUM(G631:G651)</f>
        <v>161.32133158463188</v>
      </c>
      <c r="H652" s="47">
        <f t="shared" ref="H652" si="96">SUM(H631:H651)</f>
        <v>2.2633368586920519</v>
      </c>
      <c r="I652" s="48">
        <f>SUM(I631:I651)</f>
        <v>4786.856966421833</v>
      </c>
    </row>
    <row r="653" spans="1:9" ht="15" thickBot="1">
      <c r="A653" s="31" t="s">
        <v>86</v>
      </c>
      <c r="B653" s="49">
        <f>IF($I652=0,"-",B652/$I652)</f>
        <v>0.33396344260130539</v>
      </c>
      <c r="C653" s="49">
        <f t="shared" ref="C653:H653" si="97">IF($I652=0,"-",C652/$I652)</f>
        <v>4.8014621852846048E-3</v>
      </c>
      <c r="D653" s="49">
        <f t="shared" si="97"/>
        <v>6.2562614494327817E-2</v>
      </c>
      <c r="E653" s="49">
        <f t="shared" si="97"/>
        <v>0.11778071960777699</v>
      </c>
      <c r="F653" s="49">
        <f t="shared" si="97"/>
        <v>0.4467180497197149</v>
      </c>
      <c r="G653" s="49">
        <f t="shared" si="97"/>
        <v>3.3700888227128141E-2</v>
      </c>
      <c r="H653" s="49">
        <f t="shared" si="97"/>
        <v>4.7282316446231571E-4</v>
      </c>
      <c r="I653" s="49">
        <f>SUM(B653:H653)</f>
        <v>1.0000000000000002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rgb="FF92D050"/>
  </sheetPr>
  <dimension ref="A1:AO653"/>
  <sheetViews>
    <sheetView zoomScale="60" zoomScaleNormal="60" workbookViewId="0">
      <selection activeCell="A2" sqref="A2"/>
    </sheetView>
  </sheetViews>
  <sheetFormatPr baseColWidth="10" defaultColWidth="12.625" defaultRowHeight="14.25"/>
  <cols>
    <col min="1" max="1" width="36.625" style="2" customWidth="1"/>
    <col min="2" max="9" width="16.625" style="2" customWidth="1"/>
    <col min="10" max="10" width="13.75" style="1" customWidth="1"/>
    <col min="11" max="19" width="16.625" style="2" customWidth="1"/>
    <col min="20" max="20" width="36.625" style="2" customWidth="1"/>
    <col min="21" max="41" width="16.625" style="2" customWidth="1"/>
    <col min="42" max="16384" width="12.625" style="2"/>
  </cols>
  <sheetData>
    <row r="1" spans="1:35" s="1" customFormat="1" ht="15" customHeight="1" thickTop="1">
      <c r="A1" s="412" t="s">
        <v>95</v>
      </c>
      <c r="B1" s="413"/>
      <c r="C1" s="413"/>
      <c r="D1" s="413"/>
      <c r="E1" s="413"/>
      <c r="F1" s="413"/>
      <c r="G1" s="413"/>
      <c r="H1" s="413"/>
      <c r="I1" s="41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1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</row>
    <row r="5" spans="1:35" ht="50.1" customHeight="1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205.98557989365565</v>
      </c>
      <c r="C7" s="38">
        <f t="shared" ref="C7:H7" si="0">C33+C85</f>
        <v>1410</v>
      </c>
      <c r="D7" s="38">
        <f t="shared" si="0"/>
        <v>711.01442010634435</v>
      </c>
      <c r="E7" s="38">
        <f t="shared" si="0"/>
        <v>0</v>
      </c>
      <c r="F7" s="38">
        <f>F59+F85</f>
        <v>0</v>
      </c>
      <c r="G7" s="38">
        <f t="shared" si="0"/>
        <v>0</v>
      </c>
      <c r="H7" s="39">
        <f t="shared" si="0"/>
        <v>0</v>
      </c>
      <c r="I7" s="40">
        <f>SUM(B7:H7)</f>
        <v>2327</v>
      </c>
      <c r="J7" s="290"/>
      <c r="K7" s="2">
        <v>0</v>
      </c>
    </row>
    <row r="8" spans="1:35" ht="15">
      <c r="A8" s="27" t="s">
        <v>8</v>
      </c>
      <c r="B8" s="41">
        <f t="shared" ref="B8:H23" si="1">B34+B86</f>
        <v>123.21889005171107</v>
      </c>
      <c r="C8" s="41">
        <f t="shared" si="1"/>
        <v>0</v>
      </c>
      <c r="D8" s="41">
        <f t="shared" si="1"/>
        <v>10.470709948288942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133.68960000000001</v>
      </c>
      <c r="J8" s="290"/>
      <c r="K8" s="2">
        <v>0</v>
      </c>
    </row>
    <row r="9" spans="1:35" ht="15">
      <c r="A9" s="28" t="s">
        <v>9</v>
      </c>
      <c r="B9" s="44">
        <f t="shared" si="1"/>
        <v>677.28803565161445</v>
      </c>
      <c r="C9" s="44">
        <f t="shared" si="1"/>
        <v>0</v>
      </c>
      <c r="D9" s="44">
        <f t="shared" si="1"/>
        <v>46.711964348385642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724.00000000000011</v>
      </c>
      <c r="J9" s="290"/>
      <c r="K9" s="2">
        <v>0</v>
      </c>
    </row>
    <row r="10" spans="1:35" ht="15">
      <c r="A10" s="27" t="s">
        <v>10</v>
      </c>
      <c r="B10" s="41">
        <f t="shared" si="1"/>
        <v>2892.9327144484487</v>
      </c>
      <c r="C10" s="41">
        <f t="shared" si="1"/>
        <v>0</v>
      </c>
      <c r="D10" s="41">
        <f t="shared" si="1"/>
        <v>3110.0672855515509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6003</v>
      </c>
      <c r="J10" s="290"/>
      <c r="K10" s="2">
        <v>0</v>
      </c>
    </row>
    <row r="11" spans="1:35" ht="15">
      <c r="A11" s="28" t="s">
        <v>11</v>
      </c>
      <c r="B11" s="44">
        <f t="shared" si="1"/>
        <v>3.7439999999999998</v>
      </c>
      <c r="C11" s="44">
        <f t="shared" si="1"/>
        <v>0</v>
      </c>
      <c r="D11" s="44">
        <f t="shared" si="1"/>
        <v>0.25600000000000001</v>
      </c>
      <c r="E11" s="44">
        <f t="shared" si="1"/>
        <v>0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4</v>
      </c>
      <c r="J11" s="290"/>
      <c r="K11" s="2">
        <v>0</v>
      </c>
    </row>
    <row r="12" spans="1:35" ht="15">
      <c r="A12" s="27" t="s">
        <v>12</v>
      </c>
      <c r="B12" s="41">
        <f t="shared" si="1"/>
        <v>3.0104706095479081E-3</v>
      </c>
      <c r="C12" s="41">
        <f t="shared" si="1"/>
        <v>1.0052363437290759E-3</v>
      </c>
      <c r="D12" s="41">
        <f t="shared" si="1"/>
        <v>5.6183133757579808E-2</v>
      </c>
      <c r="E12" s="41">
        <f t="shared" si="1"/>
        <v>47.557995342881568</v>
      </c>
      <c r="F12" s="41">
        <f t="shared" si="2"/>
        <v>16701.569520453231</v>
      </c>
      <c r="G12" s="41">
        <f t="shared" si="1"/>
        <v>0</v>
      </c>
      <c r="H12" s="42">
        <f t="shared" si="1"/>
        <v>0</v>
      </c>
      <c r="I12" s="43">
        <f t="shared" si="3"/>
        <v>16749.187714636824</v>
      </c>
      <c r="J12" s="290"/>
      <c r="K12" s="2">
        <v>0</v>
      </c>
    </row>
    <row r="13" spans="1:35" ht="15">
      <c r="A13" s="28" t="s">
        <v>13</v>
      </c>
      <c r="B13" s="44">
        <f t="shared" si="1"/>
        <v>0</v>
      </c>
      <c r="C13" s="44">
        <f t="shared" si="1"/>
        <v>0</v>
      </c>
      <c r="D13" s="44">
        <f t="shared" si="1"/>
        <v>0</v>
      </c>
      <c r="E13" s="44">
        <f t="shared" si="1"/>
        <v>72</v>
      </c>
      <c r="F13" s="44">
        <f t="shared" si="2"/>
        <v>1386</v>
      </c>
      <c r="G13" s="44">
        <f t="shared" si="1"/>
        <v>0</v>
      </c>
      <c r="H13" s="45">
        <f t="shared" si="1"/>
        <v>0</v>
      </c>
      <c r="I13" s="40">
        <f t="shared" si="3"/>
        <v>1458</v>
      </c>
      <c r="J13" s="290"/>
      <c r="K13" s="2">
        <v>0</v>
      </c>
    </row>
    <row r="14" spans="1:35" ht="15">
      <c r="A14" s="27" t="s">
        <v>14</v>
      </c>
      <c r="B14" s="41">
        <f t="shared" si="1"/>
        <v>2.7264982837657105E-3</v>
      </c>
      <c r="C14" s="41">
        <f t="shared" si="1"/>
        <v>8.461592477502963</v>
      </c>
      <c r="D14" s="41">
        <f t="shared" si="1"/>
        <v>4.061276739495681</v>
      </c>
      <c r="E14" s="41">
        <f t="shared" si="1"/>
        <v>1473.7880446914976</v>
      </c>
      <c r="F14" s="41">
        <f t="shared" si="2"/>
        <v>27376.013620759262</v>
      </c>
      <c r="G14" s="41">
        <f t="shared" si="1"/>
        <v>0</v>
      </c>
      <c r="H14" s="42">
        <f t="shared" si="1"/>
        <v>0</v>
      </c>
      <c r="I14" s="43">
        <f t="shared" si="3"/>
        <v>28862.327261166043</v>
      </c>
      <c r="J14" s="290"/>
      <c r="K14" s="2">
        <v>0</v>
      </c>
    </row>
    <row r="15" spans="1:35" ht="15">
      <c r="A15" s="28" t="s">
        <v>15</v>
      </c>
      <c r="B15" s="44">
        <f t="shared" si="1"/>
        <v>13633.848957982736</v>
      </c>
      <c r="C15" s="44">
        <f t="shared" si="1"/>
        <v>26.017715030833582</v>
      </c>
      <c r="D15" s="44">
        <f t="shared" si="1"/>
        <v>1025.1328754317935</v>
      </c>
      <c r="E15" s="44">
        <f t="shared" si="1"/>
        <v>4.5155463811121139E-4</v>
      </c>
      <c r="F15" s="44">
        <f t="shared" si="2"/>
        <v>0</v>
      </c>
      <c r="G15" s="44">
        <f t="shared" si="1"/>
        <v>0</v>
      </c>
      <c r="H15" s="45">
        <f t="shared" si="1"/>
        <v>0</v>
      </c>
      <c r="I15" s="40">
        <f t="shared" si="3"/>
        <v>14685.000000000002</v>
      </c>
      <c r="J15" s="290"/>
      <c r="K15" s="2">
        <v>0</v>
      </c>
    </row>
    <row r="16" spans="1:35" ht="15">
      <c r="A16" s="27" t="s">
        <v>16</v>
      </c>
      <c r="B16" s="41">
        <f t="shared" si="1"/>
        <v>4754.3671653386828</v>
      </c>
      <c r="C16" s="41">
        <f t="shared" si="1"/>
        <v>1941.9594433129014</v>
      </c>
      <c r="D16" s="41">
        <f t="shared" si="1"/>
        <v>1476.7330905253054</v>
      </c>
      <c r="E16" s="41">
        <f t="shared" si="1"/>
        <v>77.940300823110505</v>
      </c>
      <c r="F16" s="41">
        <f t="shared" si="2"/>
        <v>0</v>
      </c>
      <c r="G16" s="41">
        <f t="shared" si="1"/>
        <v>0</v>
      </c>
      <c r="H16" s="42">
        <f t="shared" si="1"/>
        <v>0</v>
      </c>
      <c r="I16" s="43">
        <f t="shared" si="3"/>
        <v>8251</v>
      </c>
      <c r="J16" s="290"/>
      <c r="K16" s="2">
        <v>0</v>
      </c>
    </row>
    <row r="17" spans="1:20" ht="15">
      <c r="A17" s="28" t="s">
        <v>17</v>
      </c>
      <c r="B17" s="44">
        <f t="shared" si="1"/>
        <v>844.43489886061172</v>
      </c>
      <c r="C17" s="44">
        <f t="shared" si="1"/>
        <v>30.34400094644981</v>
      </c>
      <c r="D17" s="44">
        <f t="shared" si="1"/>
        <v>658.57965846637012</v>
      </c>
      <c r="E17" s="44">
        <f t="shared" si="1"/>
        <v>9.6414417265681731</v>
      </c>
      <c r="F17" s="44">
        <f t="shared" si="2"/>
        <v>35.847765548649257</v>
      </c>
      <c r="G17" s="44">
        <f t="shared" si="1"/>
        <v>0</v>
      </c>
      <c r="H17" s="45">
        <f t="shared" si="1"/>
        <v>0</v>
      </c>
      <c r="I17" s="40">
        <f t="shared" si="3"/>
        <v>1578.8477655486492</v>
      </c>
      <c r="J17" s="290"/>
      <c r="K17" s="2">
        <v>0</v>
      </c>
    </row>
    <row r="18" spans="1:20" ht="15">
      <c r="A18" s="27" t="s">
        <v>18</v>
      </c>
      <c r="B18" s="41">
        <f t="shared" si="1"/>
        <v>0</v>
      </c>
      <c r="C18" s="41">
        <f t="shared" si="1"/>
        <v>0</v>
      </c>
      <c r="D18" s="41">
        <f t="shared" si="1"/>
        <v>0</v>
      </c>
      <c r="E18" s="41">
        <f t="shared" si="1"/>
        <v>0</v>
      </c>
      <c r="F18" s="41">
        <f t="shared" si="2"/>
        <v>0</v>
      </c>
      <c r="G18" s="41">
        <f t="shared" si="1"/>
        <v>0</v>
      </c>
      <c r="H18" s="42">
        <f>H44+H96</f>
        <v>0</v>
      </c>
      <c r="I18" s="43">
        <f t="shared" si="3"/>
        <v>0</v>
      </c>
      <c r="J18" s="290"/>
      <c r="K18" s="2">
        <v>0</v>
      </c>
    </row>
    <row r="19" spans="1:20" ht="15">
      <c r="A19" s="28" t="s">
        <v>139</v>
      </c>
      <c r="B19" s="44">
        <f t="shared" si="1"/>
        <v>10625.106754515709</v>
      </c>
      <c r="C19" s="44">
        <f t="shared" si="1"/>
        <v>8809.8698714366055</v>
      </c>
      <c r="D19" s="44">
        <f t="shared" si="1"/>
        <v>11686.917963304209</v>
      </c>
      <c r="E19" s="44">
        <f t="shared" si="1"/>
        <v>740.25565821076248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31862.150247467285</v>
      </c>
      <c r="J19" s="290"/>
      <c r="K19" s="2">
        <v>0</v>
      </c>
    </row>
    <row r="20" spans="1:20" ht="15">
      <c r="A20" s="27" t="s">
        <v>19</v>
      </c>
      <c r="B20" s="41">
        <f t="shared" si="1"/>
        <v>7.7039218036129107E-4</v>
      </c>
      <c r="C20" s="41">
        <f t="shared" si="1"/>
        <v>1.5664962982361994</v>
      </c>
      <c r="D20" s="41">
        <f t="shared" si="1"/>
        <v>684.13056689777022</v>
      </c>
      <c r="E20" s="41">
        <f t="shared" si="1"/>
        <v>0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685.69783358818677</v>
      </c>
      <c r="J20" s="290"/>
      <c r="K20" s="2">
        <v>0</v>
      </c>
    </row>
    <row r="21" spans="1:20" ht="15">
      <c r="A21" s="28" t="s">
        <v>20</v>
      </c>
      <c r="B21" s="44">
        <f t="shared" si="1"/>
        <v>9.3859889492334074E-4</v>
      </c>
      <c r="C21" s="44">
        <f t="shared" si="1"/>
        <v>7.5125127934610694</v>
      </c>
      <c r="D21" s="44">
        <f t="shared" si="1"/>
        <v>3280.9140002463791</v>
      </c>
      <c r="E21" s="44">
        <f t="shared" si="1"/>
        <v>0</v>
      </c>
      <c r="F21" s="44">
        <f t="shared" si="2"/>
        <v>0</v>
      </c>
      <c r="G21" s="44">
        <f t="shared" si="1"/>
        <v>0</v>
      </c>
      <c r="H21" s="45">
        <f t="shared" si="1"/>
        <v>0</v>
      </c>
      <c r="I21" s="40">
        <f t="shared" si="3"/>
        <v>3288.427451638735</v>
      </c>
      <c r="J21" s="290"/>
      <c r="K21" s="2">
        <v>0</v>
      </c>
    </row>
    <row r="22" spans="1:20" ht="15">
      <c r="A22" s="27" t="s">
        <v>21</v>
      </c>
      <c r="B22" s="41">
        <f t="shared" si="1"/>
        <v>104.67276889567475</v>
      </c>
      <c r="C22" s="41">
        <f t="shared" si="1"/>
        <v>1164.2655039266451</v>
      </c>
      <c r="D22" s="41">
        <f t="shared" si="1"/>
        <v>1366.06172717768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2635</v>
      </c>
      <c r="J22" s="290"/>
      <c r="K22" s="2">
        <v>0</v>
      </c>
    </row>
    <row r="23" spans="1:20" ht="15">
      <c r="A23" s="29" t="s">
        <v>59</v>
      </c>
      <c r="B23" s="44">
        <f t="shared" si="1"/>
        <v>11317.504281839307</v>
      </c>
      <c r="C23" s="44">
        <f t="shared" si="1"/>
        <v>39.384064825246625</v>
      </c>
      <c r="D23" s="44">
        <f t="shared" si="1"/>
        <v>1455.1085208374454</v>
      </c>
      <c r="E23" s="44">
        <f t="shared" si="1"/>
        <v>3.1324980005331916E-3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12812</v>
      </c>
      <c r="J23" s="290"/>
      <c r="K23" s="2">
        <v>0</v>
      </c>
    </row>
    <row r="24" spans="1:20" ht="15">
      <c r="A24" s="27" t="s">
        <v>22</v>
      </c>
      <c r="B24" s="41">
        <f t="shared" ref="B24:H27" si="4">B50+B102</f>
        <v>666.44218938050187</v>
      </c>
      <c r="C24" s="41">
        <f t="shared" si="4"/>
        <v>7225.6482882339551</v>
      </c>
      <c r="D24" s="41">
        <f t="shared" si="4"/>
        <v>144.5138976479127</v>
      </c>
      <c r="E24" s="41">
        <f t="shared" si="4"/>
        <v>8.8214537755822143E-4</v>
      </c>
      <c r="F24" s="41">
        <f t="shared" si="2"/>
        <v>103.46306788225266</v>
      </c>
      <c r="G24" s="41">
        <f t="shared" si="4"/>
        <v>0</v>
      </c>
      <c r="H24" s="42">
        <f t="shared" si="4"/>
        <v>0</v>
      </c>
      <c r="I24" s="43">
        <f t="shared" si="3"/>
        <v>8140.0683252899998</v>
      </c>
      <c r="J24" s="290"/>
      <c r="K24" s="2">
        <v>0</v>
      </c>
    </row>
    <row r="25" spans="1:20" ht="15">
      <c r="A25" s="29" t="s">
        <v>23</v>
      </c>
      <c r="B25" s="44">
        <f t="shared" si="4"/>
        <v>616.25647906281813</v>
      </c>
      <c r="C25" s="44">
        <f t="shared" si="4"/>
        <v>0</v>
      </c>
      <c r="D25" s="44">
        <f t="shared" si="4"/>
        <v>351.99781839225483</v>
      </c>
      <c r="E25" s="44">
        <f t="shared" si="4"/>
        <v>0</v>
      </c>
      <c r="F25" s="44">
        <f t="shared" si="2"/>
        <v>0</v>
      </c>
      <c r="G25" s="44">
        <f t="shared" si="4"/>
        <v>0</v>
      </c>
      <c r="H25" s="45">
        <f t="shared" si="4"/>
        <v>0</v>
      </c>
      <c r="I25" s="40">
        <f t="shared" si="3"/>
        <v>968.2542974550729</v>
      </c>
      <c r="J25" s="290"/>
      <c r="K25" s="2">
        <v>0</v>
      </c>
    </row>
    <row r="26" spans="1:20" ht="15">
      <c r="A26" s="27" t="s">
        <v>24</v>
      </c>
      <c r="B26" s="41">
        <f t="shared" si="4"/>
        <v>8929.1041224150376</v>
      </c>
      <c r="C26" s="41">
        <f t="shared" si="4"/>
        <v>119.95658987040483</v>
      </c>
      <c r="D26" s="41">
        <f t="shared" si="4"/>
        <v>2021.2272877145579</v>
      </c>
      <c r="E26" s="41">
        <f t="shared" si="4"/>
        <v>0</v>
      </c>
      <c r="F26" s="41">
        <f t="shared" si="2"/>
        <v>0</v>
      </c>
      <c r="G26" s="41">
        <f t="shared" si="4"/>
        <v>0</v>
      </c>
      <c r="H26" s="42">
        <f t="shared" si="4"/>
        <v>0</v>
      </c>
      <c r="I26" s="43">
        <f t="shared" si="3"/>
        <v>11070.288</v>
      </c>
      <c r="J26" s="290"/>
      <c r="K26" s="2">
        <v>0</v>
      </c>
    </row>
    <row r="27" spans="1:20" ht="15.75" thickBot="1">
      <c r="A27" s="29" t="s">
        <v>25</v>
      </c>
      <c r="B27" s="44">
        <f t="shared" si="4"/>
        <v>2475.1611506675999</v>
      </c>
      <c r="C27" s="44">
        <f t="shared" si="4"/>
        <v>104.76435691094831</v>
      </c>
      <c r="D27" s="44">
        <f t="shared" si="4"/>
        <v>5211.471144146295</v>
      </c>
      <c r="E27" s="44">
        <f t="shared" si="4"/>
        <v>20190.499276048213</v>
      </c>
      <c r="F27" s="44">
        <f t="shared" si="2"/>
        <v>1877.2056000000002</v>
      </c>
      <c r="G27" s="44">
        <f t="shared" si="4"/>
        <v>5107.2167338415184</v>
      </c>
      <c r="H27" s="45">
        <f t="shared" si="4"/>
        <v>388.17293838542548</v>
      </c>
      <c r="I27" s="40">
        <f t="shared" si="3"/>
        <v>35354.491199999997</v>
      </c>
      <c r="J27" s="290"/>
      <c r="K27" s="2">
        <v>0</v>
      </c>
    </row>
    <row r="28" spans="1:20" ht="15">
      <c r="A28" s="30" t="s">
        <v>26</v>
      </c>
      <c r="B28" s="46">
        <f>SUM(B7:B27)</f>
        <v>57870.075434964077</v>
      </c>
      <c r="C28" s="46">
        <f t="shared" ref="C28:H28" si="5">SUM(C7:C27)</f>
        <v>20889.751441299533</v>
      </c>
      <c r="D28" s="46">
        <f t="shared" si="5"/>
        <v>33245.426390615794</v>
      </c>
      <c r="E28" s="46">
        <f t="shared" si="5"/>
        <v>22611.687183041049</v>
      </c>
      <c r="F28" s="46">
        <f t="shared" si="5"/>
        <v>47480.099574643398</v>
      </c>
      <c r="G28" s="46">
        <f t="shared" si="5"/>
        <v>5107.2167338415184</v>
      </c>
      <c r="H28" s="47">
        <f t="shared" si="5"/>
        <v>388.17293838542548</v>
      </c>
      <c r="I28" s="48">
        <f>SUM(I7:I27)</f>
        <v>187592.42969679079</v>
      </c>
      <c r="J28" s="290">
        <v>0</v>
      </c>
      <c r="K28" s="2">
        <v>0</v>
      </c>
    </row>
    <row r="29" spans="1:20" ht="15" thickBot="1">
      <c r="A29" s="31" t="s">
        <v>86</v>
      </c>
      <c r="B29" s="49">
        <f>IF($I28=0,"-",B28/$I28)</f>
        <v>0.30848833041131019</v>
      </c>
      <c r="C29" s="49">
        <f t="shared" ref="C29:H29" si="6">IF($I28=0,"-",C28/$I28)</f>
        <v>0.11135711326445334</v>
      </c>
      <c r="D29" s="49">
        <f t="shared" si="6"/>
        <v>0.17722157788750328</v>
      </c>
      <c r="E29" s="49">
        <f t="shared" si="6"/>
        <v>0.12053624562349743</v>
      </c>
      <c r="F29" s="49">
        <f t="shared" si="6"/>
        <v>0.25310242876744221</v>
      </c>
      <c r="G29" s="49">
        <f t="shared" si="6"/>
        <v>2.7225068421451813E-2</v>
      </c>
      <c r="H29" s="49">
        <f t="shared" si="6"/>
        <v>2.0692356243417541E-3</v>
      </c>
      <c r="I29" s="49">
        <f>SUM(B29:H29)</f>
        <v>1</v>
      </c>
    </row>
    <row r="30" spans="1:20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2"/>
    </row>
    <row r="32" spans="1:20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</v>
      </c>
      <c r="C33" s="38">
        <f t="shared" ref="B33:E48" si="7">C111+C137+C163+C189+C215+C241+C267+C293+C319+C345+C371+C397+C423</f>
        <v>1410</v>
      </c>
      <c r="D33" s="38">
        <f t="shared" si="7"/>
        <v>692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2102</v>
      </c>
      <c r="K33" s="2">
        <v>0</v>
      </c>
    </row>
    <row r="34" spans="1:11" ht="15">
      <c r="A34" s="27" t="s">
        <v>8</v>
      </c>
      <c r="B34" s="41">
        <f>B112+B138+B164+B190+B216+B242+B268+B294+B320+B346+B372+B398+B424</f>
        <v>1.9800000000000002E-2</v>
      </c>
      <c r="C34" s="41">
        <f t="shared" si="7"/>
        <v>0</v>
      </c>
      <c r="D34" s="41">
        <f t="shared" si="7"/>
        <v>1.3761000000000001</v>
      </c>
      <c r="E34" s="41">
        <f t="shared" si="7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9">SUM(B34:H34)</f>
        <v>1.3959000000000001</v>
      </c>
      <c r="K34" s="2">
        <v>0</v>
      </c>
    </row>
    <row r="35" spans="1:11" ht="15">
      <c r="A35" s="28" t="s">
        <v>9</v>
      </c>
      <c r="B35" s="44">
        <f t="shared" si="7"/>
        <v>0</v>
      </c>
      <c r="C35" s="44">
        <f t="shared" si="7"/>
        <v>0</v>
      </c>
      <c r="D35" s="44">
        <f t="shared" si="7"/>
        <v>0</v>
      </c>
      <c r="E35" s="44">
        <f t="shared" si="7"/>
        <v>0</v>
      </c>
      <c r="F35" s="397"/>
      <c r="G35" s="44">
        <f t="shared" si="8"/>
        <v>0</v>
      </c>
      <c r="H35" s="45">
        <f t="shared" si="8"/>
        <v>0</v>
      </c>
      <c r="I35" s="40">
        <f t="shared" si="9"/>
        <v>0</v>
      </c>
      <c r="K35" s="2">
        <v>0</v>
      </c>
    </row>
    <row r="36" spans="1:11" ht="15">
      <c r="A36" s="27" t="s">
        <v>10</v>
      </c>
      <c r="B36" s="41">
        <f t="shared" si="7"/>
        <v>1.046362491461834E-3</v>
      </c>
      <c r="C36" s="41">
        <f t="shared" si="7"/>
        <v>0</v>
      </c>
      <c r="D36" s="41">
        <f t="shared" si="7"/>
        <v>2918.9989536375083</v>
      </c>
      <c r="E36" s="41">
        <f t="shared" si="7"/>
        <v>0</v>
      </c>
      <c r="F36" s="397"/>
      <c r="G36" s="41">
        <f t="shared" si="8"/>
        <v>0</v>
      </c>
      <c r="H36" s="42">
        <f t="shared" si="8"/>
        <v>0</v>
      </c>
      <c r="I36" s="43">
        <f t="shared" si="9"/>
        <v>2918.9999999999995</v>
      </c>
      <c r="K36" s="2">
        <v>0</v>
      </c>
    </row>
    <row r="37" spans="1:11" ht="15">
      <c r="A37" s="28" t="s">
        <v>11</v>
      </c>
      <c r="B37" s="44">
        <f t="shared" si="7"/>
        <v>0</v>
      </c>
      <c r="C37" s="44">
        <f t="shared" si="7"/>
        <v>0</v>
      </c>
      <c r="D37" s="44">
        <f t="shared" si="7"/>
        <v>0</v>
      </c>
      <c r="E37" s="44">
        <f t="shared" si="7"/>
        <v>0</v>
      </c>
      <c r="F37" s="397"/>
      <c r="G37" s="44">
        <f t="shared" si="8"/>
        <v>0</v>
      </c>
      <c r="H37" s="45">
        <f t="shared" si="8"/>
        <v>0</v>
      </c>
      <c r="I37" s="40">
        <f t="shared" si="9"/>
        <v>0</v>
      </c>
      <c r="K37" s="2">
        <v>0</v>
      </c>
    </row>
    <row r="38" spans="1:11" ht="15">
      <c r="A38" s="27" t="s">
        <v>12</v>
      </c>
      <c r="B38" s="41">
        <f t="shared" si="7"/>
        <v>3.0104706095479081E-3</v>
      </c>
      <c r="C38" s="41">
        <f t="shared" si="7"/>
        <v>1.0052363437290759E-3</v>
      </c>
      <c r="D38" s="41">
        <f t="shared" si="7"/>
        <v>1.0052363437290759E-3</v>
      </c>
      <c r="E38" s="41">
        <f t="shared" si="7"/>
        <v>14.68798764847249</v>
      </c>
      <c r="F38" s="397"/>
      <c r="G38" s="41">
        <f t="shared" si="8"/>
        <v>0</v>
      </c>
      <c r="H38" s="42">
        <f t="shared" si="8"/>
        <v>0</v>
      </c>
      <c r="I38" s="43">
        <f t="shared" si="9"/>
        <v>14.693008591769496</v>
      </c>
      <c r="K38" s="2">
        <v>0</v>
      </c>
    </row>
    <row r="39" spans="1:11" ht="15">
      <c r="A39" s="28" t="s">
        <v>13</v>
      </c>
      <c r="B39" s="44">
        <f t="shared" si="7"/>
        <v>0</v>
      </c>
      <c r="C39" s="44">
        <f t="shared" si="7"/>
        <v>0</v>
      </c>
      <c r="D39" s="44">
        <f t="shared" si="7"/>
        <v>0</v>
      </c>
      <c r="E39" s="44">
        <f t="shared" si="7"/>
        <v>0</v>
      </c>
      <c r="F39" s="397"/>
      <c r="G39" s="44">
        <f t="shared" si="8"/>
        <v>0</v>
      </c>
      <c r="H39" s="45">
        <f t="shared" si="8"/>
        <v>0</v>
      </c>
      <c r="I39" s="40">
        <f t="shared" si="9"/>
        <v>0</v>
      </c>
      <c r="K39" s="2">
        <v>0</v>
      </c>
    </row>
    <row r="40" spans="1:11" ht="15">
      <c r="A40" s="27" t="s">
        <v>14</v>
      </c>
      <c r="B40" s="41">
        <f t="shared" si="7"/>
        <v>2.7264982837657105E-3</v>
      </c>
      <c r="C40" s="41">
        <f t="shared" si="7"/>
        <v>7.3719621274137284</v>
      </c>
      <c r="D40" s="41">
        <f t="shared" si="7"/>
        <v>3.861465478984647</v>
      </c>
      <c r="E40" s="41">
        <f t="shared" si="7"/>
        <v>1327.6932288188141</v>
      </c>
      <c r="F40" s="397"/>
      <c r="G40" s="41">
        <f t="shared" si="8"/>
        <v>0</v>
      </c>
      <c r="H40" s="42">
        <f t="shared" si="8"/>
        <v>0</v>
      </c>
      <c r="I40" s="43">
        <f t="shared" si="9"/>
        <v>1338.9293829234962</v>
      </c>
      <c r="K40" s="2">
        <v>0</v>
      </c>
    </row>
    <row r="41" spans="1:11" ht="15">
      <c r="A41" s="28" t="s">
        <v>15</v>
      </c>
      <c r="B41" s="44">
        <f t="shared" si="7"/>
        <v>60.804252575305831</v>
      </c>
      <c r="C41" s="44">
        <f t="shared" si="7"/>
        <v>6.3850216558692283</v>
      </c>
      <c r="D41" s="44">
        <f t="shared" si="7"/>
        <v>34.810274214186833</v>
      </c>
      <c r="E41" s="44">
        <f t="shared" si="7"/>
        <v>4.5155463811121139E-4</v>
      </c>
      <c r="F41" s="397"/>
      <c r="G41" s="44">
        <f t="shared" si="8"/>
        <v>0</v>
      </c>
      <c r="H41" s="45">
        <f t="shared" si="8"/>
        <v>0</v>
      </c>
      <c r="I41" s="40">
        <f t="shared" si="9"/>
        <v>102</v>
      </c>
      <c r="K41" s="2">
        <v>0</v>
      </c>
    </row>
    <row r="42" spans="1:11" ht="15">
      <c r="A42" s="27" t="s">
        <v>16</v>
      </c>
      <c r="B42" s="41">
        <f t="shared" si="7"/>
        <v>1233.1013380403767</v>
      </c>
      <c r="C42" s="41">
        <f t="shared" si="7"/>
        <v>1777.8852195650322</v>
      </c>
      <c r="D42" s="41">
        <f t="shared" si="7"/>
        <v>1269.0124699942107</v>
      </c>
      <c r="E42" s="41">
        <f t="shared" si="7"/>
        <v>9.7240038068440425E-4</v>
      </c>
      <c r="F42" s="397"/>
      <c r="G42" s="41">
        <f t="shared" si="8"/>
        <v>0</v>
      </c>
      <c r="H42" s="42">
        <f t="shared" si="8"/>
        <v>0</v>
      </c>
      <c r="I42" s="43">
        <f t="shared" si="9"/>
        <v>4280</v>
      </c>
      <c r="K42" s="2">
        <v>0</v>
      </c>
    </row>
    <row r="43" spans="1:11" ht="15">
      <c r="A43" s="28" t="s">
        <v>17</v>
      </c>
      <c r="B43" s="44">
        <f t="shared" si="7"/>
        <v>95.337313676636995</v>
      </c>
      <c r="C43" s="44">
        <f t="shared" si="7"/>
        <v>29.325981283419821</v>
      </c>
      <c r="D43" s="44">
        <f t="shared" si="7"/>
        <v>594.54077136381943</v>
      </c>
      <c r="E43" s="44">
        <f t="shared" si="7"/>
        <v>4.7959336761237088</v>
      </c>
      <c r="F43" s="397"/>
      <c r="G43" s="44">
        <f t="shared" si="8"/>
        <v>0</v>
      </c>
      <c r="H43" s="45">
        <f t="shared" si="8"/>
        <v>0</v>
      </c>
      <c r="I43" s="40">
        <f t="shared" si="9"/>
        <v>724</v>
      </c>
      <c r="K43" s="2">
        <v>0</v>
      </c>
    </row>
    <row r="44" spans="1:11" ht="15">
      <c r="A44" s="27" t="s">
        <v>18</v>
      </c>
      <c r="B44" s="41">
        <f t="shared" si="7"/>
        <v>0</v>
      </c>
      <c r="C44" s="41">
        <f t="shared" si="7"/>
        <v>0</v>
      </c>
      <c r="D44" s="41">
        <f t="shared" si="7"/>
        <v>0</v>
      </c>
      <c r="E44" s="41">
        <f t="shared" si="7"/>
        <v>0</v>
      </c>
      <c r="F44" s="397"/>
      <c r="G44" s="41">
        <f t="shared" si="8"/>
        <v>0</v>
      </c>
      <c r="H44" s="42">
        <f>H122+H148+H174+H200+H226+H252+H278+H304+H330+H356+H382+H408+H434</f>
        <v>0</v>
      </c>
      <c r="I44" s="43">
        <f t="shared" si="9"/>
        <v>0</v>
      </c>
      <c r="K44" s="2">
        <v>0</v>
      </c>
    </row>
    <row r="45" spans="1:11" ht="15">
      <c r="A45" s="28" t="s">
        <v>139</v>
      </c>
      <c r="B45" s="44">
        <f t="shared" si="7"/>
        <v>2100.5681845662211</v>
      </c>
      <c r="C45" s="44">
        <f t="shared" si="7"/>
        <v>8366.1857791111725</v>
      </c>
      <c r="D45" s="44">
        <f t="shared" si="7"/>
        <v>9801.1275447702228</v>
      </c>
      <c r="E45" s="44">
        <f t="shared" si="7"/>
        <v>672.1184915523877</v>
      </c>
      <c r="F45" s="397"/>
      <c r="G45" s="44">
        <f t="shared" si="8"/>
        <v>0</v>
      </c>
      <c r="H45" s="45">
        <f t="shared" si="8"/>
        <v>0</v>
      </c>
      <c r="I45" s="40">
        <f t="shared" si="9"/>
        <v>20940.000000000004</v>
      </c>
      <c r="K45" s="2">
        <v>0</v>
      </c>
    </row>
    <row r="46" spans="1:11" ht="15">
      <c r="A46" s="27" t="s">
        <v>19</v>
      </c>
      <c r="B46" s="41">
        <f t="shared" si="7"/>
        <v>7.7039218036129107E-4</v>
      </c>
      <c r="C46" s="41">
        <f t="shared" si="7"/>
        <v>1.5664962982361994</v>
      </c>
      <c r="D46" s="41">
        <f t="shared" si="7"/>
        <v>684.13056689777022</v>
      </c>
      <c r="E46" s="41">
        <f t="shared" si="7"/>
        <v>0</v>
      </c>
      <c r="F46" s="397"/>
      <c r="G46" s="41">
        <f t="shared" si="8"/>
        <v>0</v>
      </c>
      <c r="H46" s="42">
        <f t="shared" si="8"/>
        <v>0</v>
      </c>
      <c r="I46" s="43">
        <f t="shared" si="9"/>
        <v>685.69783358818677</v>
      </c>
      <c r="K46" s="2">
        <v>0</v>
      </c>
    </row>
    <row r="47" spans="1:11" ht="15">
      <c r="A47" s="28" t="s">
        <v>20</v>
      </c>
      <c r="B47" s="44">
        <f t="shared" si="7"/>
        <v>9.3859889492334074E-4</v>
      </c>
      <c r="C47" s="44">
        <f t="shared" si="7"/>
        <v>7.5125127934610694</v>
      </c>
      <c r="D47" s="44">
        <f t="shared" si="7"/>
        <v>3280.9140002463791</v>
      </c>
      <c r="E47" s="44">
        <f t="shared" si="7"/>
        <v>0</v>
      </c>
      <c r="F47" s="397"/>
      <c r="G47" s="44">
        <f t="shared" si="8"/>
        <v>0</v>
      </c>
      <c r="H47" s="45">
        <f t="shared" si="8"/>
        <v>0</v>
      </c>
      <c r="I47" s="40">
        <f t="shared" si="9"/>
        <v>3288.427451638735</v>
      </c>
      <c r="K47" s="2">
        <v>0</v>
      </c>
    </row>
    <row r="48" spans="1:11" ht="15">
      <c r="A48" s="27" t="s">
        <v>21</v>
      </c>
      <c r="B48" s="41">
        <f t="shared" si="7"/>
        <v>28.087773003636809</v>
      </c>
      <c r="C48" s="41">
        <f t="shared" si="7"/>
        <v>1164.2655039266451</v>
      </c>
      <c r="D48" s="41">
        <f t="shared" si="7"/>
        <v>1364.6467230697181</v>
      </c>
      <c r="E48" s="41">
        <f t="shared" si="7"/>
        <v>0</v>
      </c>
      <c r="F48" s="397"/>
      <c r="G48" s="41">
        <f t="shared" si="8"/>
        <v>0</v>
      </c>
      <c r="H48" s="42">
        <f t="shared" si="8"/>
        <v>0</v>
      </c>
      <c r="I48" s="43">
        <f t="shared" si="9"/>
        <v>2557</v>
      </c>
      <c r="K48" s="2">
        <v>0</v>
      </c>
    </row>
    <row r="49" spans="1:11" ht="15">
      <c r="A49" s="29" t="s">
        <v>59</v>
      </c>
      <c r="B49" s="44">
        <f t="shared" ref="B49:E53" si="10">B127+B153+B179+B205+B231+B257+B283+B309+B335+B361+B387+B413+B439</f>
        <v>97.089860907253325</v>
      </c>
      <c r="C49" s="44">
        <f t="shared" si="10"/>
        <v>18.625161491621899</v>
      </c>
      <c r="D49" s="44">
        <f t="shared" si="10"/>
        <v>55.281845103124255</v>
      </c>
      <c r="E49" s="44">
        <f t="shared" si="10"/>
        <v>3.1324980005331916E-3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9"/>
        <v>171</v>
      </c>
      <c r="K49" s="2">
        <v>0</v>
      </c>
    </row>
    <row r="50" spans="1:11" ht="15">
      <c r="A50" s="27" t="s">
        <v>22</v>
      </c>
      <c r="B50" s="41">
        <f t="shared" si="10"/>
        <v>110.64677234531484</v>
      </c>
      <c r="C50" s="41">
        <f t="shared" si="10"/>
        <v>7225.6482882339551</v>
      </c>
      <c r="D50" s="41">
        <f t="shared" si="10"/>
        <v>102.7040572753524</v>
      </c>
      <c r="E50" s="41">
        <f t="shared" si="10"/>
        <v>8.8214537755822143E-4</v>
      </c>
      <c r="F50" s="397"/>
      <c r="G50" s="41">
        <f t="shared" si="11"/>
        <v>0</v>
      </c>
      <c r="H50" s="42">
        <f t="shared" si="11"/>
        <v>0</v>
      </c>
      <c r="I50" s="43">
        <f t="shared" si="9"/>
        <v>7439</v>
      </c>
      <c r="K50" s="2">
        <v>0</v>
      </c>
    </row>
    <row r="51" spans="1:11" ht="15">
      <c r="A51" s="29" t="s">
        <v>23</v>
      </c>
      <c r="B51" s="44">
        <f t="shared" si="10"/>
        <v>7.9576318753281026</v>
      </c>
      <c r="C51" s="44">
        <f t="shared" si="10"/>
        <v>0</v>
      </c>
      <c r="D51" s="44">
        <f t="shared" si="10"/>
        <v>0</v>
      </c>
      <c r="E51" s="44">
        <f t="shared" si="10"/>
        <v>0</v>
      </c>
      <c r="F51" s="397"/>
      <c r="G51" s="44">
        <f t="shared" si="11"/>
        <v>0</v>
      </c>
      <c r="H51" s="45">
        <f t="shared" si="11"/>
        <v>0</v>
      </c>
      <c r="I51" s="40">
        <f t="shared" si="9"/>
        <v>7.9576318753281026</v>
      </c>
      <c r="K51" s="2">
        <v>0</v>
      </c>
    </row>
    <row r="52" spans="1:11" ht="15">
      <c r="A52" s="27" t="s">
        <v>24</v>
      </c>
      <c r="B52" s="41">
        <f t="shared" si="10"/>
        <v>1256.723533577861</v>
      </c>
      <c r="C52" s="41">
        <f t="shared" si="10"/>
        <v>87.779990867581162</v>
      </c>
      <c r="D52" s="41">
        <f t="shared" si="10"/>
        <v>1427.0428755545579</v>
      </c>
      <c r="E52" s="41">
        <f t="shared" si="10"/>
        <v>0</v>
      </c>
      <c r="F52" s="397"/>
      <c r="G52" s="41">
        <f t="shared" si="11"/>
        <v>0</v>
      </c>
      <c r="H52" s="42">
        <f t="shared" si="11"/>
        <v>0</v>
      </c>
      <c r="I52" s="43">
        <f t="shared" si="9"/>
        <v>2771.5464000000002</v>
      </c>
      <c r="K52" s="2">
        <v>0</v>
      </c>
    </row>
    <row r="53" spans="1:11" ht="15.75" thickBot="1">
      <c r="A53" s="29" t="s">
        <v>25</v>
      </c>
      <c r="B53" s="44">
        <f t="shared" si="10"/>
        <v>421.71492204518563</v>
      </c>
      <c r="C53" s="44">
        <f t="shared" si="10"/>
        <v>104.38692673654418</v>
      </c>
      <c r="D53" s="44">
        <f t="shared" si="10"/>
        <v>2295.4482973442377</v>
      </c>
      <c r="E53" s="44">
        <f t="shared" si="10"/>
        <v>15026.389525311997</v>
      </c>
      <c r="F53" s="398"/>
      <c r="G53" s="44">
        <f t="shared" si="11"/>
        <v>2544.426313271958</v>
      </c>
      <c r="H53" s="45">
        <f t="shared" si="11"/>
        <v>385.55550924959743</v>
      </c>
      <c r="I53" s="40">
        <f t="shared" si="9"/>
        <v>20777.921493959519</v>
      </c>
      <c r="K53" s="2">
        <v>0</v>
      </c>
    </row>
    <row r="54" spans="1:11" ht="15">
      <c r="A54" s="30" t="s">
        <v>26</v>
      </c>
      <c r="B54" s="46">
        <f>SUM(B33:B53)</f>
        <v>5412.0598749355804</v>
      </c>
      <c r="C54" s="46">
        <f t="shared" ref="C54:H54" si="12">SUM(C33:C53)</f>
        <v>20206.939849327297</v>
      </c>
      <c r="D54" s="46">
        <f t="shared" si="12"/>
        <v>24525.896950186419</v>
      </c>
      <c r="E54" s="46">
        <f t="shared" si="12"/>
        <v>17045.690605606193</v>
      </c>
      <c r="F54" s="46">
        <f t="shared" si="12"/>
        <v>0</v>
      </c>
      <c r="G54" s="46">
        <f t="shared" si="12"/>
        <v>2544.426313271958</v>
      </c>
      <c r="H54" s="47">
        <f t="shared" si="12"/>
        <v>385.55550924959743</v>
      </c>
      <c r="I54" s="48">
        <f>SUM(I33:I53)</f>
        <v>70120.56910257705</v>
      </c>
      <c r="K54" s="2">
        <v>0</v>
      </c>
    </row>
    <row r="55" spans="1:11" ht="15" thickBot="1">
      <c r="A55" s="31" t="s">
        <v>86</v>
      </c>
      <c r="B55" s="49">
        <f>IF($I54=0,"-",B54/$I54)</f>
        <v>7.7182201231402695E-2</v>
      </c>
      <c r="C55" s="49">
        <f t="shared" ref="C55:H55" si="13">IF($I54=0,"-",C54/$I54)</f>
        <v>0.28817421347175942</v>
      </c>
      <c r="D55" s="49">
        <f t="shared" si="13"/>
        <v>0.34976751136044404</v>
      </c>
      <c r="E55" s="49">
        <f t="shared" si="13"/>
        <v>0.24309116174842532</v>
      </c>
      <c r="F55" s="49">
        <f t="shared" si="13"/>
        <v>0</v>
      </c>
      <c r="G55" s="49">
        <f t="shared" si="13"/>
        <v>3.6286446984618755E-2</v>
      </c>
      <c r="H55" s="49">
        <f t="shared" si="13"/>
        <v>5.4984652033496914E-3</v>
      </c>
      <c r="I55" s="49">
        <f>SUM(B55:H55)</f>
        <v>1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</v>
      </c>
      <c r="G59" s="377"/>
      <c r="H59" s="379"/>
      <c r="I59" s="40">
        <f>SUM(B59:H59)</f>
        <v>0</v>
      </c>
      <c r="K59" s="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>F450+F476+F502+F528+F554</f>
        <v>0</v>
      </c>
      <c r="G60" s="380"/>
      <c r="H60" s="382"/>
      <c r="I60" s="43">
        <f t="shared" ref="I60:I79" si="14">SUM(B60:H60)</f>
        <v>0</v>
      </c>
      <c r="K60" s="2">
        <v>0</v>
      </c>
    </row>
    <row r="61" spans="1:11" ht="15">
      <c r="A61" s="28" t="s">
        <v>9</v>
      </c>
      <c r="B61" s="380"/>
      <c r="C61" s="381"/>
      <c r="D61" s="381"/>
      <c r="E61" s="382"/>
      <c r="F61" s="44">
        <f t="shared" ref="F61:F79" si="15">F451+F477+F503+F529+F555</f>
        <v>0</v>
      </c>
      <c r="G61" s="380"/>
      <c r="H61" s="382"/>
      <c r="I61" s="40">
        <f t="shared" si="14"/>
        <v>0</v>
      </c>
      <c r="K61" s="2">
        <v>0</v>
      </c>
    </row>
    <row r="62" spans="1:11" ht="15">
      <c r="A62" s="27" t="s">
        <v>10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4"/>
        <v>0</v>
      </c>
      <c r="K62" s="2">
        <v>0</v>
      </c>
    </row>
    <row r="63" spans="1:11" ht="15">
      <c r="A63" s="28" t="s">
        <v>11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4"/>
        <v>0</v>
      </c>
      <c r="K63" s="2">
        <v>0</v>
      </c>
    </row>
    <row r="64" spans="1:11" ht="15">
      <c r="A64" s="27" t="s">
        <v>12</v>
      </c>
      <c r="B64" s="380"/>
      <c r="C64" s="381"/>
      <c r="D64" s="381"/>
      <c r="E64" s="382"/>
      <c r="F64" s="41">
        <f t="shared" si="15"/>
        <v>16701.569520453231</v>
      </c>
      <c r="G64" s="380"/>
      <c r="H64" s="382"/>
      <c r="I64" s="43">
        <f t="shared" si="14"/>
        <v>16701.569520453231</v>
      </c>
      <c r="K64" s="2">
        <v>0</v>
      </c>
    </row>
    <row r="65" spans="1:11" ht="15">
      <c r="A65" s="28" t="s">
        <v>13</v>
      </c>
      <c r="B65" s="380"/>
      <c r="C65" s="381"/>
      <c r="D65" s="381"/>
      <c r="E65" s="382"/>
      <c r="F65" s="44">
        <f t="shared" si="15"/>
        <v>1386</v>
      </c>
      <c r="G65" s="380"/>
      <c r="H65" s="382"/>
      <c r="I65" s="40">
        <f t="shared" si="14"/>
        <v>1386</v>
      </c>
      <c r="K65" s="2">
        <v>0</v>
      </c>
    </row>
    <row r="66" spans="1:11" ht="15">
      <c r="A66" s="27" t="s">
        <v>14</v>
      </c>
      <c r="B66" s="380"/>
      <c r="C66" s="381"/>
      <c r="D66" s="381"/>
      <c r="E66" s="382"/>
      <c r="F66" s="41">
        <f t="shared" si="15"/>
        <v>25287.401280774018</v>
      </c>
      <c r="G66" s="380"/>
      <c r="H66" s="382"/>
      <c r="I66" s="43">
        <f t="shared" si="14"/>
        <v>25287.401280774018</v>
      </c>
      <c r="K66" s="2">
        <v>0</v>
      </c>
    </row>
    <row r="67" spans="1:11" ht="15">
      <c r="A67" s="28" t="s">
        <v>15</v>
      </c>
      <c r="B67" s="380"/>
      <c r="C67" s="381"/>
      <c r="D67" s="381"/>
      <c r="E67" s="382"/>
      <c r="F67" s="44">
        <f t="shared" si="15"/>
        <v>0</v>
      </c>
      <c r="G67" s="380"/>
      <c r="H67" s="382"/>
      <c r="I67" s="40">
        <f t="shared" si="14"/>
        <v>0</v>
      </c>
      <c r="K67" s="2">
        <v>0</v>
      </c>
    </row>
    <row r="68" spans="1:11" ht="15">
      <c r="A68" s="27" t="s">
        <v>16</v>
      </c>
      <c r="B68" s="380"/>
      <c r="C68" s="381"/>
      <c r="D68" s="381"/>
      <c r="E68" s="382"/>
      <c r="F68" s="41">
        <f t="shared" si="15"/>
        <v>0</v>
      </c>
      <c r="G68" s="380"/>
      <c r="H68" s="382"/>
      <c r="I68" s="43">
        <f t="shared" si="14"/>
        <v>0</v>
      </c>
      <c r="K68" s="2">
        <v>0</v>
      </c>
    </row>
    <row r="69" spans="1:11" ht="15">
      <c r="A69" s="28" t="s">
        <v>17</v>
      </c>
      <c r="B69" s="380"/>
      <c r="C69" s="381"/>
      <c r="D69" s="381"/>
      <c r="E69" s="382"/>
      <c r="F69" s="44">
        <f t="shared" si="15"/>
        <v>35.847765548649257</v>
      </c>
      <c r="G69" s="380"/>
      <c r="H69" s="382"/>
      <c r="I69" s="40">
        <f t="shared" si="14"/>
        <v>35.847765548649257</v>
      </c>
      <c r="K69" s="2">
        <v>0</v>
      </c>
    </row>
    <row r="70" spans="1:11" ht="15">
      <c r="A70" s="27" t="s">
        <v>18</v>
      </c>
      <c r="B70" s="380"/>
      <c r="C70" s="381"/>
      <c r="D70" s="381"/>
      <c r="E70" s="382"/>
      <c r="F70" s="41">
        <f t="shared" si="15"/>
        <v>0</v>
      </c>
      <c r="G70" s="380"/>
      <c r="H70" s="382"/>
      <c r="I70" s="43">
        <f t="shared" si="14"/>
        <v>0</v>
      </c>
      <c r="K70" s="2">
        <v>0</v>
      </c>
    </row>
    <row r="71" spans="1:11" ht="15">
      <c r="A71" s="28" t="s">
        <v>139</v>
      </c>
      <c r="B71" s="380"/>
      <c r="C71" s="381"/>
      <c r="D71" s="381"/>
      <c r="E71" s="382"/>
      <c r="F71" s="44">
        <f t="shared" si="15"/>
        <v>0</v>
      </c>
      <c r="G71" s="380"/>
      <c r="H71" s="382"/>
      <c r="I71" s="40">
        <f t="shared" si="14"/>
        <v>0</v>
      </c>
      <c r="K71" s="2">
        <v>0</v>
      </c>
    </row>
    <row r="72" spans="1:11" ht="15">
      <c r="A72" s="27" t="s">
        <v>19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4"/>
        <v>0</v>
      </c>
      <c r="K72" s="2">
        <v>0</v>
      </c>
    </row>
    <row r="73" spans="1:11" ht="15">
      <c r="A73" s="28" t="s">
        <v>20</v>
      </c>
      <c r="B73" s="380"/>
      <c r="C73" s="381"/>
      <c r="D73" s="381"/>
      <c r="E73" s="382"/>
      <c r="F73" s="52">
        <f t="shared" si="15"/>
        <v>0</v>
      </c>
      <c r="G73" s="380"/>
      <c r="H73" s="382"/>
      <c r="I73" s="40">
        <f t="shared" si="14"/>
        <v>0</v>
      </c>
      <c r="K73" s="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4"/>
        <v>0</v>
      </c>
      <c r="K74" s="2">
        <v>0</v>
      </c>
    </row>
    <row r="75" spans="1:11" ht="15">
      <c r="A75" s="29" t="s">
        <v>59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4"/>
        <v>0</v>
      </c>
      <c r="K75" s="2">
        <v>0</v>
      </c>
    </row>
    <row r="76" spans="1:11" ht="15">
      <c r="A76" s="27" t="s">
        <v>22</v>
      </c>
      <c r="B76" s="380"/>
      <c r="C76" s="381"/>
      <c r="D76" s="381"/>
      <c r="E76" s="382"/>
      <c r="F76" s="41">
        <f t="shared" si="15"/>
        <v>50</v>
      </c>
      <c r="G76" s="380"/>
      <c r="H76" s="382"/>
      <c r="I76" s="43">
        <f t="shared" si="14"/>
        <v>50</v>
      </c>
      <c r="K76" s="2">
        <v>0</v>
      </c>
    </row>
    <row r="77" spans="1:11" ht="15">
      <c r="A77" s="29" t="s">
        <v>23</v>
      </c>
      <c r="B77" s="380"/>
      <c r="C77" s="381"/>
      <c r="D77" s="381"/>
      <c r="E77" s="382"/>
      <c r="F77" s="44">
        <f t="shared" si="15"/>
        <v>0</v>
      </c>
      <c r="G77" s="380"/>
      <c r="H77" s="382"/>
      <c r="I77" s="40">
        <f t="shared" si="14"/>
        <v>0</v>
      </c>
      <c r="K77" s="2">
        <v>0</v>
      </c>
    </row>
    <row r="78" spans="1:11" ht="15">
      <c r="A78" s="27" t="s">
        <v>24</v>
      </c>
      <c r="B78" s="380"/>
      <c r="C78" s="381"/>
      <c r="D78" s="381"/>
      <c r="E78" s="382"/>
      <c r="F78" s="41">
        <f t="shared" si="15"/>
        <v>0</v>
      </c>
      <c r="G78" s="380"/>
      <c r="H78" s="382"/>
      <c r="I78" s="43">
        <f>SUM(B78:H78)</f>
        <v>0</v>
      </c>
      <c r="K78" s="2">
        <v>0</v>
      </c>
    </row>
    <row r="79" spans="1:11" ht="15.75" thickBot="1">
      <c r="A79" s="29" t="s">
        <v>25</v>
      </c>
      <c r="B79" s="383"/>
      <c r="C79" s="384"/>
      <c r="D79" s="384"/>
      <c r="E79" s="385"/>
      <c r="F79" s="44">
        <f t="shared" si="15"/>
        <v>1877.2056000000002</v>
      </c>
      <c r="G79" s="383"/>
      <c r="H79" s="385"/>
      <c r="I79" s="40">
        <f t="shared" si="14"/>
        <v>1877.2056000000002</v>
      </c>
      <c r="K79" s="2">
        <v>0</v>
      </c>
    </row>
    <row r="80" spans="1:11" ht="15">
      <c r="A80" s="30" t="s">
        <v>26</v>
      </c>
      <c r="B80" s="46">
        <f>SUM(B59:B79)</f>
        <v>0</v>
      </c>
      <c r="C80" s="46">
        <f t="shared" ref="C80:H80" si="16">SUM(C59:C79)</f>
        <v>0</v>
      </c>
      <c r="D80" s="46">
        <f t="shared" si="16"/>
        <v>0</v>
      </c>
      <c r="E80" s="46">
        <f t="shared" si="16"/>
        <v>0</v>
      </c>
      <c r="F80" s="46">
        <f t="shared" si="16"/>
        <v>45338.024166775896</v>
      </c>
      <c r="G80" s="46">
        <f t="shared" si="16"/>
        <v>0</v>
      </c>
      <c r="H80" s="47">
        <f t="shared" si="16"/>
        <v>0</v>
      </c>
      <c r="I80" s="48">
        <f>SUM(I59:I79)</f>
        <v>45338.024166775896</v>
      </c>
      <c r="K80" s="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49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-5.6843418860808015E-12</v>
      </c>
      <c r="G82" s="32"/>
      <c r="H82" s="32"/>
      <c r="I82" s="288">
        <f>+I80-I470-I496-I522-I548-I574</f>
        <v>-5.6843418860808015E-12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205.98557989365565</v>
      </c>
      <c r="C85" s="38">
        <f t="shared" ref="C85:H85" si="18">C579+C605+C631</f>
        <v>0</v>
      </c>
      <c r="D85" s="38">
        <f t="shared" si="18"/>
        <v>19.01442010634436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225</v>
      </c>
      <c r="K85" s="2">
        <v>0</v>
      </c>
    </row>
    <row r="86" spans="1:11" ht="15">
      <c r="A86" s="27" t="s">
        <v>8</v>
      </c>
      <c r="B86" s="41">
        <f t="shared" ref="B86:H101" si="19">B580+B606+B632</f>
        <v>123.19909005171107</v>
      </c>
      <c r="C86" s="41">
        <f t="shared" si="19"/>
        <v>0</v>
      </c>
      <c r="D86" s="41">
        <f t="shared" si="19"/>
        <v>9.0946099482889409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132.2937</v>
      </c>
      <c r="K86" s="2">
        <v>0</v>
      </c>
    </row>
    <row r="87" spans="1:11" ht="15">
      <c r="A87" s="28" t="s">
        <v>9</v>
      </c>
      <c r="B87" s="44">
        <f t="shared" si="19"/>
        <v>677.28803565161445</v>
      </c>
      <c r="C87" s="44">
        <f t="shared" si="19"/>
        <v>0</v>
      </c>
      <c r="D87" s="44">
        <f t="shared" si="19"/>
        <v>46.711964348385642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724.00000000000011</v>
      </c>
      <c r="K87" s="2">
        <v>0</v>
      </c>
    </row>
    <row r="88" spans="1:11" ht="15">
      <c r="A88" s="27" t="s">
        <v>10</v>
      </c>
      <c r="B88" s="41">
        <f t="shared" si="19"/>
        <v>2892.9316680859574</v>
      </c>
      <c r="C88" s="41">
        <f t="shared" si="19"/>
        <v>0</v>
      </c>
      <c r="D88" s="41">
        <f t="shared" si="19"/>
        <v>191.06833191404277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3084</v>
      </c>
      <c r="K88" s="2">
        <v>0</v>
      </c>
    </row>
    <row r="89" spans="1:11" ht="15">
      <c r="A89" s="28" t="s">
        <v>11</v>
      </c>
      <c r="B89" s="44">
        <f t="shared" si="19"/>
        <v>3.7439999999999998</v>
      </c>
      <c r="C89" s="44">
        <f t="shared" si="19"/>
        <v>0</v>
      </c>
      <c r="D89" s="44">
        <f t="shared" si="19"/>
        <v>0.25600000000000001</v>
      </c>
      <c r="E89" s="44">
        <f t="shared" si="19"/>
        <v>0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4</v>
      </c>
      <c r="K89" s="2">
        <v>0</v>
      </c>
    </row>
    <row r="90" spans="1:11" ht="15">
      <c r="A90" s="27" t="s">
        <v>12</v>
      </c>
      <c r="B90" s="41">
        <f t="shared" si="19"/>
        <v>0</v>
      </c>
      <c r="C90" s="41">
        <f t="shared" si="19"/>
        <v>0</v>
      </c>
      <c r="D90" s="41">
        <f t="shared" si="19"/>
        <v>5.5177897413850735E-2</v>
      </c>
      <c r="E90" s="41">
        <f t="shared" si="19"/>
        <v>32.870007694409075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32.925185591822924</v>
      </c>
      <c r="K90" s="2">
        <v>0</v>
      </c>
    </row>
    <row r="91" spans="1:11" ht="15">
      <c r="A91" s="28" t="s">
        <v>13</v>
      </c>
      <c r="B91" s="44">
        <f t="shared" si="19"/>
        <v>0</v>
      </c>
      <c r="C91" s="44">
        <f t="shared" si="19"/>
        <v>0</v>
      </c>
      <c r="D91" s="44">
        <f t="shared" si="19"/>
        <v>0</v>
      </c>
      <c r="E91" s="44">
        <f t="shared" si="19"/>
        <v>72</v>
      </c>
      <c r="F91" s="44">
        <f t="shared" si="19"/>
        <v>0</v>
      </c>
      <c r="G91" s="44">
        <f t="shared" si="19"/>
        <v>0</v>
      </c>
      <c r="H91" s="45">
        <f t="shared" si="19"/>
        <v>0</v>
      </c>
      <c r="I91" s="40">
        <f t="shared" si="20"/>
        <v>72</v>
      </c>
      <c r="K91" s="2">
        <v>0</v>
      </c>
    </row>
    <row r="92" spans="1:11" ht="15">
      <c r="A92" s="27" t="s">
        <v>14</v>
      </c>
      <c r="B92" s="41">
        <f t="shared" si="19"/>
        <v>0</v>
      </c>
      <c r="C92" s="41">
        <f t="shared" si="19"/>
        <v>1.0896303500892344</v>
      </c>
      <c r="D92" s="41">
        <f t="shared" si="19"/>
        <v>0.19981126051103426</v>
      </c>
      <c r="E92" s="41">
        <f t="shared" si="19"/>
        <v>146.09481587268343</v>
      </c>
      <c r="F92" s="41">
        <f t="shared" si="19"/>
        <v>2088.612339985244</v>
      </c>
      <c r="G92" s="41">
        <f t="shared" si="19"/>
        <v>0</v>
      </c>
      <c r="H92" s="42">
        <f t="shared" si="19"/>
        <v>0</v>
      </c>
      <c r="I92" s="43">
        <f t="shared" si="20"/>
        <v>2235.9965974685279</v>
      </c>
      <c r="K92" s="2">
        <v>0</v>
      </c>
    </row>
    <row r="93" spans="1:11" ht="15">
      <c r="A93" s="28" t="s">
        <v>15</v>
      </c>
      <c r="B93" s="44">
        <f t="shared" si="19"/>
        <v>13573.04470540743</v>
      </c>
      <c r="C93" s="44">
        <f t="shared" si="19"/>
        <v>19.632693374964354</v>
      </c>
      <c r="D93" s="44">
        <f t="shared" si="19"/>
        <v>990.32260121760669</v>
      </c>
      <c r="E93" s="44">
        <f t="shared" si="19"/>
        <v>0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14583.000000000002</v>
      </c>
      <c r="K93" s="2">
        <v>0</v>
      </c>
    </row>
    <row r="94" spans="1:11" ht="15">
      <c r="A94" s="27" t="s">
        <v>16</v>
      </c>
      <c r="B94" s="41">
        <f t="shared" si="19"/>
        <v>3521.2658272983062</v>
      </c>
      <c r="C94" s="41">
        <f t="shared" si="19"/>
        <v>164.07422374786927</v>
      </c>
      <c r="D94" s="41">
        <f t="shared" si="19"/>
        <v>207.72062053109471</v>
      </c>
      <c r="E94" s="41">
        <f t="shared" si="19"/>
        <v>77.939328422729815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>SUM(B94:H94)</f>
        <v>3971</v>
      </c>
      <c r="K94" s="2">
        <v>0</v>
      </c>
    </row>
    <row r="95" spans="1:11" ht="15">
      <c r="A95" s="28" t="s">
        <v>17</v>
      </c>
      <c r="B95" s="44">
        <f t="shared" si="19"/>
        <v>749.09758518397473</v>
      </c>
      <c r="C95" s="44">
        <f t="shared" si="19"/>
        <v>1.0180196630299898</v>
      </c>
      <c r="D95" s="44">
        <f t="shared" si="19"/>
        <v>64.038887102550731</v>
      </c>
      <c r="E95" s="44">
        <f t="shared" si="19"/>
        <v>4.8455080504444643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818.99999999999989</v>
      </c>
      <c r="K95" s="2">
        <v>0</v>
      </c>
    </row>
    <row r="96" spans="1:11" ht="15">
      <c r="A96" s="27" t="s">
        <v>18</v>
      </c>
      <c r="B96" s="41">
        <f t="shared" si="19"/>
        <v>0</v>
      </c>
      <c r="C96" s="41">
        <f t="shared" si="19"/>
        <v>0</v>
      </c>
      <c r="D96" s="41">
        <f t="shared" si="19"/>
        <v>0</v>
      </c>
      <c r="E96" s="41">
        <f t="shared" si="19"/>
        <v>0</v>
      </c>
      <c r="F96" s="41">
        <f t="shared" si="19"/>
        <v>0</v>
      </c>
      <c r="G96" s="41">
        <f>G590+G616+G642</f>
        <v>0</v>
      </c>
      <c r="H96" s="42">
        <f t="shared" si="19"/>
        <v>0</v>
      </c>
      <c r="I96" s="43">
        <f t="shared" si="20"/>
        <v>0</v>
      </c>
      <c r="K96" s="2">
        <v>0</v>
      </c>
    </row>
    <row r="97" spans="1:11" ht="15">
      <c r="A97" s="28" t="s">
        <v>139</v>
      </c>
      <c r="B97" s="44">
        <f t="shared" si="19"/>
        <v>8524.5385699494873</v>
      </c>
      <c r="C97" s="44">
        <f t="shared" si="19"/>
        <v>443.68409232543291</v>
      </c>
      <c r="D97" s="44">
        <f t="shared" si="19"/>
        <v>1885.7904185339862</v>
      </c>
      <c r="E97" s="44">
        <f t="shared" si="19"/>
        <v>68.137166658374838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10922.150247467282</v>
      </c>
      <c r="K97" s="2">
        <v>0</v>
      </c>
    </row>
    <row r="98" spans="1:11" ht="15">
      <c r="A98" s="27" t="s">
        <v>19</v>
      </c>
      <c r="B98" s="41">
        <f t="shared" si="19"/>
        <v>0</v>
      </c>
      <c r="C98" s="41">
        <f t="shared" si="19"/>
        <v>0</v>
      </c>
      <c r="D98" s="41">
        <f t="shared" si="19"/>
        <v>0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0</v>
      </c>
      <c r="K98" s="2">
        <v>0</v>
      </c>
    </row>
    <row r="99" spans="1:11" ht="15">
      <c r="A99" s="28" t="s">
        <v>20</v>
      </c>
      <c r="B99" s="44">
        <f t="shared" si="19"/>
        <v>0</v>
      </c>
      <c r="C99" s="44">
        <f t="shared" si="19"/>
        <v>0</v>
      </c>
      <c r="D99" s="44">
        <f t="shared" si="19"/>
        <v>0</v>
      </c>
      <c r="E99" s="44">
        <f t="shared" si="19"/>
        <v>0</v>
      </c>
      <c r="F99" s="44">
        <f t="shared" si="19"/>
        <v>0</v>
      </c>
      <c r="G99" s="44">
        <f t="shared" si="19"/>
        <v>0</v>
      </c>
      <c r="H99" s="45">
        <f t="shared" si="19"/>
        <v>0</v>
      </c>
      <c r="I99" s="40">
        <f t="shared" si="20"/>
        <v>0</v>
      </c>
      <c r="K99" s="2">
        <v>0</v>
      </c>
    </row>
    <row r="100" spans="1:11" ht="15">
      <c r="A100" s="27" t="s">
        <v>21</v>
      </c>
      <c r="B100" s="41">
        <f t="shared" si="19"/>
        <v>76.584995892037938</v>
      </c>
      <c r="C100" s="41">
        <f t="shared" si="19"/>
        <v>0</v>
      </c>
      <c r="D100" s="41">
        <f t="shared" si="19"/>
        <v>1.4150041079620606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78</v>
      </c>
      <c r="K100" s="2">
        <v>0</v>
      </c>
    </row>
    <row r="101" spans="1:11" ht="15">
      <c r="A101" s="29" t="s">
        <v>59</v>
      </c>
      <c r="B101" s="44">
        <f t="shared" si="19"/>
        <v>11220.414420932053</v>
      </c>
      <c r="C101" s="44">
        <f t="shared" si="19"/>
        <v>20.758903333624723</v>
      </c>
      <c r="D101" s="44">
        <f t="shared" si="19"/>
        <v>1399.8266757343213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12640.999999999998</v>
      </c>
      <c r="K101" s="2">
        <v>0</v>
      </c>
    </row>
    <row r="102" spans="1:11" ht="15">
      <c r="A102" s="27" t="s">
        <v>22</v>
      </c>
      <c r="B102" s="41">
        <f t="shared" ref="B102:H105" si="21">B596+B622+B648</f>
        <v>555.79541703518703</v>
      </c>
      <c r="C102" s="41">
        <f t="shared" si="21"/>
        <v>0</v>
      </c>
      <c r="D102" s="41">
        <f t="shared" si="21"/>
        <v>41.809840372560302</v>
      </c>
      <c r="E102" s="41">
        <f t="shared" si="21"/>
        <v>0</v>
      </c>
      <c r="F102" s="41">
        <f t="shared" si="21"/>
        <v>53.463067882252652</v>
      </c>
      <c r="G102" s="41">
        <f t="shared" si="21"/>
        <v>0</v>
      </c>
      <c r="H102" s="42">
        <f t="shared" si="21"/>
        <v>0</v>
      </c>
      <c r="I102" s="43">
        <f t="shared" si="20"/>
        <v>651.06832528999996</v>
      </c>
      <c r="K102" s="2">
        <v>0</v>
      </c>
    </row>
    <row r="103" spans="1:11" ht="15">
      <c r="A103" s="29" t="s">
        <v>23</v>
      </c>
      <c r="B103" s="44">
        <f t="shared" si="21"/>
        <v>608.29884718749008</v>
      </c>
      <c r="C103" s="44">
        <f t="shared" si="21"/>
        <v>0</v>
      </c>
      <c r="D103" s="44">
        <f t="shared" si="21"/>
        <v>351.99781839225483</v>
      </c>
      <c r="E103" s="44">
        <f t="shared" si="21"/>
        <v>0</v>
      </c>
      <c r="F103" s="44">
        <f t="shared" si="21"/>
        <v>0</v>
      </c>
      <c r="G103" s="44">
        <f t="shared" si="21"/>
        <v>0</v>
      </c>
      <c r="H103" s="45">
        <f t="shared" si="21"/>
        <v>0</v>
      </c>
      <c r="I103" s="40">
        <f t="shared" si="20"/>
        <v>960.29666557974497</v>
      </c>
      <c r="K103" s="2">
        <v>0</v>
      </c>
    </row>
    <row r="104" spans="1:11" ht="15">
      <c r="A104" s="27" t="s">
        <v>24</v>
      </c>
      <c r="B104" s="41">
        <f t="shared" si="21"/>
        <v>7672.3805888371771</v>
      </c>
      <c r="C104" s="41">
        <f t="shared" si="21"/>
        <v>32.176599002823657</v>
      </c>
      <c r="D104" s="41">
        <f t="shared" si="21"/>
        <v>594.18441215999997</v>
      </c>
      <c r="E104" s="41">
        <f t="shared" si="21"/>
        <v>0</v>
      </c>
      <c r="F104" s="41">
        <f t="shared" si="21"/>
        <v>0</v>
      </c>
      <c r="G104" s="41">
        <f t="shared" si="21"/>
        <v>0</v>
      </c>
      <c r="H104" s="42">
        <f t="shared" si="21"/>
        <v>0</v>
      </c>
      <c r="I104" s="43">
        <f t="shared" si="20"/>
        <v>8298.7416000000012</v>
      </c>
      <c r="K104" s="2">
        <v>0</v>
      </c>
    </row>
    <row r="105" spans="1:11" ht="15.75" thickBot="1">
      <c r="A105" s="29" t="s">
        <v>25</v>
      </c>
      <c r="B105" s="44">
        <f t="shared" si="21"/>
        <v>2053.4462286224143</v>
      </c>
      <c r="C105" s="44">
        <f t="shared" si="21"/>
        <v>0.37743017440412963</v>
      </c>
      <c r="D105" s="44">
        <f t="shared" si="21"/>
        <v>2916.0228468020573</v>
      </c>
      <c r="E105" s="44">
        <f t="shared" si="21"/>
        <v>5164.1097507362174</v>
      </c>
      <c r="F105" s="44">
        <f t="shared" si="21"/>
        <v>0</v>
      </c>
      <c r="G105" s="44">
        <f t="shared" si="21"/>
        <v>2562.79042056956</v>
      </c>
      <c r="H105" s="45">
        <f t="shared" si="21"/>
        <v>2.6174291358280555</v>
      </c>
      <c r="I105" s="40">
        <f t="shared" si="20"/>
        <v>12699.364106040481</v>
      </c>
      <c r="K105" s="2">
        <v>0</v>
      </c>
    </row>
    <row r="106" spans="1:11" ht="15">
      <c r="A106" s="30" t="s">
        <v>26</v>
      </c>
      <c r="B106" s="46">
        <f>SUM(B85:B105)</f>
        <v>52458.0155600285</v>
      </c>
      <c r="C106" s="46">
        <f t="shared" ref="C106:H106" si="22">SUM(C85:C105)</f>
        <v>682.81159197223838</v>
      </c>
      <c r="D106" s="46">
        <f t="shared" si="22"/>
        <v>8719.52944042938</v>
      </c>
      <c r="E106" s="46">
        <f t="shared" si="22"/>
        <v>5565.9965774348593</v>
      </c>
      <c r="F106" s="46">
        <f t="shared" si="22"/>
        <v>2142.0754078674968</v>
      </c>
      <c r="G106" s="46">
        <f t="shared" si="22"/>
        <v>2562.79042056956</v>
      </c>
      <c r="H106" s="47">
        <f t="shared" si="22"/>
        <v>2.6174291358280555</v>
      </c>
      <c r="I106" s="48">
        <f>SUM(I85:I105)</f>
        <v>72133.836427437855</v>
      </c>
      <c r="K106" s="2">
        <v>0</v>
      </c>
    </row>
    <row r="107" spans="1:11" ht="15" thickBot="1">
      <c r="A107" s="31" t="s">
        <v>86</v>
      </c>
      <c r="B107" s="49">
        <f>IF($I106=0,"-",B106/$I106)</f>
        <v>0.72723174252346878</v>
      </c>
      <c r="C107" s="49">
        <f t="shared" ref="C107:H107" si="23">IF($I106=0,"-",C106/$I106)</f>
        <v>9.4658987486282431E-3</v>
      </c>
      <c r="D107" s="49">
        <f t="shared" si="23"/>
        <v>0.12087987929493647</v>
      </c>
      <c r="E107" s="49">
        <f t="shared" si="23"/>
        <v>7.7162076122679335E-2</v>
      </c>
      <c r="F107" s="49">
        <f t="shared" si="23"/>
        <v>2.9695847523960425E-2</v>
      </c>
      <c r="G107" s="49">
        <f t="shared" si="23"/>
        <v>3.5528270053230393E-2</v>
      </c>
      <c r="H107" s="49">
        <f t="shared" si="23"/>
        <v>3.6285733096437013E-5</v>
      </c>
      <c r="I107" s="49">
        <f>SUM(B107:H107)</f>
        <v>1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1.9800000000000002E-2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1.9800000000000002E-2</v>
      </c>
    </row>
    <row r="113" spans="1:9" ht="15">
      <c r="A113" s="28" t="s">
        <v>9</v>
      </c>
      <c r="B113" s="44">
        <v>0</v>
      </c>
      <c r="C113" s="44">
        <v>0</v>
      </c>
      <c r="D113" s="44">
        <v>0</v>
      </c>
      <c r="E113" s="44">
        <v>0</v>
      </c>
      <c r="F113" s="397"/>
      <c r="G113" s="44">
        <v>0</v>
      </c>
      <c r="H113" s="45">
        <v>0</v>
      </c>
      <c r="I113" s="40">
        <f t="shared" si="24"/>
        <v>0</v>
      </c>
    </row>
    <row r="114" spans="1:9" ht="15">
      <c r="A114" s="27" t="s">
        <v>10</v>
      </c>
      <c r="B114" s="41">
        <v>1.046362491461834E-3</v>
      </c>
      <c r="C114" s="41">
        <v>0</v>
      </c>
      <c r="D114" s="41">
        <v>2617.9989536375083</v>
      </c>
      <c r="E114" s="41">
        <v>0</v>
      </c>
      <c r="F114" s="397"/>
      <c r="G114" s="41">
        <v>0</v>
      </c>
      <c r="H114" s="42">
        <v>0</v>
      </c>
      <c r="I114" s="43">
        <f t="shared" si="24"/>
        <v>2617.9999999999995</v>
      </c>
    </row>
    <row r="115" spans="1:9" ht="15">
      <c r="A115" s="28" t="s">
        <v>11</v>
      </c>
      <c r="B115" s="44">
        <v>0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24"/>
        <v>0</v>
      </c>
    </row>
    <row r="116" spans="1:9" ht="15">
      <c r="A116" s="27" t="s">
        <v>12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13</v>
      </c>
      <c r="B117" s="44">
        <v>0</v>
      </c>
      <c r="C117" s="44">
        <v>0</v>
      </c>
      <c r="D117" s="44">
        <v>0</v>
      </c>
      <c r="E117" s="44">
        <v>0</v>
      </c>
      <c r="F117" s="397"/>
      <c r="G117" s="44">
        <v>0</v>
      </c>
      <c r="H117" s="45">
        <v>0</v>
      </c>
      <c r="I117" s="40">
        <f t="shared" si="24"/>
        <v>0</v>
      </c>
    </row>
    <row r="118" spans="1:9" ht="15">
      <c r="A118" s="27" t="s">
        <v>14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15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16</v>
      </c>
      <c r="B120" s="41">
        <v>0</v>
      </c>
      <c r="C120" s="41">
        <v>0</v>
      </c>
      <c r="D120" s="41">
        <v>0</v>
      </c>
      <c r="E120" s="41">
        <v>0</v>
      </c>
      <c r="F120" s="397"/>
      <c r="G120" s="41">
        <v>0</v>
      </c>
      <c r="H120" s="42">
        <v>0</v>
      </c>
      <c r="I120" s="43">
        <f t="shared" si="24"/>
        <v>0</v>
      </c>
    </row>
    <row r="121" spans="1:9" ht="15">
      <c r="A121" s="28" t="s">
        <v>17</v>
      </c>
      <c r="B121" s="44">
        <v>0</v>
      </c>
      <c r="C121" s="44">
        <v>0</v>
      </c>
      <c r="D121" s="44">
        <v>0</v>
      </c>
      <c r="E121" s="44">
        <v>0</v>
      </c>
      <c r="F121" s="397"/>
      <c r="G121" s="44">
        <v>0</v>
      </c>
      <c r="H121" s="45">
        <v>0</v>
      </c>
      <c r="I121" s="40">
        <f t="shared" si="24"/>
        <v>0</v>
      </c>
    </row>
    <row r="122" spans="1:9" ht="15">
      <c r="A122" s="27" t="s">
        <v>18</v>
      </c>
      <c r="B122" s="41">
        <v>0</v>
      </c>
      <c r="C122" s="41">
        <v>0</v>
      </c>
      <c r="D122" s="41">
        <v>0</v>
      </c>
      <c r="E122" s="41">
        <v>0</v>
      </c>
      <c r="F122" s="397"/>
      <c r="G122" s="41">
        <v>0</v>
      </c>
      <c r="H122" s="42">
        <v>0</v>
      </c>
      <c r="I122" s="43">
        <f t="shared" si="24"/>
        <v>0</v>
      </c>
    </row>
    <row r="123" spans="1:9" ht="15">
      <c r="A123" s="28" t="s">
        <v>139</v>
      </c>
      <c r="B123" s="44">
        <v>100.60395969108018</v>
      </c>
      <c r="C123" s="44">
        <v>1444.4903602761599</v>
      </c>
      <c r="D123" s="44">
        <v>3796.4711407406658</v>
      </c>
      <c r="E123" s="44">
        <v>0.43453929209440828</v>
      </c>
      <c r="F123" s="397"/>
      <c r="G123" s="44">
        <v>0</v>
      </c>
      <c r="H123" s="45">
        <v>0</v>
      </c>
      <c r="I123" s="40">
        <f t="shared" si="24"/>
        <v>5342</v>
      </c>
    </row>
    <row r="124" spans="1:9" ht="15">
      <c r="A124" s="27" t="s">
        <v>19</v>
      </c>
      <c r="B124" s="41">
        <v>7.7039218036129107E-4</v>
      </c>
      <c r="C124" s="41">
        <v>1.5664962982361994</v>
      </c>
      <c r="D124" s="41">
        <v>684.13056689777022</v>
      </c>
      <c r="E124" s="41">
        <v>0</v>
      </c>
      <c r="F124" s="397"/>
      <c r="G124" s="41">
        <v>0</v>
      </c>
      <c r="H124" s="42">
        <v>0</v>
      </c>
      <c r="I124" s="43">
        <f>SUM(B124:H124)</f>
        <v>685.69783358818677</v>
      </c>
    </row>
    <row r="125" spans="1:9" ht="15">
      <c r="A125" s="28" t="s">
        <v>20</v>
      </c>
      <c r="B125" s="44">
        <v>9.3859889492334074E-4</v>
      </c>
      <c r="C125" s="44">
        <v>7.5125127934610694</v>
      </c>
      <c r="D125" s="44">
        <v>3280.9140002463791</v>
      </c>
      <c r="E125" s="44">
        <v>0</v>
      </c>
      <c r="F125" s="397"/>
      <c r="G125" s="44">
        <v>0</v>
      </c>
      <c r="H125" s="45">
        <v>0</v>
      </c>
      <c r="I125" s="40">
        <f t="shared" si="24"/>
        <v>3288.427451638735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59</v>
      </c>
      <c r="B127" s="44">
        <v>0</v>
      </c>
      <c r="C127" s="44">
        <v>0</v>
      </c>
      <c r="D127" s="44">
        <v>0</v>
      </c>
      <c r="E127" s="44">
        <v>0</v>
      </c>
      <c r="F127" s="397"/>
      <c r="G127" s="44">
        <v>0</v>
      </c>
      <c r="H127" s="45">
        <v>0</v>
      </c>
      <c r="I127" s="40">
        <f t="shared" si="24"/>
        <v>0</v>
      </c>
    </row>
    <row r="128" spans="1:9" ht="15">
      <c r="A128" s="27" t="s">
        <v>22</v>
      </c>
      <c r="B128" s="41">
        <v>0</v>
      </c>
      <c r="C128" s="41">
        <v>0</v>
      </c>
      <c r="D128" s="41">
        <v>0</v>
      </c>
      <c r="E128" s="41">
        <v>0</v>
      </c>
      <c r="F128" s="397"/>
      <c r="G128" s="41">
        <v>0</v>
      </c>
      <c r="H128" s="42">
        <v>0</v>
      </c>
      <c r="I128" s="43">
        <f t="shared" si="24"/>
        <v>0</v>
      </c>
    </row>
    <row r="129" spans="1:9" ht="15">
      <c r="A129" s="29" t="s">
        <v>23</v>
      </c>
      <c r="B129" s="44">
        <v>0</v>
      </c>
      <c r="C129" s="44">
        <v>0</v>
      </c>
      <c r="D129" s="44">
        <v>0</v>
      </c>
      <c r="E129" s="44">
        <v>0</v>
      </c>
      <c r="F129" s="397"/>
      <c r="G129" s="44">
        <v>0</v>
      </c>
      <c r="H129" s="45">
        <v>0</v>
      </c>
      <c r="I129" s="40">
        <f t="shared" si="24"/>
        <v>0</v>
      </c>
    </row>
    <row r="130" spans="1:9" ht="15">
      <c r="A130" s="27" t="s">
        <v>24</v>
      </c>
      <c r="B130" s="41">
        <v>7.4970506194686412E-2</v>
      </c>
      <c r="C130" s="41">
        <v>0</v>
      </c>
      <c r="D130" s="41">
        <v>0.39662949380531359</v>
      </c>
      <c r="E130" s="41">
        <v>0</v>
      </c>
      <c r="F130" s="397"/>
      <c r="G130" s="41">
        <v>0</v>
      </c>
      <c r="H130" s="42">
        <v>0</v>
      </c>
      <c r="I130" s="43">
        <f t="shared" si="24"/>
        <v>0.47160000000000002</v>
      </c>
    </row>
    <row r="131" spans="1:9" ht="15.75" thickBot="1">
      <c r="A131" s="29" t="s">
        <v>25</v>
      </c>
      <c r="B131" s="44">
        <v>36.757210637073193</v>
      </c>
      <c r="C131" s="44">
        <v>0</v>
      </c>
      <c r="D131" s="44">
        <v>0</v>
      </c>
      <c r="E131" s="44">
        <v>3271.9825773766493</v>
      </c>
      <c r="F131" s="398"/>
      <c r="G131" s="44">
        <v>1059.1834119862779</v>
      </c>
      <c r="H131" s="45">
        <v>0</v>
      </c>
      <c r="I131" s="40">
        <f t="shared" si="24"/>
        <v>4367.9232000000002</v>
      </c>
    </row>
    <row r="132" spans="1:9" ht="15">
      <c r="A132" s="30" t="s">
        <v>26</v>
      </c>
      <c r="B132" s="46">
        <f>SUM(B111:B131)</f>
        <v>137.4586961879148</v>
      </c>
      <c r="C132" s="46">
        <f t="shared" ref="C132:D132" si="25">SUM(C111:C131)</f>
        <v>1453.5693693678572</v>
      </c>
      <c r="D132" s="46">
        <f t="shared" si="25"/>
        <v>10379.911291016129</v>
      </c>
      <c r="E132" s="46">
        <f>SUM(E111:E131)</f>
        <v>3272.4171166687438</v>
      </c>
      <c r="F132" s="46">
        <f t="shared" ref="F132:H132" si="26">SUM(F111:F131)</f>
        <v>0</v>
      </c>
      <c r="G132" s="46">
        <f t="shared" si="26"/>
        <v>1059.1834119862779</v>
      </c>
      <c r="H132" s="47">
        <f t="shared" si="26"/>
        <v>0</v>
      </c>
      <c r="I132" s="48">
        <f>SUM(I111:I131)</f>
        <v>16302.539885226925</v>
      </c>
    </row>
    <row r="133" spans="1:9" ht="15" thickBot="1">
      <c r="A133" s="31" t="s">
        <v>86</v>
      </c>
      <c r="B133" s="49">
        <f>IF($I132=0,"-",B132/$I132)</f>
        <v>8.4317350029903902E-3</v>
      </c>
      <c r="C133" s="49">
        <f t="shared" ref="C133:H133" si="27">IF($I132=0,"-",C132/$I132)</f>
        <v>8.91621415804697E-2</v>
      </c>
      <c r="D133" s="49">
        <f t="shared" si="27"/>
        <v>0.63670516153266543</v>
      </c>
      <c r="E133" s="49">
        <f t="shared" si="27"/>
        <v>0.20073050823412802</v>
      </c>
      <c r="F133" s="49">
        <f t="shared" si="27"/>
        <v>0</v>
      </c>
      <c r="G133" s="49">
        <f t="shared" si="27"/>
        <v>6.4970453649746393E-2</v>
      </c>
      <c r="H133" s="49">
        <f t="shared" si="27"/>
        <v>0</v>
      </c>
      <c r="I133" s="49">
        <f>SUM(B133:H133)</f>
        <v>1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1410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1410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8">SUM(B138:H138)</f>
        <v>0</v>
      </c>
    </row>
    <row r="139" spans="1:9" ht="15">
      <c r="A139" s="28" t="s">
        <v>9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28"/>
        <v>0</v>
      </c>
    </row>
    <row r="140" spans="1:9" ht="15">
      <c r="A140" s="27" t="s">
        <v>10</v>
      </c>
      <c r="B140" s="41">
        <v>0</v>
      </c>
      <c r="C140" s="41">
        <v>0</v>
      </c>
      <c r="D140" s="41">
        <v>301</v>
      </c>
      <c r="E140" s="41">
        <v>0</v>
      </c>
      <c r="F140" s="397"/>
      <c r="G140" s="41">
        <v>0</v>
      </c>
      <c r="H140" s="42">
        <v>0</v>
      </c>
      <c r="I140" s="43">
        <f t="shared" si="28"/>
        <v>301</v>
      </c>
    </row>
    <row r="141" spans="1:9" ht="15">
      <c r="A141" s="28" t="s">
        <v>11</v>
      </c>
      <c r="B141" s="44">
        <v>0</v>
      </c>
      <c r="C141" s="44">
        <v>0</v>
      </c>
      <c r="D141" s="44">
        <v>0</v>
      </c>
      <c r="E141" s="44">
        <v>0</v>
      </c>
      <c r="F141" s="397"/>
      <c r="G141" s="44">
        <v>0</v>
      </c>
      <c r="H141" s="45">
        <v>0</v>
      </c>
      <c r="I141" s="40">
        <f t="shared" si="28"/>
        <v>0</v>
      </c>
    </row>
    <row r="142" spans="1:9" ht="15">
      <c r="A142" s="27" t="s">
        <v>12</v>
      </c>
      <c r="B142" s="41">
        <v>0</v>
      </c>
      <c r="C142" s="41">
        <v>0</v>
      </c>
      <c r="D142" s="41">
        <v>0</v>
      </c>
      <c r="E142" s="41">
        <v>0</v>
      </c>
      <c r="F142" s="397"/>
      <c r="G142" s="41">
        <v>0</v>
      </c>
      <c r="H142" s="42">
        <v>0</v>
      </c>
      <c r="I142" s="43">
        <f t="shared" si="28"/>
        <v>0</v>
      </c>
    </row>
    <row r="143" spans="1:9" ht="15">
      <c r="A143" s="28" t="s">
        <v>13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28"/>
        <v>0</v>
      </c>
    </row>
    <row r="144" spans="1:9" ht="15">
      <c r="A144" s="27" t="s">
        <v>14</v>
      </c>
      <c r="B144" s="41">
        <v>0</v>
      </c>
      <c r="C144" s="41">
        <v>0</v>
      </c>
      <c r="D144" s="41">
        <v>3.8605565179694632</v>
      </c>
      <c r="E144" s="41">
        <v>4.222772855832436</v>
      </c>
      <c r="F144" s="397"/>
      <c r="G144" s="41">
        <v>0</v>
      </c>
      <c r="H144" s="42">
        <v>0</v>
      </c>
      <c r="I144" s="43">
        <f t="shared" si="28"/>
        <v>8.0833293738018988</v>
      </c>
    </row>
    <row r="145" spans="1:9" ht="15">
      <c r="A145" s="28" t="s">
        <v>15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8"/>
        <v>0</v>
      </c>
    </row>
    <row r="146" spans="1:9" ht="15">
      <c r="A146" s="27" t="s">
        <v>16</v>
      </c>
      <c r="B146" s="41">
        <v>20.970984737881228</v>
      </c>
      <c r="C146" s="41">
        <v>177.64284112111952</v>
      </c>
      <c r="D146" s="41">
        <v>10.386174140999248</v>
      </c>
      <c r="E146" s="41">
        <v>0</v>
      </c>
      <c r="F146" s="397"/>
      <c r="G146" s="41">
        <v>0</v>
      </c>
      <c r="H146" s="42">
        <v>0</v>
      </c>
      <c r="I146" s="43">
        <f t="shared" si="28"/>
        <v>209</v>
      </c>
    </row>
    <row r="147" spans="1:9" ht="15">
      <c r="A147" s="28" t="s">
        <v>17</v>
      </c>
      <c r="B147" s="44">
        <v>0</v>
      </c>
      <c r="C147" s="44">
        <v>0</v>
      </c>
      <c r="D147" s="44">
        <v>3</v>
      </c>
      <c r="E147" s="44">
        <v>0</v>
      </c>
      <c r="F147" s="397"/>
      <c r="G147" s="44">
        <v>0</v>
      </c>
      <c r="H147" s="45">
        <v>0</v>
      </c>
      <c r="I147" s="40">
        <f t="shared" si="28"/>
        <v>3</v>
      </c>
    </row>
    <row r="148" spans="1:9" ht="15">
      <c r="A148" s="27" t="s">
        <v>18</v>
      </c>
      <c r="B148" s="41">
        <v>0</v>
      </c>
      <c r="C148" s="41">
        <v>0</v>
      </c>
      <c r="D148" s="41">
        <v>0</v>
      </c>
      <c r="E148" s="41">
        <v>0</v>
      </c>
      <c r="F148" s="397"/>
      <c r="G148" s="41">
        <v>0</v>
      </c>
      <c r="H148" s="42">
        <v>0</v>
      </c>
      <c r="I148" s="43">
        <f t="shared" si="28"/>
        <v>0</v>
      </c>
    </row>
    <row r="149" spans="1:9" ht="15">
      <c r="A149" s="28" t="s">
        <v>139</v>
      </c>
      <c r="B149" s="44">
        <v>99.427677671446318</v>
      </c>
      <c r="C149" s="44">
        <v>4554.6914043622755</v>
      </c>
      <c r="D149" s="44">
        <v>947.8809179662785</v>
      </c>
      <c r="E149" s="44">
        <v>0</v>
      </c>
      <c r="F149" s="397"/>
      <c r="G149" s="44">
        <v>0</v>
      </c>
      <c r="H149" s="45">
        <v>0</v>
      </c>
      <c r="I149" s="40">
        <f>SUM(B149:H149)</f>
        <v>5602</v>
      </c>
    </row>
    <row r="150" spans="1:9" ht="15">
      <c r="A150" s="27" t="s">
        <v>19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8"/>
        <v>0</v>
      </c>
    </row>
    <row r="151" spans="1:9" ht="15">
      <c r="A151" s="28" t="s">
        <v>20</v>
      </c>
      <c r="B151" s="44">
        <v>0</v>
      </c>
      <c r="C151" s="44">
        <v>0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8"/>
        <v>0</v>
      </c>
    </row>
    <row r="152" spans="1:9" ht="15">
      <c r="A152" s="27" t="s">
        <v>21</v>
      </c>
      <c r="B152" s="41">
        <v>0</v>
      </c>
      <c r="C152" s="41">
        <v>970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970</v>
      </c>
    </row>
    <row r="153" spans="1:9" ht="15">
      <c r="A153" s="29" t="s">
        <v>59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8"/>
        <v>0</v>
      </c>
    </row>
    <row r="154" spans="1:9" ht="15">
      <c r="A154" s="27" t="s">
        <v>22</v>
      </c>
      <c r="B154" s="41">
        <v>0</v>
      </c>
      <c r="C154" s="41">
        <v>2062</v>
      </c>
      <c r="D154" s="41">
        <v>0</v>
      </c>
      <c r="E154" s="41">
        <v>0</v>
      </c>
      <c r="F154" s="397"/>
      <c r="G154" s="41">
        <v>0</v>
      </c>
      <c r="H154" s="42">
        <v>0</v>
      </c>
      <c r="I154" s="43">
        <f t="shared" si="28"/>
        <v>2062</v>
      </c>
    </row>
    <row r="155" spans="1:9" ht="15">
      <c r="A155" s="29" t="s">
        <v>23</v>
      </c>
      <c r="B155" s="44">
        <v>0</v>
      </c>
      <c r="C155" s="44">
        <v>0</v>
      </c>
      <c r="D155" s="44">
        <v>0</v>
      </c>
      <c r="E155" s="44">
        <v>0</v>
      </c>
      <c r="F155" s="397"/>
      <c r="G155" s="44">
        <v>0</v>
      </c>
      <c r="H155" s="45">
        <v>0</v>
      </c>
      <c r="I155" s="40">
        <f t="shared" si="28"/>
        <v>0</v>
      </c>
    </row>
    <row r="156" spans="1:9" ht="15">
      <c r="A156" s="27" t="s">
        <v>24</v>
      </c>
      <c r="B156" s="41">
        <v>156.24281707358006</v>
      </c>
      <c r="C156" s="41">
        <v>0</v>
      </c>
      <c r="D156" s="41">
        <v>6.4015829264199349</v>
      </c>
      <c r="E156" s="41">
        <v>0</v>
      </c>
      <c r="F156" s="397"/>
      <c r="G156" s="41">
        <v>0</v>
      </c>
      <c r="H156" s="42">
        <v>0</v>
      </c>
      <c r="I156" s="43">
        <f t="shared" si="28"/>
        <v>162.64439999999999</v>
      </c>
    </row>
    <row r="157" spans="1:9" ht="15.75" thickBot="1">
      <c r="A157" s="29" t="s">
        <v>25</v>
      </c>
      <c r="B157" s="44">
        <v>25.022064519018464</v>
      </c>
      <c r="C157" s="44">
        <v>0.1377171830611483</v>
      </c>
      <c r="D157" s="44">
        <v>114.88482175280205</v>
      </c>
      <c r="E157" s="44">
        <v>2548.4312243963209</v>
      </c>
      <c r="F157" s="398"/>
      <c r="G157" s="44">
        <v>48.62449440931492</v>
      </c>
      <c r="H157" s="45">
        <v>302.01607773948251</v>
      </c>
      <c r="I157" s="40">
        <f t="shared" si="28"/>
        <v>3039.1164000000003</v>
      </c>
    </row>
    <row r="158" spans="1:9" ht="15">
      <c r="A158" s="30" t="s">
        <v>26</v>
      </c>
      <c r="B158" s="46">
        <f>SUM(B137:B157)</f>
        <v>301.66354400192603</v>
      </c>
      <c r="C158" s="46">
        <f t="shared" ref="C158:H158" si="29">SUM(C137:C157)</f>
        <v>9174.4719626664555</v>
      </c>
      <c r="D158" s="46">
        <f t="shared" si="29"/>
        <v>1387.4140533044692</v>
      </c>
      <c r="E158" s="46">
        <f t="shared" si="29"/>
        <v>2552.6539972521532</v>
      </c>
      <c r="F158" s="46">
        <f t="shared" si="29"/>
        <v>0</v>
      </c>
      <c r="G158" s="46">
        <f t="shared" si="29"/>
        <v>48.62449440931492</v>
      </c>
      <c r="H158" s="47">
        <f t="shared" si="29"/>
        <v>302.01607773948251</v>
      </c>
      <c r="I158" s="48">
        <f>SUM(I137:I157)</f>
        <v>13766.844129373801</v>
      </c>
    </row>
    <row r="159" spans="1:9" ht="15" thickBot="1">
      <c r="A159" s="31" t="s">
        <v>86</v>
      </c>
      <c r="B159" s="49">
        <f>IF($I158=0,"-",B158/$I158)</f>
        <v>2.1912323635471239E-2</v>
      </c>
      <c r="C159" s="49">
        <f t="shared" ref="C159:H159" si="30">IF($I158=0,"-",C158/$I158)</f>
        <v>0.66641794418891021</v>
      </c>
      <c r="D159" s="49">
        <f t="shared" si="30"/>
        <v>0.10077938271591204</v>
      </c>
      <c r="E159" s="49">
        <f t="shared" si="30"/>
        <v>0.18542041830819095</v>
      </c>
      <c r="F159" s="49">
        <f t="shared" si="30"/>
        <v>0</v>
      </c>
      <c r="G159" s="49">
        <f t="shared" si="30"/>
        <v>3.5320000685971778E-3</v>
      </c>
      <c r="H159" s="49">
        <f t="shared" si="30"/>
        <v>2.1937931082918423E-2</v>
      </c>
      <c r="I159" s="49">
        <f>SUM(B159:H159)</f>
        <v>1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8" t="s">
        <v>9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1"/>
        <v>0</v>
      </c>
    </row>
    <row r="166" spans="1:9" ht="15">
      <c r="A166" s="27" t="s">
        <v>10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1"/>
        <v>0</v>
      </c>
    </row>
    <row r="167" spans="1:9" ht="15">
      <c r="A167" s="28" t="s">
        <v>11</v>
      </c>
      <c r="B167" s="44">
        <v>0</v>
      </c>
      <c r="C167" s="44">
        <v>0</v>
      </c>
      <c r="D167" s="44">
        <v>0</v>
      </c>
      <c r="E167" s="44">
        <v>0</v>
      </c>
      <c r="F167" s="397"/>
      <c r="G167" s="44">
        <v>0</v>
      </c>
      <c r="H167" s="45">
        <v>0</v>
      </c>
      <c r="I167" s="40">
        <f t="shared" si="31"/>
        <v>0</v>
      </c>
    </row>
    <row r="168" spans="1:9" ht="15">
      <c r="A168" s="27" t="s">
        <v>12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31"/>
        <v>0</v>
      </c>
    </row>
    <row r="169" spans="1:9" ht="15">
      <c r="A169" s="28" t="s">
        <v>13</v>
      </c>
      <c r="B169" s="44">
        <v>0</v>
      </c>
      <c r="C169" s="44">
        <v>0</v>
      </c>
      <c r="D169" s="44">
        <v>0</v>
      </c>
      <c r="E169" s="44">
        <v>0</v>
      </c>
      <c r="F169" s="397"/>
      <c r="G169" s="44">
        <v>0</v>
      </c>
      <c r="H169" s="45">
        <v>0</v>
      </c>
      <c r="I169" s="40">
        <f t="shared" si="31"/>
        <v>0</v>
      </c>
    </row>
    <row r="170" spans="1:9" ht="15">
      <c r="A170" s="27" t="s">
        <v>14</v>
      </c>
      <c r="B170" s="41">
        <v>0</v>
      </c>
      <c r="C170" s="41">
        <v>0</v>
      </c>
      <c r="D170" s="41">
        <v>0</v>
      </c>
      <c r="E170" s="41">
        <v>0.49365898031432726</v>
      </c>
      <c r="F170" s="397"/>
      <c r="G170" s="41">
        <v>0</v>
      </c>
      <c r="H170" s="42">
        <v>0</v>
      </c>
      <c r="I170" s="43">
        <f t="shared" si="31"/>
        <v>0.49365898031432726</v>
      </c>
    </row>
    <row r="171" spans="1:9" ht="15">
      <c r="A171" s="28" t="s">
        <v>15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1"/>
        <v>0</v>
      </c>
    </row>
    <row r="172" spans="1:9" ht="15">
      <c r="A172" s="27" t="s">
        <v>16</v>
      </c>
      <c r="B172" s="41">
        <v>2.00097474733523</v>
      </c>
      <c r="C172" s="41">
        <v>0</v>
      </c>
      <c r="D172" s="41">
        <v>4.9990252526647696</v>
      </c>
      <c r="E172" s="41">
        <v>0</v>
      </c>
      <c r="F172" s="397"/>
      <c r="G172" s="41">
        <v>0</v>
      </c>
      <c r="H172" s="42">
        <v>0</v>
      </c>
      <c r="I172" s="43">
        <f>SUM(B172:H172)</f>
        <v>7</v>
      </c>
    </row>
    <row r="173" spans="1:9" ht="15">
      <c r="A173" s="28" t="s">
        <v>17</v>
      </c>
      <c r="B173" s="44">
        <v>0</v>
      </c>
      <c r="C173" s="44">
        <v>0</v>
      </c>
      <c r="D173" s="44">
        <v>161</v>
      </c>
      <c r="E173" s="44">
        <v>0</v>
      </c>
      <c r="F173" s="397"/>
      <c r="G173" s="44">
        <v>0</v>
      </c>
      <c r="H173" s="45">
        <v>0</v>
      </c>
      <c r="I173" s="40">
        <f t="shared" si="31"/>
        <v>161</v>
      </c>
    </row>
    <row r="174" spans="1:9" ht="15">
      <c r="A174" s="27" t="s">
        <v>18</v>
      </c>
      <c r="B174" s="41">
        <v>0</v>
      </c>
      <c r="C174" s="41">
        <v>0</v>
      </c>
      <c r="D174" s="41">
        <v>0</v>
      </c>
      <c r="E174" s="41">
        <v>0</v>
      </c>
      <c r="F174" s="397"/>
      <c r="G174" s="41">
        <v>0</v>
      </c>
      <c r="H174" s="42">
        <v>0</v>
      </c>
      <c r="I174" s="43">
        <f t="shared" si="31"/>
        <v>0</v>
      </c>
    </row>
    <row r="175" spans="1:9" ht="15">
      <c r="A175" s="28" t="s">
        <v>139</v>
      </c>
      <c r="B175" s="44">
        <v>47.997337606245488</v>
      </c>
      <c r="C175" s="44">
        <v>24.998613336586192</v>
      </c>
      <c r="D175" s="44">
        <v>832.00404905716834</v>
      </c>
      <c r="E175" s="44">
        <v>0</v>
      </c>
      <c r="F175" s="397"/>
      <c r="G175" s="44">
        <v>0</v>
      </c>
      <c r="H175" s="45">
        <v>0</v>
      </c>
      <c r="I175" s="40">
        <f>SUM(B175:H175)</f>
        <v>905</v>
      </c>
    </row>
    <row r="176" spans="1:9" ht="15">
      <c r="A176" s="27" t="s">
        <v>19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1"/>
        <v>0</v>
      </c>
    </row>
    <row r="177" spans="1:9" ht="15">
      <c r="A177" s="28" t="s">
        <v>20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1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59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1"/>
        <v>0</v>
      </c>
    </row>
    <row r="180" spans="1:9" ht="15">
      <c r="A180" s="27" t="s">
        <v>22</v>
      </c>
      <c r="B180" s="41">
        <v>0</v>
      </c>
      <c r="C180" s="41">
        <v>0</v>
      </c>
      <c r="D180" s="41">
        <v>0</v>
      </c>
      <c r="E180" s="41">
        <v>0</v>
      </c>
      <c r="F180" s="397"/>
      <c r="G180" s="41">
        <v>0</v>
      </c>
      <c r="H180" s="42">
        <v>0</v>
      </c>
      <c r="I180" s="43">
        <f t="shared" si="31"/>
        <v>0</v>
      </c>
    </row>
    <row r="181" spans="1:9" ht="15">
      <c r="A181" s="29" t="s">
        <v>23</v>
      </c>
      <c r="B181" s="44">
        <v>0</v>
      </c>
      <c r="C181" s="44">
        <v>0</v>
      </c>
      <c r="D181" s="44">
        <v>0</v>
      </c>
      <c r="E181" s="44">
        <v>0</v>
      </c>
      <c r="F181" s="397"/>
      <c r="G181" s="44">
        <v>0</v>
      </c>
      <c r="H181" s="45">
        <v>0</v>
      </c>
      <c r="I181" s="40">
        <f t="shared" si="31"/>
        <v>0</v>
      </c>
    </row>
    <row r="182" spans="1:9" ht="15">
      <c r="A182" s="27" t="s">
        <v>24</v>
      </c>
      <c r="B182" s="41">
        <v>0</v>
      </c>
      <c r="C182" s="41">
        <v>0</v>
      </c>
      <c r="D182" s="41">
        <v>0</v>
      </c>
      <c r="E182" s="41">
        <v>0</v>
      </c>
      <c r="F182" s="397"/>
      <c r="G182" s="41">
        <v>0</v>
      </c>
      <c r="H182" s="42">
        <v>0</v>
      </c>
      <c r="I182" s="43">
        <f t="shared" si="31"/>
        <v>0</v>
      </c>
    </row>
    <row r="183" spans="1:9" ht="15.75" thickBot="1">
      <c r="A183" s="29" t="s">
        <v>25</v>
      </c>
      <c r="B183" s="44">
        <v>8.0971415972591991</v>
      </c>
      <c r="C183" s="44">
        <v>0</v>
      </c>
      <c r="D183" s="44">
        <v>200.17318693391039</v>
      </c>
      <c r="E183" s="44">
        <v>210.58370445744987</v>
      </c>
      <c r="F183" s="398"/>
      <c r="G183" s="44">
        <v>18.833814392562015</v>
      </c>
      <c r="H183" s="45">
        <v>60.184952618818542</v>
      </c>
      <c r="I183" s="40">
        <f t="shared" si="31"/>
        <v>497.87280000000004</v>
      </c>
    </row>
    <row r="184" spans="1:9" ht="15">
      <c r="A184" s="30" t="s">
        <v>26</v>
      </c>
      <c r="B184" s="46">
        <f>SUM(B163:B183)</f>
        <v>58.095453950839911</v>
      </c>
      <c r="C184" s="46">
        <f t="shared" ref="C184:D184" si="32">SUM(C163:C183)</f>
        <v>24.998613336586192</v>
      </c>
      <c r="D184" s="46">
        <f t="shared" si="32"/>
        <v>1198.1762612437435</v>
      </c>
      <c r="E184" s="46">
        <f>SUM(E163:E183)</f>
        <v>211.07736343776421</v>
      </c>
      <c r="F184" s="46">
        <f t="shared" ref="F184:H184" si="33">SUM(F163:F183)</f>
        <v>0</v>
      </c>
      <c r="G184" s="46">
        <f t="shared" si="33"/>
        <v>18.833814392562015</v>
      </c>
      <c r="H184" s="47">
        <f t="shared" si="33"/>
        <v>60.184952618818542</v>
      </c>
      <c r="I184" s="48">
        <f>SUM(I163:I183)</f>
        <v>1571.3664589803145</v>
      </c>
    </row>
    <row r="185" spans="1:9" ht="15" thickBot="1">
      <c r="A185" s="31" t="s">
        <v>86</v>
      </c>
      <c r="B185" s="49">
        <f>IF($I184=0,"-",B184/$I184)</f>
        <v>3.6971295663609238E-2</v>
      </c>
      <c r="C185" s="49">
        <f t="shared" ref="C185:H185" si="34">IF($I184=0,"-",C184/$I184)</f>
        <v>1.5908837301267204E-2</v>
      </c>
      <c r="D185" s="49">
        <f t="shared" si="34"/>
        <v>0.76250594149836937</v>
      </c>
      <c r="E185" s="49">
        <f t="shared" si="34"/>
        <v>0.13432726798479316</v>
      </c>
      <c r="F185" s="49">
        <f t="shared" si="34"/>
        <v>0</v>
      </c>
      <c r="G185" s="49">
        <f t="shared" si="34"/>
        <v>1.1985628358634806E-2</v>
      </c>
      <c r="H185" s="49">
        <f t="shared" si="34"/>
        <v>3.8301029193326133E-2</v>
      </c>
      <c r="I185" s="49">
        <f>SUM(B185:H185)</f>
        <v>1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692</v>
      </c>
      <c r="E189" s="38">
        <v>0</v>
      </c>
      <c r="F189" s="396"/>
      <c r="G189" s="38">
        <v>0</v>
      </c>
      <c r="H189" s="39">
        <v>0</v>
      </c>
      <c r="I189" s="40">
        <f>SUM(B189:H189)</f>
        <v>692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5">SUM(B190:H190)</f>
        <v>0</v>
      </c>
    </row>
    <row r="191" spans="1:9" ht="15">
      <c r="A191" s="28" t="s">
        <v>9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5"/>
        <v>0</v>
      </c>
    </row>
    <row r="192" spans="1:9" ht="15">
      <c r="A192" s="27" t="s">
        <v>10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5"/>
        <v>0</v>
      </c>
    </row>
    <row r="193" spans="1:9" ht="15">
      <c r="A193" s="28" t="s">
        <v>11</v>
      </c>
      <c r="B193" s="44">
        <v>0</v>
      </c>
      <c r="C193" s="44">
        <v>0</v>
      </c>
      <c r="D193" s="44">
        <v>0</v>
      </c>
      <c r="E193" s="44">
        <v>0</v>
      </c>
      <c r="F193" s="397"/>
      <c r="G193" s="44">
        <v>0</v>
      </c>
      <c r="H193" s="45">
        <v>0</v>
      </c>
      <c r="I193" s="40">
        <f t="shared" si="35"/>
        <v>0</v>
      </c>
    </row>
    <row r="194" spans="1:9" ht="15">
      <c r="A194" s="27" t="s">
        <v>12</v>
      </c>
      <c r="B194" s="41">
        <v>0</v>
      </c>
      <c r="C194" s="41">
        <v>0</v>
      </c>
      <c r="D194" s="41">
        <v>0</v>
      </c>
      <c r="E194" s="41">
        <v>0</v>
      </c>
      <c r="F194" s="397"/>
      <c r="G194" s="41">
        <v>0</v>
      </c>
      <c r="H194" s="42">
        <v>0</v>
      </c>
      <c r="I194" s="43">
        <f t="shared" si="35"/>
        <v>0</v>
      </c>
    </row>
    <row r="195" spans="1:9" ht="15">
      <c r="A195" s="28" t="s">
        <v>13</v>
      </c>
      <c r="B195" s="44">
        <v>0</v>
      </c>
      <c r="C195" s="44">
        <v>0</v>
      </c>
      <c r="D195" s="44">
        <v>0</v>
      </c>
      <c r="E195" s="44">
        <v>0</v>
      </c>
      <c r="F195" s="397"/>
      <c r="G195" s="44">
        <v>0</v>
      </c>
      <c r="H195" s="45">
        <v>0</v>
      </c>
      <c r="I195" s="40">
        <f t="shared" si="35"/>
        <v>0</v>
      </c>
    </row>
    <row r="196" spans="1:9" ht="15">
      <c r="A196" s="27" t="s">
        <v>14</v>
      </c>
      <c r="B196" s="41">
        <v>0</v>
      </c>
      <c r="C196" s="41">
        <v>0</v>
      </c>
      <c r="D196" s="41">
        <v>0</v>
      </c>
      <c r="E196" s="41">
        <v>6.4764832701337998</v>
      </c>
      <c r="F196" s="397"/>
      <c r="G196" s="41">
        <v>0</v>
      </c>
      <c r="H196" s="42">
        <v>0</v>
      </c>
      <c r="I196" s="43">
        <f t="shared" si="35"/>
        <v>6.4764832701337998</v>
      </c>
    </row>
    <row r="197" spans="1:9" ht="15">
      <c r="A197" s="28" t="s">
        <v>15</v>
      </c>
      <c r="B197" s="44">
        <v>1.1361106326848673</v>
      </c>
      <c r="C197" s="44">
        <v>0.35286852706795663</v>
      </c>
      <c r="D197" s="44">
        <v>16.511020840247177</v>
      </c>
      <c r="E197" s="44">
        <v>0</v>
      </c>
      <c r="F197" s="397"/>
      <c r="G197" s="44">
        <v>0</v>
      </c>
      <c r="H197" s="45">
        <v>0</v>
      </c>
      <c r="I197" s="40">
        <f t="shared" si="35"/>
        <v>18</v>
      </c>
    </row>
    <row r="198" spans="1:9" ht="15">
      <c r="A198" s="27" t="s">
        <v>16</v>
      </c>
      <c r="B198" s="41">
        <v>23.847757380476832</v>
      </c>
      <c r="C198" s="41">
        <v>10.595067687112966</v>
      </c>
      <c r="D198" s="41">
        <v>481.55717493241019</v>
      </c>
      <c r="E198" s="41">
        <v>0</v>
      </c>
      <c r="F198" s="397"/>
      <c r="G198" s="41">
        <v>0</v>
      </c>
      <c r="H198" s="42">
        <v>0</v>
      </c>
      <c r="I198" s="43">
        <f>SUM(B198:H198)</f>
        <v>516</v>
      </c>
    </row>
    <row r="199" spans="1:9" ht="15">
      <c r="A199" s="28" t="s">
        <v>17</v>
      </c>
      <c r="B199" s="44">
        <v>28.051655537487459</v>
      </c>
      <c r="C199" s="44">
        <v>0</v>
      </c>
      <c r="D199" s="44">
        <v>202.94834446251255</v>
      </c>
      <c r="E199" s="44">
        <v>0</v>
      </c>
      <c r="F199" s="397"/>
      <c r="G199" s="44">
        <v>0</v>
      </c>
      <c r="H199" s="45">
        <v>0</v>
      </c>
      <c r="I199" s="40">
        <f t="shared" si="35"/>
        <v>231</v>
      </c>
    </row>
    <row r="200" spans="1:9" ht="15">
      <c r="A200" s="27" t="s">
        <v>18</v>
      </c>
      <c r="B200" s="41">
        <v>0</v>
      </c>
      <c r="C200" s="41">
        <v>0</v>
      </c>
      <c r="D200" s="41">
        <v>0</v>
      </c>
      <c r="E200" s="41">
        <v>0</v>
      </c>
      <c r="F200" s="397"/>
      <c r="G200" s="41">
        <v>0</v>
      </c>
      <c r="H200" s="42">
        <v>0</v>
      </c>
      <c r="I200" s="43">
        <f t="shared" si="35"/>
        <v>0</v>
      </c>
    </row>
    <row r="201" spans="1:9" ht="15">
      <c r="A201" s="28" t="s">
        <v>139</v>
      </c>
      <c r="B201" s="44">
        <v>387.15044429679563</v>
      </c>
      <c r="C201" s="44">
        <v>20.800186978150343</v>
      </c>
      <c r="D201" s="44">
        <v>2165.8972020682295</v>
      </c>
      <c r="E201" s="44">
        <v>165.15216665682433</v>
      </c>
      <c r="F201" s="397"/>
      <c r="G201" s="44">
        <v>0</v>
      </c>
      <c r="H201" s="45">
        <v>0</v>
      </c>
      <c r="I201" s="40">
        <f>SUM(B201:H201)</f>
        <v>2738.9999999999995</v>
      </c>
    </row>
    <row r="202" spans="1:9" ht="15">
      <c r="A202" s="27" t="s">
        <v>19</v>
      </c>
      <c r="B202" s="41">
        <v>0</v>
      </c>
      <c r="C202" s="41">
        <v>0</v>
      </c>
      <c r="D202" s="41">
        <v>0</v>
      </c>
      <c r="E202" s="41">
        <v>0</v>
      </c>
      <c r="F202" s="397"/>
      <c r="G202" s="41">
        <v>0</v>
      </c>
      <c r="H202" s="42">
        <v>0</v>
      </c>
      <c r="I202" s="43">
        <f>SUM(B202:H202)</f>
        <v>0</v>
      </c>
    </row>
    <row r="203" spans="1:9" ht="15">
      <c r="A203" s="28" t="s">
        <v>20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5"/>
        <v>0</v>
      </c>
    </row>
    <row r="204" spans="1:9" ht="15">
      <c r="A204" s="27" t="s">
        <v>21</v>
      </c>
      <c r="B204" s="41">
        <v>1.4990440626604142</v>
      </c>
      <c r="C204" s="41">
        <v>0</v>
      </c>
      <c r="D204" s="41">
        <v>1284.5009559373395</v>
      </c>
      <c r="E204" s="41">
        <v>0</v>
      </c>
      <c r="F204" s="397"/>
      <c r="G204" s="41">
        <v>0</v>
      </c>
      <c r="H204" s="42">
        <v>0</v>
      </c>
      <c r="I204" s="43">
        <f>SUM(B204:H204)</f>
        <v>1286</v>
      </c>
    </row>
    <row r="205" spans="1:9" ht="15">
      <c r="A205" s="29" t="s">
        <v>59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5"/>
        <v>0</v>
      </c>
    </row>
    <row r="206" spans="1:9" ht="15">
      <c r="A206" s="27" t="s">
        <v>22</v>
      </c>
      <c r="B206" s="41">
        <v>0</v>
      </c>
      <c r="C206" s="41">
        <v>0</v>
      </c>
      <c r="D206" s="41">
        <v>2</v>
      </c>
      <c r="E206" s="41">
        <v>0</v>
      </c>
      <c r="F206" s="397"/>
      <c r="G206" s="41">
        <v>0</v>
      </c>
      <c r="H206" s="42">
        <v>0</v>
      </c>
      <c r="I206" s="43">
        <f t="shared" si="35"/>
        <v>2</v>
      </c>
    </row>
    <row r="207" spans="1:9" ht="15">
      <c r="A207" s="29" t="s">
        <v>23</v>
      </c>
      <c r="B207" s="44">
        <v>0</v>
      </c>
      <c r="C207" s="44">
        <v>0</v>
      </c>
      <c r="D207" s="44">
        <v>0</v>
      </c>
      <c r="E207" s="44">
        <v>0</v>
      </c>
      <c r="F207" s="397"/>
      <c r="G207" s="44">
        <v>0</v>
      </c>
      <c r="H207" s="45">
        <v>0</v>
      </c>
      <c r="I207" s="40">
        <f t="shared" si="35"/>
        <v>0</v>
      </c>
    </row>
    <row r="208" spans="1:9" ht="15">
      <c r="A208" s="27" t="s">
        <v>24</v>
      </c>
      <c r="B208" s="41">
        <v>2.0411999999999999</v>
      </c>
      <c r="C208" s="41">
        <v>0</v>
      </c>
      <c r="D208" s="41">
        <v>0</v>
      </c>
      <c r="E208" s="41">
        <v>0</v>
      </c>
      <c r="F208" s="397"/>
      <c r="G208" s="41">
        <v>0</v>
      </c>
      <c r="H208" s="42">
        <v>0</v>
      </c>
      <c r="I208" s="43">
        <f t="shared" si="35"/>
        <v>2.0411999999999999</v>
      </c>
    </row>
    <row r="209" spans="1:9" ht="15.75" thickBot="1">
      <c r="A209" s="29" t="s">
        <v>25</v>
      </c>
      <c r="B209" s="44">
        <v>1.9059885921384652</v>
      </c>
      <c r="C209" s="44">
        <v>0.6730881864342888</v>
      </c>
      <c r="D209" s="44">
        <v>510.36507321877008</v>
      </c>
      <c r="E209" s="44">
        <v>350.43097921268338</v>
      </c>
      <c r="F209" s="398"/>
      <c r="G209" s="44">
        <v>27.415232005577771</v>
      </c>
      <c r="H209" s="45">
        <v>1.6568387843960382</v>
      </c>
      <c r="I209" s="40">
        <f t="shared" si="35"/>
        <v>892.44720000000007</v>
      </c>
    </row>
    <row r="210" spans="1:9" ht="15">
      <c r="A210" s="30" t="s">
        <v>26</v>
      </c>
      <c r="B210" s="46">
        <f>SUM(B189:B209)</f>
        <v>445.63220050224362</v>
      </c>
      <c r="C210" s="46">
        <f t="shared" ref="C210:D210" si="36">SUM(C189:C209)</f>
        <v>32.421211378765555</v>
      </c>
      <c r="D210" s="46">
        <f t="shared" si="36"/>
        <v>5355.779771459509</v>
      </c>
      <c r="E210" s="46">
        <f>SUM(E189:E209)</f>
        <v>522.05962913964152</v>
      </c>
      <c r="F210" s="46">
        <f t="shared" ref="F210:H210" si="37">SUM(F189:F209)</f>
        <v>0</v>
      </c>
      <c r="G210" s="46">
        <f t="shared" si="37"/>
        <v>27.415232005577771</v>
      </c>
      <c r="H210" s="47">
        <f t="shared" si="37"/>
        <v>1.6568387843960382</v>
      </c>
      <c r="I210" s="48">
        <f>SUM(I189:I209)</f>
        <v>6384.9648832701332</v>
      </c>
    </row>
    <row r="211" spans="1:9" ht="15" thickBot="1">
      <c r="A211" s="31" t="s">
        <v>86</v>
      </c>
      <c r="B211" s="49">
        <f>IF($I210=0,"-",B210/$I210)</f>
        <v>6.979399396070099E-2</v>
      </c>
      <c r="C211" s="49">
        <f t="shared" ref="C211:F211" si="38">IF($I210=0,"-",C210/$I210)</f>
        <v>5.0777430998431208E-3</v>
      </c>
      <c r="D211" s="49">
        <f t="shared" si="38"/>
        <v>0.83881115548383167</v>
      </c>
      <c r="E211" s="49">
        <f>IF($I210=0,"-",E210/$I210)</f>
        <v>8.1763899830920084E-2</v>
      </c>
      <c r="F211" s="49">
        <f t="shared" si="38"/>
        <v>0</v>
      </c>
      <c r="G211" s="49">
        <f>IF($I210=0,"-",G210/$I210)</f>
        <v>4.2937169595734324E-3</v>
      </c>
      <c r="H211" s="49">
        <f>IF($I210=0,"-",H210/$I210)</f>
        <v>2.5949066513071708E-4</v>
      </c>
      <c r="I211" s="49">
        <f>SUM(B211:H211)</f>
        <v>1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>
        <v>0</v>
      </c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8" t="s">
        <v>9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9"/>
        <v>0</v>
      </c>
    </row>
    <row r="218" spans="1:9" ht="15">
      <c r="A218" s="27" t="s">
        <v>10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9"/>
        <v>0</v>
      </c>
    </row>
    <row r="219" spans="1:9" ht="15">
      <c r="A219" s="28" t="s">
        <v>11</v>
      </c>
      <c r="B219" s="44">
        <v>0</v>
      </c>
      <c r="C219" s="44">
        <v>0</v>
      </c>
      <c r="D219" s="44">
        <v>0</v>
      </c>
      <c r="E219" s="44">
        <v>0</v>
      </c>
      <c r="F219" s="397"/>
      <c r="G219" s="44">
        <v>0</v>
      </c>
      <c r="H219" s="45">
        <v>0</v>
      </c>
      <c r="I219" s="40">
        <f t="shared" si="39"/>
        <v>0</v>
      </c>
    </row>
    <row r="220" spans="1:9" ht="15">
      <c r="A220" s="27" t="s">
        <v>12</v>
      </c>
      <c r="B220" s="41">
        <v>0</v>
      </c>
      <c r="C220" s="41">
        <v>0</v>
      </c>
      <c r="D220" s="41">
        <v>0</v>
      </c>
      <c r="E220" s="41">
        <v>11.317294603394666</v>
      </c>
      <c r="F220" s="397"/>
      <c r="G220" s="41">
        <v>0</v>
      </c>
      <c r="H220" s="42">
        <v>0</v>
      </c>
      <c r="I220" s="43">
        <f t="shared" si="39"/>
        <v>11.317294603394666</v>
      </c>
    </row>
    <row r="221" spans="1:9" ht="15">
      <c r="A221" s="28" t="s">
        <v>13</v>
      </c>
      <c r="B221" s="44">
        <v>0</v>
      </c>
      <c r="C221" s="44">
        <v>0</v>
      </c>
      <c r="D221" s="44">
        <v>0</v>
      </c>
      <c r="E221" s="44">
        <v>0</v>
      </c>
      <c r="F221" s="397"/>
      <c r="G221" s="44">
        <v>0</v>
      </c>
      <c r="H221" s="45">
        <v>0</v>
      </c>
      <c r="I221" s="40">
        <f t="shared" si="39"/>
        <v>0</v>
      </c>
    </row>
    <row r="222" spans="1:9" ht="15">
      <c r="A222" s="27" t="s">
        <v>14</v>
      </c>
      <c r="B222" s="41">
        <v>0</v>
      </c>
      <c r="C222" s="41">
        <v>0</v>
      </c>
      <c r="D222" s="41">
        <v>0</v>
      </c>
      <c r="E222" s="41">
        <v>8.0821119672309233E-3</v>
      </c>
      <c r="F222" s="397"/>
      <c r="G222" s="41">
        <v>0</v>
      </c>
      <c r="H222" s="42">
        <v>0</v>
      </c>
      <c r="I222" s="43">
        <f t="shared" si="39"/>
        <v>8.0821119672309233E-3</v>
      </c>
    </row>
    <row r="223" spans="1:9" ht="15">
      <c r="A223" s="28" t="s">
        <v>15</v>
      </c>
      <c r="B223" s="44">
        <v>0.81515243830993833</v>
      </c>
      <c r="C223" s="44">
        <v>1.1848475616900616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9"/>
        <v>2</v>
      </c>
    </row>
    <row r="224" spans="1:9" ht="15">
      <c r="A224" s="27" t="s">
        <v>16</v>
      </c>
      <c r="B224" s="41">
        <v>0</v>
      </c>
      <c r="C224" s="41">
        <v>0</v>
      </c>
      <c r="D224" s="41">
        <v>87</v>
      </c>
      <c r="E224" s="41">
        <v>0</v>
      </c>
      <c r="F224" s="397"/>
      <c r="G224" s="41">
        <v>0</v>
      </c>
      <c r="H224" s="42">
        <v>0</v>
      </c>
      <c r="I224" s="43">
        <f>SUM(B224:H224)</f>
        <v>87</v>
      </c>
    </row>
    <row r="225" spans="1:9" ht="15">
      <c r="A225" s="28" t="s">
        <v>17</v>
      </c>
      <c r="B225" s="44">
        <v>8.5101370677166521</v>
      </c>
      <c r="C225" s="44">
        <v>0</v>
      </c>
      <c r="D225" s="44">
        <v>33.708354073028495</v>
      </c>
      <c r="E225" s="44">
        <v>1.7815088592548569</v>
      </c>
      <c r="F225" s="397"/>
      <c r="G225" s="44">
        <v>0</v>
      </c>
      <c r="H225" s="45">
        <v>0</v>
      </c>
      <c r="I225" s="40">
        <f>SUM(B225:H225)</f>
        <v>44</v>
      </c>
    </row>
    <row r="226" spans="1:9" ht="15">
      <c r="A226" s="27" t="s">
        <v>18</v>
      </c>
      <c r="B226" s="41">
        <v>0</v>
      </c>
      <c r="C226" s="41">
        <v>0</v>
      </c>
      <c r="D226" s="41">
        <v>0</v>
      </c>
      <c r="E226" s="41">
        <v>0</v>
      </c>
      <c r="F226" s="397"/>
      <c r="G226" s="41">
        <v>0</v>
      </c>
      <c r="H226" s="42">
        <v>0</v>
      </c>
      <c r="I226" s="43">
        <f t="shared" si="39"/>
        <v>0</v>
      </c>
    </row>
    <row r="227" spans="1:9" ht="15">
      <c r="A227" s="28" t="s">
        <v>139</v>
      </c>
      <c r="B227" s="44">
        <v>290.38516226996671</v>
      </c>
      <c r="C227" s="44">
        <v>0</v>
      </c>
      <c r="D227" s="44">
        <v>137.12082733976328</v>
      </c>
      <c r="E227" s="44">
        <v>300.49401039027009</v>
      </c>
      <c r="F227" s="397"/>
      <c r="G227" s="44">
        <v>0</v>
      </c>
      <c r="H227" s="45">
        <v>0</v>
      </c>
      <c r="I227" s="40">
        <f>SUM(B227:H227)</f>
        <v>728.00000000000011</v>
      </c>
    </row>
    <row r="228" spans="1:9" ht="15">
      <c r="A228" s="27" t="s">
        <v>19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9"/>
        <v>0</v>
      </c>
    </row>
    <row r="229" spans="1:9" ht="15">
      <c r="A229" s="28" t="s">
        <v>20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9"/>
        <v>0</v>
      </c>
    </row>
    <row r="230" spans="1:9" ht="15">
      <c r="A230" s="27" t="s">
        <v>21</v>
      </c>
      <c r="B230" s="41">
        <v>6.993984740250766E-3</v>
      </c>
      <c r="C230" s="41">
        <v>0</v>
      </c>
      <c r="D230" s="41">
        <v>5.9930060152597493</v>
      </c>
      <c r="E230" s="41">
        <v>0</v>
      </c>
      <c r="F230" s="397"/>
      <c r="G230" s="41">
        <v>0</v>
      </c>
      <c r="H230" s="42">
        <v>0</v>
      </c>
      <c r="I230" s="43">
        <f>SUM(B230:H230)</f>
        <v>6</v>
      </c>
    </row>
    <row r="231" spans="1:9" ht="15">
      <c r="A231" s="29" t="s">
        <v>59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9"/>
        <v>0</v>
      </c>
    </row>
    <row r="232" spans="1:9" ht="15">
      <c r="A232" s="27" t="s">
        <v>22</v>
      </c>
      <c r="B232" s="41">
        <v>0</v>
      </c>
      <c r="C232" s="41">
        <v>0</v>
      </c>
      <c r="D232" s="41">
        <v>0</v>
      </c>
      <c r="E232" s="41">
        <v>0</v>
      </c>
      <c r="F232" s="397"/>
      <c r="G232" s="41">
        <v>0</v>
      </c>
      <c r="H232" s="42">
        <v>0</v>
      </c>
      <c r="I232" s="43">
        <f t="shared" si="39"/>
        <v>0</v>
      </c>
    </row>
    <row r="233" spans="1:9" ht="15">
      <c r="A233" s="29" t="s">
        <v>23</v>
      </c>
      <c r="B233" s="44">
        <v>0</v>
      </c>
      <c r="C233" s="44">
        <v>0</v>
      </c>
      <c r="D233" s="44">
        <v>0</v>
      </c>
      <c r="E233" s="44">
        <v>0</v>
      </c>
      <c r="F233" s="397"/>
      <c r="G233" s="44">
        <v>0</v>
      </c>
      <c r="H233" s="45">
        <v>0</v>
      </c>
      <c r="I233" s="40">
        <f t="shared" si="39"/>
        <v>0</v>
      </c>
    </row>
    <row r="234" spans="1:9" ht="15">
      <c r="A234" s="27" t="s">
        <v>24</v>
      </c>
      <c r="B234" s="41">
        <v>196.49087918321044</v>
      </c>
      <c r="C234" s="41">
        <v>0</v>
      </c>
      <c r="D234" s="41">
        <v>45.249120816789564</v>
      </c>
      <c r="E234" s="41">
        <v>0</v>
      </c>
      <c r="F234" s="397"/>
      <c r="G234" s="41">
        <v>0</v>
      </c>
      <c r="H234" s="42">
        <v>0</v>
      </c>
      <c r="I234" s="43">
        <f t="shared" si="39"/>
        <v>241.74</v>
      </c>
    </row>
    <row r="235" spans="1:9" ht="15.75" thickBot="1">
      <c r="A235" s="29" t="s">
        <v>25</v>
      </c>
      <c r="B235" s="44">
        <v>91.405075717372142</v>
      </c>
      <c r="C235" s="44">
        <v>0</v>
      </c>
      <c r="D235" s="44">
        <v>336.80757823794687</v>
      </c>
      <c r="E235" s="44">
        <v>249.46286408152105</v>
      </c>
      <c r="F235" s="398"/>
      <c r="G235" s="44">
        <v>75.319120198102937</v>
      </c>
      <c r="H235" s="45">
        <v>8.8013617650570168</v>
      </c>
      <c r="I235" s="40">
        <f t="shared" si="39"/>
        <v>761.79599999999994</v>
      </c>
    </row>
    <row r="236" spans="1:9" ht="15">
      <c r="A236" s="30" t="s">
        <v>26</v>
      </c>
      <c r="B236" s="46">
        <f>SUM(B215:B235)</f>
        <v>587.61340066131606</v>
      </c>
      <c r="C236" s="46">
        <f t="shared" ref="C236" si="40">SUM(C215:C235)</f>
        <v>1.1848475616900616</v>
      </c>
      <c r="D236" s="46">
        <f>SUM(D215:D235)</f>
        <v>645.87888648278795</v>
      </c>
      <c r="E236" s="46">
        <f t="shared" ref="E236:H236" si="41">SUM(E215:E235)</f>
        <v>563.06376004640788</v>
      </c>
      <c r="F236" s="46">
        <f t="shared" si="41"/>
        <v>0</v>
      </c>
      <c r="G236" s="46">
        <f t="shared" si="41"/>
        <v>75.319120198102937</v>
      </c>
      <c r="H236" s="47">
        <f t="shared" si="41"/>
        <v>8.8013617650570168</v>
      </c>
      <c r="I236" s="48">
        <f>SUM(I215:I235)</f>
        <v>1881.861376715362</v>
      </c>
    </row>
    <row r="237" spans="1:9" ht="15" thickBot="1">
      <c r="A237" s="31" t="s">
        <v>86</v>
      </c>
      <c r="B237" s="49">
        <f>IF($I236=0,"-",B236/$I236)</f>
        <v>0.31225116149997623</v>
      </c>
      <c r="C237" s="49">
        <f t="shared" ref="C237:H237" si="42">IF($I236=0,"-",C236/$I236)</f>
        <v>6.2961468700639255E-4</v>
      </c>
      <c r="D237" s="49">
        <f t="shared" si="42"/>
        <v>0.34321278627340646</v>
      </c>
      <c r="E237" s="49">
        <f t="shared" si="42"/>
        <v>0.29920575819946443</v>
      </c>
      <c r="F237" s="49">
        <f t="shared" si="42"/>
        <v>0</v>
      </c>
      <c r="G237" s="49">
        <f t="shared" si="42"/>
        <v>4.0023734548166566E-2</v>
      </c>
      <c r="H237" s="49">
        <f t="shared" si="42"/>
        <v>4.6769447919798894E-3</v>
      </c>
      <c r="I237" s="49">
        <f>SUM(B237:H237)</f>
        <v>0.99999999999999989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1.3761000000000001</v>
      </c>
      <c r="E242" s="41">
        <v>0</v>
      </c>
      <c r="F242" s="397"/>
      <c r="G242" s="41">
        <v>0</v>
      </c>
      <c r="H242" s="42">
        <v>0</v>
      </c>
      <c r="I242" s="43">
        <f t="shared" ref="I242:I261" si="43">SUM(B242:H242)</f>
        <v>1.3761000000000001</v>
      </c>
    </row>
    <row r="243" spans="1:9" ht="15">
      <c r="A243" s="28" t="s">
        <v>9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43"/>
        <v>0</v>
      </c>
    </row>
    <row r="244" spans="1:9" ht="15">
      <c r="A244" s="27" t="s">
        <v>10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43"/>
        <v>0</v>
      </c>
    </row>
    <row r="245" spans="1:9" ht="15">
      <c r="A245" s="28" t="s">
        <v>11</v>
      </c>
      <c r="B245" s="44">
        <v>0</v>
      </c>
      <c r="C245" s="44">
        <v>0</v>
      </c>
      <c r="D245" s="44">
        <v>0</v>
      </c>
      <c r="E245" s="44">
        <v>0</v>
      </c>
      <c r="F245" s="397"/>
      <c r="G245" s="44">
        <v>0</v>
      </c>
      <c r="H245" s="45">
        <v>0</v>
      </c>
      <c r="I245" s="40">
        <f t="shared" si="43"/>
        <v>0</v>
      </c>
    </row>
    <row r="246" spans="1:9" ht="15">
      <c r="A246" s="27" t="s">
        <v>12</v>
      </c>
      <c r="B246" s="41">
        <v>0</v>
      </c>
      <c r="C246" s="41">
        <v>0</v>
      </c>
      <c r="D246" s="41">
        <v>0</v>
      </c>
      <c r="E246" s="41">
        <v>0.38339734025756878</v>
      </c>
      <c r="F246" s="397"/>
      <c r="G246" s="41">
        <v>0</v>
      </c>
      <c r="H246" s="42">
        <v>0</v>
      </c>
      <c r="I246" s="43">
        <f t="shared" si="43"/>
        <v>0.38339734025756878</v>
      </c>
    </row>
    <row r="247" spans="1:9" ht="15">
      <c r="A247" s="28" t="s">
        <v>13</v>
      </c>
      <c r="B247" s="44">
        <v>0</v>
      </c>
      <c r="C247" s="44">
        <v>0</v>
      </c>
      <c r="D247" s="44">
        <v>0</v>
      </c>
      <c r="E247" s="44">
        <v>0</v>
      </c>
      <c r="F247" s="397"/>
      <c r="G247" s="44">
        <v>0</v>
      </c>
      <c r="H247" s="45">
        <v>0</v>
      </c>
      <c r="I247" s="40">
        <f t="shared" si="43"/>
        <v>0</v>
      </c>
    </row>
    <row r="248" spans="1:9" ht="15">
      <c r="A248" s="27" t="s">
        <v>14</v>
      </c>
      <c r="B248" s="41">
        <v>0</v>
      </c>
      <c r="C248" s="41">
        <v>0</v>
      </c>
      <c r="D248" s="41">
        <v>0</v>
      </c>
      <c r="E248" s="41">
        <v>2.1188919728197364</v>
      </c>
      <c r="F248" s="397"/>
      <c r="G248" s="41">
        <v>0</v>
      </c>
      <c r="H248" s="42">
        <v>0</v>
      </c>
      <c r="I248" s="43">
        <f t="shared" si="43"/>
        <v>2.1188919728197364</v>
      </c>
    </row>
    <row r="249" spans="1:9" ht="15">
      <c r="A249" s="28" t="s">
        <v>15</v>
      </c>
      <c r="B249" s="44">
        <v>20.201362012635222</v>
      </c>
      <c r="C249" s="44">
        <v>4.423401920344841E-2</v>
      </c>
      <c r="D249" s="44">
        <v>10.754403968161329</v>
      </c>
      <c r="E249" s="44">
        <v>0</v>
      </c>
      <c r="F249" s="397"/>
      <c r="G249" s="44">
        <v>0</v>
      </c>
      <c r="H249" s="45">
        <v>0</v>
      </c>
      <c r="I249" s="40">
        <f t="shared" si="43"/>
        <v>31</v>
      </c>
    </row>
    <row r="250" spans="1:9" ht="15">
      <c r="A250" s="27" t="s">
        <v>16</v>
      </c>
      <c r="B250" s="41">
        <v>505.0636254062893</v>
      </c>
      <c r="C250" s="41">
        <v>2.5440970390881051E-3</v>
      </c>
      <c r="D250" s="41">
        <v>141.93383049667153</v>
      </c>
      <c r="E250" s="41">
        <v>0</v>
      </c>
      <c r="F250" s="397"/>
      <c r="G250" s="41">
        <v>0</v>
      </c>
      <c r="H250" s="42">
        <v>0</v>
      </c>
      <c r="I250" s="43">
        <f>SUM(B250:H250)</f>
        <v>647</v>
      </c>
    </row>
    <row r="251" spans="1:9" ht="15">
      <c r="A251" s="28" t="s">
        <v>17</v>
      </c>
      <c r="B251" s="44">
        <v>55.121945787280836</v>
      </c>
      <c r="C251" s="44">
        <v>0</v>
      </c>
      <c r="D251" s="44">
        <v>133.86842662643213</v>
      </c>
      <c r="E251" s="44">
        <v>3.009627586287023</v>
      </c>
      <c r="F251" s="397"/>
      <c r="G251" s="44">
        <v>0</v>
      </c>
      <c r="H251" s="45">
        <v>0</v>
      </c>
      <c r="I251" s="40">
        <f>SUM(B251:H251)</f>
        <v>192</v>
      </c>
    </row>
    <row r="252" spans="1:9" ht="15">
      <c r="A252" s="27" t="s">
        <v>18</v>
      </c>
      <c r="B252" s="41">
        <v>0</v>
      </c>
      <c r="C252" s="41">
        <v>0</v>
      </c>
      <c r="D252" s="41">
        <v>0</v>
      </c>
      <c r="E252" s="41">
        <v>0</v>
      </c>
      <c r="F252" s="397"/>
      <c r="G252" s="41">
        <v>0</v>
      </c>
      <c r="H252" s="42">
        <v>0</v>
      </c>
      <c r="I252" s="43">
        <f t="shared" si="43"/>
        <v>0</v>
      </c>
    </row>
    <row r="253" spans="1:9" ht="15">
      <c r="A253" s="28" t="s">
        <v>139</v>
      </c>
      <c r="B253" s="44">
        <v>350.84564078289884</v>
      </c>
      <c r="C253" s="44">
        <v>23.867829025222409</v>
      </c>
      <c r="D253" s="44">
        <v>320.28653019187868</v>
      </c>
      <c r="E253" s="44">
        <v>0</v>
      </c>
      <c r="F253" s="397"/>
      <c r="G253" s="44">
        <v>0</v>
      </c>
      <c r="H253" s="45">
        <v>0</v>
      </c>
      <c r="I253" s="40">
        <f>SUM(B253:H253)</f>
        <v>695</v>
      </c>
    </row>
    <row r="254" spans="1:9" ht="15">
      <c r="A254" s="27" t="s">
        <v>19</v>
      </c>
      <c r="B254" s="41">
        <v>0</v>
      </c>
      <c r="C254" s="41">
        <v>0</v>
      </c>
      <c r="D254" s="41">
        <v>0</v>
      </c>
      <c r="E254" s="41">
        <v>0</v>
      </c>
      <c r="F254" s="397"/>
      <c r="G254" s="41">
        <v>0</v>
      </c>
      <c r="H254" s="42">
        <v>0</v>
      </c>
      <c r="I254" s="43">
        <f t="shared" si="43"/>
        <v>0</v>
      </c>
    </row>
    <row r="255" spans="1:9" ht="15">
      <c r="A255" s="28" t="s">
        <v>20</v>
      </c>
      <c r="B255" s="44">
        <v>0</v>
      </c>
      <c r="C255" s="44">
        <v>0</v>
      </c>
      <c r="D255" s="44">
        <v>0</v>
      </c>
      <c r="E255" s="44">
        <v>0</v>
      </c>
      <c r="F255" s="397"/>
      <c r="G255" s="44">
        <v>0</v>
      </c>
      <c r="H255" s="45">
        <v>0</v>
      </c>
      <c r="I255" s="40">
        <f t="shared" si="43"/>
        <v>0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59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43"/>
        <v>0</v>
      </c>
    </row>
    <row r="258" spans="1:9" ht="15">
      <c r="A258" s="27" t="s">
        <v>22</v>
      </c>
      <c r="B258" s="41">
        <v>2.1618738809381712</v>
      </c>
      <c r="C258" s="41">
        <v>6.29470493276105</v>
      </c>
      <c r="D258" s="41">
        <v>3.5434211863007787</v>
      </c>
      <c r="E258" s="41">
        <v>0</v>
      </c>
      <c r="F258" s="397"/>
      <c r="G258" s="41">
        <v>0</v>
      </c>
      <c r="H258" s="42">
        <v>0</v>
      </c>
      <c r="I258" s="43">
        <f t="shared" si="43"/>
        <v>12</v>
      </c>
    </row>
    <row r="259" spans="1:9" ht="15">
      <c r="A259" s="29" t="s">
        <v>23</v>
      </c>
      <c r="B259" s="44">
        <v>0</v>
      </c>
      <c r="C259" s="44">
        <v>0</v>
      </c>
      <c r="D259" s="44">
        <v>0</v>
      </c>
      <c r="E259" s="44">
        <v>0</v>
      </c>
      <c r="F259" s="397"/>
      <c r="G259" s="44">
        <v>0</v>
      </c>
      <c r="H259" s="45">
        <v>0</v>
      </c>
      <c r="I259" s="40">
        <f t="shared" si="43"/>
        <v>0</v>
      </c>
    </row>
    <row r="260" spans="1:9" ht="15">
      <c r="A260" s="27" t="s">
        <v>24</v>
      </c>
      <c r="B260" s="41">
        <v>139.24166462339159</v>
      </c>
      <c r="C260" s="41">
        <v>0</v>
      </c>
      <c r="D260" s="41">
        <v>2.4939353766084387</v>
      </c>
      <c r="E260" s="41">
        <v>0</v>
      </c>
      <c r="F260" s="397"/>
      <c r="G260" s="41">
        <v>0</v>
      </c>
      <c r="H260" s="42">
        <v>0</v>
      </c>
      <c r="I260" s="43">
        <f t="shared" si="43"/>
        <v>141.73560000000003</v>
      </c>
    </row>
    <row r="261" spans="1:9" ht="15.75" thickBot="1">
      <c r="A261" s="29" t="s">
        <v>25</v>
      </c>
      <c r="B261" s="44">
        <v>23.951781614900078</v>
      </c>
      <c r="C261" s="44">
        <v>5.861142234610689E-2</v>
      </c>
      <c r="D261" s="44">
        <v>376.978066351834</v>
      </c>
      <c r="E261" s="44">
        <v>238.44647617240875</v>
      </c>
      <c r="F261" s="398"/>
      <c r="G261" s="44">
        <v>458.06173030844667</v>
      </c>
      <c r="H261" s="45">
        <v>11.854134130064358</v>
      </c>
      <c r="I261" s="40">
        <f t="shared" si="43"/>
        <v>1109.3507999999999</v>
      </c>
    </row>
    <row r="262" spans="1:9" ht="15">
      <c r="A262" s="30" t="s">
        <v>26</v>
      </c>
      <c r="B262" s="46">
        <f>SUM(B241:B261)</f>
        <v>1096.587894108334</v>
      </c>
      <c r="C262" s="46">
        <f t="shared" ref="C262:H262" si="44">SUM(C241:C261)</f>
        <v>30.267923496572102</v>
      </c>
      <c r="D262" s="46">
        <f t="shared" si="44"/>
        <v>991.23471419788689</v>
      </c>
      <c r="E262" s="46">
        <f t="shared" si="44"/>
        <v>243.95839307177309</v>
      </c>
      <c r="F262" s="46">
        <f t="shared" si="44"/>
        <v>0</v>
      </c>
      <c r="G262" s="46">
        <f t="shared" si="44"/>
        <v>458.06173030844667</v>
      </c>
      <c r="H262" s="47">
        <f t="shared" si="44"/>
        <v>11.854134130064358</v>
      </c>
      <c r="I262" s="48">
        <f>SUM(I241:I261)</f>
        <v>2831.9647893130768</v>
      </c>
    </row>
    <row r="263" spans="1:9" ht="15" thickBot="1">
      <c r="A263" s="31" t="s">
        <v>86</v>
      </c>
      <c r="B263" s="49">
        <f>IF($I262=0,"-",B262/$I262)</f>
        <v>0.38721805378601587</v>
      </c>
      <c r="C263" s="49">
        <f t="shared" ref="C263:H263" si="45">IF($I262=0,"-",C262/$I262)</f>
        <v>1.0687958978442633E-2</v>
      </c>
      <c r="D263" s="49">
        <f t="shared" si="45"/>
        <v>0.35001660964800391</v>
      </c>
      <c r="E263" s="49">
        <f t="shared" si="45"/>
        <v>8.614457142701544E-2</v>
      </c>
      <c r="F263" s="49">
        <f t="shared" si="45"/>
        <v>0</v>
      </c>
      <c r="G263" s="49">
        <f t="shared" si="45"/>
        <v>0.16174697229182514</v>
      </c>
      <c r="H263" s="49">
        <f t="shared" si="45"/>
        <v>4.1858338686971116E-3</v>
      </c>
      <c r="I263" s="49">
        <f>SUM(B263:H263)</f>
        <v>1.0000000000000002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6">SUM(B268:H268)</f>
        <v>0</v>
      </c>
    </row>
    <row r="269" spans="1:9" ht="15">
      <c r="A269" s="28" t="s">
        <v>9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6"/>
        <v>0</v>
      </c>
    </row>
    <row r="270" spans="1:9" ht="15">
      <c r="A270" s="27" t="s">
        <v>10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6"/>
        <v>0</v>
      </c>
    </row>
    <row r="271" spans="1:9" ht="15">
      <c r="A271" s="28" t="s">
        <v>11</v>
      </c>
      <c r="B271" s="44">
        <v>0</v>
      </c>
      <c r="C271" s="44">
        <v>0</v>
      </c>
      <c r="D271" s="44">
        <v>0</v>
      </c>
      <c r="E271" s="44">
        <v>0</v>
      </c>
      <c r="F271" s="397"/>
      <c r="G271" s="44">
        <v>0</v>
      </c>
      <c r="H271" s="45">
        <v>0</v>
      </c>
      <c r="I271" s="40">
        <f t="shared" si="46"/>
        <v>0</v>
      </c>
    </row>
    <row r="272" spans="1:9" ht="15">
      <c r="A272" s="27" t="s">
        <v>12</v>
      </c>
      <c r="B272" s="41">
        <v>0</v>
      </c>
      <c r="C272" s="41">
        <v>0</v>
      </c>
      <c r="D272" s="41">
        <v>0</v>
      </c>
      <c r="E272" s="41">
        <v>1.8578550752172261E-2</v>
      </c>
      <c r="F272" s="397"/>
      <c r="G272" s="41">
        <v>0</v>
      </c>
      <c r="H272" s="42">
        <v>0</v>
      </c>
      <c r="I272" s="43">
        <f t="shared" si="46"/>
        <v>1.8578550752172261E-2</v>
      </c>
    </row>
    <row r="273" spans="1:9" ht="15">
      <c r="A273" s="28" t="s">
        <v>13</v>
      </c>
      <c r="B273" s="44">
        <v>0</v>
      </c>
      <c r="C273" s="44">
        <v>0</v>
      </c>
      <c r="D273" s="44">
        <v>0</v>
      </c>
      <c r="E273" s="44">
        <v>0</v>
      </c>
      <c r="F273" s="397"/>
      <c r="G273" s="44">
        <v>0</v>
      </c>
      <c r="H273" s="45">
        <v>0</v>
      </c>
      <c r="I273" s="40">
        <f t="shared" si="46"/>
        <v>0</v>
      </c>
    </row>
    <row r="274" spans="1:9" ht="15">
      <c r="A274" s="27" t="s">
        <v>14</v>
      </c>
      <c r="B274" s="41">
        <v>0</v>
      </c>
      <c r="C274" s="41">
        <v>0</v>
      </c>
      <c r="D274" s="41">
        <v>0</v>
      </c>
      <c r="E274" s="41">
        <v>8.5161826551929458</v>
      </c>
      <c r="F274" s="397"/>
      <c r="G274" s="41">
        <v>0</v>
      </c>
      <c r="H274" s="42">
        <v>0</v>
      </c>
      <c r="I274" s="43">
        <f t="shared" si="46"/>
        <v>8.5161826551929458</v>
      </c>
    </row>
    <row r="275" spans="1:9" ht="15">
      <c r="A275" s="28" t="s">
        <v>15</v>
      </c>
      <c r="B275" s="44">
        <v>0.38828263135032398</v>
      </c>
      <c r="C275" s="44">
        <v>1.6110974020544552E-2</v>
      </c>
      <c r="D275" s="44">
        <v>1.5956063946291317</v>
      </c>
      <c r="E275" s="44">
        <v>0</v>
      </c>
      <c r="F275" s="397"/>
      <c r="G275" s="44">
        <v>0</v>
      </c>
      <c r="H275" s="45">
        <v>0</v>
      </c>
      <c r="I275" s="40">
        <f t="shared" si="46"/>
        <v>2</v>
      </c>
    </row>
    <row r="276" spans="1:9" ht="15">
      <c r="A276" s="27" t="s">
        <v>16</v>
      </c>
      <c r="B276" s="41">
        <v>50.298129252079804</v>
      </c>
      <c r="C276" s="41">
        <v>56.650767926050314</v>
      </c>
      <c r="D276" s="41">
        <v>29.051102821869883</v>
      </c>
      <c r="E276" s="41">
        <v>0</v>
      </c>
      <c r="F276" s="397"/>
      <c r="G276" s="41">
        <v>0</v>
      </c>
      <c r="H276" s="42">
        <v>0</v>
      </c>
      <c r="I276" s="43">
        <f>SUM(B276:H276)</f>
        <v>136</v>
      </c>
    </row>
    <row r="277" spans="1:9" ht="15">
      <c r="A277" s="28" t="s">
        <v>17</v>
      </c>
      <c r="B277" s="44">
        <v>0</v>
      </c>
      <c r="C277" s="44">
        <v>0</v>
      </c>
      <c r="D277" s="44">
        <v>0</v>
      </c>
      <c r="E277" s="44">
        <v>0</v>
      </c>
      <c r="F277" s="397"/>
      <c r="G277" s="44">
        <v>0</v>
      </c>
      <c r="H277" s="45">
        <v>0</v>
      </c>
      <c r="I277" s="40">
        <f>SUM(B277:H277)</f>
        <v>0</v>
      </c>
    </row>
    <row r="278" spans="1:9" ht="15">
      <c r="A278" s="27" t="s">
        <v>18</v>
      </c>
      <c r="B278" s="41">
        <v>0</v>
      </c>
      <c r="C278" s="41">
        <v>0</v>
      </c>
      <c r="D278" s="41">
        <v>0</v>
      </c>
      <c r="E278" s="41">
        <v>0</v>
      </c>
      <c r="F278" s="397"/>
      <c r="G278" s="41">
        <v>0</v>
      </c>
      <c r="H278" s="42">
        <v>0</v>
      </c>
      <c r="I278" s="43">
        <f t="shared" si="46"/>
        <v>0</v>
      </c>
    </row>
    <row r="279" spans="1:9" ht="15">
      <c r="A279" s="28" t="s">
        <v>139</v>
      </c>
      <c r="B279" s="44">
        <v>23.472078489883121</v>
      </c>
      <c r="C279" s="44">
        <v>0</v>
      </c>
      <c r="D279" s="44">
        <v>921.52792151011681</v>
      </c>
      <c r="E279" s="44">
        <v>0</v>
      </c>
      <c r="F279" s="397"/>
      <c r="G279" s="44">
        <v>0</v>
      </c>
      <c r="H279" s="45">
        <v>0</v>
      </c>
      <c r="I279" s="40">
        <f>SUM(B279:H279)</f>
        <v>944.99999999999989</v>
      </c>
    </row>
    <row r="280" spans="1:9" ht="15">
      <c r="A280" s="27" t="s">
        <v>19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6"/>
        <v>0</v>
      </c>
    </row>
    <row r="281" spans="1:9" ht="15">
      <c r="A281" s="28" t="s">
        <v>20</v>
      </c>
      <c r="B281" s="44">
        <v>0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6"/>
        <v>0</v>
      </c>
    </row>
    <row r="282" spans="1:9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59</v>
      </c>
      <c r="B283" s="44">
        <v>2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6"/>
        <v>2</v>
      </c>
    </row>
    <row r="284" spans="1:9" ht="15">
      <c r="A284" s="27" t="s">
        <v>22</v>
      </c>
      <c r="B284" s="41">
        <v>0</v>
      </c>
      <c r="C284" s="41">
        <v>0</v>
      </c>
      <c r="D284" s="41">
        <v>0</v>
      </c>
      <c r="E284" s="41">
        <v>0</v>
      </c>
      <c r="F284" s="397"/>
      <c r="G284" s="41">
        <v>0</v>
      </c>
      <c r="H284" s="42">
        <v>0</v>
      </c>
      <c r="I284" s="43">
        <f t="shared" si="46"/>
        <v>0</v>
      </c>
    </row>
    <row r="285" spans="1:9" ht="15">
      <c r="A285" s="29" t="s">
        <v>23</v>
      </c>
      <c r="B285" s="44">
        <v>0</v>
      </c>
      <c r="C285" s="44">
        <v>0</v>
      </c>
      <c r="D285" s="44">
        <v>0</v>
      </c>
      <c r="E285" s="44">
        <v>0</v>
      </c>
      <c r="F285" s="397"/>
      <c r="G285" s="44">
        <v>0</v>
      </c>
      <c r="H285" s="45">
        <v>0</v>
      </c>
      <c r="I285" s="40">
        <f t="shared" si="46"/>
        <v>0</v>
      </c>
    </row>
    <row r="286" spans="1:9" ht="15">
      <c r="A286" s="27" t="s">
        <v>24</v>
      </c>
      <c r="B286" s="41">
        <v>0</v>
      </c>
      <c r="C286" s="41">
        <v>0</v>
      </c>
      <c r="D286" s="41">
        <v>0</v>
      </c>
      <c r="E286" s="41">
        <v>0</v>
      </c>
      <c r="F286" s="397"/>
      <c r="G286" s="41">
        <v>0</v>
      </c>
      <c r="H286" s="42">
        <v>0</v>
      </c>
      <c r="I286" s="43">
        <f t="shared" si="46"/>
        <v>0</v>
      </c>
    </row>
    <row r="287" spans="1:9" ht="15.75" thickBot="1">
      <c r="A287" s="29" t="s">
        <v>25</v>
      </c>
      <c r="B287" s="44">
        <v>8.0157651573280669E-2</v>
      </c>
      <c r="C287" s="44">
        <v>0</v>
      </c>
      <c r="D287" s="44">
        <v>217.76489655718902</v>
      </c>
      <c r="E287" s="44">
        <v>49.845488556026275</v>
      </c>
      <c r="F287" s="398"/>
      <c r="G287" s="44">
        <v>4.0806572352114623</v>
      </c>
      <c r="H287" s="45">
        <v>0</v>
      </c>
      <c r="I287" s="40">
        <f t="shared" si="46"/>
        <v>271.77120000000002</v>
      </c>
    </row>
    <row r="288" spans="1:9" ht="15">
      <c r="A288" s="30" t="s">
        <v>26</v>
      </c>
      <c r="B288" s="46">
        <f>SUM(B267:B287)</f>
        <v>76.23864802488653</v>
      </c>
      <c r="C288" s="46">
        <f>SUM(C267:C287)</f>
        <v>56.666878900070856</v>
      </c>
      <c r="D288" s="46">
        <f t="shared" ref="D288:H288" si="47">SUM(D267:D287)</f>
        <v>1169.9395272838049</v>
      </c>
      <c r="E288" s="46">
        <f t="shared" si="47"/>
        <v>58.380249761971392</v>
      </c>
      <c r="F288" s="46">
        <f t="shared" si="47"/>
        <v>0</v>
      </c>
      <c r="G288" s="46">
        <f t="shared" si="47"/>
        <v>4.0806572352114623</v>
      </c>
      <c r="H288" s="47">
        <f t="shared" si="47"/>
        <v>0</v>
      </c>
      <c r="I288" s="48">
        <f>SUM(I267:I287)</f>
        <v>1365.3059612059451</v>
      </c>
    </row>
    <row r="289" spans="1:9" ht="15" thickBot="1">
      <c r="A289" s="31" t="s">
        <v>86</v>
      </c>
      <c r="B289" s="49">
        <f>IF($I288=0,"-",B288/$I288)</f>
        <v>5.5839973010552588E-2</v>
      </c>
      <c r="C289" s="49">
        <f t="shared" ref="C289:H289" si="48">IF($I288=0,"-",C288/$I288)</f>
        <v>4.1504893782209985E-2</v>
      </c>
      <c r="D289" s="49">
        <f t="shared" si="48"/>
        <v>0.85690648142371162</v>
      </c>
      <c r="E289" s="49">
        <f t="shared" si="48"/>
        <v>4.2759829240330414E-2</v>
      </c>
      <c r="F289" s="49">
        <f t="shared" si="48"/>
        <v>0</v>
      </c>
      <c r="G289" s="49">
        <f t="shared" si="48"/>
        <v>2.9888225431954508E-3</v>
      </c>
      <c r="H289" s="49">
        <f t="shared" si="48"/>
        <v>0</v>
      </c>
      <c r="I289" s="49">
        <f>SUM(B289:H289)</f>
        <v>1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9">SUM(B294:H294)</f>
        <v>0</v>
      </c>
    </row>
    <row r="295" spans="1:9" ht="15">
      <c r="A295" s="28" t="s">
        <v>9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9"/>
        <v>0</v>
      </c>
    </row>
    <row r="296" spans="1:9" ht="15">
      <c r="A296" s="27" t="s">
        <v>10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9"/>
        <v>0</v>
      </c>
    </row>
    <row r="297" spans="1:9" ht="15">
      <c r="A297" s="28" t="s">
        <v>11</v>
      </c>
      <c r="B297" s="44">
        <v>0</v>
      </c>
      <c r="C297" s="44">
        <v>0</v>
      </c>
      <c r="D297" s="44">
        <v>0</v>
      </c>
      <c r="E297" s="44">
        <v>0</v>
      </c>
      <c r="F297" s="397"/>
      <c r="G297" s="44">
        <v>0</v>
      </c>
      <c r="H297" s="45">
        <v>0</v>
      </c>
      <c r="I297" s="40">
        <f t="shared" si="49"/>
        <v>0</v>
      </c>
    </row>
    <row r="298" spans="1:9" ht="15">
      <c r="A298" s="27" t="s">
        <v>12</v>
      </c>
      <c r="B298" s="41">
        <v>0</v>
      </c>
      <c r="C298" s="41">
        <v>0</v>
      </c>
      <c r="D298" s="41">
        <v>0</v>
      </c>
      <c r="E298" s="41">
        <v>0</v>
      </c>
      <c r="F298" s="397"/>
      <c r="G298" s="41">
        <v>0</v>
      </c>
      <c r="H298" s="42">
        <v>0</v>
      </c>
      <c r="I298" s="43">
        <f t="shared" si="49"/>
        <v>0</v>
      </c>
    </row>
    <row r="299" spans="1:9" ht="15">
      <c r="A299" s="28" t="s">
        <v>13</v>
      </c>
      <c r="B299" s="44">
        <v>0</v>
      </c>
      <c r="C299" s="44">
        <v>0</v>
      </c>
      <c r="D299" s="44">
        <v>0</v>
      </c>
      <c r="E299" s="44">
        <v>0</v>
      </c>
      <c r="F299" s="397"/>
      <c r="G299" s="44">
        <v>0</v>
      </c>
      <c r="H299" s="45">
        <v>0</v>
      </c>
      <c r="I299" s="40">
        <f t="shared" si="49"/>
        <v>0</v>
      </c>
    </row>
    <row r="300" spans="1:9" ht="15">
      <c r="A300" s="27" t="s">
        <v>14</v>
      </c>
      <c r="B300" s="41">
        <v>0</v>
      </c>
      <c r="C300" s="41">
        <v>0</v>
      </c>
      <c r="D300" s="41">
        <v>0</v>
      </c>
      <c r="E300" s="41">
        <v>1.3712730060772644</v>
      </c>
      <c r="F300" s="397"/>
      <c r="G300" s="41">
        <v>0</v>
      </c>
      <c r="H300" s="42">
        <v>0</v>
      </c>
      <c r="I300" s="43">
        <f t="shared" si="49"/>
        <v>1.3712730060772644</v>
      </c>
    </row>
    <row r="301" spans="1:9" ht="15">
      <c r="A301" s="28" t="s">
        <v>15</v>
      </c>
      <c r="B301" s="44">
        <v>19.157160008953827</v>
      </c>
      <c r="C301" s="44">
        <v>2.8428399910461732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9"/>
        <v>22</v>
      </c>
    </row>
    <row r="302" spans="1:9" ht="15">
      <c r="A302" s="27" t="s">
        <v>16</v>
      </c>
      <c r="B302" s="41">
        <v>108.37897109044819</v>
      </c>
      <c r="C302" s="41">
        <v>494.59620998982439</v>
      </c>
      <c r="D302" s="41">
        <v>25.024818919727434</v>
      </c>
      <c r="E302" s="41">
        <v>0</v>
      </c>
      <c r="F302" s="397"/>
      <c r="G302" s="41">
        <v>0</v>
      </c>
      <c r="H302" s="42">
        <v>0</v>
      </c>
      <c r="I302" s="43">
        <f>SUM(B302:H302)</f>
        <v>628</v>
      </c>
    </row>
    <row r="303" spans="1:9" ht="15">
      <c r="A303" s="28" t="s">
        <v>17</v>
      </c>
      <c r="B303" s="44">
        <v>5.2796655331884726E-2</v>
      </c>
      <c r="C303" s="44">
        <v>29.324846270988733</v>
      </c>
      <c r="D303" s="44">
        <v>10.622357073679382</v>
      </c>
      <c r="E303" s="44">
        <v>0</v>
      </c>
      <c r="F303" s="397"/>
      <c r="G303" s="44">
        <v>0</v>
      </c>
      <c r="H303" s="45">
        <v>0</v>
      </c>
      <c r="I303" s="40">
        <f>SUM(B303:H303)</f>
        <v>40</v>
      </c>
    </row>
    <row r="304" spans="1:9" ht="15">
      <c r="A304" s="27" t="s">
        <v>18</v>
      </c>
      <c r="B304" s="41">
        <v>0</v>
      </c>
      <c r="C304" s="41">
        <v>0</v>
      </c>
      <c r="D304" s="41">
        <v>0</v>
      </c>
      <c r="E304" s="41">
        <v>0</v>
      </c>
      <c r="F304" s="397"/>
      <c r="G304" s="41">
        <v>0</v>
      </c>
      <c r="H304" s="42">
        <v>0</v>
      </c>
      <c r="I304" s="43">
        <f t="shared" si="49"/>
        <v>0</v>
      </c>
    </row>
    <row r="305" spans="1:9" ht="15">
      <c r="A305" s="28" t="s">
        <v>139</v>
      </c>
      <c r="B305" s="44">
        <v>61.077742268183876</v>
      </c>
      <c r="C305" s="44">
        <v>1404.3975997294258</v>
      </c>
      <c r="D305" s="44">
        <v>118.5531582721464</v>
      </c>
      <c r="E305" s="44">
        <v>7.9714997302439574</v>
      </c>
      <c r="F305" s="397"/>
      <c r="G305" s="44">
        <v>0</v>
      </c>
      <c r="H305" s="45">
        <v>0</v>
      </c>
      <c r="I305" s="40">
        <f>SUM(B305:H305)</f>
        <v>1592</v>
      </c>
    </row>
    <row r="306" spans="1:9" ht="15">
      <c r="A306" s="27" t="s">
        <v>19</v>
      </c>
      <c r="B306" s="41">
        <v>0</v>
      </c>
      <c r="C306" s="41">
        <v>0</v>
      </c>
      <c r="D306" s="41">
        <v>0</v>
      </c>
      <c r="E306" s="41">
        <v>0</v>
      </c>
      <c r="F306" s="397"/>
      <c r="G306" s="41">
        <v>0</v>
      </c>
      <c r="H306" s="42">
        <v>0</v>
      </c>
      <c r="I306" s="43">
        <f t="shared" si="49"/>
        <v>0</v>
      </c>
    </row>
    <row r="307" spans="1:9" ht="15">
      <c r="A307" s="28" t="s">
        <v>20</v>
      </c>
      <c r="B307" s="44">
        <v>0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9"/>
        <v>0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59</v>
      </c>
      <c r="B309" s="44">
        <v>5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9"/>
        <v>5</v>
      </c>
    </row>
    <row r="310" spans="1:9" ht="15">
      <c r="A310" s="27" t="s">
        <v>22</v>
      </c>
      <c r="B310" s="41">
        <v>0</v>
      </c>
      <c r="C310" s="41">
        <v>0</v>
      </c>
      <c r="D310" s="41">
        <v>0</v>
      </c>
      <c r="E310" s="41">
        <v>0</v>
      </c>
      <c r="F310" s="397"/>
      <c r="G310" s="41">
        <v>0</v>
      </c>
      <c r="H310" s="42">
        <v>0</v>
      </c>
      <c r="I310" s="43">
        <f t="shared" si="49"/>
        <v>0</v>
      </c>
    </row>
    <row r="311" spans="1:9" ht="15">
      <c r="A311" s="29" t="s">
        <v>23</v>
      </c>
      <c r="B311" s="44">
        <v>0</v>
      </c>
      <c r="C311" s="44">
        <v>0</v>
      </c>
      <c r="D311" s="44">
        <v>0</v>
      </c>
      <c r="E311" s="44">
        <v>0</v>
      </c>
      <c r="F311" s="397"/>
      <c r="G311" s="44">
        <v>0</v>
      </c>
      <c r="H311" s="45">
        <v>0</v>
      </c>
      <c r="I311" s="40">
        <f t="shared" si="49"/>
        <v>0</v>
      </c>
    </row>
    <row r="312" spans="1:9" ht="15">
      <c r="A312" s="27" t="s">
        <v>24</v>
      </c>
      <c r="B312" s="41">
        <v>5.3768834540809918</v>
      </c>
      <c r="C312" s="41">
        <v>87.689181925541277</v>
      </c>
      <c r="D312" s="41">
        <v>13.191534620377737</v>
      </c>
      <c r="E312" s="41">
        <v>0</v>
      </c>
      <c r="F312" s="397"/>
      <c r="G312" s="41">
        <v>0</v>
      </c>
      <c r="H312" s="42">
        <v>0</v>
      </c>
      <c r="I312" s="43">
        <f t="shared" si="49"/>
        <v>106.25760000000001</v>
      </c>
    </row>
    <row r="313" spans="1:9" ht="15.75" thickBot="1">
      <c r="A313" s="29" t="s">
        <v>25</v>
      </c>
      <c r="B313" s="44">
        <v>17.225221663333102</v>
      </c>
      <c r="C313" s="44">
        <v>28.169415688836686</v>
      </c>
      <c r="D313" s="44">
        <v>87.680783540705733</v>
      </c>
      <c r="E313" s="44">
        <v>973.82579094503251</v>
      </c>
      <c r="F313" s="398"/>
      <c r="G313" s="44">
        <v>95.558704287946767</v>
      </c>
      <c r="H313" s="45">
        <v>0.3175778336651619</v>
      </c>
      <c r="I313" s="40">
        <f t="shared" si="49"/>
        <v>1202.7774939595199</v>
      </c>
    </row>
    <row r="314" spans="1:9" ht="15">
      <c r="A314" s="30" t="s">
        <v>26</v>
      </c>
      <c r="B314" s="46">
        <f>SUM(B293:B313)</f>
        <v>216.26877514033185</v>
      </c>
      <c r="C314" s="46">
        <f t="shared" ref="C314:H314" si="50">SUM(C293:C313)</f>
        <v>2047.020093595663</v>
      </c>
      <c r="D314" s="46">
        <f t="shared" si="50"/>
        <v>255.07265242663672</v>
      </c>
      <c r="E314" s="46">
        <f t="shared" si="50"/>
        <v>983.1685636813537</v>
      </c>
      <c r="F314" s="46">
        <f t="shared" si="50"/>
        <v>0</v>
      </c>
      <c r="G314" s="46">
        <f t="shared" si="50"/>
        <v>95.558704287946767</v>
      </c>
      <c r="H314" s="47">
        <f t="shared" si="50"/>
        <v>0.3175778336651619</v>
      </c>
      <c r="I314" s="48">
        <f>SUM(I293:I313)</f>
        <v>3597.406366965597</v>
      </c>
    </row>
    <row r="315" spans="1:9" ht="15" thickBot="1">
      <c r="A315" s="31" t="s">
        <v>86</v>
      </c>
      <c r="B315" s="49">
        <f>IF($I314=0,"-",B314/$I314)</f>
        <v>6.0117971971777547E-2</v>
      </c>
      <c r="C315" s="49">
        <f t="shared" ref="C315:H315" si="51">IF($I314=0,"-",C314/$I314)</f>
        <v>0.56902664997569319</v>
      </c>
      <c r="D315" s="49">
        <f t="shared" si="51"/>
        <v>7.0904598037332608E-2</v>
      </c>
      <c r="E315" s="49">
        <f t="shared" si="51"/>
        <v>0.27329927825492062</v>
      </c>
      <c r="F315" s="49">
        <f t="shared" si="51"/>
        <v>0</v>
      </c>
      <c r="G315" s="49">
        <f t="shared" si="51"/>
        <v>2.6563222093963848E-2</v>
      </c>
      <c r="H315" s="49">
        <f t="shared" si="51"/>
        <v>8.8279666312215377E-5</v>
      </c>
      <c r="I315" s="49">
        <f>SUM(B315:H315)</f>
        <v>1.0000000000000002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52">SUM(B320:H320)</f>
        <v>0</v>
      </c>
    </row>
    <row r="321" spans="1:9" ht="15">
      <c r="A321" s="28" t="s">
        <v>9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52"/>
        <v>0</v>
      </c>
    </row>
    <row r="322" spans="1:9" ht="15">
      <c r="A322" s="27" t="s">
        <v>10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52"/>
        <v>0</v>
      </c>
    </row>
    <row r="323" spans="1:9" ht="15">
      <c r="A323" s="28" t="s">
        <v>11</v>
      </c>
      <c r="B323" s="44">
        <v>0</v>
      </c>
      <c r="C323" s="44">
        <v>0</v>
      </c>
      <c r="D323" s="44">
        <v>0</v>
      </c>
      <c r="E323" s="44">
        <v>0</v>
      </c>
      <c r="F323" s="397"/>
      <c r="G323" s="44">
        <v>0</v>
      </c>
      <c r="H323" s="45">
        <v>0</v>
      </c>
      <c r="I323" s="40">
        <f t="shared" si="52"/>
        <v>0</v>
      </c>
    </row>
    <row r="324" spans="1:9" ht="15">
      <c r="A324" s="27" t="s">
        <v>12</v>
      </c>
      <c r="B324" s="41">
        <v>1.003746675771019E-3</v>
      </c>
      <c r="C324" s="41">
        <v>0</v>
      </c>
      <c r="D324" s="41">
        <v>0</v>
      </c>
      <c r="E324" s="41">
        <v>0.31990031562975207</v>
      </c>
      <c r="F324" s="397"/>
      <c r="G324" s="41">
        <v>0</v>
      </c>
      <c r="H324" s="42">
        <v>0</v>
      </c>
      <c r="I324" s="43">
        <f t="shared" si="52"/>
        <v>0.3209040623055231</v>
      </c>
    </row>
    <row r="325" spans="1:9" ht="15">
      <c r="A325" s="28" t="s">
        <v>13</v>
      </c>
      <c r="B325" s="44">
        <v>0</v>
      </c>
      <c r="C325" s="44">
        <v>0</v>
      </c>
      <c r="D325" s="44">
        <v>0</v>
      </c>
      <c r="E325" s="44">
        <v>0</v>
      </c>
      <c r="F325" s="397"/>
      <c r="G325" s="44">
        <v>0</v>
      </c>
      <c r="H325" s="45">
        <v>0</v>
      </c>
      <c r="I325" s="40">
        <f t="shared" si="52"/>
        <v>0</v>
      </c>
    </row>
    <row r="326" spans="1:9" ht="15">
      <c r="A326" s="27" t="s">
        <v>14</v>
      </c>
      <c r="B326" s="41">
        <v>9.0886125449198788E-4</v>
      </c>
      <c r="C326" s="41">
        <v>7.3710531663985446</v>
      </c>
      <c r="D326" s="41">
        <v>0</v>
      </c>
      <c r="E326" s="41">
        <v>0.70262070541169641</v>
      </c>
      <c r="F326" s="397"/>
      <c r="G326" s="41">
        <v>0</v>
      </c>
      <c r="H326" s="42">
        <v>0</v>
      </c>
      <c r="I326" s="43">
        <f t="shared" si="52"/>
        <v>8.074582733064732</v>
      </c>
    </row>
    <row r="327" spans="1:9" ht="15">
      <c r="A327" s="28" t="s">
        <v>15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52"/>
        <v>0</v>
      </c>
    </row>
    <row r="328" spans="1:9" ht="15">
      <c r="A328" s="27" t="s">
        <v>16</v>
      </c>
      <c r="B328" s="41">
        <v>86.096131257587899</v>
      </c>
      <c r="C328" s="41">
        <v>923.23060027125871</v>
      </c>
      <c r="D328" s="41">
        <v>106.67326847115331</v>
      </c>
      <c r="E328" s="41">
        <v>0</v>
      </c>
      <c r="F328" s="397"/>
      <c r="G328" s="41">
        <v>0</v>
      </c>
      <c r="H328" s="42">
        <v>0</v>
      </c>
      <c r="I328" s="43">
        <f>SUM(B328:H328)</f>
        <v>1116</v>
      </c>
    </row>
    <row r="329" spans="1:9" ht="15">
      <c r="A329" s="28" t="s">
        <v>17</v>
      </c>
      <c r="B329" s="44">
        <v>0</v>
      </c>
      <c r="C329" s="44">
        <v>0</v>
      </c>
      <c r="D329" s="44">
        <v>0</v>
      </c>
      <c r="E329" s="44">
        <v>0</v>
      </c>
      <c r="F329" s="397"/>
      <c r="G329" s="44">
        <v>0</v>
      </c>
      <c r="H329" s="45">
        <v>0</v>
      </c>
      <c r="I329" s="40">
        <f>SUM(B329:H329)</f>
        <v>0</v>
      </c>
    </row>
    <row r="330" spans="1:9" ht="15">
      <c r="A330" s="27" t="s">
        <v>18</v>
      </c>
      <c r="B330" s="41">
        <v>0</v>
      </c>
      <c r="C330" s="41">
        <v>0</v>
      </c>
      <c r="D330" s="41">
        <v>0</v>
      </c>
      <c r="E330" s="41">
        <v>0</v>
      </c>
      <c r="F330" s="397"/>
      <c r="G330" s="41">
        <v>0</v>
      </c>
      <c r="H330" s="42">
        <v>0</v>
      </c>
      <c r="I330" s="43">
        <f t="shared" si="52"/>
        <v>0</v>
      </c>
    </row>
    <row r="331" spans="1:9" ht="15">
      <c r="A331" s="28" t="s">
        <v>139</v>
      </c>
      <c r="B331" s="44">
        <v>274.74771893845963</v>
      </c>
      <c r="C331" s="44">
        <v>437.6612774926424</v>
      </c>
      <c r="D331" s="44">
        <v>161.04731603114774</v>
      </c>
      <c r="E331" s="44">
        <v>157.54368753775026</v>
      </c>
      <c r="F331" s="397"/>
      <c r="G331" s="44">
        <v>0</v>
      </c>
      <c r="H331" s="45">
        <v>0</v>
      </c>
      <c r="I331" s="40">
        <f>SUM(B331:H331)</f>
        <v>1031</v>
      </c>
    </row>
    <row r="332" spans="1:9" ht="15">
      <c r="A332" s="27" t="s">
        <v>19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20</v>
      </c>
      <c r="B333" s="44">
        <v>0</v>
      </c>
      <c r="C333" s="44">
        <v>0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52"/>
        <v>0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59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52"/>
        <v>0</v>
      </c>
    </row>
    <row r="336" spans="1:9" ht="15">
      <c r="A336" s="27" t="s">
        <v>22</v>
      </c>
      <c r="B336" s="41">
        <v>46.586917560204277</v>
      </c>
      <c r="C336" s="41">
        <v>5033.0179137751975</v>
      </c>
      <c r="D336" s="41">
        <v>4.3951686645983399</v>
      </c>
      <c r="E336" s="41">
        <v>0</v>
      </c>
      <c r="F336" s="397"/>
      <c r="G336" s="41">
        <v>0</v>
      </c>
      <c r="H336" s="42">
        <v>0</v>
      </c>
      <c r="I336" s="43">
        <f t="shared" si="52"/>
        <v>5084.0000000000009</v>
      </c>
    </row>
    <row r="337" spans="1:9" ht="15">
      <c r="A337" s="29" t="s">
        <v>23</v>
      </c>
      <c r="B337" s="44">
        <v>0</v>
      </c>
      <c r="C337" s="44">
        <v>0</v>
      </c>
      <c r="D337" s="44">
        <v>0</v>
      </c>
      <c r="E337" s="44">
        <v>0</v>
      </c>
      <c r="F337" s="397"/>
      <c r="G337" s="44">
        <v>0</v>
      </c>
      <c r="H337" s="45">
        <v>0</v>
      </c>
      <c r="I337" s="40">
        <f t="shared" si="52"/>
        <v>0</v>
      </c>
    </row>
    <row r="338" spans="1:9" ht="15">
      <c r="A338" s="27" t="s">
        <v>24</v>
      </c>
      <c r="B338" s="41">
        <v>562.90909308862945</v>
      </c>
      <c r="C338" s="41">
        <v>0</v>
      </c>
      <c r="D338" s="41">
        <v>1350.6277069113705</v>
      </c>
      <c r="E338" s="41">
        <v>0</v>
      </c>
      <c r="F338" s="397"/>
      <c r="G338" s="41">
        <v>0</v>
      </c>
      <c r="H338" s="42">
        <v>0</v>
      </c>
      <c r="I338" s="43">
        <f t="shared" si="52"/>
        <v>1913.5367999999999</v>
      </c>
    </row>
    <row r="339" spans="1:9" ht="15.75" thickBot="1">
      <c r="A339" s="29" t="s">
        <v>25</v>
      </c>
      <c r="B339" s="44">
        <v>104.07347176224421</v>
      </c>
      <c r="C339" s="44">
        <v>67.747960355769578</v>
      </c>
      <c r="D339" s="44">
        <v>167.21118566746111</v>
      </c>
      <c r="E339" s="44">
        <v>4971.4080868276624</v>
      </c>
      <c r="F339" s="398"/>
      <c r="G339" s="44">
        <v>399.41129538686306</v>
      </c>
      <c r="H339" s="45">
        <v>0</v>
      </c>
      <c r="I339" s="40">
        <f t="shared" si="52"/>
        <v>5709.8520000000008</v>
      </c>
    </row>
    <row r="340" spans="1:9" ht="15">
      <c r="A340" s="30" t="s">
        <v>26</v>
      </c>
      <c r="B340" s="46">
        <f>SUM(B319:B339)</f>
        <v>1074.4152452150556</v>
      </c>
      <c r="C340" s="46">
        <f t="shared" ref="C340:H340" si="53">SUM(C319:C339)</f>
        <v>6469.0288050612671</v>
      </c>
      <c r="D340" s="46">
        <f t="shared" si="53"/>
        <v>1789.9546457457309</v>
      </c>
      <c r="E340" s="46">
        <f t="shared" si="53"/>
        <v>5129.9742953864543</v>
      </c>
      <c r="F340" s="46">
        <f t="shared" si="53"/>
        <v>0</v>
      </c>
      <c r="G340" s="46">
        <f t="shared" si="53"/>
        <v>399.41129538686306</v>
      </c>
      <c r="H340" s="47">
        <f t="shared" si="53"/>
        <v>0</v>
      </c>
      <c r="I340" s="48">
        <f>SUM(I319:I339)</f>
        <v>14862.784286795371</v>
      </c>
    </row>
    <row r="341" spans="1:9" ht="15" thickBot="1">
      <c r="A341" s="31" t="s">
        <v>86</v>
      </c>
      <c r="B341" s="49">
        <f>IF($I340=0,"-",B340/$I340)</f>
        <v>7.2288961777478303E-2</v>
      </c>
      <c r="C341" s="49">
        <f t="shared" ref="C341:H341" si="54">IF($I340=0,"-",C340/$I340)</f>
        <v>0.43525013081220476</v>
      </c>
      <c r="D341" s="49">
        <f t="shared" si="54"/>
        <v>0.12043198711670669</v>
      </c>
      <c r="E341" s="49">
        <f t="shared" si="54"/>
        <v>0.34515567180397733</v>
      </c>
      <c r="F341" s="49">
        <f t="shared" si="54"/>
        <v>0</v>
      </c>
      <c r="G341" s="49">
        <f t="shared" si="54"/>
        <v>2.6873248489632882E-2</v>
      </c>
      <c r="H341" s="49">
        <f t="shared" si="54"/>
        <v>0</v>
      </c>
      <c r="I341" s="49">
        <f>SUM(B341:H341)</f>
        <v>1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4" si="55">SUM(B346:H346)</f>
        <v>0</v>
      </c>
    </row>
    <row r="347" spans="1:9" ht="15">
      <c r="A347" s="28" t="s">
        <v>9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5"/>
        <v>0</v>
      </c>
    </row>
    <row r="348" spans="1:9" ht="15">
      <c r="A348" s="27" t="s">
        <v>10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5"/>
        <v>0</v>
      </c>
    </row>
    <row r="349" spans="1:9" ht="15">
      <c r="A349" s="28" t="s">
        <v>11</v>
      </c>
      <c r="B349" s="44">
        <v>0</v>
      </c>
      <c r="C349" s="44">
        <v>0</v>
      </c>
      <c r="D349" s="44">
        <v>0</v>
      </c>
      <c r="E349" s="44">
        <v>0</v>
      </c>
      <c r="F349" s="397"/>
      <c r="G349" s="44">
        <v>0</v>
      </c>
      <c r="H349" s="45">
        <v>0</v>
      </c>
      <c r="I349" s="40">
        <f t="shared" si="55"/>
        <v>0</v>
      </c>
    </row>
    <row r="350" spans="1:9" ht="15">
      <c r="A350" s="27" t="s">
        <v>12</v>
      </c>
      <c r="B350" s="41">
        <v>0</v>
      </c>
      <c r="C350" s="41">
        <v>0</v>
      </c>
      <c r="D350" s="41">
        <v>0</v>
      </c>
      <c r="E350" s="41">
        <v>2.7095925423670727E-2</v>
      </c>
      <c r="F350" s="397"/>
      <c r="G350" s="41">
        <v>0</v>
      </c>
      <c r="H350" s="42">
        <v>0</v>
      </c>
      <c r="I350" s="43">
        <f t="shared" si="55"/>
        <v>2.7095925423670727E-2</v>
      </c>
    </row>
    <row r="351" spans="1:9" ht="15">
      <c r="A351" s="28" t="s">
        <v>13</v>
      </c>
      <c r="B351" s="44">
        <v>0</v>
      </c>
      <c r="C351" s="44">
        <v>0</v>
      </c>
      <c r="D351" s="44">
        <v>0</v>
      </c>
      <c r="E351" s="44">
        <v>0</v>
      </c>
      <c r="F351" s="397"/>
      <c r="G351" s="44">
        <v>0</v>
      </c>
      <c r="H351" s="45">
        <v>0</v>
      </c>
      <c r="I351" s="40">
        <f t="shared" si="55"/>
        <v>0</v>
      </c>
    </row>
    <row r="352" spans="1:9" ht="15">
      <c r="A352" s="27" t="s">
        <v>14</v>
      </c>
      <c r="B352" s="41">
        <v>0</v>
      </c>
      <c r="C352" s="41">
        <v>0</v>
      </c>
      <c r="D352" s="41">
        <v>0</v>
      </c>
      <c r="E352" s="41">
        <v>4.3756019001824376</v>
      </c>
      <c r="F352" s="397"/>
      <c r="G352" s="41">
        <v>0</v>
      </c>
      <c r="H352" s="42">
        <v>0</v>
      </c>
      <c r="I352" s="43">
        <f t="shared" si="55"/>
        <v>4.3756019001824376</v>
      </c>
    </row>
    <row r="353" spans="1:9" ht="15">
      <c r="A353" s="28" t="s">
        <v>15</v>
      </c>
      <c r="B353" s="44">
        <v>0.3523131672597864</v>
      </c>
      <c r="C353" s="44">
        <v>0</v>
      </c>
      <c r="D353" s="44">
        <v>2.6476868327402134</v>
      </c>
      <c r="E353" s="44">
        <v>0</v>
      </c>
      <c r="F353" s="397"/>
      <c r="G353" s="44">
        <v>0</v>
      </c>
      <c r="H353" s="45">
        <v>0</v>
      </c>
      <c r="I353" s="40">
        <f t="shared" si="55"/>
        <v>3</v>
      </c>
    </row>
    <row r="354" spans="1:9" ht="15">
      <c r="A354" s="27" t="s">
        <v>16</v>
      </c>
      <c r="B354" s="41">
        <v>7.3871100741667223E-2</v>
      </c>
      <c r="C354" s="41">
        <v>2.1743889810583736</v>
      </c>
      <c r="D354" s="41">
        <v>34.751739918199959</v>
      </c>
      <c r="E354" s="41">
        <v>0</v>
      </c>
      <c r="F354" s="397"/>
      <c r="G354" s="41">
        <v>0</v>
      </c>
      <c r="H354" s="42">
        <v>0</v>
      </c>
      <c r="I354" s="43">
        <f>SUM(B354:H354)</f>
        <v>37</v>
      </c>
    </row>
    <row r="355" spans="1:9" ht="15">
      <c r="A355" s="28" t="s">
        <v>17</v>
      </c>
      <c r="B355" s="44">
        <v>0</v>
      </c>
      <c r="C355" s="44">
        <v>0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>SUM(B355:H355)</f>
        <v>0</v>
      </c>
    </row>
    <row r="356" spans="1:9" ht="15">
      <c r="A356" s="27" t="s">
        <v>18</v>
      </c>
      <c r="B356" s="41">
        <v>0</v>
      </c>
      <c r="C356" s="41">
        <v>0</v>
      </c>
      <c r="D356" s="41">
        <v>0</v>
      </c>
      <c r="E356" s="41">
        <v>0</v>
      </c>
      <c r="F356" s="397"/>
      <c r="G356" s="41">
        <v>0</v>
      </c>
      <c r="H356" s="42">
        <v>0</v>
      </c>
      <c r="I356" s="43">
        <f t="shared" si="55"/>
        <v>0</v>
      </c>
    </row>
    <row r="357" spans="1:9" ht="15">
      <c r="A357" s="28" t="s">
        <v>139</v>
      </c>
      <c r="B357" s="44">
        <v>0.49909538711506229</v>
      </c>
      <c r="C357" s="44">
        <v>13.40899920555418</v>
      </c>
      <c r="D357" s="44">
        <v>17.091905407330756</v>
      </c>
      <c r="E357" s="44">
        <v>0</v>
      </c>
      <c r="F357" s="397"/>
      <c r="G357" s="44">
        <v>0</v>
      </c>
      <c r="H357" s="45">
        <v>0</v>
      </c>
      <c r="I357" s="40">
        <f>SUM(B357:H357)</f>
        <v>31</v>
      </c>
    </row>
    <row r="358" spans="1:9" ht="15">
      <c r="A358" s="27" t="s">
        <v>19</v>
      </c>
      <c r="B358" s="41">
        <v>0</v>
      </c>
      <c r="C358" s="41">
        <v>0</v>
      </c>
      <c r="D358" s="41">
        <v>0</v>
      </c>
      <c r="E358" s="41">
        <v>0</v>
      </c>
      <c r="F358" s="397"/>
      <c r="G358" s="41">
        <v>0</v>
      </c>
      <c r="H358" s="42">
        <v>0</v>
      </c>
      <c r="I358" s="43">
        <f>SUM(B358:H358)</f>
        <v>0</v>
      </c>
    </row>
    <row r="359" spans="1:9" ht="15">
      <c r="A359" s="28" t="s">
        <v>20</v>
      </c>
      <c r="B359" s="44">
        <v>0</v>
      </c>
      <c r="C359" s="44">
        <v>0</v>
      </c>
      <c r="D359" s="44">
        <v>0</v>
      </c>
      <c r="E359" s="44">
        <v>0</v>
      </c>
      <c r="F359" s="397"/>
      <c r="G359" s="44">
        <v>0</v>
      </c>
      <c r="H359" s="45">
        <v>0</v>
      </c>
      <c r="I359" s="40">
        <f>SUM(B359:H359)</f>
        <v>0</v>
      </c>
    </row>
    <row r="360" spans="1:9" ht="15">
      <c r="A360" s="27" t="s">
        <v>21</v>
      </c>
      <c r="B360" s="41">
        <v>3.6035598038811751</v>
      </c>
      <c r="C360" s="41">
        <v>193.99695109389808</v>
      </c>
      <c r="D360" s="41">
        <v>60.399489102220755</v>
      </c>
      <c r="E360" s="41">
        <v>0</v>
      </c>
      <c r="F360" s="397"/>
      <c r="G360" s="41">
        <v>0</v>
      </c>
      <c r="H360" s="42">
        <v>0</v>
      </c>
      <c r="I360" s="43">
        <f>SUM(B360:H360)</f>
        <v>258</v>
      </c>
    </row>
    <row r="361" spans="1:9" ht="15">
      <c r="A361" s="29" t="s">
        <v>59</v>
      </c>
      <c r="B361" s="44">
        <v>9.6740872662511137</v>
      </c>
      <c r="C361" s="44">
        <v>16.406055209260909</v>
      </c>
      <c r="D361" s="44">
        <v>29.919857524487981</v>
      </c>
      <c r="E361" s="44">
        <v>0</v>
      </c>
      <c r="F361" s="397"/>
      <c r="G361" s="44">
        <v>0</v>
      </c>
      <c r="H361" s="45">
        <v>0</v>
      </c>
      <c r="I361" s="40">
        <f t="shared" si="55"/>
        <v>56</v>
      </c>
    </row>
    <row r="362" spans="1:9" ht="15">
      <c r="A362" s="27" t="s">
        <v>22</v>
      </c>
      <c r="B362" s="41">
        <v>42.697009148528878</v>
      </c>
      <c r="C362" s="41">
        <v>124.32042242203075</v>
      </c>
      <c r="D362" s="41">
        <v>69.982568429440391</v>
      </c>
      <c r="E362" s="41">
        <v>0</v>
      </c>
      <c r="F362" s="397"/>
      <c r="G362" s="41">
        <v>0</v>
      </c>
      <c r="H362" s="42">
        <v>0</v>
      </c>
      <c r="I362" s="43">
        <f t="shared" si="55"/>
        <v>237</v>
      </c>
    </row>
    <row r="363" spans="1:9" ht="15">
      <c r="A363" s="29" t="s">
        <v>23</v>
      </c>
      <c r="B363" s="44">
        <v>0</v>
      </c>
      <c r="C363" s="44">
        <v>0</v>
      </c>
      <c r="D363" s="44">
        <v>0</v>
      </c>
      <c r="E363" s="44">
        <v>0</v>
      </c>
      <c r="F363" s="397"/>
      <c r="G363" s="44">
        <v>0</v>
      </c>
      <c r="H363" s="45">
        <v>0</v>
      </c>
      <c r="I363" s="40">
        <f t="shared" si="55"/>
        <v>0</v>
      </c>
    </row>
    <row r="364" spans="1:9" ht="15">
      <c r="A364" s="27" t="s">
        <v>24</v>
      </c>
      <c r="B364" s="41">
        <v>13.733122325926184</v>
      </c>
      <c r="C364" s="41">
        <v>1.9429343389294732E-4</v>
      </c>
      <c r="D364" s="41">
        <v>1.3794833806399263</v>
      </c>
      <c r="E364" s="41">
        <v>0</v>
      </c>
      <c r="F364" s="397"/>
      <c r="G364" s="41">
        <v>0</v>
      </c>
      <c r="H364" s="42">
        <v>0</v>
      </c>
      <c r="I364" s="43">
        <f t="shared" si="55"/>
        <v>15.112800000000004</v>
      </c>
    </row>
    <row r="365" spans="1:9" ht="15.75" thickBot="1">
      <c r="A365" s="29" t="s">
        <v>25</v>
      </c>
      <c r="B365" s="44">
        <v>1.6437216003230593</v>
      </c>
      <c r="C365" s="44">
        <v>2.715095117659307</v>
      </c>
      <c r="D365" s="44">
        <v>1.5977966626769817</v>
      </c>
      <c r="E365" s="44">
        <v>264.56024915725936</v>
      </c>
      <c r="F365" s="398"/>
      <c r="G365" s="44">
        <v>3.403494204066126</v>
      </c>
      <c r="H365" s="45">
        <v>1.4443258015149667E-2</v>
      </c>
      <c r="I365" s="40">
        <f>SUM(B365:H365)</f>
        <v>273.9348</v>
      </c>
    </row>
    <row r="366" spans="1:9" ht="15">
      <c r="A366" s="30" t="s">
        <v>26</v>
      </c>
      <c r="B366" s="46">
        <f>SUM(B345:B365)</f>
        <v>72.276779800026929</v>
      </c>
      <c r="C366" s="46">
        <f t="shared" ref="C366:D366" si="56">SUM(C345:C365)</f>
        <v>353.02210632289547</v>
      </c>
      <c r="D366" s="46">
        <f t="shared" si="56"/>
        <v>217.77052725773697</v>
      </c>
      <c r="E366" s="46">
        <f>SUM(E345:E365)</f>
        <v>268.96294698286545</v>
      </c>
      <c r="F366" s="46">
        <f t="shared" ref="F366:H366" si="57">SUM(F345:F365)</f>
        <v>0</v>
      </c>
      <c r="G366" s="46">
        <f t="shared" si="57"/>
        <v>3.403494204066126</v>
      </c>
      <c r="H366" s="47">
        <f t="shared" si="57"/>
        <v>1.4443258015149667E-2</v>
      </c>
      <c r="I366" s="48">
        <f>SUM(I345:I365)</f>
        <v>915.45029782560607</v>
      </c>
    </row>
    <row r="367" spans="1:9" ht="15" thickBot="1">
      <c r="A367" s="31" t="s">
        <v>86</v>
      </c>
      <c r="B367" s="49">
        <f>IF($I366=0,"-",B366/$I366)</f>
        <v>7.8952161544651886E-2</v>
      </c>
      <c r="C367" s="49">
        <f t="shared" ref="C367:H367" si="58">IF($I366=0,"-",C366/$I366)</f>
        <v>0.38562673163294597</v>
      </c>
      <c r="D367" s="49">
        <f t="shared" si="58"/>
        <v>0.23788350692002549</v>
      </c>
      <c r="E367" s="49">
        <f t="shared" si="58"/>
        <v>0.2938039865427004</v>
      </c>
      <c r="F367" s="49">
        <f t="shared" si="58"/>
        <v>0</v>
      </c>
      <c r="G367" s="49">
        <f t="shared" si="58"/>
        <v>3.7178361426613397E-3</v>
      </c>
      <c r="H367" s="49">
        <f t="shared" si="58"/>
        <v>1.5777217014900263E-5</v>
      </c>
      <c r="I367" s="49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9">SUM(B372:H372)</f>
        <v>0</v>
      </c>
    </row>
    <row r="373" spans="1:9" ht="15">
      <c r="A373" s="28" t="s">
        <v>9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9"/>
        <v>0</v>
      </c>
    </row>
    <row r="374" spans="1:9" ht="15">
      <c r="A374" s="27" t="s">
        <v>10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9"/>
        <v>0</v>
      </c>
    </row>
    <row r="375" spans="1:9" ht="15">
      <c r="A375" s="28" t="s">
        <v>11</v>
      </c>
      <c r="B375" s="44">
        <v>0</v>
      </c>
      <c r="C375" s="44">
        <v>0</v>
      </c>
      <c r="D375" s="44">
        <v>0</v>
      </c>
      <c r="E375" s="44">
        <v>0</v>
      </c>
      <c r="F375" s="397"/>
      <c r="G375" s="44">
        <v>0</v>
      </c>
      <c r="H375" s="45">
        <v>0</v>
      </c>
      <c r="I375" s="40">
        <f t="shared" si="59"/>
        <v>0</v>
      </c>
    </row>
    <row r="376" spans="1:9" ht="15">
      <c r="A376" s="27" t="s">
        <v>12</v>
      </c>
      <c r="B376" s="41">
        <v>1.0052363437290759E-3</v>
      </c>
      <c r="C376" s="41">
        <v>1.0052363437290759E-3</v>
      </c>
      <c r="D376" s="41">
        <v>1.0052363437290759E-3</v>
      </c>
      <c r="E376" s="41">
        <v>2.4362772021295025</v>
      </c>
      <c r="F376" s="397"/>
      <c r="G376" s="41">
        <v>0</v>
      </c>
      <c r="H376" s="42">
        <v>0</v>
      </c>
      <c r="I376" s="43">
        <f t="shared" si="59"/>
        <v>2.4392929111606896</v>
      </c>
    </row>
    <row r="377" spans="1:9" ht="15">
      <c r="A377" s="28" t="s">
        <v>13</v>
      </c>
      <c r="B377" s="44">
        <v>0</v>
      </c>
      <c r="C377" s="44">
        <v>0</v>
      </c>
      <c r="D377" s="44">
        <v>0</v>
      </c>
      <c r="E377" s="44">
        <v>0</v>
      </c>
      <c r="F377" s="397"/>
      <c r="G377" s="44">
        <v>0</v>
      </c>
      <c r="H377" s="45">
        <v>0</v>
      </c>
      <c r="I377" s="40">
        <f t="shared" si="59"/>
        <v>0</v>
      </c>
    </row>
    <row r="378" spans="1:9" ht="15">
      <c r="A378" s="27" t="s">
        <v>14</v>
      </c>
      <c r="B378" s="41">
        <v>9.0896101518375563E-4</v>
      </c>
      <c r="C378" s="41">
        <v>9.0896101518375563E-4</v>
      </c>
      <c r="D378" s="41">
        <v>9.0896101518375563E-4</v>
      </c>
      <c r="E378" s="41">
        <v>1295.6630472541551</v>
      </c>
      <c r="F378" s="397"/>
      <c r="G378" s="41">
        <v>0</v>
      </c>
      <c r="H378" s="42">
        <v>0</v>
      </c>
      <c r="I378" s="43">
        <f t="shared" si="59"/>
        <v>1295.6657741372007</v>
      </c>
    </row>
    <row r="379" spans="1:9" ht="15">
      <c r="A379" s="28" t="s">
        <v>15</v>
      </c>
      <c r="B379" s="44">
        <v>13.998645336085664</v>
      </c>
      <c r="C379" s="44">
        <v>4.5155463811121139E-4</v>
      </c>
      <c r="D379" s="44">
        <v>4.5155463811121139E-4</v>
      </c>
      <c r="E379" s="44">
        <v>4.5155463811121139E-4</v>
      </c>
      <c r="F379" s="397"/>
      <c r="G379" s="44">
        <v>0</v>
      </c>
      <c r="H379" s="45">
        <v>0</v>
      </c>
      <c r="I379" s="40">
        <f t="shared" si="59"/>
        <v>13.999999999999998</v>
      </c>
    </row>
    <row r="380" spans="1:9" ht="15">
      <c r="A380" s="27" t="s">
        <v>16</v>
      </c>
      <c r="B380" s="41">
        <v>51.831761561264656</v>
      </c>
      <c r="C380" s="41">
        <v>9.7240038068440425E-4</v>
      </c>
      <c r="D380" s="41">
        <v>230.16629363797398</v>
      </c>
      <c r="E380" s="41">
        <v>9.7240038068440425E-4</v>
      </c>
      <c r="F380" s="397"/>
      <c r="G380" s="41">
        <v>0</v>
      </c>
      <c r="H380" s="42">
        <v>0</v>
      </c>
      <c r="I380" s="43">
        <f>SUM(B380:H380)</f>
        <v>282</v>
      </c>
    </row>
    <row r="381" spans="1:9" ht="15">
      <c r="A381" s="28" t="s">
        <v>17</v>
      </c>
      <c r="B381" s="44">
        <v>1.6007786288201586</v>
      </c>
      <c r="C381" s="44">
        <v>1.1350124310885311E-3</v>
      </c>
      <c r="D381" s="44">
        <v>40.396951346317671</v>
      </c>
      <c r="E381" s="44">
        <v>1.1350124310885311E-3</v>
      </c>
      <c r="F381" s="397"/>
      <c r="G381" s="44">
        <v>0</v>
      </c>
      <c r="H381" s="45">
        <v>0</v>
      </c>
      <c r="I381" s="40">
        <f>SUM(B381:H381)</f>
        <v>42</v>
      </c>
    </row>
    <row r="382" spans="1:9" ht="15">
      <c r="A382" s="27" t="s">
        <v>18</v>
      </c>
      <c r="B382" s="41">
        <v>0</v>
      </c>
      <c r="C382" s="41">
        <v>0</v>
      </c>
      <c r="D382" s="41">
        <v>0</v>
      </c>
      <c r="E382" s="41">
        <v>0</v>
      </c>
      <c r="F382" s="397"/>
      <c r="G382" s="41">
        <v>0</v>
      </c>
      <c r="H382" s="42">
        <v>0</v>
      </c>
      <c r="I382" s="43">
        <f t="shared" si="59"/>
        <v>0</v>
      </c>
    </row>
    <row r="383" spans="1:9" ht="15">
      <c r="A383" s="28" t="s">
        <v>139</v>
      </c>
      <c r="B383" s="44">
        <v>104.0798955440154</v>
      </c>
      <c r="C383" s="44">
        <v>8.7888447068031166</v>
      </c>
      <c r="D383" s="44">
        <v>244.12851367982969</v>
      </c>
      <c r="E383" s="44">
        <v>2.7460693517122547E-3</v>
      </c>
      <c r="F383" s="397"/>
      <c r="G383" s="44">
        <v>0</v>
      </c>
      <c r="H383" s="45">
        <v>0</v>
      </c>
      <c r="I383" s="40">
        <f>SUM(B383:H383)</f>
        <v>356.99999999999989</v>
      </c>
    </row>
    <row r="384" spans="1:9" ht="15">
      <c r="A384" s="27" t="s">
        <v>19</v>
      </c>
      <c r="B384" s="41">
        <v>0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>SUM(B384:H384)</f>
        <v>0</v>
      </c>
    </row>
    <row r="385" spans="1:9" ht="15">
      <c r="A385" s="28" t="s">
        <v>20</v>
      </c>
      <c r="B385" s="44">
        <v>0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59"/>
        <v>0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59</v>
      </c>
      <c r="B387" s="44">
        <v>46.990602505998403</v>
      </c>
      <c r="C387" s="44">
        <v>3.1324980005331916E-3</v>
      </c>
      <c r="D387" s="44">
        <v>3.1324980005331916E-3</v>
      </c>
      <c r="E387" s="44">
        <v>3.1324980005331916E-3</v>
      </c>
      <c r="F387" s="397"/>
      <c r="G387" s="44">
        <v>0</v>
      </c>
      <c r="H387" s="45">
        <v>0</v>
      </c>
      <c r="I387" s="40">
        <f t="shared" si="59"/>
        <v>47</v>
      </c>
    </row>
    <row r="388" spans="1:9" ht="15">
      <c r="A388" s="27" t="s">
        <v>22</v>
      </c>
      <c r="B388" s="41">
        <v>14.997353563867323</v>
      </c>
      <c r="C388" s="41">
        <v>8.8214537755822143E-4</v>
      </c>
      <c r="D388" s="41">
        <v>8.8214537755822143E-4</v>
      </c>
      <c r="E388" s="41">
        <v>8.8214537755822143E-4</v>
      </c>
      <c r="F388" s="397"/>
      <c r="G388" s="41">
        <v>0</v>
      </c>
      <c r="H388" s="42">
        <v>0</v>
      </c>
      <c r="I388" s="43">
        <f t="shared" si="59"/>
        <v>14.999999999999996</v>
      </c>
    </row>
    <row r="389" spans="1:9" ht="15">
      <c r="A389" s="29" t="s">
        <v>23</v>
      </c>
      <c r="B389" s="44">
        <v>0</v>
      </c>
      <c r="C389" s="44">
        <v>0</v>
      </c>
      <c r="D389" s="44">
        <v>0</v>
      </c>
      <c r="E389" s="44">
        <v>0</v>
      </c>
      <c r="F389" s="397"/>
      <c r="G389" s="44">
        <v>0</v>
      </c>
      <c r="H389" s="45">
        <v>0</v>
      </c>
      <c r="I389" s="40">
        <f t="shared" si="59"/>
        <v>0</v>
      </c>
    </row>
    <row r="390" spans="1:9" ht="15">
      <c r="A390" s="27" t="s">
        <v>24</v>
      </c>
      <c r="B390" s="41">
        <v>15.796800000000001</v>
      </c>
      <c r="C390" s="41">
        <v>0</v>
      </c>
      <c r="D390" s="41">
        <v>0</v>
      </c>
      <c r="E390" s="41">
        <v>0</v>
      </c>
      <c r="F390" s="397"/>
      <c r="G390" s="41">
        <v>0</v>
      </c>
      <c r="H390" s="42">
        <v>0</v>
      </c>
      <c r="I390" s="43">
        <f t="shared" si="59"/>
        <v>15.796800000000001</v>
      </c>
    </row>
    <row r="391" spans="1:9" ht="15.75" thickBot="1">
      <c r="A391" s="29" t="s">
        <v>25</v>
      </c>
      <c r="B391" s="44">
        <v>27.494410348112879</v>
      </c>
      <c r="C391" s="44">
        <v>3.4175872262380787E-2</v>
      </c>
      <c r="D391" s="44">
        <v>7.4312164242301479</v>
      </c>
      <c r="E391" s="44">
        <v>118.73988971084269</v>
      </c>
      <c r="F391" s="398"/>
      <c r="G391" s="44">
        <v>100.24790764455192</v>
      </c>
      <c r="H391" s="45">
        <v>0</v>
      </c>
      <c r="I391" s="40">
        <f t="shared" si="59"/>
        <v>253.94760000000002</v>
      </c>
    </row>
    <row r="392" spans="1:9" ht="15">
      <c r="A392" s="30" t="s">
        <v>26</v>
      </c>
      <c r="B392" s="46">
        <f>SUM(B371:B391)</f>
        <v>276.79216168552341</v>
      </c>
      <c r="C392" s="46">
        <f t="shared" ref="C392:D392" si="60">SUM(C371:C391)</f>
        <v>8.8315083872523861</v>
      </c>
      <c r="D392" s="46">
        <f t="shared" si="60"/>
        <v>522.12935548372661</v>
      </c>
      <c r="E392" s="46">
        <f>SUM(E371:E391)</f>
        <v>1416.8485338473072</v>
      </c>
      <c r="F392" s="46">
        <f t="shared" ref="F392:H392" si="61">SUM(F371:F391)</f>
        <v>0</v>
      </c>
      <c r="G392" s="46">
        <f t="shared" si="61"/>
        <v>100.24790764455192</v>
      </c>
      <c r="H392" s="47">
        <f t="shared" si="61"/>
        <v>0</v>
      </c>
      <c r="I392" s="48">
        <f>SUM(I371:I391)</f>
        <v>2324.8494670483615</v>
      </c>
    </row>
    <row r="393" spans="1:9" ht="15" thickBot="1">
      <c r="A393" s="31" t="s">
        <v>86</v>
      </c>
      <c r="B393" s="49">
        <f>IF($I392=0,"-",B392/$I392)</f>
        <v>0.11905810058185827</v>
      </c>
      <c r="C393" s="49">
        <f t="shared" ref="C393:H393" si="62">IF($I392=0,"-",C392/$I392)</f>
        <v>3.798744182118985E-3</v>
      </c>
      <c r="D393" s="49">
        <f t="shared" si="62"/>
        <v>0.22458630671973107</v>
      </c>
      <c r="E393" s="49">
        <f t="shared" si="62"/>
        <v>0.60943667705339388</v>
      </c>
      <c r="F393" s="49">
        <f t="shared" si="62"/>
        <v>0</v>
      </c>
      <c r="G393" s="49">
        <f t="shared" si="62"/>
        <v>4.3120171462897802E-2</v>
      </c>
      <c r="H393" s="49">
        <f t="shared" si="62"/>
        <v>0</v>
      </c>
      <c r="I393" s="49">
        <f>SUM(B393:H393)</f>
        <v>1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63">SUM(B398:H398)</f>
        <v>0</v>
      </c>
    </row>
    <row r="399" spans="1:9" ht="15">
      <c r="A399" s="28" t="s">
        <v>9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63"/>
        <v>0</v>
      </c>
    </row>
    <row r="400" spans="1:9" ht="15">
      <c r="A400" s="27" t="s">
        <v>10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63"/>
        <v>0</v>
      </c>
    </row>
    <row r="401" spans="1:9" ht="15">
      <c r="A401" s="28" t="s">
        <v>11</v>
      </c>
      <c r="B401" s="44">
        <v>0</v>
      </c>
      <c r="C401" s="44">
        <v>0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63"/>
        <v>0</v>
      </c>
    </row>
    <row r="402" spans="1:9" ht="15">
      <c r="A402" s="27" t="s">
        <v>12</v>
      </c>
      <c r="B402" s="41">
        <v>1.001487590047813E-3</v>
      </c>
      <c r="C402" s="41">
        <v>0</v>
      </c>
      <c r="D402" s="41">
        <v>0</v>
      </c>
      <c r="E402" s="41">
        <v>0.18544371088515688</v>
      </c>
      <c r="F402" s="397"/>
      <c r="G402" s="41">
        <v>0</v>
      </c>
      <c r="H402" s="42">
        <v>0</v>
      </c>
      <c r="I402" s="43">
        <f t="shared" si="63"/>
        <v>0.18644519847520469</v>
      </c>
    </row>
    <row r="403" spans="1:9" ht="15">
      <c r="A403" s="28" t="s">
        <v>13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63"/>
        <v>0</v>
      </c>
    </row>
    <row r="404" spans="1:9" ht="15">
      <c r="A404" s="27" t="s">
        <v>14</v>
      </c>
      <c r="B404" s="41">
        <v>9.0867601408996712E-4</v>
      </c>
      <c r="C404" s="41">
        <v>0</v>
      </c>
      <c r="D404" s="41">
        <v>0</v>
      </c>
      <c r="E404" s="41">
        <v>2.8714552553363024</v>
      </c>
      <c r="F404" s="397"/>
      <c r="G404" s="41">
        <v>0</v>
      </c>
      <c r="H404" s="42">
        <v>0</v>
      </c>
      <c r="I404" s="43">
        <f t="shared" si="63"/>
        <v>2.8723639313503924</v>
      </c>
    </row>
    <row r="405" spans="1:9" ht="15">
      <c r="A405" s="28" t="s">
        <v>15</v>
      </c>
      <c r="B405" s="44">
        <v>0.72556821596140375</v>
      </c>
      <c r="C405" s="44">
        <v>0.15627167470480563</v>
      </c>
      <c r="D405" s="44">
        <v>1.1181601093337905</v>
      </c>
      <c r="E405" s="44">
        <v>0</v>
      </c>
      <c r="F405" s="397"/>
      <c r="G405" s="44">
        <v>0</v>
      </c>
      <c r="H405" s="45">
        <v>0</v>
      </c>
      <c r="I405" s="40">
        <f t="shared" si="63"/>
        <v>2</v>
      </c>
    </row>
    <row r="406" spans="1:9" ht="15">
      <c r="A406" s="27" t="s">
        <v>16</v>
      </c>
      <c r="B406" s="41">
        <v>49.261421313598774</v>
      </c>
      <c r="C406" s="41">
        <v>77.697276280787506</v>
      </c>
      <c r="D406" s="41">
        <v>4.1302405613709174E-2</v>
      </c>
      <c r="E406" s="41">
        <v>0</v>
      </c>
      <c r="F406" s="397"/>
      <c r="G406" s="41">
        <v>0</v>
      </c>
      <c r="H406" s="42">
        <v>0</v>
      </c>
      <c r="I406" s="43">
        <f>SUM(B406:H406)</f>
        <v>126.99999999999999</v>
      </c>
    </row>
    <row r="407" spans="1:9" ht="15">
      <c r="A407" s="28" t="s">
        <v>17</v>
      </c>
      <c r="B407" s="44">
        <v>2</v>
      </c>
      <c r="C407" s="44">
        <v>0</v>
      </c>
      <c r="D407" s="44">
        <v>0</v>
      </c>
      <c r="E407" s="44">
        <v>0</v>
      </c>
      <c r="F407" s="397"/>
      <c r="G407" s="44">
        <v>0</v>
      </c>
      <c r="H407" s="45">
        <v>0</v>
      </c>
      <c r="I407" s="40">
        <f>SUM(B407:H407)</f>
        <v>2</v>
      </c>
    </row>
    <row r="408" spans="1:9" ht="15">
      <c r="A408" s="27" t="s">
        <v>18</v>
      </c>
      <c r="B408" s="41">
        <v>0</v>
      </c>
      <c r="C408" s="41">
        <v>0</v>
      </c>
      <c r="D408" s="41">
        <v>0</v>
      </c>
      <c r="E408" s="41">
        <v>0</v>
      </c>
      <c r="F408" s="397"/>
      <c r="G408" s="41">
        <v>0</v>
      </c>
      <c r="H408" s="42">
        <v>0</v>
      </c>
      <c r="I408" s="43">
        <f t="shared" si="63"/>
        <v>0</v>
      </c>
    </row>
    <row r="409" spans="1:9" ht="15">
      <c r="A409" s="28" t="s">
        <v>139</v>
      </c>
      <c r="B409" s="44">
        <v>64.684228103362244</v>
      </c>
      <c r="C409" s="44">
        <v>195.53654569086351</v>
      </c>
      <c r="D409" s="44">
        <v>27.818389003530548</v>
      </c>
      <c r="E409" s="44">
        <v>3.9608372022437393</v>
      </c>
      <c r="F409" s="397"/>
      <c r="G409" s="44">
        <v>0</v>
      </c>
      <c r="H409" s="45">
        <v>0</v>
      </c>
      <c r="I409" s="40">
        <f>SUM(B409:H409)</f>
        <v>292.00000000000006</v>
      </c>
    </row>
    <row r="410" spans="1:9" ht="15">
      <c r="A410" s="27" t="s">
        <v>19</v>
      </c>
      <c r="B410" s="41">
        <v>0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</v>
      </c>
    </row>
    <row r="411" spans="1:9" ht="15">
      <c r="A411" s="28" t="s">
        <v>20</v>
      </c>
      <c r="B411" s="44">
        <v>0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63"/>
        <v>0</v>
      </c>
    </row>
    <row r="412" spans="1:9" ht="15">
      <c r="A412" s="27" t="s">
        <v>21</v>
      </c>
      <c r="B412" s="41">
        <v>0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</v>
      </c>
    </row>
    <row r="413" spans="1:9" ht="15">
      <c r="A413" s="29" t="s">
        <v>59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63"/>
        <v>0</v>
      </c>
    </row>
    <row r="414" spans="1:9" ht="15">
      <c r="A414" s="27" t="s">
        <v>22</v>
      </c>
      <c r="B414" s="41">
        <v>0</v>
      </c>
      <c r="C414" s="41">
        <v>0</v>
      </c>
      <c r="D414" s="41">
        <v>0</v>
      </c>
      <c r="E414" s="41">
        <v>0</v>
      </c>
      <c r="F414" s="397"/>
      <c r="G414" s="41">
        <v>0</v>
      </c>
      <c r="H414" s="42">
        <v>0</v>
      </c>
      <c r="I414" s="43">
        <f t="shared" si="63"/>
        <v>0</v>
      </c>
    </row>
    <row r="415" spans="1:9" ht="15">
      <c r="A415" s="29" t="s">
        <v>23</v>
      </c>
      <c r="B415" s="44">
        <v>0</v>
      </c>
      <c r="C415" s="44">
        <v>0</v>
      </c>
      <c r="D415" s="44">
        <v>0</v>
      </c>
      <c r="E415" s="44">
        <v>0</v>
      </c>
      <c r="F415" s="397"/>
      <c r="G415" s="44">
        <v>0</v>
      </c>
      <c r="H415" s="45">
        <v>0</v>
      </c>
      <c r="I415" s="40">
        <f t="shared" si="63"/>
        <v>0</v>
      </c>
    </row>
    <row r="416" spans="1:9" ht="15">
      <c r="A416" s="27" t="s">
        <v>24</v>
      </c>
      <c r="B416" s="41">
        <v>128.214</v>
      </c>
      <c r="C416" s="41">
        <v>0</v>
      </c>
      <c r="D416" s="41">
        <v>0</v>
      </c>
      <c r="E416" s="41">
        <v>0</v>
      </c>
      <c r="F416" s="397"/>
      <c r="G416" s="41">
        <v>0</v>
      </c>
      <c r="H416" s="42">
        <v>0</v>
      </c>
      <c r="I416" s="43">
        <f t="shared" si="63"/>
        <v>128.214</v>
      </c>
    </row>
    <row r="417" spans="1:9" ht="15.75" thickBot="1">
      <c r="A417" s="29" t="s">
        <v>25</v>
      </c>
      <c r="B417" s="44">
        <v>9.7563092366750421</v>
      </c>
      <c r="C417" s="44">
        <v>4.5973043088498144</v>
      </c>
      <c r="D417" s="44">
        <v>0.28348203111143522</v>
      </c>
      <c r="E417" s="44">
        <v>367.87924192286835</v>
      </c>
      <c r="F417" s="398"/>
      <c r="G417" s="44">
        <v>67.310862500495361</v>
      </c>
      <c r="H417" s="45">
        <v>0</v>
      </c>
      <c r="I417" s="40">
        <f t="shared" si="63"/>
        <v>449.8272</v>
      </c>
    </row>
    <row r="418" spans="1:9" ht="15">
      <c r="A418" s="30" t="s">
        <v>26</v>
      </c>
      <c r="B418" s="46">
        <f>SUM(B397:B417)</f>
        <v>254.64343703320159</v>
      </c>
      <c r="C418" s="46">
        <f t="shared" ref="C418:H418" si="64">SUM(C397:C417)</f>
        <v>277.98739795520561</v>
      </c>
      <c r="D418" s="46">
        <f t="shared" si="64"/>
        <v>29.261333549589484</v>
      </c>
      <c r="E418" s="46">
        <f t="shared" si="64"/>
        <v>374.89697809133355</v>
      </c>
      <c r="F418" s="46">
        <f t="shared" si="64"/>
        <v>0</v>
      </c>
      <c r="G418" s="46">
        <f t="shared" si="64"/>
        <v>67.310862500495361</v>
      </c>
      <c r="H418" s="47">
        <f t="shared" si="64"/>
        <v>0</v>
      </c>
      <c r="I418" s="48">
        <f>SUM(I397:I417)</f>
        <v>1004.1000091298256</v>
      </c>
    </row>
    <row r="419" spans="1:9" ht="15" thickBot="1">
      <c r="A419" s="31" t="s">
        <v>86</v>
      </c>
      <c r="B419" s="49">
        <f>IF($I418=0,"-",B418/$I418)</f>
        <v>0.25360365971302101</v>
      </c>
      <c r="C419" s="49">
        <f t="shared" ref="C419:H419" si="65">IF($I418=0,"-",C418/$I418)</f>
        <v>0.27685230099351898</v>
      </c>
      <c r="D419" s="49">
        <f t="shared" si="65"/>
        <v>2.9141851691593924E-2</v>
      </c>
      <c r="E419" s="49">
        <f t="shared" si="65"/>
        <v>0.37336617337174138</v>
      </c>
      <c r="F419" s="49">
        <f t="shared" si="65"/>
        <v>0</v>
      </c>
      <c r="G419" s="49">
        <f t="shared" si="65"/>
        <v>6.703601423012473E-2</v>
      </c>
      <c r="H419" s="49">
        <f t="shared" si="65"/>
        <v>0</v>
      </c>
      <c r="I419" s="49">
        <f>SUM(B419:H419)</f>
        <v>1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6">SUM(B424:H424)</f>
        <v>0</v>
      </c>
    </row>
    <row r="425" spans="1:9" ht="15">
      <c r="A425" s="28" t="s">
        <v>9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6"/>
        <v>0</v>
      </c>
    </row>
    <row r="426" spans="1:9" ht="15">
      <c r="A426" s="27" t="s">
        <v>10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6"/>
        <v>0</v>
      </c>
    </row>
    <row r="427" spans="1:9" ht="15">
      <c r="A427" s="28" t="s">
        <v>11</v>
      </c>
      <c r="B427" s="44">
        <v>0</v>
      </c>
      <c r="C427" s="44">
        <v>0</v>
      </c>
      <c r="D427" s="44">
        <v>0</v>
      </c>
      <c r="E427" s="44">
        <v>0</v>
      </c>
      <c r="F427" s="397"/>
      <c r="G427" s="44">
        <v>0</v>
      </c>
      <c r="H427" s="45">
        <v>0</v>
      </c>
      <c r="I427" s="40">
        <f t="shared" si="66"/>
        <v>0</v>
      </c>
    </row>
    <row r="428" spans="1:9" ht="15">
      <c r="A428" s="27" t="s">
        <v>12</v>
      </c>
      <c r="B428" s="41">
        <v>0</v>
      </c>
      <c r="C428" s="41">
        <v>0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66"/>
        <v>0</v>
      </c>
    </row>
    <row r="429" spans="1:9" ht="15">
      <c r="A429" s="28" t="s">
        <v>13</v>
      </c>
      <c r="B429" s="44">
        <v>0</v>
      </c>
      <c r="C429" s="44">
        <v>0</v>
      </c>
      <c r="D429" s="44">
        <v>0</v>
      </c>
      <c r="E429" s="44">
        <v>0</v>
      </c>
      <c r="F429" s="397"/>
      <c r="G429" s="44">
        <v>0</v>
      </c>
      <c r="H429" s="45">
        <v>0</v>
      </c>
      <c r="I429" s="40">
        <f t="shared" si="66"/>
        <v>0</v>
      </c>
    </row>
    <row r="430" spans="1:9" ht="15">
      <c r="A430" s="27" t="s">
        <v>14</v>
      </c>
      <c r="B430" s="41">
        <v>0</v>
      </c>
      <c r="C430" s="41">
        <v>0</v>
      </c>
      <c r="D430" s="41">
        <v>0</v>
      </c>
      <c r="E430" s="41">
        <v>0.87315885139080252</v>
      </c>
      <c r="F430" s="397"/>
      <c r="G430" s="41">
        <v>0</v>
      </c>
      <c r="H430" s="42">
        <v>0</v>
      </c>
      <c r="I430" s="43">
        <f t="shared" si="66"/>
        <v>0.87315885139080252</v>
      </c>
    </row>
    <row r="431" spans="1:9" ht="15">
      <c r="A431" s="28" t="s">
        <v>15</v>
      </c>
      <c r="B431" s="44">
        <v>4.0296581320647933</v>
      </c>
      <c r="C431" s="44">
        <v>1.787397353498126</v>
      </c>
      <c r="D431" s="44">
        <v>2.18294451443708</v>
      </c>
      <c r="E431" s="44">
        <v>0</v>
      </c>
      <c r="F431" s="397"/>
      <c r="G431" s="44">
        <v>0</v>
      </c>
      <c r="H431" s="45">
        <v>0</v>
      </c>
      <c r="I431" s="40">
        <f t="shared" si="66"/>
        <v>8</v>
      </c>
    </row>
    <row r="432" spans="1:9" ht="15">
      <c r="A432" s="27" t="s">
        <v>16</v>
      </c>
      <c r="B432" s="41">
        <v>335.27771019267306</v>
      </c>
      <c r="C432" s="41">
        <v>35.29455081040048</v>
      </c>
      <c r="D432" s="41">
        <v>117.42773899692645</v>
      </c>
      <c r="E432" s="41">
        <v>0</v>
      </c>
      <c r="F432" s="397"/>
      <c r="G432" s="41">
        <v>0</v>
      </c>
      <c r="H432" s="42">
        <v>0</v>
      </c>
      <c r="I432" s="43">
        <f>SUM(B432:H432)</f>
        <v>488</v>
      </c>
    </row>
    <row r="433" spans="1:9" ht="15">
      <c r="A433" s="28" t="s">
        <v>17</v>
      </c>
      <c r="B433" s="44">
        <v>0</v>
      </c>
      <c r="C433" s="44">
        <v>0</v>
      </c>
      <c r="D433" s="44">
        <v>8.9963377818492596</v>
      </c>
      <c r="E433" s="44">
        <v>3.6622181507408062E-3</v>
      </c>
      <c r="F433" s="397"/>
      <c r="G433" s="44">
        <v>0</v>
      </c>
      <c r="H433" s="45">
        <v>0</v>
      </c>
      <c r="I433" s="40">
        <f>SUM(B433:H433)</f>
        <v>9</v>
      </c>
    </row>
    <row r="434" spans="1:9" ht="15">
      <c r="A434" s="27" t="s">
        <v>18</v>
      </c>
      <c r="B434" s="41">
        <v>0</v>
      </c>
      <c r="C434" s="41">
        <v>0</v>
      </c>
      <c r="D434" s="41">
        <v>0</v>
      </c>
      <c r="E434" s="41">
        <v>0</v>
      </c>
      <c r="F434" s="397"/>
      <c r="G434" s="41">
        <v>0</v>
      </c>
      <c r="H434" s="42">
        <v>0</v>
      </c>
      <c r="I434" s="43">
        <f t="shared" si="66"/>
        <v>0</v>
      </c>
    </row>
    <row r="435" spans="1:9" ht="15">
      <c r="A435" s="28" t="s">
        <v>139</v>
      </c>
      <c r="B435" s="44">
        <v>295.59720351676856</v>
      </c>
      <c r="C435" s="44">
        <v>237.54411830748788</v>
      </c>
      <c r="D435" s="44">
        <v>111.29967350213441</v>
      </c>
      <c r="E435" s="44">
        <v>36.559004673609174</v>
      </c>
      <c r="F435" s="397"/>
      <c r="G435" s="44">
        <v>0</v>
      </c>
      <c r="H435" s="45">
        <v>0</v>
      </c>
      <c r="I435" s="40">
        <f>SUM(B435:H435)</f>
        <v>681</v>
      </c>
    </row>
    <row r="436" spans="1:9" ht="15">
      <c r="A436" s="27" t="s">
        <v>19</v>
      </c>
      <c r="B436" s="41">
        <v>0</v>
      </c>
      <c r="C436" s="41">
        <v>0</v>
      </c>
      <c r="D436" s="41">
        <v>0</v>
      </c>
      <c r="E436" s="41">
        <v>0</v>
      </c>
      <c r="F436" s="397"/>
      <c r="G436" s="41">
        <v>0</v>
      </c>
      <c r="H436" s="42">
        <v>0</v>
      </c>
      <c r="I436" s="43">
        <f>SUM(B436:H436)</f>
        <v>0</v>
      </c>
    </row>
    <row r="437" spans="1:9" ht="15">
      <c r="A437" s="28" t="s">
        <v>20</v>
      </c>
      <c r="B437" s="44">
        <v>0</v>
      </c>
      <c r="C437" s="44">
        <v>0</v>
      </c>
      <c r="D437" s="44">
        <v>0</v>
      </c>
      <c r="E437" s="44">
        <v>0</v>
      </c>
      <c r="F437" s="397"/>
      <c r="G437" s="44">
        <v>0</v>
      </c>
      <c r="H437" s="45">
        <v>0</v>
      </c>
      <c r="I437" s="40">
        <f t="shared" si="66"/>
        <v>0</v>
      </c>
    </row>
    <row r="438" spans="1:9" ht="15">
      <c r="A438" s="27" t="s">
        <v>21</v>
      </c>
      <c r="B438" s="41">
        <v>22.978175152354968</v>
      </c>
      <c r="C438" s="41">
        <v>0.26855283274699698</v>
      </c>
      <c r="D438" s="41">
        <v>13.753272014898032</v>
      </c>
      <c r="E438" s="41">
        <v>0</v>
      </c>
      <c r="F438" s="397"/>
      <c r="G438" s="41">
        <v>0</v>
      </c>
      <c r="H438" s="42">
        <v>0</v>
      </c>
      <c r="I438" s="43">
        <f>SUM(B438:H438)</f>
        <v>37</v>
      </c>
    </row>
    <row r="439" spans="1:9" ht="15">
      <c r="A439" s="29" t="s">
        <v>59</v>
      </c>
      <c r="B439" s="44">
        <v>33.425171135003801</v>
      </c>
      <c r="C439" s="44">
        <v>2.2159737843604561</v>
      </c>
      <c r="D439" s="44">
        <v>25.358855080635745</v>
      </c>
      <c r="E439" s="44">
        <v>0</v>
      </c>
      <c r="F439" s="397"/>
      <c r="G439" s="44">
        <v>0</v>
      </c>
      <c r="H439" s="45">
        <v>0</v>
      </c>
      <c r="I439" s="40">
        <f t="shared" si="66"/>
        <v>61</v>
      </c>
    </row>
    <row r="440" spans="1:9" ht="15">
      <c r="A440" s="27" t="s">
        <v>22</v>
      </c>
      <c r="B440" s="41">
        <v>4.2036181917761928</v>
      </c>
      <c r="C440" s="41">
        <v>1.4364958588490576E-2</v>
      </c>
      <c r="D440" s="41">
        <v>22.782016849635319</v>
      </c>
      <c r="E440" s="41">
        <v>0</v>
      </c>
      <c r="F440" s="397"/>
      <c r="G440" s="41">
        <v>0</v>
      </c>
      <c r="H440" s="42">
        <v>0</v>
      </c>
      <c r="I440" s="43">
        <f t="shared" si="66"/>
        <v>27.000000000000004</v>
      </c>
    </row>
    <row r="441" spans="1:9" ht="15">
      <c r="A441" s="29" t="s">
        <v>23</v>
      </c>
      <c r="B441" s="44">
        <v>7.9576318753281026</v>
      </c>
      <c r="C441" s="44">
        <v>0</v>
      </c>
      <c r="D441" s="44">
        <v>0</v>
      </c>
      <c r="E441" s="44">
        <v>0</v>
      </c>
      <c r="F441" s="397"/>
      <c r="G441" s="44">
        <v>0</v>
      </c>
      <c r="H441" s="45">
        <v>0</v>
      </c>
      <c r="I441" s="40">
        <f t="shared" si="66"/>
        <v>7.9576318753281026</v>
      </c>
    </row>
    <row r="442" spans="1:9" ht="15">
      <c r="A442" s="27" t="s">
        <v>24</v>
      </c>
      <c r="B442" s="41">
        <v>36.602103322847583</v>
      </c>
      <c r="C442" s="41">
        <v>9.0614648605995843E-2</v>
      </c>
      <c r="D442" s="41">
        <v>7.3028820285464144</v>
      </c>
      <c r="E442" s="41">
        <v>0</v>
      </c>
      <c r="F442" s="397"/>
      <c r="G442" s="41">
        <v>0</v>
      </c>
      <c r="H442" s="42">
        <v>0</v>
      </c>
      <c r="I442" s="43">
        <f t="shared" si="66"/>
        <v>43.995599999999989</v>
      </c>
    </row>
    <row r="443" spans="1:9" ht="15.75" thickBot="1">
      <c r="A443" s="29" t="s">
        <v>25</v>
      </c>
      <c r="B443" s="54">
        <v>74.302367105162546</v>
      </c>
      <c r="C443" s="54">
        <v>0.25355860132488384</v>
      </c>
      <c r="D443" s="54">
        <v>274.2702099655998</v>
      </c>
      <c r="E443" s="54">
        <v>1410.7929524952731</v>
      </c>
      <c r="F443" s="398"/>
      <c r="G443" s="44">
        <v>186.97558871254117</v>
      </c>
      <c r="H443" s="45">
        <v>0.71012312009859491</v>
      </c>
      <c r="I443" s="40">
        <f t="shared" si="66"/>
        <v>1947.3048000000001</v>
      </c>
    </row>
    <row r="444" spans="1:9" ht="15">
      <c r="A444" s="30" t="s">
        <v>26</v>
      </c>
      <c r="B444" s="46">
        <f>SUM(B423:B443)</f>
        <v>814.37363862397956</v>
      </c>
      <c r="C444" s="46">
        <f t="shared" ref="C444:H444" si="67">SUM(C423:C443)</f>
        <v>277.46913129701329</v>
      </c>
      <c r="D444" s="46">
        <f t="shared" si="67"/>
        <v>583.37393073466251</v>
      </c>
      <c r="E444" s="46">
        <f t="shared" si="67"/>
        <v>1448.2287782384237</v>
      </c>
      <c r="F444" s="46">
        <f t="shared" si="67"/>
        <v>0</v>
      </c>
      <c r="G444" s="46">
        <f t="shared" si="67"/>
        <v>186.97558871254117</v>
      </c>
      <c r="H444" s="47">
        <f t="shared" si="67"/>
        <v>0.71012312009859491</v>
      </c>
      <c r="I444" s="48">
        <f>SUM(I423:I443)</f>
        <v>3311.1311907267191</v>
      </c>
    </row>
    <row r="445" spans="1:9" ht="15" thickBot="1">
      <c r="A445" s="31" t="s">
        <v>86</v>
      </c>
      <c r="B445" s="49">
        <f>IF($I444=0,"-",B444/$I444)</f>
        <v>0.24595027853464266</v>
      </c>
      <c r="C445" s="49">
        <f t="shared" ref="C445:H445" si="68">IF($I444=0,"-",C444/$I444)</f>
        <v>8.3798893886809431E-2</v>
      </c>
      <c r="D445" s="49">
        <f t="shared" si="68"/>
        <v>0.17618568915918581</v>
      </c>
      <c r="E445" s="49">
        <f t="shared" si="68"/>
        <v>0.43738187791966343</v>
      </c>
      <c r="F445" s="49">
        <f t="shared" si="68"/>
        <v>0</v>
      </c>
      <c r="G445" s="49">
        <f t="shared" si="68"/>
        <v>5.6468795086160331E-2</v>
      </c>
      <c r="H445" s="49">
        <f t="shared" si="68"/>
        <v>2.1446541353824727E-4</v>
      </c>
      <c r="I445" s="49">
        <f>SUM(B445:H445)</f>
        <v>0.99999999999999978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</v>
      </c>
      <c r="G449" s="377"/>
      <c r="H449" s="379"/>
      <c r="I449" s="40">
        <f>SUM(B449:H449)</f>
        <v>0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9">SUM(B450:H450)</f>
        <v>0</v>
      </c>
    </row>
    <row r="451" spans="1:9" ht="15">
      <c r="A451" s="28" t="s">
        <v>9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9"/>
        <v>0</v>
      </c>
    </row>
    <row r="452" spans="1:9" ht="15">
      <c r="A452" s="27" t="s">
        <v>10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9"/>
        <v>0</v>
      </c>
    </row>
    <row r="453" spans="1:9" ht="15">
      <c r="A453" s="28" t="s">
        <v>11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9"/>
        <v>0</v>
      </c>
    </row>
    <row r="454" spans="1:9" ht="15">
      <c r="A454" s="27" t="s">
        <v>12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9"/>
        <v>0</v>
      </c>
    </row>
    <row r="455" spans="1:9" ht="15">
      <c r="A455" s="28" t="s">
        <v>13</v>
      </c>
      <c r="B455" s="380"/>
      <c r="C455" s="381"/>
      <c r="D455" s="381"/>
      <c r="E455" s="382"/>
      <c r="F455" s="44">
        <v>0</v>
      </c>
      <c r="G455" s="380"/>
      <c r="H455" s="382"/>
      <c r="I455" s="40">
        <f t="shared" si="69"/>
        <v>0</v>
      </c>
    </row>
    <row r="456" spans="1:9" ht="15">
      <c r="A456" s="27" t="s">
        <v>14</v>
      </c>
      <c r="B456" s="380"/>
      <c r="C456" s="381"/>
      <c r="D456" s="381"/>
      <c r="E456" s="382"/>
      <c r="F456" s="41">
        <v>248.87225176207113</v>
      </c>
      <c r="G456" s="380"/>
      <c r="H456" s="382"/>
      <c r="I456" s="43">
        <f t="shared" si="69"/>
        <v>248.87225176207113</v>
      </c>
    </row>
    <row r="457" spans="1:9" ht="15">
      <c r="A457" s="28" t="s">
        <v>15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9"/>
        <v>0</v>
      </c>
    </row>
    <row r="458" spans="1:9" ht="15">
      <c r="A458" s="27" t="s">
        <v>16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17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18</v>
      </c>
      <c r="B460" s="380"/>
      <c r="C460" s="381"/>
      <c r="D460" s="381"/>
      <c r="E460" s="382"/>
      <c r="F460" s="41">
        <v>0</v>
      </c>
      <c r="G460" s="380"/>
      <c r="H460" s="382"/>
      <c r="I460" s="43">
        <f t="shared" si="69"/>
        <v>0</v>
      </c>
    </row>
    <row r="461" spans="1:9" ht="15">
      <c r="A461" s="28" t="s">
        <v>139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19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20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9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59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9"/>
        <v>0</v>
      </c>
    </row>
    <row r="466" spans="1:9" ht="15">
      <c r="A466" s="27" t="s">
        <v>22</v>
      </c>
      <c r="B466" s="380"/>
      <c r="C466" s="381"/>
      <c r="D466" s="381"/>
      <c r="E466" s="382"/>
      <c r="F466" s="41">
        <v>0</v>
      </c>
      <c r="G466" s="380"/>
      <c r="H466" s="382"/>
      <c r="I466" s="43">
        <f t="shared" si="69"/>
        <v>0</v>
      </c>
    </row>
    <row r="467" spans="1:9" ht="15">
      <c r="A467" s="29" t="s">
        <v>23</v>
      </c>
      <c r="B467" s="380"/>
      <c r="C467" s="381"/>
      <c r="D467" s="381"/>
      <c r="E467" s="382"/>
      <c r="F467" s="44">
        <v>0</v>
      </c>
      <c r="G467" s="380"/>
      <c r="H467" s="382"/>
      <c r="I467" s="40">
        <f t="shared" si="69"/>
        <v>0</v>
      </c>
    </row>
    <row r="468" spans="1:9" ht="15">
      <c r="A468" s="27" t="s">
        <v>24</v>
      </c>
      <c r="B468" s="380"/>
      <c r="C468" s="381"/>
      <c r="D468" s="381"/>
      <c r="E468" s="382"/>
      <c r="F468" s="41">
        <v>0</v>
      </c>
      <c r="G468" s="380"/>
      <c r="H468" s="382"/>
      <c r="I468" s="43">
        <f t="shared" si="69"/>
        <v>0</v>
      </c>
    </row>
    <row r="469" spans="1:9" ht="15.75" thickBot="1">
      <c r="A469" s="29" t="s">
        <v>25</v>
      </c>
      <c r="B469" s="383"/>
      <c r="C469" s="384"/>
      <c r="D469" s="384"/>
      <c r="E469" s="385"/>
      <c r="F469" s="44">
        <v>1135.2024000000001</v>
      </c>
      <c r="G469" s="383"/>
      <c r="H469" s="385"/>
      <c r="I469" s="40">
        <f t="shared" si="69"/>
        <v>1135.2024000000001</v>
      </c>
    </row>
    <row r="470" spans="1:9" ht="15">
      <c r="A470" s="30" t="s">
        <v>26</v>
      </c>
      <c r="B470" s="46">
        <f>SUM(B449:B469)</f>
        <v>0</v>
      </c>
      <c r="C470" s="46">
        <f t="shared" ref="C470:E470" si="70">SUM(C449:C469)</f>
        <v>0</v>
      </c>
      <c r="D470" s="46">
        <f t="shared" si="70"/>
        <v>0</v>
      </c>
      <c r="E470" s="46">
        <f t="shared" si="70"/>
        <v>0</v>
      </c>
      <c r="F470" s="46">
        <f>SUM(F449:F469)</f>
        <v>1384.0746517620712</v>
      </c>
      <c r="G470" s="46">
        <f t="shared" ref="G470:H470" si="71">SUM(G449:G469)</f>
        <v>0</v>
      </c>
      <c r="H470" s="46">
        <f t="shared" si="71"/>
        <v>0</v>
      </c>
      <c r="I470" s="48">
        <f>SUM(I449:I469)</f>
        <v>1384.0746517620712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72">IF($I470=0,"-",C470/$I470)</f>
        <v>0</v>
      </c>
      <c r="D471" s="49">
        <f t="shared" si="72"/>
        <v>0</v>
      </c>
      <c r="E471" s="49">
        <f t="shared" si="72"/>
        <v>0</v>
      </c>
      <c r="F471" s="49">
        <f t="shared" si="72"/>
        <v>1</v>
      </c>
      <c r="G471" s="49">
        <f t="shared" si="72"/>
        <v>0</v>
      </c>
      <c r="H471" s="49">
        <f t="shared" si="72"/>
        <v>0</v>
      </c>
      <c r="I471" s="49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73">SUM(B476:H476)</f>
        <v>0</v>
      </c>
    </row>
    <row r="477" spans="1:9" ht="15">
      <c r="A477" s="28" t="s">
        <v>9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73"/>
        <v>0</v>
      </c>
    </row>
    <row r="478" spans="1:9" ht="15">
      <c r="A478" s="27" t="s">
        <v>10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73"/>
        <v>0</v>
      </c>
    </row>
    <row r="479" spans="1:9" ht="15">
      <c r="A479" s="28" t="s">
        <v>11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73"/>
        <v>0</v>
      </c>
    </row>
    <row r="480" spans="1:9" ht="15">
      <c r="A480" s="27" t="s">
        <v>12</v>
      </c>
      <c r="B480" s="380"/>
      <c r="C480" s="381"/>
      <c r="D480" s="381"/>
      <c r="E480" s="382"/>
      <c r="F480" s="41">
        <v>16634.19744098706</v>
      </c>
      <c r="G480" s="380"/>
      <c r="H480" s="382"/>
      <c r="I480" s="43">
        <f t="shared" si="73"/>
        <v>16634.19744098706</v>
      </c>
    </row>
    <row r="481" spans="1:9" ht="15">
      <c r="A481" s="28" t="s">
        <v>13</v>
      </c>
      <c r="B481" s="380"/>
      <c r="C481" s="381"/>
      <c r="D481" s="381"/>
      <c r="E481" s="382"/>
      <c r="F481" s="44">
        <v>0</v>
      </c>
      <c r="G481" s="380"/>
      <c r="H481" s="382"/>
      <c r="I481" s="40">
        <f t="shared" si="73"/>
        <v>0</v>
      </c>
    </row>
    <row r="482" spans="1:9" ht="15">
      <c r="A482" s="27" t="s">
        <v>14</v>
      </c>
      <c r="B482" s="380"/>
      <c r="C482" s="381"/>
      <c r="D482" s="381"/>
      <c r="E482" s="382"/>
      <c r="F482" s="41">
        <v>24658.231349048103</v>
      </c>
      <c r="G482" s="380"/>
      <c r="H482" s="382"/>
      <c r="I482" s="43">
        <f>SUM(B482:H482)</f>
        <v>24658.231349048103</v>
      </c>
    </row>
    <row r="483" spans="1:9" ht="15">
      <c r="A483" s="28" t="s">
        <v>15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73"/>
        <v>0</v>
      </c>
    </row>
    <row r="484" spans="1:9" ht="15">
      <c r="A484" s="27" t="s">
        <v>16</v>
      </c>
      <c r="B484" s="380"/>
      <c r="C484" s="381"/>
      <c r="D484" s="381"/>
      <c r="E484" s="382"/>
      <c r="F484" s="41">
        <v>0</v>
      </c>
      <c r="G484" s="380"/>
      <c r="H484" s="382"/>
      <c r="I484" s="43">
        <f>SUM(B484:H484)</f>
        <v>0</v>
      </c>
    </row>
    <row r="485" spans="1:9" ht="15">
      <c r="A485" s="28" t="s">
        <v>17</v>
      </c>
      <c r="B485" s="380"/>
      <c r="C485" s="381"/>
      <c r="D485" s="381"/>
      <c r="E485" s="382"/>
      <c r="F485" s="44">
        <v>35.847765548649257</v>
      </c>
      <c r="G485" s="380"/>
      <c r="H485" s="382"/>
      <c r="I485" s="40">
        <f>SUM(B485:H485)</f>
        <v>35.847765548649257</v>
      </c>
    </row>
    <row r="486" spans="1:9" ht="15">
      <c r="A486" s="27" t="s">
        <v>18</v>
      </c>
      <c r="B486" s="380"/>
      <c r="C486" s="381"/>
      <c r="D486" s="381"/>
      <c r="E486" s="382"/>
      <c r="F486" s="41">
        <v>0</v>
      </c>
      <c r="G486" s="380"/>
      <c r="H486" s="382"/>
      <c r="I486" s="43">
        <f t="shared" si="73"/>
        <v>0</v>
      </c>
    </row>
    <row r="487" spans="1:9" ht="15">
      <c r="A487" s="28" t="s">
        <v>139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19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20</v>
      </c>
      <c r="B489" s="380"/>
      <c r="C489" s="381"/>
      <c r="D489" s="381"/>
      <c r="E489" s="382"/>
      <c r="F489" s="44">
        <v>0</v>
      </c>
      <c r="G489" s="380"/>
      <c r="H489" s="382"/>
      <c r="I489" s="40">
        <f t="shared" si="73"/>
        <v>0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59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73"/>
        <v>0</v>
      </c>
    </row>
    <row r="492" spans="1:9" ht="15">
      <c r="A492" s="27" t="s">
        <v>22</v>
      </c>
      <c r="B492" s="380"/>
      <c r="C492" s="381"/>
      <c r="D492" s="381"/>
      <c r="E492" s="382"/>
      <c r="F492" s="41">
        <v>50</v>
      </c>
      <c r="G492" s="380"/>
      <c r="H492" s="382"/>
      <c r="I492" s="43">
        <f t="shared" si="73"/>
        <v>50</v>
      </c>
    </row>
    <row r="493" spans="1:9" ht="15">
      <c r="A493" s="29" t="s">
        <v>23</v>
      </c>
      <c r="B493" s="380"/>
      <c r="C493" s="381"/>
      <c r="D493" s="381"/>
      <c r="E493" s="382"/>
      <c r="F493" s="44">
        <v>0</v>
      </c>
      <c r="G493" s="380"/>
      <c r="H493" s="382"/>
      <c r="I493" s="40">
        <f t="shared" si="73"/>
        <v>0</v>
      </c>
    </row>
    <row r="494" spans="1:9" ht="15">
      <c r="A494" s="27" t="s">
        <v>24</v>
      </c>
      <c r="B494" s="380"/>
      <c r="C494" s="381"/>
      <c r="D494" s="381"/>
      <c r="E494" s="382"/>
      <c r="F494" s="41">
        <v>0</v>
      </c>
      <c r="G494" s="380"/>
      <c r="H494" s="382"/>
      <c r="I494" s="43">
        <f t="shared" si="73"/>
        <v>0</v>
      </c>
    </row>
    <row r="495" spans="1:9" ht="15.75" thickBot="1">
      <c r="A495" s="29" t="s">
        <v>25</v>
      </c>
      <c r="B495" s="383"/>
      <c r="C495" s="384"/>
      <c r="D495" s="384"/>
      <c r="E495" s="385"/>
      <c r="F495" s="44">
        <v>742.00320000000011</v>
      </c>
      <c r="G495" s="383"/>
      <c r="H495" s="385"/>
      <c r="I495" s="40">
        <f t="shared" si="73"/>
        <v>742.00320000000011</v>
      </c>
    </row>
    <row r="496" spans="1:9" ht="15">
      <c r="A496" s="30" t="s">
        <v>26</v>
      </c>
      <c r="B496" s="46">
        <f>SUM(B475:B495)</f>
        <v>0</v>
      </c>
      <c r="C496" s="46">
        <f t="shared" ref="C496:E496" si="74">SUM(C475:C495)</f>
        <v>0</v>
      </c>
      <c r="D496" s="46">
        <f t="shared" si="74"/>
        <v>0</v>
      </c>
      <c r="E496" s="46">
        <f t="shared" si="74"/>
        <v>0</v>
      </c>
      <c r="F496" s="46">
        <f>SUM(F475:F495)</f>
        <v>42120.279755583811</v>
      </c>
      <c r="G496" s="46">
        <f t="shared" ref="G496:H496" si="75">SUM(G475:G495)</f>
        <v>0</v>
      </c>
      <c r="H496" s="46">
        <f t="shared" si="75"/>
        <v>0</v>
      </c>
      <c r="I496" s="48">
        <f>SUM(I475:I495)</f>
        <v>42120.279755583811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76">IF($I496=0,"-",C496/$I496)</f>
        <v>0</v>
      </c>
      <c r="D497" s="49">
        <f t="shared" si="76"/>
        <v>0</v>
      </c>
      <c r="E497" s="49">
        <f t="shared" si="76"/>
        <v>0</v>
      </c>
      <c r="F497" s="49">
        <f>IF($I496=0,"-",F496/$I496)</f>
        <v>1</v>
      </c>
      <c r="G497" s="49">
        <f t="shared" si="76"/>
        <v>0</v>
      </c>
      <c r="H497" s="49">
        <f t="shared" si="76"/>
        <v>0</v>
      </c>
      <c r="I497" s="49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77">SUM(B502:H502)</f>
        <v>0</v>
      </c>
    </row>
    <row r="503" spans="1:9" ht="15">
      <c r="A503" s="28" t="s">
        <v>9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77"/>
        <v>0</v>
      </c>
    </row>
    <row r="504" spans="1:9" ht="15">
      <c r="A504" s="27" t="s">
        <v>10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77"/>
        <v>0</v>
      </c>
    </row>
    <row r="505" spans="1:9" ht="15">
      <c r="A505" s="28" t="s">
        <v>11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77"/>
        <v>0</v>
      </c>
    </row>
    <row r="506" spans="1:9" ht="15">
      <c r="A506" s="27" t="s">
        <v>12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77"/>
        <v>0</v>
      </c>
    </row>
    <row r="507" spans="1:9" ht="15">
      <c r="A507" s="28" t="s">
        <v>13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77"/>
        <v>0</v>
      </c>
    </row>
    <row r="508" spans="1:9" ht="15">
      <c r="A508" s="27" t="s">
        <v>14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15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77"/>
        <v>0</v>
      </c>
    </row>
    <row r="510" spans="1:9" ht="15">
      <c r="A510" s="27" t="s">
        <v>16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17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18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77"/>
        <v>0</v>
      </c>
    </row>
    <row r="513" spans="1:9" ht="15">
      <c r="A513" s="28" t="s">
        <v>139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19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20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77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59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77"/>
        <v>0</v>
      </c>
    </row>
    <row r="518" spans="1:9" ht="15">
      <c r="A518" s="27" t="s">
        <v>22</v>
      </c>
      <c r="B518" s="380"/>
      <c r="C518" s="381"/>
      <c r="D518" s="381"/>
      <c r="E518" s="382"/>
      <c r="F518" s="41">
        <v>0</v>
      </c>
      <c r="G518" s="380"/>
      <c r="H518" s="382"/>
      <c r="I518" s="43">
        <f t="shared" si="77"/>
        <v>0</v>
      </c>
    </row>
    <row r="519" spans="1:9" ht="15">
      <c r="A519" s="29" t="s">
        <v>23</v>
      </c>
      <c r="B519" s="380"/>
      <c r="C519" s="381"/>
      <c r="D519" s="381"/>
      <c r="E519" s="382"/>
      <c r="F519" s="44">
        <v>0</v>
      </c>
      <c r="G519" s="380"/>
      <c r="H519" s="382"/>
      <c r="I519" s="40">
        <f t="shared" si="77"/>
        <v>0</v>
      </c>
    </row>
    <row r="520" spans="1:9" ht="15">
      <c r="A520" s="27" t="s">
        <v>24</v>
      </c>
      <c r="B520" s="380"/>
      <c r="C520" s="381"/>
      <c r="D520" s="381"/>
      <c r="E520" s="382"/>
      <c r="F520" s="41">
        <v>0</v>
      </c>
      <c r="G520" s="380"/>
      <c r="H520" s="382"/>
      <c r="I520" s="43">
        <f t="shared" si="77"/>
        <v>0</v>
      </c>
    </row>
    <row r="521" spans="1:9" ht="15.75" thickBot="1">
      <c r="A521" s="29" t="s">
        <v>25</v>
      </c>
      <c r="B521" s="383"/>
      <c r="C521" s="384"/>
      <c r="D521" s="384"/>
      <c r="E521" s="385"/>
      <c r="F521" s="44">
        <v>0</v>
      </c>
      <c r="G521" s="383"/>
      <c r="H521" s="385"/>
      <c r="I521" s="40">
        <f t="shared" si="77"/>
        <v>0</v>
      </c>
    </row>
    <row r="522" spans="1:9" ht="15">
      <c r="A522" s="30" t="s">
        <v>26</v>
      </c>
      <c r="B522" s="46">
        <f>SUM(B501:B521)</f>
        <v>0</v>
      </c>
      <c r="C522" s="46">
        <f t="shared" ref="C522:E522" si="78">SUM(C501:C521)</f>
        <v>0</v>
      </c>
      <c r="D522" s="46">
        <f t="shared" si="78"/>
        <v>0</v>
      </c>
      <c r="E522" s="46">
        <f t="shared" si="78"/>
        <v>0</v>
      </c>
      <c r="F522" s="46">
        <f>SUM(F501:F521)</f>
        <v>0</v>
      </c>
      <c r="G522" s="46">
        <f t="shared" ref="G522:H522" si="79">SUM(G501:G521)</f>
        <v>0</v>
      </c>
      <c r="H522" s="46">
        <f t="shared" si="79"/>
        <v>0</v>
      </c>
      <c r="I522" s="48">
        <f>SUM(I501:I521)</f>
        <v>0</v>
      </c>
    </row>
    <row r="523" spans="1:9" ht="15" thickBot="1">
      <c r="A523" s="31" t="s">
        <v>86</v>
      </c>
      <c r="B523" s="57" t="str">
        <f>IF($I522=0,"-",B522/$I522)</f>
        <v>-</v>
      </c>
      <c r="C523" s="57" t="str">
        <f t="shared" ref="C523:H523" si="80">IF($I522=0,"-",C522/$I522)</f>
        <v>-</v>
      </c>
      <c r="D523" s="57" t="str">
        <f t="shared" si="80"/>
        <v>-</v>
      </c>
      <c r="E523" s="57" t="str">
        <f t="shared" si="80"/>
        <v>-</v>
      </c>
      <c r="F523" s="57" t="str">
        <f t="shared" si="80"/>
        <v>-</v>
      </c>
      <c r="G523" s="57" t="str">
        <f t="shared" si="80"/>
        <v>-</v>
      </c>
      <c r="H523" s="57" t="str">
        <f t="shared" si="80"/>
        <v>-</v>
      </c>
      <c r="I523" s="57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81">SUM(B528:H528)</f>
        <v>0</v>
      </c>
    </row>
    <row r="529" spans="1:9" ht="15">
      <c r="A529" s="28" t="s">
        <v>9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81"/>
        <v>0</v>
      </c>
    </row>
    <row r="530" spans="1:9" ht="15">
      <c r="A530" s="27" t="s">
        <v>10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81"/>
        <v>0</v>
      </c>
    </row>
    <row r="531" spans="1:9" ht="15">
      <c r="A531" s="28" t="s">
        <v>11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81"/>
        <v>0</v>
      </c>
    </row>
    <row r="532" spans="1:9" ht="15">
      <c r="A532" s="27" t="s">
        <v>12</v>
      </c>
      <c r="B532" s="380"/>
      <c r="C532" s="381"/>
      <c r="D532" s="381"/>
      <c r="E532" s="382"/>
      <c r="F532" s="41">
        <v>50.87777096456697</v>
      </c>
      <c r="G532" s="380"/>
      <c r="H532" s="382"/>
      <c r="I532" s="43">
        <f t="shared" si="81"/>
        <v>50.87777096456697</v>
      </c>
    </row>
    <row r="533" spans="1:9" ht="15">
      <c r="A533" s="28" t="s">
        <v>13</v>
      </c>
      <c r="B533" s="380"/>
      <c r="C533" s="381"/>
      <c r="D533" s="381"/>
      <c r="E533" s="382"/>
      <c r="F533" s="44">
        <v>0</v>
      </c>
      <c r="G533" s="380"/>
      <c r="H533" s="382"/>
      <c r="I533" s="40">
        <f t="shared" si="81"/>
        <v>0</v>
      </c>
    </row>
    <row r="534" spans="1:9" ht="15">
      <c r="A534" s="27" t="s">
        <v>14</v>
      </c>
      <c r="B534" s="380"/>
      <c r="C534" s="381"/>
      <c r="D534" s="381"/>
      <c r="E534" s="382"/>
      <c r="F534" s="41">
        <v>380.29767996384589</v>
      </c>
      <c r="G534" s="380"/>
      <c r="H534" s="382"/>
      <c r="I534" s="43">
        <f>SUM(B534:H534)</f>
        <v>380.29767996384589</v>
      </c>
    </row>
    <row r="535" spans="1:9" ht="15">
      <c r="A535" s="28" t="s">
        <v>15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81"/>
        <v>0</v>
      </c>
    </row>
    <row r="536" spans="1:9" ht="15">
      <c r="A536" s="27" t="s">
        <v>16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17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18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81"/>
        <v>0</v>
      </c>
    </row>
    <row r="539" spans="1:9" ht="15">
      <c r="A539" s="28" t="s">
        <v>139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19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20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81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59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81"/>
        <v>0</v>
      </c>
    </row>
    <row r="544" spans="1:9" ht="15">
      <c r="A544" s="27" t="s">
        <v>22</v>
      </c>
      <c r="B544" s="380"/>
      <c r="C544" s="381"/>
      <c r="D544" s="381"/>
      <c r="E544" s="382"/>
      <c r="F544" s="41">
        <v>0</v>
      </c>
      <c r="G544" s="380"/>
      <c r="H544" s="382"/>
      <c r="I544" s="43">
        <f t="shared" si="81"/>
        <v>0</v>
      </c>
    </row>
    <row r="545" spans="1:9" ht="15">
      <c r="A545" s="29" t="s">
        <v>23</v>
      </c>
      <c r="B545" s="380"/>
      <c r="C545" s="381"/>
      <c r="D545" s="381"/>
      <c r="E545" s="382"/>
      <c r="F545" s="44">
        <v>0</v>
      </c>
      <c r="G545" s="380"/>
      <c r="H545" s="382"/>
      <c r="I545" s="40">
        <f t="shared" si="81"/>
        <v>0</v>
      </c>
    </row>
    <row r="546" spans="1:9" ht="15">
      <c r="A546" s="27" t="s">
        <v>24</v>
      </c>
      <c r="B546" s="380"/>
      <c r="C546" s="381"/>
      <c r="D546" s="381"/>
      <c r="E546" s="382"/>
      <c r="F546" s="41">
        <v>0</v>
      </c>
      <c r="G546" s="380"/>
      <c r="H546" s="382"/>
      <c r="I546" s="43">
        <f t="shared" si="81"/>
        <v>0</v>
      </c>
    </row>
    <row r="547" spans="1:9" ht="15.75" thickBot="1">
      <c r="A547" s="29" t="s">
        <v>25</v>
      </c>
      <c r="B547" s="383"/>
      <c r="C547" s="384"/>
      <c r="D547" s="384"/>
      <c r="E547" s="385"/>
      <c r="F547" s="44">
        <v>0</v>
      </c>
      <c r="G547" s="383"/>
      <c r="H547" s="385"/>
      <c r="I547" s="40">
        <f t="shared" si="81"/>
        <v>0</v>
      </c>
    </row>
    <row r="548" spans="1:9" ht="15">
      <c r="A548" s="30" t="s">
        <v>26</v>
      </c>
      <c r="B548" s="46">
        <f>SUM(B527:B547)</f>
        <v>0</v>
      </c>
      <c r="C548" s="46">
        <f t="shared" ref="C548:H548" si="82">SUM(C527:C547)</f>
        <v>0</v>
      </c>
      <c r="D548" s="46">
        <f t="shared" si="82"/>
        <v>0</v>
      </c>
      <c r="E548" s="46">
        <f t="shared" si="82"/>
        <v>0</v>
      </c>
      <c r="F548" s="46">
        <f t="shared" si="82"/>
        <v>431.17545092841289</v>
      </c>
      <c r="G548" s="46">
        <f t="shared" si="82"/>
        <v>0</v>
      </c>
      <c r="H548" s="46">
        <f t="shared" si="82"/>
        <v>0</v>
      </c>
      <c r="I548" s="48">
        <f>SUM(I527:I547)</f>
        <v>431.17545092841289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83">IF($I548=0,"-",C548/$I548)</f>
        <v>0</v>
      </c>
      <c r="D549" s="49">
        <f t="shared" si="83"/>
        <v>0</v>
      </c>
      <c r="E549" s="49">
        <f t="shared" si="83"/>
        <v>0</v>
      </c>
      <c r="F549" s="49">
        <f t="shared" si="83"/>
        <v>1</v>
      </c>
      <c r="G549" s="49">
        <f t="shared" si="83"/>
        <v>0</v>
      </c>
      <c r="H549" s="49">
        <f t="shared" si="83"/>
        <v>0</v>
      </c>
      <c r="I549" s="49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84">SUM(B554:H554)</f>
        <v>0</v>
      </c>
    </row>
    <row r="555" spans="1:9" ht="15">
      <c r="A555" s="28" t="s">
        <v>9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84"/>
        <v>0</v>
      </c>
    </row>
    <row r="556" spans="1:9" ht="15">
      <c r="A556" s="27" t="s">
        <v>10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84"/>
        <v>0</v>
      </c>
    </row>
    <row r="557" spans="1:9" ht="15">
      <c r="A557" s="28" t="s">
        <v>11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12</v>
      </c>
      <c r="B558" s="380"/>
      <c r="C558" s="381"/>
      <c r="D558" s="381"/>
      <c r="E558" s="382"/>
      <c r="F558" s="41">
        <v>16.494308501606003</v>
      </c>
      <c r="G558" s="380"/>
      <c r="H558" s="382"/>
      <c r="I558" s="43">
        <f t="shared" si="84"/>
        <v>16.494308501606003</v>
      </c>
    </row>
    <row r="559" spans="1:9" ht="15">
      <c r="A559" s="28" t="s">
        <v>13</v>
      </c>
      <c r="B559" s="380"/>
      <c r="C559" s="381"/>
      <c r="D559" s="381"/>
      <c r="E559" s="382"/>
      <c r="F559" s="44">
        <v>1386</v>
      </c>
      <c r="G559" s="380"/>
      <c r="H559" s="382"/>
      <c r="I559" s="40">
        <f t="shared" si="84"/>
        <v>1386</v>
      </c>
    </row>
    <row r="560" spans="1:9" ht="15">
      <c r="A560" s="27" t="s">
        <v>14</v>
      </c>
      <c r="B560" s="380"/>
      <c r="C560" s="381"/>
      <c r="D560" s="381"/>
      <c r="E560" s="382"/>
      <c r="F560" s="41">
        <v>0</v>
      </c>
      <c r="G560" s="380"/>
      <c r="H560" s="382"/>
      <c r="I560" s="43">
        <f>SUM(B560:H560)</f>
        <v>0</v>
      </c>
    </row>
    <row r="561" spans="1:9" ht="15">
      <c r="A561" s="28" t="s">
        <v>15</v>
      </c>
      <c r="B561" s="380"/>
      <c r="C561" s="381"/>
      <c r="D561" s="381"/>
      <c r="E561" s="382"/>
      <c r="F561" s="44">
        <v>0</v>
      </c>
      <c r="G561" s="380"/>
      <c r="H561" s="382"/>
      <c r="I561" s="40">
        <f t="shared" si="84"/>
        <v>0</v>
      </c>
    </row>
    <row r="562" spans="1:9" ht="15">
      <c r="A562" s="27" t="s">
        <v>16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17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18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84"/>
        <v>0</v>
      </c>
    </row>
    <row r="565" spans="1:9" ht="15">
      <c r="A565" s="28" t="s">
        <v>139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19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20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84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59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84"/>
        <v>0</v>
      </c>
    </row>
    <row r="570" spans="1:9" ht="15">
      <c r="A570" s="27" t="s">
        <v>22</v>
      </c>
      <c r="B570" s="380"/>
      <c r="C570" s="381"/>
      <c r="D570" s="381"/>
      <c r="E570" s="382"/>
      <c r="F570" s="41">
        <v>0</v>
      </c>
      <c r="G570" s="380"/>
      <c r="H570" s="382"/>
      <c r="I570" s="43">
        <f t="shared" si="84"/>
        <v>0</v>
      </c>
    </row>
    <row r="571" spans="1:9" ht="15">
      <c r="A571" s="29" t="s">
        <v>23</v>
      </c>
      <c r="B571" s="380"/>
      <c r="C571" s="381"/>
      <c r="D571" s="381"/>
      <c r="E571" s="382"/>
      <c r="F571" s="44">
        <v>0</v>
      </c>
      <c r="G571" s="380"/>
      <c r="H571" s="382"/>
      <c r="I571" s="40">
        <f t="shared" si="84"/>
        <v>0</v>
      </c>
    </row>
    <row r="572" spans="1:9" ht="15">
      <c r="A572" s="27" t="s">
        <v>24</v>
      </c>
      <c r="B572" s="380"/>
      <c r="C572" s="381"/>
      <c r="D572" s="381"/>
      <c r="E572" s="382"/>
      <c r="F572" s="41">
        <v>0</v>
      </c>
      <c r="G572" s="380"/>
      <c r="H572" s="382"/>
      <c r="I572" s="43">
        <f t="shared" si="84"/>
        <v>0</v>
      </c>
    </row>
    <row r="573" spans="1:9" ht="15.75" thickBot="1">
      <c r="A573" s="29" t="s">
        <v>25</v>
      </c>
      <c r="B573" s="383"/>
      <c r="C573" s="384"/>
      <c r="D573" s="384"/>
      <c r="E573" s="385"/>
      <c r="F573" s="44">
        <v>0</v>
      </c>
      <c r="G573" s="383"/>
      <c r="H573" s="385"/>
      <c r="I573" s="40">
        <f t="shared" si="84"/>
        <v>0</v>
      </c>
    </row>
    <row r="574" spans="1:9" ht="15">
      <c r="A574" s="34" t="s">
        <v>26</v>
      </c>
      <c r="B574" s="46">
        <f>SUM(B553:B573)</f>
        <v>0</v>
      </c>
      <c r="C574" s="46">
        <f t="shared" ref="C574:H574" si="85">SUM(C553:C573)</f>
        <v>0</v>
      </c>
      <c r="D574" s="46">
        <f t="shared" si="85"/>
        <v>0</v>
      </c>
      <c r="E574" s="46">
        <f t="shared" si="85"/>
        <v>0</v>
      </c>
      <c r="F574" s="46">
        <f t="shared" si="85"/>
        <v>1402.4943085016059</v>
      </c>
      <c r="G574" s="46">
        <f t="shared" si="85"/>
        <v>0</v>
      </c>
      <c r="H574" s="46">
        <f t="shared" si="85"/>
        <v>0</v>
      </c>
      <c r="I574" s="48">
        <f>SUM(I553:I573)</f>
        <v>1402.4943085016059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86">IF($I574=0,"-",C574/$I574)</f>
        <v>0</v>
      </c>
      <c r="D575" s="49">
        <f t="shared" si="86"/>
        <v>0</v>
      </c>
      <c r="E575" s="49">
        <f t="shared" si="86"/>
        <v>0</v>
      </c>
      <c r="F575" s="49">
        <f t="shared" si="86"/>
        <v>1</v>
      </c>
      <c r="G575" s="49">
        <f t="shared" si="86"/>
        <v>0</v>
      </c>
      <c r="H575" s="49">
        <f t="shared" si="86"/>
        <v>0</v>
      </c>
      <c r="I575" s="49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09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40.313579893655643</v>
      </c>
      <c r="C579" s="38">
        <v>0</v>
      </c>
      <c r="D579" s="38">
        <v>7.6864201063443627</v>
      </c>
      <c r="E579" s="38">
        <v>0</v>
      </c>
      <c r="F579" s="396"/>
      <c r="G579" s="38">
        <v>0</v>
      </c>
      <c r="H579" s="39">
        <v>0</v>
      </c>
      <c r="I579" s="40">
        <f>SUM(B579:H579)</f>
        <v>48.000000000000007</v>
      </c>
    </row>
    <row r="580" spans="1:9" ht="15">
      <c r="A580" s="27" t="s">
        <v>8</v>
      </c>
      <c r="B580" s="41">
        <v>2.7914884517110599</v>
      </c>
      <c r="C580" s="41">
        <v>0</v>
      </c>
      <c r="D580" s="41">
        <v>0.86161154828894015</v>
      </c>
      <c r="E580" s="41">
        <v>0</v>
      </c>
      <c r="F580" s="397"/>
      <c r="G580" s="41">
        <v>0</v>
      </c>
      <c r="H580" s="42">
        <v>0</v>
      </c>
      <c r="I580" s="43">
        <f t="shared" ref="I580:I599" si="87">SUM(B580:H580)</f>
        <v>3.6531000000000002</v>
      </c>
    </row>
    <row r="581" spans="1:9" ht="15">
      <c r="A581" s="28" t="s">
        <v>9</v>
      </c>
      <c r="B581" s="44">
        <v>12.872035651614363</v>
      </c>
      <c r="C581" s="44">
        <v>0</v>
      </c>
      <c r="D581" s="44">
        <v>3.1279643483856368</v>
      </c>
      <c r="E581" s="44">
        <v>0</v>
      </c>
      <c r="F581" s="397"/>
      <c r="G581" s="44">
        <v>0</v>
      </c>
      <c r="H581" s="45">
        <v>0</v>
      </c>
      <c r="I581" s="40">
        <f t="shared" si="87"/>
        <v>16</v>
      </c>
    </row>
    <row r="582" spans="1:9" ht="15">
      <c r="A582" s="27" t="s">
        <v>10</v>
      </c>
      <c r="B582" s="41">
        <v>33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87"/>
        <v>33</v>
      </c>
    </row>
    <row r="583" spans="1:9" ht="15">
      <c r="A583" s="28" t="s">
        <v>11</v>
      </c>
      <c r="B583" s="44">
        <v>0</v>
      </c>
      <c r="C583" s="44">
        <v>0</v>
      </c>
      <c r="D583" s="44">
        <v>0</v>
      </c>
      <c r="E583" s="44">
        <v>0</v>
      </c>
      <c r="F583" s="397"/>
      <c r="G583" s="44">
        <v>0</v>
      </c>
      <c r="H583" s="45">
        <v>0</v>
      </c>
      <c r="I583" s="40">
        <f>SUM(B583:H583)</f>
        <v>0</v>
      </c>
    </row>
    <row r="584" spans="1:9" ht="15">
      <c r="A584" s="27" t="s">
        <v>12</v>
      </c>
      <c r="B584" s="41">
        <v>0</v>
      </c>
      <c r="C584" s="41">
        <v>0</v>
      </c>
      <c r="D584" s="41">
        <v>5.5177897413850735E-2</v>
      </c>
      <c r="E584" s="41">
        <v>1.6132642743214392</v>
      </c>
      <c r="F584" s="397"/>
      <c r="G584" s="41">
        <v>0</v>
      </c>
      <c r="H584" s="42">
        <v>0</v>
      </c>
      <c r="I584" s="43">
        <f t="shared" si="87"/>
        <v>1.66844217173529</v>
      </c>
    </row>
    <row r="585" spans="1:9" ht="15">
      <c r="A585" s="28" t="s">
        <v>13</v>
      </c>
      <c r="B585" s="44">
        <v>0</v>
      </c>
      <c r="C585" s="44">
        <v>0</v>
      </c>
      <c r="D585" s="44">
        <v>0</v>
      </c>
      <c r="E585" s="44">
        <v>72</v>
      </c>
      <c r="F585" s="397"/>
      <c r="G585" s="44">
        <v>0</v>
      </c>
      <c r="H585" s="45">
        <v>0</v>
      </c>
      <c r="I585" s="40">
        <f t="shared" si="87"/>
        <v>72</v>
      </c>
    </row>
    <row r="586" spans="1:9" ht="15">
      <c r="A586" s="27" t="s">
        <v>14</v>
      </c>
      <c r="B586" s="41">
        <v>0</v>
      </c>
      <c r="C586" s="41">
        <v>0</v>
      </c>
      <c r="D586" s="41">
        <v>0.19981126051103426</v>
      </c>
      <c r="E586" s="41">
        <v>93.208886887746544</v>
      </c>
      <c r="F586" s="397"/>
      <c r="G586" s="41">
        <v>0</v>
      </c>
      <c r="H586" s="42">
        <v>0</v>
      </c>
      <c r="I586" s="43">
        <f>SUM(B586:H586)</f>
        <v>93.408698148257585</v>
      </c>
    </row>
    <row r="587" spans="1:9" ht="15">
      <c r="A587" s="28" t="s">
        <v>15</v>
      </c>
      <c r="B587" s="44">
        <v>1277.6834725556291</v>
      </c>
      <c r="C587" s="44">
        <v>19.389926226764022</v>
      </c>
      <c r="D587" s="44">
        <v>22.926601217606766</v>
      </c>
      <c r="E587" s="44">
        <v>0</v>
      </c>
      <c r="F587" s="397"/>
      <c r="G587" s="44">
        <v>0</v>
      </c>
      <c r="H587" s="45">
        <v>0</v>
      </c>
      <c r="I587" s="40">
        <f t="shared" si="87"/>
        <v>1319.9999999999998</v>
      </c>
    </row>
    <row r="588" spans="1:9" ht="15">
      <c r="A588" s="27" t="s">
        <v>16</v>
      </c>
      <c r="B588" s="41">
        <v>1338.0443917450366</v>
      </c>
      <c r="C588" s="41">
        <v>162.07035801370813</v>
      </c>
      <c r="D588" s="41">
        <v>34.945921818525477</v>
      </c>
      <c r="E588" s="41">
        <v>77.939328422729815</v>
      </c>
      <c r="F588" s="397"/>
      <c r="G588" s="41">
        <v>0</v>
      </c>
      <c r="H588" s="42">
        <v>0</v>
      </c>
      <c r="I588" s="43">
        <f>SUM(B588:H588)</f>
        <v>1613</v>
      </c>
    </row>
    <row r="589" spans="1:9" ht="15">
      <c r="A589" s="28" t="s">
        <v>17</v>
      </c>
      <c r="B589" s="44">
        <v>187.8856205945971</v>
      </c>
      <c r="C589" s="44">
        <v>1.0180196630299898</v>
      </c>
      <c r="D589" s="44">
        <v>23.845768460586012</v>
      </c>
      <c r="E589" s="44">
        <v>3.2505912817868707</v>
      </c>
      <c r="F589" s="397"/>
      <c r="G589" s="44">
        <v>0</v>
      </c>
      <c r="H589" s="45">
        <v>0</v>
      </c>
      <c r="I589" s="40">
        <f>SUM(B589:H589)</f>
        <v>216</v>
      </c>
    </row>
    <row r="590" spans="1:9" ht="15">
      <c r="A590" s="27" t="s">
        <v>18</v>
      </c>
      <c r="B590" s="41">
        <v>0</v>
      </c>
      <c r="C590" s="41">
        <v>0</v>
      </c>
      <c r="D590" s="41">
        <v>0</v>
      </c>
      <c r="E590" s="41">
        <v>0</v>
      </c>
      <c r="F590" s="397"/>
      <c r="G590" s="41">
        <v>0</v>
      </c>
      <c r="H590" s="42">
        <v>0</v>
      </c>
      <c r="I590" s="43">
        <f t="shared" si="87"/>
        <v>0</v>
      </c>
    </row>
    <row r="591" spans="1:9" ht="15">
      <c r="A591" s="28" t="s">
        <v>139</v>
      </c>
      <c r="B591" s="44">
        <v>2815.490501284401</v>
      </c>
      <c r="C591" s="44">
        <v>443.68409232543291</v>
      </c>
      <c r="D591" s="44">
        <v>86.532239731791293</v>
      </c>
      <c r="E591" s="44">
        <v>68.137166658374838</v>
      </c>
      <c r="F591" s="397"/>
      <c r="G591" s="44">
        <v>0</v>
      </c>
      <c r="H591" s="45">
        <v>0</v>
      </c>
      <c r="I591" s="40">
        <f>SUM(B591:H591)</f>
        <v>3413.8440000000005</v>
      </c>
    </row>
    <row r="592" spans="1:9" ht="15">
      <c r="A592" s="27" t="s">
        <v>19</v>
      </c>
      <c r="B592" s="41">
        <v>0</v>
      </c>
      <c r="C592" s="41">
        <v>0</v>
      </c>
      <c r="D592" s="41">
        <v>0</v>
      </c>
      <c r="E592" s="41">
        <v>0</v>
      </c>
      <c r="F592" s="397"/>
      <c r="G592" s="41">
        <v>0</v>
      </c>
      <c r="H592" s="42">
        <v>0</v>
      </c>
      <c r="I592" s="43">
        <f>SUM(B592:H592)</f>
        <v>0</v>
      </c>
    </row>
    <row r="593" spans="1:41" ht="15">
      <c r="A593" s="28" t="s">
        <v>20</v>
      </c>
      <c r="B593" s="44">
        <v>0</v>
      </c>
      <c r="C593" s="44">
        <v>0</v>
      </c>
      <c r="D593" s="44">
        <v>0</v>
      </c>
      <c r="E593" s="44">
        <v>0</v>
      </c>
      <c r="F593" s="397"/>
      <c r="G593" s="44">
        <v>0</v>
      </c>
      <c r="H593" s="45">
        <v>0</v>
      </c>
      <c r="I593" s="40">
        <f t="shared" si="87"/>
        <v>0</v>
      </c>
    </row>
    <row r="594" spans="1:41" ht="15">
      <c r="A594" s="27" t="s">
        <v>21</v>
      </c>
      <c r="B594" s="41">
        <v>76.584995892037938</v>
      </c>
      <c r="C594" s="41">
        <v>0</v>
      </c>
      <c r="D594" s="41">
        <v>1.4150041079620606</v>
      </c>
      <c r="E594" s="41">
        <v>0</v>
      </c>
      <c r="F594" s="397"/>
      <c r="G594" s="41">
        <v>0</v>
      </c>
      <c r="H594" s="42">
        <v>0</v>
      </c>
      <c r="I594" s="43">
        <f>SUM(B594:H594)</f>
        <v>78</v>
      </c>
    </row>
    <row r="595" spans="1:41" ht="15">
      <c r="A595" s="29" t="s">
        <v>59</v>
      </c>
      <c r="B595" s="44">
        <v>125.66114828578307</v>
      </c>
      <c r="C595" s="44">
        <v>0</v>
      </c>
      <c r="D595" s="44">
        <v>22.338851714216926</v>
      </c>
      <c r="E595" s="44">
        <v>0</v>
      </c>
      <c r="F595" s="397"/>
      <c r="G595" s="44">
        <v>0</v>
      </c>
      <c r="H595" s="45">
        <v>0</v>
      </c>
      <c r="I595" s="40">
        <f t="shared" si="87"/>
        <v>148</v>
      </c>
    </row>
    <row r="596" spans="1:41" ht="15">
      <c r="A596" s="27" t="s">
        <v>22</v>
      </c>
      <c r="B596" s="41">
        <v>101.75138428496969</v>
      </c>
      <c r="C596" s="41">
        <v>0</v>
      </c>
      <c r="D596" s="41">
        <v>6.2759458310303042</v>
      </c>
      <c r="E596" s="41">
        <v>0</v>
      </c>
      <c r="F596" s="397"/>
      <c r="G596" s="41">
        <v>0</v>
      </c>
      <c r="H596" s="42">
        <v>0</v>
      </c>
      <c r="I596" s="43">
        <f t="shared" si="87"/>
        <v>108.02733011599999</v>
      </c>
    </row>
    <row r="597" spans="1:41" ht="15">
      <c r="A597" s="29" t="s">
        <v>23</v>
      </c>
      <c r="B597" s="44">
        <v>416.59232382268493</v>
      </c>
      <c r="C597" s="44">
        <v>0</v>
      </c>
      <c r="D597" s="44">
        <v>0</v>
      </c>
      <c r="E597" s="44">
        <v>0</v>
      </c>
      <c r="F597" s="397"/>
      <c r="G597" s="44">
        <v>0</v>
      </c>
      <c r="H597" s="45">
        <v>0</v>
      </c>
      <c r="I597" s="40">
        <f t="shared" si="87"/>
        <v>416.59232382268493</v>
      </c>
    </row>
    <row r="598" spans="1:41" ht="15">
      <c r="A598" s="27" t="s">
        <v>24</v>
      </c>
      <c r="B598" s="41">
        <v>5075.3162009971766</v>
      </c>
      <c r="C598" s="41">
        <v>32.176599002823657</v>
      </c>
      <c r="D598" s="41">
        <v>0</v>
      </c>
      <c r="E598" s="41">
        <v>0</v>
      </c>
      <c r="F598" s="397"/>
      <c r="G598" s="41">
        <v>0</v>
      </c>
      <c r="H598" s="42">
        <v>0</v>
      </c>
      <c r="I598" s="43">
        <f t="shared" si="87"/>
        <v>5107.4928</v>
      </c>
    </row>
    <row r="599" spans="1:41" ht="15.75" thickBot="1">
      <c r="A599" s="29" t="s">
        <v>25</v>
      </c>
      <c r="B599" s="44">
        <v>848.37128906927035</v>
      </c>
      <c r="C599" s="44">
        <v>0</v>
      </c>
      <c r="D599" s="44">
        <v>1871.1079680452319</v>
      </c>
      <c r="E599" s="44">
        <v>412.32373919767156</v>
      </c>
      <c r="F599" s="398"/>
      <c r="G599" s="44">
        <v>1281.9209833313919</v>
      </c>
      <c r="H599" s="45">
        <v>0.33372639691412787</v>
      </c>
      <c r="I599" s="40">
        <f t="shared" si="87"/>
        <v>4414.0577060404794</v>
      </c>
    </row>
    <row r="600" spans="1:41" ht="15">
      <c r="A600" s="30" t="s">
        <v>26</v>
      </c>
      <c r="B600" s="46">
        <f>SUM(B579:B599)</f>
        <v>12352.358432528566</v>
      </c>
      <c r="C600" s="46">
        <f t="shared" ref="C600:H600" si="88">SUM(C579:C599)</f>
        <v>658.33899523175876</v>
      </c>
      <c r="D600" s="46">
        <f t="shared" si="88"/>
        <v>2081.3192860878944</v>
      </c>
      <c r="E600" s="46">
        <f t="shared" si="88"/>
        <v>728.47297672263107</v>
      </c>
      <c r="F600" s="46">
        <f t="shared" si="88"/>
        <v>0</v>
      </c>
      <c r="G600" s="46">
        <f t="shared" si="88"/>
        <v>1281.9209833313919</v>
      </c>
      <c r="H600" s="47">
        <f t="shared" si="88"/>
        <v>0.33372639691412787</v>
      </c>
      <c r="I600" s="48">
        <f>SUM(I579:I599)</f>
        <v>17102.744400299158</v>
      </c>
    </row>
    <row r="601" spans="1:41" ht="15" thickBot="1">
      <c r="A601" s="31" t="s">
        <v>86</v>
      </c>
      <c r="B601" s="49">
        <f>IF($I600=0,"-",B600/$I600)</f>
        <v>0.72224422837731828</v>
      </c>
      <c r="C601" s="49">
        <f t="shared" ref="C601:H601" si="89">IF($I600=0,"-",C600/$I600)</f>
        <v>3.8493178628117908E-2</v>
      </c>
      <c r="D601" s="49">
        <f t="shared" si="89"/>
        <v>0.12169504714409977</v>
      </c>
      <c r="E601" s="49">
        <f t="shared" si="89"/>
        <v>4.2593922920925412E-2</v>
      </c>
      <c r="F601" s="49">
        <f t="shared" si="89"/>
        <v>0</v>
      </c>
      <c r="G601" s="49">
        <f t="shared" si="89"/>
        <v>7.4954109897647114E-2</v>
      </c>
      <c r="H601" s="49">
        <f t="shared" si="89"/>
        <v>1.9513031891436697E-5</v>
      </c>
      <c r="I601" s="49">
        <f>SUM(B601:H601)</f>
        <v>1</v>
      </c>
    </row>
    <row r="602" spans="1:41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1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1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1" ht="15">
      <c r="A605" s="26" t="s">
        <v>7</v>
      </c>
      <c r="B605" s="38">
        <v>165.672</v>
      </c>
      <c r="C605" s="38">
        <v>0</v>
      </c>
      <c r="D605" s="38">
        <v>11.327999999999999</v>
      </c>
      <c r="E605" s="38">
        <v>0</v>
      </c>
      <c r="F605" s="396"/>
      <c r="G605" s="38">
        <v>0</v>
      </c>
      <c r="H605" s="39">
        <v>0</v>
      </c>
      <c r="I605" s="40">
        <f>SUM(B605:H605)</f>
        <v>177</v>
      </c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">
      <c r="A606" s="27" t="s">
        <v>8</v>
      </c>
      <c r="B606" s="41">
        <v>120.40760160000001</v>
      </c>
      <c r="C606" s="41">
        <v>0</v>
      </c>
      <c r="D606" s="41">
        <v>8.2329984000000014</v>
      </c>
      <c r="E606" s="41">
        <v>0</v>
      </c>
      <c r="F606" s="397"/>
      <c r="G606" s="41">
        <v>0</v>
      </c>
      <c r="H606" s="42">
        <v>0</v>
      </c>
      <c r="I606" s="43">
        <f t="shared" ref="I606:I625" si="90">SUM(B606:H606)</f>
        <v>128.64060000000001</v>
      </c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">
      <c r="A607" s="28" t="s">
        <v>9</v>
      </c>
      <c r="B607" s="44">
        <v>637.41600000000005</v>
      </c>
      <c r="C607" s="44">
        <v>0</v>
      </c>
      <c r="D607" s="44">
        <v>43.584000000000003</v>
      </c>
      <c r="E607" s="44">
        <v>0</v>
      </c>
      <c r="F607" s="397"/>
      <c r="G607" s="44">
        <v>0</v>
      </c>
      <c r="H607" s="45">
        <v>0</v>
      </c>
      <c r="I607" s="40">
        <f t="shared" si="90"/>
        <v>681</v>
      </c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">
      <c r="A608" s="27" t="s">
        <v>10</v>
      </c>
      <c r="B608" s="41">
        <v>2791.152</v>
      </c>
      <c r="C608" s="41">
        <v>0</v>
      </c>
      <c r="D608" s="41">
        <v>190.84800000000001</v>
      </c>
      <c r="E608" s="41">
        <v>0</v>
      </c>
      <c r="F608" s="397"/>
      <c r="G608" s="41">
        <v>0</v>
      </c>
      <c r="H608" s="42">
        <v>0</v>
      </c>
      <c r="I608" s="43">
        <f t="shared" si="90"/>
        <v>2982</v>
      </c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">
      <c r="A609" s="28" t="s">
        <v>11</v>
      </c>
      <c r="B609" s="44">
        <v>3.7439999999999998</v>
      </c>
      <c r="C609" s="44">
        <v>0</v>
      </c>
      <c r="D609" s="44">
        <v>0.25600000000000001</v>
      </c>
      <c r="E609" s="44">
        <v>0</v>
      </c>
      <c r="F609" s="397"/>
      <c r="G609" s="44">
        <v>0</v>
      </c>
      <c r="H609" s="45">
        <v>0</v>
      </c>
      <c r="I609" s="40">
        <f>SUM(B609:H609)</f>
        <v>4</v>
      </c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">
      <c r="A610" s="27" t="s">
        <v>12</v>
      </c>
      <c r="B610" s="41">
        <v>0</v>
      </c>
      <c r="C610" s="41">
        <v>0</v>
      </c>
      <c r="D610" s="41">
        <v>0</v>
      </c>
      <c r="E610" s="41">
        <v>0</v>
      </c>
      <c r="F610" s="397"/>
      <c r="G610" s="41">
        <v>0</v>
      </c>
      <c r="H610" s="42">
        <v>0</v>
      </c>
      <c r="I610" s="43">
        <f t="shared" si="90"/>
        <v>0</v>
      </c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">
      <c r="A611" s="28" t="s">
        <v>13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90"/>
        <v>0</v>
      </c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">
      <c r="A612" s="27" t="s">
        <v>14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">
      <c r="A613" s="28" t="s">
        <v>15</v>
      </c>
      <c r="B613" s="44">
        <v>12284.604000000001</v>
      </c>
      <c r="C613" s="44">
        <v>0</v>
      </c>
      <c r="D613" s="44">
        <v>967.39599999999996</v>
      </c>
      <c r="E613" s="44">
        <v>0</v>
      </c>
      <c r="F613" s="397"/>
      <c r="G613" s="44">
        <v>0</v>
      </c>
      <c r="H613" s="45">
        <v>0</v>
      </c>
      <c r="I613" s="40">
        <f t="shared" si="90"/>
        <v>13252.000000000002</v>
      </c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">
      <c r="A614" s="27" t="s">
        <v>16</v>
      </c>
      <c r="B614" s="41">
        <v>1719.585</v>
      </c>
      <c r="C614" s="41">
        <v>0</v>
      </c>
      <c r="D614" s="41">
        <v>135.41499999999999</v>
      </c>
      <c r="E614" s="41">
        <v>0</v>
      </c>
      <c r="F614" s="397"/>
      <c r="G614" s="41">
        <v>0</v>
      </c>
      <c r="H614" s="42">
        <v>0</v>
      </c>
      <c r="I614" s="43">
        <f>SUM(B614:H614)</f>
        <v>1855</v>
      </c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">
      <c r="A615" s="28" t="s">
        <v>17</v>
      </c>
      <c r="B615" s="44">
        <v>507.06899999999996</v>
      </c>
      <c r="C615" s="44">
        <v>0</v>
      </c>
      <c r="D615" s="44">
        <v>39.930999999999997</v>
      </c>
      <c r="E615" s="44">
        <v>0</v>
      </c>
      <c r="F615" s="397"/>
      <c r="G615" s="44">
        <v>0</v>
      </c>
      <c r="H615" s="45">
        <v>0</v>
      </c>
      <c r="I615" s="40">
        <f>SUM(B615:H615)</f>
        <v>547</v>
      </c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">
      <c r="A616" s="27" t="s">
        <v>18</v>
      </c>
      <c r="B616" s="41">
        <v>0</v>
      </c>
      <c r="C616" s="41">
        <v>0</v>
      </c>
      <c r="D616" s="41">
        <v>0</v>
      </c>
      <c r="E616" s="41">
        <v>0</v>
      </c>
      <c r="F616" s="397"/>
      <c r="G616" s="41">
        <v>0</v>
      </c>
      <c r="H616" s="42">
        <v>0</v>
      </c>
      <c r="I616" s="43">
        <f t="shared" si="90"/>
        <v>0</v>
      </c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">
      <c r="A617" s="28" t="s">
        <v>139</v>
      </c>
      <c r="B617" s="44">
        <v>5646.2727480751337</v>
      </c>
      <c r="C617" s="44">
        <v>0</v>
      </c>
      <c r="D617" s="44">
        <v>1783.0334993921474</v>
      </c>
      <c r="E617" s="44">
        <v>0</v>
      </c>
      <c r="F617" s="397"/>
      <c r="G617" s="44">
        <v>0</v>
      </c>
      <c r="H617" s="45">
        <v>0</v>
      </c>
      <c r="I617" s="40">
        <f>SUM(B617:H617)</f>
        <v>7429.3062474672806</v>
      </c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">
      <c r="A618" s="27" t="s">
        <v>19</v>
      </c>
      <c r="B618" s="41">
        <v>0</v>
      </c>
      <c r="C618" s="41">
        <v>0</v>
      </c>
      <c r="D618" s="41">
        <v>0</v>
      </c>
      <c r="E618" s="41">
        <v>0</v>
      </c>
      <c r="F618" s="397"/>
      <c r="G618" s="41">
        <v>0</v>
      </c>
      <c r="H618" s="42">
        <v>0</v>
      </c>
      <c r="I618" s="43">
        <f>SUM(B618:H618)</f>
        <v>0</v>
      </c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">
      <c r="A619" s="28" t="s">
        <v>20</v>
      </c>
      <c r="B619" s="44">
        <v>0</v>
      </c>
      <c r="C619" s="44">
        <v>0</v>
      </c>
      <c r="D619" s="44">
        <v>0</v>
      </c>
      <c r="E619" s="44">
        <v>0</v>
      </c>
      <c r="F619" s="397"/>
      <c r="G619" s="44">
        <v>0</v>
      </c>
      <c r="H619" s="45">
        <v>0</v>
      </c>
      <c r="I619" s="40">
        <f t="shared" si="90"/>
        <v>0</v>
      </c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">
      <c r="A621" s="29" t="s">
        <v>59</v>
      </c>
      <c r="B621" s="44">
        <v>10636.465</v>
      </c>
      <c r="C621" s="44">
        <v>0</v>
      </c>
      <c r="D621" s="44">
        <v>1116.5350000000001</v>
      </c>
      <c r="E621" s="44">
        <v>0</v>
      </c>
      <c r="F621" s="397"/>
      <c r="G621" s="44">
        <v>0</v>
      </c>
      <c r="H621" s="45">
        <v>0</v>
      </c>
      <c r="I621" s="40">
        <f t="shared" si="90"/>
        <v>11753</v>
      </c>
      <c r="AF621" s="15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">
      <c r="A622" s="27" t="s">
        <v>22</v>
      </c>
      <c r="B622" s="41">
        <v>338.50710063246999</v>
      </c>
      <c r="C622" s="41">
        <v>0</v>
      </c>
      <c r="D622" s="41">
        <v>35.533894541529996</v>
      </c>
      <c r="E622" s="41">
        <v>0</v>
      </c>
      <c r="F622" s="397"/>
      <c r="G622" s="41">
        <v>0</v>
      </c>
      <c r="H622" s="42">
        <v>0</v>
      </c>
      <c r="I622" s="43">
        <f t="shared" si="90"/>
        <v>374.04099517399999</v>
      </c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">
      <c r="A623" s="29" t="s">
        <v>23</v>
      </c>
      <c r="B623" s="44">
        <v>184.46280923721719</v>
      </c>
      <c r="C623" s="44">
        <v>0</v>
      </c>
      <c r="D623" s="44">
        <v>351.99781839225483</v>
      </c>
      <c r="E623" s="44">
        <v>0</v>
      </c>
      <c r="F623" s="397"/>
      <c r="G623" s="44">
        <v>0</v>
      </c>
      <c r="H623" s="45">
        <v>0</v>
      </c>
      <c r="I623" s="40">
        <f t="shared" si="90"/>
        <v>536.46062762947201</v>
      </c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">
      <c r="A624" s="27" t="s">
        <v>24</v>
      </c>
      <c r="B624" s="41">
        <v>2552.9787878399998</v>
      </c>
      <c r="C624" s="41">
        <v>0</v>
      </c>
      <c r="D624" s="41">
        <v>594.18441215999997</v>
      </c>
      <c r="E624" s="41">
        <v>0</v>
      </c>
      <c r="F624" s="397"/>
      <c r="G624" s="41">
        <v>0</v>
      </c>
      <c r="H624" s="42">
        <v>0</v>
      </c>
      <c r="I624" s="43">
        <f t="shared" si="90"/>
        <v>3147.1632</v>
      </c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thickBot="1">
      <c r="A625" s="29" t="s">
        <v>25</v>
      </c>
      <c r="B625" s="44">
        <v>914.59286654913058</v>
      </c>
      <c r="C625" s="44">
        <v>0</v>
      </c>
      <c r="D625" s="44">
        <v>1038.9064600606628</v>
      </c>
      <c r="E625" s="44">
        <v>4269.0957638186546</v>
      </c>
      <c r="F625" s="398"/>
      <c r="G625" s="44">
        <v>1118.0965095715526</v>
      </c>
      <c r="H625" s="45">
        <v>0</v>
      </c>
      <c r="I625" s="40">
        <f t="shared" si="90"/>
        <v>7340.691600000001</v>
      </c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">
      <c r="A626" s="30" t="s">
        <v>26</v>
      </c>
      <c r="B626" s="46">
        <f>SUM(B605:B625)</f>
        <v>38502.928913933953</v>
      </c>
      <c r="C626" s="46">
        <f t="shared" ref="C626:H626" si="91">SUM(C605:C625)</f>
        <v>0</v>
      </c>
      <c r="D626" s="46">
        <f t="shared" si="91"/>
        <v>6317.1820829465942</v>
      </c>
      <c r="E626" s="46">
        <f t="shared" si="91"/>
        <v>4269.0957638186546</v>
      </c>
      <c r="F626" s="46">
        <f t="shared" si="91"/>
        <v>0</v>
      </c>
      <c r="G626" s="46">
        <f t="shared" si="91"/>
        <v>1118.0965095715526</v>
      </c>
      <c r="H626" s="47">
        <f t="shared" si="91"/>
        <v>0</v>
      </c>
      <c r="I626" s="48">
        <f>SUM(I605:I625)</f>
        <v>50207.303270270757</v>
      </c>
    </row>
    <row r="627" spans="1:41" ht="15" thickBot="1">
      <c r="A627" s="31" t="s">
        <v>86</v>
      </c>
      <c r="B627" s="49">
        <f>IF($I626=0,"-",B626/$I626)</f>
        <v>0.76687904758933123</v>
      </c>
      <c r="C627" s="49">
        <f t="shared" ref="C627:H627" si="92">IF($I626=0,"-",C626/$I626)</f>
        <v>0</v>
      </c>
      <c r="D627" s="49">
        <f t="shared" si="92"/>
        <v>0.1258219755189916</v>
      </c>
      <c r="E627" s="49">
        <f t="shared" si="92"/>
        <v>8.5029377914159224E-2</v>
      </c>
      <c r="F627" s="49">
        <f t="shared" si="92"/>
        <v>0</v>
      </c>
      <c r="G627" s="49">
        <f t="shared" si="92"/>
        <v>2.2269598977517898E-2</v>
      </c>
      <c r="H627" s="49">
        <f t="shared" si="92"/>
        <v>0</v>
      </c>
      <c r="I627" s="49">
        <f>SUM(B627:H627)</f>
        <v>0.99999999999999989</v>
      </c>
    </row>
    <row r="628" spans="1:41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1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1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1" ht="15">
      <c r="A631" s="26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41" ht="15">
      <c r="A632" s="27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93">SUM(B632:H632)</f>
        <v>0</v>
      </c>
    </row>
    <row r="633" spans="1:41" ht="15">
      <c r="A633" s="28" t="s">
        <v>9</v>
      </c>
      <c r="B633" s="44">
        <v>27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93"/>
        <v>27</v>
      </c>
    </row>
    <row r="634" spans="1:41" ht="15">
      <c r="A634" s="27" t="s">
        <v>10</v>
      </c>
      <c r="B634" s="41">
        <v>68.779668085957226</v>
      </c>
      <c r="C634" s="41">
        <v>0</v>
      </c>
      <c r="D634" s="41">
        <v>0.22033191404277194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93"/>
        <v>69</v>
      </c>
    </row>
    <row r="635" spans="1:41" ht="15">
      <c r="A635" s="28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0</v>
      </c>
    </row>
    <row r="636" spans="1:41" ht="15">
      <c r="A636" s="27" t="s">
        <v>12</v>
      </c>
      <c r="B636" s="41">
        <v>0</v>
      </c>
      <c r="C636" s="41">
        <v>0</v>
      </c>
      <c r="D636" s="41">
        <v>0</v>
      </c>
      <c r="E636" s="41">
        <v>31.256743420087634</v>
      </c>
      <c r="F636" s="41">
        <v>0</v>
      </c>
      <c r="G636" s="41">
        <v>0</v>
      </c>
      <c r="H636" s="42">
        <v>0</v>
      </c>
      <c r="I636" s="43">
        <f t="shared" si="93"/>
        <v>31.256743420087634</v>
      </c>
    </row>
    <row r="637" spans="1:41" ht="15">
      <c r="A637" s="28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93"/>
        <v>0</v>
      </c>
    </row>
    <row r="638" spans="1:41" ht="15">
      <c r="A638" s="27" t="s">
        <v>14</v>
      </c>
      <c r="B638" s="41">
        <v>0</v>
      </c>
      <c r="C638" s="41">
        <v>1.0896303500892344</v>
      </c>
      <c r="D638" s="41">
        <v>0</v>
      </c>
      <c r="E638" s="41">
        <v>52.885928984936882</v>
      </c>
      <c r="F638" s="41">
        <v>2088.612339985244</v>
      </c>
      <c r="G638" s="41">
        <v>0</v>
      </c>
      <c r="H638" s="42">
        <v>0</v>
      </c>
      <c r="I638" s="43">
        <f>SUM(B638:H638)</f>
        <v>2142.58789932027</v>
      </c>
    </row>
    <row r="639" spans="1:41" ht="15">
      <c r="A639" s="28" t="s">
        <v>15</v>
      </c>
      <c r="B639" s="44">
        <v>10.757232851799667</v>
      </c>
      <c r="C639" s="44">
        <v>0.24276714820033321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>SUM(B639:H639)</f>
        <v>11</v>
      </c>
    </row>
    <row r="640" spans="1:41" ht="15">
      <c r="A640" s="27" t="s">
        <v>16</v>
      </c>
      <c r="B640" s="41">
        <v>463.63643555326962</v>
      </c>
      <c r="C640" s="41">
        <v>2.0038657341611441</v>
      </c>
      <c r="D640" s="41">
        <v>37.359698712569255</v>
      </c>
      <c r="E640" s="41">
        <v>0</v>
      </c>
      <c r="F640" s="41">
        <v>0</v>
      </c>
      <c r="G640" s="41">
        <v>0</v>
      </c>
      <c r="H640" s="42">
        <v>0</v>
      </c>
      <c r="I640" s="43">
        <f>SUM(B640:H640)</f>
        <v>503</v>
      </c>
    </row>
    <row r="641" spans="1:9" ht="15">
      <c r="A641" s="28" t="s">
        <v>17</v>
      </c>
      <c r="B641" s="44">
        <v>54.142964589377684</v>
      </c>
      <c r="C641" s="44">
        <v>0</v>
      </c>
      <c r="D641" s="44">
        <v>0.26211864196472406</v>
      </c>
      <c r="E641" s="44">
        <v>1.5949167686575936</v>
      </c>
      <c r="F641" s="44">
        <v>0</v>
      </c>
      <c r="G641" s="44">
        <v>0</v>
      </c>
      <c r="H641" s="45">
        <v>0</v>
      </c>
      <c r="I641" s="40">
        <f>SUM(B641:H641)</f>
        <v>56</v>
      </c>
    </row>
    <row r="642" spans="1:9" ht="15">
      <c r="A642" s="27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93"/>
        <v>0</v>
      </c>
    </row>
    <row r="643" spans="1:9" ht="15">
      <c r="A643" s="28" t="s">
        <v>139</v>
      </c>
      <c r="B643" s="44">
        <v>62.775320589952585</v>
      </c>
      <c r="C643" s="44">
        <v>0</v>
      </c>
      <c r="D643" s="44">
        <v>16.224679410047411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79</v>
      </c>
    </row>
    <row r="644" spans="1:9" ht="15">
      <c r="A644" s="27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0</v>
      </c>
    </row>
    <row r="645" spans="1:9" ht="15">
      <c r="A645" s="28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>SUM(B645:H645)</f>
        <v>0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59</v>
      </c>
      <c r="B647" s="44">
        <v>458.28827264627091</v>
      </c>
      <c r="C647" s="44">
        <v>20.758903333624723</v>
      </c>
      <c r="D647" s="44">
        <v>260.95282402010434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93"/>
        <v>740</v>
      </c>
    </row>
    <row r="648" spans="1:9" ht="15">
      <c r="A648" s="27" t="s">
        <v>22</v>
      </c>
      <c r="B648" s="41">
        <v>115.53693211774734</v>
      </c>
      <c r="C648" s="41">
        <v>0</v>
      </c>
      <c r="D648" s="41">
        <v>0</v>
      </c>
      <c r="E648" s="41">
        <v>0</v>
      </c>
      <c r="F648" s="41">
        <v>53.463067882252652</v>
      </c>
      <c r="G648" s="41">
        <v>0</v>
      </c>
      <c r="H648" s="42">
        <v>0</v>
      </c>
      <c r="I648" s="43">
        <f t="shared" si="93"/>
        <v>169</v>
      </c>
    </row>
    <row r="649" spans="1:9" ht="15">
      <c r="A649" s="29" t="s">
        <v>23</v>
      </c>
      <c r="B649" s="44">
        <v>7.243714127587964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93"/>
        <v>7.243714127587964</v>
      </c>
    </row>
    <row r="650" spans="1:9" ht="15">
      <c r="A650" s="27" t="s">
        <v>24</v>
      </c>
      <c r="B650" s="41">
        <v>44.085599999999999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93"/>
        <v>44.085599999999999</v>
      </c>
    </row>
    <row r="651" spans="1:9" ht="15.75" thickBot="1">
      <c r="A651" s="29" t="s">
        <v>25</v>
      </c>
      <c r="B651" s="44">
        <v>290.48207300401327</v>
      </c>
      <c r="C651" s="44">
        <v>0.37743017440412963</v>
      </c>
      <c r="D651" s="44">
        <v>6.0084186961627379</v>
      </c>
      <c r="E651" s="44">
        <v>482.69024771989075</v>
      </c>
      <c r="F651" s="44">
        <v>0</v>
      </c>
      <c r="G651" s="44">
        <v>162.77292766661532</v>
      </c>
      <c r="H651" s="45">
        <v>2.2837027389139277</v>
      </c>
      <c r="I651" s="40">
        <f t="shared" si="93"/>
        <v>944.61480000000006</v>
      </c>
    </row>
    <row r="652" spans="1:9" ht="15">
      <c r="A652" s="30" t="s">
        <v>26</v>
      </c>
      <c r="B652" s="46">
        <f>SUM(B631:B651)</f>
        <v>1602.7282135659761</v>
      </c>
      <c r="C652" s="46">
        <f t="shared" ref="C652:D652" si="94">SUM(C631:C651)</f>
        <v>24.472596740479563</v>
      </c>
      <c r="D652" s="46">
        <f t="shared" si="94"/>
        <v>321.02807139489124</v>
      </c>
      <c r="E652" s="46">
        <f>SUM(E631:E651)</f>
        <v>568.42783689357282</v>
      </c>
      <c r="F652" s="46">
        <f t="shared" ref="F652" si="95">SUM(F631:F651)</f>
        <v>2142.0754078674968</v>
      </c>
      <c r="G652" s="46">
        <f>SUM(G631:G651)</f>
        <v>162.77292766661532</v>
      </c>
      <c r="H652" s="47">
        <f t="shared" ref="H652" si="96">SUM(H631:H651)</f>
        <v>2.2837027389139277</v>
      </c>
      <c r="I652" s="48">
        <f>SUM(I631:I651)</f>
        <v>4823.7887568679453</v>
      </c>
    </row>
    <row r="653" spans="1:9" ht="15" thickBot="1">
      <c r="A653" s="31" t="s">
        <v>86</v>
      </c>
      <c r="B653" s="49">
        <f>IF($I652=0,"-",B652/$I652)</f>
        <v>0.33225505807733946</v>
      </c>
      <c r="C653" s="49">
        <f t="shared" ref="C653:H653" si="97">IF($I652=0,"-",C652/$I652)</f>
        <v>5.0733143539165798E-3</v>
      </c>
      <c r="D653" s="49">
        <f t="shared" si="97"/>
        <v>6.6551021940548793E-2</v>
      </c>
      <c r="E653" s="49">
        <f t="shared" si="97"/>
        <v>0.11783845967223683</v>
      </c>
      <c r="F653" s="49">
        <f t="shared" si="97"/>
        <v>0.44406492817864029</v>
      </c>
      <c r="G653" s="49">
        <f t="shared" si="97"/>
        <v>3.3743792663985292E-2</v>
      </c>
      <c r="H653" s="49">
        <f t="shared" si="97"/>
        <v>4.7342511333284856E-4</v>
      </c>
      <c r="I653" s="49">
        <f>SUM(B653:H653)</f>
        <v>1.0000000000000002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>
    <tabColor rgb="FF92D050"/>
  </sheetPr>
  <dimension ref="A1:AO653"/>
  <sheetViews>
    <sheetView topLeftCell="A4" zoomScale="60" zoomScaleNormal="60" workbookViewId="0">
      <selection activeCell="A2" sqref="A2"/>
    </sheetView>
  </sheetViews>
  <sheetFormatPr baseColWidth="10" defaultColWidth="12.625" defaultRowHeight="14.25"/>
  <cols>
    <col min="1" max="1" width="36.625" style="2" customWidth="1"/>
    <col min="2" max="9" width="16.625" style="2" customWidth="1"/>
    <col min="10" max="10" width="18.25" style="1" customWidth="1"/>
    <col min="11" max="19" width="16.625" style="2" customWidth="1"/>
    <col min="20" max="20" width="36.625" style="2" customWidth="1"/>
    <col min="21" max="41" width="16.625" style="2" customWidth="1"/>
    <col min="42" max="16384" width="12.625" style="2"/>
  </cols>
  <sheetData>
    <row r="1" spans="1:35" s="1" customFormat="1" ht="15" customHeight="1" thickTop="1">
      <c r="A1" s="412" t="s">
        <v>94</v>
      </c>
      <c r="B1" s="413"/>
      <c r="C1" s="413"/>
      <c r="D1" s="413"/>
      <c r="E1" s="413"/>
      <c r="F1" s="413"/>
      <c r="G1" s="413"/>
      <c r="H1" s="413"/>
      <c r="I1" s="41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1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</row>
    <row r="5" spans="1:35" ht="50.1" customHeight="1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202.07464991137971</v>
      </c>
      <c r="C7" s="38">
        <f t="shared" ref="C7:H7" si="0">C33+C85</f>
        <v>1256</v>
      </c>
      <c r="D7" s="38">
        <f t="shared" si="0"/>
        <v>595.92535008862035</v>
      </c>
      <c r="E7" s="38">
        <f t="shared" si="0"/>
        <v>0</v>
      </c>
      <c r="F7" s="38">
        <f>F59+F85</f>
        <v>0</v>
      </c>
      <c r="G7" s="38">
        <f t="shared" si="0"/>
        <v>0</v>
      </c>
      <c r="H7" s="39">
        <f t="shared" si="0"/>
        <v>0</v>
      </c>
      <c r="I7" s="40">
        <f>SUM(B7:H7)</f>
        <v>2054</v>
      </c>
      <c r="J7" s="290"/>
      <c r="K7" s="2">
        <v>0</v>
      </c>
    </row>
    <row r="8" spans="1:35" ht="15">
      <c r="A8" s="27" t="s">
        <v>8</v>
      </c>
      <c r="B8" s="41">
        <f t="shared" ref="B8:H23" si="1">B34+B86</f>
        <v>162.59699651309231</v>
      </c>
      <c r="C8" s="41">
        <f t="shared" si="1"/>
        <v>0</v>
      </c>
      <c r="D8" s="41">
        <f t="shared" si="1"/>
        <v>12.403003486907718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175.00000000000003</v>
      </c>
      <c r="J8" s="290"/>
      <c r="K8" s="2">
        <v>0</v>
      </c>
    </row>
    <row r="9" spans="1:35" ht="15">
      <c r="A9" s="28" t="s">
        <v>9</v>
      </c>
      <c r="B9" s="44">
        <f t="shared" si="1"/>
        <v>627.42053787984025</v>
      </c>
      <c r="C9" s="44">
        <f t="shared" si="1"/>
        <v>0</v>
      </c>
      <c r="D9" s="44">
        <f t="shared" si="1"/>
        <v>43.579462120159739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671</v>
      </c>
      <c r="J9" s="290"/>
      <c r="K9" s="2">
        <v>0</v>
      </c>
    </row>
    <row r="10" spans="1:35" ht="15">
      <c r="A10" s="27" t="s">
        <v>10</v>
      </c>
      <c r="B10" s="41">
        <f t="shared" si="1"/>
        <v>3006.3712678934844</v>
      </c>
      <c r="C10" s="41">
        <f t="shared" si="1"/>
        <v>0</v>
      </c>
      <c r="D10" s="41">
        <f t="shared" si="1"/>
        <v>3317.6287321065156</v>
      </c>
      <c r="E10" s="41">
        <f t="shared" si="1"/>
        <v>0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6324</v>
      </c>
      <c r="J10" s="290"/>
      <c r="K10" s="2">
        <v>0</v>
      </c>
    </row>
    <row r="11" spans="1:35" ht="15">
      <c r="A11" s="28" t="s">
        <v>11</v>
      </c>
      <c r="B11" s="44">
        <f t="shared" si="1"/>
        <v>3.7439999999999998</v>
      </c>
      <c r="C11" s="44">
        <f t="shared" si="1"/>
        <v>0</v>
      </c>
      <c r="D11" s="44">
        <f t="shared" si="1"/>
        <v>0.25600000000000001</v>
      </c>
      <c r="E11" s="44">
        <f t="shared" si="1"/>
        <v>0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4</v>
      </c>
      <c r="J11" s="290"/>
      <c r="K11" s="2">
        <v>0</v>
      </c>
    </row>
    <row r="12" spans="1:35" ht="15">
      <c r="A12" s="27" t="s">
        <v>12</v>
      </c>
      <c r="B12" s="41">
        <f t="shared" si="1"/>
        <v>3.247473149399121E-3</v>
      </c>
      <c r="C12" s="41">
        <f t="shared" si="1"/>
        <v>1.0843746571405843E-3</v>
      </c>
      <c r="D12" s="41">
        <f t="shared" si="1"/>
        <v>5.9382849661036935E-2</v>
      </c>
      <c r="E12" s="41">
        <f t="shared" si="1"/>
        <v>49.004184281781647</v>
      </c>
      <c r="F12" s="41">
        <f t="shared" si="2"/>
        <v>18017.785541318153</v>
      </c>
      <c r="G12" s="41">
        <f t="shared" si="1"/>
        <v>0</v>
      </c>
      <c r="H12" s="42">
        <f t="shared" si="1"/>
        <v>0</v>
      </c>
      <c r="I12" s="43">
        <f t="shared" si="3"/>
        <v>18066.853440297404</v>
      </c>
      <c r="J12" s="290"/>
      <c r="K12" s="2">
        <v>0</v>
      </c>
    </row>
    <row r="13" spans="1:35" ht="15">
      <c r="A13" s="28" t="s">
        <v>13</v>
      </c>
      <c r="B13" s="44">
        <f t="shared" si="1"/>
        <v>0</v>
      </c>
      <c r="C13" s="44">
        <f t="shared" si="1"/>
        <v>0</v>
      </c>
      <c r="D13" s="44">
        <f t="shared" si="1"/>
        <v>0</v>
      </c>
      <c r="E13" s="44">
        <f t="shared" si="1"/>
        <v>33</v>
      </c>
      <c r="F13" s="44">
        <f t="shared" si="2"/>
        <v>1250</v>
      </c>
      <c r="G13" s="44">
        <f t="shared" si="1"/>
        <v>0</v>
      </c>
      <c r="H13" s="45">
        <f t="shared" si="1"/>
        <v>0</v>
      </c>
      <c r="I13" s="40">
        <f t="shared" si="3"/>
        <v>1283</v>
      </c>
      <c r="J13" s="290"/>
      <c r="K13" s="2">
        <v>0</v>
      </c>
    </row>
    <row r="14" spans="1:35" ht="15">
      <c r="A14" s="27" t="s">
        <v>14</v>
      </c>
      <c r="B14" s="41">
        <f t="shared" si="1"/>
        <v>2.1925918084399567E-3</v>
      </c>
      <c r="C14" s="41">
        <f t="shared" si="1"/>
        <v>7.0223487305584804</v>
      </c>
      <c r="D14" s="41">
        <f t="shared" si="1"/>
        <v>3.262689630713326</v>
      </c>
      <c r="E14" s="41">
        <f t="shared" si="1"/>
        <v>1194.2153485939898</v>
      </c>
      <c r="F14" s="41">
        <f t="shared" si="2"/>
        <v>22042.07453652237</v>
      </c>
      <c r="G14" s="41">
        <f t="shared" si="1"/>
        <v>0</v>
      </c>
      <c r="H14" s="42">
        <f t="shared" si="1"/>
        <v>0</v>
      </c>
      <c r="I14" s="43">
        <f t="shared" si="3"/>
        <v>23246.577116069442</v>
      </c>
      <c r="J14" s="290"/>
      <c r="K14" s="2">
        <v>0</v>
      </c>
    </row>
    <row r="15" spans="1:35" ht="15">
      <c r="A15" s="28" t="s">
        <v>15</v>
      </c>
      <c r="B15" s="44">
        <f t="shared" si="1"/>
        <v>11409.089161827274</v>
      </c>
      <c r="C15" s="44">
        <f t="shared" si="1"/>
        <v>10.125008609749731</v>
      </c>
      <c r="D15" s="44">
        <f t="shared" si="1"/>
        <v>876.78563603956093</v>
      </c>
      <c r="E15" s="44">
        <f t="shared" si="1"/>
        <v>1.935234163333763E-4</v>
      </c>
      <c r="F15" s="44">
        <f t="shared" si="2"/>
        <v>0</v>
      </c>
      <c r="G15" s="44">
        <f t="shared" si="1"/>
        <v>0</v>
      </c>
      <c r="H15" s="45">
        <f t="shared" si="1"/>
        <v>0</v>
      </c>
      <c r="I15" s="40">
        <f t="shared" si="3"/>
        <v>12296.000000000002</v>
      </c>
      <c r="J15" s="290"/>
      <c r="K15" s="2">
        <v>0</v>
      </c>
    </row>
    <row r="16" spans="1:35" ht="15">
      <c r="A16" s="27" t="s">
        <v>16</v>
      </c>
      <c r="B16" s="41">
        <f t="shared" si="1"/>
        <v>4027.0801087986647</v>
      </c>
      <c r="C16" s="41">
        <f t="shared" si="1"/>
        <v>2148.5168289723224</v>
      </c>
      <c r="D16" s="41">
        <f t="shared" si="1"/>
        <v>1521.0555974300028</v>
      </c>
      <c r="E16" s="41">
        <f t="shared" si="1"/>
        <v>63.347464799010226</v>
      </c>
      <c r="F16" s="41">
        <f t="shared" si="2"/>
        <v>0</v>
      </c>
      <c r="G16" s="41">
        <f t="shared" si="1"/>
        <v>0</v>
      </c>
      <c r="H16" s="42">
        <f t="shared" si="1"/>
        <v>0</v>
      </c>
      <c r="I16" s="43">
        <f t="shared" si="3"/>
        <v>7760.0000000000009</v>
      </c>
      <c r="J16" s="290"/>
      <c r="K16" s="2">
        <v>0</v>
      </c>
    </row>
    <row r="17" spans="1:20" ht="15">
      <c r="A17" s="28" t="s">
        <v>17</v>
      </c>
      <c r="B17" s="44">
        <f t="shared" si="1"/>
        <v>941.28668767648571</v>
      </c>
      <c r="C17" s="44">
        <f t="shared" si="1"/>
        <v>50.211245400457578</v>
      </c>
      <c r="D17" s="44">
        <f t="shared" si="1"/>
        <v>720.95590217738993</v>
      </c>
      <c r="E17" s="44">
        <f t="shared" si="1"/>
        <v>12.546164745666836</v>
      </c>
      <c r="F17" s="44">
        <f t="shared" si="2"/>
        <v>26.429609056085489</v>
      </c>
      <c r="G17" s="44">
        <f t="shared" si="1"/>
        <v>0</v>
      </c>
      <c r="H17" s="45">
        <f t="shared" si="1"/>
        <v>0</v>
      </c>
      <c r="I17" s="40">
        <f t="shared" si="3"/>
        <v>1751.4296090560854</v>
      </c>
      <c r="J17" s="290"/>
      <c r="K17" s="2">
        <v>0</v>
      </c>
    </row>
    <row r="18" spans="1:20" ht="15">
      <c r="A18" s="27" t="s">
        <v>18</v>
      </c>
      <c r="B18" s="41">
        <f t="shared" si="1"/>
        <v>0</v>
      </c>
      <c r="C18" s="41">
        <f t="shared" si="1"/>
        <v>0</v>
      </c>
      <c r="D18" s="41">
        <f t="shared" si="1"/>
        <v>0</v>
      </c>
      <c r="E18" s="41">
        <f t="shared" si="1"/>
        <v>0</v>
      </c>
      <c r="F18" s="41">
        <f t="shared" si="2"/>
        <v>0</v>
      </c>
      <c r="G18" s="41">
        <f t="shared" si="1"/>
        <v>0</v>
      </c>
      <c r="H18" s="42">
        <f>H44+H96</f>
        <v>0</v>
      </c>
      <c r="I18" s="43">
        <f t="shared" si="3"/>
        <v>0</v>
      </c>
      <c r="J18" s="290"/>
      <c r="K18" s="2">
        <v>0</v>
      </c>
    </row>
    <row r="19" spans="1:20" ht="15">
      <c r="A19" s="28" t="s">
        <v>139</v>
      </c>
      <c r="B19" s="44">
        <f t="shared" si="1"/>
        <v>8790.1899706037257</v>
      </c>
      <c r="C19" s="44">
        <f t="shared" si="1"/>
        <v>8540.7243511551624</v>
      </c>
      <c r="D19" s="44">
        <f t="shared" si="1"/>
        <v>10749.492673125198</v>
      </c>
      <c r="E19" s="44">
        <f t="shared" si="1"/>
        <v>716.68726491695509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28797.094259801041</v>
      </c>
      <c r="J19" s="290"/>
      <c r="K19" s="2">
        <v>0</v>
      </c>
    </row>
    <row r="20" spans="1:20" ht="15">
      <c r="A20" s="27" t="s">
        <v>19</v>
      </c>
      <c r="B20" s="41">
        <f t="shared" si="1"/>
        <v>8.1130732263628785E-4</v>
      </c>
      <c r="C20" s="41">
        <f t="shared" si="1"/>
        <v>1.6496921308905912</v>
      </c>
      <c r="D20" s="41">
        <f t="shared" si="1"/>
        <v>720.46439815001554</v>
      </c>
      <c r="E20" s="41">
        <f t="shared" si="1"/>
        <v>0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722.1149015882288</v>
      </c>
      <c r="J20" s="290"/>
      <c r="K20" s="2">
        <v>0</v>
      </c>
    </row>
    <row r="21" spans="1:20" ht="15">
      <c r="A21" s="28" t="s">
        <v>20</v>
      </c>
      <c r="B21" s="44">
        <f t="shared" si="1"/>
        <v>8.9643254558946397E-4</v>
      </c>
      <c r="C21" s="44">
        <f t="shared" si="1"/>
        <v>7.175014805196156</v>
      </c>
      <c r="D21" s="44">
        <f t="shared" si="1"/>
        <v>3133.5196589392808</v>
      </c>
      <c r="E21" s="44">
        <f t="shared" si="1"/>
        <v>0</v>
      </c>
      <c r="F21" s="44">
        <f t="shared" si="2"/>
        <v>0</v>
      </c>
      <c r="G21" s="44">
        <f t="shared" si="1"/>
        <v>0</v>
      </c>
      <c r="H21" s="45">
        <f t="shared" si="1"/>
        <v>0</v>
      </c>
      <c r="I21" s="40">
        <f t="shared" si="3"/>
        <v>3140.6955701770225</v>
      </c>
      <c r="J21" s="290"/>
      <c r="K21" s="2">
        <v>0</v>
      </c>
    </row>
    <row r="22" spans="1:20" ht="15">
      <c r="A22" s="27" t="s">
        <v>21</v>
      </c>
      <c r="B22" s="41">
        <f t="shared" si="1"/>
        <v>102.74519531796989</v>
      </c>
      <c r="C22" s="41">
        <f t="shared" si="1"/>
        <v>2038.5095594085319</v>
      </c>
      <c r="D22" s="41">
        <f t="shared" si="1"/>
        <v>1251.7452452734983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3393</v>
      </c>
      <c r="J22" s="290"/>
      <c r="K22" s="2">
        <v>0</v>
      </c>
    </row>
    <row r="23" spans="1:20" ht="15">
      <c r="A23" s="29" t="s">
        <v>59</v>
      </c>
      <c r="B23" s="44">
        <f t="shared" si="1"/>
        <v>10402.590223863172</v>
      </c>
      <c r="C23" s="44">
        <f t="shared" si="1"/>
        <v>37.232274966751376</v>
      </c>
      <c r="D23" s="44">
        <f t="shared" si="1"/>
        <v>1336.1711028762882</v>
      </c>
      <c r="E23" s="44">
        <f t="shared" si="1"/>
        <v>6.3982937883231145E-3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11775.999999999998</v>
      </c>
      <c r="J23" s="290"/>
      <c r="K23" s="2">
        <v>0</v>
      </c>
    </row>
    <row r="24" spans="1:20" ht="15">
      <c r="A24" s="27" t="s">
        <v>22</v>
      </c>
      <c r="B24" s="41">
        <f t="shared" ref="B24:H27" si="4">B50+B102</f>
        <v>586.70987980340249</v>
      </c>
      <c r="C24" s="41">
        <f t="shared" si="4"/>
        <v>7165.1667503444132</v>
      </c>
      <c r="D24" s="41">
        <f t="shared" si="4"/>
        <v>94.003096669144313</v>
      </c>
      <c r="E24" s="41">
        <f t="shared" si="4"/>
        <v>5.2928722653493288E-4</v>
      </c>
      <c r="F24" s="41">
        <f t="shared" si="2"/>
        <v>95.8910928758133</v>
      </c>
      <c r="G24" s="41">
        <f t="shared" si="4"/>
        <v>0</v>
      </c>
      <c r="H24" s="42">
        <f t="shared" si="4"/>
        <v>0</v>
      </c>
      <c r="I24" s="43">
        <f t="shared" si="3"/>
        <v>7941.7713489799999</v>
      </c>
      <c r="J24" s="290"/>
      <c r="K24" s="2">
        <v>0</v>
      </c>
    </row>
    <row r="25" spans="1:20" ht="15">
      <c r="A25" s="29" t="s">
        <v>23</v>
      </c>
      <c r="B25" s="44">
        <f t="shared" si="4"/>
        <v>575.85747611858108</v>
      </c>
      <c r="C25" s="44">
        <f t="shared" si="4"/>
        <v>0</v>
      </c>
      <c r="D25" s="44">
        <f t="shared" si="4"/>
        <v>301.80608101957938</v>
      </c>
      <c r="E25" s="44">
        <f t="shared" si="4"/>
        <v>0</v>
      </c>
      <c r="F25" s="44">
        <f t="shared" si="2"/>
        <v>0</v>
      </c>
      <c r="G25" s="44">
        <f t="shared" si="4"/>
        <v>0</v>
      </c>
      <c r="H25" s="45">
        <f t="shared" si="4"/>
        <v>0</v>
      </c>
      <c r="I25" s="40">
        <f t="shared" si="3"/>
        <v>877.66355713816051</v>
      </c>
      <c r="J25" s="290"/>
      <c r="K25" s="2">
        <v>0</v>
      </c>
    </row>
    <row r="26" spans="1:20" ht="15">
      <c r="A26" s="27" t="s">
        <v>24</v>
      </c>
      <c r="B26" s="41">
        <f t="shared" si="4"/>
        <v>3851.1885017749755</v>
      </c>
      <c r="C26" s="41">
        <f t="shared" si="4"/>
        <v>67.944129038719225</v>
      </c>
      <c r="D26" s="41">
        <f t="shared" si="4"/>
        <v>1613.8117691863058</v>
      </c>
      <c r="E26" s="41">
        <f t="shared" si="4"/>
        <v>0</v>
      </c>
      <c r="F26" s="41">
        <f t="shared" si="2"/>
        <v>0</v>
      </c>
      <c r="G26" s="41">
        <f t="shared" si="4"/>
        <v>0</v>
      </c>
      <c r="H26" s="42">
        <f t="shared" si="4"/>
        <v>0</v>
      </c>
      <c r="I26" s="43">
        <f t="shared" si="3"/>
        <v>5532.9444000000003</v>
      </c>
      <c r="J26" s="290"/>
      <c r="K26" s="2">
        <v>0</v>
      </c>
    </row>
    <row r="27" spans="1:20" ht="15.75" thickBot="1">
      <c r="A27" s="29" t="s">
        <v>25</v>
      </c>
      <c r="B27" s="44">
        <f t="shared" si="4"/>
        <v>2466.4390142233751</v>
      </c>
      <c r="C27" s="44">
        <f t="shared" si="4"/>
        <v>110.15900894866266</v>
      </c>
      <c r="D27" s="44">
        <f t="shared" si="4"/>
        <v>5367.9185783438325</v>
      </c>
      <c r="E27" s="44">
        <f t="shared" si="4"/>
        <v>19453.411079108359</v>
      </c>
      <c r="F27" s="44">
        <f t="shared" si="2"/>
        <v>1848.6035999999999</v>
      </c>
      <c r="G27" s="44">
        <f t="shared" si="4"/>
        <v>4787.2390432220418</v>
      </c>
      <c r="H27" s="45">
        <f t="shared" si="4"/>
        <v>336.84447615372733</v>
      </c>
      <c r="I27" s="40">
        <f t="shared" si="3"/>
        <v>34370.614799999996</v>
      </c>
      <c r="J27" s="290"/>
      <c r="K27" s="2">
        <v>0</v>
      </c>
    </row>
    <row r="28" spans="1:20" ht="15">
      <c r="A28" s="30" t="s">
        <v>26</v>
      </c>
      <c r="B28" s="46">
        <f>SUM(B7:B27)</f>
        <v>47155.390820010252</v>
      </c>
      <c r="C28" s="46">
        <f t="shared" ref="C28:H28" si="5">SUM(C7:C27)</f>
        <v>21440.437296886073</v>
      </c>
      <c r="D28" s="46">
        <f t="shared" si="5"/>
        <v>31660.84435951267</v>
      </c>
      <c r="E28" s="46">
        <f t="shared" si="5"/>
        <v>21522.218627550192</v>
      </c>
      <c r="F28" s="46">
        <f t="shared" si="5"/>
        <v>43280.78437977242</v>
      </c>
      <c r="G28" s="46">
        <f t="shared" si="5"/>
        <v>4787.2390432220418</v>
      </c>
      <c r="H28" s="47">
        <f t="shared" si="5"/>
        <v>336.84447615372733</v>
      </c>
      <c r="I28" s="48">
        <f>SUM(I7:I27)</f>
        <v>170183.75900310738</v>
      </c>
      <c r="J28" s="290">
        <v>0</v>
      </c>
      <c r="K28" s="2">
        <v>0</v>
      </c>
    </row>
    <row r="29" spans="1:20" ht="15" thickBot="1">
      <c r="A29" s="31" t="s">
        <v>86</v>
      </c>
      <c r="B29" s="49">
        <f>IF($I28=0,"-",B28/$I28)</f>
        <v>0.27708514076921548</v>
      </c>
      <c r="C29" s="49">
        <f t="shared" ref="C29:H29" si="6">IF($I28=0,"-",C28/$I28)</f>
        <v>0.12598403879711337</v>
      </c>
      <c r="D29" s="49">
        <f t="shared" si="6"/>
        <v>0.18603916463576631</v>
      </c>
      <c r="E29" s="49">
        <f t="shared" si="6"/>
        <v>0.12646458600762966</v>
      </c>
      <c r="F29" s="49">
        <f t="shared" si="6"/>
        <v>0.25431794804216401</v>
      </c>
      <c r="G29" s="49">
        <f t="shared" si="6"/>
        <v>2.8129823146841128E-2</v>
      </c>
      <c r="H29" s="49">
        <f t="shared" si="6"/>
        <v>1.9792986012700359E-3</v>
      </c>
      <c r="I29" s="49">
        <f>SUM(B29:H29)</f>
        <v>0.99999999999999989</v>
      </c>
    </row>
    <row r="30" spans="1:20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2"/>
    </row>
    <row r="32" spans="1:20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</v>
      </c>
      <c r="C33" s="38">
        <f t="shared" ref="B33:E48" si="7">C111+C137+C163+C189+C215+C241+C267+C293+C319+C345+C371+C397+C423</f>
        <v>1256</v>
      </c>
      <c r="D33" s="38">
        <f t="shared" si="7"/>
        <v>578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1834</v>
      </c>
      <c r="K33" s="2">
        <v>0</v>
      </c>
    </row>
    <row r="34" spans="1:11" ht="15">
      <c r="A34" s="27" t="s">
        <v>8</v>
      </c>
      <c r="B34" s="41">
        <f>B112+B138+B164+B190+B216+B242+B268+B294+B320+B346+B372+B398+B424</f>
        <v>0</v>
      </c>
      <c r="C34" s="41">
        <f t="shared" si="7"/>
        <v>0</v>
      </c>
      <c r="D34" s="41">
        <f t="shared" si="7"/>
        <v>0</v>
      </c>
      <c r="E34" s="41">
        <f t="shared" si="7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9">SUM(B34:H34)</f>
        <v>0</v>
      </c>
      <c r="K34" s="2">
        <v>0</v>
      </c>
    </row>
    <row r="35" spans="1:11" ht="15">
      <c r="A35" s="28" t="s">
        <v>9</v>
      </c>
      <c r="B35" s="44">
        <f t="shared" si="7"/>
        <v>0</v>
      </c>
      <c r="C35" s="44">
        <f t="shared" si="7"/>
        <v>0</v>
      </c>
      <c r="D35" s="44">
        <f t="shared" si="7"/>
        <v>0</v>
      </c>
      <c r="E35" s="44">
        <f t="shared" si="7"/>
        <v>0</v>
      </c>
      <c r="F35" s="397"/>
      <c r="G35" s="44">
        <f t="shared" si="8"/>
        <v>0</v>
      </c>
      <c r="H35" s="45">
        <f t="shared" si="8"/>
        <v>0</v>
      </c>
      <c r="I35" s="40">
        <f t="shared" si="9"/>
        <v>0</v>
      </c>
      <c r="K35" s="2">
        <v>0</v>
      </c>
    </row>
    <row r="36" spans="1:11" ht="15">
      <c r="A36" s="27" t="s">
        <v>10</v>
      </c>
      <c r="B36" s="41">
        <f t="shared" si="7"/>
        <v>1.1794559634468571E-3</v>
      </c>
      <c r="C36" s="41">
        <f t="shared" si="7"/>
        <v>0</v>
      </c>
      <c r="D36" s="41">
        <f t="shared" si="7"/>
        <v>3118.9988205440363</v>
      </c>
      <c r="E36" s="41">
        <f t="shared" si="7"/>
        <v>0</v>
      </c>
      <c r="F36" s="397"/>
      <c r="G36" s="41">
        <f t="shared" si="8"/>
        <v>0</v>
      </c>
      <c r="H36" s="42">
        <f t="shared" si="8"/>
        <v>0</v>
      </c>
      <c r="I36" s="43">
        <f t="shared" si="9"/>
        <v>3119</v>
      </c>
      <c r="K36" s="2">
        <v>0</v>
      </c>
    </row>
    <row r="37" spans="1:11" ht="15">
      <c r="A37" s="28" t="s">
        <v>11</v>
      </c>
      <c r="B37" s="44">
        <f t="shared" si="7"/>
        <v>0</v>
      </c>
      <c r="C37" s="44">
        <f t="shared" si="7"/>
        <v>0</v>
      </c>
      <c r="D37" s="44">
        <f t="shared" si="7"/>
        <v>0</v>
      </c>
      <c r="E37" s="44">
        <f t="shared" si="7"/>
        <v>0</v>
      </c>
      <c r="F37" s="397"/>
      <c r="G37" s="44">
        <f t="shared" si="8"/>
        <v>0</v>
      </c>
      <c r="H37" s="45">
        <f t="shared" si="8"/>
        <v>0</v>
      </c>
      <c r="I37" s="40">
        <f t="shared" si="9"/>
        <v>0</v>
      </c>
      <c r="K37" s="2">
        <v>0</v>
      </c>
    </row>
    <row r="38" spans="1:11" ht="15">
      <c r="A38" s="27" t="s">
        <v>12</v>
      </c>
      <c r="B38" s="41">
        <f t="shared" si="7"/>
        <v>3.247473149399121E-3</v>
      </c>
      <c r="C38" s="41">
        <f t="shared" si="7"/>
        <v>1.0843746571405843E-3</v>
      </c>
      <c r="D38" s="41">
        <f t="shared" si="7"/>
        <v>1.0843746571405843E-3</v>
      </c>
      <c r="E38" s="41">
        <f t="shared" si="7"/>
        <v>15.844315289390401</v>
      </c>
      <c r="F38" s="397"/>
      <c r="G38" s="41">
        <f t="shared" si="8"/>
        <v>0</v>
      </c>
      <c r="H38" s="42">
        <f t="shared" si="8"/>
        <v>0</v>
      </c>
      <c r="I38" s="43">
        <f t="shared" si="9"/>
        <v>15.849731511854081</v>
      </c>
      <c r="K38" s="2">
        <v>0</v>
      </c>
    </row>
    <row r="39" spans="1:11" ht="15">
      <c r="A39" s="28" t="s">
        <v>13</v>
      </c>
      <c r="B39" s="44">
        <f t="shared" si="7"/>
        <v>0</v>
      </c>
      <c r="C39" s="44">
        <f t="shared" si="7"/>
        <v>0</v>
      </c>
      <c r="D39" s="44">
        <f t="shared" si="7"/>
        <v>0</v>
      </c>
      <c r="E39" s="44">
        <f t="shared" si="7"/>
        <v>0</v>
      </c>
      <c r="F39" s="397"/>
      <c r="G39" s="44">
        <f t="shared" si="8"/>
        <v>0</v>
      </c>
      <c r="H39" s="45">
        <f t="shared" si="8"/>
        <v>0</v>
      </c>
      <c r="I39" s="40">
        <f t="shared" si="9"/>
        <v>0</v>
      </c>
      <c r="K39" s="2">
        <v>0</v>
      </c>
    </row>
    <row r="40" spans="1:11" ht="15">
      <c r="A40" s="27" t="s">
        <v>14</v>
      </c>
      <c r="B40" s="41">
        <f t="shared" si="7"/>
        <v>2.1925918084399567E-3</v>
      </c>
      <c r="C40" s="41">
        <f t="shared" si="7"/>
        <v>5.928374820163981</v>
      </c>
      <c r="D40" s="41">
        <f t="shared" si="7"/>
        <v>3.1053082366520739</v>
      </c>
      <c r="E40" s="41">
        <f t="shared" si="7"/>
        <v>1067.7025967566979</v>
      </c>
      <c r="F40" s="397"/>
      <c r="G40" s="41">
        <f t="shared" si="8"/>
        <v>0</v>
      </c>
      <c r="H40" s="42">
        <f t="shared" si="8"/>
        <v>0</v>
      </c>
      <c r="I40" s="43">
        <f t="shared" si="9"/>
        <v>1076.7384724053225</v>
      </c>
      <c r="K40" s="2">
        <v>0</v>
      </c>
    </row>
    <row r="41" spans="1:11" ht="15">
      <c r="A41" s="28" t="s">
        <v>15</v>
      </c>
      <c r="B41" s="44">
        <f t="shared" si="7"/>
        <v>24.324038200433726</v>
      </c>
      <c r="C41" s="44">
        <f t="shared" si="7"/>
        <v>2.0088277337783915</v>
      </c>
      <c r="D41" s="44">
        <f t="shared" si="7"/>
        <v>12.666940542371545</v>
      </c>
      <c r="E41" s="44">
        <f t="shared" si="7"/>
        <v>1.935234163333763E-4</v>
      </c>
      <c r="F41" s="397"/>
      <c r="G41" s="44">
        <f t="shared" si="8"/>
        <v>0</v>
      </c>
      <c r="H41" s="45">
        <f t="shared" si="8"/>
        <v>0</v>
      </c>
      <c r="I41" s="40">
        <f t="shared" si="9"/>
        <v>39</v>
      </c>
      <c r="K41" s="2">
        <v>0</v>
      </c>
    </row>
    <row r="42" spans="1:11" ht="15">
      <c r="A42" s="27" t="s">
        <v>16</v>
      </c>
      <c r="B42" s="41">
        <f t="shared" si="7"/>
        <v>1023.9117120162855</v>
      </c>
      <c r="C42" s="41">
        <f t="shared" si="7"/>
        <v>2015.033835771784</v>
      </c>
      <c r="D42" s="41">
        <f t="shared" si="7"/>
        <v>1341.0538315308365</v>
      </c>
      <c r="E42" s="41">
        <f t="shared" si="7"/>
        <v>6.2068109405387503E-4</v>
      </c>
      <c r="F42" s="397"/>
      <c r="G42" s="41">
        <f t="shared" si="8"/>
        <v>0</v>
      </c>
      <c r="H42" s="42">
        <f t="shared" si="8"/>
        <v>0</v>
      </c>
      <c r="I42" s="43">
        <f t="shared" si="9"/>
        <v>4380</v>
      </c>
      <c r="K42" s="2">
        <v>0</v>
      </c>
    </row>
    <row r="43" spans="1:11" ht="15">
      <c r="A43" s="28" t="s">
        <v>17</v>
      </c>
      <c r="B43" s="44">
        <f t="shared" si="7"/>
        <v>101.15935144207863</v>
      </c>
      <c r="C43" s="44">
        <f t="shared" si="7"/>
        <v>48.387293504195512</v>
      </c>
      <c r="D43" s="44">
        <f t="shared" si="7"/>
        <v>642.15519918375242</v>
      </c>
      <c r="E43" s="44">
        <f t="shared" si="7"/>
        <v>5.2981558699734608</v>
      </c>
      <c r="F43" s="397"/>
      <c r="G43" s="44">
        <f t="shared" si="8"/>
        <v>0</v>
      </c>
      <c r="H43" s="45">
        <f t="shared" si="8"/>
        <v>0</v>
      </c>
      <c r="I43" s="40">
        <f t="shared" si="9"/>
        <v>797</v>
      </c>
      <c r="K43" s="2">
        <v>0</v>
      </c>
    </row>
    <row r="44" spans="1:11" ht="15">
      <c r="A44" s="27" t="s">
        <v>18</v>
      </c>
      <c r="B44" s="41">
        <f t="shared" si="7"/>
        <v>0</v>
      </c>
      <c r="C44" s="41">
        <f t="shared" si="7"/>
        <v>0</v>
      </c>
      <c r="D44" s="41">
        <f t="shared" si="7"/>
        <v>0</v>
      </c>
      <c r="E44" s="41">
        <f t="shared" si="7"/>
        <v>0</v>
      </c>
      <c r="F44" s="397"/>
      <c r="G44" s="41">
        <f t="shared" si="8"/>
        <v>0</v>
      </c>
      <c r="H44" s="42">
        <f>H122+H148+H174+H200+H226+H252+H278+H304+H330+H356+H382+H408+H434</f>
        <v>0</v>
      </c>
      <c r="I44" s="43">
        <f t="shared" si="9"/>
        <v>0</v>
      </c>
      <c r="K44" s="2">
        <v>0</v>
      </c>
    </row>
    <row r="45" spans="1:11" ht="15">
      <c r="A45" s="28" t="s">
        <v>139</v>
      </c>
      <c r="B45" s="44">
        <f t="shared" si="7"/>
        <v>1971.7712606221155</v>
      </c>
      <c r="C45" s="44">
        <f t="shared" si="7"/>
        <v>8128.1447927358076</v>
      </c>
      <c r="D45" s="44">
        <f t="shared" si="7"/>
        <v>9345.7570830063978</v>
      </c>
      <c r="E45" s="44">
        <f t="shared" si="7"/>
        <v>653.32686363567882</v>
      </c>
      <c r="F45" s="397"/>
      <c r="G45" s="44">
        <f t="shared" si="8"/>
        <v>0</v>
      </c>
      <c r="H45" s="45">
        <f t="shared" si="8"/>
        <v>0</v>
      </c>
      <c r="I45" s="40">
        <f t="shared" si="9"/>
        <v>20099</v>
      </c>
      <c r="K45" s="2">
        <v>0</v>
      </c>
    </row>
    <row r="46" spans="1:11" ht="15">
      <c r="A46" s="27" t="s">
        <v>19</v>
      </c>
      <c r="B46" s="41">
        <f t="shared" si="7"/>
        <v>8.1130732263628785E-4</v>
      </c>
      <c r="C46" s="41">
        <f t="shared" si="7"/>
        <v>1.6496921308905912</v>
      </c>
      <c r="D46" s="41">
        <f t="shared" si="7"/>
        <v>720.46439815001554</v>
      </c>
      <c r="E46" s="41">
        <f t="shared" si="7"/>
        <v>0</v>
      </c>
      <c r="F46" s="397"/>
      <c r="G46" s="41">
        <f t="shared" si="8"/>
        <v>0</v>
      </c>
      <c r="H46" s="42">
        <f t="shared" si="8"/>
        <v>0</v>
      </c>
      <c r="I46" s="43">
        <f t="shared" si="9"/>
        <v>722.1149015882288</v>
      </c>
      <c r="K46" s="2">
        <v>0</v>
      </c>
    </row>
    <row r="47" spans="1:11" ht="15">
      <c r="A47" s="28" t="s">
        <v>20</v>
      </c>
      <c r="B47" s="44">
        <f t="shared" si="7"/>
        <v>8.9643254558946397E-4</v>
      </c>
      <c r="C47" s="44">
        <f t="shared" si="7"/>
        <v>7.175014805196156</v>
      </c>
      <c r="D47" s="44">
        <f t="shared" si="7"/>
        <v>3133.5196589392808</v>
      </c>
      <c r="E47" s="44">
        <f t="shared" si="7"/>
        <v>0</v>
      </c>
      <c r="F47" s="397"/>
      <c r="G47" s="44">
        <f t="shared" si="8"/>
        <v>0</v>
      </c>
      <c r="H47" s="45">
        <f t="shared" si="8"/>
        <v>0</v>
      </c>
      <c r="I47" s="40">
        <f t="shared" si="9"/>
        <v>3140.6955701770225</v>
      </c>
      <c r="K47" s="2">
        <v>0</v>
      </c>
    </row>
    <row r="48" spans="1:11" ht="15">
      <c r="A48" s="27" t="s">
        <v>21</v>
      </c>
      <c r="B48" s="41">
        <f t="shared" si="7"/>
        <v>33.033211877781511</v>
      </c>
      <c r="C48" s="41">
        <f t="shared" si="7"/>
        <v>2038.5095594085319</v>
      </c>
      <c r="D48" s="41">
        <f t="shared" si="7"/>
        <v>1250.4572287136866</v>
      </c>
      <c r="E48" s="41">
        <f t="shared" si="7"/>
        <v>0</v>
      </c>
      <c r="F48" s="397"/>
      <c r="G48" s="41">
        <f t="shared" si="8"/>
        <v>0</v>
      </c>
      <c r="H48" s="42">
        <f t="shared" si="8"/>
        <v>0</v>
      </c>
      <c r="I48" s="43">
        <f t="shared" si="9"/>
        <v>3322</v>
      </c>
      <c r="K48" s="2">
        <v>0</v>
      </c>
    </row>
    <row r="49" spans="1:11" ht="15">
      <c r="A49" s="29" t="s">
        <v>59</v>
      </c>
      <c r="B49" s="44">
        <f t="shared" ref="B49:E53" si="10">B127+B153+B179+B205+B231+B257+B283+B309+B335+B361+B387+B413+B439</f>
        <v>160.57023577938611</v>
      </c>
      <c r="C49" s="44">
        <f t="shared" si="10"/>
        <v>18.296788817836934</v>
      </c>
      <c r="D49" s="44">
        <f t="shared" si="10"/>
        <v>57.126577108988648</v>
      </c>
      <c r="E49" s="44">
        <f t="shared" si="10"/>
        <v>6.3982937883231145E-3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9"/>
        <v>236</v>
      </c>
      <c r="K49" s="2">
        <v>0</v>
      </c>
    </row>
    <row r="50" spans="1:11" ht="15">
      <c r="A50" s="27" t="s">
        <v>22</v>
      </c>
      <c r="B50" s="41">
        <f t="shared" si="10"/>
        <v>84.291597072238545</v>
      </c>
      <c r="C50" s="41">
        <f t="shared" si="10"/>
        <v>7165.1667503444132</v>
      </c>
      <c r="D50" s="41">
        <f t="shared" si="10"/>
        <v>56.541123296121569</v>
      </c>
      <c r="E50" s="41">
        <f t="shared" si="10"/>
        <v>5.2928722653493288E-4</v>
      </c>
      <c r="F50" s="397"/>
      <c r="G50" s="41">
        <f t="shared" si="11"/>
        <v>0</v>
      </c>
      <c r="H50" s="42">
        <f t="shared" si="11"/>
        <v>0</v>
      </c>
      <c r="I50" s="43">
        <f t="shared" si="9"/>
        <v>7306</v>
      </c>
      <c r="K50" s="2">
        <v>0</v>
      </c>
    </row>
    <row r="51" spans="1:11" ht="15">
      <c r="A51" s="29" t="s">
        <v>23</v>
      </c>
      <c r="B51" s="44">
        <f t="shared" si="10"/>
        <v>7.2131087013538773</v>
      </c>
      <c r="C51" s="44">
        <f t="shared" si="10"/>
        <v>0</v>
      </c>
      <c r="D51" s="44">
        <f t="shared" si="10"/>
        <v>0</v>
      </c>
      <c r="E51" s="44">
        <f t="shared" si="10"/>
        <v>0</v>
      </c>
      <c r="F51" s="397"/>
      <c r="G51" s="44">
        <f t="shared" si="11"/>
        <v>0</v>
      </c>
      <c r="H51" s="45">
        <f t="shared" si="11"/>
        <v>0</v>
      </c>
      <c r="I51" s="40">
        <f t="shared" si="9"/>
        <v>7.2131087013538773</v>
      </c>
      <c r="K51" s="2">
        <v>0</v>
      </c>
    </row>
    <row r="52" spans="1:11" ht="15">
      <c r="A52" s="27" t="s">
        <v>24</v>
      </c>
      <c r="B52" s="41">
        <f t="shared" si="10"/>
        <v>929.16109553943966</v>
      </c>
      <c r="C52" s="41">
        <f t="shared" si="10"/>
        <v>64.901165354254573</v>
      </c>
      <c r="D52" s="41">
        <f t="shared" si="10"/>
        <v>1055.0937391063057</v>
      </c>
      <c r="E52" s="41">
        <f t="shared" si="10"/>
        <v>0</v>
      </c>
      <c r="F52" s="397"/>
      <c r="G52" s="41">
        <f t="shared" si="11"/>
        <v>0</v>
      </c>
      <c r="H52" s="42">
        <f t="shared" si="11"/>
        <v>0</v>
      </c>
      <c r="I52" s="43">
        <f t="shared" si="9"/>
        <v>2049.1559999999999</v>
      </c>
      <c r="K52" s="2">
        <v>0</v>
      </c>
    </row>
    <row r="53" spans="1:11" ht="15.75" thickBot="1">
      <c r="A53" s="29" t="s">
        <v>25</v>
      </c>
      <c r="B53" s="44">
        <f t="shared" si="10"/>
        <v>450.47392461619853</v>
      </c>
      <c r="C53" s="44">
        <f t="shared" si="10"/>
        <v>109.79715969161968</v>
      </c>
      <c r="D53" s="44">
        <f t="shared" si="10"/>
        <v>2539.9649708961706</v>
      </c>
      <c r="E53" s="44">
        <f t="shared" si="10"/>
        <v>14608.912931069386</v>
      </c>
      <c r="F53" s="398"/>
      <c r="G53" s="44">
        <f t="shared" si="11"/>
        <v>2385.8132421085079</v>
      </c>
      <c r="H53" s="45">
        <f t="shared" si="11"/>
        <v>334.34297161811702</v>
      </c>
      <c r="I53" s="40">
        <f t="shared" si="9"/>
        <v>20429.305199999999</v>
      </c>
      <c r="K53" s="2">
        <v>0</v>
      </c>
    </row>
    <row r="54" spans="1:11" ht="15">
      <c r="A54" s="30" t="s">
        <v>26</v>
      </c>
      <c r="B54" s="46">
        <f>SUM(B33:B53)</f>
        <v>4785.917863128102</v>
      </c>
      <c r="C54" s="46">
        <f t="shared" ref="C54:H54" si="12">SUM(C33:C53)</f>
        <v>20861.00033949313</v>
      </c>
      <c r="D54" s="46">
        <f t="shared" si="12"/>
        <v>23854.905963629273</v>
      </c>
      <c r="E54" s="46">
        <f t="shared" si="12"/>
        <v>16351.092604406651</v>
      </c>
      <c r="F54" s="46">
        <f t="shared" si="12"/>
        <v>0</v>
      </c>
      <c r="G54" s="46">
        <f t="shared" si="12"/>
        <v>2385.8132421085079</v>
      </c>
      <c r="H54" s="47">
        <f t="shared" si="12"/>
        <v>334.34297161811702</v>
      </c>
      <c r="I54" s="48">
        <f>SUM(I33:I53)</f>
        <v>68573.072984383791</v>
      </c>
      <c r="K54" s="2">
        <v>0</v>
      </c>
    </row>
    <row r="55" spans="1:11" ht="15" thickBot="1">
      <c r="A55" s="31" t="s">
        <v>86</v>
      </c>
      <c r="B55" s="49">
        <f>IF($I54=0,"-",B54/$I54)</f>
        <v>6.9792961797380787E-2</v>
      </c>
      <c r="C55" s="49">
        <f t="shared" ref="C55:H55" si="13">IF($I54=0,"-",C54/$I54)</f>
        <v>0.30421562621590292</v>
      </c>
      <c r="D55" s="49">
        <f t="shared" si="13"/>
        <v>0.347875702887951</v>
      </c>
      <c r="E55" s="49">
        <f t="shared" si="13"/>
        <v>0.23844771559428729</v>
      </c>
      <c r="F55" s="49">
        <f t="shared" si="13"/>
        <v>0</v>
      </c>
      <c r="G55" s="49">
        <f t="shared" si="13"/>
        <v>3.4792275426417468E-2</v>
      </c>
      <c r="H55" s="49">
        <f t="shared" si="13"/>
        <v>4.8757180780604256E-3</v>
      </c>
      <c r="I55" s="49">
        <f>SUM(B55:H55)</f>
        <v>1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</v>
      </c>
      <c r="G59" s="377"/>
      <c r="H59" s="379"/>
      <c r="I59" s="40">
        <f>SUM(B59:H59)</f>
        <v>0</v>
      </c>
      <c r="K59" s="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>F450+F476+F502+F528+F554</f>
        <v>0</v>
      </c>
      <c r="G60" s="380"/>
      <c r="H60" s="382"/>
      <c r="I60" s="43">
        <f t="shared" ref="I60:I79" si="14">SUM(B60:H60)</f>
        <v>0</v>
      </c>
      <c r="K60" s="2">
        <v>0</v>
      </c>
    </row>
    <row r="61" spans="1:11" ht="15">
      <c r="A61" s="28" t="s">
        <v>9</v>
      </c>
      <c r="B61" s="380"/>
      <c r="C61" s="381"/>
      <c r="D61" s="381"/>
      <c r="E61" s="382"/>
      <c r="F61" s="44">
        <f t="shared" ref="F61:F79" si="15">F451+F477+F503+F529+F555</f>
        <v>0</v>
      </c>
      <c r="G61" s="380"/>
      <c r="H61" s="382"/>
      <c r="I61" s="40">
        <f t="shared" si="14"/>
        <v>0</v>
      </c>
      <c r="K61" s="2">
        <v>0</v>
      </c>
    </row>
    <row r="62" spans="1:11" ht="15">
      <c r="A62" s="27" t="s">
        <v>10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4"/>
        <v>0</v>
      </c>
      <c r="K62" s="2">
        <v>0</v>
      </c>
    </row>
    <row r="63" spans="1:11" ht="15">
      <c r="A63" s="28" t="s">
        <v>11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4"/>
        <v>0</v>
      </c>
      <c r="K63" s="2">
        <v>0</v>
      </c>
    </row>
    <row r="64" spans="1:11" ht="15">
      <c r="A64" s="27" t="s">
        <v>12</v>
      </c>
      <c r="B64" s="380"/>
      <c r="C64" s="381"/>
      <c r="D64" s="381"/>
      <c r="E64" s="382"/>
      <c r="F64" s="41">
        <f t="shared" si="15"/>
        <v>18017.785541318153</v>
      </c>
      <c r="G64" s="380"/>
      <c r="H64" s="382"/>
      <c r="I64" s="43">
        <f t="shared" si="14"/>
        <v>18017.785541318153</v>
      </c>
      <c r="K64" s="2">
        <v>0</v>
      </c>
    </row>
    <row r="65" spans="1:11" ht="15">
      <c r="A65" s="28" t="s">
        <v>13</v>
      </c>
      <c r="B65" s="380"/>
      <c r="C65" s="381"/>
      <c r="D65" s="381"/>
      <c r="E65" s="382"/>
      <c r="F65" s="44">
        <f t="shared" si="15"/>
        <v>1250</v>
      </c>
      <c r="G65" s="380"/>
      <c r="H65" s="382"/>
      <c r="I65" s="40">
        <f t="shared" si="14"/>
        <v>1250</v>
      </c>
      <c r="K65" s="2">
        <v>0</v>
      </c>
    </row>
    <row r="66" spans="1:11" ht="15">
      <c r="A66" s="27" t="s">
        <v>14</v>
      </c>
      <c r="B66" s="380"/>
      <c r="C66" s="381"/>
      <c r="D66" s="381"/>
      <c r="E66" s="382"/>
      <c r="F66" s="41">
        <f t="shared" si="15"/>
        <v>19945.13642472625</v>
      </c>
      <c r="G66" s="380"/>
      <c r="H66" s="382"/>
      <c r="I66" s="43">
        <f t="shared" si="14"/>
        <v>19945.13642472625</v>
      </c>
      <c r="K66" s="2">
        <v>0</v>
      </c>
    </row>
    <row r="67" spans="1:11" ht="15">
      <c r="A67" s="28" t="s">
        <v>15</v>
      </c>
      <c r="B67" s="380"/>
      <c r="C67" s="381"/>
      <c r="D67" s="381"/>
      <c r="E67" s="382"/>
      <c r="F67" s="44">
        <f t="shared" si="15"/>
        <v>0</v>
      </c>
      <c r="G67" s="380"/>
      <c r="H67" s="382"/>
      <c r="I67" s="40">
        <f t="shared" si="14"/>
        <v>0</v>
      </c>
      <c r="K67" s="2">
        <v>0</v>
      </c>
    </row>
    <row r="68" spans="1:11" ht="15">
      <c r="A68" s="27" t="s">
        <v>16</v>
      </c>
      <c r="B68" s="380"/>
      <c r="C68" s="381"/>
      <c r="D68" s="381"/>
      <c r="E68" s="382"/>
      <c r="F68" s="41">
        <f t="shared" si="15"/>
        <v>0</v>
      </c>
      <c r="G68" s="380"/>
      <c r="H68" s="382"/>
      <c r="I68" s="43">
        <f t="shared" si="14"/>
        <v>0</v>
      </c>
      <c r="K68" s="2">
        <v>0</v>
      </c>
    </row>
    <row r="69" spans="1:11" ht="15">
      <c r="A69" s="28" t="s">
        <v>17</v>
      </c>
      <c r="B69" s="380"/>
      <c r="C69" s="381"/>
      <c r="D69" s="381"/>
      <c r="E69" s="382"/>
      <c r="F69" s="44">
        <f t="shared" si="15"/>
        <v>26.429609056085489</v>
      </c>
      <c r="G69" s="380"/>
      <c r="H69" s="382"/>
      <c r="I69" s="40">
        <f t="shared" si="14"/>
        <v>26.429609056085489</v>
      </c>
      <c r="K69" s="2">
        <v>0</v>
      </c>
    </row>
    <row r="70" spans="1:11" ht="15">
      <c r="A70" s="27" t="s">
        <v>18</v>
      </c>
      <c r="B70" s="380"/>
      <c r="C70" s="381"/>
      <c r="D70" s="381"/>
      <c r="E70" s="382"/>
      <c r="F70" s="41">
        <f t="shared" si="15"/>
        <v>0</v>
      </c>
      <c r="G70" s="380"/>
      <c r="H70" s="382"/>
      <c r="I70" s="43">
        <f t="shared" si="14"/>
        <v>0</v>
      </c>
      <c r="K70" s="2">
        <v>0</v>
      </c>
    </row>
    <row r="71" spans="1:11" ht="15">
      <c r="A71" s="28" t="s">
        <v>139</v>
      </c>
      <c r="B71" s="380"/>
      <c r="C71" s="381"/>
      <c r="D71" s="381"/>
      <c r="E71" s="382"/>
      <c r="F71" s="44">
        <f t="shared" si="15"/>
        <v>0</v>
      </c>
      <c r="G71" s="380"/>
      <c r="H71" s="382"/>
      <c r="I71" s="40">
        <f t="shared" si="14"/>
        <v>0</v>
      </c>
      <c r="K71" s="2">
        <v>0</v>
      </c>
    </row>
    <row r="72" spans="1:11" ht="15">
      <c r="A72" s="27" t="s">
        <v>19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4"/>
        <v>0</v>
      </c>
      <c r="K72" s="2">
        <v>0</v>
      </c>
    </row>
    <row r="73" spans="1:11" ht="15">
      <c r="A73" s="28" t="s">
        <v>20</v>
      </c>
      <c r="B73" s="380"/>
      <c r="C73" s="381"/>
      <c r="D73" s="381"/>
      <c r="E73" s="382"/>
      <c r="F73" s="52">
        <f t="shared" si="15"/>
        <v>0</v>
      </c>
      <c r="G73" s="380"/>
      <c r="H73" s="382"/>
      <c r="I73" s="40">
        <f t="shared" si="14"/>
        <v>0</v>
      </c>
      <c r="K73" s="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4"/>
        <v>0</v>
      </c>
      <c r="K74" s="2">
        <v>0</v>
      </c>
    </row>
    <row r="75" spans="1:11" ht="15">
      <c r="A75" s="29" t="s">
        <v>59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4"/>
        <v>0</v>
      </c>
      <c r="K75" s="2">
        <v>0</v>
      </c>
    </row>
    <row r="76" spans="1:11" ht="15">
      <c r="A76" s="27" t="s">
        <v>22</v>
      </c>
      <c r="B76" s="380"/>
      <c r="C76" s="381"/>
      <c r="D76" s="381"/>
      <c r="E76" s="382"/>
      <c r="F76" s="41">
        <f t="shared" si="15"/>
        <v>47</v>
      </c>
      <c r="G76" s="380"/>
      <c r="H76" s="382"/>
      <c r="I76" s="43">
        <f t="shared" si="14"/>
        <v>47</v>
      </c>
      <c r="K76" s="2">
        <v>0</v>
      </c>
    </row>
    <row r="77" spans="1:11" ht="15">
      <c r="A77" s="29" t="s">
        <v>23</v>
      </c>
      <c r="B77" s="380"/>
      <c r="C77" s="381"/>
      <c r="D77" s="381"/>
      <c r="E77" s="382"/>
      <c r="F77" s="44">
        <f t="shared" si="15"/>
        <v>0</v>
      </c>
      <c r="G77" s="380"/>
      <c r="H77" s="382"/>
      <c r="I77" s="40">
        <f t="shared" si="14"/>
        <v>0</v>
      </c>
      <c r="K77" s="2">
        <v>0</v>
      </c>
    </row>
    <row r="78" spans="1:11" ht="15">
      <c r="A78" s="27" t="s">
        <v>24</v>
      </c>
      <c r="B78" s="380"/>
      <c r="C78" s="381"/>
      <c r="D78" s="381"/>
      <c r="E78" s="382"/>
      <c r="F78" s="41">
        <f t="shared" si="15"/>
        <v>0</v>
      </c>
      <c r="G78" s="380"/>
      <c r="H78" s="382"/>
      <c r="I78" s="43">
        <f>SUM(B78:H78)</f>
        <v>0</v>
      </c>
      <c r="K78" s="2">
        <v>0</v>
      </c>
    </row>
    <row r="79" spans="1:11" ht="15.75" thickBot="1">
      <c r="A79" s="29" t="s">
        <v>25</v>
      </c>
      <c r="B79" s="383"/>
      <c r="C79" s="384"/>
      <c r="D79" s="384"/>
      <c r="E79" s="385"/>
      <c r="F79" s="44">
        <f t="shared" si="15"/>
        <v>1848.6035999999999</v>
      </c>
      <c r="G79" s="383"/>
      <c r="H79" s="385"/>
      <c r="I79" s="40">
        <f t="shared" si="14"/>
        <v>1848.6035999999999</v>
      </c>
      <c r="K79" s="2">
        <v>0</v>
      </c>
    </row>
    <row r="80" spans="1:11" ht="15">
      <c r="A80" s="30" t="s">
        <v>26</v>
      </c>
      <c r="B80" s="46">
        <f>SUM(B59:B79)</f>
        <v>0</v>
      </c>
      <c r="C80" s="46">
        <f t="shared" ref="C80:H80" si="16">SUM(C59:C79)</f>
        <v>0</v>
      </c>
      <c r="D80" s="46">
        <f t="shared" si="16"/>
        <v>0</v>
      </c>
      <c r="E80" s="46">
        <f t="shared" si="16"/>
        <v>0</v>
      </c>
      <c r="F80" s="46">
        <f t="shared" si="16"/>
        <v>41134.955175100491</v>
      </c>
      <c r="G80" s="46">
        <f t="shared" si="16"/>
        <v>0</v>
      </c>
      <c r="H80" s="47">
        <f t="shared" si="16"/>
        <v>0</v>
      </c>
      <c r="I80" s="48">
        <f>SUM(I59:I79)</f>
        <v>41134.955175100491</v>
      </c>
      <c r="K80" s="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49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9.0949470177292824E-12</v>
      </c>
      <c r="G82" s="32"/>
      <c r="H82" s="32"/>
      <c r="I82" s="288">
        <f>+I80-I470-I496-I522-I548-I574</f>
        <v>9.0949470177292824E-12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202.07464991137971</v>
      </c>
      <c r="C85" s="38">
        <f t="shared" ref="C85:H85" si="18">C579+C605+C631</f>
        <v>0</v>
      </c>
      <c r="D85" s="38">
        <f t="shared" si="18"/>
        <v>17.925350088620302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220</v>
      </c>
      <c r="K85" s="2">
        <v>0</v>
      </c>
    </row>
    <row r="86" spans="1:11" ht="15">
      <c r="A86" s="27" t="s">
        <v>8</v>
      </c>
      <c r="B86" s="41">
        <f t="shared" ref="B86:H101" si="19">B580+B606+B632</f>
        <v>162.59699651309231</v>
      </c>
      <c r="C86" s="41">
        <f t="shared" si="19"/>
        <v>0</v>
      </c>
      <c r="D86" s="41">
        <f t="shared" si="19"/>
        <v>12.403003486907718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175.00000000000003</v>
      </c>
      <c r="K86" s="2">
        <v>0</v>
      </c>
    </row>
    <row r="87" spans="1:11" ht="15">
      <c r="A87" s="28" t="s">
        <v>9</v>
      </c>
      <c r="B87" s="44">
        <f t="shared" si="19"/>
        <v>627.42053787984025</v>
      </c>
      <c r="C87" s="44">
        <f t="shared" si="19"/>
        <v>0</v>
      </c>
      <c r="D87" s="44">
        <f t="shared" si="19"/>
        <v>43.579462120159739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671</v>
      </c>
      <c r="K87" s="2">
        <v>0</v>
      </c>
    </row>
    <row r="88" spans="1:11" ht="15">
      <c r="A88" s="27" t="s">
        <v>10</v>
      </c>
      <c r="B88" s="41">
        <f t="shared" si="19"/>
        <v>3006.3700884375207</v>
      </c>
      <c r="C88" s="41">
        <f t="shared" si="19"/>
        <v>0</v>
      </c>
      <c r="D88" s="41">
        <f t="shared" si="19"/>
        <v>198.62991156247941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3205</v>
      </c>
      <c r="K88" s="2">
        <v>0</v>
      </c>
    </row>
    <row r="89" spans="1:11" ht="15">
      <c r="A89" s="28" t="s">
        <v>11</v>
      </c>
      <c r="B89" s="44">
        <f t="shared" si="19"/>
        <v>3.7439999999999998</v>
      </c>
      <c r="C89" s="44">
        <f t="shared" si="19"/>
        <v>0</v>
      </c>
      <c r="D89" s="44">
        <f t="shared" si="19"/>
        <v>0.25600000000000001</v>
      </c>
      <c r="E89" s="44">
        <f t="shared" si="19"/>
        <v>0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4</v>
      </c>
      <c r="K89" s="2">
        <v>0</v>
      </c>
    </row>
    <row r="90" spans="1:11" ht="15">
      <c r="A90" s="27" t="s">
        <v>12</v>
      </c>
      <c r="B90" s="41">
        <f t="shared" si="19"/>
        <v>0</v>
      </c>
      <c r="C90" s="41">
        <f t="shared" si="19"/>
        <v>0</v>
      </c>
      <c r="D90" s="41">
        <f t="shared" si="19"/>
        <v>5.8298475003896351E-2</v>
      </c>
      <c r="E90" s="41">
        <f t="shared" si="19"/>
        <v>33.159868992391246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33.218167467395141</v>
      </c>
      <c r="K90" s="2">
        <v>0</v>
      </c>
    </row>
    <row r="91" spans="1:11" ht="15">
      <c r="A91" s="28" t="s">
        <v>13</v>
      </c>
      <c r="B91" s="44">
        <f t="shared" si="19"/>
        <v>0</v>
      </c>
      <c r="C91" s="44">
        <f t="shared" si="19"/>
        <v>0</v>
      </c>
      <c r="D91" s="44">
        <f t="shared" si="19"/>
        <v>0</v>
      </c>
      <c r="E91" s="44">
        <f t="shared" si="19"/>
        <v>33</v>
      </c>
      <c r="F91" s="44">
        <f t="shared" si="19"/>
        <v>0</v>
      </c>
      <c r="G91" s="44">
        <f t="shared" si="19"/>
        <v>0</v>
      </c>
      <c r="H91" s="45">
        <f t="shared" si="19"/>
        <v>0</v>
      </c>
      <c r="I91" s="40">
        <f t="shared" si="20"/>
        <v>33</v>
      </c>
      <c r="K91" s="2">
        <v>0</v>
      </c>
    </row>
    <row r="92" spans="1:11" ht="15">
      <c r="A92" s="27" t="s">
        <v>14</v>
      </c>
      <c r="B92" s="41">
        <f t="shared" si="19"/>
        <v>0</v>
      </c>
      <c r="C92" s="41">
        <f t="shared" si="19"/>
        <v>1.0939739103944994</v>
      </c>
      <c r="D92" s="41">
        <f t="shared" si="19"/>
        <v>0.15738139406125196</v>
      </c>
      <c r="E92" s="41">
        <f t="shared" si="19"/>
        <v>126.51275183729184</v>
      </c>
      <c r="F92" s="41">
        <f t="shared" si="19"/>
        <v>2096.9381117961184</v>
      </c>
      <c r="G92" s="41">
        <f t="shared" si="19"/>
        <v>0</v>
      </c>
      <c r="H92" s="42">
        <f t="shared" si="19"/>
        <v>0</v>
      </c>
      <c r="I92" s="43">
        <f t="shared" si="20"/>
        <v>2224.7022189378658</v>
      </c>
      <c r="K92" s="2">
        <v>0</v>
      </c>
    </row>
    <row r="93" spans="1:11" ht="15">
      <c r="A93" s="28" t="s">
        <v>15</v>
      </c>
      <c r="B93" s="44">
        <f t="shared" si="19"/>
        <v>11384.765123626841</v>
      </c>
      <c r="C93" s="44">
        <f t="shared" si="19"/>
        <v>8.1161808759713399</v>
      </c>
      <c r="D93" s="44">
        <f t="shared" si="19"/>
        <v>864.11869549718938</v>
      </c>
      <c r="E93" s="44">
        <f t="shared" si="19"/>
        <v>0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12257.000000000002</v>
      </c>
      <c r="K93" s="2">
        <v>0</v>
      </c>
    </row>
    <row r="94" spans="1:11" ht="15">
      <c r="A94" s="27" t="s">
        <v>16</v>
      </c>
      <c r="B94" s="41">
        <f t="shared" si="19"/>
        <v>3003.1683967823792</v>
      </c>
      <c r="C94" s="41">
        <f t="shared" si="19"/>
        <v>133.48299320053843</v>
      </c>
      <c r="D94" s="41">
        <f t="shared" si="19"/>
        <v>180.00176589916634</v>
      </c>
      <c r="E94" s="41">
        <f t="shared" si="19"/>
        <v>63.34684411791617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>SUM(B94:H94)</f>
        <v>3380.0000000000005</v>
      </c>
      <c r="K94" s="2">
        <v>0</v>
      </c>
    </row>
    <row r="95" spans="1:11" ht="15">
      <c r="A95" s="28" t="s">
        <v>17</v>
      </c>
      <c r="B95" s="44">
        <f t="shared" si="19"/>
        <v>840.12733623440704</v>
      </c>
      <c r="C95" s="44">
        <f t="shared" si="19"/>
        <v>1.8239518962620651</v>
      </c>
      <c r="D95" s="44">
        <f t="shared" si="19"/>
        <v>78.800702993637486</v>
      </c>
      <c r="E95" s="44">
        <f t="shared" si="19"/>
        <v>7.248008875693376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928</v>
      </c>
      <c r="K95" s="2">
        <v>0</v>
      </c>
    </row>
    <row r="96" spans="1:11" ht="15">
      <c r="A96" s="27" t="s">
        <v>18</v>
      </c>
      <c r="B96" s="41">
        <f t="shared" si="19"/>
        <v>0</v>
      </c>
      <c r="C96" s="41">
        <f t="shared" si="19"/>
        <v>0</v>
      </c>
      <c r="D96" s="41">
        <f t="shared" si="19"/>
        <v>0</v>
      </c>
      <c r="E96" s="41">
        <f t="shared" si="19"/>
        <v>0</v>
      </c>
      <c r="F96" s="41">
        <f t="shared" si="19"/>
        <v>0</v>
      </c>
      <c r="G96" s="41">
        <f>G590+G616+G642</f>
        <v>0</v>
      </c>
      <c r="H96" s="42">
        <f t="shared" si="19"/>
        <v>0</v>
      </c>
      <c r="I96" s="43">
        <f t="shared" si="20"/>
        <v>0</v>
      </c>
      <c r="K96" s="2">
        <v>0</v>
      </c>
    </row>
    <row r="97" spans="1:11" ht="15">
      <c r="A97" s="28" t="s">
        <v>139</v>
      </c>
      <c r="B97" s="44">
        <f t="shared" si="19"/>
        <v>6818.4187099816108</v>
      </c>
      <c r="C97" s="44">
        <f t="shared" si="19"/>
        <v>412.57955841935484</v>
      </c>
      <c r="D97" s="44">
        <f t="shared" si="19"/>
        <v>1403.7355901188</v>
      </c>
      <c r="E97" s="44">
        <f t="shared" si="19"/>
        <v>63.36040128127631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8698.0942598010406</v>
      </c>
      <c r="K97" s="2">
        <v>0</v>
      </c>
    </row>
    <row r="98" spans="1:11" ht="15">
      <c r="A98" s="27" t="s">
        <v>19</v>
      </c>
      <c r="B98" s="41">
        <f t="shared" si="19"/>
        <v>0</v>
      </c>
      <c r="C98" s="41">
        <f t="shared" si="19"/>
        <v>0</v>
      </c>
      <c r="D98" s="41">
        <f t="shared" si="19"/>
        <v>0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0</v>
      </c>
      <c r="K98" s="2">
        <v>0</v>
      </c>
    </row>
    <row r="99" spans="1:11" ht="15">
      <c r="A99" s="28" t="s">
        <v>20</v>
      </c>
      <c r="B99" s="44">
        <f t="shared" si="19"/>
        <v>0</v>
      </c>
      <c r="C99" s="44">
        <f t="shared" si="19"/>
        <v>0</v>
      </c>
      <c r="D99" s="44">
        <f t="shared" si="19"/>
        <v>0</v>
      </c>
      <c r="E99" s="44">
        <f t="shared" si="19"/>
        <v>0</v>
      </c>
      <c r="F99" s="44">
        <f t="shared" si="19"/>
        <v>0</v>
      </c>
      <c r="G99" s="44">
        <f t="shared" si="19"/>
        <v>0</v>
      </c>
      <c r="H99" s="45">
        <f t="shared" si="19"/>
        <v>0</v>
      </c>
      <c r="I99" s="40">
        <f t="shared" si="20"/>
        <v>0</v>
      </c>
      <c r="K99" s="2">
        <v>0</v>
      </c>
    </row>
    <row r="100" spans="1:11" ht="15">
      <c r="A100" s="27" t="s">
        <v>21</v>
      </c>
      <c r="B100" s="41">
        <f t="shared" si="19"/>
        <v>69.711983440188376</v>
      </c>
      <c r="C100" s="41">
        <f t="shared" si="19"/>
        <v>0</v>
      </c>
      <c r="D100" s="41">
        <f t="shared" si="19"/>
        <v>1.2880165598116191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71</v>
      </c>
      <c r="K100" s="2">
        <v>0</v>
      </c>
    </row>
    <row r="101" spans="1:11" ht="15">
      <c r="A101" s="29" t="s">
        <v>59</v>
      </c>
      <c r="B101" s="44">
        <f t="shared" si="19"/>
        <v>10242.019988083786</v>
      </c>
      <c r="C101" s="44">
        <f t="shared" si="19"/>
        <v>18.935486148914443</v>
      </c>
      <c r="D101" s="44">
        <f t="shared" si="19"/>
        <v>1279.0445257672995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11540</v>
      </c>
      <c r="K101" s="2">
        <v>0</v>
      </c>
    </row>
    <row r="102" spans="1:11" ht="15">
      <c r="A102" s="27" t="s">
        <v>22</v>
      </c>
      <c r="B102" s="41">
        <f t="shared" ref="B102:H105" si="21">B596+B622+B648</f>
        <v>502.41828273116397</v>
      </c>
      <c r="C102" s="41">
        <f t="shared" si="21"/>
        <v>0</v>
      </c>
      <c r="D102" s="41">
        <f t="shared" si="21"/>
        <v>37.461973373022744</v>
      </c>
      <c r="E102" s="41">
        <f t="shared" si="21"/>
        <v>0</v>
      </c>
      <c r="F102" s="41">
        <f t="shared" si="21"/>
        <v>48.8910928758133</v>
      </c>
      <c r="G102" s="41">
        <f t="shared" si="21"/>
        <v>0</v>
      </c>
      <c r="H102" s="42">
        <f t="shared" si="21"/>
        <v>0</v>
      </c>
      <c r="I102" s="43">
        <f t="shared" si="20"/>
        <v>588.77134898000008</v>
      </c>
      <c r="K102" s="2">
        <v>0</v>
      </c>
    </row>
    <row r="103" spans="1:11" ht="15">
      <c r="A103" s="29" t="s">
        <v>23</v>
      </c>
      <c r="B103" s="44">
        <f t="shared" si="21"/>
        <v>568.64436741722716</v>
      </c>
      <c r="C103" s="44">
        <f t="shared" si="21"/>
        <v>0</v>
      </c>
      <c r="D103" s="44">
        <f t="shared" si="21"/>
        <v>301.80608101957938</v>
      </c>
      <c r="E103" s="44">
        <f t="shared" si="21"/>
        <v>0</v>
      </c>
      <c r="F103" s="44">
        <f t="shared" si="21"/>
        <v>0</v>
      </c>
      <c r="G103" s="44">
        <f t="shared" si="21"/>
        <v>0</v>
      </c>
      <c r="H103" s="45">
        <f t="shared" si="21"/>
        <v>0</v>
      </c>
      <c r="I103" s="40">
        <f t="shared" si="20"/>
        <v>870.45044843680648</v>
      </c>
      <c r="K103" s="2">
        <v>0</v>
      </c>
    </row>
    <row r="104" spans="1:11" ht="15">
      <c r="A104" s="27" t="s">
        <v>24</v>
      </c>
      <c r="B104" s="41">
        <f t="shared" si="21"/>
        <v>2922.0274062355356</v>
      </c>
      <c r="C104" s="41">
        <f t="shared" si="21"/>
        <v>3.0429636844646515</v>
      </c>
      <c r="D104" s="41">
        <f t="shared" si="21"/>
        <v>558.71803007999995</v>
      </c>
      <c r="E104" s="41">
        <f t="shared" si="21"/>
        <v>0</v>
      </c>
      <c r="F104" s="41">
        <f t="shared" si="21"/>
        <v>0</v>
      </c>
      <c r="G104" s="41">
        <f t="shared" si="21"/>
        <v>0</v>
      </c>
      <c r="H104" s="42">
        <f t="shared" si="21"/>
        <v>0</v>
      </c>
      <c r="I104" s="43">
        <f t="shared" si="20"/>
        <v>3483.7884000000004</v>
      </c>
      <c r="K104" s="2">
        <v>0</v>
      </c>
    </row>
    <row r="105" spans="1:11" ht="15.75" thickBot="1">
      <c r="A105" s="29" t="s">
        <v>25</v>
      </c>
      <c r="B105" s="44">
        <f t="shared" si="21"/>
        <v>2015.9650896071764</v>
      </c>
      <c r="C105" s="44">
        <f t="shared" si="21"/>
        <v>0.3618492570429746</v>
      </c>
      <c r="D105" s="44">
        <f t="shared" si="21"/>
        <v>2827.9536074476619</v>
      </c>
      <c r="E105" s="44">
        <f t="shared" si="21"/>
        <v>4844.4981480389733</v>
      </c>
      <c r="F105" s="44">
        <f t="shared" si="21"/>
        <v>0</v>
      </c>
      <c r="G105" s="44">
        <f t="shared" si="21"/>
        <v>2401.4258011135344</v>
      </c>
      <c r="H105" s="45">
        <f t="shared" si="21"/>
        <v>2.5015045356103069</v>
      </c>
      <c r="I105" s="40">
        <f t="shared" si="20"/>
        <v>12092.706</v>
      </c>
      <c r="K105" s="2">
        <v>0</v>
      </c>
    </row>
    <row r="106" spans="1:11" ht="15">
      <c r="A106" s="30" t="s">
        <v>26</v>
      </c>
      <c r="B106" s="46">
        <f>SUM(B85:B105)</f>
        <v>42369.472956882149</v>
      </c>
      <c r="C106" s="46">
        <f t="shared" ref="C106:H106" si="22">SUM(C85:C105)</f>
        <v>579.43695739294333</v>
      </c>
      <c r="D106" s="46">
        <f t="shared" si="22"/>
        <v>7805.9383958834005</v>
      </c>
      <c r="E106" s="46">
        <f t="shared" si="22"/>
        <v>5171.1260231435426</v>
      </c>
      <c r="F106" s="46">
        <f t="shared" si="22"/>
        <v>2145.8292046719316</v>
      </c>
      <c r="G106" s="46">
        <f t="shared" si="22"/>
        <v>2401.4258011135344</v>
      </c>
      <c r="H106" s="47">
        <f t="shared" si="22"/>
        <v>2.5015045356103069</v>
      </c>
      <c r="I106" s="48">
        <f>SUM(I85:I105)</f>
        <v>60475.730843623103</v>
      </c>
      <c r="K106" s="2">
        <v>0</v>
      </c>
    </row>
    <row r="107" spans="1:11" ht="15" thickBot="1">
      <c r="A107" s="31" t="s">
        <v>86</v>
      </c>
      <c r="B107" s="49">
        <f>IF($I106=0,"-",B106/$I106)</f>
        <v>0.7006029090651299</v>
      </c>
      <c r="C107" s="49">
        <f t="shared" ref="C107:H107" si="23">IF($I106=0,"-",C106/$I106)</f>
        <v>9.5813138478845258E-3</v>
      </c>
      <c r="D107" s="49">
        <f t="shared" si="23"/>
        <v>0.12907555290349174</v>
      </c>
      <c r="E107" s="49">
        <f t="shared" si="23"/>
        <v>8.5507458132501671E-2</v>
      </c>
      <c r="F107" s="49">
        <f t="shared" si="23"/>
        <v>3.5482484870179951E-2</v>
      </c>
      <c r="G107" s="49">
        <f t="shared" si="23"/>
        <v>3.9708917405613366E-2</v>
      </c>
      <c r="H107" s="49">
        <f t="shared" si="23"/>
        <v>4.1363775198990913E-5</v>
      </c>
      <c r="I107" s="49">
        <f>SUM(B107:H107)</f>
        <v>1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9</v>
      </c>
      <c r="B113" s="44">
        <v>0</v>
      </c>
      <c r="C113" s="44">
        <v>0</v>
      </c>
      <c r="D113" s="44">
        <v>0</v>
      </c>
      <c r="E113" s="44">
        <v>0</v>
      </c>
      <c r="F113" s="397"/>
      <c r="G113" s="44">
        <v>0</v>
      </c>
      <c r="H113" s="45">
        <v>0</v>
      </c>
      <c r="I113" s="40">
        <f t="shared" si="24"/>
        <v>0</v>
      </c>
    </row>
    <row r="114" spans="1:9" ht="15">
      <c r="A114" s="27" t="s">
        <v>10</v>
      </c>
      <c r="B114" s="41">
        <v>1.1794559634468571E-3</v>
      </c>
      <c r="C114" s="41">
        <v>0</v>
      </c>
      <c r="D114" s="41">
        <v>2950.9988205440363</v>
      </c>
      <c r="E114" s="41">
        <v>0</v>
      </c>
      <c r="F114" s="397"/>
      <c r="G114" s="41">
        <v>0</v>
      </c>
      <c r="H114" s="42">
        <v>0</v>
      </c>
      <c r="I114" s="43">
        <f t="shared" si="24"/>
        <v>2951</v>
      </c>
    </row>
    <row r="115" spans="1:9" ht="15">
      <c r="A115" s="28" t="s">
        <v>11</v>
      </c>
      <c r="B115" s="44">
        <v>0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24"/>
        <v>0</v>
      </c>
    </row>
    <row r="116" spans="1:9" ht="15">
      <c r="A116" s="27" t="s">
        <v>12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13</v>
      </c>
      <c r="B117" s="44">
        <v>0</v>
      </c>
      <c r="C117" s="44">
        <v>0</v>
      </c>
      <c r="D117" s="44">
        <v>0</v>
      </c>
      <c r="E117" s="44">
        <v>0</v>
      </c>
      <c r="F117" s="397"/>
      <c r="G117" s="44">
        <v>0</v>
      </c>
      <c r="H117" s="45">
        <v>0</v>
      </c>
      <c r="I117" s="40">
        <f t="shared" si="24"/>
        <v>0</v>
      </c>
    </row>
    <row r="118" spans="1:9" ht="15">
      <c r="A118" s="27" t="s">
        <v>14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15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16</v>
      </c>
      <c r="B120" s="41">
        <v>0</v>
      </c>
      <c r="C120" s="41">
        <v>0</v>
      </c>
      <c r="D120" s="41">
        <v>0</v>
      </c>
      <c r="E120" s="41">
        <v>0</v>
      </c>
      <c r="F120" s="397"/>
      <c r="G120" s="41">
        <v>0</v>
      </c>
      <c r="H120" s="42">
        <v>0</v>
      </c>
      <c r="I120" s="43">
        <f t="shared" si="24"/>
        <v>0</v>
      </c>
    </row>
    <row r="121" spans="1:9" ht="15">
      <c r="A121" s="28" t="s">
        <v>17</v>
      </c>
      <c r="B121" s="44">
        <v>0</v>
      </c>
      <c r="C121" s="44">
        <v>0</v>
      </c>
      <c r="D121" s="44">
        <v>0</v>
      </c>
      <c r="E121" s="44">
        <v>0</v>
      </c>
      <c r="F121" s="397"/>
      <c r="G121" s="44">
        <v>0</v>
      </c>
      <c r="H121" s="45">
        <v>0</v>
      </c>
      <c r="I121" s="40">
        <f t="shared" si="24"/>
        <v>0</v>
      </c>
    </row>
    <row r="122" spans="1:9" ht="15">
      <c r="A122" s="27" t="s">
        <v>18</v>
      </c>
      <c r="B122" s="41">
        <v>0</v>
      </c>
      <c r="C122" s="41">
        <v>0</v>
      </c>
      <c r="D122" s="41">
        <v>0</v>
      </c>
      <c r="E122" s="41">
        <v>0</v>
      </c>
      <c r="F122" s="397"/>
      <c r="G122" s="41">
        <v>0</v>
      </c>
      <c r="H122" s="42">
        <v>0</v>
      </c>
      <c r="I122" s="43">
        <f t="shared" si="24"/>
        <v>0</v>
      </c>
    </row>
    <row r="123" spans="1:9" ht="15">
      <c r="A123" s="28" t="s">
        <v>139</v>
      </c>
      <c r="B123" s="44">
        <v>93.353393520906849</v>
      </c>
      <c r="C123" s="44">
        <v>1340.3853829818279</v>
      </c>
      <c r="D123" s="44">
        <v>3522.858001619521</v>
      </c>
      <c r="E123" s="44">
        <v>0.40322187774466156</v>
      </c>
      <c r="F123" s="397"/>
      <c r="G123" s="44">
        <v>0</v>
      </c>
      <c r="H123" s="45">
        <v>0</v>
      </c>
      <c r="I123" s="40">
        <f t="shared" si="24"/>
        <v>4957</v>
      </c>
    </row>
    <row r="124" spans="1:9" ht="15">
      <c r="A124" s="27" t="s">
        <v>19</v>
      </c>
      <c r="B124" s="41">
        <v>8.1130732263628785E-4</v>
      </c>
      <c r="C124" s="41">
        <v>1.6496921308905912</v>
      </c>
      <c r="D124" s="41">
        <v>720.46439815001554</v>
      </c>
      <c r="E124" s="41">
        <v>0</v>
      </c>
      <c r="F124" s="397"/>
      <c r="G124" s="41">
        <v>0</v>
      </c>
      <c r="H124" s="42">
        <v>0</v>
      </c>
      <c r="I124" s="43">
        <f>SUM(B124:H124)</f>
        <v>722.1149015882288</v>
      </c>
    </row>
    <row r="125" spans="1:9" ht="15">
      <c r="A125" s="28" t="s">
        <v>20</v>
      </c>
      <c r="B125" s="44">
        <v>8.9643254558946397E-4</v>
      </c>
      <c r="C125" s="44">
        <v>7.175014805196156</v>
      </c>
      <c r="D125" s="44">
        <v>3133.5196589392808</v>
      </c>
      <c r="E125" s="44">
        <v>0</v>
      </c>
      <c r="F125" s="397"/>
      <c r="G125" s="44">
        <v>0</v>
      </c>
      <c r="H125" s="45">
        <v>0</v>
      </c>
      <c r="I125" s="40">
        <f t="shared" si="24"/>
        <v>3140.6955701770225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59</v>
      </c>
      <c r="B127" s="44">
        <v>0</v>
      </c>
      <c r="C127" s="44">
        <v>0</v>
      </c>
      <c r="D127" s="44">
        <v>0</v>
      </c>
      <c r="E127" s="44">
        <v>0</v>
      </c>
      <c r="F127" s="397"/>
      <c r="G127" s="44">
        <v>0</v>
      </c>
      <c r="H127" s="45">
        <v>0</v>
      </c>
      <c r="I127" s="40">
        <f t="shared" si="24"/>
        <v>0</v>
      </c>
    </row>
    <row r="128" spans="1:9" ht="15">
      <c r="A128" s="27" t="s">
        <v>22</v>
      </c>
      <c r="B128" s="41">
        <v>0</v>
      </c>
      <c r="C128" s="41">
        <v>0</v>
      </c>
      <c r="D128" s="41">
        <v>0</v>
      </c>
      <c r="E128" s="41">
        <v>0</v>
      </c>
      <c r="F128" s="397"/>
      <c r="G128" s="41">
        <v>0</v>
      </c>
      <c r="H128" s="42">
        <v>0</v>
      </c>
      <c r="I128" s="43">
        <f t="shared" si="24"/>
        <v>0</v>
      </c>
    </row>
    <row r="129" spans="1:9" ht="15">
      <c r="A129" s="29" t="s">
        <v>23</v>
      </c>
      <c r="B129" s="44">
        <v>0</v>
      </c>
      <c r="C129" s="44">
        <v>0</v>
      </c>
      <c r="D129" s="44">
        <v>0</v>
      </c>
      <c r="E129" s="44">
        <v>0</v>
      </c>
      <c r="F129" s="397"/>
      <c r="G129" s="44">
        <v>0</v>
      </c>
      <c r="H129" s="45">
        <v>0</v>
      </c>
      <c r="I129" s="40">
        <f t="shared" si="24"/>
        <v>0</v>
      </c>
    </row>
    <row r="130" spans="1:9" ht="15">
      <c r="A130" s="27" t="s">
        <v>24</v>
      </c>
      <c r="B130" s="41">
        <v>5.5512512220492992E-2</v>
      </c>
      <c r="C130" s="41">
        <v>0</v>
      </c>
      <c r="D130" s="41">
        <v>0.29368748777950698</v>
      </c>
      <c r="E130" s="41">
        <v>0</v>
      </c>
      <c r="F130" s="397"/>
      <c r="G130" s="41">
        <v>0</v>
      </c>
      <c r="H130" s="42">
        <v>0</v>
      </c>
      <c r="I130" s="43">
        <f t="shared" si="24"/>
        <v>0.34919999999999995</v>
      </c>
    </row>
    <row r="131" spans="1:9" ht="15.75" thickBot="1">
      <c r="A131" s="29" t="s">
        <v>25</v>
      </c>
      <c r="B131" s="44">
        <v>25.5192128611885</v>
      </c>
      <c r="C131" s="44">
        <v>0</v>
      </c>
      <c r="D131" s="44">
        <v>0</v>
      </c>
      <c r="E131" s="44">
        <v>2271.6201371917668</v>
      </c>
      <c r="F131" s="398"/>
      <c r="G131" s="44">
        <v>735.35304994704495</v>
      </c>
      <c r="H131" s="45">
        <v>0</v>
      </c>
      <c r="I131" s="40">
        <f t="shared" si="24"/>
        <v>3032.4924000000001</v>
      </c>
    </row>
    <row r="132" spans="1:9" ht="15">
      <c r="A132" s="30" t="s">
        <v>26</v>
      </c>
      <c r="B132" s="46">
        <f>SUM(B111:B131)</f>
        <v>118.93100609014752</v>
      </c>
      <c r="C132" s="46">
        <f t="shared" ref="C132:D132" si="25">SUM(C111:C131)</f>
        <v>1349.2100899179145</v>
      </c>
      <c r="D132" s="46">
        <f t="shared" si="25"/>
        <v>10328.134566740633</v>
      </c>
      <c r="E132" s="46">
        <f>SUM(E111:E131)</f>
        <v>2272.0233590695116</v>
      </c>
      <c r="F132" s="46">
        <f t="shared" ref="F132:H132" si="26">SUM(F111:F131)</f>
        <v>0</v>
      </c>
      <c r="G132" s="46">
        <f t="shared" si="26"/>
        <v>735.35304994704495</v>
      </c>
      <c r="H132" s="47">
        <f t="shared" si="26"/>
        <v>0</v>
      </c>
      <c r="I132" s="48">
        <f>SUM(I111:I131)</f>
        <v>14803.652071765253</v>
      </c>
    </row>
    <row r="133" spans="1:9" ht="15" thickBot="1">
      <c r="A133" s="31" t="s">
        <v>86</v>
      </c>
      <c r="B133" s="49">
        <f>IF($I132=0,"-",B132/$I132)</f>
        <v>8.0338963327152603E-3</v>
      </c>
      <c r="C133" s="49">
        <f t="shared" ref="C133:H133" si="27">IF($I132=0,"-",C132/$I132)</f>
        <v>9.1140353973276592E-2</v>
      </c>
      <c r="D133" s="49">
        <f t="shared" si="27"/>
        <v>0.69767477083842733</v>
      </c>
      <c r="E133" s="49">
        <f t="shared" si="27"/>
        <v>0.15347721954387877</v>
      </c>
      <c r="F133" s="49">
        <f t="shared" si="27"/>
        <v>0</v>
      </c>
      <c r="G133" s="49">
        <f t="shared" si="27"/>
        <v>4.967375931170194E-2</v>
      </c>
      <c r="H133" s="49">
        <f t="shared" si="27"/>
        <v>0</v>
      </c>
      <c r="I133" s="49">
        <f>SUM(B133:H133)</f>
        <v>0.99999999999999989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1256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1256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8">SUM(B138:H138)</f>
        <v>0</v>
      </c>
    </row>
    <row r="139" spans="1:9" ht="15">
      <c r="A139" s="28" t="s">
        <v>9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28"/>
        <v>0</v>
      </c>
    </row>
    <row r="140" spans="1:9" ht="15">
      <c r="A140" s="27" t="s">
        <v>10</v>
      </c>
      <c r="B140" s="41">
        <v>0</v>
      </c>
      <c r="C140" s="41">
        <v>0</v>
      </c>
      <c r="D140" s="41">
        <v>168</v>
      </c>
      <c r="E140" s="41">
        <v>0</v>
      </c>
      <c r="F140" s="397"/>
      <c r="G140" s="41">
        <v>0</v>
      </c>
      <c r="H140" s="42">
        <v>0</v>
      </c>
      <c r="I140" s="43">
        <f t="shared" si="28"/>
        <v>168</v>
      </c>
    </row>
    <row r="141" spans="1:9" ht="15">
      <c r="A141" s="28" t="s">
        <v>11</v>
      </c>
      <c r="B141" s="44">
        <v>0</v>
      </c>
      <c r="C141" s="44">
        <v>0</v>
      </c>
      <c r="D141" s="44">
        <v>0</v>
      </c>
      <c r="E141" s="44">
        <v>0</v>
      </c>
      <c r="F141" s="397"/>
      <c r="G141" s="44">
        <v>0</v>
      </c>
      <c r="H141" s="45">
        <v>0</v>
      </c>
      <c r="I141" s="40">
        <f t="shared" si="28"/>
        <v>0</v>
      </c>
    </row>
    <row r="142" spans="1:9" ht="15">
      <c r="A142" s="27" t="s">
        <v>12</v>
      </c>
      <c r="B142" s="41">
        <v>0</v>
      </c>
      <c r="C142" s="41">
        <v>0</v>
      </c>
      <c r="D142" s="41">
        <v>0</v>
      </c>
      <c r="E142" s="41">
        <v>0</v>
      </c>
      <c r="F142" s="397"/>
      <c r="G142" s="41">
        <v>0</v>
      </c>
      <c r="H142" s="42">
        <v>0</v>
      </c>
      <c r="I142" s="43">
        <f t="shared" si="28"/>
        <v>0</v>
      </c>
    </row>
    <row r="143" spans="1:9" ht="15">
      <c r="A143" s="28" t="s">
        <v>13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28"/>
        <v>0</v>
      </c>
    </row>
    <row r="144" spans="1:9" ht="15">
      <c r="A144" s="27" t="s">
        <v>14</v>
      </c>
      <c r="B144" s="41">
        <v>0</v>
      </c>
      <c r="C144" s="41">
        <v>0</v>
      </c>
      <c r="D144" s="41">
        <v>3.1045772695768514</v>
      </c>
      <c r="E144" s="41">
        <v>3.3958639283693053</v>
      </c>
      <c r="F144" s="397"/>
      <c r="G144" s="41">
        <v>0</v>
      </c>
      <c r="H144" s="42">
        <v>0</v>
      </c>
      <c r="I144" s="43">
        <f t="shared" si="28"/>
        <v>6.5004411979461567</v>
      </c>
    </row>
    <row r="145" spans="1:9" ht="15">
      <c r="A145" s="28" t="s">
        <v>15</v>
      </c>
      <c r="B145" s="44">
        <v>0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8"/>
        <v>0</v>
      </c>
    </row>
    <row r="146" spans="1:9" ht="15">
      <c r="A146" s="27" t="s">
        <v>16</v>
      </c>
      <c r="B146" s="41">
        <v>19.766909059151207</v>
      </c>
      <c r="C146" s="41">
        <v>167.44325215722748</v>
      </c>
      <c r="D146" s="41">
        <v>9.7898387836213008</v>
      </c>
      <c r="E146" s="41">
        <v>0</v>
      </c>
      <c r="F146" s="397"/>
      <c r="G146" s="41">
        <v>0</v>
      </c>
      <c r="H146" s="42">
        <v>0</v>
      </c>
      <c r="I146" s="43">
        <f t="shared" si="28"/>
        <v>196.99999999999997</v>
      </c>
    </row>
    <row r="147" spans="1:9" ht="15">
      <c r="A147" s="28" t="s">
        <v>17</v>
      </c>
      <c r="B147" s="44">
        <v>0</v>
      </c>
      <c r="C147" s="44">
        <v>0</v>
      </c>
      <c r="D147" s="44">
        <v>0</v>
      </c>
      <c r="E147" s="44">
        <v>0</v>
      </c>
      <c r="F147" s="397"/>
      <c r="G147" s="44">
        <v>0</v>
      </c>
      <c r="H147" s="45">
        <v>0</v>
      </c>
      <c r="I147" s="40">
        <f t="shared" si="28"/>
        <v>0</v>
      </c>
    </row>
    <row r="148" spans="1:9" ht="15">
      <c r="A148" s="27" t="s">
        <v>18</v>
      </c>
      <c r="B148" s="41">
        <v>0</v>
      </c>
      <c r="C148" s="41">
        <v>0</v>
      </c>
      <c r="D148" s="41">
        <v>0</v>
      </c>
      <c r="E148" s="41">
        <v>0</v>
      </c>
      <c r="F148" s="397"/>
      <c r="G148" s="41">
        <v>0</v>
      </c>
      <c r="H148" s="42">
        <v>0</v>
      </c>
      <c r="I148" s="43">
        <f t="shared" si="28"/>
        <v>0</v>
      </c>
    </row>
    <row r="149" spans="1:9" ht="15">
      <c r="A149" s="28" t="s">
        <v>139</v>
      </c>
      <c r="B149" s="44">
        <v>98.469253074113553</v>
      </c>
      <c r="C149" s="44">
        <v>4510.7868460196187</v>
      </c>
      <c r="D149" s="44">
        <v>938.74390090626787</v>
      </c>
      <c r="E149" s="44">
        <v>0</v>
      </c>
      <c r="F149" s="397"/>
      <c r="G149" s="44">
        <v>0</v>
      </c>
      <c r="H149" s="45">
        <v>0</v>
      </c>
      <c r="I149" s="40">
        <f>SUM(B149:H149)</f>
        <v>5548</v>
      </c>
    </row>
    <row r="150" spans="1:9" ht="15">
      <c r="A150" s="27" t="s">
        <v>19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8"/>
        <v>0</v>
      </c>
    </row>
    <row r="151" spans="1:9" ht="15">
      <c r="A151" s="28" t="s">
        <v>20</v>
      </c>
      <c r="B151" s="44">
        <v>0</v>
      </c>
      <c r="C151" s="44">
        <v>0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8"/>
        <v>0</v>
      </c>
    </row>
    <row r="152" spans="1:9" ht="15">
      <c r="A152" s="27" t="s">
        <v>21</v>
      </c>
      <c r="B152" s="41">
        <v>0</v>
      </c>
      <c r="C152" s="41">
        <v>1872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1872</v>
      </c>
    </row>
    <row r="153" spans="1:9" ht="15">
      <c r="A153" s="29" t="s">
        <v>59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8"/>
        <v>0</v>
      </c>
    </row>
    <row r="154" spans="1:9" ht="15">
      <c r="A154" s="27" t="s">
        <v>22</v>
      </c>
      <c r="B154" s="41">
        <v>0</v>
      </c>
      <c r="C154" s="41">
        <v>1722</v>
      </c>
      <c r="D154" s="41">
        <v>0</v>
      </c>
      <c r="E154" s="41">
        <v>0</v>
      </c>
      <c r="F154" s="397"/>
      <c r="G154" s="41">
        <v>0</v>
      </c>
      <c r="H154" s="42">
        <v>0</v>
      </c>
      <c r="I154" s="43">
        <f t="shared" si="28"/>
        <v>1722</v>
      </c>
    </row>
    <row r="155" spans="1:9" ht="15">
      <c r="A155" s="29" t="s">
        <v>23</v>
      </c>
      <c r="B155" s="44">
        <v>0</v>
      </c>
      <c r="C155" s="44">
        <v>0</v>
      </c>
      <c r="D155" s="44">
        <v>0</v>
      </c>
      <c r="E155" s="44">
        <v>0</v>
      </c>
      <c r="F155" s="397"/>
      <c r="G155" s="44">
        <v>0</v>
      </c>
      <c r="H155" s="45">
        <v>0</v>
      </c>
      <c r="I155" s="40">
        <f t="shared" si="28"/>
        <v>0</v>
      </c>
    </row>
    <row r="156" spans="1:9" ht="15">
      <c r="A156" s="27" t="s">
        <v>24</v>
      </c>
      <c r="B156" s="41">
        <v>115.51780293297317</v>
      </c>
      <c r="C156" s="41">
        <v>0</v>
      </c>
      <c r="D156" s="41">
        <v>4.7329970670268287</v>
      </c>
      <c r="E156" s="41">
        <v>0</v>
      </c>
      <c r="F156" s="397"/>
      <c r="G156" s="41">
        <v>0</v>
      </c>
      <c r="H156" s="42">
        <v>0</v>
      </c>
      <c r="I156" s="43">
        <f t="shared" si="28"/>
        <v>120.2508</v>
      </c>
    </row>
    <row r="157" spans="1:9" ht="15.75" thickBot="1">
      <c r="A157" s="29" t="s">
        <v>25</v>
      </c>
      <c r="B157" s="44">
        <v>20.75277714816114</v>
      </c>
      <c r="C157" s="44">
        <v>0.1142197522258101</v>
      </c>
      <c r="D157" s="44">
        <v>95.283069138039309</v>
      </c>
      <c r="E157" s="44">
        <v>2113.615574650707</v>
      </c>
      <c r="F157" s="398"/>
      <c r="G157" s="44">
        <v>40.328139017127882</v>
      </c>
      <c r="H157" s="45">
        <v>250.48582029373858</v>
      </c>
      <c r="I157" s="40">
        <f t="shared" si="28"/>
        <v>2520.5795999999996</v>
      </c>
    </row>
    <row r="158" spans="1:9" ht="15">
      <c r="A158" s="30" t="s">
        <v>26</v>
      </c>
      <c r="B158" s="46">
        <f>SUM(B137:B157)</f>
        <v>254.50674221439905</v>
      </c>
      <c r="C158" s="46">
        <f t="shared" ref="C158:H158" si="29">SUM(C137:C157)</f>
        <v>9528.3443179290716</v>
      </c>
      <c r="D158" s="46">
        <f t="shared" si="29"/>
        <v>1219.6543831645322</v>
      </c>
      <c r="E158" s="46">
        <f t="shared" si="29"/>
        <v>2117.0114385790762</v>
      </c>
      <c r="F158" s="46">
        <f t="shared" si="29"/>
        <v>0</v>
      </c>
      <c r="G158" s="46">
        <f t="shared" si="29"/>
        <v>40.328139017127882</v>
      </c>
      <c r="H158" s="47">
        <f t="shared" si="29"/>
        <v>250.48582029373858</v>
      </c>
      <c r="I158" s="48">
        <f>SUM(I137:I157)</f>
        <v>13410.330841197945</v>
      </c>
    </row>
    <row r="159" spans="1:9" ht="15" thickBot="1">
      <c r="A159" s="31" t="s">
        <v>86</v>
      </c>
      <c r="B159" s="49">
        <f>IF($I158=0,"-",B158/$I158)</f>
        <v>1.8978408901928624E-2</v>
      </c>
      <c r="C159" s="49">
        <f t="shared" ref="C159:H159" si="30">IF($I158=0,"-",C158/$I158)</f>
        <v>0.71052268812466557</v>
      </c>
      <c r="D159" s="49">
        <f t="shared" si="30"/>
        <v>9.0948866035252901E-2</v>
      </c>
      <c r="E159" s="49">
        <f t="shared" si="30"/>
        <v>0.15786422152057536</v>
      </c>
      <c r="F159" s="49">
        <f t="shared" si="30"/>
        <v>0</v>
      </c>
      <c r="G159" s="49">
        <f t="shared" si="30"/>
        <v>3.007244153383271E-3</v>
      </c>
      <c r="H159" s="49">
        <f t="shared" si="30"/>
        <v>1.8678571264194307E-2</v>
      </c>
      <c r="I159" s="49">
        <f>SUM(B159:H159)</f>
        <v>0.99999999999999989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8" t="s">
        <v>9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1"/>
        <v>0</v>
      </c>
    </row>
    <row r="166" spans="1:9" ht="15">
      <c r="A166" s="27" t="s">
        <v>10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1"/>
        <v>0</v>
      </c>
    </row>
    <row r="167" spans="1:9" ht="15">
      <c r="A167" s="28" t="s">
        <v>11</v>
      </c>
      <c r="B167" s="44">
        <v>0</v>
      </c>
      <c r="C167" s="44">
        <v>0</v>
      </c>
      <c r="D167" s="44">
        <v>0</v>
      </c>
      <c r="E167" s="44">
        <v>0</v>
      </c>
      <c r="F167" s="397"/>
      <c r="G167" s="44">
        <v>0</v>
      </c>
      <c r="H167" s="45">
        <v>0</v>
      </c>
      <c r="I167" s="40">
        <f t="shared" si="31"/>
        <v>0</v>
      </c>
    </row>
    <row r="168" spans="1:9" ht="15">
      <c r="A168" s="27" t="s">
        <v>12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31"/>
        <v>0</v>
      </c>
    </row>
    <row r="169" spans="1:9" ht="15">
      <c r="A169" s="28" t="s">
        <v>13</v>
      </c>
      <c r="B169" s="44">
        <v>0</v>
      </c>
      <c r="C169" s="44">
        <v>0</v>
      </c>
      <c r="D169" s="44">
        <v>0</v>
      </c>
      <c r="E169" s="44">
        <v>0</v>
      </c>
      <c r="F169" s="397"/>
      <c r="G169" s="44">
        <v>0</v>
      </c>
      <c r="H169" s="45">
        <v>0</v>
      </c>
      <c r="I169" s="40">
        <f t="shared" si="31"/>
        <v>0</v>
      </c>
    </row>
    <row r="170" spans="1:9" ht="15">
      <c r="A170" s="27" t="s">
        <v>14</v>
      </c>
      <c r="B170" s="41">
        <v>0</v>
      </c>
      <c r="C170" s="41">
        <v>0</v>
      </c>
      <c r="D170" s="41">
        <v>0</v>
      </c>
      <c r="E170" s="41">
        <v>0.39699003034216751</v>
      </c>
      <c r="F170" s="397"/>
      <c r="G170" s="41">
        <v>0</v>
      </c>
      <c r="H170" s="42">
        <v>0</v>
      </c>
      <c r="I170" s="43">
        <f t="shared" si="31"/>
        <v>0.39699003034216751</v>
      </c>
    </row>
    <row r="171" spans="1:9" ht="15">
      <c r="A171" s="28" t="s">
        <v>15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1"/>
        <v>0</v>
      </c>
    </row>
    <row r="172" spans="1:9" ht="15">
      <c r="A172" s="27" t="s">
        <v>16</v>
      </c>
      <c r="B172" s="41">
        <v>1.1434141413344172</v>
      </c>
      <c r="C172" s="41">
        <v>0</v>
      </c>
      <c r="D172" s="41">
        <v>2.8565858586655826</v>
      </c>
      <c r="E172" s="41">
        <v>0</v>
      </c>
      <c r="F172" s="397"/>
      <c r="G172" s="41">
        <v>0</v>
      </c>
      <c r="H172" s="42">
        <v>0</v>
      </c>
      <c r="I172" s="43">
        <f>SUM(B172:H172)</f>
        <v>4</v>
      </c>
    </row>
    <row r="173" spans="1:9" ht="15">
      <c r="A173" s="28" t="s">
        <v>17</v>
      </c>
      <c r="B173" s="44">
        <v>0</v>
      </c>
      <c r="C173" s="44">
        <v>0</v>
      </c>
      <c r="D173" s="44">
        <v>170</v>
      </c>
      <c r="E173" s="44">
        <v>0</v>
      </c>
      <c r="F173" s="397"/>
      <c r="G173" s="44">
        <v>0</v>
      </c>
      <c r="H173" s="45">
        <v>0</v>
      </c>
      <c r="I173" s="40">
        <f t="shared" si="31"/>
        <v>170</v>
      </c>
    </row>
    <row r="174" spans="1:9" ht="15">
      <c r="A174" s="27" t="s">
        <v>18</v>
      </c>
      <c r="B174" s="41">
        <v>0</v>
      </c>
      <c r="C174" s="41">
        <v>0</v>
      </c>
      <c r="D174" s="41">
        <v>0</v>
      </c>
      <c r="E174" s="41">
        <v>0</v>
      </c>
      <c r="F174" s="397"/>
      <c r="G174" s="41">
        <v>0</v>
      </c>
      <c r="H174" s="42">
        <v>0</v>
      </c>
      <c r="I174" s="43">
        <f t="shared" si="31"/>
        <v>0</v>
      </c>
    </row>
    <row r="175" spans="1:9" ht="15">
      <c r="A175" s="28" t="s">
        <v>139</v>
      </c>
      <c r="B175" s="44">
        <v>51.232517268102917</v>
      </c>
      <c r="C175" s="44">
        <v>26.683602743803604</v>
      </c>
      <c r="D175" s="44">
        <v>888.08387998809349</v>
      </c>
      <c r="E175" s="44">
        <v>0</v>
      </c>
      <c r="F175" s="397"/>
      <c r="G175" s="44">
        <v>0</v>
      </c>
      <c r="H175" s="45">
        <v>0</v>
      </c>
      <c r="I175" s="40">
        <f>SUM(B175:H175)</f>
        <v>966</v>
      </c>
    </row>
    <row r="176" spans="1:9" ht="15">
      <c r="A176" s="27" t="s">
        <v>19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1"/>
        <v>0</v>
      </c>
    </row>
    <row r="177" spans="1:9" ht="15">
      <c r="A177" s="28" t="s">
        <v>20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1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59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1"/>
        <v>0</v>
      </c>
    </row>
    <row r="180" spans="1:9" ht="15">
      <c r="A180" s="27" t="s">
        <v>22</v>
      </c>
      <c r="B180" s="41">
        <v>0</v>
      </c>
      <c r="C180" s="41">
        <v>0</v>
      </c>
      <c r="D180" s="41">
        <v>0</v>
      </c>
      <c r="E180" s="41">
        <v>0</v>
      </c>
      <c r="F180" s="397"/>
      <c r="G180" s="41">
        <v>0</v>
      </c>
      <c r="H180" s="42">
        <v>0</v>
      </c>
      <c r="I180" s="43">
        <f t="shared" si="31"/>
        <v>0</v>
      </c>
    </row>
    <row r="181" spans="1:9" ht="15">
      <c r="A181" s="29" t="s">
        <v>23</v>
      </c>
      <c r="B181" s="44">
        <v>0</v>
      </c>
      <c r="C181" s="44">
        <v>0</v>
      </c>
      <c r="D181" s="44">
        <v>0</v>
      </c>
      <c r="E181" s="44">
        <v>0</v>
      </c>
      <c r="F181" s="397"/>
      <c r="G181" s="44">
        <v>0</v>
      </c>
      <c r="H181" s="45">
        <v>0</v>
      </c>
      <c r="I181" s="40">
        <f t="shared" si="31"/>
        <v>0</v>
      </c>
    </row>
    <row r="182" spans="1:9" ht="15">
      <c r="A182" s="27" t="s">
        <v>24</v>
      </c>
      <c r="B182" s="41">
        <v>0</v>
      </c>
      <c r="C182" s="41">
        <v>0</v>
      </c>
      <c r="D182" s="41">
        <v>0</v>
      </c>
      <c r="E182" s="41">
        <v>0</v>
      </c>
      <c r="F182" s="397"/>
      <c r="G182" s="41">
        <v>0</v>
      </c>
      <c r="H182" s="42">
        <v>0</v>
      </c>
      <c r="I182" s="43">
        <f t="shared" si="31"/>
        <v>0</v>
      </c>
    </row>
    <row r="183" spans="1:9" ht="15.75" thickBot="1">
      <c r="A183" s="29" t="s">
        <v>25</v>
      </c>
      <c r="B183" s="44">
        <v>7.8069751902539171</v>
      </c>
      <c r="C183" s="44">
        <v>0</v>
      </c>
      <c r="D183" s="44">
        <v>192.99984882023946</v>
      </c>
      <c r="E183" s="44">
        <v>203.0372985854118</v>
      </c>
      <c r="F183" s="398"/>
      <c r="G183" s="44">
        <v>18.158892238015042</v>
      </c>
      <c r="H183" s="45">
        <v>58.028185166079787</v>
      </c>
      <c r="I183" s="40">
        <f t="shared" si="31"/>
        <v>480.03120000000001</v>
      </c>
    </row>
    <row r="184" spans="1:9" ht="15">
      <c r="A184" s="30" t="s">
        <v>26</v>
      </c>
      <c r="B184" s="46">
        <f>SUM(B163:B183)</f>
        <v>60.18290659969125</v>
      </c>
      <c r="C184" s="46">
        <f t="shared" ref="C184:D184" si="32">SUM(C163:C183)</f>
        <v>26.683602743803604</v>
      </c>
      <c r="D184" s="46">
        <f t="shared" si="32"/>
        <v>1253.9403146669986</v>
      </c>
      <c r="E184" s="46">
        <f>SUM(E163:E183)</f>
        <v>203.43428861575399</v>
      </c>
      <c r="F184" s="46">
        <f t="shared" ref="F184:H184" si="33">SUM(F163:F183)</f>
        <v>0</v>
      </c>
      <c r="G184" s="46">
        <f t="shared" si="33"/>
        <v>18.158892238015042</v>
      </c>
      <c r="H184" s="47">
        <f t="shared" si="33"/>
        <v>58.028185166079787</v>
      </c>
      <c r="I184" s="48">
        <f>SUM(I163:I183)</f>
        <v>1620.4281900303422</v>
      </c>
    </row>
    <row r="185" spans="1:9" ht="15" thickBot="1">
      <c r="A185" s="31" t="s">
        <v>86</v>
      </c>
      <c r="B185" s="49">
        <f>IF($I184=0,"-",B184/$I184)</f>
        <v>3.7140125659356947E-2</v>
      </c>
      <c r="C185" s="49">
        <f t="shared" ref="C185:H185" si="34">IF($I184=0,"-",C184/$I184)</f>
        <v>1.6467007244118582E-2</v>
      </c>
      <c r="D185" s="49">
        <f t="shared" si="34"/>
        <v>0.77383269581573921</v>
      </c>
      <c r="E185" s="49">
        <f t="shared" si="34"/>
        <v>0.12554353834830825</v>
      </c>
      <c r="F185" s="49">
        <f t="shared" si="34"/>
        <v>0</v>
      </c>
      <c r="G185" s="49">
        <f t="shared" si="34"/>
        <v>1.120623076649575E-2</v>
      </c>
      <c r="H185" s="49">
        <f t="shared" si="34"/>
        <v>3.5810402165981338E-2</v>
      </c>
      <c r="I185" s="49">
        <f>SUM(B185:H185)</f>
        <v>1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578</v>
      </c>
      <c r="E189" s="38">
        <v>0</v>
      </c>
      <c r="F189" s="396"/>
      <c r="G189" s="38">
        <v>0</v>
      </c>
      <c r="H189" s="39">
        <v>0</v>
      </c>
      <c r="I189" s="40">
        <f>SUM(B189:H189)</f>
        <v>578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5">SUM(B190:H190)</f>
        <v>0</v>
      </c>
    </row>
    <row r="191" spans="1:9" ht="15">
      <c r="A191" s="28" t="s">
        <v>9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5"/>
        <v>0</v>
      </c>
    </row>
    <row r="192" spans="1:9" ht="15">
      <c r="A192" s="27" t="s">
        <v>10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5"/>
        <v>0</v>
      </c>
    </row>
    <row r="193" spans="1:9" ht="15">
      <c r="A193" s="28" t="s">
        <v>11</v>
      </c>
      <c r="B193" s="44">
        <v>0</v>
      </c>
      <c r="C193" s="44">
        <v>0</v>
      </c>
      <c r="D193" s="44">
        <v>0</v>
      </c>
      <c r="E193" s="44">
        <v>0</v>
      </c>
      <c r="F193" s="397"/>
      <c r="G193" s="44">
        <v>0</v>
      </c>
      <c r="H193" s="45">
        <v>0</v>
      </c>
      <c r="I193" s="40">
        <f t="shared" si="35"/>
        <v>0</v>
      </c>
    </row>
    <row r="194" spans="1:9" ht="15">
      <c r="A194" s="27" t="s">
        <v>12</v>
      </c>
      <c r="B194" s="41">
        <v>0</v>
      </c>
      <c r="C194" s="41">
        <v>0</v>
      </c>
      <c r="D194" s="41">
        <v>0</v>
      </c>
      <c r="E194" s="41">
        <v>0</v>
      </c>
      <c r="F194" s="397"/>
      <c r="G194" s="41">
        <v>0</v>
      </c>
      <c r="H194" s="42">
        <v>0</v>
      </c>
      <c r="I194" s="43">
        <f t="shared" si="35"/>
        <v>0</v>
      </c>
    </row>
    <row r="195" spans="1:9" ht="15">
      <c r="A195" s="28" t="s">
        <v>13</v>
      </c>
      <c r="B195" s="44">
        <v>0</v>
      </c>
      <c r="C195" s="44">
        <v>0</v>
      </c>
      <c r="D195" s="44">
        <v>0</v>
      </c>
      <c r="E195" s="44">
        <v>0</v>
      </c>
      <c r="F195" s="397"/>
      <c r="G195" s="44">
        <v>0</v>
      </c>
      <c r="H195" s="45">
        <v>0</v>
      </c>
      <c r="I195" s="40">
        <f t="shared" si="35"/>
        <v>0</v>
      </c>
    </row>
    <row r="196" spans="1:9" ht="15">
      <c r="A196" s="27" t="s">
        <v>14</v>
      </c>
      <c r="B196" s="41">
        <v>0</v>
      </c>
      <c r="C196" s="41">
        <v>0</v>
      </c>
      <c r="D196" s="41">
        <v>0</v>
      </c>
      <c r="E196" s="41">
        <v>5.2082498089751343</v>
      </c>
      <c r="F196" s="397"/>
      <c r="G196" s="41">
        <v>0</v>
      </c>
      <c r="H196" s="42">
        <v>0</v>
      </c>
      <c r="I196" s="43">
        <f t="shared" si="35"/>
        <v>5.2082498089751343</v>
      </c>
    </row>
    <row r="197" spans="1:9" ht="15">
      <c r="A197" s="28" t="s">
        <v>15</v>
      </c>
      <c r="B197" s="44">
        <v>0.50493805897105215</v>
      </c>
      <c r="C197" s="44">
        <v>0.15683045647464738</v>
      </c>
      <c r="D197" s="44">
        <v>7.3382314845543002</v>
      </c>
      <c r="E197" s="44">
        <v>0</v>
      </c>
      <c r="F197" s="397"/>
      <c r="G197" s="44">
        <v>0</v>
      </c>
      <c r="H197" s="45">
        <v>0</v>
      </c>
      <c r="I197" s="40">
        <f t="shared" si="35"/>
        <v>8</v>
      </c>
    </row>
    <row r="198" spans="1:9" ht="15">
      <c r="A198" s="27" t="s">
        <v>16</v>
      </c>
      <c r="B198" s="41">
        <v>25.465337822951035</v>
      </c>
      <c r="C198" s="41">
        <v>11.313725379068302</v>
      </c>
      <c r="D198" s="41">
        <v>514.2209367979807</v>
      </c>
      <c r="E198" s="41">
        <v>0</v>
      </c>
      <c r="F198" s="397"/>
      <c r="G198" s="41">
        <v>0</v>
      </c>
      <c r="H198" s="42">
        <v>0</v>
      </c>
      <c r="I198" s="43">
        <f>SUM(B198:H198)</f>
        <v>551</v>
      </c>
    </row>
    <row r="199" spans="1:9" ht="15">
      <c r="A199" s="28" t="s">
        <v>17</v>
      </c>
      <c r="B199" s="44">
        <v>30.237498826122845</v>
      </c>
      <c r="C199" s="44">
        <v>0</v>
      </c>
      <c r="D199" s="44">
        <v>218.76250117387718</v>
      </c>
      <c r="E199" s="44">
        <v>0</v>
      </c>
      <c r="F199" s="397"/>
      <c r="G199" s="44">
        <v>0</v>
      </c>
      <c r="H199" s="45">
        <v>0</v>
      </c>
      <c r="I199" s="40">
        <f t="shared" si="35"/>
        <v>249.00000000000003</v>
      </c>
    </row>
    <row r="200" spans="1:9" ht="15">
      <c r="A200" s="27" t="s">
        <v>18</v>
      </c>
      <c r="B200" s="41">
        <v>0</v>
      </c>
      <c r="C200" s="41">
        <v>0</v>
      </c>
      <c r="D200" s="41">
        <v>0</v>
      </c>
      <c r="E200" s="41">
        <v>0</v>
      </c>
      <c r="F200" s="397"/>
      <c r="G200" s="41">
        <v>0</v>
      </c>
      <c r="H200" s="42">
        <v>0</v>
      </c>
      <c r="I200" s="43">
        <f t="shared" si="35"/>
        <v>0</v>
      </c>
    </row>
    <row r="201" spans="1:9" ht="15">
      <c r="A201" s="28" t="s">
        <v>139</v>
      </c>
      <c r="B201" s="44">
        <v>360.29444414477257</v>
      </c>
      <c r="C201" s="44">
        <v>19.357311649253457</v>
      </c>
      <c r="D201" s="44">
        <v>2015.6524162365524</v>
      </c>
      <c r="E201" s="44">
        <v>153.6958279694214</v>
      </c>
      <c r="F201" s="397"/>
      <c r="G201" s="44">
        <v>0</v>
      </c>
      <c r="H201" s="45">
        <v>0</v>
      </c>
      <c r="I201" s="40">
        <f>SUM(B201:H201)</f>
        <v>2548.9999999999995</v>
      </c>
    </row>
    <row r="202" spans="1:9" ht="15">
      <c r="A202" s="27" t="s">
        <v>19</v>
      </c>
      <c r="B202" s="41">
        <v>0</v>
      </c>
      <c r="C202" s="41">
        <v>0</v>
      </c>
      <c r="D202" s="41">
        <v>0</v>
      </c>
      <c r="E202" s="41">
        <v>0</v>
      </c>
      <c r="F202" s="397"/>
      <c r="G202" s="41">
        <v>0</v>
      </c>
      <c r="H202" s="42">
        <v>0</v>
      </c>
      <c r="I202" s="43">
        <f>SUM(B202:H202)</f>
        <v>0</v>
      </c>
    </row>
    <row r="203" spans="1:9" ht="15">
      <c r="A203" s="28" t="s">
        <v>20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5"/>
        <v>0</v>
      </c>
    </row>
    <row r="204" spans="1:9" ht="15">
      <c r="A204" s="27" t="s">
        <v>21</v>
      </c>
      <c r="B204" s="41">
        <v>1.3673240167190248</v>
      </c>
      <c r="C204" s="41">
        <v>0</v>
      </c>
      <c r="D204" s="41">
        <v>1171.6326759832809</v>
      </c>
      <c r="E204" s="41">
        <v>0</v>
      </c>
      <c r="F204" s="397"/>
      <c r="G204" s="41">
        <v>0</v>
      </c>
      <c r="H204" s="42">
        <v>0</v>
      </c>
      <c r="I204" s="43">
        <f>SUM(B204:H204)</f>
        <v>1173</v>
      </c>
    </row>
    <row r="205" spans="1:9" ht="15">
      <c r="A205" s="29" t="s">
        <v>59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5"/>
        <v>0</v>
      </c>
    </row>
    <row r="206" spans="1:9" ht="15">
      <c r="A206" s="27" t="s">
        <v>22</v>
      </c>
      <c r="B206" s="41">
        <v>0</v>
      </c>
      <c r="C206" s="41">
        <v>0</v>
      </c>
      <c r="D206" s="41">
        <v>0</v>
      </c>
      <c r="E206" s="41">
        <v>0</v>
      </c>
      <c r="F206" s="397"/>
      <c r="G206" s="41">
        <v>0</v>
      </c>
      <c r="H206" s="42">
        <v>0</v>
      </c>
      <c r="I206" s="43">
        <f t="shared" si="35"/>
        <v>0</v>
      </c>
    </row>
    <row r="207" spans="1:9" ht="15">
      <c r="A207" s="29" t="s">
        <v>23</v>
      </c>
      <c r="B207" s="44">
        <v>0</v>
      </c>
      <c r="C207" s="44">
        <v>0</v>
      </c>
      <c r="D207" s="44">
        <v>0</v>
      </c>
      <c r="E207" s="44">
        <v>0</v>
      </c>
      <c r="F207" s="397"/>
      <c r="G207" s="44">
        <v>0</v>
      </c>
      <c r="H207" s="45">
        <v>0</v>
      </c>
      <c r="I207" s="40">
        <f t="shared" si="35"/>
        <v>0</v>
      </c>
    </row>
    <row r="208" spans="1:9" ht="15">
      <c r="A208" s="27" t="s">
        <v>24</v>
      </c>
      <c r="B208" s="41">
        <v>1.5084000000000002</v>
      </c>
      <c r="C208" s="41">
        <v>0</v>
      </c>
      <c r="D208" s="41">
        <v>0</v>
      </c>
      <c r="E208" s="41">
        <v>0</v>
      </c>
      <c r="F208" s="397"/>
      <c r="G208" s="41">
        <v>0</v>
      </c>
      <c r="H208" s="42">
        <v>0</v>
      </c>
      <c r="I208" s="43">
        <f t="shared" si="35"/>
        <v>1.5084000000000002</v>
      </c>
    </row>
    <row r="209" spans="1:9" ht="15.75" thickBot="1">
      <c r="A209" s="29" t="s">
        <v>25</v>
      </c>
      <c r="B209" s="44">
        <v>2.1270630327575377</v>
      </c>
      <c r="C209" s="44">
        <v>0.75115926981696224</v>
      </c>
      <c r="D209" s="44">
        <v>569.56200311579596</v>
      </c>
      <c r="E209" s="44">
        <v>391.07725224106349</v>
      </c>
      <c r="F209" s="398"/>
      <c r="G209" s="44">
        <v>30.595107848000914</v>
      </c>
      <c r="H209" s="45">
        <v>1.8490144925650873</v>
      </c>
      <c r="I209" s="40">
        <f t="shared" si="35"/>
        <v>995.96159999999998</v>
      </c>
    </row>
    <row r="210" spans="1:9" ht="15">
      <c r="A210" s="30" t="s">
        <v>26</v>
      </c>
      <c r="B210" s="46">
        <f>SUM(B189:B209)</f>
        <v>421.50500590229404</v>
      </c>
      <c r="C210" s="46">
        <f t="shared" ref="C210:D210" si="36">SUM(C189:C209)</f>
        <v>31.57902675461337</v>
      </c>
      <c r="D210" s="46">
        <f t="shared" si="36"/>
        <v>5075.1687647920417</v>
      </c>
      <c r="E210" s="46">
        <f>SUM(E189:E209)</f>
        <v>549.98133001946007</v>
      </c>
      <c r="F210" s="46">
        <f t="shared" ref="F210:H210" si="37">SUM(F189:F209)</f>
        <v>0</v>
      </c>
      <c r="G210" s="46">
        <f t="shared" si="37"/>
        <v>30.595107848000914</v>
      </c>
      <c r="H210" s="47">
        <f t="shared" si="37"/>
        <v>1.8490144925650873</v>
      </c>
      <c r="I210" s="48">
        <f>SUM(I189:I209)</f>
        <v>6110.6782498089742</v>
      </c>
    </row>
    <row r="211" spans="1:9" ht="15" thickBot="1">
      <c r="A211" s="31" t="s">
        <v>86</v>
      </c>
      <c r="B211" s="49">
        <f>IF($I210=0,"-",B210/$I210)</f>
        <v>6.8978432290306022E-2</v>
      </c>
      <c r="C211" s="49">
        <f t="shared" ref="C211:F211" si="38">IF($I210=0,"-",C210/$I210)</f>
        <v>5.1678431531885288E-3</v>
      </c>
      <c r="D211" s="49">
        <f t="shared" si="38"/>
        <v>0.83054099026580175</v>
      </c>
      <c r="E211" s="49">
        <f>IF($I210=0,"-",E210/$I210)</f>
        <v>9.0003320013887667E-2</v>
      </c>
      <c r="F211" s="49">
        <f t="shared" si="38"/>
        <v>0</v>
      </c>
      <c r="G211" s="49">
        <f>IF($I210=0,"-",G210/$I210)</f>
        <v>5.0068268361138715E-3</v>
      </c>
      <c r="H211" s="49">
        <f>IF($I210=0,"-",H210/$I210)</f>
        <v>3.0258744070232944E-4</v>
      </c>
      <c r="I211" s="49">
        <f>SUM(B211:H211)</f>
        <v>1.0000000000000002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>
        <v>0</v>
      </c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8" t="s">
        <v>9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9"/>
        <v>0</v>
      </c>
    </row>
    <row r="218" spans="1:9" ht="15">
      <c r="A218" s="27" t="s">
        <v>10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9"/>
        <v>0</v>
      </c>
    </row>
    <row r="219" spans="1:9" ht="15">
      <c r="A219" s="28" t="s">
        <v>11</v>
      </c>
      <c r="B219" s="44">
        <v>0</v>
      </c>
      <c r="C219" s="44">
        <v>0</v>
      </c>
      <c r="D219" s="44">
        <v>0</v>
      </c>
      <c r="E219" s="44">
        <v>0</v>
      </c>
      <c r="F219" s="397"/>
      <c r="G219" s="44">
        <v>0</v>
      </c>
      <c r="H219" s="45">
        <v>0</v>
      </c>
      <c r="I219" s="40">
        <f t="shared" si="39"/>
        <v>0</v>
      </c>
    </row>
    <row r="220" spans="1:9" ht="15">
      <c r="A220" s="27" t="s">
        <v>12</v>
      </c>
      <c r="B220" s="41">
        <v>0</v>
      </c>
      <c r="C220" s="41">
        <v>0</v>
      </c>
      <c r="D220" s="41">
        <v>0</v>
      </c>
      <c r="E220" s="41">
        <v>12.208260805403784</v>
      </c>
      <c r="F220" s="397"/>
      <c r="G220" s="41">
        <v>0</v>
      </c>
      <c r="H220" s="42">
        <v>0</v>
      </c>
      <c r="I220" s="43">
        <f t="shared" si="39"/>
        <v>12.208260805403784</v>
      </c>
    </row>
    <row r="221" spans="1:9" ht="15">
      <c r="A221" s="28" t="s">
        <v>13</v>
      </c>
      <c r="B221" s="44">
        <v>0</v>
      </c>
      <c r="C221" s="44">
        <v>0</v>
      </c>
      <c r="D221" s="44">
        <v>0</v>
      </c>
      <c r="E221" s="44">
        <v>0</v>
      </c>
      <c r="F221" s="397"/>
      <c r="G221" s="44">
        <v>0</v>
      </c>
      <c r="H221" s="45">
        <v>0</v>
      </c>
      <c r="I221" s="40">
        <f t="shared" si="39"/>
        <v>0</v>
      </c>
    </row>
    <row r="222" spans="1:9" ht="15">
      <c r="A222" s="27" t="s">
        <v>14</v>
      </c>
      <c r="B222" s="41">
        <v>0</v>
      </c>
      <c r="C222" s="41">
        <v>0</v>
      </c>
      <c r="D222" s="41">
        <v>0</v>
      </c>
      <c r="E222" s="41">
        <v>6.4994621855290384E-3</v>
      </c>
      <c r="F222" s="397"/>
      <c r="G222" s="41">
        <v>0</v>
      </c>
      <c r="H222" s="42">
        <v>0</v>
      </c>
      <c r="I222" s="43">
        <f t="shared" si="39"/>
        <v>6.4994621855290384E-3</v>
      </c>
    </row>
    <row r="223" spans="1:9" ht="15">
      <c r="A223" s="28" t="s">
        <v>15</v>
      </c>
      <c r="B223" s="44">
        <v>0</v>
      </c>
      <c r="C223" s="44">
        <v>0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9"/>
        <v>0</v>
      </c>
    </row>
    <row r="224" spans="1:9" ht="15">
      <c r="A224" s="27" t="s">
        <v>16</v>
      </c>
      <c r="B224" s="41">
        <v>0</v>
      </c>
      <c r="C224" s="41">
        <v>0</v>
      </c>
      <c r="D224" s="41">
        <v>268</v>
      </c>
      <c r="E224" s="41">
        <v>0</v>
      </c>
      <c r="F224" s="397"/>
      <c r="G224" s="41">
        <v>0</v>
      </c>
      <c r="H224" s="42">
        <v>0</v>
      </c>
      <c r="I224" s="43">
        <f>SUM(B224:H224)</f>
        <v>268</v>
      </c>
    </row>
    <row r="225" spans="1:9" ht="15">
      <c r="A225" s="28" t="s">
        <v>17</v>
      </c>
      <c r="B225" s="44">
        <v>9.8640225103079384</v>
      </c>
      <c r="C225" s="44">
        <v>0</v>
      </c>
      <c r="D225" s="44">
        <v>39.071046766464846</v>
      </c>
      <c r="E225" s="44">
        <v>2.0649307232272203</v>
      </c>
      <c r="F225" s="397"/>
      <c r="G225" s="44">
        <v>0</v>
      </c>
      <c r="H225" s="45">
        <v>0</v>
      </c>
      <c r="I225" s="40">
        <f>SUM(B225:H225)</f>
        <v>51.000000000000007</v>
      </c>
    </row>
    <row r="226" spans="1:9" ht="15">
      <c r="A226" s="27" t="s">
        <v>18</v>
      </c>
      <c r="B226" s="41">
        <v>0</v>
      </c>
      <c r="C226" s="41">
        <v>0</v>
      </c>
      <c r="D226" s="41">
        <v>0</v>
      </c>
      <c r="E226" s="41">
        <v>0</v>
      </c>
      <c r="F226" s="397"/>
      <c r="G226" s="41">
        <v>0</v>
      </c>
      <c r="H226" s="42">
        <v>0</v>
      </c>
      <c r="I226" s="43">
        <f t="shared" si="39"/>
        <v>0</v>
      </c>
    </row>
    <row r="227" spans="1:9" ht="15">
      <c r="A227" s="28" t="s">
        <v>139</v>
      </c>
      <c r="B227" s="44">
        <v>308.33479455313773</v>
      </c>
      <c r="C227" s="44">
        <v>0</v>
      </c>
      <c r="D227" s="44">
        <v>145.59670265609481</v>
      </c>
      <c r="E227" s="44">
        <v>319.06850279076752</v>
      </c>
      <c r="F227" s="397"/>
      <c r="G227" s="44">
        <v>0</v>
      </c>
      <c r="H227" s="45">
        <v>0</v>
      </c>
      <c r="I227" s="40">
        <f>SUM(B227:H227)</f>
        <v>773</v>
      </c>
    </row>
    <row r="228" spans="1:9" ht="15">
      <c r="A228" s="27" t="s">
        <v>19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9"/>
        <v>0</v>
      </c>
    </row>
    <row r="229" spans="1:9" ht="15">
      <c r="A229" s="28" t="s">
        <v>20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9"/>
        <v>0</v>
      </c>
    </row>
    <row r="230" spans="1:9" ht="15">
      <c r="A230" s="27" t="s">
        <v>21</v>
      </c>
      <c r="B230" s="41">
        <v>1.1656641233751278E-2</v>
      </c>
      <c r="C230" s="41">
        <v>0</v>
      </c>
      <c r="D230" s="41">
        <v>9.9883433587662491</v>
      </c>
      <c r="E230" s="41">
        <v>0</v>
      </c>
      <c r="F230" s="397"/>
      <c r="G230" s="41">
        <v>0</v>
      </c>
      <c r="H230" s="42">
        <v>0</v>
      </c>
      <c r="I230" s="43">
        <f>SUM(B230:H230)</f>
        <v>10</v>
      </c>
    </row>
    <row r="231" spans="1:9" ht="15">
      <c r="A231" s="29" t="s">
        <v>59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9"/>
        <v>0</v>
      </c>
    </row>
    <row r="232" spans="1:9" ht="15">
      <c r="A232" s="27" t="s">
        <v>22</v>
      </c>
      <c r="B232" s="41">
        <v>0</v>
      </c>
      <c r="C232" s="41">
        <v>0</v>
      </c>
      <c r="D232" s="41">
        <v>0</v>
      </c>
      <c r="E232" s="41">
        <v>0</v>
      </c>
      <c r="F232" s="397"/>
      <c r="G232" s="41">
        <v>0</v>
      </c>
      <c r="H232" s="42">
        <v>0</v>
      </c>
      <c r="I232" s="43">
        <f t="shared" si="39"/>
        <v>0</v>
      </c>
    </row>
    <row r="233" spans="1:9" ht="15">
      <c r="A233" s="29" t="s">
        <v>23</v>
      </c>
      <c r="B233" s="44">
        <v>0</v>
      </c>
      <c r="C233" s="44">
        <v>0</v>
      </c>
      <c r="D233" s="44">
        <v>0</v>
      </c>
      <c r="E233" s="44">
        <v>0</v>
      </c>
      <c r="F233" s="397"/>
      <c r="G233" s="44">
        <v>0</v>
      </c>
      <c r="H233" s="45">
        <v>0</v>
      </c>
      <c r="I233" s="40">
        <f t="shared" si="39"/>
        <v>0</v>
      </c>
    </row>
    <row r="234" spans="1:9" ht="15">
      <c r="A234" s="27" t="s">
        <v>24</v>
      </c>
      <c r="B234" s="41">
        <v>145.27742620533184</v>
      </c>
      <c r="C234" s="41">
        <v>0</v>
      </c>
      <c r="D234" s="41">
        <v>33.455373794668184</v>
      </c>
      <c r="E234" s="41">
        <v>0</v>
      </c>
      <c r="F234" s="397"/>
      <c r="G234" s="41">
        <v>0</v>
      </c>
      <c r="H234" s="42">
        <v>0</v>
      </c>
      <c r="I234" s="43">
        <f t="shared" si="39"/>
        <v>178.73280000000003</v>
      </c>
    </row>
    <row r="235" spans="1:9" ht="15.75" thickBot="1">
      <c r="A235" s="29" t="s">
        <v>25</v>
      </c>
      <c r="B235" s="44">
        <v>93.547982860861964</v>
      </c>
      <c r="C235" s="44">
        <v>0</v>
      </c>
      <c r="D235" s="44">
        <v>344.70371923146536</v>
      </c>
      <c r="E235" s="44">
        <v>255.31128933887382</v>
      </c>
      <c r="F235" s="398"/>
      <c r="G235" s="44">
        <v>77.084907047981417</v>
      </c>
      <c r="H235" s="45">
        <v>9.007701520817367</v>
      </c>
      <c r="I235" s="40">
        <f t="shared" si="39"/>
        <v>779.65559999999994</v>
      </c>
    </row>
    <row r="236" spans="1:9" ht="15">
      <c r="A236" s="30" t="s">
        <v>26</v>
      </c>
      <c r="B236" s="46">
        <f>SUM(B215:B235)</f>
        <v>557.03588277087329</v>
      </c>
      <c r="C236" s="46">
        <f t="shared" ref="C236" si="40">SUM(C215:C235)</f>
        <v>0</v>
      </c>
      <c r="D236" s="46">
        <f>SUM(D215:D235)</f>
        <v>840.81518580745944</v>
      </c>
      <c r="E236" s="46">
        <f t="shared" ref="E236:H236" si="41">SUM(E215:E235)</f>
        <v>588.65948312045794</v>
      </c>
      <c r="F236" s="46">
        <f t="shared" si="41"/>
        <v>0</v>
      </c>
      <c r="G236" s="46">
        <f t="shared" si="41"/>
        <v>77.084907047981417</v>
      </c>
      <c r="H236" s="47">
        <f t="shared" si="41"/>
        <v>9.007701520817367</v>
      </c>
      <c r="I236" s="48">
        <f>SUM(I215:I235)</f>
        <v>2072.6031602675894</v>
      </c>
    </row>
    <row r="237" spans="1:9" ht="15" thickBot="1">
      <c r="A237" s="31" t="s">
        <v>86</v>
      </c>
      <c r="B237" s="49">
        <f>IF($I236=0,"-",B236/$I236)</f>
        <v>0.26876147515810772</v>
      </c>
      <c r="C237" s="49">
        <f t="shared" ref="C237:H237" si="42">IF($I236=0,"-",C236/$I236)</f>
        <v>0</v>
      </c>
      <c r="D237" s="49">
        <f t="shared" si="42"/>
        <v>0.40568074097643642</v>
      </c>
      <c r="E237" s="49">
        <f t="shared" si="42"/>
        <v>0.28401938895261425</v>
      </c>
      <c r="F237" s="49">
        <f t="shared" si="42"/>
        <v>0</v>
      </c>
      <c r="G237" s="49">
        <f t="shared" si="42"/>
        <v>3.7192313765472183E-2</v>
      </c>
      <c r="H237" s="49">
        <f t="shared" si="42"/>
        <v>4.3460811473694759E-3</v>
      </c>
      <c r="I237" s="49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43">SUM(B242:H242)</f>
        <v>0</v>
      </c>
    </row>
    <row r="243" spans="1:9" ht="15">
      <c r="A243" s="28" t="s">
        <v>9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43"/>
        <v>0</v>
      </c>
    </row>
    <row r="244" spans="1:9" ht="15">
      <c r="A244" s="27" t="s">
        <v>10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43"/>
        <v>0</v>
      </c>
    </row>
    <row r="245" spans="1:9" ht="15">
      <c r="A245" s="28" t="s">
        <v>11</v>
      </c>
      <c r="B245" s="44">
        <v>0</v>
      </c>
      <c r="C245" s="44">
        <v>0</v>
      </c>
      <c r="D245" s="44">
        <v>0</v>
      </c>
      <c r="E245" s="44">
        <v>0</v>
      </c>
      <c r="F245" s="397"/>
      <c r="G245" s="44">
        <v>0</v>
      </c>
      <c r="H245" s="45">
        <v>0</v>
      </c>
      <c r="I245" s="40">
        <f t="shared" si="43"/>
        <v>0</v>
      </c>
    </row>
    <row r="246" spans="1:9" ht="15">
      <c r="A246" s="27" t="s">
        <v>12</v>
      </c>
      <c r="B246" s="41">
        <v>0</v>
      </c>
      <c r="C246" s="41">
        <v>0</v>
      </c>
      <c r="D246" s="41">
        <v>0</v>
      </c>
      <c r="E246" s="41">
        <v>0.41358070864025842</v>
      </c>
      <c r="F246" s="397"/>
      <c r="G246" s="41">
        <v>0</v>
      </c>
      <c r="H246" s="42">
        <v>0</v>
      </c>
      <c r="I246" s="43">
        <f t="shared" si="43"/>
        <v>0.41358070864025842</v>
      </c>
    </row>
    <row r="247" spans="1:9" ht="15">
      <c r="A247" s="28" t="s">
        <v>13</v>
      </c>
      <c r="B247" s="44">
        <v>0</v>
      </c>
      <c r="C247" s="44">
        <v>0</v>
      </c>
      <c r="D247" s="44">
        <v>0</v>
      </c>
      <c r="E247" s="44">
        <v>0</v>
      </c>
      <c r="F247" s="397"/>
      <c r="G247" s="44">
        <v>0</v>
      </c>
      <c r="H247" s="45">
        <v>0</v>
      </c>
      <c r="I247" s="40">
        <f t="shared" si="43"/>
        <v>0</v>
      </c>
    </row>
    <row r="248" spans="1:9" ht="15">
      <c r="A248" s="27" t="s">
        <v>14</v>
      </c>
      <c r="B248" s="41">
        <v>0</v>
      </c>
      <c r="C248" s="41">
        <v>0</v>
      </c>
      <c r="D248" s="41">
        <v>0</v>
      </c>
      <c r="E248" s="41">
        <v>1.7039677634262367</v>
      </c>
      <c r="F248" s="397"/>
      <c r="G248" s="41">
        <v>0</v>
      </c>
      <c r="H248" s="42">
        <v>0</v>
      </c>
      <c r="I248" s="43">
        <f t="shared" si="43"/>
        <v>1.7039677634262367</v>
      </c>
    </row>
    <row r="249" spans="1:9" ht="15">
      <c r="A249" s="28" t="s">
        <v>15</v>
      </c>
      <c r="B249" s="44">
        <v>8.4715389085244475</v>
      </c>
      <c r="C249" s="44">
        <v>1.854974998854288E-2</v>
      </c>
      <c r="D249" s="44">
        <v>4.5099113414870082</v>
      </c>
      <c r="E249" s="44">
        <v>0</v>
      </c>
      <c r="F249" s="397"/>
      <c r="G249" s="44">
        <v>0</v>
      </c>
      <c r="H249" s="45">
        <v>0</v>
      </c>
      <c r="I249" s="40">
        <f t="shared" si="43"/>
        <v>12.999999999999998</v>
      </c>
    </row>
    <row r="250" spans="1:9" ht="15">
      <c r="A250" s="27" t="s">
        <v>16</v>
      </c>
      <c r="B250" s="41">
        <v>384.84755382581244</v>
      </c>
      <c r="C250" s="41">
        <v>1.9385468937719256E-3</v>
      </c>
      <c r="D250" s="41">
        <v>108.15050762729375</v>
      </c>
      <c r="E250" s="41">
        <v>0</v>
      </c>
      <c r="F250" s="397"/>
      <c r="G250" s="41">
        <v>0</v>
      </c>
      <c r="H250" s="42">
        <v>0</v>
      </c>
      <c r="I250" s="43">
        <f>SUM(B250:H250)</f>
        <v>492.99999999999994</v>
      </c>
    </row>
    <row r="251" spans="1:9" ht="15">
      <c r="A251" s="28" t="s">
        <v>17</v>
      </c>
      <c r="B251" s="44">
        <v>59.141254334270066</v>
      </c>
      <c r="C251" s="44">
        <v>0</v>
      </c>
      <c r="D251" s="44">
        <v>143.62966606794279</v>
      </c>
      <c r="E251" s="44">
        <v>3.2290795977871185</v>
      </c>
      <c r="F251" s="397"/>
      <c r="G251" s="44">
        <v>0</v>
      </c>
      <c r="H251" s="45">
        <v>0</v>
      </c>
      <c r="I251" s="40">
        <f>SUM(B251:H251)</f>
        <v>205.99999999999997</v>
      </c>
    </row>
    <row r="252" spans="1:9" ht="15">
      <c r="A252" s="27" t="s">
        <v>18</v>
      </c>
      <c r="B252" s="41">
        <v>0</v>
      </c>
      <c r="C252" s="41">
        <v>0</v>
      </c>
      <c r="D252" s="41">
        <v>0</v>
      </c>
      <c r="E252" s="41">
        <v>0</v>
      </c>
      <c r="F252" s="397"/>
      <c r="G252" s="41">
        <v>0</v>
      </c>
      <c r="H252" s="42">
        <v>0</v>
      </c>
      <c r="I252" s="43">
        <f t="shared" si="43"/>
        <v>0</v>
      </c>
    </row>
    <row r="253" spans="1:9" ht="15">
      <c r="A253" s="28" t="s">
        <v>139</v>
      </c>
      <c r="B253" s="44">
        <v>342.26380496518766</v>
      </c>
      <c r="C253" s="44">
        <v>23.284011624605458</v>
      </c>
      <c r="D253" s="44">
        <v>312.45218341020683</v>
      </c>
      <c r="E253" s="44">
        <v>0</v>
      </c>
      <c r="F253" s="397"/>
      <c r="G253" s="44">
        <v>0</v>
      </c>
      <c r="H253" s="45">
        <v>0</v>
      </c>
      <c r="I253" s="40">
        <f>SUM(B253:H253)</f>
        <v>678</v>
      </c>
    </row>
    <row r="254" spans="1:9" ht="15">
      <c r="A254" s="27" t="s">
        <v>19</v>
      </c>
      <c r="B254" s="41">
        <v>0</v>
      </c>
      <c r="C254" s="41">
        <v>0</v>
      </c>
      <c r="D254" s="41">
        <v>0</v>
      </c>
      <c r="E254" s="41">
        <v>0</v>
      </c>
      <c r="F254" s="397"/>
      <c r="G254" s="41">
        <v>0</v>
      </c>
      <c r="H254" s="42">
        <v>0</v>
      </c>
      <c r="I254" s="43">
        <f t="shared" si="43"/>
        <v>0</v>
      </c>
    </row>
    <row r="255" spans="1:9" ht="15">
      <c r="A255" s="28" t="s">
        <v>20</v>
      </c>
      <c r="B255" s="44">
        <v>0</v>
      </c>
      <c r="C255" s="44">
        <v>0</v>
      </c>
      <c r="D255" s="44">
        <v>0</v>
      </c>
      <c r="E255" s="44">
        <v>0</v>
      </c>
      <c r="F255" s="397"/>
      <c r="G255" s="44">
        <v>0</v>
      </c>
      <c r="H255" s="45">
        <v>0</v>
      </c>
      <c r="I255" s="40">
        <f t="shared" si="43"/>
        <v>0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59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43"/>
        <v>0</v>
      </c>
    </row>
    <row r="258" spans="1:9" ht="15">
      <c r="A258" s="27" t="s">
        <v>22</v>
      </c>
      <c r="B258" s="41">
        <v>0</v>
      </c>
      <c r="C258" s="41">
        <v>0</v>
      </c>
      <c r="D258" s="41">
        <v>0</v>
      </c>
      <c r="E258" s="41">
        <v>0</v>
      </c>
      <c r="F258" s="397"/>
      <c r="G258" s="41">
        <v>0</v>
      </c>
      <c r="H258" s="42">
        <v>0</v>
      </c>
      <c r="I258" s="43">
        <f t="shared" si="43"/>
        <v>0</v>
      </c>
    </row>
    <row r="259" spans="1:9" ht="15">
      <c r="A259" s="29" t="s">
        <v>23</v>
      </c>
      <c r="B259" s="44">
        <v>0</v>
      </c>
      <c r="C259" s="44">
        <v>0</v>
      </c>
      <c r="D259" s="44">
        <v>0</v>
      </c>
      <c r="E259" s="44">
        <v>0</v>
      </c>
      <c r="F259" s="397"/>
      <c r="G259" s="44">
        <v>0</v>
      </c>
      <c r="H259" s="45">
        <v>0</v>
      </c>
      <c r="I259" s="40">
        <f t="shared" si="43"/>
        <v>0</v>
      </c>
    </row>
    <row r="260" spans="1:9" ht="15">
      <c r="A260" s="27" t="s">
        <v>24</v>
      </c>
      <c r="B260" s="41">
        <v>102.94850563923461</v>
      </c>
      <c r="C260" s="41">
        <v>0</v>
      </c>
      <c r="D260" s="41">
        <v>1.8438943607654124</v>
      </c>
      <c r="E260" s="41">
        <v>0</v>
      </c>
      <c r="F260" s="397"/>
      <c r="G260" s="41">
        <v>0</v>
      </c>
      <c r="H260" s="42">
        <v>0</v>
      </c>
      <c r="I260" s="43">
        <f t="shared" si="43"/>
        <v>104.79240000000003</v>
      </c>
    </row>
    <row r="261" spans="1:9" ht="15.75" thickBot="1">
      <c r="A261" s="29" t="s">
        <v>25</v>
      </c>
      <c r="B261" s="44">
        <v>27.330104188783885</v>
      </c>
      <c r="C261" s="44">
        <v>6.6878376946098411E-2</v>
      </c>
      <c r="D261" s="44">
        <v>430.14962293546654</v>
      </c>
      <c r="E261" s="44">
        <v>272.07859281692487</v>
      </c>
      <c r="F261" s="398"/>
      <c r="G261" s="44">
        <v>522.66987965674548</v>
      </c>
      <c r="H261" s="45">
        <v>13.526122025133096</v>
      </c>
      <c r="I261" s="40">
        <f t="shared" si="43"/>
        <v>1265.8212000000001</v>
      </c>
    </row>
    <row r="262" spans="1:9" ht="15">
      <c r="A262" s="30" t="s">
        <v>26</v>
      </c>
      <c r="B262" s="46">
        <f>SUM(B241:B261)</f>
        <v>925.00276186181304</v>
      </c>
      <c r="C262" s="46">
        <f t="shared" ref="C262:H262" si="44">SUM(C241:C261)</f>
        <v>23.371378298433875</v>
      </c>
      <c r="D262" s="46">
        <f t="shared" si="44"/>
        <v>1000.7357857431623</v>
      </c>
      <c r="E262" s="46">
        <f t="shared" si="44"/>
        <v>277.4252208867785</v>
      </c>
      <c r="F262" s="46">
        <f t="shared" si="44"/>
        <v>0</v>
      </c>
      <c r="G262" s="46">
        <f t="shared" si="44"/>
        <v>522.66987965674548</v>
      </c>
      <c r="H262" s="47">
        <f t="shared" si="44"/>
        <v>13.526122025133096</v>
      </c>
      <c r="I262" s="48">
        <f>SUM(I241:I261)</f>
        <v>2762.7311484720667</v>
      </c>
    </row>
    <row r="263" spans="1:9" ht="15" thickBot="1">
      <c r="A263" s="31" t="s">
        <v>86</v>
      </c>
      <c r="B263" s="49">
        <f>IF($I262=0,"-",B262/$I262)</f>
        <v>0.33481461356577802</v>
      </c>
      <c r="C263" s="49">
        <f t="shared" ref="C263:H263" si="45">IF($I262=0,"-",C262/$I262)</f>
        <v>8.4595195994222813E-3</v>
      </c>
      <c r="D263" s="49">
        <f t="shared" si="45"/>
        <v>0.36222698915043577</v>
      </c>
      <c r="E263" s="49">
        <f t="shared" si="45"/>
        <v>0.10041701706668382</v>
      </c>
      <c r="F263" s="49">
        <f t="shared" si="45"/>
        <v>0</v>
      </c>
      <c r="G263" s="49">
        <f t="shared" si="45"/>
        <v>0.18918593651279061</v>
      </c>
      <c r="H263" s="49">
        <f t="shared" si="45"/>
        <v>4.8959241048893744E-3</v>
      </c>
      <c r="I263" s="49">
        <f>SUM(B263:H263)</f>
        <v>0.99999999999999978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6">SUM(B268:H268)</f>
        <v>0</v>
      </c>
    </row>
    <row r="269" spans="1:9" ht="15">
      <c r="A269" s="28" t="s">
        <v>9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6"/>
        <v>0</v>
      </c>
    </row>
    <row r="270" spans="1:9" ht="15">
      <c r="A270" s="27" t="s">
        <v>10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6"/>
        <v>0</v>
      </c>
    </row>
    <row r="271" spans="1:9" ht="15">
      <c r="A271" s="28" t="s">
        <v>11</v>
      </c>
      <c r="B271" s="44">
        <v>0</v>
      </c>
      <c r="C271" s="44">
        <v>0</v>
      </c>
      <c r="D271" s="44">
        <v>0</v>
      </c>
      <c r="E271" s="44">
        <v>0</v>
      </c>
      <c r="F271" s="397"/>
      <c r="G271" s="44">
        <v>0</v>
      </c>
      <c r="H271" s="45">
        <v>0</v>
      </c>
      <c r="I271" s="40">
        <f t="shared" si="46"/>
        <v>0</v>
      </c>
    </row>
    <row r="272" spans="1:9" ht="15">
      <c r="A272" s="27" t="s">
        <v>12</v>
      </c>
      <c r="B272" s="41">
        <v>0</v>
      </c>
      <c r="C272" s="41">
        <v>0</v>
      </c>
      <c r="D272" s="41">
        <v>0</v>
      </c>
      <c r="E272" s="41">
        <v>2.0041167162063313E-2</v>
      </c>
      <c r="F272" s="397"/>
      <c r="G272" s="41">
        <v>0</v>
      </c>
      <c r="H272" s="42">
        <v>0</v>
      </c>
      <c r="I272" s="43">
        <f t="shared" si="46"/>
        <v>2.0041167162063313E-2</v>
      </c>
    </row>
    <row r="273" spans="1:9" ht="15">
      <c r="A273" s="28" t="s">
        <v>13</v>
      </c>
      <c r="B273" s="44">
        <v>0</v>
      </c>
      <c r="C273" s="44">
        <v>0</v>
      </c>
      <c r="D273" s="44">
        <v>0</v>
      </c>
      <c r="E273" s="44">
        <v>0</v>
      </c>
      <c r="F273" s="397"/>
      <c r="G273" s="44">
        <v>0</v>
      </c>
      <c r="H273" s="45">
        <v>0</v>
      </c>
      <c r="I273" s="40">
        <f t="shared" si="46"/>
        <v>0</v>
      </c>
    </row>
    <row r="274" spans="1:9" ht="15">
      <c r="A274" s="27" t="s">
        <v>14</v>
      </c>
      <c r="B274" s="41">
        <v>0</v>
      </c>
      <c r="C274" s="41">
        <v>0</v>
      </c>
      <c r="D274" s="41">
        <v>0</v>
      </c>
      <c r="E274" s="41">
        <v>6.8485325811996614</v>
      </c>
      <c r="F274" s="397"/>
      <c r="G274" s="41">
        <v>0</v>
      </c>
      <c r="H274" s="42">
        <v>0</v>
      </c>
      <c r="I274" s="43">
        <f t="shared" si="46"/>
        <v>6.8485325811996614</v>
      </c>
    </row>
    <row r="275" spans="1:9" ht="15">
      <c r="A275" s="28" t="s">
        <v>15</v>
      </c>
      <c r="B275" s="44">
        <v>0</v>
      </c>
      <c r="C275" s="44">
        <v>0</v>
      </c>
      <c r="D275" s="44">
        <v>0</v>
      </c>
      <c r="E275" s="44">
        <v>0</v>
      </c>
      <c r="F275" s="397"/>
      <c r="G275" s="44">
        <v>0</v>
      </c>
      <c r="H275" s="45">
        <v>0</v>
      </c>
      <c r="I275" s="40">
        <f t="shared" si="46"/>
        <v>0</v>
      </c>
    </row>
    <row r="276" spans="1:9" ht="15">
      <c r="A276" s="27" t="s">
        <v>16</v>
      </c>
      <c r="B276" s="41">
        <v>38.093436124736911</v>
      </c>
      <c r="C276" s="41">
        <v>42.904625708699875</v>
      </c>
      <c r="D276" s="41">
        <v>22.001938166563217</v>
      </c>
      <c r="E276" s="41">
        <v>0</v>
      </c>
      <c r="F276" s="397"/>
      <c r="G276" s="41">
        <v>0</v>
      </c>
      <c r="H276" s="42">
        <v>0</v>
      </c>
      <c r="I276" s="43">
        <f>SUM(B276:H276)</f>
        <v>103.00000000000001</v>
      </c>
    </row>
    <row r="277" spans="1:9" ht="15">
      <c r="A277" s="28" t="s">
        <v>17</v>
      </c>
      <c r="B277" s="44">
        <v>0</v>
      </c>
      <c r="C277" s="44">
        <v>0</v>
      </c>
      <c r="D277" s="44">
        <v>0</v>
      </c>
      <c r="E277" s="44">
        <v>0</v>
      </c>
      <c r="F277" s="397"/>
      <c r="G277" s="44">
        <v>0</v>
      </c>
      <c r="H277" s="45">
        <v>0</v>
      </c>
      <c r="I277" s="40">
        <f>SUM(B277:H277)</f>
        <v>0</v>
      </c>
    </row>
    <row r="278" spans="1:9" ht="15">
      <c r="A278" s="27" t="s">
        <v>18</v>
      </c>
      <c r="B278" s="41">
        <v>0</v>
      </c>
      <c r="C278" s="41">
        <v>0</v>
      </c>
      <c r="D278" s="41">
        <v>0</v>
      </c>
      <c r="E278" s="41">
        <v>0</v>
      </c>
      <c r="F278" s="397"/>
      <c r="G278" s="41">
        <v>0</v>
      </c>
      <c r="H278" s="42">
        <v>0</v>
      </c>
      <c r="I278" s="43">
        <f t="shared" si="46"/>
        <v>0</v>
      </c>
    </row>
    <row r="279" spans="1:9" ht="15">
      <c r="A279" s="28" t="s">
        <v>139</v>
      </c>
      <c r="B279" s="44">
        <v>22.42887500144387</v>
      </c>
      <c r="C279" s="44">
        <v>0</v>
      </c>
      <c r="D279" s="44">
        <v>880.57112499855612</v>
      </c>
      <c r="E279" s="44">
        <v>0</v>
      </c>
      <c r="F279" s="397"/>
      <c r="G279" s="44">
        <v>0</v>
      </c>
      <c r="H279" s="45">
        <v>0</v>
      </c>
      <c r="I279" s="40">
        <f>SUM(B279:H279)</f>
        <v>903</v>
      </c>
    </row>
    <row r="280" spans="1:9" ht="15">
      <c r="A280" s="27" t="s">
        <v>19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6"/>
        <v>0</v>
      </c>
    </row>
    <row r="281" spans="1:9" ht="15">
      <c r="A281" s="28" t="s">
        <v>20</v>
      </c>
      <c r="B281" s="44">
        <v>0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6"/>
        <v>0</v>
      </c>
    </row>
    <row r="282" spans="1:9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59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6"/>
        <v>0</v>
      </c>
    </row>
    <row r="284" spans="1:9" ht="15">
      <c r="A284" s="27" t="s">
        <v>22</v>
      </c>
      <c r="B284" s="41">
        <v>0</v>
      </c>
      <c r="C284" s="41">
        <v>0</v>
      </c>
      <c r="D284" s="41">
        <v>0</v>
      </c>
      <c r="E284" s="41">
        <v>0</v>
      </c>
      <c r="F284" s="397"/>
      <c r="G284" s="41">
        <v>0</v>
      </c>
      <c r="H284" s="42">
        <v>0</v>
      </c>
      <c r="I284" s="43">
        <f t="shared" si="46"/>
        <v>0</v>
      </c>
    </row>
    <row r="285" spans="1:9" ht="15">
      <c r="A285" s="29" t="s">
        <v>23</v>
      </c>
      <c r="B285" s="44">
        <v>0</v>
      </c>
      <c r="C285" s="44">
        <v>0</v>
      </c>
      <c r="D285" s="44">
        <v>0</v>
      </c>
      <c r="E285" s="44">
        <v>0</v>
      </c>
      <c r="F285" s="397"/>
      <c r="G285" s="44">
        <v>0</v>
      </c>
      <c r="H285" s="45">
        <v>0</v>
      </c>
      <c r="I285" s="40">
        <f t="shared" si="46"/>
        <v>0</v>
      </c>
    </row>
    <row r="286" spans="1:9" ht="15">
      <c r="A286" s="27" t="s">
        <v>24</v>
      </c>
      <c r="B286" s="41">
        <v>0</v>
      </c>
      <c r="C286" s="41">
        <v>0</v>
      </c>
      <c r="D286" s="41">
        <v>0</v>
      </c>
      <c r="E286" s="41">
        <v>0</v>
      </c>
      <c r="F286" s="397"/>
      <c r="G286" s="41">
        <v>0</v>
      </c>
      <c r="H286" s="42">
        <v>0</v>
      </c>
      <c r="I286" s="43">
        <f t="shared" si="46"/>
        <v>0</v>
      </c>
    </row>
    <row r="287" spans="1:9" ht="15.75" thickBot="1">
      <c r="A287" s="29" t="s">
        <v>25</v>
      </c>
      <c r="B287" s="44">
        <v>7.918291618218927E-2</v>
      </c>
      <c r="C287" s="44">
        <v>0</v>
      </c>
      <c r="D287" s="44">
        <v>215.11682556901147</v>
      </c>
      <c r="E287" s="44">
        <v>49.239356005631109</v>
      </c>
      <c r="F287" s="398"/>
      <c r="G287" s="44">
        <v>4.0310355091752719</v>
      </c>
      <c r="H287" s="45">
        <v>0</v>
      </c>
      <c r="I287" s="40">
        <f t="shared" si="46"/>
        <v>268.46640000000008</v>
      </c>
    </row>
    <row r="288" spans="1:9" ht="15">
      <c r="A288" s="30" t="s">
        <v>26</v>
      </c>
      <c r="B288" s="46">
        <f>SUM(B267:B287)</f>
        <v>60.601494042362972</v>
      </c>
      <c r="C288" s="46">
        <f>SUM(C267:C287)</f>
        <v>42.904625708699875</v>
      </c>
      <c r="D288" s="46">
        <f t="shared" ref="D288:H288" si="47">SUM(D267:D287)</f>
        <v>1117.6898887341308</v>
      </c>
      <c r="E288" s="46">
        <f t="shared" si="47"/>
        <v>56.107929753992835</v>
      </c>
      <c r="F288" s="46">
        <f t="shared" si="47"/>
        <v>0</v>
      </c>
      <c r="G288" s="46">
        <f t="shared" si="47"/>
        <v>4.0310355091752719</v>
      </c>
      <c r="H288" s="47">
        <f t="shared" si="47"/>
        <v>0</v>
      </c>
      <c r="I288" s="48">
        <f>SUM(I267:I287)</f>
        <v>1281.3349737483618</v>
      </c>
    </row>
    <row r="289" spans="1:9" ht="15" thickBot="1">
      <c r="A289" s="31" t="s">
        <v>86</v>
      </c>
      <c r="B289" s="49">
        <f>IF($I288=0,"-",B288/$I288)</f>
        <v>4.7295590367819267E-2</v>
      </c>
      <c r="C289" s="49">
        <f t="shared" ref="C289:H289" si="48">IF($I288=0,"-",C288/$I288)</f>
        <v>3.3484316426007278E-2</v>
      </c>
      <c r="D289" s="49">
        <f t="shared" si="48"/>
        <v>0.87228547696976477</v>
      </c>
      <c r="E289" s="49">
        <f t="shared" si="48"/>
        <v>4.3788650823958337E-2</v>
      </c>
      <c r="F289" s="49">
        <f t="shared" si="48"/>
        <v>0</v>
      </c>
      <c r="G289" s="49">
        <f t="shared" si="48"/>
        <v>3.1459654124503097E-3</v>
      </c>
      <c r="H289" s="49">
        <f t="shared" si="48"/>
        <v>0</v>
      </c>
      <c r="I289" s="49">
        <f>SUM(B289:H289)</f>
        <v>0.99999999999999989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9">SUM(B294:H294)</f>
        <v>0</v>
      </c>
    </row>
    <row r="295" spans="1:9" ht="15">
      <c r="A295" s="28" t="s">
        <v>9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9"/>
        <v>0</v>
      </c>
    </row>
    <row r="296" spans="1:9" ht="15">
      <c r="A296" s="27" t="s">
        <v>10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9"/>
        <v>0</v>
      </c>
    </row>
    <row r="297" spans="1:9" ht="15">
      <c r="A297" s="28" t="s">
        <v>11</v>
      </c>
      <c r="B297" s="44">
        <v>0</v>
      </c>
      <c r="C297" s="44">
        <v>0</v>
      </c>
      <c r="D297" s="44">
        <v>0</v>
      </c>
      <c r="E297" s="44">
        <v>0</v>
      </c>
      <c r="F297" s="397"/>
      <c r="G297" s="44">
        <v>0</v>
      </c>
      <c r="H297" s="45">
        <v>0</v>
      </c>
      <c r="I297" s="40">
        <f t="shared" si="49"/>
        <v>0</v>
      </c>
    </row>
    <row r="298" spans="1:9" ht="15">
      <c r="A298" s="27" t="s">
        <v>12</v>
      </c>
      <c r="B298" s="41">
        <v>0</v>
      </c>
      <c r="C298" s="41">
        <v>0</v>
      </c>
      <c r="D298" s="41">
        <v>0</v>
      </c>
      <c r="E298" s="41">
        <v>0</v>
      </c>
      <c r="F298" s="397"/>
      <c r="G298" s="41">
        <v>0</v>
      </c>
      <c r="H298" s="42">
        <v>0</v>
      </c>
      <c r="I298" s="43">
        <f t="shared" si="49"/>
        <v>0</v>
      </c>
    </row>
    <row r="299" spans="1:9" ht="15">
      <c r="A299" s="28" t="s">
        <v>13</v>
      </c>
      <c r="B299" s="44">
        <v>0</v>
      </c>
      <c r="C299" s="44">
        <v>0</v>
      </c>
      <c r="D299" s="44">
        <v>0</v>
      </c>
      <c r="E299" s="44">
        <v>0</v>
      </c>
      <c r="F299" s="397"/>
      <c r="G299" s="44">
        <v>0</v>
      </c>
      <c r="H299" s="45">
        <v>0</v>
      </c>
      <c r="I299" s="40">
        <f t="shared" si="49"/>
        <v>0</v>
      </c>
    </row>
    <row r="300" spans="1:9" ht="15">
      <c r="A300" s="27" t="s">
        <v>14</v>
      </c>
      <c r="B300" s="41">
        <v>0</v>
      </c>
      <c r="C300" s="41">
        <v>0</v>
      </c>
      <c r="D300" s="41">
        <v>0</v>
      </c>
      <c r="E300" s="41">
        <v>1.1027485247880695</v>
      </c>
      <c r="F300" s="397"/>
      <c r="G300" s="41">
        <v>0</v>
      </c>
      <c r="H300" s="42">
        <v>0</v>
      </c>
      <c r="I300" s="43">
        <f t="shared" si="49"/>
        <v>1.1027485247880695</v>
      </c>
    </row>
    <row r="301" spans="1:9" ht="15">
      <c r="A301" s="28" t="s">
        <v>15</v>
      </c>
      <c r="B301" s="44">
        <v>7.8370200036629285</v>
      </c>
      <c r="C301" s="44">
        <v>1.1629799963370708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9"/>
        <v>9</v>
      </c>
    </row>
    <row r="302" spans="1:9" ht="15">
      <c r="A302" s="27" t="s">
        <v>16</v>
      </c>
      <c r="B302" s="41">
        <v>142.89456697912595</v>
      </c>
      <c r="C302" s="41">
        <v>652.1109265470933</v>
      </c>
      <c r="D302" s="41">
        <v>32.99450647378076</v>
      </c>
      <c r="E302" s="41">
        <v>0</v>
      </c>
      <c r="F302" s="397"/>
      <c r="G302" s="41">
        <v>0</v>
      </c>
      <c r="H302" s="42">
        <v>0</v>
      </c>
      <c r="I302" s="43">
        <f>SUM(B302:H302)</f>
        <v>828</v>
      </c>
    </row>
    <row r="303" spans="1:9" ht="15">
      <c r="A303" s="28" t="s">
        <v>17</v>
      </c>
      <c r="B303" s="44">
        <v>8.7114481297609805E-2</v>
      </c>
      <c r="C303" s="44">
        <v>48.38599634713141</v>
      </c>
      <c r="D303" s="44">
        <v>17.526889171570982</v>
      </c>
      <c r="E303" s="44">
        <v>0</v>
      </c>
      <c r="F303" s="397"/>
      <c r="G303" s="44">
        <v>0</v>
      </c>
      <c r="H303" s="45">
        <v>0</v>
      </c>
      <c r="I303" s="40">
        <f>SUM(B303:H303)</f>
        <v>66</v>
      </c>
    </row>
    <row r="304" spans="1:9" ht="15">
      <c r="A304" s="27" t="s">
        <v>18</v>
      </c>
      <c r="B304" s="41">
        <v>0</v>
      </c>
      <c r="C304" s="41">
        <v>0</v>
      </c>
      <c r="D304" s="41">
        <v>0</v>
      </c>
      <c r="E304" s="41">
        <v>0</v>
      </c>
      <c r="F304" s="397"/>
      <c r="G304" s="41">
        <v>0</v>
      </c>
      <c r="H304" s="42">
        <v>0</v>
      </c>
      <c r="I304" s="43">
        <f t="shared" si="49"/>
        <v>0</v>
      </c>
    </row>
    <row r="305" spans="1:9" ht="15">
      <c r="A305" s="28" t="s">
        <v>139</v>
      </c>
      <c r="B305" s="44">
        <v>62.612358908087991</v>
      </c>
      <c r="C305" s="44">
        <v>1439.683971581924</v>
      </c>
      <c r="D305" s="44">
        <v>121.53188084179833</v>
      </c>
      <c r="E305" s="44">
        <v>8.1717886681897856</v>
      </c>
      <c r="F305" s="397"/>
      <c r="G305" s="44">
        <v>0</v>
      </c>
      <c r="H305" s="45">
        <v>0</v>
      </c>
      <c r="I305" s="40">
        <f>SUM(B305:H305)</f>
        <v>1632</v>
      </c>
    </row>
    <row r="306" spans="1:9" ht="15">
      <c r="A306" s="27" t="s">
        <v>19</v>
      </c>
      <c r="B306" s="41">
        <v>0</v>
      </c>
      <c r="C306" s="41">
        <v>0</v>
      </c>
      <c r="D306" s="41">
        <v>0</v>
      </c>
      <c r="E306" s="41">
        <v>0</v>
      </c>
      <c r="F306" s="397"/>
      <c r="G306" s="41">
        <v>0</v>
      </c>
      <c r="H306" s="42">
        <v>0</v>
      </c>
      <c r="I306" s="43">
        <f t="shared" si="49"/>
        <v>0</v>
      </c>
    </row>
    <row r="307" spans="1:9" ht="15">
      <c r="A307" s="28" t="s">
        <v>20</v>
      </c>
      <c r="B307" s="44">
        <v>0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9"/>
        <v>0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59</v>
      </c>
      <c r="B309" s="44">
        <v>18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9"/>
        <v>18</v>
      </c>
    </row>
    <row r="310" spans="1:9" ht="15">
      <c r="A310" s="27" t="s">
        <v>22</v>
      </c>
      <c r="B310" s="41">
        <v>0</v>
      </c>
      <c r="C310" s="41">
        <v>0</v>
      </c>
      <c r="D310" s="41">
        <v>0</v>
      </c>
      <c r="E310" s="41">
        <v>0</v>
      </c>
      <c r="F310" s="397"/>
      <c r="G310" s="41">
        <v>0</v>
      </c>
      <c r="H310" s="42">
        <v>0</v>
      </c>
      <c r="I310" s="43">
        <f t="shared" si="49"/>
        <v>0</v>
      </c>
    </row>
    <row r="311" spans="1:9" ht="15">
      <c r="A311" s="29" t="s">
        <v>23</v>
      </c>
      <c r="B311" s="44">
        <v>0</v>
      </c>
      <c r="C311" s="44">
        <v>0</v>
      </c>
      <c r="D311" s="44">
        <v>0</v>
      </c>
      <c r="E311" s="44">
        <v>0</v>
      </c>
      <c r="F311" s="397"/>
      <c r="G311" s="44">
        <v>0</v>
      </c>
      <c r="H311" s="45">
        <v>0</v>
      </c>
      <c r="I311" s="40">
        <f t="shared" si="49"/>
        <v>0</v>
      </c>
    </row>
    <row r="312" spans="1:9" ht="15">
      <c r="A312" s="27" t="s">
        <v>24</v>
      </c>
      <c r="B312" s="41">
        <v>3.9754617027513715</v>
      </c>
      <c r="C312" s="41">
        <v>64.834022806650196</v>
      </c>
      <c r="D312" s="41">
        <v>9.7533154905984336</v>
      </c>
      <c r="E312" s="41">
        <v>0</v>
      </c>
      <c r="F312" s="397"/>
      <c r="G312" s="41">
        <v>0</v>
      </c>
      <c r="H312" s="42">
        <v>0</v>
      </c>
      <c r="I312" s="43">
        <f t="shared" si="49"/>
        <v>78.56280000000001</v>
      </c>
    </row>
    <row r="313" spans="1:9" ht="15.75" thickBot="1">
      <c r="A313" s="29" t="s">
        <v>25</v>
      </c>
      <c r="B313" s="44">
        <v>19.475611325287247</v>
      </c>
      <c r="C313" s="44">
        <v>31.849609946329945</v>
      </c>
      <c r="D313" s="44">
        <v>99.13584244726627</v>
      </c>
      <c r="E313" s="44">
        <v>1101.051294065958</v>
      </c>
      <c r="F313" s="398"/>
      <c r="G313" s="44">
        <v>108.04297441476251</v>
      </c>
      <c r="H313" s="45">
        <v>0.3590678003961667</v>
      </c>
      <c r="I313" s="40">
        <f t="shared" si="49"/>
        <v>1359.9144000000001</v>
      </c>
    </row>
    <row r="314" spans="1:9" ht="15">
      <c r="A314" s="30" t="s">
        <v>26</v>
      </c>
      <c r="B314" s="46">
        <f>SUM(B293:B313)</f>
        <v>254.88213340021312</v>
      </c>
      <c r="C314" s="46">
        <f t="shared" ref="C314:H314" si="50">SUM(C293:C313)</f>
        <v>2238.0275072254663</v>
      </c>
      <c r="D314" s="46">
        <f t="shared" si="50"/>
        <v>280.94243442501477</v>
      </c>
      <c r="E314" s="46">
        <f t="shared" si="50"/>
        <v>1110.325831258936</v>
      </c>
      <c r="F314" s="46">
        <f t="shared" si="50"/>
        <v>0</v>
      </c>
      <c r="G314" s="46">
        <f t="shared" si="50"/>
        <v>108.04297441476251</v>
      </c>
      <c r="H314" s="47">
        <f t="shared" si="50"/>
        <v>0.3590678003961667</v>
      </c>
      <c r="I314" s="48">
        <f>SUM(I293:I313)</f>
        <v>3992.5799485247881</v>
      </c>
    </row>
    <row r="315" spans="1:9" ht="15" thickBot="1">
      <c r="A315" s="31" t="s">
        <v>86</v>
      </c>
      <c r="B315" s="49">
        <f>IF($I314=0,"-",B314/$I314)</f>
        <v>6.383895543391413E-2</v>
      </c>
      <c r="C315" s="49">
        <f t="shared" ref="C315:H315" si="51">IF($I314=0,"-",C314/$I314)</f>
        <v>0.56054669814499058</v>
      </c>
      <c r="D315" s="49">
        <f t="shared" si="51"/>
        <v>7.0366138699068437E-2</v>
      </c>
      <c r="E315" s="49">
        <f t="shared" si="51"/>
        <v>0.27809733194427039</v>
      </c>
      <c r="F315" s="49">
        <f t="shared" si="51"/>
        <v>0</v>
      </c>
      <c r="G315" s="49">
        <f t="shared" si="51"/>
        <v>2.7060941999341337E-2</v>
      </c>
      <c r="H315" s="49">
        <f t="shared" si="51"/>
        <v>8.9933778415342215E-5</v>
      </c>
      <c r="I315" s="49">
        <f>SUM(B315:H315)</f>
        <v>1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52">SUM(B320:H320)</f>
        <v>0</v>
      </c>
    </row>
    <row r="321" spans="1:9" ht="15">
      <c r="A321" s="28" t="s">
        <v>9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52"/>
        <v>0</v>
      </c>
    </row>
    <row r="322" spans="1:9" ht="15">
      <c r="A322" s="27" t="s">
        <v>10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52"/>
        <v>0</v>
      </c>
    </row>
    <row r="323" spans="1:9" ht="15">
      <c r="A323" s="28" t="s">
        <v>11</v>
      </c>
      <c r="B323" s="44">
        <v>0</v>
      </c>
      <c r="C323" s="44">
        <v>0</v>
      </c>
      <c r="D323" s="44">
        <v>0</v>
      </c>
      <c r="E323" s="44">
        <v>0</v>
      </c>
      <c r="F323" s="397"/>
      <c r="G323" s="44">
        <v>0</v>
      </c>
      <c r="H323" s="45">
        <v>0</v>
      </c>
      <c r="I323" s="40">
        <f t="shared" si="52"/>
        <v>0</v>
      </c>
    </row>
    <row r="324" spans="1:9" ht="15">
      <c r="A324" s="27" t="s">
        <v>12</v>
      </c>
      <c r="B324" s="41">
        <v>1.0827677134687328E-3</v>
      </c>
      <c r="C324" s="41">
        <v>0</v>
      </c>
      <c r="D324" s="41">
        <v>0</v>
      </c>
      <c r="E324" s="41">
        <v>0.34508481238683614</v>
      </c>
      <c r="F324" s="397"/>
      <c r="G324" s="41">
        <v>0</v>
      </c>
      <c r="H324" s="42">
        <v>0</v>
      </c>
      <c r="I324" s="43">
        <f t="shared" si="52"/>
        <v>0.34616758010030485</v>
      </c>
    </row>
    <row r="325" spans="1:9" ht="15">
      <c r="A325" s="28" t="s">
        <v>13</v>
      </c>
      <c r="B325" s="44">
        <v>0</v>
      </c>
      <c r="C325" s="44">
        <v>0</v>
      </c>
      <c r="D325" s="44">
        <v>0</v>
      </c>
      <c r="E325" s="44">
        <v>0</v>
      </c>
      <c r="F325" s="397"/>
      <c r="G325" s="44">
        <v>0</v>
      </c>
      <c r="H325" s="45">
        <v>0</v>
      </c>
      <c r="I325" s="40">
        <f t="shared" si="52"/>
        <v>0</v>
      </c>
    </row>
    <row r="326" spans="1:9" ht="15">
      <c r="A326" s="27" t="s">
        <v>14</v>
      </c>
      <c r="B326" s="41">
        <v>7.3088684980035566E-4</v>
      </c>
      <c r="C326" s="41">
        <v>5.9276438530887585</v>
      </c>
      <c r="D326" s="41">
        <v>0</v>
      </c>
      <c r="E326" s="41">
        <v>0.56503259594876443</v>
      </c>
      <c r="F326" s="397"/>
      <c r="G326" s="41">
        <v>0</v>
      </c>
      <c r="H326" s="42">
        <v>0</v>
      </c>
      <c r="I326" s="43">
        <f t="shared" si="52"/>
        <v>6.4934073358873237</v>
      </c>
    </row>
    <row r="327" spans="1:9" ht="15">
      <c r="A327" s="28" t="s">
        <v>15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52"/>
        <v>0</v>
      </c>
    </row>
    <row r="328" spans="1:9" ht="15">
      <c r="A328" s="27" t="s">
        <v>16</v>
      </c>
      <c r="B328" s="41">
        <v>98.671103833740972</v>
      </c>
      <c r="C328" s="41">
        <v>1058.0752130348924</v>
      </c>
      <c r="D328" s="41">
        <v>122.25368313136656</v>
      </c>
      <c r="E328" s="41">
        <v>0</v>
      </c>
      <c r="F328" s="397"/>
      <c r="G328" s="41">
        <v>0</v>
      </c>
      <c r="H328" s="42">
        <v>0</v>
      </c>
      <c r="I328" s="43">
        <f>SUM(B328:H328)</f>
        <v>1279</v>
      </c>
    </row>
    <row r="329" spans="1:9" ht="15">
      <c r="A329" s="28" t="s">
        <v>17</v>
      </c>
      <c r="B329" s="44">
        <v>0</v>
      </c>
      <c r="C329" s="44">
        <v>0</v>
      </c>
      <c r="D329" s="44">
        <v>0</v>
      </c>
      <c r="E329" s="44">
        <v>0</v>
      </c>
      <c r="F329" s="397"/>
      <c r="G329" s="44">
        <v>0</v>
      </c>
      <c r="H329" s="45">
        <v>0</v>
      </c>
      <c r="I329" s="40">
        <f>SUM(B329:H329)</f>
        <v>0</v>
      </c>
    </row>
    <row r="330" spans="1:9" ht="15">
      <c r="A330" s="27" t="s">
        <v>18</v>
      </c>
      <c r="B330" s="41">
        <v>0</v>
      </c>
      <c r="C330" s="41">
        <v>0</v>
      </c>
      <c r="D330" s="41">
        <v>0</v>
      </c>
      <c r="E330" s="41">
        <v>0</v>
      </c>
      <c r="F330" s="397"/>
      <c r="G330" s="41">
        <v>0</v>
      </c>
      <c r="H330" s="42">
        <v>0</v>
      </c>
      <c r="I330" s="43">
        <f t="shared" si="52"/>
        <v>0</v>
      </c>
    </row>
    <row r="331" spans="1:9" ht="15">
      <c r="A331" s="28" t="s">
        <v>139</v>
      </c>
      <c r="B331" s="44">
        <v>246.50013580802636</v>
      </c>
      <c r="C331" s="44">
        <v>392.66409474364133</v>
      </c>
      <c r="D331" s="44">
        <v>144.48959003764469</v>
      </c>
      <c r="E331" s="44">
        <v>141.34617941068768</v>
      </c>
      <c r="F331" s="397"/>
      <c r="G331" s="44">
        <v>0</v>
      </c>
      <c r="H331" s="45">
        <v>0</v>
      </c>
      <c r="I331" s="40">
        <f>SUM(B331:H331)</f>
        <v>925.00000000000011</v>
      </c>
    </row>
    <row r="332" spans="1:9" ht="15">
      <c r="A332" s="27" t="s">
        <v>19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20</v>
      </c>
      <c r="B333" s="44">
        <v>0</v>
      </c>
      <c r="C333" s="44">
        <v>0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52"/>
        <v>0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59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52"/>
        <v>0</v>
      </c>
    </row>
    <row r="336" spans="1:9" ht="15">
      <c r="A336" s="27" t="s">
        <v>22</v>
      </c>
      <c r="B336" s="41">
        <v>49.766630462130095</v>
      </c>
      <c r="C336" s="41">
        <v>5376.5382159152432</v>
      </c>
      <c r="D336" s="41">
        <v>4.6951536226265898</v>
      </c>
      <c r="E336" s="41">
        <v>0</v>
      </c>
      <c r="F336" s="397"/>
      <c r="G336" s="41">
        <v>0</v>
      </c>
      <c r="H336" s="42">
        <v>0</v>
      </c>
      <c r="I336" s="43">
        <f t="shared" si="52"/>
        <v>5431</v>
      </c>
    </row>
    <row r="337" spans="1:9" ht="15">
      <c r="A337" s="29" t="s">
        <v>23</v>
      </c>
      <c r="B337" s="44">
        <v>0</v>
      </c>
      <c r="C337" s="44">
        <v>0</v>
      </c>
      <c r="D337" s="44">
        <v>0</v>
      </c>
      <c r="E337" s="44">
        <v>0</v>
      </c>
      <c r="F337" s="397"/>
      <c r="G337" s="44">
        <v>0</v>
      </c>
      <c r="H337" s="45">
        <v>0</v>
      </c>
      <c r="I337" s="40">
        <f t="shared" si="52"/>
        <v>0</v>
      </c>
    </row>
    <row r="338" spans="1:9" ht="15">
      <c r="A338" s="27" t="s">
        <v>24</v>
      </c>
      <c r="B338" s="41">
        <v>416.190417143194</v>
      </c>
      <c r="C338" s="41">
        <v>0</v>
      </c>
      <c r="D338" s="41">
        <v>998.5951828568061</v>
      </c>
      <c r="E338" s="41">
        <v>0</v>
      </c>
      <c r="F338" s="397"/>
      <c r="G338" s="41">
        <v>0</v>
      </c>
      <c r="H338" s="42">
        <v>0</v>
      </c>
      <c r="I338" s="43">
        <f t="shared" si="52"/>
        <v>1414.7856000000002</v>
      </c>
    </row>
    <row r="339" spans="1:9" ht="15.75" thickBot="1">
      <c r="A339" s="29" t="s">
        <v>25</v>
      </c>
      <c r="B339" s="44">
        <v>106.10721124650343</v>
      </c>
      <c r="C339" s="44">
        <v>69.071849139534933</v>
      </c>
      <c r="D339" s="44">
        <v>170.47872334775096</v>
      </c>
      <c r="E339" s="44">
        <v>5068.5562721178057</v>
      </c>
      <c r="F339" s="398"/>
      <c r="G339" s="44">
        <v>407.21634414840605</v>
      </c>
      <c r="H339" s="45">
        <v>0</v>
      </c>
      <c r="I339" s="40">
        <f t="shared" si="52"/>
        <v>5821.4304000000011</v>
      </c>
    </row>
    <row r="340" spans="1:9" ht="15">
      <c r="A340" s="30" t="s">
        <v>26</v>
      </c>
      <c r="B340" s="46">
        <f>SUM(B319:B339)</f>
        <v>917.23731214815814</v>
      </c>
      <c r="C340" s="46">
        <f t="shared" ref="C340:H340" si="53">SUM(C319:C339)</f>
        <v>6902.2770166864002</v>
      </c>
      <c r="D340" s="46">
        <f t="shared" si="53"/>
        <v>1440.5123329961948</v>
      </c>
      <c r="E340" s="46">
        <f t="shared" si="53"/>
        <v>5210.8125689368289</v>
      </c>
      <c r="F340" s="46">
        <f t="shared" si="53"/>
        <v>0</v>
      </c>
      <c r="G340" s="46">
        <f t="shared" si="53"/>
        <v>407.21634414840605</v>
      </c>
      <c r="H340" s="47">
        <f t="shared" si="53"/>
        <v>0</v>
      </c>
      <c r="I340" s="48">
        <f>SUM(I319:I339)</f>
        <v>14878.05557491599</v>
      </c>
    </row>
    <row r="341" spans="1:9" ht="15" thickBot="1">
      <c r="A341" s="31" t="s">
        <v>86</v>
      </c>
      <c r="B341" s="49">
        <f>IF($I340=0,"-",B340/$I340)</f>
        <v>6.165034856400161E-2</v>
      </c>
      <c r="C341" s="49">
        <f t="shared" ref="C341:H341" si="54">IF($I340=0,"-",C340/$I340)</f>
        <v>0.46392332532508196</v>
      </c>
      <c r="D341" s="49">
        <f t="shared" si="54"/>
        <v>9.6821276526541586E-2</v>
      </c>
      <c r="E341" s="49">
        <f t="shared" si="54"/>
        <v>0.35023478321469115</v>
      </c>
      <c r="F341" s="49">
        <f t="shared" si="54"/>
        <v>0</v>
      </c>
      <c r="G341" s="49">
        <f t="shared" si="54"/>
        <v>2.7370266369683555E-2</v>
      </c>
      <c r="H341" s="49">
        <f t="shared" si="54"/>
        <v>0</v>
      </c>
      <c r="I341" s="49">
        <f>SUM(B341:H341)</f>
        <v>0.99999999999999989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4" si="55">SUM(B346:H346)</f>
        <v>0</v>
      </c>
    </row>
    <row r="347" spans="1:9" ht="15">
      <c r="A347" s="28" t="s">
        <v>9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5"/>
        <v>0</v>
      </c>
    </row>
    <row r="348" spans="1:9" ht="15">
      <c r="A348" s="27" t="s">
        <v>10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5"/>
        <v>0</v>
      </c>
    </row>
    <row r="349" spans="1:9" ht="15">
      <c r="A349" s="28" t="s">
        <v>11</v>
      </c>
      <c r="B349" s="44">
        <v>0</v>
      </c>
      <c r="C349" s="44">
        <v>0</v>
      </c>
      <c r="D349" s="44">
        <v>0</v>
      </c>
      <c r="E349" s="44">
        <v>0</v>
      </c>
      <c r="F349" s="397"/>
      <c r="G349" s="44">
        <v>0</v>
      </c>
      <c r="H349" s="45">
        <v>0</v>
      </c>
      <c r="I349" s="40">
        <f t="shared" si="55"/>
        <v>0</v>
      </c>
    </row>
    <row r="350" spans="1:9" ht="15">
      <c r="A350" s="27" t="s">
        <v>12</v>
      </c>
      <c r="B350" s="41">
        <v>0</v>
      </c>
      <c r="C350" s="41">
        <v>0</v>
      </c>
      <c r="D350" s="41">
        <v>0</v>
      </c>
      <c r="E350" s="41">
        <v>2.9229081324499615E-2</v>
      </c>
      <c r="F350" s="397"/>
      <c r="G350" s="41">
        <v>0</v>
      </c>
      <c r="H350" s="42">
        <v>0</v>
      </c>
      <c r="I350" s="43">
        <f t="shared" si="55"/>
        <v>2.9229081324499615E-2</v>
      </c>
    </row>
    <row r="351" spans="1:9" ht="15">
      <c r="A351" s="28" t="s">
        <v>13</v>
      </c>
      <c r="B351" s="44">
        <v>0</v>
      </c>
      <c r="C351" s="44">
        <v>0</v>
      </c>
      <c r="D351" s="44">
        <v>0</v>
      </c>
      <c r="E351" s="44">
        <v>0</v>
      </c>
      <c r="F351" s="397"/>
      <c r="G351" s="44">
        <v>0</v>
      </c>
      <c r="H351" s="45">
        <v>0</v>
      </c>
      <c r="I351" s="40">
        <f t="shared" si="55"/>
        <v>0</v>
      </c>
    </row>
    <row r="352" spans="1:9" ht="15">
      <c r="A352" s="27" t="s">
        <v>14</v>
      </c>
      <c r="B352" s="41">
        <v>0</v>
      </c>
      <c r="C352" s="41">
        <v>0</v>
      </c>
      <c r="D352" s="41">
        <v>0</v>
      </c>
      <c r="E352" s="41">
        <v>3.5187657885057102</v>
      </c>
      <c r="F352" s="397"/>
      <c r="G352" s="41">
        <v>0</v>
      </c>
      <c r="H352" s="42">
        <v>0</v>
      </c>
      <c r="I352" s="43">
        <f t="shared" si="55"/>
        <v>3.5187657885057102</v>
      </c>
    </row>
    <row r="353" spans="1:9" ht="15">
      <c r="A353" s="28" t="s">
        <v>15</v>
      </c>
      <c r="B353" s="44">
        <v>0</v>
      </c>
      <c r="C353" s="44">
        <v>0</v>
      </c>
      <c r="D353" s="44">
        <v>0</v>
      </c>
      <c r="E353" s="44">
        <v>0</v>
      </c>
      <c r="F353" s="397"/>
      <c r="G353" s="44">
        <v>0</v>
      </c>
      <c r="H353" s="45">
        <v>0</v>
      </c>
      <c r="I353" s="40">
        <f t="shared" si="55"/>
        <v>0</v>
      </c>
    </row>
    <row r="354" spans="1:9" ht="15">
      <c r="A354" s="27" t="s">
        <v>16</v>
      </c>
      <c r="B354" s="41">
        <v>5.9895487087838289E-2</v>
      </c>
      <c r="C354" s="41">
        <v>1.7630180927500325</v>
      </c>
      <c r="D354" s="41">
        <v>28.17708642016213</v>
      </c>
      <c r="E354" s="41">
        <v>0</v>
      </c>
      <c r="F354" s="397"/>
      <c r="G354" s="41">
        <v>0</v>
      </c>
      <c r="H354" s="42">
        <v>0</v>
      </c>
      <c r="I354" s="43">
        <f>SUM(B354:H354)</f>
        <v>30</v>
      </c>
    </row>
    <row r="355" spans="1:9" ht="15">
      <c r="A355" s="28" t="s">
        <v>17</v>
      </c>
      <c r="B355" s="44">
        <v>0</v>
      </c>
      <c r="C355" s="44">
        <v>0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>SUM(B355:H355)</f>
        <v>0</v>
      </c>
    </row>
    <row r="356" spans="1:9" ht="15">
      <c r="A356" s="27" t="s">
        <v>18</v>
      </c>
      <c r="B356" s="41">
        <v>0</v>
      </c>
      <c r="C356" s="41">
        <v>0</v>
      </c>
      <c r="D356" s="41">
        <v>0</v>
      </c>
      <c r="E356" s="41">
        <v>0</v>
      </c>
      <c r="F356" s="397"/>
      <c r="G356" s="41">
        <v>0</v>
      </c>
      <c r="H356" s="42">
        <v>0</v>
      </c>
      <c r="I356" s="43">
        <f t="shared" si="55"/>
        <v>0</v>
      </c>
    </row>
    <row r="357" spans="1:9" ht="15">
      <c r="A357" s="28" t="s">
        <v>139</v>
      </c>
      <c r="B357" s="44">
        <v>0.41859613112876193</v>
      </c>
      <c r="C357" s="44">
        <v>11.246257398206732</v>
      </c>
      <c r="D357" s="44">
        <v>14.335146470664505</v>
      </c>
      <c r="E357" s="44">
        <v>0</v>
      </c>
      <c r="F357" s="397"/>
      <c r="G357" s="44">
        <v>0</v>
      </c>
      <c r="H357" s="45">
        <v>0</v>
      </c>
      <c r="I357" s="40">
        <f>SUM(B357:H357)</f>
        <v>26</v>
      </c>
    </row>
    <row r="358" spans="1:9" ht="15">
      <c r="A358" s="27" t="s">
        <v>19</v>
      </c>
      <c r="B358" s="41">
        <v>0</v>
      </c>
      <c r="C358" s="41">
        <v>0</v>
      </c>
      <c r="D358" s="41">
        <v>0</v>
      </c>
      <c r="E358" s="41">
        <v>0</v>
      </c>
      <c r="F358" s="397"/>
      <c r="G358" s="41">
        <v>0</v>
      </c>
      <c r="H358" s="42">
        <v>0</v>
      </c>
      <c r="I358" s="43">
        <f>SUM(B358:H358)</f>
        <v>0</v>
      </c>
    </row>
    <row r="359" spans="1:9" ht="15">
      <c r="A359" s="28" t="s">
        <v>20</v>
      </c>
      <c r="B359" s="44">
        <v>0</v>
      </c>
      <c r="C359" s="44">
        <v>0</v>
      </c>
      <c r="D359" s="44">
        <v>0</v>
      </c>
      <c r="E359" s="44">
        <v>0</v>
      </c>
      <c r="F359" s="397"/>
      <c r="G359" s="44">
        <v>0</v>
      </c>
      <c r="H359" s="45">
        <v>0</v>
      </c>
      <c r="I359" s="40">
        <f>SUM(B359:H359)</f>
        <v>0</v>
      </c>
    </row>
    <row r="360" spans="1:9" ht="15">
      <c r="A360" s="27" t="s">
        <v>21</v>
      </c>
      <c r="B360" s="41">
        <v>3.0867702196036424</v>
      </c>
      <c r="C360" s="41">
        <v>166.1756829137654</v>
      </c>
      <c r="D360" s="41">
        <v>51.737546866630957</v>
      </c>
      <c r="E360" s="41">
        <v>0</v>
      </c>
      <c r="F360" s="397"/>
      <c r="G360" s="41">
        <v>0</v>
      </c>
      <c r="H360" s="42">
        <v>0</v>
      </c>
      <c r="I360" s="43">
        <f>SUM(B360:H360)</f>
        <v>221</v>
      </c>
    </row>
    <row r="361" spans="1:9" ht="15">
      <c r="A361" s="29" t="s">
        <v>59</v>
      </c>
      <c r="B361" s="44">
        <v>9.3285841495992887</v>
      </c>
      <c r="C361" s="44">
        <v>15.820124666073021</v>
      </c>
      <c r="D361" s="44">
        <v>28.851291184327692</v>
      </c>
      <c r="E361" s="44">
        <v>0</v>
      </c>
      <c r="F361" s="397"/>
      <c r="G361" s="44">
        <v>0</v>
      </c>
      <c r="H361" s="45">
        <v>0</v>
      </c>
      <c r="I361" s="40">
        <f t="shared" si="55"/>
        <v>54</v>
      </c>
    </row>
    <row r="362" spans="1:9" ht="15">
      <c r="A362" s="27" t="s">
        <v>22</v>
      </c>
      <c r="B362" s="41">
        <v>22.879831906595644</v>
      </c>
      <c r="C362" s="41">
        <v>66.618960538387782</v>
      </c>
      <c r="D362" s="41">
        <v>37.501207555016578</v>
      </c>
      <c r="E362" s="41">
        <v>0</v>
      </c>
      <c r="F362" s="397"/>
      <c r="G362" s="41">
        <v>0</v>
      </c>
      <c r="H362" s="42">
        <v>0</v>
      </c>
      <c r="I362" s="43">
        <f t="shared" si="55"/>
        <v>127</v>
      </c>
    </row>
    <row r="363" spans="1:9" ht="15">
      <c r="A363" s="29" t="s">
        <v>23</v>
      </c>
      <c r="B363" s="44">
        <v>0</v>
      </c>
      <c r="C363" s="44">
        <v>0</v>
      </c>
      <c r="D363" s="44">
        <v>0</v>
      </c>
      <c r="E363" s="44">
        <v>0</v>
      </c>
      <c r="F363" s="397"/>
      <c r="G363" s="44">
        <v>0</v>
      </c>
      <c r="H363" s="45">
        <v>0</v>
      </c>
      <c r="I363" s="40">
        <f t="shared" si="55"/>
        <v>0</v>
      </c>
    </row>
    <row r="364" spans="1:9" ht="15">
      <c r="A364" s="27" t="s">
        <v>24</v>
      </c>
      <c r="B364" s="41">
        <v>10.15099537335611</v>
      </c>
      <c r="C364" s="41">
        <v>1.4361422710095653E-4</v>
      </c>
      <c r="D364" s="41">
        <v>1.0196610124167915</v>
      </c>
      <c r="E364" s="41">
        <v>0</v>
      </c>
      <c r="F364" s="397"/>
      <c r="G364" s="41">
        <v>0</v>
      </c>
      <c r="H364" s="42">
        <v>0</v>
      </c>
      <c r="I364" s="43">
        <f t="shared" si="55"/>
        <v>11.170800000000003</v>
      </c>
    </row>
    <row r="365" spans="1:9" ht="15.75" thickBot="1">
      <c r="A365" s="29" t="s">
        <v>25</v>
      </c>
      <c r="B365" s="44">
        <v>1.6579785787075783</v>
      </c>
      <c r="C365" s="44">
        <v>2.7386447579370605</v>
      </c>
      <c r="D365" s="44">
        <v>1.6116553066700796</v>
      </c>
      <c r="E365" s="44">
        <v>266.85493808322877</v>
      </c>
      <c r="F365" s="398"/>
      <c r="G365" s="44">
        <v>3.4330147404450782</v>
      </c>
      <c r="H365" s="45">
        <v>1.4568533011404233E-2</v>
      </c>
      <c r="I365" s="40">
        <f>SUM(B365:H365)</f>
        <v>276.31079999999997</v>
      </c>
    </row>
    <row r="366" spans="1:9" ht="15">
      <c r="A366" s="30" t="s">
        <v>26</v>
      </c>
      <c r="B366" s="46">
        <f>SUM(B345:B365)</f>
        <v>47.582651846078868</v>
      </c>
      <c r="C366" s="46">
        <f t="shared" ref="C366:D366" si="56">SUM(C345:C365)</f>
        <v>264.36283198134709</v>
      </c>
      <c r="D366" s="46">
        <f t="shared" si="56"/>
        <v>163.23359481588875</v>
      </c>
      <c r="E366" s="46">
        <f>SUM(E345:E365)</f>
        <v>270.40293295305901</v>
      </c>
      <c r="F366" s="46">
        <f t="shared" ref="F366:H366" si="57">SUM(F345:F365)</f>
        <v>0</v>
      </c>
      <c r="G366" s="46">
        <f t="shared" si="57"/>
        <v>3.4330147404450782</v>
      </c>
      <c r="H366" s="47">
        <f t="shared" si="57"/>
        <v>1.4568533011404233E-2</v>
      </c>
      <c r="I366" s="48">
        <f>SUM(I345:I365)</f>
        <v>749.02959486983013</v>
      </c>
    </row>
    <row r="367" spans="1:9" ht="15" thickBot="1">
      <c r="A367" s="31" t="s">
        <v>86</v>
      </c>
      <c r="B367" s="49">
        <f>IF($I366=0,"-",B366/$I366)</f>
        <v>6.35257300538946E-2</v>
      </c>
      <c r="C367" s="49">
        <f t="shared" ref="C367:H367" si="58">IF($I366=0,"-",C366/$I366)</f>
        <v>0.35294043625511123</v>
      </c>
      <c r="D367" s="49">
        <f t="shared" si="58"/>
        <v>0.21792676275262027</v>
      </c>
      <c r="E367" s="49">
        <f t="shared" si="58"/>
        <v>0.36100433788607633</v>
      </c>
      <c r="F367" s="49">
        <f t="shared" si="58"/>
        <v>0</v>
      </c>
      <c r="G367" s="49">
        <f t="shared" si="58"/>
        <v>4.5832831759360371E-3</v>
      </c>
      <c r="H367" s="49">
        <f t="shared" si="58"/>
        <v>1.9449876361608946E-5</v>
      </c>
      <c r="I367" s="49">
        <f>SUM(B367:H367)</f>
        <v>1.0000000000000002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9">SUM(B372:H372)</f>
        <v>0</v>
      </c>
    </row>
    <row r="373" spans="1:9" ht="15">
      <c r="A373" s="28" t="s">
        <v>9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9"/>
        <v>0</v>
      </c>
    </row>
    <row r="374" spans="1:9" ht="15">
      <c r="A374" s="27" t="s">
        <v>10</v>
      </c>
      <c r="B374" s="41">
        <v>0</v>
      </c>
      <c r="C374" s="41">
        <v>0</v>
      </c>
      <c r="D374" s="41">
        <v>0</v>
      </c>
      <c r="E374" s="41">
        <v>0</v>
      </c>
      <c r="F374" s="397"/>
      <c r="G374" s="41">
        <v>0</v>
      </c>
      <c r="H374" s="42">
        <v>0</v>
      </c>
      <c r="I374" s="43">
        <f t="shared" si="59"/>
        <v>0</v>
      </c>
    </row>
    <row r="375" spans="1:9" ht="15">
      <c r="A375" s="28" t="s">
        <v>11</v>
      </c>
      <c r="B375" s="44">
        <v>0</v>
      </c>
      <c r="C375" s="44">
        <v>0</v>
      </c>
      <c r="D375" s="44">
        <v>0</v>
      </c>
      <c r="E375" s="44">
        <v>0</v>
      </c>
      <c r="F375" s="397"/>
      <c r="G375" s="44">
        <v>0</v>
      </c>
      <c r="H375" s="45">
        <v>0</v>
      </c>
      <c r="I375" s="40">
        <f t="shared" si="59"/>
        <v>0</v>
      </c>
    </row>
    <row r="376" spans="1:9" ht="15">
      <c r="A376" s="27" t="s">
        <v>12</v>
      </c>
      <c r="B376" s="41">
        <v>1.0843746571405843E-3</v>
      </c>
      <c r="C376" s="41">
        <v>1.0843746571405843E-3</v>
      </c>
      <c r="D376" s="41">
        <v>1.0843746571405843E-3</v>
      </c>
      <c r="E376" s="41">
        <v>2.6280757477970877</v>
      </c>
      <c r="F376" s="397"/>
      <c r="G376" s="41">
        <v>0</v>
      </c>
      <c r="H376" s="42">
        <v>0</v>
      </c>
      <c r="I376" s="43">
        <f t="shared" si="59"/>
        <v>2.6313288717685097</v>
      </c>
    </row>
    <row r="377" spans="1:9" ht="15">
      <c r="A377" s="28" t="s">
        <v>13</v>
      </c>
      <c r="B377" s="44">
        <v>0</v>
      </c>
      <c r="C377" s="44">
        <v>0</v>
      </c>
      <c r="D377" s="44">
        <v>0</v>
      </c>
      <c r="E377" s="44">
        <v>0</v>
      </c>
      <c r="F377" s="397"/>
      <c r="G377" s="44">
        <v>0</v>
      </c>
      <c r="H377" s="45">
        <v>0</v>
      </c>
      <c r="I377" s="40">
        <f t="shared" si="59"/>
        <v>0</v>
      </c>
    </row>
    <row r="378" spans="1:9" ht="15">
      <c r="A378" s="27" t="s">
        <v>14</v>
      </c>
      <c r="B378" s="41">
        <v>7.3096707522242032E-4</v>
      </c>
      <c r="C378" s="41">
        <v>7.3096707522242032E-4</v>
      </c>
      <c r="D378" s="41">
        <v>7.3096707522242032E-4</v>
      </c>
      <c r="E378" s="41">
        <v>1041.9446074193568</v>
      </c>
      <c r="F378" s="397"/>
      <c r="G378" s="41">
        <v>0</v>
      </c>
      <c r="H378" s="42">
        <v>0</v>
      </c>
      <c r="I378" s="43">
        <f t="shared" si="59"/>
        <v>1041.9468003205825</v>
      </c>
    </row>
    <row r="379" spans="1:9" ht="15">
      <c r="A379" s="28" t="s">
        <v>15</v>
      </c>
      <c r="B379" s="44">
        <v>5.9994194297509988</v>
      </c>
      <c r="C379" s="44">
        <v>1.935234163333763E-4</v>
      </c>
      <c r="D379" s="44">
        <v>1.935234163333763E-4</v>
      </c>
      <c r="E379" s="44">
        <v>1.935234163333763E-4</v>
      </c>
      <c r="F379" s="397"/>
      <c r="G379" s="44">
        <v>0</v>
      </c>
      <c r="H379" s="45">
        <v>0</v>
      </c>
      <c r="I379" s="40">
        <f t="shared" si="59"/>
        <v>6</v>
      </c>
    </row>
    <row r="380" spans="1:9" ht="15">
      <c r="A380" s="27" t="s">
        <v>16</v>
      </c>
      <c r="B380" s="41">
        <v>33.084103124211481</v>
      </c>
      <c r="C380" s="41">
        <v>6.2068109405387503E-4</v>
      </c>
      <c r="D380" s="41">
        <v>146.91465551360042</v>
      </c>
      <c r="E380" s="41">
        <v>6.2068109405387503E-4</v>
      </c>
      <c r="F380" s="397"/>
      <c r="G380" s="41">
        <v>0</v>
      </c>
      <c r="H380" s="42">
        <v>0</v>
      </c>
      <c r="I380" s="43">
        <f>SUM(B380:H380)</f>
        <v>180.00000000000003</v>
      </c>
    </row>
    <row r="381" spans="1:9" ht="15">
      <c r="A381" s="28" t="s">
        <v>17</v>
      </c>
      <c r="B381" s="44">
        <v>1.8294612900801814</v>
      </c>
      <c r="C381" s="44">
        <v>1.2971570641011783E-3</v>
      </c>
      <c r="D381" s="44">
        <v>46.167944395791622</v>
      </c>
      <c r="E381" s="44">
        <v>1.2971570641011783E-3</v>
      </c>
      <c r="F381" s="397"/>
      <c r="G381" s="44">
        <v>0</v>
      </c>
      <c r="H381" s="45">
        <v>0</v>
      </c>
      <c r="I381" s="40">
        <f>SUM(B381:H381)</f>
        <v>48.000000000000007</v>
      </c>
    </row>
    <row r="382" spans="1:9" ht="15">
      <c r="A382" s="27" t="s">
        <v>18</v>
      </c>
      <c r="B382" s="41">
        <v>0</v>
      </c>
      <c r="C382" s="41">
        <v>0</v>
      </c>
      <c r="D382" s="41">
        <v>0</v>
      </c>
      <c r="E382" s="41">
        <v>0</v>
      </c>
      <c r="F382" s="397"/>
      <c r="G382" s="41">
        <v>0</v>
      </c>
      <c r="H382" s="42">
        <v>0</v>
      </c>
      <c r="I382" s="43">
        <f t="shared" si="59"/>
        <v>0</v>
      </c>
    </row>
    <row r="383" spans="1:9" ht="15">
      <c r="A383" s="28" t="s">
        <v>139</v>
      </c>
      <c r="B383" s="44">
        <v>108.16146007515326</v>
      </c>
      <c r="C383" s="44">
        <v>9.1335052835404937</v>
      </c>
      <c r="D383" s="44">
        <v>253.70218088296028</v>
      </c>
      <c r="E383" s="44">
        <v>2.8537583458970489E-3</v>
      </c>
      <c r="F383" s="397"/>
      <c r="G383" s="44">
        <v>0</v>
      </c>
      <c r="H383" s="45">
        <v>0</v>
      </c>
      <c r="I383" s="40">
        <f>SUM(B383:H383)</f>
        <v>370.99999999999994</v>
      </c>
    </row>
    <row r="384" spans="1:9" ht="15">
      <c r="A384" s="27" t="s">
        <v>19</v>
      </c>
      <c r="B384" s="41">
        <v>0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>SUM(B384:H384)</f>
        <v>0</v>
      </c>
    </row>
    <row r="385" spans="1:9" ht="15">
      <c r="A385" s="28" t="s">
        <v>20</v>
      </c>
      <c r="B385" s="44">
        <v>0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59"/>
        <v>0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59</v>
      </c>
      <c r="B387" s="44">
        <v>95.980805118635047</v>
      </c>
      <c r="C387" s="44">
        <v>6.3982937883231145E-3</v>
      </c>
      <c r="D387" s="44">
        <v>6.3982937883231145E-3</v>
      </c>
      <c r="E387" s="44">
        <v>6.3982937883231145E-3</v>
      </c>
      <c r="F387" s="397"/>
      <c r="G387" s="44">
        <v>0</v>
      </c>
      <c r="H387" s="45">
        <v>0</v>
      </c>
      <c r="I387" s="40">
        <f t="shared" si="59"/>
        <v>96.000000000000014</v>
      </c>
    </row>
    <row r="388" spans="1:9" ht="15">
      <c r="A388" s="27" t="s">
        <v>22</v>
      </c>
      <c r="B388" s="41">
        <v>8.9984121383203934</v>
      </c>
      <c r="C388" s="41">
        <v>5.2928722653493288E-4</v>
      </c>
      <c r="D388" s="41">
        <v>5.2928722653493288E-4</v>
      </c>
      <c r="E388" s="41">
        <v>5.2928722653493288E-4</v>
      </c>
      <c r="F388" s="397"/>
      <c r="G388" s="41">
        <v>0</v>
      </c>
      <c r="H388" s="42">
        <v>0</v>
      </c>
      <c r="I388" s="43">
        <f t="shared" si="59"/>
        <v>8.9999999999999964</v>
      </c>
    </row>
    <row r="389" spans="1:9" ht="15">
      <c r="A389" s="29" t="s">
        <v>23</v>
      </c>
      <c r="B389" s="44">
        <v>0</v>
      </c>
      <c r="C389" s="44">
        <v>0</v>
      </c>
      <c r="D389" s="44">
        <v>0</v>
      </c>
      <c r="E389" s="44">
        <v>0</v>
      </c>
      <c r="F389" s="397"/>
      <c r="G389" s="44">
        <v>0</v>
      </c>
      <c r="H389" s="45">
        <v>0</v>
      </c>
      <c r="I389" s="40">
        <f t="shared" si="59"/>
        <v>0</v>
      </c>
    </row>
    <row r="390" spans="1:9" ht="15">
      <c r="A390" s="27" t="s">
        <v>24</v>
      </c>
      <c r="B390" s="41">
        <v>11.6784</v>
      </c>
      <c r="C390" s="41">
        <v>0</v>
      </c>
      <c r="D390" s="41">
        <v>0</v>
      </c>
      <c r="E390" s="41">
        <v>0</v>
      </c>
      <c r="F390" s="397"/>
      <c r="G390" s="41">
        <v>0</v>
      </c>
      <c r="H390" s="42">
        <v>0</v>
      </c>
      <c r="I390" s="43">
        <f t="shared" si="59"/>
        <v>11.6784</v>
      </c>
    </row>
    <row r="391" spans="1:9" ht="15.75" thickBot="1">
      <c r="A391" s="29" t="s">
        <v>25</v>
      </c>
      <c r="B391" s="44">
        <v>23.681339702168135</v>
      </c>
      <c r="C391" s="44">
        <v>2.9436181042482128E-2</v>
      </c>
      <c r="D391" s="44">
        <v>6.4006159184499136</v>
      </c>
      <c r="E391" s="44">
        <v>102.27241205896401</v>
      </c>
      <c r="F391" s="398"/>
      <c r="G391" s="44">
        <v>86.344996139375468</v>
      </c>
      <c r="H391" s="45">
        <v>0</v>
      </c>
      <c r="I391" s="40">
        <f t="shared" si="59"/>
        <v>218.72880000000001</v>
      </c>
    </row>
    <row r="392" spans="1:9" ht="15">
      <c r="A392" s="30" t="s">
        <v>26</v>
      </c>
      <c r="B392" s="46">
        <f>SUM(B371:B391)</f>
        <v>289.41521622005183</v>
      </c>
      <c r="C392" s="46">
        <f t="shared" ref="C392:D392" si="60">SUM(C371:C391)</f>
        <v>9.1737957489046842</v>
      </c>
      <c r="D392" s="46">
        <f t="shared" si="60"/>
        <v>453.19433315696574</v>
      </c>
      <c r="E392" s="46">
        <f>SUM(E371:E391)</f>
        <v>1146.8569879270531</v>
      </c>
      <c r="F392" s="46">
        <f t="shared" ref="F392:H392" si="61">SUM(F371:F391)</f>
        <v>0</v>
      </c>
      <c r="G392" s="46">
        <f t="shared" si="61"/>
        <v>86.344996139375468</v>
      </c>
      <c r="H392" s="47">
        <f t="shared" si="61"/>
        <v>0</v>
      </c>
      <c r="I392" s="48">
        <f>SUM(I371:I391)</f>
        <v>1984.9853291923512</v>
      </c>
    </row>
    <row r="393" spans="1:9" ht="15" thickBot="1">
      <c r="A393" s="31" t="s">
        <v>86</v>
      </c>
      <c r="B393" s="49">
        <f>IF($I392=0,"-",B392/$I392)</f>
        <v>0.14580219408362519</v>
      </c>
      <c r="C393" s="49">
        <f t="shared" ref="C393:H393" si="62">IF($I392=0,"-",C392/$I392)</f>
        <v>4.6215937286737067E-3</v>
      </c>
      <c r="D393" s="49">
        <f t="shared" si="62"/>
        <v>0.22831117514675084</v>
      </c>
      <c r="E393" s="49">
        <f t="shared" si="62"/>
        <v>0.57776597693731324</v>
      </c>
      <c r="F393" s="49">
        <f t="shared" si="62"/>
        <v>0</v>
      </c>
      <c r="G393" s="49">
        <f t="shared" si="62"/>
        <v>4.3499060103636855E-2</v>
      </c>
      <c r="H393" s="49">
        <f t="shared" si="62"/>
        <v>0</v>
      </c>
      <c r="I393" s="49">
        <f>SUM(B393:H393)</f>
        <v>0.99999999999999978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63">SUM(B398:H398)</f>
        <v>0</v>
      </c>
    </row>
    <row r="399" spans="1:9" ht="15">
      <c r="A399" s="28" t="s">
        <v>9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63"/>
        <v>0</v>
      </c>
    </row>
    <row r="400" spans="1:9" ht="15">
      <c r="A400" s="27" t="s">
        <v>10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63"/>
        <v>0</v>
      </c>
    </row>
    <row r="401" spans="1:9" ht="15">
      <c r="A401" s="28" t="s">
        <v>11</v>
      </c>
      <c r="B401" s="44">
        <v>0</v>
      </c>
      <c r="C401" s="44">
        <v>0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63"/>
        <v>0</v>
      </c>
    </row>
    <row r="402" spans="1:9" ht="15">
      <c r="A402" s="27" t="s">
        <v>12</v>
      </c>
      <c r="B402" s="41">
        <v>1.0803307787898039E-3</v>
      </c>
      <c r="C402" s="41">
        <v>0</v>
      </c>
      <c r="D402" s="41">
        <v>0</v>
      </c>
      <c r="E402" s="41">
        <v>0.20004296667587076</v>
      </c>
      <c r="F402" s="397"/>
      <c r="G402" s="41">
        <v>0</v>
      </c>
      <c r="H402" s="42">
        <v>0</v>
      </c>
      <c r="I402" s="43">
        <f t="shared" si="63"/>
        <v>0.20112329745466057</v>
      </c>
    </row>
    <row r="403" spans="1:9" ht="15">
      <c r="A403" s="28" t="s">
        <v>13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63"/>
        <v>0</v>
      </c>
    </row>
    <row r="404" spans="1:9" ht="15">
      <c r="A404" s="27" t="s">
        <v>14</v>
      </c>
      <c r="B404" s="41">
        <v>7.3073788341718085E-4</v>
      </c>
      <c r="C404" s="41">
        <v>0</v>
      </c>
      <c r="D404" s="41">
        <v>0</v>
      </c>
      <c r="E404" s="41">
        <v>2.3091631154289955</v>
      </c>
      <c r="F404" s="397"/>
      <c r="G404" s="41">
        <v>0</v>
      </c>
      <c r="H404" s="42">
        <v>0</v>
      </c>
      <c r="I404" s="43">
        <f t="shared" si="63"/>
        <v>2.3098938533124129</v>
      </c>
    </row>
    <row r="405" spans="1:9" ht="15">
      <c r="A405" s="28" t="s">
        <v>15</v>
      </c>
      <c r="B405" s="44">
        <v>0</v>
      </c>
      <c r="C405" s="44">
        <v>0</v>
      </c>
      <c r="D405" s="44">
        <v>0</v>
      </c>
      <c r="E405" s="44">
        <v>0</v>
      </c>
      <c r="F405" s="397"/>
      <c r="G405" s="44">
        <v>0</v>
      </c>
      <c r="H405" s="45">
        <v>0</v>
      </c>
      <c r="I405" s="40">
        <f t="shared" si="63"/>
        <v>0</v>
      </c>
    </row>
    <row r="406" spans="1:9" ht="15">
      <c r="A406" s="27" t="s">
        <v>16</v>
      </c>
      <c r="B406" s="41">
        <v>35.297553854625896</v>
      </c>
      <c r="C406" s="41">
        <v>55.672851508280814</v>
      </c>
      <c r="D406" s="41">
        <v>2.9594637093287673E-2</v>
      </c>
      <c r="E406" s="41">
        <v>0</v>
      </c>
      <c r="F406" s="397"/>
      <c r="G406" s="41">
        <v>0</v>
      </c>
      <c r="H406" s="42">
        <v>0</v>
      </c>
      <c r="I406" s="43">
        <f>SUM(B406:H406)</f>
        <v>91</v>
      </c>
    </row>
    <row r="407" spans="1:9" ht="15">
      <c r="A407" s="28" t="s">
        <v>17</v>
      </c>
      <c r="B407" s="44">
        <v>0</v>
      </c>
      <c r="C407" s="44">
        <v>0</v>
      </c>
      <c r="D407" s="44">
        <v>0</v>
      </c>
      <c r="E407" s="44">
        <v>0</v>
      </c>
      <c r="F407" s="397"/>
      <c r="G407" s="44">
        <v>0</v>
      </c>
      <c r="H407" s="45">
        <v>0</v>
      </c>
      <c r="I407" s="40">
        <f>SUM(B407:H407)</f>
        <v>0</v>
      </c>
    </row>
    <row r="408" spans="1:9" ht="15">
      <c r="A408" s="27" t="s">
        <v>18</v>
      </c>
      <c r="B408" s="41">
        <v>0</v>
      </c>
      <c r="C408" s="41">
        <v>0</v>
      </c>
      <c r="D408" s="41">
        <v>0</v>
      </c>
      <c r="E408" s="41">
        <v>0</v>
      </c>
      <c r="F408" s="397"/>
      <c r="G408" s="41">
        <v>0</v>
      </c>
      <c r="H408" s="42">
        <v>0</v>
      </c>
      <c r="I408" s="43">
        <f t="shared" si="63"/>
        <v>0</v>
      </c>
    </row>
    <row r="409" spans="1:9" ht="15">
      <c r="A409" s="28" t="s">
        <v>139</v>
      </c>
      <c r="B409" s="44">
        <v>59.367716204455753</v>
      </c>
      <c r="C409" s="44">
        <v>179.46504878476514</v>
      </c>
      <c r="D409" s="44">
        <v>25.531946071733518</v>
      </c>
      <c r="E409" s="44">
        <v>3.6352889390456236</v>
      </c>
      <c r="F409" s="397"/>
      <c r="G409" s="44">
        <v>0</v>
      </c>
      <c r="H409" s="45">
        <v>0</v>
      </c>
      <c r="I409" s="40">
        <f>SUM(B409:H409)</f>
        <v>268</v>
      </c>
    </row>
    <row r="410" spans="1:9" ht="15">
      <c r="A410" s="27" t="s">
        <v>19</v>
      </c>
      <c r="B410" s="41">
        <v>0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</v>
      </c>
    </row>
    <row r="411" spans="1:9" ht="15">
      <c r="A411" s="28" t="s">
        <v>20</v>
      </c>
      <c r="B411" s="44">
        <v>0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63"/>
        <v>0</v>
      </c>
    </row>
    <row r="412" spans="1:9" ht="15">
      <c r="A412" s="27" t="s">
        <v>21</v>
      </c>
      <c r="B412" s="41">
        <v>0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</v>
      </c>
    </row>
    <row r="413" spans="1:9" ht="15">
      <c r="A413" s="29" t="s">
        <v>59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63"/>
        <v>0</v>
      </c>
    </row>
    <row r="414" spans="1:9" ht="15">
      <c r="A414" s="27" t="s">
        <v>22</v>
      </c>
      <c r="B414" s="41">
        <v>0</v>
      </c>
      <c r="C414" s="41">
        <v>0</v>
      </c>
      <c r="D414" s="41">
        <v>0</v>
      </c>
      <c r="E414" s="41">
        <v>0</v>
      </c>
      <c r="F414" s="397"/>
      <c r="G414" s="41">
        <v>0</v>
      </c>
      <c r="H414" s="42">
        <v>0</v>
      </c>
      <c r="I414" s="43">
        <f t="shared" si="63"/>
        <v>0</v>
      </c>
    </row>
    <row r="415" spans="1:9" ht="15">
      <c r="A415" s="29" t="s">
        <v>23</v>
      </c>
      <c r="B415" s="44">
        <v>0</v>
      </c>
      <c r="C415" s="44">
        <v>0</v>
      </c>
      <c r="D415" s="44">
        <v>0</v>
      </c>
      <c r="E415" s="44">
        <v>0</v>
      </c>
      <c r="F415" s="397"/>
      <c r="G415" s="44">
        <v>0</v>
      </c>
      <c r="H415" s="45">
        <v>0</v>
      </c>
      <c r="I415" s="40">
        <f t="shared" si="63"/>
        <v>0</v>
      </c>
    </row>
    <row r="416" spans="1:9" ht="15">
      <c r="A416" s="27" t="s">
        <v>24</v>
      </c>
      <c r="B416" s="41">
        <v>94.795199999999994</v>
      </c>
      <c r="C416" s="41">
        <v>0</v>
      </c>
      <c r="D416" s="41">
        <v>0</v>
      </c>
      <c r="E416" s="41">
        <v>0</v>
      </c>
      <c r="F416" s="397"/>
      <c r="G416" s="41">
        <v>0</v>
      </c>
      <c r="H416" s="42">
        <v>0</v>
      </c>
      <c r="I416" s="43">
        <f t="shared" si="63"/>
        <v>94.795199999999994</v>
      </c>
    </row>
    <row r="417" spans="1:9" ht="15.75" thickBot="1">
      <c r="A417" s="29" t="s">
        <v>25</v>
      </c>
      <c r="B417" s="44">
        <v>10.170369899026088</v>
      </c>
      <c r="C417" s="44">
        <v>4.7924152694573321</v>
      </c>
      <c r="D417" s="44">
        <v>0.29551309272696713</v>
      </c>
      <c r="E417" s="44">
        <v>383.49214623746093</v>
      </c>
      <c r="F417" s="398"/>
      <c r="G417" s="44">
        <v>70.167555501328692</v>
      </c>
      <c r="H417" s="45">
        <v>0</v>
      </c>
      <c r="I417" s="40">
        <f t="shared" si="63"/>
        <v>468.91800000000001</v>
      </c>
    </row>
    <row r="418" spans="1:9" ht="15">
      <c r="A418" s="30" t="s">
        <v>26</v>
      </c>
      <c r="B418" s="46">
        <f>SUM(B397:B417)</f>
        <v>199.63265102676993</v>
      </c>
      <c r="C418" s="46">
        <f t="shared" ref="C418:H418" si="64">SUM(C397:C417)</f>
        <v>239.9303155625033</v>
      </c>
      <c r="D418" s="46">
        <f t="shared" si="64"/>
        <v>25.857053801553771</v>
      </c>
      <c r="E418" s="46">
        <f t="shared" si="64"/>
        <v>389.63664125861141</v>
      </c>
      <c r="F418" s="46">
        <f t="shared" si="64"/>
        <v>0</v>
      </c>
      <c r="G418" s="46">
        <f t="shared" si="64"/>
        <v>70.167555501328692</v>
      </c>
      <c r="H418" s="47">
        <f t="shared" si="64"/>
        <v>0</v>
      </c>
      <c r="I418" s="48">
        <f>SUM(I397:I417)</f>
        <v>925.22421715076712</v>
      </c>
    </row>
    <row r="419" spans="1:9" ht="15" thickBot="1">
      <c r="A419" s="31" t="s">
        <v>86</v>
      </c>
      <c r="B419" s="49">
        <f>IF($I418=0,"-",B418/$I418)</f>
        <v>0.21576678098800714</v>
      </c>
      <c r="C419" s="49">
        <f t="shared" ref="C419:H419" si="65">IF($I418=0,"-",C418/$I418)</f>
        <v>0.25932126625627028</v>
      </c>
      <c r="D419" s="49">
        <f t="shared" si="65"/>
        <v>2.7946797459734361E-2</v>
      </c>
      <c r="E419" s="49">
        <f t="shared" si="65"/>
        <v>0.42112672154053588</v>
      </c>
      <c r="F419" s="49">
        <f t="shared" si="65"/>
        <v>0</v>
      </c>
      <c r="G419" s="49">
        <f t="shared" si="65"/>
        <v>7.5838433755452322E-2</v>
      </c>
      <c r="H419" s="49">
        <f t="shared" si="65"/>
        <v>0</v>
      </c>
      <c r="I419" s="49">
        <f>SUM(B419:H419)</f>
        <v>1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6">SUM(B424:H424)</f>
        <v>0</v>
      </c>
    </row>
    <row r="425" spans="1:9" ht="15">
      <c r="A425" s="28" t="s">
        <v>9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6"/>
        <v>0</v>
      </c>
    </row>
    <row r="426" spans="1:9" ht="15">
      <c r="A426" s="27" t="s">
        <v>10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6"/>
        <v>0</v>
      </c>
    </row>
    <row r="427" spans="1:9" ht="15">
      <c r="A427" s="28" t="s">
        <v>11</v>
      </c>
      <c r="B427" s="44">
        <v>0</v>
      </c>
      <c r="C427" s="44">
        <v>0</v>
      </c>
      <c r="D427" s="44">
        <v>0</v>
      </c>
      <c r="E427" s="44">
        <v>0</v>
      </c>
      <c r="F427" s="397"/>
      <c r="G427" s="44">
        <v>0</v>
      </c>
      <c r="H427" s="45">
        <v>0</v>
      </c>
      <c r="I427" s="40">
        <f t="shared" si="66"/>
        <v>0</v>
      </c>
    </row>
    <row r="428" spans="1:9" ht="15">
      <c r="A428" s="27" t="s">
        <v>12</v>
      </c>
      <c r="B428" s="41">
        <v>0</v>
      </c>
      <c r="C428" s="41">
        <v>0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66"/>
        <v>0</v>
      </c>
    </row>
    <row r="429" spans="1:9" ht="15">
      <c r="A429" s="28" t="s">
        <v>13</v>
      </c>
      <c r="B429" s="44">
        <v>0</v>
      </c>
      <c r="C429" s="44">
        <v>0</v>
      </c>
      <c r="D429" s="44">
        <v>0</v>
      </c>
      <c r="E429" s="44">
        <v>0</v>
      </c>
      <c r="F429" s="397"/>
      <c r="G429" s="44">
        <v>0</v>
      </c>
      <c r="H429" s="45">
        <v>0</v>
      </c>
      <c r="I429" s="40">
        <f t="shared" si="66"/>
        <v>0</v>
      </c>
    </row>
    <row r="430" spans="1:9" ht="15">
      <c r="A430" s="27" t="s">
        <v>14</v>
      </c>
      <c r="B430" s="41">
        <v>0</v>
      </c>
      <c r="C430" s="41">
        <v>0</v>
      </c>
      <c r="D430" s="41">
        <v>0</v>
      </c>
      <c r="E430" s="41">
        <v>0.70217573817142642</v>
      </c>
      <c r="F430" s="397"/>
      <c r="G430" s="41">
        <v>0</v>
      </c>
      <c r="H430" s="42">
        <v>0</v>
      </c>
      <c r="I430" s="43">
        <f t="shared" si="66"/>
        <v>0.70217573817142642</v>
      </c>
    </row>
    <row r="431" spans="1:9" ht="15">
      <c r="A431" s="28" t="s">
        <v>15</v>
      </c>
      <c r="B431" s="44">
        <v>1.5111217995242976</v>
      </c>
      <c r="C431" s="44">
        <v>0.67027400756179722</v>
      </c>
      <c r="D431" s="44">
        <v>0.81860419291390496</v>
      </c>
      <c r="E431" s="44">
        <v>0</v>
      </c>
      <c r="F431" s="397"/>
      <c r="G431" s="44">
        <v>0</v>
      </c>
      <c r="H431" s="45">
        <v>0</v>
      </c>
      <c r="I431" s="40">
        <f t="shared" si="66"/>
        <v>3</v>
      </c>
    </row>
    <row r="432" spans="1:9" ht="15">
      <c r="A432" s="27" t="s">
        <v>16</v>
      </c>
      <c r="B432" s="41">
        <v>244.58783776350739</v>
      </c>
      <c r="C432" s="41">
        <v>25.747664115783955</v>
      </c>
      <c r="D432" s="41">
        <v>85.664498120708643</v>
      </c>
      <c r="E432" s="41">
        <v>0</v>
      </c>
      <c r="F432" s="397"/>
      <c r="G432" s="41">
        <v>0</v>
      </c>
      <c r="H432" s="42">
        <v>0</v>
      </c>
      <c r="I432" s="43">
        <f>SUM(B432:H432)</f>
        <v>356</v>
      </c>
    </row>
    <row r="433" spans="1:9" ht="15">
      <c r="A433" s="28" t="s">
        <v>17</v>
      </c>
      <c r="B433" s="44">
        <v>0</v>
      </c>
      <c r="C433" s="44">
        <v>0</v>
      </c>
      <c r="D433" s="44">
        <v>6.9971516081049794</v>
      </c>
      <c r="E433" s="44">
        <v>2.8483918950206267E-3</v>
      </c>
      <c r="F433" s="397"/>
      <c r="G433" s="44">
        <v>0</v>
      </c>
      <c r="H433" s="45">
        <v>0</v>
      </c>
      <c r="I433" s="40">
        <f>SUM(B433:H433)</f>
        <v>7</v>
      </c>
    </row>
    <row r="434" spans="1:9" ht="15">
      <c r="A434" s="27" t="s">
        <v>18</v>
      </c>
      <c r="B434" s="41">
        <v>0</v>
      </c>
      <c r="C434" s="41">
        <v>0</v>
      </c>
      <c r="D434" s="41">
        <v>0</v>
      </c>
      <c r="E434" s="41">
        <v>0</v>
      </c>
      <c r="F434" s="397"/>
      <c r="G434" s="41">
        <v>0</v>
      </c>
      <c r="H434" s="42">
        <v>0</v>
      </c>
      <c r="I434" s="43">
        <f t="shared" si="66"/>
        <v>0</v>
      </c>
    </row>
    <row r="435" spans="1:9" ht="15">
      <c r="A435" s="28" t="s">
        <v>139</v>
      </c>
      <c r="B435" s="44">
        <v>218.33391096759848</v>
      </c>
      <c r="C435" s="44">
        <v>175.45475992462025</v>
      </c>
      <c r="D435" s="44">
        <v>82.208128886304863</v>
      </c>
      <c r="E435" s="44">
        <v>27.00320022147638</v>
      </c>
      <c r="F435" s="397"/>
      <c r="G435" s="44">
        <v>0</v>
      </c>
      <c r="H435" s="45">
        <v>0</v>
      </c>
      <c r="I435" s="40">
        <f>SUM(B435:H435)</f>
        <v>503</v>
      </c>
    </row>
    <row r="436" spans="1:9" ht="15">
      <c r="A436" s="27" t="s">
        <v>19</v>
      </c>
      <c r="B436" s="41">
        <v>0</v>
      </c>
      <c r="C436" s="41">
        <v>0</v>
      </c>
      <c r="D436" s="41">
        <v>0</v>
      </c>
      <c r="E436" s="41">
        <v>0</v>
      </c>
      <c r="F436" s="397"/>
      <c r="G436" s="41">
        <v>0</v>
      </c>
      <c r="H436" s="42">
        <v>0</v>
      </c>
      <c r="I436" s="43">
        <f>SUM(B436:H436)</f>
        <v>0</v>
      </c>
    </row>
    <row r="437" spans="1:9" ht="15">
      <c r="A437" s="28" t="s">
        <v>20</v>
      </c>
      <c r="B437" s="44">
        <v>0</v>
      </c>
      <c r="C437" s="44">
        <v>0</v>
      </c>
      <c r="D437" s="44">
        <v>0</v>
      </c>
      <c r="E437" s="44">
        <v>0</v>
      </c>
      <c r="F437" s="397"/>
      <c r="G437" s="44">
        <v>0</v>
      </c>
      <c r="H437" s="45">
        <v>0</v>
      </c>
      <c r="I437" s="40">
        <f t="shared" si="66"/>
        <v>0</v>
      </c>
    </row>
    <row r="438" spans="1:9" ht="15">
      <c r="A438" s="27" t="s">
        <v>21</v>
      </c>
      <c r="B438" s="41">
        <v>28.567461000225094</v>
      </c>
      <c r="C438" s="41">
        <v>0.3338764947665368</v>
      </c>
      <c r="D438" s="41">
        <v>17.098662505008363</v>
      </c>
      <c r="E438" s="41">
        <v>0</v>
      </c>
      <c r="F438" s="397"/>
      <c r="G438" s="41">
        <v>0</v>
      </c>
      <c r="H438" s="42">
        <v>0</v>
      </c>
      <c r="I438" s="43">
        <f>SUM(B438:H438)</f>
        <v>45.999999999999993</v>
      </c>
    </row>
    <row r="439" spans="1:9" ht="15">
      <c r="A439" s="29" t="s">
        <v>59</v>
      </c>
      <c r="B439" s="44">
        <v>37.260846511151776</v>
      </c>
      <c r="C439" s="44">
        <v>2.4702658579755901</v>
      </c>
      <c r="D439" s="44">
        <v>28.268887630872634</v>
      </c>
      <c r="E439" s="44">
        <v>0</v>
      </c>
      <c r="F439" s="397"/>
      <c r="G439" s="44">
        <v>0</v>
      </c>
      <c r="H439" s="45">
        <v>0</v>
      </c>
      <c r="I439" s="40">
        <f t="shared" si="66"/>
        <v>68</v>
      </c>
    </row>
    <row r="440" spans="1:9" ht="15">
      <c r="A440" s="27" t="s">
        <v>22</v>
      </c>
      <c r="B440" s="41">
        <v>2.6467225651924173</v>
      </c>
      <c r="C440" s="41">
        <v>9.044603555716289E-3</v>
      </c>
      <c r="D440" s="41">
        <v>14.344232831251869</v>
      </c>
      <c r="E440" s="41">
        <v>0</v>
      </c>
      <c r="F440" s="397"/>
      <c r="G440" s="41">
        <v>0</v>
      </c>
      <c r="H440" s="42">
        <v>0</v>
      </c>
      <c r="I440" s="43">
        <f t="shared" si="66"/>
        <v>17.000000000000004</v>
      </c>
    </row>
    <row r="441" spans="1:9" ht="15">
      <c r="A441" s="29" t="s">
        <v>23</v>
      </c>
      <c r="B441" s="44">
        <v>7.2131087013538773</v>
      </c>
      <c r="C441" s="44">
        <v>0</v>
      </c>
      <c r="D441" s="44">
        <v>0</v>
      </c>
      <c r="E441" s="44">
        <v>0</v>
      </c>
      <c r="F441" s="397"/>
      <c r="G441" s="44">
        <v>0</v>
      </c>
      <c r="H441" s="45">
        <v>0</v>
      </c>
      <c r="I441" s="40">
        <f t="shared" si="66"/>
        <v>7.2131087013538773</v>
      </c>
    </row>
    <row r="442" spans="1:9" ht="15">
      <c r="A442" s="27" t="s">
        <v>24</v>
      </c>
      <c r="B442" s="41">
        <v>27.062974030378108</v>
      </c>
      <c r="C442" s="41">
        <v>6.6998933377283243E-2</v>
      </c>
      <c r="D442" s="41">
        <v>5.3996270362446124</v>
      </c>
      <c r="E442" s="41">
        <v>0</v>
      </c>
      <c r="F442" s="397"/>
      <c r="G442" s="41">
        <v>0</v>
      </c>
      <c r="H442" s="42">
        <v>0</v>
      </c>
      <c r="I442" s="43">
        <f t="shared" si="66"/>
        <v>32.529600000000002</v>
      </c>
    </row>
    <row r="443" spans="1:9" ht="15.75" thickBot="1">
      <c r="A443" s="29" t="s">
        <v>25</v>
      </c>
      <c r="B443" s="54">
        <v>112.21811566631692</v>
      </c>
      <c r="C443" s="54">
        <v>0.38294699832905282</v>
      </c>
      <c r="D443" s="54">
        <v>414.22753197328808</v>
      </c>
      <c r="E443" s="54">
        <v>2130.706367675592</v>
      </c>
      <c r="F443" s="398"/>
      <c r="G443" s="44">
        <v>282.38734590009864</v>
      </c>
      <c r="H443" s="45">
        <v>1.072491786375581</v>
      </c>
      <c r="I443" s="40">
        <f t="shared" si="66"/>
        <v>2940.9948000000004</v>
      </c>
    </row>
    <row r="444" spans="1:9" ht="15">
      <c r="A444" s="30" t="s">
        <v>26</v>
      </c>
      <c r="B444" s="46">
        <f>SUM(B423:B443)</f>
        <v>679.40209900524837</v>
      </c>
      <c r="C444" s="46">
        <f t="shared" ref="C444:H444" si="67">SUM(C423:C443)</f>
        <v>205.13583093597018</v>
      </c>
      <c r="D444" s="46">
        <f t="shared" si="67"/>
        <v>655.02732478469795</v>
      </c>
      <c r="E444" s="46">
        <f t="shared" si="67"/>
        <v>2158.4145920271349</v>
      </c>
      <c r="F444" s="46">
        <f t="shared" si="67"/>
        <v>0</v>
      </c>
      <c r="G444" s="46">
        <f t="shared" si="67"/>
        <v>282.38734590009864</v>
      </c>
      <c r="H444" s="47">
        <f t="shared" si="67"/>
        <v>1.072491786375581</v>
      </c>
      <c r="I444" s="48">
        <f>SUM(I423:I443)</f>
        <v>3981.439684439526</v>
      </c>
    </row>
    <row r="445" spans="1:9" ht="15" thickBot="1">
      <c r="A445" s="31" t="s">
        <v>86</v>
      </c>
      <c r="B445" s="49">
        <f>IF($I444=0,"-",B444/$I444)</f>
        <v>0.17064231857147646</v>
      </c>
      <c r="C445" s="49">
        <f t="shared" ref="C445:H445" si="68">IF($I444=0,"-",C444/$I444)</f>
        <v>5.1523028651593777E-2</v>
      </c>
      <c r="D445" s="49">
        <f t="shared" si="68"/>
        <v>0.16452021798665203</v>
      </c>
      <c r="E445" s="49">
        <f t="shared" si="68"/>
        <v>0.54211912350770131</v>
      </c>
      <c r="F445" s="49">
        <f t="shared" si="68"/>
        <v>0</v>
      </c>
      <c r="G445" s="49">
        <f t="shared" si="68"/>
        <v>7.092593842467082E-2</v>
      </c>
      <c r="H445" s="49">
        <f t="shared" si="68"/>
        <v>2.6937285790543314E-4</v>
      </c>
      <c r="I445" s="49">
        <f>SUM(B445:H445)</f>
        <v>0.99999999999999989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</v>
      </c>
      <c r="G449" s="377"/>
      <c r="H449" s="379"/>
      <c r="I449" s="40">
        <f>SUM(B449:H449)</f>
        <v>0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9">SUM(B450:H450)</f>
        <v>0</v>
      </c>
    </row>
    <row r="451" spans="1:9" ht="15">
      <c r="A451" s="28" t="s">
        <v>9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9"/>
        <v>0</v>
      </c>
    </row>
    <row r="452" spans="1:9" ht="15">
      <c r="A452" s="27" t="s">
        <v>10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9"/>
        <v>0</v>
      </c>
    </row>
    <row r="453" spans="1:9" ht="15">
      <c r="A453" s="28" t="s">
        <v>11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9"/>
        <v>0</v>
      </c>
    </row>
    <row r="454" spans="1:9" ht="15">
      <c r="A454" s="27" t="s">
        <v>12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9"/>
        <v>0</v>
      </c>
    </row>
    <row r="455" spans="1:9" ht="15">
      <c r="A455" s="28" t="s">
        <v>13</v>
      </c>
      <c r="B455" s="380"/>
      <c r="C455" s="381"/>
      <c r="D455" s="381"/>
      <c r="E455" s="382"/>
      <c r="F455" s="44">
        <v>0</v>
      </c>
      <c r="G455" s="380"/>
      <c r="H455" s="382"/>
      <c r="I455" s="40">
        <f t="shared" si="69"/>
        <v>0</v>
      </c>
    </row>
    <row r="456" spans="1:9" ht="15">
      <c r="A456" s="27" t="s">
        <v>14</v>
      </c>
      <c r="B456" s="380"/>
      <c r="C456" s="381"/>
      <c r="D456" s="381"/>
      <c r="E456" s="382"/>
      <c r="F456" s="41">
        <v>276.17228168024161</v>
      </c>
      <c r="G456" s="380"/>
      <c r="H456" s="382"/>
      <c r="I456" s="43">
        <f t="shared" si="69"/>
        <v>276.17228168024161</v>
      </c>
    </row>
    <row r="457" spans="1:9" ht="15">
      <c r="A457" s="28" t="s">
        <v>15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9"/>
        <v>0</v>
      </c>
    </row>
    <row r="458" spans="1:9" ht="15">
      <c r="A458" s="27" t="s">
        <v>16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17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18</v>
      </c>
      <c r="B460" s="380"/>
      <c r="C460" s="381"/>
      <c r="D460" s="381"/>
      <c r="E460" s="382"/>
      <c r="F460" s="41">
        <v>0</v>
      </c>
      <c r="G460" s="380"/>
      <c r="H460" s="382"/>
      <c r="I460" s="43">
        <f t="shared" si="69"/>
        <v>0</v>
      </c>
    </row>
    <row r="461" spans="1:9" ht="15">
      <c r="A461" s="28" t="s">
        <v>139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19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20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9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59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9"/>
        <v>0</v>
      </c>
    </row>
    <row r="466" spans="1:9" ht="15">
      <c r="A466" s="27" t="s">
        <v>22</v>
      </c>
      <c r="B466" s="380"/>
      <c r="C466" s="381"/>
      <c r="D466" s="381"/>
      <c r="E466" s="382"/>
      <c r="F466" s="41">
        <v>0</v>
      </c>
      <c r="G466" s="380"/>
      <c r="H466" s="382"/>
      <c r="I466" s="43">
        <f t="shared" si="69"/>
        <v>0</v>
      </c>
    </row>
    <row r="467" spans="1:9" ht="15">
      <c r="A467" s="29" t="s">
        <v>23</v>
      </c>
      <c r="B467" s="380"/>
      <c r="C467" s="381"/>
      <c r="D467" s="381"/>
      <c r="E467" s="382"/>
      <c r="F467" s="44">
        <v>0</v>
      </c>
      <c r="G467" s="380"/>
      <c r="H467" s="382"/>
      <c r="I467" s="40">
        <f t="shared" si="69"/>
        <v>0</v>
      </c>
    </row>
    <row r="468" spans="1:9" ht="15">
      <c r="A468" s="27" t="s">
        <v>24</v>
      </c>
      <c r="B468" s="380"/>
      <c r="C468" s="381"/>
      <c r="D468" s="381"/>
      <c r="E468" s="382"/>
      <c r="F468" s="41">
        <v>0</v>
      </c>
      <c r="G468" s="380"/>
      <c r="H468" s="382"/>
      <c r="I468" s="43">
        <f t="shared" si="69"/>
        <v>0</v>
      </c>
    </row>
    <row r="469" spans="1:9" ht="15.75" thickBot="1">
      <c r="A469" s="29" t="s">
        <v>25</v>
      </c>
      <c r="B469" s="383"/>
      <c r="C469" s="384"/>
      <c r="D469" s="384"/>
      <c r="E469" s="385"/>
      <c r="F469" s="44">
        <v>1147.9860000000001</v>
      </c>
      <c r="G469" s="383"/>
      <c r="H469" s="385"/>
      <c r="I469" s="40">
        <f t="shared" si="69"/>
        <v>1147.9860000000001</v>
      </c>
    </row>
    <row r="470" spans="1:9" ht="15">
      <c r="A470" s="30" t="s">
        <v>26</v>
      </c>
      <c r="B470" s="46">
        <f>SUM(B449:B469)</f>
        <v>0</v>
      </c>
      <c r="C470" s="46">
        <f t="shared" ref="C470:E470" si="70">SUM(C449:C469)</f>
        <v>0</v>
      </c>
      <c r="D470" s="46">
        <f t="shared" si="70"/>
        <v>0</v>
      </c>
      <c r="E470" s="46">
        <f t="shared" si="70"/>
        <v>0</v>
      </c>
      <c r="F470" s="46">
        <f>SUM(F449:F469)</f>
        <v>1424.1582816802418</v>
      </c>
      <c r="G470" s="46">
        <f t="shared" ref="G470:H470" si="71">SUM(G449:G469)</f>
        <v>0</v>
      </c>
      <c r="H470" s="46">
        <f t="shared" si="71"/>
        <v>0</v>
      </c>
      <c r="I470" s="48">
        <f>SUM(I449:I469)</f>
        <v>1424.1582816802418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72">IF($I470=0,"-",C470/$I470)</f>
        <v>0</v>
      </c>
      <c r="D471" s="49">
        <f t="shared" si="72"/>
        <v>0</v>
      </c>
      <c r="E471" s="49">
        <f t="shared" si="72"/>
        <v>0</v>
      </c>
      <c r="F471" s="49">
        <f t="shared" si="72"/>
        <v>1</v>
      </c>
      <c r="G471" s="49">
        <f t="shared" si="72"/>
        <v>0</v>
      </c>
      <c r="H471" s="49">
        <f t="shared" si="72"/>
        <v>0</v>
      </c>
      <c r="I471" s="49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73">SUM(B476:H476)</f>
        <v>0</v>
      </c>
    </row>
    <row r="477" spans="1:9" ht="15">
      <c r="A477" s="28" t="s">
        <v>9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73"/>
        <v>0</v>
      </c>
    </row>
    <row r="478" spans="1:9" ht="15">
      <c r="A478" s="27" t="s">
        <v>10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73"/>
        <v>0</v>
      </c>
    </row>
    <row r="479" spans="1:9" ht="15">
      <c r="A479" s="28" t="s">
        <v>11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73"/>
        <v>0</v>
      </c>
    </row>
    <row r="480" spans="1:9" ht="15">
      <c r="A480" s="27" t="s">
        <v>12</v>
      </c>
      <c r="B480" s="380"/>
      <c r="C480" s="381"/>
      <c r="D480" s="381"/>
      <c r="E480" s="382"/>
      <c r="F480" s="41">
        <v>17950.122920496782</v>
      </c>
      <c r="G480" s="380"/>
      <c r="H480" s="382"/>
      <c r="I480" s="43">
        <f t="shared" si="73"/>
        <v>17950.122920496782</v>
      </c>
    </row>
    <row r="481" spans="1:9" ht="15">
      <c r="A481" s="28" t="s">
        <v>13</v>
      </c>
      <c r="B481" s="380"/>
      <c r="C481" s="381"/>
      <c r="D481" s="381"/>
      <c r="E481" s="382"/>
      <c r="F481" s="44">
        <v>0</v>
      </c>
      <c r="G481" s="380"/>
      <c r="H481" s="382"/>
      <c r="I481" s="40">
        <f t="shared" si="73"/>
        <v>0</v>
      </c>
    </row>
    <row r="482" spans="1:9" ht="15">
      <c r="A482" s="27" t="s">
        <v>14</v>
      </c>
      <c r="B482" s="380"/>
      <c r="C482" s="381"/>
      <c r="D482" s="381"/>
      <c r="E482" s="382"/>
      <c r="F482" s="41">
        <v>19297.976485152649</v>
      </c>
      <c r="G482" s="380"/>
      <c r="H482" s="382"/>
      <c r="I482" s="43">
        <f>SUM(B482:H482)</f>
        <v>19297.976485152649</v>
      </c>
    </row>
    <row r="483" spans="1:9" ht="15">
      <c r="A483" s="28" t="s">
        <v>15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73"/>
        <v>0</v>
      </c>
    </row>
    <row r="484" spans="1:9" ht="15">
      <c r="A484" s="27" t="s">
        <v>16</v>
      </c>
      <c r="B484" s="380"/>
      <c r="C484" s="381"/>
      <c r="D484" s="381"/>
      <c r="E484" s="382"/>
      <c r="F484" s="41">
        <v>0</v>
      </c>
      <c r="G484" s="380"/>
      <c r="H484" s="382"/>
      <c r="I484" s="43">
        <f>SUM(B484:H484)</f>
        <v>0</v>
      </c>
    </row>
    <row r="485" spans="1:9" ht="15">
      <c r="A485" s="28" t="s">
        <v>17</v>
      </c>
      <c r="B485" s="380"/>
      <c r="C485" s="381"/>
      <c r="D485" s="381"/>
      <c r="E485" s="382"/>
      <c r="F485" s="44">
        <v>26.429609056085489</v>
      </c>
      <c r="G485" s="380"/>
      <c r="H485" s="382"/>
      <c r="I485" s="40">
        <f>SUM(B485:H485)</f>
        <v>26.429609056085489</v>
      </c>
    </row>
    <row r="486" spans="1:9" ht="15">
      <c r="A486" s="27" t="s">
        <v>18</v>
      </c>
      <c r="B486" s="380"/>
      <c r="C486" s="381"/>
      <c r="D486" s="381"/>
      <c r="E486" s="382"/>
      <c r="F486" s="41">
        <v>0</v>
      </c>
      <c r="G486" s="380"/>
      <c r="H486" s="382"/>
      <c r="I486" s="43">
        <f t="shared" si="73"/>
        <v>0</v>
      </c>
    </row>
    <row r="487" spans="1:9" ht="15">
      <c r="A487" s="28" t="s">
        <v>139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19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20</v>
      </c>
      <c r="B489" s="380"/>
      <c r="C489" s="381"/>
      <c r="D489" s="381"/>
      <c r="E489" s="382"/>
      <c r="F489" s="44">
        <v>0</v>
      </c>
      <c r="G489" s="380"/>
      <c r="H489" s="382"/>
      <c r="I489" s="40">
        <f t="shared" si="73"/>
        <v>0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59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73"/>
        <v>0</v>
      </c>
    </row>
    <row r="492" spans="1:9" ht="15">
      <c r="A492" s="27" t="s">
        <v>22</v>
      </c>
      <c r="B492" s="380"/>
      <c r="C492" s="381"/>
      <c r="D492" s="381"/>
      <c r="E492" s="382"/>
      <c r="F492" s="41">
        <v>47</v>
      </c>
      <c r="G492" s="380"/>
      <c r="H492" s="382"/>
      <c r="I492" s="43">
        <f t="shared" si="73"/>
        <v>47</v>
      </c>
    </row>
    <row r="493" spans="1:9" ht="15">
      <c r="A493" s="29" t="s">
        <v>23</v>
      </c>
      <c r="B493" s="380"/>
      <c r="C493" s="381"/>
      <c r="D493" s="381"/>
      <c r="E493" s="382"/>
      <c r="F493" s="44">
        <v>0</v>
      </c>
      <c r="G493" s="380"/>
      <c r="H493" s="382"/>
      <c r="I493" s="40">
        <f t="shared" si="73"/>
        <v>0</v>
      </c>
    </row>
    <row r="494" spans="1:9" ht="15">
      <c r="A494" s="27" t="s">
        <v>24</v>
      </c>
      <c r="B494" s="380"/>
      <c r="C494" s="381"/>
      <c r="D494" s="381"/>
      <c r="E494" s="382"/>
      <c r="F494" s="41">
        <v>0</v>
      </c>
      <c r="G494" s="380"/>
      <c r="H494" s="382"/>
      <c r="I494" s="43">
        <f t="shared" si="73"/>
        <v>0</v>
      </c>
    </row>
    <row r="495" spans="1:9" ht="15.75" thickBot="1">
      <c r="A495" s="29" t="s">
        <v>25</v>
      </c>
      <c r="B495" s="383"/>
      <c r="C495" s="384"/>
      <c r="D495" s="384"/>
      <c r="E495" s="385"/>
      <c r="F495" s="44">
        <v>700.61759999999992</v>
      </c>
      <c r="G495" s="383"/>
      <c r="H495" s="385"/>
      <c r="I495" s="40">
        <f t="shared" si="73"/>
        <v>700.61759999999992</v>
      </c>
    </row>
    <row r="496" spans="1:9" ht="15">
      <c r="A496" s="30" t="s">
        <v>26</v>
      </c>
      <c r="B496" s="46">
        <f>SUM(B475:B495)</f>
        <v>0</v>
      </c>
      <c r="C496" s="46">
        <f t="shared" ref="C496:E496" si="74">SUM(C475:C495)</f>
        <v>0</v>
      </c>
      <c r="D496" s="46">
        <f t="shared" si="74"/>
        <v>0</v>
      </c>
      <c r="E496" s="46">
        <f t="shared" si="74"/>
        <v>0</v>
      </c>
      <c r="F496" s="46">
        <f>SUM(F475:F495)</f>
        <v>38022.146614705511</v>
      </c>
      <c r="G496" s="46">
        <f t="shared" ref="G496:H496" si="75">SUM(G475:G495)</f>
        <v>0</v>
      </c>
      <c r="H496" s="46">
        <f t="shared" si="75"/>
        <v>0</v>
      </c>
      <c r="I496" s="48">
        <f>SUM(I475:I495)</f>
        <v>38022.146614705511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76">IF($I496=0,"-",C496/$I496)</f>
        <v>0</v>
      </c>
      <c r="D497" s="49">
        <f t="shared" si="76"/>
        <v>0</v>
      </c>
      <c r="E497" s="49">
        <f t="shared" si="76"/>
        <v>0</v>
      </c>
      <c r="F497" s="49">
        <f>IF($I496=0,"-",F496/$I496)</f>
        <v>1</v>
      </c>
      <c r="G497" s="49">
        <f t="shared" si="76"/>
        <v>0</v>
      </c>
      <c r="H497" s="49">
        <f t="shared" si="76"/>
        <v>0</v>
      </c>
      <c r="I497" s="49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77">SUM(B502:H502)</f>
        <v>0</v>
      </c>
    </row>
    <row r="503" spans="1:9" ht="15">
      <c r="A503" s="28" t="s">
        <v>9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77"/>
        <v>0</v>
      </c>
    </row>
    <row r="504" spans="1:9" ht="15">
      <c r="A504" s="27" t="s">
        <v>10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77"/>
        <v>0</v>
      </c>
    </row>
    <row r="505" spans="1:9" ht="15">
      <c r="A505" s="28" t="s">
        <v>11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77"/>
        <v>0</v>
      </c>
    </row>
    <row r="506" spans="1:9" ht="15">
      <c r="A506" s="27" t="s">
        <v>12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77"/>
        <v>0</v>
      </c>
    </row>
    <row r="507" spans="1:9" ht="15">
      <c r="A507" s="28" t="s">
        <v>13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77"/>
        <v>0</v>
      </c>
    </row>
    <row r="508" spans="1:9" ht="15">
      <c r="A508" s="27" t="s">
        <v>14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15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77"/>
        <v>0</v>
      </c>
    </row>
    <row r="510" spans="1:9" ht="15">
      <c r="A510" s="27" t="s">
        <v>16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17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18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77"/>
        <v>0</v>
      </c>
    </row>
    <row r="513" spans="1:9" ht="15">
      <c r="A513" s="28" t="s">
        <v>139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19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20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77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59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77"/>
        <v>0</v>
      </c>
    </row>
    <row r="518" spans="1:9" ht="15">
      <c r="A518" s="27" t="s">
        <v>22</v>
      </c>
      <c r="B518" s="380"/>
      <c r="C518" s="381"/>
      <c r="D518" s="381"/>
      <c r="E518" s="382"/>
      <c r="F518" s="41">
        <v>0</v>
      </c>
      <c r="G518" s="380"/>
      <c r="H518" s="382"/>
      <c r="I518" s="43">
        <f t="shared" si="77"/>
        <v>0</v>
      </c>
    </row>
    <row r="519" spans="1:9" ht="15">
      <c r="A519" s="29" t="s">
        <v>23</v>
      </c>
      <c r="B519" s="380"/>
      <c r="C519" s="381"/>
      <c r="D519" s="381"/>
      <c r="E519" s="382"/>
      <c r="F519" s="44">
        <v>0</v>
      </c>
      <c r="G519" s="380"/>
      <c r="H519" s="382"/>
      <c r="I519" s="40">
        <f t="shared" si="77"/>
        <v>0</v>
      </c>
    </row>
    <row r="520" spans="1:9" ht="15">
      <c r="A520" s="27" t="s">
        <v>24</v>
      </c>
      <c r="B520" s="380"/>
      <c r="C520" s="381"/>
      <c r="D520" s="381"/>
      <c r="E520" s="382"/>
      <c r="F520" s="41">
        <v>0</v>
      </c>
      <c r="G520" s="380"/>
      <c r="H520" s="382"/>
      <c r="I520" s="43">
        <f t="shared" si="77"/>
        <v>0</v>
      </c>
    </row>
    <row r="521" spans="1:9" ht="15.75" thickBot="1">
      <c r="A521" s="29" t="s">
        <v>25</v>
      </c>
      <c r="B521" s="383"/>
      <c r="C521" s="384"/>
      <c r="D521" s="384"/>
      <c r="E521" s="385"/>
      <c r="F521" s="44">
        <v>0</v>
      </c>
      <c r="G521" s="383"/>
      <c r="H521" s="385"/>
      <c r="I521" s="40">
        <f t="shared" si="77"/>
        <v>0</v>
      </c>
    </row>
    <row r="522" spans="1:9" ht="15">
      <c r="A522" s="30" t="s">
        <v>26</v>
      </c>
      <c r="B522" s="46">
        <f>SUM(B501:B521)</f>
        <v>0</v>
      </c>
      <c r="C522" s="46">
        <f t="shared" ref="C522:E522" si="78">SUM(C501:C521)</f>
        <v>0</v>
      </c>
      <c r="D522" s="46">
        <f t="shared" si="78"/>
        <v>0</v>
      </c>
      <c r="E522" s="46">
        <f t="shared" si="78"/>
        <v>0</v>
      </c>
      <c r="F522" s="46">
        <f>SUM(F501:F521)</f>
        <v>0</v>
      </c>
      <c r="G522" s="46">
        <f t="shared" ref="G522:H522" si="79">SUM(G501:G521)</f>
        <v>0</v>
      </c>
      <c r="H522" s="46">
        <f t="shared" si="79"/>
        <v>0</v>
      </c>
      <c r="I522" s="48">
        <f>SUM(I501:I521)</f>
        <v>0</v>
      </c>
    </row>
    <row r="523" spans="1:9" ht="15" thickBot="1">
      <c r="A523" s="31" t="s">
        <v>86</v>
      </c>
      <c r="B523" s="57" t="str">
        <f>IF($I522=0,"-",B522/$I522)</f>
        <v>-</v>
      </c>
      <c r="C523" s="57" t="str">
        <f t="shared" ref="C523:H523" si="80">IF($I522=0,"-",C522/$I522)</f>
        <v>-</v>
      </c>
      <c r="D523" s="57" t="str">
        <f t="shared" si="80"/>
        <v>-</v>
      </c>
      <c r="E523" s="57" t="str">
        <f t="shared" si="80"/>
        <v>-</v>
      </c>
      <c r="F523" s="57" t="str">
        <f t="shared" si="80"/>
        <v>-</v>
      </c>
      <c r="G523" s="57" t="str">
        <f t="shared" si="80"/>
        <v>-</v>
      </c>
      <c r="H523" s="57" t="str">
        <f t="shared" si="80"/>
        <v>-</v>
      </c>
      <c r="I523" s="57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81">SUM(B528:H528)</f>
        <v>0</v>
      </c>
    </row>
    <row r="529" spans="1:9" ht="15">
      <c r="A529" s="28" t="s">
        <v>9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81"/>
        <v>0</v>
      </c>
    </row>
    <row r="530" spans="1:9" ht="15">
      <c r="A530" s="27" t="s">
        <v>10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81"/>
        <v>0</v>
      </c>
    </row>
    <row r="531" spans="1:9" ht="15">
      <c r="A531" s="28" t="s">
        <v>11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81"/>
        <v>0</v>
      </c>
    </row>
    <row r="532" spans="1:9" ht="15">
      <c r="A532" s="27" t="s">
        <v>12</v>
      </c>
      <c r="B532" s="380"/>
      <c r="C532" s="381"/>
      <c r="D532" s="381"/>
      <c r="E532" s="382"/>
      <c r="F532" s="41">
        <v>51.168312319766393</v>
      </c>
      <c r="G532" s="380"/>
      <c r="H532" s="382"/>
      <c r="I532" s="43">
        <f t="shared" si="81"/>
        <v>51.168312319766393</v>
      </c>
    </row>
    <row r="533" spans="1:9" ht="15">
      <c r="A533" s="28" t="s">
        <v>13</v>
      </c>
      <c r="B533" s="380"/>
      <c r="C533" s="381"/>
      <c r="D533" s="381"/>
      <c r="E533" s="382"/>
      <c r="F533" s="44">
        <v>0</v>
      </c>
      <c r="G533" s="380"/>
      <c r="H533" s="382"/>
      <c r="I533" s="40">
        <f t="shared" si="81"/>
        <v>0</v>
      </c>
    </row>
    <row r="534" spans="1:9" ht="15">
      <c r="A534" s="27" t="s">
        <v>14</v>
      </c>
      <c r="B534" s="380"/>
      <c r="C534" s="381"/>
      <c r="D534" s="381"/>
      <c r="E534" s="382"/>
      <c r="F534" s="41">
        <v>370.98765789335869</v>
      </c>
      <c r="G534" s="380"/>
      <c r="H534" s="382"/>
      <c r="I534" s="43">
        <f>SUM(B534:H534)</f>
        <v>370.98765789335869</v>
      </c>
    </row>
    <row r="535" spans="1:9" ht="15">
      <c r="A535" s="28" t="s">
        <v>15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81"/>
        <v>0</v>
      </c>
    </row>
    <row r="536" spans="1:9" ht="15">
      <c r="A536" s="27" t="s">
        <v>16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17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18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81"/>
        <v>0</v>
      </c>
    </row>
    <row r="539" spans="1:9" ht="15">
      <c r="A539" s="28" t="s">
        <v>139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19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20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81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59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81"/>
        <v>0</v>
      </c>
    </row>
    <row r="544" spans="1:9" ht="15">
      <c r="A544" s="27" t="s">
        <v>22</v>
      </c>
      <c r="B544" s="380"/>
      <c r="C544" s="381"/>
      <c r="D544" s="381"/>
      <c r="E544" s="382"/>
      <c r="F544" s="41">
        <v>0</v>
      </c>
      <c r="G544" s="380"/>
      <c r="H544" s="382"/>
      <c r="I544" s="43">
        <f t="shared" si="81"/>
        <v>0</v>
      </c>
    </row>
    <row r="545" spans="1:9" ht="15">
      <c r="A545" s="29" t="s">
        <v>23</v>
      </c>
      <c r="B545" s="380"/>
      <c r="C545" s="381"/>
      <c r="D545" s="381"/>
      <c r="E545" s="382"/>
      <c r="F545" s="44">
        <v>0</v>
      </c>
      <c r="G545" s="380"/>
      <c r="H545" s="382"/>
      <c r="I545" s="40">
        <f t="shared" si="81"/>
        <v>0</v>
      </c>
    </row>
    <row r="546" spans="1:9" ht="15">
      <c r="A546" s="27" t="s">
        <v>24</v>
      </c>
      <c r="B546" s="380"/>
      <c r="C546" s="381"/>
      <c r="D546" s="381"/>
      <c r="E546" s="382"/>
      <c r="F546" s="41">
        <v>0</v>
      </c>
      <c r="G546" s="380"/>
      <c r="H546" s="382"/>
      <c r="I546" s="43">
        <f t="shared" si="81"/>
        <v>0</v>
      </c>
    </row>
    <row r="547" spans="1:9" ht="15.75" thickBot="1">
      <c r="A547" s="29" t="s">
        <v>25</v>
      </c>
      <c r="B547" s="383"/>
      <c r="C547" s="384"/>
      <c r="D547" s="384"/>
      <c r="E547" s="385"/>
      <c r="F547" s="44">
        <v>0</v>
      </c>
      <c r="G547" s="383"/>
      <c r="H547" s="385"/>
      <c r="I547" s="40">
        <f t="shared" si="81"/>
        <v>0</v>
      </c>
    </row>
    <row r="548" spans="1:9" ht="15">
      <c r="A548" s="30" t="s">
        <v>26</v>
      </c>
      <c r="B548" s="46">
        <f>SUM(B527:B547)</f>
        <v>0</v>
      </c>
      <c r="C548" s="46">
        <f t="shared" ref="C548:H548" si="82">SUM(C527:C547)</f>
        <v>0</v>
      </c>
      <c r="D548" s="46">
        <f t="shared" si="82"/>
        <v>0</v>
      </c>
      <c r="E548" s="46">
        <f t="shared" si="82"/>
        <v>0</v>
      </c>
      <c r="F548" s="46">
        <f t="shared" si="82"/>
        <v>422.1559702131251</v>
      </c>
      <c r="G548" s="46">
        <f t="shared" si="82"/>
        <v>0</v>
      </c>
      <c r="H548" s="46">
        <f t="shared" si="82"/>
        <v>0</v>
      </c>
      <c r="I548" s="48">
        <f>SUM(I527:I547)</f>
        <v>422.1559702131251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83">IF($I548=0,"-",C548/$I548)</f>
        <v>0</v>
      </c>
      <c r="D549" s="49">
        <f t="shared" si="83"/>
        <v>0</v>
      </c>
      <c r="E549" s="49">
        <f t="shared" si="83"/>
        <v>0</v>
      </c>
      <c r="F549" s="49">
        <f t="shared" si="83"/>
        <v>1</v>
      </c>
      <c r="G549" s="49">
        <f t="shared" si="83"/>
        <v>0</v>
      </c>
      <c r="H549" s="49">
        <f t="shared" si="83"/>
        <v>0</v>
      </c>
      <c r="I549" s="49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84">SUM(B554:H554)</f>
        <v>0</v>
      </c>
    </row>
    <row r="555" spans="1:9" ht="15">
      <c r="A555" s="28" t="s">
        <v>9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84"/>
        <v>0</v>
      </c>
    </row>
    <row r="556" spans="1:9" ht="15">
      <c r="A556" s="27" t="s">
        <v>10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84"/>
        <v>0</v>
      </c>
    </row>
    <row r="557" spans="1:9" ht="15">
      <c r="A557" s="28" t="s">
        <v>11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12</v>
      </c>
      <c r="B558" s="380"/>
      <c r="C558" s="381"/>
      <c r="D558" s="381"/>
      <c r="E558" s="382"/>
      <c r="F558" s="41">
        <v>16.494308501606003</v>
      </c>
      <c r="G558" s="380"/>
      <c r="H558" s="382"/>
      <c r="I558" s="43">
        <f t="shared" si="84"/>
        <v>16.494308501606003</v>
      </c>
    </row>
    <row r="559" spans="1:9" ht="15">
      <c r="A559" s="28" t="s">
        <v>13</v>
      </c>
      <c r="B559" s="380"/>
      <c r="C559" s="381"/>
      <c r="D559" s="381"/>
      <c r="E559" s="382"/>
      <c r="F559" s="44">
        <v>1250</v>
      </c>
      <c r="G559" s="380"/>
      <c r="H559" s="382"/>
      <c r="I559" s="40">
        <f t="shared" si="84"/>
        <v>1250</v>
      </c>
    </row>
    <row r="560" spans="1:9" ht="15">
      <c r="A560" s="27" t="s">
        <v>14</v>
      </c>
      <c r="B560" s="380"/>
      <c r="C560" s="381"/>
      <c r="D560" s="381"/>
      <c r="E560" s="382"/>
      <c r="F560" s="41">
        <v>0</v>
      </c>
      <c r="G560" s="380"/>
      <c r="H560" s="382"/>
      <c r="I560" s="43">
        <f>SUM(B560:H560)</f>
        <v>0</v>
      </c>
    </row>
    <row r="561" spans="1:9" ht="15">
      <c r="A561" s="28" t="s">
        <v>15</v>
      </c>
      <c r="B561" s="380"/>
      <c r="C561" s="381"/>
      <c r="D561" s="381"/>
      <c r="E561" s="382"/>
      <c r="F561" s="44">
        <v>0</v>
      </c>
      <c r="G561" s="380"/>
      <c r="H561" s="382"/>
      <c r="I561" s="40">
        <f t="shared" si="84"/>
        <v>0</v>
      </c>
    </row>
    <row r="562" spans="1:9" ht="15">
      <c r="A562" s="27" t="s">
        <v>16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17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18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84"/>
        <v>0</v>
      </c>
    </row>
    <row r="565" spans="1:9" ht="15">
      <c r="A565" s="28" t="s">
        <v>139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19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20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84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59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84"/>
        <v>0</v>
      </c>
    </row>
    <row r="570" spans="1:9" ht="15">
      <c r="A570" s="27" t="s">
        <v>22</v>
      </c>
      <c r="B570" s="380"/>
      <c r="C570" s="381"/>
      <c r="D570" s="381"/>
      <c r="E570" s="382"/>
      <c r="F570" s="41">
        <v>0</v>
      </c>
      <c r="G570" s="380"/>
      <c r="H570" s="382"/>
      <c r="I570" s="43">
        <f t="shared" si="84"/>
        <v>0</v>
      </c>
    </row>
    <row r="571" spans="1:9" ht="15">
      <c r="A571" s="29" t="s">
        <v>23</v>
      </c>
      <c r="B571" s="380"/>
      <c r="C571" s="381"/>
      <c r="D571" s="381"/>
      <c r="E571" s="382"/>
      <c r="F571" s="44">
        <v>0</v>
      </c>
      <c r="G571" s="380"/>
      <c r="H571" s="382"/>
      <c r="I571" s="40">
        <f t="shared" si="84"/>
        <v>0</v>
      </c>
    </row>
    <row r="572" spans="1:9" ht="15">
      <c r="A572" s="27" t="s">
        <v>24</v>
      </c>
      <c r="B572" s="380"/>
      <c r="C572" s="381"/>
      <c r="D572" s="381"/>
      <c r="E572" s="382"/>
      <c r="F572" s="41">
        <v>0</v>
      </c>
      <c r="G572" s="380"/>
      <c r="H572" s="382"/>
      <c r="I572" s="43">
        <f t="shared" si="84"/>
        <v>0</v>
      </c>
    </row>
    <row r="573" spans="1:9" ht="15.75" thickBot="1">
      <c r="A573" s="29" t="s">
        <v>25</v>
      </c>
      <c r="B573" s="383"/>
      <c r="C573" s="384"/>
      <c r="D573" s="384"/>
      <c r="E573" s="385"/>
      <c r="F573" s="44">
        <v>0</v>
      </c>
      <c r="G573" s="383"/>
      <c r="H573" s="385"/>
      <c r="I573" s="40">
        <f t="shared" si="84"/>
        <v>0</v>
      </c>
    </row>
    <row r="574" spans="1:9" ht="15">
      <c r="A574" s="34" t="s">
        <v>26</v>
      </c>
      <c r="B574" s="46">
        <f>SUM(B553:B573)</f>
        <v>0</v>
      </c>
      <c r="C574" s="46">
        <f t="shared" ref="C574:H574" si="85">SUM(C553:C573)</f>
        <v>0</v>
      </c>
      <c r="D574" s="46">
        <f t="shared" si="85"/>
        <v>0</v>
      </c>
      <c r="E574" s="46">
        <f t="shared" si="85"/>
        <v>0</v>
      </c>
      <c r="F574" s="46">
        <f t="shared" si="85"/>
        <v>1266.4943085016059</v>
      </c>
      <c r="G574" s="46">
        <f t="shared" si="85"/>
        <v>0</v>
      </c>
      <c r="H574" s="46">
        <f t="shared" si="85"/>
        <v>0</v>
      </c>
      <c r="I574" s="48">
        <f>SUM(I553:I573)</f>
        <v>1266.4943085016059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86">IF($I574=0,"-",C574/$I574)</f>
        <v>0</v>
      </c>
      <c r="D575" s="49">
        <f t="shared" si="86"/>
        <v>0</v>
      </c>
      <c r="E575" s="49">
        <f t="shared" si="86"/>
        <v>0</v>
      </c>
      <c r="F575" s="49">
        <f t="shared" si="86"/>
        <v>1</v>
      </c>
      <c r="G575" s="49">
        <f t="shared" si="86"/>
        <v>0</v>
      </c>
      <c r="H575" s="49">
        <f t="shared" si="86"/>
        <v>0</v>
      </c>
      <c r="I575" s="49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09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33.594649911379697</v>
      </c>
      <c r="C579" s="38">
        <v>0</v>
      </c>
      <c r="D579" s="38">
        <v>6.4053500886203016</v>
      </c>
      <c r="E579" s="38">
        <v>0</v>
      </c>
      <c r="F579" s="396"/>
      <c r="G579" s="38">
        <v>0</v>
      </c>
      <c r="H579" s="39">
        <v>0</v>
      </c>
      <c r="I579" s="40">
        <f>SUM(B579:H579)</f>
        <v>40</v>
      </c>
    </row>
    <row r="580" spans="1:9" ht="15">
      <c r="A580" s="27" t="s">
        <v>8</v>
      </c>
      <c r="B580" s="41">
        <v>5.348996513092283</v>
      </c>
      <c r="C580" s="41">
        <v>0</v>
      </c>
      <c r="D580" s="41">
        <v>1.6510034869077168</v>
      </c>
      <c r="E580" s="41">
        <v>0</v>
      </c>
      <c r="F580" s="397"/>
      <c r="G580" s="41">
        <v>0</v>
      </c>
      <c r="H580" s="42">
        <v>0</v>
      </c>
      <c r="I580" s="43">
        <f t="shared" ref="I580:I599" si="87">SUM(B580:H580)</f>
        <v>7</v>
      </c>
    </row>
    <row r="581" spans="1:9" ht="15">
      <c r="A581" s="28" t="s">
        <v>9</v>
      </c>
      <c r="B581" s="44">
        <v>13.676537879840261</v>
      </c>
      <c r="C581" s="44">
        <v>0</v>
      </c>
      <c r="D581" s="44">
        <v>3.3234621201597392</v>
      </c>
      <c r="E581" s="44">
        <v>0</v>
      </c>
      <c r="F581" s="397"/>
      <c r="G581" s="44">
        <v>0</v>
      </c>
      <c r="H581" s="45">
        <v>0</v>
      </c>
      <c r="I581" s="40">
        <f t="shared" si="87"/>
        <v>17</v>
      </c>
    </row>
    <row r="582" spans="1:9" ht="15">
      <c r="A582" s="27" t="s">
        <v>10</v>
      </c>
      <c r="B582" s="41">
        <v>33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87"/>
        <v>33</v>
      </c>
    </row>
    <row r="583" spans="1:9" ht="15">
      <c r="A583" s="28" t="s">
        <v>11</v>
      </c>
      <c r="B583" s="44">
        <v>0</v>
      </c>
      <c r="C583" s="44">
        <v>0</v>
      </c>
      <c r="D583" s="44">
        <v>0</v>
      </c>
      <c r="E583" s="44">
        <v>0</v>
      </c>
      <c r="F583" s="397"/>
      <c r="G583" s="44">
        <v>0</v>
      </c>
      <c r="H583" s="45">
        <v>0</v>
      </c>
      <c r="I583" s="40">
        <f>SUM(B583:H583)</f>
        <v>0</v>
      </c>
    </row>
    <row r="584" spans="1:9" ht="15">
      <c r="A584" s="27" t="s">
        <v>12</v>
      </c>
      <c r="B584" s="41">
        <v>0</v>
      </c>
      <c r="C584" s="41">
        <v>0</v>
      </c>
      <c r="D584" s="41">
        <v>5.8298475003896351E-2</v>
      </c>
      <c r="E584" s="41">
        <v>1.7045021898133943</v>
      </c>
      <c r="F584" s="397"/>
      <c r="G584" s="41">
        <v>0</v>
      </c>
      <c r="H584" s="42">
        <v>0</v>
      </c>
      <c r="I584" s="43">
        <f t="shared" si="87"/>
        <v>1.7628006648172907</v>
      </c>
    </row>
    <row r="585" spans="1:9" ht="15">
      <c r="A585" s="28" t="s">
        <v>13</v>
      </c>
      <c r="B585" s="44">
        <v>0</v>
      </c>
      <c r="C585" s="44">
        <v>0</v>
      </c>
      <c r="D585" s="44">
        <v>0</v>
      </c>
      <c r="E585" s="44">
        <v>33</v>
      </c>
      <c r="F585" s="397"/>
      <c r="G585" s="44">
        <v>0</v>
      </c>
      <c r="H585" s="45">
        <v>0</v>
      </c>
      <c r="I585" s="40">
        <f t="shared" si="87"/>
        <v>33</v>
      </c>
    </row>
    <row r="586" spans="1:9" ht="15">
      <c r="A586" s="27" t="s">
        <v>14</v>
      </c>
      <c r="B586" s="41">
        <v>0</v>
      </c>
      <c r="C586" s="41">
        <v>0</v>
      </c>
      <c r="D586" s="41">
        <v>0.15738139406125196</v>
      </c>
      <c r="E586" s="41">
        <v>73.416005283050637</v>
      </c>
      <c r="F586" s="397"/>
      <c r="G586" s="41">
        <v>0</v>
      </c>
      <c r="H586" s="42">
        <v>0</v>
      </c>
      <c r="I586" s="43">
        <f>SUM(B586:H586)</f>
        <v>73.573386677111884</v>
      </c>
    </row>
    <row r="587" spans="1:9" ht="15">
      <c r="A587" s="28" t="s">
        <v>15</v>
      </c>
      <c r="B587" s="44">
        <v>521.72075129354857</v>
      </c>
      <c r="C587" s="44">
        <v>7.9175532092619756</v>
      </c>
      <c r="D587" s="44">
        <v>9.3616954971894302</v>
      </c>
      <c r="E587" s="44">
        <v>0</v>
      </c>
      <c r="F587" s="397"/>
      <c r="G587" s="44">
        <v>0</v>
      </c>
      <c r="H587" s="45">
        <v>0</v>
      </c>
      <c r="I587" s="40">
        <f t="shared" si="87"/>
        <v>539</v>
      </c>
    </row>
    <row r="588" spans="1:9" ht="15">
      <c r="A588" s="27" t="s">
        <v>16</v>
      </c>
      <c r="B588" s="41">
        <v>1087.5239910587372</v>
      </c>
      <c r="C588" s="41">
        <v>131.72612483321225</v>
      </c>
      <c r="D588" s="41">
        <v>28.403039990134474</v>
      </c>
      <c r="E588" s="41">
        <v>63.34684411791617</v>
      </c>
      <c r="F588" s="397"/>
      <c r="G588" s="41">
        <v>0</v>
      </c>
      <c r="H588" s="42">
        <v>0</v>
      </c>
      <c r="I588" s="43">
        <f>SUM(B588:H588)</f>
        <v>1311</v>
      </c>
    </row>
    <row r="589" spans="1:9" ht="15">
      <c r="A589" s="28" t="s">
        <v>17</v>
      </c>
      <c r="B589" s="44">
        <v>336.62840356531984</v>
      </c>
      <c r="C589" s="44">
        <v>1.8239518962620651</v>
      </c>
      <c r="D589" s="44">
        <v>42.723668491883274</v>
      </c>
      <c r="E589" s="44">
        <v>5.8239760465348098</v>
      </c>
      <c r="F589" s="397"/>
      <c r="G589" s="44">
        <v>0</v>
      </c>
      <c r="H589" s="45">
        <v>0</v>
      </c>
      <c r="I589" s="40">
        <f>SUM(B589:H589)</f>
        <v>387.00000000000006</v>
      </c>
    </row>
    <row r="590" spans="1:9" ht="15">
      <c r="A590" s="27" t="s">
        <v>18</v>
      </c>
      <c r="B590" s="41">
        <v>0</v>
      </c>
      <c r="C590" s="41">
        <v>0</v>
      </c>
      <c r="D590" s="41">
        <v>0</v>
      </c>
      <c r="E590" s="41">
        <v>0</v>
      </c>
      <c r="F590" s="397"/>
      <c r="G590" s="41">
        <v>0</v>
      </c>
      <c r="H590" s="42">
        <v>0</v>
      </c>
      <c r="I590" s="43">
        <f t="shared" si="87"/>
        <v>0</v>
      </c>
    </row>
    <row r="591" spans="1:9" ht="15">
      <c r="A591" s="28" t="s">
        <v>139</v>
      </c>
      <c r="B591" s="44">
        <v>2618.1101550555186</v>
      </c>
      <c r="C591" s="44">
        <v>412.57955841935484</v>
      </c>
      <c r="D591" s="44">
        <v>80.46588524385038</v>
      </c>
      <c r="E591" s="44">
        <v>63.36040128127631</v>
      </c>
      <c r="F591" s="397"/>
      <c r="G591" s="44">
        <v>0</v>
      </c>
      <c r="H591" s="45">
        <v>0</v>
      </c>
      <c r="I591" s="40">
        <f>SUM(B591:H591)</f>
        <v>3174.5160000000001</v>
      </c>
    </row>
    <row r="592" spans="1:9" ht="15">
      <c r="A592" s="27" t="s">
        <v>19</v>
      </c>
      <c r="B592" s="41">
        <v>0</v>
      </c>
      <c r="C592" s="41">
        <v>0</v>
      </c>
      <c r="D592" s="41">
        <v>0</v>
      </c>
      <c r="E592" s="41">
        <v>0</v>
      </c>
      <c r="F592" s="397"/>
      <c r="G592" s="41">
        <v>0</v>
      </c>
      <c r="H592" s="42">
        <v>0</v>
      </c>
      <c r="I592" s="43">
        <f>SUM(B592:H592)</f>
        <v>0</v>
      </c>
    </row>
    <row r="593" spans="1:41" ht="15">
      <c r="A593" s="28" t="s">
        <v>20</v>
      </c>
      <c r="B593" s="44">
        <v>0</v>
      </c>
      <c r="C593" s="44">
        <v>0</v>
      </c>
      <c r="D593" s="44">
        <v>0</v>
      </c>
      <c r="E593" s="44">
        <v>0</v>
      </c>
      <c r="F593" s="397"/>
      <c r="G593" s="44">
        <v>0</v>
      </c>
      <c r="H593" s="45">
        <v>0</v>
      </c>
      <c r="I593" s="40">
        <f t="shared" si="87"/>
        <v>0</v>
      </c>
    </row>
    <row r="594" spans="1:41" ht="15">
      <c r="A594" s="27" t="s">
        <v>21</v>
      </c>
      <c r="B594" s="41">
        <v>69.711983440188376</v>
      </c>
      <c r="C594" s="41">
        <v>0</v>
      </c>
      <c r="D594" s="41">
        <v>1.2880165598116191</v>
      </c>
      <c r="E594" s="41">
        <v>0</v>
      </c>
      <c r="F594" s="397"/>
      <c r="G594" s="41">
        <v>0</v>
      </c>
      <c r="H594" s="42">
        <v>0</v>
      </c>
      <c r="I594" s="43">
        <f>SUM(B594:H594)</f>
        <v>71</v>
      </c>
    </row>
    <row r="595" spans="1:41" ht="15">
      <c r="A595" s="29" t="s">
        <v>59</v>
      </c>
      <c r="B595" s="44">
        <v>134.15176641320085</v>
      </c>
      <c r="C595" s="44">
        <v>0</v>
      </c>
      <c r="D595" s="44">
        <v>23.84823358679915</v>
      </c>
      <c r="E595" s="44">
        <v>0</v>
      </c>
      <c r="F595" s="397"/>
      <c r="G595" s="44">
        <v>0</v>
      </c>
      <c r="H595" s="45">
        <v>0</v>
      </c>
      <c r="I595" s="40">
        <f t="shared" si="87"/>
        <v>158</v>
      </c>
    </row>
    <row r="596" spans="1:41" ht="15">
      <c r="A596" s="27" t="s">
        <v>22</v>
      </c>
      <c r="B596" s="41">
        <v>115.01453311083725</v>
      </c>
      <c r="C596" s="41">
        <v>0</v>
      </c>
      <c r="D596" s="41">
        <v>7.0940064811627437</v>
      </c>
      <c r="E596" s="41">
        <v>0</v>
      </c>
      <c r="F596" s="397"/>
      <c r="G596" s="41">
        <v>0</v>
      </c>
      <c r="H596" s="42">
        <v>0</v>
      </c>
      <c r="I596" s="43">
        <f t="shared" si="87"/>
        <v>122.108539592</v>
      </c>
    </row>
    <row r="597" spans="1:41" ht="15">
      <c r="A597" s="29" t="s">
        <v>23</v>
      </c>
      <c r="B597" s="44">
        <v>377.61557244173775</v>
      </c>
      <c r="C597" s="44">
        <v>0</v>
      </c>
      <c r="D597" s="44">
        <v>0</v>
      </c>
      <c r="E597" s="44">
        <v>0</v>
      </c>
      <c r="F597" s="397"/>
      <c r="G597" s="44">
        <v>0</v>
      </c>
      <c r="H597" s="45">
        <v>0</v>
      </c>
      <c r="I597" s="40">
        <f t="shared" si="87"/>
        <v>377.61557244173775</v>
      </c>
    </row>
    <row r="598" spans="1:41" ht="15">
      <c r="A598" s="27" t="s">
        <v>24</v>
      </c>
      <c r="B598" s="41">
        <v>479.9762363155354</v>
      </c>
      <c r="C598" s="41">
        <v>3.0429636844646515</v>
      </c>
      <c r="D598" s="41">
        <v>0</v>
      </c>
      <c r="E598" s="41">
        <v>0</v>
      </c>
      <c r="F598" s="397"/>
      <c r="G598" s="41">
        <v>0</v>
      </c>
      <c r="H598" s="42">
        <v>0</v>
      </c>
      <c r="I598" s="43">
        <f t="shared" si="87"/>
        <v>483.01920000000007</v>
      </c>
    </row>
    <row r="599" spans="1:41" ht="15.75" thickBot="1">
      <c r="A599" s="29" t="s">
        <v>25</v>
      </c>
      <c r="B599" s="44">
        <v>793.33517895038767</v>
      </c>
      <c r="C599" s="44">
        <v>0</v>
      </c>
      <c r="D599" s="44">
        <v>1749.7241995225706</v>
      </c>
      <c r="E599" s="44">
        <v>385.575197600975</v>
      </c>
      <c r="F599" s="398"/>
      <c r="G599" s="44">
        <v>1198.7593472513522</v>
      </c>
      <c r="H599" s="45">
        <v>0.31207667471490785</v>
      </c>
      <c r="I599" s="40">
        <f t="shared" si="87"/>
        <v>4127.706000000001</v>
      </c>
    </row>
    <row r="600" spans="1:41" ht="15">
      <c r="A600" s="30" t="s">
        <v>26</v>
      </c>
      <c r="B600" s="46">
        <f>SUM(B579:B599)</f>
        <v>6619.4087559493228</v>
      </c>
      <c r="C600" s="46">
        <f t="shared" ref="C600:H600" si="88">SUM(C579:C599)</f>
        <v>557.09015204255581</v>
      </c>
      <c r="D600" s="46">
        <f t="shared" si="88"/>
        <v>1954.5042409381547</v>
      </c>
      <c r="E600" s="46">
        <f t="shared" si="88"/>
        <v>626.2269265195664</v>
      </c>
      <c r="F600" s="46">
        <f t="shared" si="88"/>
        <v>0</v>
      </c>
      <c r="G600" s="46">
        <f t="shared" si="88"/>
        <v>1198.7593472513522</v>
      </c>
      <c r="H600" s="47">
        <f t="shared" si="88"/>
        <v>0.31207667471490785</v>
      </c>
      <c r="I600" s="48">
        <f>SUM(I579:I599)</f>
        <v>10956.301499375666</v>
      </c>
    </row>
    <row r="601" spans="1:41" ht="15" thickBot="1">
      <c r="A601" s="31" t="s">
        <v>86</v>
      </c>
      <c r="B601" s="49">
        <f>IF($I600=0,"-",B600/$I600)</f>
        <v>0.60416453091643407</v>
      </c>
      <c r="C601" s="49">
        <f t="shared" ref="C601:H601" si="89">IF($I600=0,"-",C600/$I600)</f>
        <v>5.0846551829036565E-2</v>
      </c>
      <c r="D601" s="49">
        <f t="shared" si="89"/>
        <v>0.17839087771083428</v>
      </c>
      <c r="E601" s="49">
        <f t="shared" si="89"/>
        <v>5.7156781104942329E-2</v>
      </c>
      <c r="F601" s="49">
        <f t="shared" si="89"/>
        <v>0</v>
      </c>
      <c r="G601" s="49">
        <f t="shared" si="89"/>
        <v>0.10941277467762843</v>
      </c>
      <c r="H601" s="49">
        <f t="shared" si="89"/>
        <v>2.8483761124380452E-5</v>
      </c>
      <c r="I601" s="49">
        <f>SUM(B601:H601)</f>
        <v>1</v>
      </c>
    </row>
    <row r="602" spans="1:41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1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1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1" ht="15">
      <c r="A605" s="26" t="s">
        <v>7</v>
      </c>
      <c r="B605" s="38">
        <v>168.48000000000002</v>
      </c>
      <c r="C605" s="38">
        <v>0</v>
      </c>
      <c r="D605" s="38">
        <v>11.52</v>
      </c>
      <c r="E605" s="38">
        <v>0</v>
      </c>
      <c r="F605" s="396"/>
      <c r="G605" s="38">
        <v>0</v>
      </c>
      <c r="H605" s="39">
        <v>0</v>
      </c>
      <c r="I605" s="40">
        <f>SUM(B605:H605)</f>
        <v>180.00000000000003</v>
      </c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">
      <c r="A606" s="27" t="s">
        <v>8</v>
      </c>
      <c r="B606" s="41">
        <v>157.24800000000002</v>
      </c>
      <c r="C606" s="41">
        <v>0</v>
      </c>
      <c r="D606" s="41">
        <v>10.752000000000001</v>
      </c>
      <c r="E606" s="41">
        <v>0</v>
      </c>
      <c r="F606" s="397"/>
      <c r="G606" s="41">
        <v>0</v>
      </c>
      <c r="H606" s="42">
        <v>0</v>
      </c>
      <c r="I606" s="43">
        <f t="shared" ref="I606:I625" si="90">SUM(B606:H606)</f>
        <v>168.00000000000003</v>
      </c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">
      <c r="A607" s="28" t="s">
        <v>9</v>
      </c>
      <c r="B607" s="44">
        <v>588.74400000000003</v>
      </c>
      <c r="C607" s="44">
        <v>0</v>
      </c>
      <c r="D607" s="44">
        <v>40.256</v>
      </c>
      <c r="E607" s="44">
        <v>0</v>
      </c>
      <c r="F607" s="397"/>
      <c r="G607" s="44">
        <v>0</v>
      </c>
      <c r="H607" s="45">
        <v>0</v>
      </c>
      <c r="I607" s="40">
        <f t="shared" si="90"/>
        <v>629</v>
      </c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">
      <c r="A608" s="27" t="s">
        <v>10</v>
      </c>
      <c r="B608" s="41">
        <v>2901.6000000000004</v>
      </c>
      <c r="C608" s="41">
        <v>0</v>
      </c>
      <c r="D608" s="41">
        <v>198.4</v>
      </c>
      <c r="E608" s="41">
        <v>0</v>
      </c>
      <c r="F608" s="397"/>
      <c r="G608" s="41">
        <v>0</v>
      </c>
      <c r="H608" s="42">
        <v>0</v>
      </c>
      <c r="I608" s="43">
        <f t="shared" si="90"/>
        <v>3100.0000000000005</v>
      </c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">
      <c r="A609" s="28" t="s">
        <v>11</v>
      </c>
      <c r="B609" s="44">
        <v>3.7439999999999998</v>
      </c>
      <c r="C609" s="44">
        <v>0</v>
      </c>
      <c r="D609" s="44">
        <v>0.25600000000000001</v>
      </c>
      <c r="E609" s="44">
        <v>0</v>
      </c>
      <c r="F609" s="397"/>
      <c r="G609" s="44">
        <v>0</v>
      </c>
      <c r="H609" s="45">
        <v>0</v>
      </c>
      <c r="I609" s="40">
        <f>SUM(B609:H609)</f>
        <v>4</v>
      </c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">
      <c r="A610" s="27" t="s">
        <v>12</v>
      </c>
      <c r="B610" s="41">
        <v>0</v>
      </c>
      <c r="C610" s="41">
        <v>0</v>
      </c>
      <c r="D610" s="41">
        <v>0</v>
      </c>
      <c r="E610" s="41">
        <v>0</v>
      </c>
      <c r="F610" s="397"/>
      <c r="G610" s="41">
        <v>0</v>
      </c>
      <c r="H610" s="42">
        <v>0</v>
      </c>
      <c r="I610" s="43">
        <f t="shared" si="90"/>
        <v>0</v>
      </c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">
      <c r="A611" s="28" t="s">
        <v>13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90"/>
        <v>0</v>
      </c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">
      <c r="A612" s="27" t="s">
        <v>14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">
      <c r="A613" s="28" t="s">
        <v>15</v>
      </c>
      <c r="B613" s="44">
        <v>10854.243</v>
      </c>
      <c r="C613" s="44">
        <v>0</v>
      </c>
      <c r="D613" s="44">
        <v>854.75699999999995</v>
      </c>
      <c r="E613" s="44">
        <v>0</v>
      </c>
      <c r="F613" s="397"/>
      <c r="G613" s="44">
        <v>0</v>
      </c>
      <c r="H613" s="45">
        <v>0</v>
      </c>
      <c r="I613" s="40">
        <f t="shared" si="90"/>
        <v>11709</v>
      </c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">
      <c r="A614" s="27" t="s">
        <v>16</v>
      </c>
      <c r="B614" s="41">
        <v>1509.1560000000002</v>
      </c>
      <c r="C614" s="41">
        <v>0</v>
      </c>
      <c r="D614" s="41">
        <v>118.84399999999999</v>
      </c>
      <c r="E614" s="41">
        <v>0</v>
      </c>
      <c r="F614" s="397"/>
      <c r="G614" s="41">
        <v>0</v>
      </c>
      <c r="H614" s="42">
        <v>0</v>
      </c>
      <c r="I614" s="43">
        <f>SUM(B614:H614)</f>
        <v>1628.0000000000002</v>
      </c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">
      <c r="A615" s="28" t="s">
        <v>17</v>
      </c>
      <c r="B615" s="44">
        <v>455.15699999999998</v>
      </c>
      <c r="C615" s="44">
        <v>0</v>
      </c>
      <c r="D615" s="44">
        <v>35.842999999999996</v>
      </c>
      <c r="E615" s="44">
        <v>0</v>
      </c>
      <c r="F615" s="397"/>
      <c r="G615" s="44">
        <v>0</v>
      </c>
      <c r="H615" s="45">
        <v>0</v>
      </c>
      <c r="I615" s="40">
        <f>SUM(B615:H615)</f>
        <v>491</v>
      </c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">
      <c r="A616" s="27" t="s">
        <v>18</v>
      </c>
      <c r="B616" s="41">
        <v>0</v>
      </c>
      <c r="C616" s="41">
        <v>0</v>
      </c>
      <c r="D616" s="41">
        <v>0</v>
      </c>
      <c r="E616" s="41">
        <v>0</v>
      </c>
      <c r="F616" s="397"/>
      <c r="G616" s="41">
        <v>0</v>
      </c>
      <c r="H616" s="42">
        <v>0</v>
      </c>
      <c r="I616" s="43">
        <f t="shared" si="90"/>
        <v>0</v>
      </c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">
      <c r="A617" s="28" t="s">
        <v>139</v>
      </c>
      <c r="B617" s="44">
        <v>4145.4794774487918</v>
      </c>
      <c r="C617" s="44">
        <v>0</v>
      </c>
      <c r="D617" s="44">
        <v>1309.0987823522501</v>
      </c>
      <c r="E617" s="44">
        <v>0</v>
      </c>
      <c r="F617" s="397"/>
      <c r="G617" s="44">
        <v>0</v>
      </c>
      <c r="H617" s="45">
        <v>0</v>
      </c>
      <c r="I617" s="40">
        <f>SUM(B617:H617)</f>
        <v>5454.5782598010419</v>
      </c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">
      <c r="A618" s="27" t="s">
        <v>19</v>
      </c>
      <c r="B618" s="41">
        <v>0</v>
      </c>
      <c r="C618" s="41">
        <v>0</v>
      </c>
      <c r="D618" s="41">
        <v>0</v>
      </c>
      <c r="E618" s="41">
        <v>0</v>
      </c>
      <c r="F618" s="397"/>
      <c r="G618" s="41">
        <v>0</v>
      </c>
      <c r="H618" s="42">
        <v>0</v>
      </c>
      <c r="I618" s="43">
        <f>SUM(B618:H618)</f>
        <v>0</v>
      </c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">
      <c r="A619" s="28" t="s">
        <v>20</v>
      </c>
      <c r="B619" s="44">
        <v>0</v>
      </c>
      <c r="C619" s="44">
        <v>0</v>
      </c>
      <c r="D619" s="44">
        <v>0</v>
      </c>
      <c r="E619" s="44">
        <v>0</v>
      </c>
      <c r="F619" s="397"/>
      <c r="G619" s="44">
        <v>0</v>
      </c>
      <c r="H619" s="45">
        <v>0</v>
      </c>
      <c r="I619" s="40">
        <f t="shared" si="90"/>
        <v>0</v>
      </c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">
      <c r="A621" s="29" t="s">
        <v>59</v>
      </c>
      <c r="B621" s="44">
        <v>9689.8350000000009</v>
      </c>
      <c r="C621" s="44">
        <v>0</v>
      </c>
      <c r="D621" s="44">
        <v>1017.165</v>
      </c>
      <c r="E621" s="44">
        <v>0</v>
      </c>
      <c r="F621" s="397"/>
      <c r="G621" s="44">
        <v>0</v>
      </c>
      <c r="H621" s="45">
        <v>0</v>
      </c>
      <c r="I621" s="40">
        <f t="shared" si="90"/>
        <v>10707</v>
      </c>
      <c r="AF621" s="15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">
      <c r="A622" s="27" t="s">
        <v>22</v>
      </c>
      <c r="B622" s="41">
        <v>289.29484249614001</v>
      </c>
      <c r="C622" s="41">
        <v>0</v>
      </c>
      <c r="D622" s="41">
        <v>30.367966891859997</v>
      </c>
      <c r="E622" s="41">
        <v>0</v>
      </c>
      <c r="F622" s="397"/>
      <c r="G622" s="41">
        <v>0</v>
      </c>
      <c r="H622" s="42">
        <v>0</v>
      </c>
      <c r="I622" s="43">
        <f t="shared" si="90"/>
        <v>319.66280938800003</v>
      </c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">
      <c r="A623" s="29" t="s">
        <v>23</v>
      </c>
      <c r="B623" s="44">
        <v>184.46280923721719</v>
      </c>
      <c r="C623" s="44">
        <v>0</v>
      </c>
      <c r="D623" s="44">
        <v>301.80608101957938</v>
      </c>
      <c r="E623" s="44">
        <v>0</v>
      </c>
      <c r="F623" s="397"/>
      <c r="G623" s="44">
        <v>0</v>
      </c>
      <c r="H623" s="45">
        <v>0</v>
      </c>
      <c r="I623" s="40">
        <f t="shared" si="90"/>
        <v>486.26889025679657</v>
      </c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">
      <c r="A624" s="27" t="s">
        <v>24</v>
      </c>
      <c r="B624" s="41">
        <v>2400.5935699199999</v>
      </c>
      <c r="C624" s="41">
        <v>0</v>
      </c>
      <c r="D624" s="41">
        <v>558.71803007999995</v>
      </c>
      <c r="E624" s="41">
        <v>0</v>
      </c>
      <c r="F624" s="397"/>
      <c r="G624" s="41">
        <v>0</v>
      </c>
      <c r="H624" s="42">
        <v>0</v>
      </c>
      <c r="I624" s="43">
        <f t="shared" si="90"/>
        <v>2959.3116</v>
      </c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thickBot="1">
      <c r="A625" s="29" t="s">
        <v>25</v>
      </c>
      <c r="B625" s="44">
        <v>944.13939922179418</v>
      </c>
      <c r="C625" s="44">
        <v>0</v>
      </c>
      <c r="D625" s="44">
        <v>1072.4690263004845</v>
      </c>
      <c r="E625" s="44">
        <v>3996.1589231710236</v>
      </c>
      <c r="F625" s="398"/>
      <c r="G625" s="44">
        <v>1046.6130513066967</v>
      </c>
      <c r="H625" s="45">
        <v>0</v>
      </c>
      <c r="I625" s="40">
        <f t="shared" si="90"/>
        <v>7059.3803999999982</v>
      </c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">
      <c r="A626" s="30" t="s">
        <v>26</v>
      </c>
      <c r="B626" s="46">
        <f>SUM(B605:B625)</f>
        <v>34292.177098323948</v>
      </c>
      <c r="C626" s="46">
        <f t="shared" ref="C626:H626" si="91">SUM(C605:C625)</f>
        <v>0</v>
      </c>
      <c r="D626" s="46">
        <f t="shared" si="91"/>
        <v>5560.2528866441735</v>
      </c>
      <c r="E626" s="46">
        <f t="shared" si="91"/>
        <v>3996.1589231710236</v>
      </c>
      <c r="F626" s="46">
        <f t="shared" si="91"/>
        <v>0</v>
      </c>
      <c r="G626" s="46">
        <f t="shared" si="91"/>
        <v>1046.6130513066967</v>
      </c>
      <c r="H626" s="47">
        <f t="shared" si="91"/>
        <v>0</v>
      </c>
      <c r="I626" s="48">
        <f>SUM(I605:I625)</f>
        <v>44895.20195944584</v>
      </c>
    </row>
    <row r="627" spans="1:41" ht="15" thickBot="1">
      <c r="A627" s="31" t="s">
        <v>86</v>
      </c>
      <c r="B627" s="49">
        <f>IF($I626=0,"-",B626/$I626)</f>
        <v>0.76382721541826049</v>
      </c>
      <c r="C627" s="49">
        <f t="shared" ref="C627:H627" si="92">IF($I626=0,"-",C626/$I626)</f>
        <v>0</v>
      </c>
      <c r="D627" s="49">
        <f t="shared" si="92"/>
        <v>0.12384960182753582</v>
      </c>
      <c r="E627" s="49">
        <f t="shared" si="92"/>
        <v>8.9010824069368985E-2</v>
      </c>
      <c r="F627" s="49">
        <f t="shared" si="92"/>
        <v>0</v>
      </c>
      <c r="G627" s="49">
        <f t="shared" si="92"/>
        <v>2.3312358684834736E-2</v>
      </c>
      <c r="H627" s="49">
        <f t="shared" si="92"/>
        <v>0</v>
      </c>
      <c r="I627" s="49">
        <f>SUM(B627:H627)</f>
        <v>1</v>
      </c>
    </row>
    <row r="628" spans="1:41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1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1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1" ht="15">
      <c r="A631" s="26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41" ht="15">
      <c r="A632" s="27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93">SUM(B632:H632)</f>
        <v>0</v>
      </c>
    </row>
    <row r="633" spans="1:41" ht="15">
      <c r="A633" s="28" t="s">
        <v>9</v>
      </c>
      <c r="B633" s="44">
        <v>25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93"/>
        <v>25</v>
      </c>
    </row>
    <row r="634" spans="1:41" ht="15">
      <c r="A634" s="27" t="s">
        <v>10</v>
      </c>
      <c r="B634" s="41">
        <v>71.770088437520585</v>
      </c>
      <c r="C634" s="41">
        <v>0</v>
      </c>
      <c r="D634" s="41">
        <v>0.22991156247941422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93"/>
        <v>72</v>
      </c>
    </row>
    <row r="635" spans="1:41" ht="15">
      <c r="A635" s="28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0</v>
      </c>
    </row>
    <row r="636" spans="1:41" ht="15">
      <c r="A636" s="27" t="s">
        <v>12</v>
      </c>
      <c r="B636" s="41">
        <v>0</v>
      </c>
      <c r="C636" s="41">
        <v>0</v>
      </c>
      <c r="D636" s="41">
        <v>0</v>
      </c>
      <c r="E636" s="41">
        <v>31.455366802577853</v>
      </c>
      <c r="F636" s="41">
        <v>0</v>
      </c>
      <c r="G636" s="41">
        <v>0</v>
      </c>
      <c r="H636" s="42">
        <v>0</v>
      </c>
      <c r="I636" s="43">
        <f t="shared" si="93"/>
        <v>31.455366802577853</v>
      </c>
    </row>
    <row r="637" spans="1:41" ht="15">
      <c r="A637" s="28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93"/>
        <v>0</v>
      </c>
    </row>
    <row r="638" spans="1:41" ht="15">
      <c r="A638" s="27" t="s">
        <v>14</v>
      </c>
      <c r="B638" s="41">
        <v>0</v>
      </c>
      <c r="C638" s="41">
        <v>1.0939739103944994</v>
      </c>
      <c r="D638" s="41">
        <v>0</v>
      </c>
      <c r="E638" s="41">
        <v>53.096746554241207</v>
      </c>
      <c r="F638" s="41">
        <v>2096.9381117961184</v>
      </c>
      <c r="G638" s="41">
        <v>0</v>
      </c>
      <c r="H638" s="42">
        <v>0</v>
      </c>
      <c r="I638" s="43">
        <f>SUM(B638:H638)</f>
        <v>2151.1288322607543</v>
      </c>
    </row>
    <row r="639" spans="1:41" ht="15">
      <c r="A639" s="28" t="s">
        <v>15</v>
      </c>
      <c r="B639" s="44">
        <v>8.8013723332906366</v>
      </c>
      <c r="C639" s="44">
        <v>0.19862766670936355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>SUM(B639:H639)</f>
        <v>9</v>
      </c>
    </row>
    <row r="640" spans="1:41" ht="15">
      <c r="A640" s="27" t="s">
        <v>16</v>
      </c>
      <c r="B640" s="41">
        <v>406.48840572364196</v>
      </c>
      <c r="C640" s="41">
        <v>1.7568683673261718</v>
      </c>
      <c r="D640" s="41">
        <v>32.754725909031897</v>
      </c>
      <c r="E640" s="41">
        <v>0</v>
      </c>
      <c r="F640" s="41">
        <v>0</v>
      </c>
      <c r="G640" s="41">
        <v>0</v>
      </c>
      <c r="H640" s="42">
        <v>0</v>
      </c>
      <c r="I640" s="43">
        <f>SUM(B640:H640)</f>
        <v>441</v>
      </c>
    </row>
    <row r="641" spans="1:9" ht="15">
      <c r="A641" s="28" t="s">
        <v>17</v>
      </c>
      <c r="B641" s="44">
        <v>48.341932669087214</v>
      </c>
      <c r="C641" s="44">
        <v>0</v>
      </c>
      <c r="D641" s="44">
        <v>0.23403450175421792</v>
      </c>
      <c r="E641" s="44">
        <v>1.4240328291585658</v>
      </c>
      <c r="F641" s="44">
        <v>0</v>
      </c>
      <c r="G641" s="44">
        <v>0</v>
      </c>
      <c r="H641" s="45">
        <v>0</v>
      </c>
      <c r="I641" s="40">
        <f>SUM(B641:H641)</f>
        <v>49.999999999999993</v>
      </c>
    </row>
    <row r="642" spans="1:9" ht="15">
      <c r="A642" s="27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93"/>
        <v>0</v>
      </c>
    </row>
    <row r="643" spans="1:9" ht="15">
      <c r="A643" s="28" t="s">
        <v>139</v>
      </c>
      <c r="B643" s="44">
        <v>54.829077477300359</v>
      </c>
      <c r="C643" s="44">
        <v>0</v>
      </c>
      <c r="D643" s="44">
        <v>14.170922522699637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69</v>
      </c>
    </row>
    <row r="644" spans="1:9" ht="15">
      <c r="A644" s="27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0</v>
      </c>
    </row>
    <row r="645" spans="1:9" ht="15">
      <c r="A645" s="28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>SUM(B645:H645)</f>
        <v>0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59</v>
      </c>
      <c r="B647" s="44">
        <v>418.03322167058496</v>
      </c>
      <c r="C647" s="44">
        <v>18.935486148914443</v>
      </c>
      <c r="D647" s="44">
        <v>238.0312921805006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93"/>
        <v>675</v>
      </c>
    </row>
    <row r="648" spans="1:9" ht="15">
      <c r="A648" s="27" t="s">
        <v>22</v>
      </c>
      <c r="B648" s="41">
        <v>98.1089071241867</v>
      </c>
      <c r="C648" s="41">
        <v>0</v>
      </c>
      <c r="D648" s="41">
        <v>0</v>
      </c>
      <c r="E648" s="41">
        <v>0</v>
      </c>
      <c r="F648" s="41">
        <v>48.8910928758133</v>
      </c>
      <c r="G648" s="41">
        <v>0</v>
      </c>
      <c r="H648" s="42">
        <v>0</v>
      </c>
      <c r="I648" s="43">
        <f t="shared" si="93"/>
        <v>147</v>
      </c>
    </row>
    <row r="649" spans="1:9" ht="15">
      <c r="A649" s="29" t="s">
        <v>23</v>
      </c>
      <c r="B649" s="44">
        <v>6.5659857382722224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93"/>
        <v>6.5659857382722224</v>
      </c>
    </row>
    <row r="650" spans="1:9" ht="15">
      <c r="A650" s="27" t="s">
        <v>24</v>
      </c>
      <c r="B650" s="41">
        <v>41.457599999999999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93"/>
        <v>41.457599999999999</v>
      </c>
    </row>
    <row r="651" spans="1:9" ht="15.75" thickBot="1">
      <c r="A651" s="29" t="s">
        <v>25</v>
      </c>
      <c r="B651" s="44">
        <v>278.49051143499474</v>
      </c>
      <c r="C651" s="44">
        <v>0.3618492570429746</v>
      </c>
      <c r="D651" s="44">
        <v>5.7603816246065795</v>
      </c>
      <c r="E651" s="44">
        <v>462.76402726697518</v>
      </c>
      <c r="F651" s="44">
        <v>0</v>
      </c>
      <c r="G651" s="44">
        <v>156.05340255548515</v>
      </c>
      <c r="H651" s="45">
        <v>2.1894278608953992</v>
      </c>
      <c r="I651" s="40">
        <f t="shared" si="93"/>
        <v>905.6196000000001</v>
      </c>
    </row>
    <row r="652" spans="1:9" ht="15">
      <c r="A652" s="30" t="s">
        <v>26</v>
      </c>
      <c r="B652" s="46">
        <f>SUM(B631:B651)</f>
        <v>1457.8871026088793</v>
      </c>
      <c r="C652" s="46">
        <f t="shared" ref="C652:D652" si="94">SUM(C631:C651)</f>
        <v>22.346805350387452</v>
      </c>
      <c r="D652" s="46">
        <f t="shared" si="94"/>
        <v>291.18126830107235</v>
      </c>
      <c r="E652" s="46">
        <f>SUM(E631:E651)</f>
        <v>548.74017345295283</v>
      </c>
      <c r="F652" s="46">
        <f t="shared" ref="F652" si="95">SUM(F631:F651)</f>
        <v>2145.8292046719316</v>
      </c>
      <c r="G652" s="46">
        <f>SUM(G631:G651)</f>
        <v>156.05340255548515</v>
      </c>
      <c r="H652" s="47">
        <f t="shared" ref="H652" si="96">SUM(H631:H651)</f>
        <v>2.1894278608953992</v>
      </c>
      <c r="I652" s="48">
        <f>SUM(I631:I651)</f>
        <v>4624.2273848016048</v>
      </c>
    </row>
    <row r="653" spans="1:9" ht="15" thickBot="1">
      <c r="A653" s="31" t="s">
        <v>86</v>
      </c>
      <c r="B653" s="49">
        <f>IF($I652=0,"-",B652/$I652)</f>
        <v>0.31527149971052465</v>
      </c>
      <c r="C653" s="49">
        <f t="shared" ref="C653:H653" si="97">IF($I652=0,"-",C652/$I652)</f>
        <v>4.832548984038813E-3</v>
      </c>
      <c r="D653" s="49">
        <f t="shared" si="97"/>
        <v>6.2968631096752395E-2</v>
      </c>
      <c r="E653" s="49">
        <f t="shared" si="97"/>
        <v>0.11866634743276053</v>
      </c>
      <c r="F653" s="49">
        <f t="shared" si="97"/>
        <v>0.46404059015882393</v>
      </c>
      <c r="G653" s="49">
        <f t="shared" si="97"/>
        <v>3.3746913715442299E-2</v>
      </c>
      <c r="H653" s="49">
        <f t="shared" si="97"/>
        <v>4.7346890165725125E-4</v>
      </c>
      <c r="I653" s="49">
        <f>SUM(B653:H653)</f>
        <v>0.99999999999999978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>
    <tabColor rgb="FF92D050"/>
  </sheetPr>
  <dimension ref="A1:AO653"/>
  <sheetViews>
    <sheetView zoomScale="60" zoomScaleNormal="60" workbookViewId="0">
      <selection activeCell="A2" sqref="A2"/>
    </sheetView>
  </sheetViews>
  <sheetFormatPr baseColWidth="10" defaultColWidth="12.625" defaultRowHeight="14.25"/>
  <cols>
    <col min="1" max="1" width="36.625" style="2" customWidth="1"/>
    <col min="2" max="9" width="16.625" style="2" customWidth="1"/>
    <col min="10" max="10" width="18.125" style="1" customWidth="1"/>
    <col min="11" max="19" width="16.625" style="2" customWidth="1"/>
    <col min="20" max="20" width="36.625" style="2" customWidth="1"/>
    <col min="21" max="41" width="16.625" style="2" customWidth="1"/>
    <col min="42" max="16384" width="12.625" style="2"/>
  </cols>
  <sheetData>
    <row r="1" spans="1:35" s="1" customFormat="1" ht="15" customHeight="1" thickTop="1">
      <c r="A1" s="412" t="s">
        <v>93</v>
      </c>
      <c r="B1" s="413"/>
      <c r="C1" s="413"/>
      <c r="D1" s="413"/>
      <c r="E1" s="413"/>
      <c r="F1" s="413"/>
      <c r="G1" s="413"/>
      <c r="H1" s="413"/>
      <c r="I1" s="41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1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1" customFormat="1" ht="15" customHeight="1" thickTop="1" thickBot="1">
      <c r="A4" s="25"/>
      <c r="B4" s="25"/>
      <c r="C4" s="25"/>
      <c r="D4" s="25"/>
      <c r="E4" s="25"/>
      <c r="F4" s="25"/>
      <c r="G4" s="25"/>
      <c r="H4" s="25"/>
      <c r="I4" s="25"/>
    </row>
    <row r="5" spans="1:35" ht="50.1" customHeight="1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209.56264991137971</v>
      </c>
      <c r="C7" s="38">
        <f t="shared" ref="C7:H7" si="0">C33+C85</f>
        <v>1175</v>
      </c>
      <c r="D7" s="38">
        <f t="shared" si="0"/>
        <v>518.43735008862029</v>
      </c>
      <c r="E7" s="38">
        <f t="shared" si="0"/>
        <v>0</v>
      </c>
      <c r="F7" s="38">
        <f>F59+F85</f>
        <v>0</v>
      </c>
      <c r="G7" s="38">
        <f t="shared" si="0"/>
        <v>0</v>
      </c>
      <c r="H7" s="39">
        <f t="shared" si="0"/>
        <v>0</v>
      </c>
      <c r="I7" s="40">
        <f>SUM(B7:H7)</f>
        <v>1903</v>
      </c>
      <c r="J7" s="290"/>
      <c r="K7" s="2">
        <v>0</v>
      </c>
    </row>
    <row r="8" spans="1:35" ht="15">
      <c r="A8" s="27" t="s">
        <v>8</v>
      </c>
      <c r="B8" s="41">
        <f t="shared" ref="B8:H23" si="1">B34+B86</f>
        <v>193.21799302618459</v>
      </c>
      <c r="C8" s="41">
        <f t="shared" si="1"/>
        <v>0</v>
      </c>
      <c r="D8" s="41">
        <f t="shared" si="1"/>
        <v>15.782006973815434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209.00000000000003</v>
      </c>
      <c r="J8" s="290"/>
      <c r="K8" s="2">
        <v>0</v>
      </c>
    </row>
    <row r="9" spans="1:35" ht="15">
      <c r="A9" s="28" t="s">
        <v>9</v>
      </c>
      <c r="B9" s="44">
        <f t="shared" si="1"/>
        <v>609.99806239032512</v>
      </c>
      <c r="C9" s="44">
        <f t="shared" si="1"/>
        <v>0</v>
      </c>
      <c r="D9" s="44">
        <f t="shared" si="1"/>
        <v>44.001937609674862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654</v>
      </c>
      <c r="J9" s="290"/>
      <c r="K9" s="2">
        <v>0</v>
      </c>
    </row>
    <row r="10" spans="1:35" ht="15">
      <c r="A10" s="27" t="s">
        <v>10</v>
      </c>
      <c r="B10" s="41">
        <f t="shared" si="1"/>
        <v>3172.0454951995612</v>
      </c>
      <c r="C10" s="41">
        <f t="shared" si="1"/>
        <v>0.5</v>
      </c>
      <c r="D10" s="41">
        <f t="shared" si="1"/>
        <v>2983.9545048004388</v>
      </c>
      <c r="E10" s="41">
        <f t="shared" si="1"/>
        <v>0.5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6157</v>
      </c>
      <c r="J10" s="290"/>
      <c r="K10" s="2">
        <v>0</v>
      </c>
    </row>
    <row r="11" spans="1:35" ht="15">
      <c r="A11" s="28" t="s">
        <v>11</v>
      </c>
      <c r="B11" s="44">
        <f t="shared" si="1"/>
        <v>3.7439999999999998</v>
      </c>
      <c r="C11" s="44">
        <f t="shared" si="1"/>
        <v>0</v>
      </c>
      <c r="D11" s="44">
        <f t="shared" si="1"/>
        <v>0.25600000000000001</v>
      </c>
      <c r="E11" s="44">
        <f t="shared" si="1"/>
        <v>0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4</v>
      </c>
      <c r="J11" s="290"/>
      <c r="K11" s="2">
        <v>0</v>
      </c>
    </row>
    <row r="12" spans="1:35" ht="15">
      <c r="A12" s="27" t="s">
        <v>12</v>
      </c>
      <c r="B12" s="41">
        <f t="shared" si="1"/>
        <v>3.363796721127508E-3</v>
      </c>
      <c r="C12" s="41">
        <f t="shared" si="1"/>
        <v>1.1232166513334152E-3</v>
      </c>
      <c r="D12" s="41">
        <f t="shared" si="1"/>
        <v>6.1353349370957502E-2</v>
      </c>
      <c r="E12" s="41">
        <f t="shared" si="1"/>
        <v>35.814752777825589</v>
      </c>
      <c r="F12" s="41">
        <f t="shared" si="2"/>
        <v>18677.755051719836</v>
      </c>
      <c r="G12" s="41">
        <f t="shared" si="1"/>
        <v>0</v>
      </c>
      <c r="H12" s="42">
        <f t="shared" si="1"/>
        <v>0</v>
      </c>
      <c r="I12" s="43">
        <f t="shared" si="3"/>
        <v>18713.635644860406</v>
      </c>
      <c r="J12" s="290"/>
      <c r="K12" s="2">
        <v>0</v>
      </c>
    </row>
    <row r="13" spans="1:35" ht="15">
      <c r="A13" s="28" t="s">
        <v>13</v>
      </c>
      <c r="B13" s="44">
        <f t="shared" si="1"/>
        <v>0</v>
      </c>
      <c r="C13" s="44">
        <f t="shared" si="1"/>
        <v>0</v>
      </c>
      <c r="D13" s="44">
        <f t="shared" si="1"/>
        <v>0</v>
      </c>
      <c r="E13" s="44">
        <f t="shared" si="1"/>
        <v>13</v>
      </c>
      <c r="F13" s="44">
        <f t="shared" si="2"/>
        <v>1135</v>
      </c>
      <c r="G13" s="44">
        <f t="shared" si="1"/>
        <v>0</v>
      </c>
      <c r="H13" s="45">
        <f t="shared" si="1"/>
        <v>0</v>
      </c>
      <c r="I13" s="40">
        <f t="shared" si="3"/>
        <v>1148</v>
      </c>
      <c r="J13" s="290"/>
      <c r="K13" s="2">
        <v>0</v>
      </c>
    </row>
    <row r="14" spans="1:35" ht="15">
      <c r="A14" s="27" t="s">
        <v>14</v>
      </c>
      <c r="B14" s="41">
        <f t="shared" si="1"/>
        <v>2.0645523813997211E-3</v>
      </c>
      <c r="C14" s="41">
        <f t="shared" si="1"/>
        <v>6.6711475487997518</v>
      </c>
      <c r="D14" s="41">
        <f t="shared" si="1"/>
        <v>3.0717761179316763</v>
      </c>
      <c r="E14" s="41">
        <f t="shared" si="1"/>
        <v>1127.1559596641205</v>
      </c>
      <c r="F14" s="41">
        <f t="shared" si="2"/>
        <v>20748.734515729833</v>
      </c>
      <c r="G14" s="41">
        <f t="shared" si="1"/>
        <v>0</v>
      </c>
      <c r="H14" s="42">
        <f t="shared" si="1"/>
        <v>0</v>
      </c>
      <c r="I14" s="43">
        <f t="shared" si="3"/>
        <v>21885.635463613067</v>
      </c>
      <c r="J14" s="290"/>
      <c r="K14" s="2">
        <v>0</v>
      </c>
    </row>
    <row r="15" spans="1:35" ht="15">
      <c r="A15" s="28" t="s">
        <v>15</v>
      </c>
      <c r="B15" s="44">
        <f t="shared" si="1"/>
        <v>10471.875538472823</v>
      </c>
      <c r="C15" s="44">
        <f t="shared" si="1"/>
        <v>10.236512302046314</v>
      </c>
      <c r="D15" s="44">
        <f t="shared" si="1"/>
        <v>805.65236373293794</v>
      </c>
      <c r="E15" s="44">
        <f t="shared" si="1"/>
        <v>1.8549219455554116E-4</v>
      </c>
      <c r="F15" s="44">
        <f t="shared" si="2"/>
        <v>0</v>
      </c>
      <c r="G15" s="44">
        <f t="shared" si="1"/>
        <v>0</v>
      </c>
      <c r="H15" s="45">
        <f t="shared" si="1"/>
        <v>0</v>
      </c>
      <c r="I15" s="40">
        <f t="shared" si="3"/>
        <v>11287.7646</v>
      </c>
      <c r="J15" s="290"/>
      <c r="K15" s="2">
        <v>0</v>
      </c>
    </row>
    <row r="16" spans="1:35" ht="15">
      <c r="A16" s="27" t="s">
        <v>16</v>
      </c>
      <c r="B16" s="41">
        <f t="shared" si="1"/>
        <v>3824.8400811791353</v>
      </c>
      <c r="C16" s="41">
        <f t="shared" si="1"/>
        <v>2715.3106759921466</v>
      </c>
      <c r="D16" s="41">
        <f t="shared" si="1"/>
        <v>1739.2726552391769</v>
      </c>
      <c r="E16" s="41">
        <f t="shared" si="1"/>
        <v>49.576587589541326</v>
      </c>
      <c r="F16" s="41">
        <f t="shared" si="2"/>
        <v>0</v>
      </c>
      <c r="G16" s="41">
        <f t="shared" si="1"/>
        <v>0</v>
      </c>
      <c r="H16" s="42">
        <f t="shared" si="1"/>
        <v>0</v>
      </c>
      <c r="I16" s="43">
        <f t="shared" si="3"/>
        <v>8329</v>
      </c>
      <c r="J16" s="290"/>
      <c r="K16" s="2">
        <v>0</v>
      </c>
    </row>
    <row r="17" spans="1:20" ht="15">
      <c r="A17" s="28" t="s">
        <v>17</v>
      </c>
      <c r="B17" s="44">
        <f t="shared" si="1"/>
        <v>960.4208297276266</v>
      </c>
      <c r="C17" s="44">
        <f t="shared" si="1"/>
        <v>60.06257835127856</v>
      </c>
      <c r="D17" s="44">
        <f t="shared" si="1"/>
        <v>743.13026023081477</v>
      </c>
      <c r="E17" s="44">
        <f t="shared" si="1"/>
        <v>12.386331690279903</v>
      </c>
      <c r="F17" s="44">
        <f t="shared" si="2"/>
        <v>24.672344156369995</v>
      </c>
      <c r="G17" s="44">
        <f t="shared" si="1"/>
        <v>0</v>
      </c>
      <c r="H17" s="45">
        <f t="shared" si="1"/>
        <v>0</v>
      </c>
      <c r="I17" s="40">
        <f t="shared" si="3"/>
        <v>1800.6723441563697</v>
      </c>
      <c r="J17" s="290"/>
      <c r="K17" s="2">
        <v>0</v>
      </c>
    </row>
    <row r="18" spans="1:20" ht="15">
      <c r="A18" s="27" t="s">
        <v>18</v>
      </c>
      <c r="B18" s="41">
        <f t="shared" si="1"/>
        <v>0</v>
      </c>
      <c r="C18" s="41">
        <f t="shared" si="1"/>
        <v>0</v>
      </c>
      <c r="D18" s="41">
        <f t="shared" si="1"/>
        <v>0</v>
      </c>
      <c r="E18" s="41">
        <f t="shared" si="1"/>
        <v>0</v>
      </c>
      <c r="F18" s="41">
        <f t="shared" si="2"/>
        <v>0</v>
      </c>
      <c r="G18" s="41">
        <f t="shared" si="1"/>
        <v>0</v>
      </c>
      <c r="H18" s="42">
        <f>H44+H96</f>
        <v>0</v>
      </c>
      <c r="I18" s="43">
        <f t="shared" si="3"/>
        <v>0</v>
      </c>
      <c r="J18" s="290"/>
      <c r="K18" s="2">
        <v>0</v>
      </c>
    </row>
    <row r="19" spans="1:20" ht="15">
      <c r="A19" s="28" t="s">
        <v>139</v>
      </c>
      <c r="B19" s="44">
        <f t="shared" si="1"/>
        <v>6573.5933827431991</v>
      </c>
      <c r="C19" s="44">
        <f t="shared" si="1"/>
        <v>7778.3966806810067</v>
      </c>
      <c r="D19" s="44">
        <f t="shared" si="1"/>
        <v>9717.9480875715708</v>
      </c>
      <c r="E19" s="44">
        <f t="shared" si="1"/>
        <v>639.1814790136209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24709.119630009394</v>
      </c>
      <c r="J19" s="290"/>
      <c r="K19" s="2">
        <v>0</v>
      </c>
    </row>
    <row r="20" spans="1:20" ht="15">
      <c r="A20" s="27" t="s">
        <v>19</v>
      </c>
      <c r="B20" s="41">
        <f t="shared" si="1"/>
        <v>7.1570598755336229E-4</v>
      </c>
      <c r="C20" s="41">
        <f t="shared" si="1"/>
        <v>1.4552987539437887</v>
      </c>
      <c r="D20" s="41">
        <f t="shared" si="1"/>
        <v>635.56764395945106</v>
      </c>
      <c r="E20" s="41">
        <f t="shared" si="1"/>
        <v>0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637.0236584193824</v>
      </c>
      <c r="J20" s="290"/>
      <c r="K20" s="2">
        <v>0</v>
      </c>
    </row>
    <row r="21" spans="1:20" ht="15">
      <c r="A21" s="28" t="s">
        <v>20</v>
      </c>
      <c r="B21" s="44">
        <f t="shared" si="1"/>
        <v>8.8689696828275907E-4</v>
      </c>
      <c r="C21" s="44">
        <f t="shared" si="1"/>
        <v>7.0986923772696793</v>
      </c>
      <c r="D21" s="44">
        <f t="shared" si="1"/>
        <v>3100.1876262092032</v>
      </c>
      <c r="E21" s="44">
        <f t="shared" si="1"/>
        <v>0</v>
      </c>
      <c r="F21" s="44">
        <f t="shared" si="2"/>
        <v>0</v>
      </c>
      <c r="G21" s="44">
        <f t="shared" si="1"/>
        <v>0</v>
      </c>
      <c r="H21" s="45">
        <f t="shared" si="1"/>
        <v>0</v>
      </c>
      <c r="I21" s="40">
        <f t="shared" si="3"/>
        <v>3107.2872054834411</v>
      </c>
      <c r="J21" s="290"/>
      <c r="K21" s="2">
        <v>0</v>
      </c>
    </row>
    <row r="22" spans="1:20" ht="15">
      <c r="A22" s="27" t="s">
        <v>21</v>
      </c>
      <c r="B22" s="41">
        <f t="shared" si="1"/>
        <v>99.362971702310702</v>
      </c>
      <c r="C22" s="41">
        <f t="shared" si="1"/>
        <v>1789.4959360061016</v>
      </c>
      <c r="D22" s="41">
        <f t="shared" si="1"/>
        <v>1228.1410922915877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3117</v>
      </c>
      <c r="J22" s="290"/>
      <c r="K22" s="2">
        <v>0</v>
      </c>
    </row>
    <row r="23" spans="1:20" ht="15">
      <c r="A23" s="29" t="s">
        <v>59</v>
      </c>
      <c r="B23" s="44">
        <f t="shared" si="1"/>
        <v>9770.7122871390729</v>
      </c>
      <c r="C23" s="44">
        <f t="shared" si="1"/>
        <v>35.328984519105845</v>
      </c>
      <c r="D23" s="44">
        <f t="shared" si="1"/>
        <v>1261.9553292482447</v>
      </c>
      <c r="E23" s="44">
        <f t="shared" si="1"/>
        <v>3.399093575046655E-3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11068</v>
      </c>
      <c r="J23" s="290"/>
      <c r="K23" s="2">
        <v>0</v>
      </c>
    </row>
    <row r="24" spans="1:20" ht="15">
      <c r="A24" s="27" t="s">
        <v>22</v>
      </c>
      <c r="B24" s="41">
        <f t="shared" ref="B24:H27" si="4">B50+B102</f>
        <v>553.55491317511928</v>
      </c>
      <c r="C24" s="41">
        <f t="shared" si="4"/>
        <v>6821.6737933085751</v>
      </c>
      <c r="D24" s="41">
        <f t="shared" si="4"/>
        <v>112.84719985020807</v>
      </c>
      <c r="E24" s="41">
        <f t="shared" si="4"/>
        <v>5.2928722653493288E-4</v>
      </c>
      <c r="F24" s="41">
        <f t="shared" si="2"/>
        <v>50.106199508870532</v>
      </c>
      <c r="G24" s="41">
        <f t="shared" si="4"/>
        <v>0</v>
      </c>
      <c r="H24" s="42">
        <f t="shared" si="4"/>
        <v>0</v>
      </c>
      <c r="I24" s="43">
        <f t="shared" si="3"/>
        <v>7538.1826351299997</v>
      </c>
      <c r="J24" s="290"/>
      <c r="K24" s="2">
        <v>0</v>
      </c>
    </row>
    <row r="25" spans="1:20" ht="15">
      <c r="A25" s="29" t="s">
        <v>23</v>
      </c>
      <c r="B25" s="44">
        <f t="shared" si="4"/>
        <v>535.90462882175291</v>
      </c>
      <c r="C25" s="44">
        <f t="shared" si="4"/>
        <v>0</v>
      </c>
      <c r="D25" s="44">
        <f t="shared" si="4"/>
        <v>252.16864760121166</v>
      </c>
      <c r="E25" s="44">
        <f t="shared" si="4"/>
        <v>0</v>
      </c>
      <c r="F25" s="44">
        <f t="shared" si="2"/>
        <v>0</v>
      </c>
      <c r="G25" s="44">
        <f t="shared" si="4"/>
        <v>0</v>
      </c>
      <c r="H25" s="45">
        <f t="shared" si="4"/>
        <v>0</v>
      </c>
      <c r="I25" s="40">
        <f t="shared" si="3"/>
        <v>788.07327642296457</v>
      </c>
      <c r="J25" s="290"/>
      <c r="K25" s="2">
        <v>0</v>
      </c>
    </row>
    <row r="26" spans="1:20" ht="15">
      <c r="A26" s="27" t="s">
        <v>24</v>
      </c>
      <c r="B26" s="41">
        <f t="shared" si="4"/>
        <v>3513.7230528058026</v>
      </c>
      <c r="C26" s="41">
        <f t="shared" si="4"/>
        <v>61.681549691280303</v>
      </c>
      <c r="D26" s="41">
        <f t="shared" si="4"/>
        <v>1465.7797975029171</v>
      </c>
      <c r="E26" s="41">
        <f t="shared" si="4"/>
        <v>0</v>
      </c>
      <c r="F26" s="41">
        <f t="shared" si="2"/>
        <v>0</v>
      </c>
      <c r="G26" s="41">
        <f t="shared" si="4"/>
        <v>0</v>
      </c>
      <c r="H26" s="42">
        <f t="shared" si="4"/>
        <v>0</v>
      </c>
      <c r="I26" s="43">
        <f t="shared" si="3"/>
        <v>5041.1844000000001</v>
      </c>
      <c r="J26" s="290"/>
      <c r="K26" s="2">
        <v>0</v>
      </c>
    </row>
    <row r="27" spans="1:20" ht="15.75" thickBot="1">
      <c r="A27" s="29" t="s">
        <v>25</v>
      </c>
      <c r="B27" s="44">
        <f t="shared" si="4"/>
        <v>2518.6389719283316</v>
      </c>
      <c r="C27" s="44">
        <f t="shared" si="4"/>
        <v>105.86043152532504</v>
      </c>
      <c r="D27" s="44">
        <f t="shared" si="4"/>
        <v>5492.0599173936989</v>
      </c>
      <c r="E27" s="44">
        <f t="shared" si="4"/>
        <v>18760.726469466128</v>
      </c>
      <c r="F27" s="44">
        <f t="shared" si="2"/>
        <v>1862.6651999999999</v>
      </c>
      <c r="G27" s="44">
        <f t="shared" si="4"/>
        <v>4736.5208794158061</v>
      </c>
      <c r="H27" s="45">
        <f t="shared" si="4"/>
        <v>326.152930270708</v>
      </c>
      <c r="I27" s="40">
        <f t="shared" si="3"/>
        <v>33802.624799999991</v>
      </c>
      <c r="J27" s="290"/>
      <c r="K27" s="2">
        <v>0</v>
      </c>
    </row>
    <row r="28" spans="1:20" ht="15">
      <c r="A28" s="30" t="s">
        <v>26</v>
      </c>
      <c r="B28" s="46">
        <f>SUM(B7:B27)</f>
        <v>43011.201889174685</v>
      </c>
      <c r="C28" s="46">
        <f t="shared" ref="C28:H28" si="5">SUM(C7:C27)</f>
        <v>20568.773404273528</v>
      </c>
      <c r="D28" s="46">
        <f t="shared" si="5"/>
        <v>30120.275549770871</v>
      </c>
      <c r="E28" s="46">
        <f t="shared" si="5"/>
        <v>20638.345694074513</v>
      </c>
      <c r="F28" s="46">
        <f t="shared" si="5"/>
        <v>42498.93331111491</v>
      </c>
      <c r="G28" s="46">
        <f t="shared" si="5"/>
        <v>4736.5208794158061</v>
      </c>
      <c r="H28" s="47">
        <f t="shared" si="5"/>
        <v>326.152930270708</v>
      </c>
      <c r="I28" s="48">
        <f>SUM(I7:I27)</f>
        <v>161900.20365809501</v>
      </c>
      <c r="J28" s="290">
        <v>0</v>
      </c>
      <c r="K28" s="2">
        <v>0</v>
      </c>
    </row>
    <row r="29" spans="1:20" ht="15" thickBot="1">
      <c r="A29" s="31" t="s">
        <v>86</v>
      </c>
      <c r="B29" s="49">
        <f>IF($I28=0,"-",B28/$I28)</f>
        <v>0.26566490292999778</v>
      </c>
      <c r="C29" s="49">
        <f t="shared" ref="C29:H29" si="6">IF($I28=0,"-",C28/$I28)</f>
        <v>0.12704600080498471</v>
      </c>
      <c r="D29" s="49">
        <f t="shared" si="6"/>
        <v>0.18604223385277291</v>
      </c>
      <c r="E29" s="49">
        <f t="shared" si="6"/>
        <v>0.12747572410507338</v>
      </c>
      <c r="F29" s="49">
        <f t="shared" si="6"/>
        <v>0.26250080204262893</v>
      </c>
      <c r="G29" s="49">
        <f t="shared" si="6"/>
        <v>2.9255805566610109E-2</v>
      </c>
      <c r="H29" s="49">
        <f t="shared" si="6"/>
        <v>2.0145306979322034E-3</v>
      </c>
      <c r="I29" s="49">
        <f>SUM(B29:H29)</f>
        <v>1</v>
      </c>
    </row>
    <row r="30" spans="1:20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2"/>
    </row>
    <row r="32" spans="1:20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</v>
      </c>
      <c r="C33" s="38">
        <f t="shared" ref="B33:E48" si="7">C111+C137+C163+C189+C215+C241+C267+C293+C319+C345+C371+C397+C423</f>
        <v>1175</v>
      </c>
      <c r="D33" s="38">
        <f t="shared" si="7"/>
        <v>500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1675</v>
      </c>
      <c r="K33" s="2">
        <v>0</v>
      </c>
    </row>
    <row r="34" spans="1:11" ht="15">
      <c r="A34" s="27" t="s">
        <v>8</v>
      </c>
      <c r="B34" s="41">
        <f>B112+B138+B164+B190+B216+B242+B268+B294+B320+B346+B372+B398+B424</f>
        <v>0</v>
      </c>
      <c r="C34" s="41">
        <f t="shared" si="7"/>
        <v>0</v>
      </c>
      <c r="D34" s="41">
        <f t="shared" si="7"/>
        <v>0</v>
      </c>
      <c r="E34" s="41">
        <f t="shared" si="7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9">SUM(B34:H34)</f>
        <v>0</v>
      </c>
      <c r="K34" s="2">
        <v>0</v>
      </c>
    </row>
    <row r="35" spans="1:11" ht="15">
      <c r="A35" s="28" t="s">
        <v>9</v>
      </c>
      <c r="B35" s="44">
        <f t="shared" si="7"/>
        <v>0</v>
      </c>
      <c r="C35" s="44">
        <f t="shared" si="7"/>
        <v>0</v>
      </c>
      <c r="D35" s="44">
        <f t="shared" si="7"/>
        <v>0</v>
      </c>
      <c r="E35" s="44">
        <f t="shared" si="7"/>
        <v>0</v>
      </c>
      <c r="F35" s="397"/>
      <c r="G35" s="44">
        <f t="shared" si="8"/>
        <v>0</v>
      </c>
      <c r="H35" s="45">
        <f t="shared" si="8"/>
        <v>0</v>
      </c>
      <c r="I35" s="40">
        <f t="shared" si="9"/>
        <v>0</v>
      </c>
      <c r="K35" s="2">
        <v>0</v>
      </c>
    </row>
    <row r="36" spans="1:11" ht="15">
      <c r="A36" s="27" t="s">
        <v>10</v>
      </c>
      <c r="B36" s="41">
        <f t="shared" si="7"/>
        <v>0.50098641047705417</v>
      </c>
      <c r="C36" s="41">
        <f t="shared" si="7"/>
        <v>0.5</v>
      </c>
      <c r="D36" s="41">
        <f t="shared" si="7"/>
        <v>2774.4990135895227</v>
      </c>
      <c r="E36" s="41">
        <f t="shared" si="7"/>
        <v>0.5</v>
      </c>
      <c r="F36" s="397"/>
      <c r="G36" s="41">
        <f t="shared" si="8"/>
        <v>0</v>
      </c>
      <c r="H36" s="42">
        <f t="shared" si="8"/>
        <v>0</v>
      </c>
      <c r="I36" s="43">
        <f t="shared" si="9"/>
        <v>2776</v>
      </c>
      <c r="K36" s="2">
        <v>0</v>
      </c>
    </row>
    <row r="37" spans="1:11" ht="15">
      <c r="A37" s="28" t="s">
        <v>11</v>
      </c>
      <c r="B37" s="44">
        <f t="shared" si="7"/>
        <v>0</v>
      </c>
      <c r="C37" s="44">
        <f t="shared" si="7"/>
        <v>0</v>
      </c>
      <c r="D37" s="44">
        <f t="shared" si="7"/>
        <v>0</v>
      </c>
      <c r="E37" s="44">
        <f t="shared" si="7"/>
        <v>0</v>
      </c>
      <c r="F37" s="397"/>
      <c r="G37" s="44">
        <f t="shared" si="8"/>
        <v>0</v>
      </c>
      <c r="H37" s="45">
        <f t="shared" si="8"/>
        <v>0</v>
      </c>
      <c r="I37" s="40">
        <f t="shared" si="9"/>
        <v>0</v>
      </c>
      <c r="K37" s="2">
        <v>0</v>
      </c>
    </row>
    <row r="38" spans="1:11" ht="15">
      <c r="A38" s="27" t="s">
        <v>12</v>
      </c>
      <c r="B38" s="41">
        <f t="shared" si="7"/>
        <v>3.363796721127508E-3</v>
      </c>
      <c r="C38" s="41">
        <f t="shared" si="7"/>
        <v>1.1232166513334152E-3</v>
      </c>
      <c r="D38" s="41">
        <f t="shared" si="7"/>
        <v>1.1232166513334152E-3</v>
      </c>
      <c r="E38" s="41">
        <f t="shared" si="7"/>
        <v>16.411854191565347</v>
      </c>
      <c r="F38" s="397"/>
      <c r="G38" s="41">
        <f t="shared" si="8"/>
        <v>0</v>
      </c>
      <c r="H38" s="42">
        <f t="shared" si="8"/>
        <v>0</v>
      </c>
      <c r="I38" s="43">
        <f t="shared" si="9"/>
        <v>16.417464421589141</v>
      </c>
      <c r="K38" s="2">
        <v>0</v>
      </c>
    </row>
    <row r="39" spans="1:11" ht="15">
      <c r="A39" s="28" t="s">
        <v>13</v>
      </c>
      <c r="B39" s="44">
        <f t="shared" si="7"/>
        <v>0</v>
      </c>
      <c r="C39" s="44">
        <f t="shared" si="7"/>
        <v>0</v>
      </c>
      <c r="D39" s="44">
        <f t="shared" si="7"/>
        <v>0</v>
      </c>
      <c r="E39" s="44">
        <f t="shared" si="7"/>
        <v>0</v>
      </c>
      <c r="F39" s="397"/>
      <c r="G39" s="44">
        <f t="shared" si="8"/>
        <v>0</v>
      </c>
      <c r="H39" s="45">
        <f t="shared" si="8"/>
        <v>0</v>
      </c>
      <c r="I39" s="40">
        <f t="shared" si="9"/>
        <v>0</v>
      </c>
      <c r="K39" s="2">
        <v>0</v>
      </c>
    </row>
    <row r="40" spans="1:11" ht="15">
      <c r="A40" s="27" t="s">
        <v>14</v>
      </c>
      <c r="B40" s="41">
        <f t="shared" si="7"/>
        <v>2.0645523813997211E-3</v>
      </c>
      <c r="C40" s="41">
        <f t="shared" si="7"/>
        <v>5.5821791843271189</v>
      </c>
      <c r="D40" s="41">
        <f t="shared" si="7"/>
        <v>2.9239694731513786</v>
      </c>
      <c r="E40" s="41">
        <f t="shared" si="7"/>
        <v>1005.3526289186949</v>
      </c>
      <c r="F40" s="397"/>
      <c r="G40" s="41">
        <f t="shared" si="8"/>
        <v>0</v>
      </c>
      <c r="H40" s="42">
        <f t="shared" si="8"/>
        <v>0</v>
      </c>
      <c r="I40" s="43">
        <f t="shared" si="9"/>
        <v>1013.8608421285549</v>
      </c>
      <c r="K40" s="2">
        <v>0</v>
      </c>
    </row>
    <row r="41" spans="1:11" ht="15">
      <c r="A41" s="28" t="s">
        <v>15</v>
      </c>
      <c r="B41" s="44">
        <f t="shared" si="7"/>
        <v>24.962356498926844</v>
      </c>
      <c r="C41" s="44">
        <f t="shared" si="7"/>
        <v>2.4898499566548291</v>
      </c>
      <c r="D41" s="44">
        <f t="shared" si="7"/>
        <v>13.912208052223773</v>
      </c>
      <c r="E41" s="44">
        <f t="shared" si="7"/>
        <v>1.8549219455554116E-4</v>
      </c>
      <c r="F41" s="397"/>
      <c r="G41" s="44">
        <f t="shared" si="8"/>
        <v>0</v>
      </c>
      <c r="H41" s="45">
        <f t="shared" si="8"/>
        <v>0</v>
      </c>
      <c r="I41" s="40">
        <f t="shared" si="9"/>
        <v>41.364600000000003</v>
      </c>
      <c r="K41" s="2">
        <v>0</v>
      </c>
    </row>
    <row r="42" spans="1:11" ht="15">
      <c r="A42" s="27" t="s">
        <v>16</v>
      </c>
      <c r="B42" s="41">
        <f t="shared" si="7"/>
        <v>1202.5284430705958</v>
      </c>
      <c r="C42" s="41">
        <f t="shared" si="7"/>
        <v>2610.5952632261969</v>
      </c>
      <c r="D42" s="41">
        <f t="shared" si="7"/>
        <v>1576.8754971624696</v>
      </c>
      <c r="E42" s="41">
        <f t="shared" si="7"/>
        <v>7.9654073736913969E-4</v>
      </c>
      <c r="F42" s="397"/>
      <c r="G42" s="41">
        <f t="shared" si="8"/>
        <v>0</v>
      </c>
      <c r="H42" s="42">
        <f t="shared" si="8"/>
        <v>0</v>
      </c>
      <c r="I42" s="43">
        <f t="shared" si="9"/>
        <v>5390</v>
      </c>
      <c r="K42" s="2">
        <v>0</v>
      </c>
    </row>
    <row r="43" spans="1:11" ht="15">
      <c r="A43" s="28" t="s">
        <v>17</v>
      </c>
      <c r="B43" s="44">
        <f t="shared" si="7"/>
        <v>96.48983259951018</v>
      </c>
      <c r="C43" s="44">
        <f t="shared" si="7"/>
        <v>57.918138783321872</v>
      </c>
      <c r="D43" s="44">
        <f t="shared" si="7"/>
        <v>659.39159812524622</v>
      </c>
      <c r="E43" s="44">
        <f t="shared" si="7"/>
        <v>4.2004304919216571</v>
      </c>
      <c r="F43" s="397"/>
      <c r="G43" s="44">
        <f t="shared" si="8"/>
        <v>0</v>
      </c>
      <c r="H43" s="45">
        <f t="shared" si="8"/>
        <v>0</v>
      </c>
      <c r="I43" s="40">
        <f t="shared" si="9"/>
        <v>818</v>
      </c>
      <c r="K43" s="2">
        <v>0</v>
      </c>
    </row>
    <row r="44" spans="1:11" ht="15">
      <c r="A44" s="27" t="s">
        <v>18</v>
      </c>
      <c r="B44" s="41">
        <f t="shared" si="7"/>
        <v>0</v>
      </c>
      <c r="C44" s="41">
        <f t="shared" si="7"/>
        <v>0</v>
      </c>
      <c r="D44" s="41">
        <f t="shared" si="7"/>
        <v>0</v>
      </c>
      <c r="E44" s="41">
        <f t="shared" si="7"/>
        <v>0</v>
      </c>
      <c r="F44" s="397"/>
      <c r="G44" s="41">
        <f t="shared" si="8"/>
        <v>0</v>
      </c>
      <c r="H44" s="42">
        <f>H122+H148+H174+H200+H226+H252+H278+H304+H330+H356+H382+H408+H434</f>
        <v>0</v>
      </c>
      <c r="I44" s="43">
        <f t="shared" si="9"/>
        <v>0</v>
      </c>
      <c r="K44" s="2">
        <v>0</v>
      </c>
    </row>
    <row r="45" spans="1:11" ht="15">
      <c r="A45" s="28" t="s">
        <v>139</v>
      </c>
      <c r="B45" s="44">
        <f t="shared" si="7"/>
        <v>1817.1121947908211</v>
      </c>
      <c r="C45" s="44">
        <f t="shared" si="7"/>
        <v>7565.3913460198619</v>
      </c>
      <c r="D45" s="44">
        <f t="shared" si="7"/>
        <v>8604.0264977576335</v>
      </c>
      <c r="E45" s="44">
        <f t="shared" si="7"/>
        <v>606.46996143168349</v>
      </c>
      <c r="F45" s="397"/>
      <c r="G45" s="44">
        <f t="shared" si="8"/>
        <v>0</v>
      </c>
      <c r="H45" s="45">
        <f t="shared" si="8"/>
        <v>0</v>
      </c>
      <c r="I45" s="40">
        <f t="shared" si="9"/>
        <v>18593</v>
      </c>
      <c r="J45" s="290"/>
      <c r="K45" s="2">
        <v>0</v>
      </c>
    </row>
    <row r="46" spans="1:11" ht="15">
      <c r="A46" s="27" t="s">
        <v>19</v>
      </c>
      <c r="B46" s="41">
        <f t="shared" si="7"/>
        <v>7.1570598755336229E-4</v>
      </c>
      <c r="C46" s="41">
        <f t="shared" si="7"/>
        <v>1.4552987539437887</v>
      </c>
      <c r="D46" s="41">
        <f t="shared" si="7"/>
        <v>635.56764395945106</v>
      </c>
      <c r="E46" s="41">
        <f t="shared" si="7"/>
        <v>0</v>
      </c>
      <c r="F46" s="397"/>
      <c r="G46" s="41">
        <f t="shared" si="8"/>
        <v>0</v>
      </c>
      <c r="H46" s="42">
        <f t="shared" si="8"/>
        <v>0</v>
      </c>
      <c r="I46" s="43">
        <f t="shared" si="9"/>
        <v>637.0236584193824</v>
      </c>
      <c r="K46" s="2">
        <v>0</v>
      </c>
    </row>
    <row r="47" spans="1:11" ht="15">
      <c r="A47" s="28" t="s">
        <v>20</v>
      </c>
      <c r="B47" s="44">
        <f t="shared" si="7"/>
        <v>8.8689696828275907E-4</v>
      </c>
      <c r="C47" s="44">
        <f t="shared" si="7"/>
        <v>7.0986923772696793</v>
      </c>
      <c r="D47" s="44">
        <f t="shared" si="7"/>
        <v>3100.1876262092032</v>
      </c>
      <c r="E47" s="44">
        <f t="shared" si="7"/>
        <v>0</v>
      </c>
      <c r="F47" s="397"/>
      <c r="G47" s="44">
        <f t="shared" si="8"/>
        <v>0</v>
      </c>
      <c r="H47" s="45">
        <f t="shared" si="8"/>
        <v>0</v>
      </c>
      <c r="I47" s="40">
        <f t="shared" si="9"/>
        <v>3107.2872054834411</v>
      </c>
      <c r="K47" s="2">
        <v>0</v>
      </c>
    </row>
    <row r="48" spans="1:11" ht="15">
      <c r="A48" s="27" t="s">
        <v>21</v>
      </c>
      <c r="B48" s="41">
        <f t="shared" si="7"/>
        <v>30.632847183815116</v>
      </c>
      <c r="C48" s="41">
        <f t="shared" si="7"/>
        <v>1789.4959360061016</v>
      </c>
      <c r="D48" s="41">
        <f t="shared" si="7"/>
        <v>1226.8712168100833</v>
      </c>
      <c r="E48" s="41">
        <f t="shared" si="7"/>
        <v>0</v>
      </c>
      <c r="F48" s="397"/>
      <c r="G48" s="41">
        <f t="shared" si="8"/>
        <v>0</v>
      </c>
      <c r="H48" s="42">
        <f t="shared" si="8"/>
        <v>0</v>
      </c>
      <c r="I48" s="43">
        <f t="shared" si="9"/>
        <v>3047</v>
      </c>
      <c r="K48" s="2">
        <v>0</v>
      </c>
    </row>
    <row r="49" spans="1:11" ht="15">
      <c r="A49" s="29" t="s">
        <v>59</v>
      </c>
      <c r="B49" s="44">
        <f t="shared" ref="B49:E53" si="10">B127+B153+B179+B205+B231+B257+B283+B309+B335+B361+B387+B413+B439</f>
        <v>116.15688595537618</v>
      </c>
      <c r="C49" s="44">
        <f t="shared" si="10"/>
        <v>17.487548681017575</v>
      </c>
      <c r="D49" s="44">
        <f t="shared" si="10"/>
        <v>56.352166270031205</v>
      </c>
      <c r="E49" s="44">
        <f t="shared" si="10"/>
        <v>3.399093575046655E-3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9"/>
        <v>190</v>
      </c>
      <c r="K49" s="2">
        <v>0</v>
      </c>
    </row>
    <row r="50" spans="1:11" ht="15">
      <c r="A50" s="27" t="s">
        <v>22</v>
      </c>
      <c r="B50" s="41">
        <f t="shared" si="10"/>
        <v>95.295123210437339</v>
      </c>
      <c r="C50" s="41">
        <f t="shared" si="10"/>
        <v>6821.6737933085751</v>
      </c>
      <c r="D50" s="41">
        <f t="shared" si="10"/>
        <v>79.030554193760494</v>
      </c>
      <c r="E50" s="41">
        <f t="shared" si="10"/>
        <v>5.2928722653493288E-4</v>
      </c>
      <c r="F50" s="397"/>
      <c r="G50" s="41">
        <f t="shared" si="11"/>
        <v>0</v>
      </c>
      <c r="H50" s="42">
        <f t="shared" si="11"/>
        <v>0</v>
      </c>
      <c r="I50" s="43">
        <f t="shared" si="9"/>
        <v>6995.9999999999991</v>
      </c>
      <c r="K50" s="2">
        <v>0</v>
      </c>
    </row>
    <row r="51" spans="1:11" ht="15">
      <c r="A51" s="29" t="s">
        <v>23</v>
      </c>
      <c r="B51" s="44">
        <f t="shared" si="10"/>
        <v>6.4768078396766633</v>
      </c>
      <c r="C51" s="44">
        <f t="shared" si="10"/>
        <v>0</v>
      </c>
      <c r="D51" s="44">
        <f t="shared" si="10"/>
        <v>0</v>
      </c>
      <c r="E51" s="44">
        <f t="shared" si="10"/>
        <v>0</v>
      </c>
      <c r="F51" s="397"/>
      <c r="G51" s="44">
        <f t="shared" si="11"/>
        <v>0</v>
      </c>
      <c r="H51" s="45">
        <f t="shared" si="11"/>
        <v>0</v>
      </c>
      <c r="I51" s="40">
        <f t="shared" si="9"/>
        <v>6.4768078396766633</v>
      </c>
      <c r="K51" s="2">
        <v>0</v>
      </c>
    </row>
    <row r="52" spans="1:11" ht="15">
      <c r="A52" s="27" t="s">
        <v>24</v>
      </c>
      <c r="B52" s="41">
        <f t="shared" si="10"/>
        <v>842.5612956289292</v>
      </c>
      <c r="C52" s="41">
        <f t="shared" si="10"/>
        <v>58.852091508153862</v>
      </c>
      <c r="D52" s="41">
        <f t="shared" si="10"/>
        <v>956.75181286291706</v>
      </c>
      <c r="E52" s="41">
        <f t="shared" si="10"/>
        <v>0</v>
      </c>
      <c r="F52" s="397"/>
      <c r="G52" s="41">
        <f t="shared" si="11"/>
        <v>0</v>
      </c>
      <c r="H52" s="42">
        <f t="shared" si="11"/>
        <v>0</v>
      </c>
      <c r="I52" s="43">
        <f t="shared" si="9"/>
        <v>1858.1652000000001</v>
      </c>
      <c r="K52" s="2">
        <v>0</v>
      </c>
    </row>
    <row r="53" spans="1:11" ht="15.75" thickBot="1">
      <c r="A53" s="29" t="s">
        <v>25</v>
      </c>
      <c r="B53" s="44">
        <f t="shared" si="10"/>
        <v>431.62939020190038</v>
      </c>
      <c r="C53" s="44">
        <f t="shared" si="10"/>
        <v>105.51078578590504</v>
      </c>
      <c r="D53" s="44">
        <f t="shared" si="10"/>
        <v>2492.0229522973204</v>
      </c>
      <c r="E53" s="44">
        <f t="shared" si="10"/>
        <v>14126.893858616748</v>
      </c>
      <c r="F53" s="398"/>
      <c r="G53" s="44">
        <f t="shared" si="11"/>
        <v>2286.7747037192967</v>
      </c>
      <c r="H53" s="45">
        <f t="shared" si="11"/>
        <v>323.69550937882764</v>
      </c>
      <c r="I53" s="40">
        <f t="shared" si="9"/>
        <v>19766.527199999997</v>
      </c>
      <c r="K53" s="2">
        <v>0</v>
      </c>
    </row>
    <row r="54" spans="1:11" ht="15">
      <c r="A54" s="30" t="s">
        <v>26</v>
      </c>
      <c r="B54" s="46">
        <f>SUM(B33:B53)</f>
        <v>4664.3531943425251</v>
      </c>
      <c r="C54" s="46">
        <f t="shared" ref="C54:H54" si="12">SUM(C33:C53)</f>
        <v>20219.052046807978</v>
      </c>
      <c r="D54" s="46">
        <f t="shared" si="12"/>
        <v>22678.413879979664</v>
      </c>
      <c r="E54" s="46">
        <f t="shared" si="12"/>
        <v>15759.833644064347</v>
      </c>
      <c r="F54" s="46">
        <f t="shared" si="12"/>
        <v>0</v>
      </c>
      <c r="G54" s="46">
        <f t="shared" si="12"/>
        <v>2286.7747037192967</v>
      </c>
      <c r="H54" s="47">
        <f t="shared" si="12"/>
        <v>323.69550937882764</v>
      </c>
      <c r="I54" s="48">
        <f>SUM(I33:I53)</f>
        <v>65932.122978292638</v>
      </c>
      <c r="K54" s="2">
        <v>0</v>
      </c>
    </row>
    <row r="55" spans="1:11" ht="15" thickBot="1">
      <c r="A55" s="31" t="s">
        <v>86</v>
      </c>
      <c r="B55" s="49">
        <f>IF($I54=0,"-",B54/$I54)</f>
        <v>7.0744774832720125E-2</v>
      </c>
      <c r="C55" s="49">
        <f t="shared" ref="C55:H55" si="13">IF($I54=0,"-",C54/$I54)</f>
        <v>0.30666465955396066</v>
      </c>
      <c r="D55" s="49">
        <f t="shared" si="13"/>
        <v>0.34396607989471628</v>
      </c>
      <c r="E55" s="49">
        <f t="shared" si="13"/>
        <v>0.23903118741153054</v>
      </c>
      <c r="F55" s="49">
        <f t="shared" si="13"/>
        <v>0</v>
      </c>
      <c r="G55" s="49">
        <f t="shared" si="13"/>
        <v>3.4683771740099886E-2</v>
      </c>
      <c r="H55" s="49">
        <f t="shared" si="13"/>
        <v>4.9095265669725288E-3</v>
      </c>
      <c r="I55" s="49">
        <f>SUM(B55:H55)</f>
        <v>1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</v>
      </c>
      <c r="G59" s="377"/>
      <c r="H59" s="379"/>
      <c r="I59" s="40">
        <f>SUM(B59:H59)</f>
        <v>0</v>
      </c>
      <c r="K59" s="2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>F450+F476+F502+F528+F554</f>
        <v>0</v>
      </c>
      <c r="G60" s="380"/>
      <c r="H60" s="382"/>
      <c r="I60" s="43">
        <f t="shared" ref="I60:I79" si="14">SUM(B60:H60)</f>
        <v>0</v>
      </c>
      <c r="K60" s="2">
        <v>0</v>
      </c>
    </row>
    <row r="61" spans="1:11" ht="15">
      <c r="A61" s="28" t="s">
        <v>9</v>
      </c>
      <c r="B61" s="380"/>
      <c r="C61" s="381"/>
      <c r="D61" s="381"/>
      <c r="E61" s="382"/>
      <c r="F61" s="44">
        <f t="shared" ref="F61:F79" si="15">F451+F477+F503+F529+F555</f>
        <v>0</v>
      </c>
      <c r="G61" s="380"/>
      <c r="H61" s="382"/>
      <c r="I61" s="40">
        <f t="shared" si="14"/>
        <v>0</v>
      </c>
      <c r="K61" s="2">
        <v>0</v>
      </c>
    </row>
    <row r="62" spans="1:11" ht="15">
      <c r="A62" s="27" t="s">
        <v>10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4"/>
        <v>0</v>
      </c>
      <c r="K62" s="2">
        <v>0</v>
      </c>
    </row>
    <row r="63" spans="1:11" ht="15">
      <c r="A63" s="28" t="s">
        <v>11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4"/>
        <v>0</v>
      </c>
      <c r="K63" s="2">
        <v>0</v>
      </c>
    </row>
    <row r="64" spans="1:11" ht="15">
      <c r="A64" s="27" t="s">
        <v>12</v>
      </c>
      <c r="B64" s="380"/>
      <c r="C64" s="381"/>
      <c r="D64" s="381"/>
      <c r="E64" s="382"/>
      <c r="F64" s="41">
        <f t="shared" si="15"/>
        <v>18677.755051719836</v>
      </c>
      <c r="G64" s="380"/>
      <c r="H64" s="382"/>
      <c r="I64" s="43">
        <f t="shared" si="14"/>
        <v>18677.755051719836</v>
      </c>
      <c r="K64" s="2">
        <v>0</v>
      </c>
    </row>
    <row r="65" spans="1:11" ht="15">
      <c r="A65" s="28" t="s">
        <v>13</v>
      </c>
      <c r="B65" s="380"/>
      <c r="C65" s="381"/>
      <c r="D65" s="381"/>
      <c r="E65" s="382"/>
      <c r="F65" s="44">
        <f t="shared" si="15"/>
        <v>1135</v>
      </c>
      <c r="G65" s="380"/>
      <c r="H65" s="382"/>
      <c r="I65" s="40">
        <f t="shared" si="14"/>
        <v>1135</v>
      </c>
      <c r="K65" s="2">
        <v>0</v>
      </c>
    </row>
    <row r="66" spans="1:11" ht="15">
      <c r="A66" s="27" t="s">
        <v>14</v>
      </c>
      <c r="B66" s="380"/>
      <c r="C66" s="381"/>
      <c r="D66" s="381"/>
      <c r="E66" s="382"/>
      <c r="F66" s="41">
        <f t="shared" si="15"/>
        <v>18661.391075172374</v>
      </c>
      <c r="G66" s="380"/>
      <c r="H66" s="382"/>
      <c r="I66" s="43">
        <f t="shared" si="14"/>
        <v>18661.391075172374</v>
      </c>
      <c r="K66" s="2">
        <v>0</v>
      </c>
    </row>
    <row r="67" spans="1:11" ht="15">
      <c r="A67" s="28" t="s">
        <v>15</v>
      </c>
      <c r="B67" s="380"/>
      <c r="C67" s="381"/>
      <c r="D67" s="381"/>
      <c r="E67" s="382"/>
      <c r="F67" s="44">
        <f t="shared" si="15"/>
        <v>0</v>
      </c>
      <c r="G67" s="380"/>
      <c r="H67" s="382"/>
      <c r="I67" s="40">
        <f t="shared" si="14"/>
        <v>0</v>
      </c>
      <c r="K67" s="2">
        <v>0</v>
      </c>
    </row>
    <row r="68" spans="1:11" ht="15">
      <c r="A68" s="27" t="s">
        <v>16</v>
      </c>
      <c r="B68" s="380"/>
      <c r="C68" s="381"/>
      <c r="D68" s="381"/>
      <c r="E68" s="382"/>
      <c r="F68" s="41">
        <f t="shared" si="15"/>
        <v>0</v>
      </c>
      <c r="G68" s="380"/>
      <c r="H68" s="382"/>
      <c r="I68" s="43">
        <f t="shared" si="14"/>
        <v>0</v>
      </c>
      <c r="K68" s="2">
        <v>0</v>
      </c>
    </row>
    <row r="69" spans="1:11" ht="15">
      <c r="A69" s="28" t="s">
        <v>17</v>
      </c>
      <c r="B69" s="380"/>
      <c r="C69" s="381"/>
      <c r="D69" s="381"/>
      <c r="E69" s="382"/>
      <c r="F69" s="44">
        <f t="shared" si="15"/>
        <v>24.672344156369995</v>
      </c>
      <c r="G69" s="380"/>
      <c r="H69" s="382"/>
      <c r="I69" s="40">
        <f t="shared" si="14"/>
        <v>24.672344156369995</v>
      </c>
      <c r="K69" s="2">
        <v>0</v>
      </c>
    </row>
    <row r="70" spans="1:11" ht="15">
      <c r="A70" s="27" t="s">
        <v>18</v>
      </c>
      <c r="B70" s="380"/>
      <c r="C70" s="381"/>
      <c r="D70" s="381"/>
      <c r="E70" s="382"/>
      <c r="F70" s="41">
        <f t="shared" si="15"/>
        <v>0</v>
      </c>
      <c r="G70" s="380"/>
      <c r="H70" s="382"/>
      <c r="I70" s="43">
        <f t="shared" si="14"/>
        <v>0</v>
      </c>
      <c r="K70" s="2">
        <v>0</v>
      </c>
    </row>
    <row r="71" spans="1:11" ht="15">
      <c r="A71" s="28" t="s">
        <v>139</v>
      </c>
      <c r="B71" s="380"/>
      <c r="C71" s="381"/>
      <c r="D71" s="381"/>
      <c r="E71" s="382"/>
      <c r="F71" s="44">
        <f t="shared" si="15"/>
        <v>0</v>
      </c>
      <c r="G71" s="380"/>
      <c r="H71" s="382"/>
      <c r="I71" s="40">
        <f t="shared" si="14"/>
        <v>0</v>
      </c>
      <c r="J71" s="290"/>
      <c r="K71" s="2">
        <v>0</v>
      </c>
    </row>
    <row r="72" spans="1:11" ht="15">
      <c r="A72" s="27" t="s">
        <v>19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4"/>
        <v>0</v>
      </c>
      <c r="K72" s="2">
        <v>0</v>
      </c>
    </row>
    <row r="73" spans="1:11" ht="15">
      <c r="A73" s="28" t="s">
        <v>20</v>
      </c>
      <c r="B73" s="380"/>
      <c r="C73" s="381"/>
      <c r="D73" s="381"/>
      <c r="E73" s="382"/>
      <c r="F73" s="52">
        <f t="shared" si="15"/>
        <v>0</v>
      </c>
      <c r="G73" s="380"/>
      <c r="H73" s="382"/>
      <c r="I73" s="40">
        <f t="shared" si="14"/>
        <v>0</v>
      </c>
      <c r="K73" s="2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4"/>
        <v>0</v>
      </c>
      <c r="K74" s="2">
        <v>0</v>
      </c>
    </row>
    <row r="75" spans="1:11" ht="15">
      <c r="A75" s="29" t="s">
        <v>59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4"/>
        <v>0</v>
      </c>
      <c r="K75" s="2">
        <v>0</v>
      </c>
    </row>
    <row r="76" spans="1:11" ht="15">
      <c r="A76" s="27" t="s">
        <v>22</v>
      </c>
      <c r="B76" s="380"/>
      <c r="C76" s="381"/>
      <c r="D76" s="381"/>
      <c r="E76" s="382"/>
      <c r="F76" s="41">
        <f t="shared" si="15"/>
        <v>35</v>
      </c>
      <c r="G76" s="380"/>
      <c r="H76" s="382"/>
      <c r="I76" s="43">
        <f t="shared" si="14"/>
        <v>35</v>
      </c>
      <c r="K76" s="2">
        <v>0</v>
      </c>
    </row>
    <row r="77" spans="1:11" ht="15">
      <c r="A77" s="29" t="s">
        <v>23</v>
      </c>
      <c r="B77" s="380"/>
      <c r="C77" s="381"/>
      <c r="D77" s="381"/>
      <c r="E77" s="382"/>
      <c r="F77" s="44">
        <f t="shared" si="15"/>
        <v>0</v>
      </c>
      <c r="G77" s="380"/>
      <c r="H77" s="382"/>
      <c r="I77" s="40">
        <f t="shared" si="14"/>
        <v>0</v>
      </c>
      <c r="K77" s="2">
        <v>0</v>
      </c>
    </row>
    <row r="78" spans="1:11" ht="15">
      <c r="A78" s="27" t="s">
        <v>24</v>
      </c>
      <c r="B78" s="380"/>
      <c r="C78" s="381"/>
      <c r="D78" s="381"/>
      <c r="E78" s="382"/>
      <c r="F78" s="41">
        <f t="shared" si="15"/>
        <v>0</v>
      </c>
      <c r="G78" s="380"/>
      <c r="H78" s="382"/>
      <c r="I78" s="43">
        <f>SUM(B78:H78)</f>
        <v>0</v>
      </c>
      <c r="K78" s="2">
        <v>0</v>
      </c>
    </row>
    <row r="79" spans="1:11" ht="15.75" thickBot="1">
      <c r="A79" s="29" t="s">
        <v>25</v>
      </c>
      <c r="B79" s="383"/>
      <c r="C79" s="384"/>
      <c r="D79" s="384"/>
      <c r="E79" s="385"/>
      <c r="F79" s="44">
        <f t="shared" si="15"/>
        <v>1862.6651999999999</v>
      </c>
      <c r="G79" s="383"/>
      <c r="H79" s="385"/>
      <c r="I79" s="40">
        <f t="shared" si="14"/>
        <v>1862.6651999999999</v>
      </c>
      <c r="K79" s="2">
        <v>0</v>
      </c>
    </row>
    <row r="80" spans="1:11" ht="15">
      <c r="A80" s="30" t="s">
        <v>26</v>
      </c>
      <c r="B80" s="46">
        <f>SUM(B59:B79)</f>
        <v>0</v>
      </c>
      <c r="C80" s="46">
        <f t="shared" ref="C80:H80" si="16">SUM(C59:C79)</f>
        <v>0</v>
      </c>
      <c r="D80" s="46">
        <f t="shared" si="16"/>
        <v>0</v>
      </c>
      <c r="E80" s="46">
        <f t="shared" si="16"/>
        <v>0</v>
      </c>
      <c r="F80" s="46">
        <f t="shared" si="16"/>
        <v>40396.483671048591</v>
      </c>
      <c r="G80" s="46">
        <f t="shared" si="16"/>
        <v>0</v>
      </c>
      <c r="H80" s="47">
        <f t="shared" si="16"/>
        <v>0</v>
      </c>
      <c r="I80" s="48">
        <f>SUM(I59:I79)</f>
        <v>40396.483671048591</v>
      </c>
      <c r="K80" s="2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49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0</v>
      </c>
      <c r="G82" s="32"/>
      <c r="H82" s="32"/>
      <c r="I82" s="288">
        <f>+I80-I470-I496-I522-I548-I574</f>
        <v>0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209.56264991137971</v>
      </c>
      <c r="C85" s="38">
        <f t="shared" ref="C85:H85" si="18">C579+C605+C631</f>
        <v>0</v>
      </c>
      <c r="D85" s="38">
        <f t="shared" si="18"/>
        <v>18.437350088620303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228</v>
      </c>
      <c r="K85" s="2">
        <v>0</v>
      </c>
    </row>
    <row r="86" spans="1:11" ht="15">
      <c r="A86" s="27" t="s">
        <v>8</v>
      </c>
      <c r="B86" s="41">
        <f t="shared" ref="B86:H101" si="19">B580+B606+B632</f>
        <v>193.21799302618459</v>
      </c>
      <c r="C86" s="41">
        <f t="shared" si="19"/>
        <v>0</v>
      </c>
      <c r="D86" s="41">
        <f t="shared" si="19"/>
        <v>15.782006973815434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209.00000000000003</v>
      </c>
      <c r="K86" s="2">
        <v>0</v>
      </c>
    </row>
    <row r="87" spans="1:11" ht="15">
      <c r="A87" s="28" t="s">
        <v>9</v>
      </c>
      <c r="B87" s="44">
        <f t="shared" si="19"/>
        <v>609.99806239032512</v>
      </c>
      <c r="C87" s="44">
        <f t="shared" si="19"/>
        <v>0</v>
      </c>
      <c r="D87" s="44">
        <f t="shared" si="19"/>
        <v>44.001937609674862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654</v>
      </c>
      <c r="K87" s="2">
        <v>0</v>
      </c>
    </row>
    <row r="88" spans="1:11" ht="15">
      <c r="A88" s="27" t="s">
        <v>10</v>
      </c>
      <c r="B88" s="41">
        <f t="shared" si="19"/>
        <v>3171.5445087890839</v>
      </c>
      <c r="C88" s="41">
        <f t="shared" si="19"/>
        <v>0</v>
      </c>
      <c r="D88" s="41">
        <f t="shared" si="19"/>
        <v>209.45549121091605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3381</v>
      </c>
      <c r="K88" s="2">
        <v>0</v>
      </c>
    </row>
    <row r="89" spans="1:11" ht="15">
      <c r="A89" s="28" t="s">
        <v>11</v>
      </c>
      <c r="B89" s="44">
        <f t="shared" si="19"/>
        <v>3.7439999999999998</v>
      </c>
      <c r="C89" s="44">
        <f t="shared" si="19"/>
        <v>0</v>
      </c>
      <c r="D89" s="44">
        <f t="shared" si="19"/>
        <v>0.25600000000000001</v>
      </c>
      <c r="E89" s="44">
        <f t="shared" si="19"/>
        <v>0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4</v>
      </c>
      <c r="K89" s="2">
        <v>0</v>
      </c>
    </row>
    <row r="90" spans="1:11" ht="15">
      <c r="A90" s="27" t="s">
        <v>12</v>
      </c>
      <c r="B90" s="41">
        <f t="shared" si="19"/>
        <v>0</v>
      </c>
      <c r="C90" s="41">
        <f t="shared" si="19"/>
        <v>0</v>
      </c>
      <c r="D90" s="41">
        <f t="shared" si="19"/>
        <v>6.0230132719624088E-2</v>
      </c>
      <c r="E90" s="41">
        <f t="shared" si="19"/>
        <v>19.402898586260246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19.463128718979871</v>
      </c>
      <c r="K90" s="2">
        <v>0</v>
      </c>
    </row>
    <row r="91" spans="1:11" ht="15">
      <c r="A91" s="28" t="s">
        <v>13</v>
      </c>
      <c r="B91" s="44">
        <f t="shared" si="19"/>
        <v>0</v>
      </c>
      <c r="C91" s="44">
        <f t="shared" si="19"/>
        <v>0</v>
      </c>
      <c r="D91" s="44">
        <f t="shared" si="19"/>
        <v>0</v>
      </c>
      <c r="E91" s="44">
        <f t="shared" si="19"/>
        <v>13</v>
      </c>
      <c r="F91" s="44">
        <f t="shared" si="19"/>
        <v>0</v>
      </c>
      <c r="G91" s="44">
        <f t="shared" si="19"/>
        <v>0</v>
      </c>
      <c r="H91" s="45">
        <f t="shared" si="19"/>
        <v>0</v>
      </c>
      <c r="I91" s="40">
        <f t="shared" si="20"/>
        <v>13</v>
      </c>
      <c r="K91" s="2">
        <v>0</v>
      </c>
    </row>
    <row r="92" spans="1:11" ht="15">
      <c r="A92" s="27" t="s">
        <v>14</v>
      </c>
      <c r="B92" s="41">
        <f t="shared" si="19"/>
        <v>0</v>
      </c>
      <c r="C92" s="41">
        <f t="shared" si="19"/>
        <v>1.0889683644726327</v>
      </c>
      <c r="D92" s="41">
        <f t="shared" si="19"/>
        <v>0.14780664478029762</v>
      </c>
      <c r="E92" s="41">
        <f t="shared" si="19"/>
        <v>121.80333074542565</v>
      </c>
      <c r="F92" s="41">
        <f t="shared" si="19"/>
        <v>2087.3434405574571</v>
      </c>
      <c r="G92" s="41">
        <f t="shared" si="19"/>
        <v>0</v>
      </c>
      <c r="H92" s="42">
        <f t="shared" si="19"/>
        <v>0</v>
      </c>
      <c r="I92" s="43">
        <f t="shared" si="20"/>
        <v>2210.3835463121359</v>
      </c>
      <c r="K92" s="2">
        <v>0</v>
      </c>
    </row>
    <row r="93" spans="1:11" ht="15">
      <c r="A93" s="28" t="s">
        <v>15</v>
      </c>
      <c r="B93" s="44">
        <f t="shared" si="19"/>
        <v>10446.913181973896</v>
      </c>
      <c r="C93" s="44">
        <f t="shared" si="19"/>
        <v>7.7466623453914849</v>
      </c>
      <c r="D93" s="44">
        <f t="shared" si="19"/>
        <v>791.74015568071422</v>
      </c>
      <c r="E93" s="44">
        <f t="shared" si="19"/>
        <v>0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11246.400000000001</v>
      </c>
      <c r="K93" s="2">
        <v>0</v>
      </c>
    </row>
    <row r="94" spans="1:11" ht="15">
      <c r="A94" s="27" t="s">
        <v>16</v>
      </c>
      <c r="B94" s="41">
        <f t="shared" si="19"/>
        <v>2622.3116381085392</v>
      </c>
      <c r="C94" s="41">
        <f t="shared" si="19"/>
        <v>104.71541276594968</v>
      </c>
      <c r="D94" s="41">
        <f t="shared" si="19"/>
        <v>162.39715807670734</v>
      </c>
      <c r="E94" s="41">
        <f t="shared" si="19"/>
        <v>49.575791048803957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>SUM(B94:H94)</f>
        <v>2939.0000000000005</v>
      </c>
      <c r="K94" s="2">
        <v>0</v>
      </c>
    </row>
    <row r="95" spans="1:11" ht="15">
      <c r="A95" s="28" t="s">
        <v>17</v>
      </c>
      <c r="B95" s="44">
        <f t="shared" si="19"/>
        <v>863.93099712811647</v>
      </c>
      <c r="C95" s="44">
        <f t="shared" si="19"/>
        <v>2.1444395679566917</v>
      </c>
      <c r="D95" s="44">
        <f t="shared" si="19"/>
        <v>83.738662105568579</v>
      </c>
      <c r="E95" s="44">
        <f t="shared" si="19"/>
        <v>8.1859011983582466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958</v>
      </c>
      <c r="K95" s="2">
        <v>0</v>
      </c>
    </row>
    <row r="96" spans="1:11" ht="15">
      <c r="A96" s="27" t="s">
        <v>18</v>
      </c>
      <c r="B96" s="41">
        <f t="shared" si="19"/>
        <v>0</v>
      </c>
      <c r="C96" s="41">
        <f t="shared" si="19"/>
        <v>0</v>
      </c>
      <c r="D96" s="41">
        <f t="shared" si="19"/>
        <v>0</v>
      </c>
      <c r="E96" s="41">
        <f t="shared" si="19"/>
        <v>0</v>
      </c>
      <c r="F96" s="41">
        <f t="shared" si="19"/>
        <v>0</v>
      </c>
      <c r="G96" s="41">
        <f>G590+G616+G642</f>
        <v>0</v>
      </c>
      <c r="H96" s="42">
        <f t="shared" si="19"/>
        <v>0</v>
      </c>
      <c r="I96" s="43">
        <f t="shared" si="20"/>
        <v>0</v>
      </c>
      <c r="K96" s="2">
        <v>0</v>
      </c>
    </row>
    <row r="97" spans="1:11" ht="15">
      <c r="A97" s="28" t="s">
        <v>139</v>
      </c>
      <c r="B97" s="44">
        <f t="shared" si="19"/>
        <v>4756.4811879523777</v>
      </c>
      <c r="C97" s="44">
        <f t="shared" si="19"/>
        <v>213.00533466114476</v>
      </c>
      <c r="D97" s="44">
        <f t="shared" si="19"/>
        <v>1113.9215898139371</v>
      </c>
      <c r="E97" s="44">
        <f t="shared" si="19"/>
        <v>32.711517581937379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6116.119630009397</v>
      </c>
      <c r="J97" s="290"/>
      <c r="K97" s="2">
        <v>0</v>
      </c>
    </row>
    <row r="98" spans="1:11" ht="15">
      <c r="A98" s="27" t="s">
        <v>19</v>
      </c>
      <c r="B98" s="41">
        <f t="shared" si="19"/>
        <v>0</v>
      </c>
      <c r="C98" s="41">
        <f t="shared" si="19"/>
        <v>0</v>
      </c>
      <c r="D98" s="41">
        <f t="shared" si="19"/>
        <v>0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0</v>
      </c>
      <c r="K98" s="2">
        <v>0</v>
      </c>
    </row>
    <row r="99" spans="1:11" ht="15">
      <c r="A99" s="28" t="s">
        <v>20</v>
      </c>
      <c r="B99" s="44">
        <f t="shared" si="19"/>
        <v>0</v>
      </c>
      <c r="C99" s="44">
        <f t="shared" si="19"/>
        <v>0</v>
      </c>
      <c r="D99" s="44">
        <f t="shared" si="19"/>
        <v>0</v>
      </c>
      <c r="E99" s="44">
        <f t="shared" si="19"/>
        <v>0</v>
      </c>
      <c r="F99" s="44">
        <f t="shared" si="19"/>
        <v>0</v>
      </c>
      <c r="G99" s="44">
        <f t="shared" si="19"/>
        <v>0</v>
      </c>
      <c r="H99" s="45">
        <f t="shared" si="19"/>
        <v>0</v>
      </c>
      <c r="I99" s="40">
        <f t="shared" si="20"/>
        <v>0</v>
      </c>
      <c r="K99" s="2">
        <v>0</v>
      </c>
    </row>
    <row r="100" spans="1:11" ht="15">
      <c r="A100" s="27" t="s">
        <v>21</v>
      </c>
      <c r="B100" s="41">
        <f t="shared" si="19"/>
        <v>68.730124518495586</v>
      </c>
      <c r="C100" s="41">
        <f t="shared" si="19"/>
        <v>0</v>
      </c>
      <c r="D100" s="41">
        <f t="shared" si="19"/>
        <v>1.2698754815044133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70</v>
      </c>
      <c r="K100" s="2">
        <v>0</v>
      </c>
    </row>
    <row r="101" spans="1:11" ht="15">
      <c r="A101" s="29" t="s">
        <v>59</v>
      </c>
      <c r="B101" s="44">
        <f t="shared" si="19"/>
        <v>9654.5554011836975</v>
      </c>
      <c r="C101" s="44">
        <f t="shared" si="19"/>
        <v>17.841435838088273</v>
      </c>
      <c r="D101" s="44">
        <f t="shared" si="19"/>
        <v>1205.6031629782135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10878</v>
      </c>
      <c r="K101" s="2">
        <v>0</v>
      </c>
    </row>
    <row r="102" spans="1:11" ht="15">
      <c r="A102" s="27" t="s">
        <v>22</v>
      </c>
      <c r="B102" s="41">
        <f t="shared" ref="B102:H105" si="21">B596+B622+B648</f>
        <v>458.25978996468189</v>
      </c>
      <c r="C102" s="41">
        <f t="shared" si="21"/>
        <v>0</v>
      </c>
      <c r="D102" s="41">
        <f t="shared" si="21"/>
        <v>33.816645656447577</v>
      </c>
      <c r="E102" s="41">
        <f t="shared" si="21"/>
        <v>0</v>
      </c>
      <c r="F102" s="41">
        <f t="shared" si="21"/>
        <v>15.10619950887053</v>
      </c>
      <c r="G102" s="41">
        <f t="shared" si="21"/>
        <v>0</v>
      </c>
      <c r="H102" s="42">
        <f t="shared" si="21"/>
        <v>0</v>
      </c>
      <c r="I102" s="43">
        <f t="shared" si="20"/>
        <v>507.18263512999999</v>
      </c>
      <c r="K102" s="2">
        <v>0</v>
      </c>
    </row>
    <row r="103" spans="1:11" ht="15">
      <c r="A103" s="29" t="s">
        <v>23</v>
      </c>
      <c r="B103" s="44">
        <f t="shared" si="21"/>
        <v>529.42782098207624</v>
      </c>
      <c r="C103" s="44">
        <f t="shared" si="21"/>
        <v>0</v>
      </c>
      <c r="D103" s="44">
        <f t="shared" si="21"/>
        <v>252.16864760121166</v>
      </c>
      <c r="E103" s="44">
        <f t="shared" si="21"/>
        <v>0</v>
      </c>
      <c r="F103" s="44">
        <f t="shared" si="21"/>
        <v>0</v>
      </c>
      <c r="G103" s="44">
        <f t="shared" si="21"/>
        <v>0</v>
      </c>
      <c r="H103" s="45">
        <f t="shared" si="21"/>
        <v>0</v>
      </c>
      <c r="I103" s="40">
        <f t="shared" si="20"/>
        <v>781.5964685832879</v>
      </c>
      <c r="K103" s="2">
        <v>0</v>
      </c>
    </row>
    <row r="104" spans="1:11" ht="15">
      <c r="A104" s="27" t="s">
        <v>24</v>
      </c>
      <c r="B104" s="41">
        <f t="shared" si="21"/>
        <v>2671.1617571768734</v>
      </c>
      <c r="C104" s="41">
        <f t="shared" si="21"/>
        <v>2.8294581831264423</v>
      </c>
      <c r="D104" s="41">
        <f t="shared" si="21"/>
        <v>509.02798464</v>
      </c>
      <c r="E104" s="41">
        <f t="shared" si="21"/>
        <v>0</v>
      </c>
      <c r="F104" s="41">
        <f t="shared" si="21"/>
        <v>0</v>
      </c>
      <c r="G104" s="41">
        <f t="shared" si="21"/>
        <v>0</v>
      </c>
      <c r="H104" s="42">
        <f t="shared" si="21"/>
        <v>0</v>
      </c>
      <c r="I104" s="43">
        <f t="shared" si="20"/>
        <v>3183.0191999999997</v>
      </c>
      <c r="K104" s="2">
        <v>0</v>
      </c>
    </row>
    <row r="105" spans="1:11" ht="15.75" thickBot="1">
      <c r="A105" s="29" t="s">
        <v>25</v>
      </c>
      <c r="B105" s="44">
        <f t="shared" si="21"/>
        <v>2087.0095817264314</v>
      </c>
      <c r="C105" s="44">
        <f t="shared" si="21"/>
        <v>0.3496457394200021</v>
      </c>
      <c r="D105" s="44">
        <f t="shared" si="21"/>
        <v>3000.0369650963789</v>
      </c>
      <c r="E105" s="44">
        <f t="shared" si="21"/>
        <v>4633.8326108493802</v>
      </c>
      <c r="F105" s="44">
        <f t="shared" si="21"/>
        <v>0</v>
      </c>
      <c r="G105" s="44">
        <f t="shared" si="21"/>
        <v>2449.746175696509</v>
      </c>
      <c r="H105" s="45">
        <f t="shared" si="21"/>
        <v>2.4574208918803815</v>
      </c>
      <c r="I105" s="40">
        <f t="shared" si="20"/>
        <v>12173.4324</v>
      </c>
      <c r="K105" s="2">
        <v>0</v>
      </c>
    </row>
    <row r="106" spans="1:11" ht="15">
      <c r="A106" s="30" t="s">
        <v>26</v>
      </c>
      <c r="B106" s="46">
        <f>SUM(B85:B105)</f>
        <v>38346.848694832159</v>
      </c>
      <c r="C106" s="46">
        <f t="shared" ref="C106:H106" si="22">SUM(C85:C105)</f>
        <v>349.72135746555</v>
      </c>
      <c r="D106" s="46">
        <f t="shared" si="22"/>
        <v>7441.8616697912094</v>
      </c>
      <c r="E106" s="46">
        <f t="shared" si="22"/>
        <v>4878.5120500101657</v>
      </c>
      <c r="F106" s="46">
        <f t="shared" si="22"/>
        <v>2102.4496400663274</v>
      </c>
      <c r="G106" s="46">
        <f t="shared" si="22"/>
        <v>2449.746175696509</v>
      </c>
      <c r="H106" s="47">
        <f t="shared" si="22"/>
        <v>2.4574208918803815</v>
      </c>
      <c r="I106" s="48">
        <f>SUM(I85:I105)</f>
        <v>55571.597008753801</v>
      </c>
      <c r="K106" s="2">
        <v>0</v>
      </c>
    </row>
    <row r="107" spans="1:11" ht="15" thickBot="1">
      <c r="A107" s="31" t="s">
        <v>86</v>
      </c>
      <c r="B107" s="49">
        <f>IF($I106=0,"-",B106/$I106)</f>
        <v>0.69004402894506789</v>
      </c>
      <c r="C107" s="49">
        <f t="shared" ref="C107:H107" si="23">IF($I106=0,"-",C106/$I106)</f>
        <v>6.293167306501213E-3</v>
      </c>
      <c r="D107" s="49">
        <f t="shared" si="23"/>
        <v>0.13391484265998232</v>
      </c>
      <c r="E107" s="49">
        <f t="shared" si="23"/>
        <v>8.7787868490475235E-2</v>
      </c>
      <c r="F107" s="49">
        <f t="shared" si="23"/>
        <v>3.7833169338918643E-2</v>
      </c>
      <c r="G107" s="49">
        <f t="shared" si="23"/>
        <v>4.4082702451589031E-2</v>
      </c>
      <c r="H107" s="49">
        <f t="shared" si="23"/>
        <v>4.4220807465606599E-5</v>
      </c>
      <c r="I107" s="49">
        <f>SUM(B107:H107)</f>
        <v>1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9</v>
      </c>
      <c r="B113" s="44">
        <v>0</v>
      </c>
      <c r="C113" s="44">
        <v>0</v>
      </c>
      <c r="D113" s="44">
        <v>0</v>
      </c>
      <c r="E113" s="44">
        <v>0</v>
      </c>
      <c r="F113" s="397"/>
      <c r="G113" s="44">
        <v>0</v>
      </c>
      <c r="H113" s="45">
        <v>0</v>
      </c>
      <c r="I113" s="40">
        <f t="shared" si="24"/>
        <v>0</v>
      </c>
    </row>
    <row r="114" spans="1:9" ht="15">
      <c r="A114" s="27" t="s">
        <v>10</v>
      </c>
      <c r="B114" s="41">
        <v>9.8641047705416577E-4</v>
      </c>
      <c r="C114" s="41">
        <v>0</v>
      </c>
      <c r="D114" s="41">
        <v>2467.9990135895227</v>
      </c>
      <c r="E114" s="41">
        <v>0</v>
      </c>
      <c r="F114" s="397"/>
      <c r="G114" s="41">
        <v>0</v>
      </c>
      <c r="H114" s="42">
        <v>0</v>
      </c>
      <c r="I114" s="43">
        <f t="shared" si="24"/>
        <v>2468</v>
      </c>
    </row>
    <row r="115" spans="1:9" ht="15">
      <c r="A115" s="28" t="s">
        <v>11</v>
      </c>
      <c r="B115" s="44">
        <v>0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24"/>
        <v>0</v>
      </c>
    </row>
    <row r="116" spans="1:9" ht="15">
      <c r="A116" s="27" t="s">
        <v>12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13</v>
      </c>
      <c r="B117" s="44">
        <v>0</v>
      </c>
      <c r="C117" s="44">
        <v>0</v>
      </c>
      <c r="D117" s="44">
        <v>0</v>
      </c>
      <c r="E117" s="44">
        <v>0</v>
      </c>
      <c r="F117" s="397"/>
      <c r="G117" s="44">
        <v>0</v>
      </c>
      <c r="H117" s="45">
        <v>0</v>
      </c>
      <c r="I117" s="40">
        <f t="shared" si="24"/>
        <v>0</v>
      </c>
    </row>
    <row r="118" spans="1:9" ht="15">
      <c r="A118" s="27" t="s">
        <v>14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15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16</v>
      </c>
      <c r="B120" s="41">
        <v>0</v>
      </c>
      <c r="C120" s="41">
        <v>0</v>
      </c>
      <c r="D120" s="41">
        <v>0</v>
      </c>
      <c r="E120" s="41">
        <v>0</v>
      </c>
      <c r="F120" s="397"/>
      <c r="G120" s="41">
        <v>0</v>
      </c>
      <c r="H120" s="42">
        <v>0</v>
      </c>
      <c r="I120" s="43">
        <f t="shared" si="24"/>
        <v>0</v>
      </c>
    </row>
    <row r="121" spans="1:9" ht="15">
      <c r="A121" s="28" t="s">
        <v>17</v>
      </c>
      <c r="B121" s="44">
        <v>0</v>
      </c>
      <c r="C121" s="44">
        <v>0</v>
      </c>
      <c r="D121" s="44">
        <v>0</v>
      </c>
      <c r="E121" s="44">
        <v>0</v>
      </c>
      <c r="F121" s="397"/>
      <c r="G121" s="44">
        <v>0</v>
      </c>
      <c r="H121" s="45">
        <v>0</v>
      </c>
      <c r="I121" s="40">
        <f t="shared" si="24"/>
        <v>0</v>
      </c>
    </row>
    <row r="122" spans="1:9" ht="15">
      <c r="A122" s="27" t="s">
        <v>18</v>
      </c>
      <c r="B122" s="41">
        <v>0</v>
      </c>
      <c r="C122" s="41">
        <v>0</v>
      </c>
      <c r="D122" s="41">
        <v>0</v>
      </c>
      <c r="E122" s="41">
        <v>0</v>
      </c>
      <c r="F122" s="397"/>
      <c r="G122" s="41">
        <v>0</v>
      </c>
      <c r="H122" s="42">
        <v>0</v>
      </c>
      <c r="I122" s="43">
        <f t="shared" si="24"/>
        <v>0</v>
      </c>
    </row>
    <row r="123" spans="1:9" ht="15">
      <c r="A123" s="28" t="s">
        <v>139</v>
      </c>
      <c r="B123" s="44">
        <v>87.87309545462</v>
      </c>
      <c r="C123" s="44">
        <v>1261.6982442996184</v>
      </c>
      <c r="D123" s="44">
        <v>3316.0491094526296</v>
      </c>
      <c r="E123" s="44">
        <v>0.37955079313225554</v>
      </c>
      <c r="F123" s="397"/>
      <c r="G123" s="44">
        <v>0</v>
      </c>
      <c r="H123" s="45">
        <v>0</v>
      </c>
      <c r="I123" s="40">
        <f t="shared" si="24"/>
        <v>4666.0000000000009</v>
      </c>
    </row>
    <row r="124" spans="1:9" ht="15">
      <c r="A124" s="27" t="s">
        <v>19</v>
      </c>
      <c r="B124" s="41">
        <v>7.1570598755336229E-4</v>
      </c>
      <c r="C124" s="41">
        <v>1.4552987539437887</v>
      </c>
      <c r="D124" s="41">
        <v>635.56764395945106</v>
      </c>
      <c r="E124" s="41">
        <v>0</v>
      </c>
      <c r="F124" s="397"/>
      <c r="G124" s="41">
        <v>0</v>
      </c>
      <c r="H124" s="42">
        <v>0</v>
      </c>
      <c r="I124" s="43">
        <f>SUM(B124:H124)</f>
        <v>637.0236584193824</v>
      </c>
    </row>
    <row r="125" spans="1:9" ht="15">
      <c r="A125" s="28" t="s">
        <v>20</v>
      </c>
      <c r="B125" s="44">
        <v>8.8689696828275907E-4</v>
      </c>
      <c r="C125" s="44">
        <v>7.0986923772696793</v>
      </c>
      <c r="D125" s="44">
        <v>3100.1876262092032</v>
      </c>
      <c r="E125" s="44">
        <v>0</v>
      </c>
      <c r="F125" s="397"/>
      <c r="G125" s="44">
        <v>0</v>
      </c>
      <c r="H125" s="45">
        <v>0</v>
      </c>
      <c r="I125" s="40">
        <f t="shared" si="24"/>
        <v>3107.2872054834411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59</v>
      </c>
      <c r="B127" s="44">
        <v>0</v>
      </c>
      <c r="C127" s="44">
        <v>0</v>
      </c>
      <c r="D127" s="44">
        <v>0</v>
      </c>
      <c r="E127" s="44">
        <v>0</v>
      </c>
      <c r="F127" s="397"/>
      <c r="G127" s="44">
        <v>0</v>
      </c>
      <c r="H127" s="45">
        <v>0</v>
      </c>
      <c r="I127" s="40">
        <f t="shared" si="24"/>
        <v>0</v>
      </c>
    </row>
    <row r="128" spans="1:9" ht="15">
      <c r="A128" s="27" t="s">
        <v>22</v>
      </c>
      <c r="B128" s="41">
        <v>0</v>
      </c>
      <c r="C128" s="41">
        <v>0</v>
      </c>
      <c r="D128" s="41">
        <v>0</v>
      </c>
      <c r="E128" s="41">
        <v>0</v>
      </c>
      <c r="F128" s="397"/>
      <c r="G128" s="41">
        <v>0</v>
      </c>
      <c r="H128" s="42">
        <v>0</v>
      </c>
      <c r="I128" s="43">
        <f t="shared" si="24"/>
        <v>0</v>
      </c>
    </row>
    <row r="129" spans="1:9" ht="15">
      <c r="A129" s="29" t="s">
        <v>23</v>
      </c>
      <c r="B129" s="44">
        <v>0</v>
      </c>
      <c r="C129" s="44">
        <v>0</v>
      </c>
      <c r="D129" s="44">
        <v>0</v>
      </c>
      <c r="E129" s="44">
        <v>0</v>
      </c>
      <c r="F129" s="397"/>
      <c r="G129" s="44">
        <v>0</v>
      </c>
      <c r="H129" s="45">
        <v>0</v>
      </c>
      <c r="I129" s="40">
        <f t="shared" si="24"/>
        <v>0</v>
      </c>
    </row>
    <row r="130" spans="1:9" ht="15">
      <c r="A130" s="27" t="s">
        <v>24</v>
      </c>
      <c r="B130" s="41">
        <v>5.0361866756735915E-2</v>
      </c>
      <c r="C130" s="41">
        <v>0</v>
      </c>
      <c r="D130" s="41">
        <v>0.2664381332432641</v>
      </c>
      <c r="E130" s="41">
        <v>0</v>
      </c>
      <c r="F130" s="397"/>
      <c r="G130" s="41">
        <v>0</v>
      </c>
      <c r="H130" s="42">
        <v>0</v>
      </c>
      <c r="I130" s="43">
        <f t="shared" si="24"/>
        <v>0.31680000000000003</v>
      </c>
    </row>
    <row r="131" spans="1:9" ht="15.75" thickBot="1">
      <c r="A131" s="29" t="s">
        <v>25</v>
      </c>
      <c r="B131" s="44">
        <v>24.582038984182535</v>
      </c>
      <c r="C131" s="44">
        <v>0</v>
      </c>
      <c r="D131" s="44">
        <v>0</v>
      </c>
      <c r="E131" s="44">
        <v>2188.1965981258491</v>
      </c>
      <c r="F131" s="398"/>
      <c r="G131" s="44">
        <v>708.34776288996852</v>
      </c>
      <c r="H131" s="45">
        <v>0</v>
      </c>
      <c r="I131" s="40">
        <f t="shared" si="24"/>
        <v>2921.1264000000001</v>
      </c>
    </row>
    <row r="132" spans="1:9" ht="15">
      <c r="A132" s="30" t="s">
        <v>26</v>
      </c>
      <c r="B132" s="46">
        <f>SUM(B111:B131)</f>
        <v>112.50808531899216</v>
      </c>
      <c r="C132" s="46">
        <f t="shared" ref="C132:D132" si="25">SUM(C111:C131)</f>
        <v>1270.2522354308317</v>
      </c>
      <c r="D132" s="46">
        <f t="shared" si="25"/>
        <v>9520.0698313440498</v>
      </c>
      <c r="E132" s="46">
        <f>SUM(E111:E131)</f>
        <v>2188.5761489189813</v>
      </c>
      <c r="F132" s="46">
        <f t="shared" ref="F132:H132" si="26">SUM(F111:F131)</f>
        <v>0</v>
      </c>
      <c r="G132" s="46">
        <f t="shared" si="26"/>
        <v>708.34776288996852</v>
      </c>
      <c r="H132" s="47">
        <f t="shared" si="26"/>
        <v>0</v>
      </c>
      <c r="I132" s="48">
        <f>SUM(I111:I131)</f>
        <v>13799.754063902827</v>
      </c>
    </row>
    <row r="133" spans="1:9" ht="15" thickBot="1">
      <c r="A133" s="31" t="s">
        <v>86</v>
      </c>
      <c r="B133" s="49">
        <f>IF($I132=0,"-",B132/$I132)</f>
        <v>8.1529051023662077E-3</v>
      </c>
      <c r="C133" s="49">
        <f t="shared" ref="C133:H133" si="27">IF($I132=0,"-",C132/$I132)</f>
        <v>9.2048903882536351E-2</v>
      </c>
      <c r="D133" s="49">
        <f t="shared" si="27"/>
        <v>0.68987242723741682</v>
      </c>
      <c r="E133" s="49">
        <f t="shared" si="27"/>
        <v>0.15859530095857458</v>
      </c>
      <c r="F133" s="49">
        <f t="shared" si="27"/>
        <v>0</v>
      </c>
      <c r="G133" s="49">
        <f t="shared" si="27"/>
        <v>5.1330462819105825E-2</v>
      </c>
      <c r="H133" s="49">
        <f t="shared" si="27"/>
        <v>0</v>
      </c>
      <c r="I133" s="49">
        <f>SUM(B133:H133)</f>
        <v>0.99999999999999978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1175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1175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8">SUM(B138:H138)</f>
        <v>0</v>
      </c>
    </row>
    <row r="139" spans="1:9" ht="15">
      <c r="A139" s="28" t="s">
        <v>9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28"/>
        <v>0</v>
      </c>
    </row>
    <row r="140" spans="1:9" ht="15">
      <c r="A140" s="27" t="s">
        <v>10</v>
      </c>
      <c r="B140" s="41">
        <v>0</v>
      </c>
      <c r="C140" s="41">
        <v>0</v>
      </c>
      <c r="D140" s="41">
        <v>306</v>
      </c>
      <c r="E140" s="41">
        <v>0</v>
      </c>
      <c r="F140" s="397"/>
      <c r="G140" s="41">
        <v>0</v>
      </c>
      <c r="H140" s="42">
        <v>0</v>
      </c>
      <c r="I140" s="43">
        <f t="shared" si="28"/>
        <v>306</v>
      </c>
    </row>
    <row r="141" spans="1:9" ht="15">
      <c r="A141" s="28" t="s">
        <v>11</v>
      </c>
      <c r="B141" s="44">
        <v>0</v>
      </c>
      <c r="C141" s="44">
        <v>0</v>
      </c>
      <c r="D141" s="44">
        <v>0</v>
      </c>
      <c r="E141" s="44">
        <v>0</v>
      </c>
      <c r="F141" s="397"/>
      <c r="G141" s="44">
        <v>0</v>
      </c>
      <c r="H141" s="45">
        <v>0</v>
      </c>
      <c r="I141" s="40">
        <f t="shared" si="28"/>
        <v>0</v>
      </c>
    </row>
    <row r="142" spans="1:9" ht="15">
      <c r="A142" s="27" t="s">
        <v>12</v>
      </c>
      <c r="B142" s="41">
        <v>0</v>
      </c>
      <c r="C142" s="41">
        <v>0</v>
      </c>
      <c r="D142" s="41">
        <v>0</v>
      </c>
      <c r="E142" s="41">
        <v>0</v>
      </c>
      <c r="F142" s="397"/>
      <c r="G142" s="41">
        <v>0</v>
      </c>
      <c r="H142" s="42">
        <v>0</v>
      </c>
      <c r="I142" s="43">
        <f t="shared" si="28"/>
        <v>0</v>
      </c>
    </row>
    <row r="143" spans="1:9" ht="15">
      <c r="A143" s="28" t="s">
        <v>13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28"/>
        <v>0</v>
      </c>
    </row>
    <row r="144" spans="1:9" ht="15">
      <c r="A144" s="27" t="s">
        <v>14</v>
      </c>
      <c r="B144" s="41">
        <v>0</v>
      </c>
      <c r="C144" s="41">
        <v>0</v>
      </c>
      <c r="D144" s="41">
        <v>2.9232811919081185</v>
      </c>
      <c r="E144" s="41">
        <v>3.1975577639381001</v>
      </c>
      <c r="F144" s="397"/>
      <c r="G144" s="41">
        <v>0</v>
      </c>
      <c r="H144" s="42">
        <v>0</v>
      </c>
      <c r="I144" s="43">
        <f t="shared" si="28"/>
        <v>6.1208389558462191</v>
      </c>
    </row>
    <row r="145" spans="1:9" ht="15">
      <c r="A145" s="28" t="s">
        <v>15</v>
      </c>
      <c r="B145" s="44">
        <v>0.46860000000000002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8"/>
        <v>0.46860000000000002</v>
      </c>
    </row>
    <row r="146" spans="1:9" ht="15">
      <c r="A146" s="27" t="s">
        <v>16</v>
      </c>
      <c r="B146" s="41">
        <v>21.171664017669563</v>
      </c>
      <c r="C146" s="41">
        <v>179.34277261510152</v>
      </c>
      <c r="D146" s="41">
        <v>10.485563367228906</v>
      </c>
      <c r="E146" s="41">
        <v>0</v>
      </c>
      <c r="F146" s="397"/>
      <c r="G146" s="41">
        <v>0</v>
      </c>
      <c r="H146" s="42">
        <v>0</v>
      </c>
      <c r="I146" s="43">
        <f t="shared" si="28"/>
        <v>211</v>
      </c>
    </row>
    <row r="147" spans="1:9" ht="15">
      <c r="A147" s="28" t="s">
        <v>17</v>
      </c>
      <c r="B147" s="44">
        <v>0</v>
      </c>
      <c r="C147" s="44">
        <v>0</v>
      </c>
      <c r="D147" s="44">
        <v>0</v>
      </c>
      <c r="E147" s="44">
        <v>0</v>
      </c>
      <c r="F147" s="397"/>
      <c r="G147" s="44">
        <v>0</v>
      </c>
      <c r="H147" s="45">
        <v>0</v>
      </c>
      <c r="I147" s="40">
        <f t="shared" si="28"/>
        <v>0</v>
      </c>
    </row>
    <row r="148" spans="1:9" ht="15">
      <c r="A148" s="27" t="s">
        <v>18</v>
      </c>
      <c r="B148" s="41">
        <v>0</v>
      </c>
      <c r="C148" s="41">
        <v>0</v>
      </c>
      <c r="D148" s="41">
        <v>0</v>
      </c>
      <c r="E148" s="41">
        <v>0</v>
      </c>
      <c r="F148" s="397"/>
      <c r="G148" s="41">
        <v>0</v>
      </c>
      <c r="H148" s="42">
        <v>0</v>
      </c>
      <c r="I148" s="43">
        <f t="shared" si="28"/>
        <v>0</v>
      </c>
    </row>
    <row r="149" spans="1:9" ht="15">
      <c r="A149" s="28" t="s">
        <v>139</v>
      </c>
      <c r="B149" s="44">
        <v>91.636040667204085</v>
      </c>
      <c r="C149" s="44">
        <v>4197.7636059840106</v>
      </c>
      <c r="D149" s="44">
        <v>873.60035334878535</v>
      </c>
      <c r="E149" s="44">
        <v>0</v>
      </c>
      <c r="F149" s="397"/>
      <c r="G149" s="44">
        <v>0</v>
      </c>
      <c r="H149" s="45">
        <v>0</v>
      </c>
      <c r="I149" s="40">
        <f>SUM(B149:H149)</f>
        <v>5163</v>
      </c>
    </row>
    <row r="150" spans="1:9" ht="15">
      <c r="A150" s="27" t="s">
        <v>19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8"/>
        <v>0</v>
      </c>
    </row>
    <row r="151" spans="1:9" ht="15">
      <c r="A151" s="28" t="s">
        <v>20</v>
      </c>
      <c r="B151" s="44">
        <v>0</v>
      </c>
      <c r="C151" s="44">
        <v>0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8"/>
        <v>0</v>
      </c>
    </row>
    <row r="152" spans="1:9" ht="15">
      <c r="A152" s="27" t="s">
        <v>21</v>
      </c>
      <c r="B152" s="41">
        <v>0</v>
      </c>
      <c r="C152" s="41">
        <v>1617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1617</v>
      </c>
    </row>
    <row r="153" spans="1:9" ht="15">
      <c r="A153" s="29" t="s">
        <v>59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8"/>
        <v>0</v>
      </c>
    </row>
    <row r="154" spans="1:9" ht="15">
      <c r="A154" s="27" t="s">
        <v>22</v>
      </c>
      <c r="B154" s="41">
        <v>0</v>
      </c>
      <c r="C154" s="41">
        <v>1808</v>
      </c>
      <c r="D154" s="41">
        <v>0</v>
      </c>
      <c r="E154" s="41">
        <v>0</v>
      </c>
      <c r="F154" s="397"/>
      <c r="G154" s="41">
        <v>0</v>
      </c>
      <c r="H154" s="42">
        <v>0</v>
      </c>
      <c r="I154" s="43">
        <f t="shared" si="28"/>
        <v>1808</v>
      </c>
    </row>
    <row r="155" spans="1:9" ht="15">
      <c r="A155" s="29" t="s">
        <v>23</v>
      </c>
      <c r="B155" s="44">
        <v>0</v>
      </c>
      <c r="C155" s="44">
        <v>0</v>
      </c>
      <c r="D155" s="44">
        <v>0</v>
      </c>
      <c r="E155" s="44">
        <v>0</v>
      </c>
      <c r="F155" s="397"/>
      <c r="G155" s="44">
        <v>0</v>
      </c>
      <c r="H155" s="45">
        <v>0</v>
      </c>
      <c r="I155" s="40">
        <f t="shared" si="28"/>
        <v>0</v>
      </c>
    </row>
    <row r="156" spans="1:9" ht="15">
      <c r="A156" s="27" t="s">
        <v>24</v>
      </c>
      <c r="B156" s="41">
        <v>104.75555395152203</v>
      </c>
      <c r="C156" s="41">
        <v>0</v>
      </c>
      <c r="D156" s="41">
        <v>4.292046048477971</v>
      </c>
      <c r="E156" s="41">
        <v>0</v>
      </c>
      <c r="F156" s="397"/>
      <c r="G156" s="41">
        <v>0</v>
      </c>
      <c r="H156" s="42">
        <v>0</v>
      </c>
      <c r="I156" s="43">
        <f t="shared" si="28"/>
        <v>109.0476</v>
      </c>
    </row>
    <row r="157" spans="1:9" ht="15.75" thickBot="1">
      <c r="A157" s="29" t="s">
        <v>25</v>
      </c>
      <c r="B157" s="44">
        <v>20.146816839007954</v>
      </c>
      <c r="C157" s="44">
        <v>0.11088464985006444</v>
      </c>
      <c r="D157" s="44">
        <v>92.500898943672482</v>
      </c>
      <c r="E157" s="44">
        <v>2051.9001166229691</v>
      </c>
      <c r="F157" s="398"/>
      <c r="G157" s="44">
        <v>39.150597745811488</v>
      </c>
      <c r="H157" s="45">
        <v>243.17188519868876</v>
      </c>
      <c r="I157" s="40">
        <f t="shared" si="28"/>
        <v>2446.9811999999997</v>
      </c>
    </row>
    <row r="158" spans="1:9" ht="15">
      <c r="A158" s="30" t="s">
        <v>26</v>
      </c>
      <c r="B158" s="46">
        <f>SUM(B137:B157)</f>
        <v>238.17867547540362</v>
      </c>
      <c r="C158" s="46">
        <f t="shared" ref="C158:H158" si="29">SUM(C137:C157)</f>
        <v>8977.2172632489619</v>
      </c>
      <c r="D158" s="46">
        <f t="shared" si="29"/>
        <v>1289.8021429000728</v>
      </c>
      <c r="E158" s="46">
        <f t="shared" si="29"/>
        <v>2055.0976743869073</v>
      </c>
      <c r="F158" s="46">
        <f t="shared" si="29"/>
        <v>0</v>
      </c>
      <c r="G158" s="46">
        <f t="shared" si="29"/>
        <v>39.150597745811488</v>
      </c>
      <c r="H158" s="47">
        <f t="shared" si="29"/>
        <v>243.17188519868876</v>
      </c>
      <c r="I158" s="48">
        <f>SUM(I137:I157)</f>
        <v>12842.618238955845</v>
      </c>
    </row>
    <row r="159" spans="1:9" ht="15" thickBot="1">
      <c r="A159" s="31" t="s">
        <v>86</v>
      </c>
      <c r="B159" s="49">
        <f>IF($I158=0,"-",B158/$I158)</f>
        <v>1.8545959324161025E-2</v>
      </c>
      <c r="C159" s="49">
        <f t="shared" ref="C159:H159" si="30">IF($I158=0,"-",C158/$I158)</f>
        <v>0.69901768441719592</v>
      </c>
      <c r="D159" s="49">
        <f t="shared" si="30"/>
        <v>0.10043140105089184</v>
      </c>
      <c r="E159" s="49">
        <f t="shared" si="30"/>
        <v>0.16002170555480086</v>
      </c>
      <c r="F159" s="49">
        <f t="shared" si="30"/>
        <v>0</v>
      </c>
      <c r="G159" s="49">
        <f t="shared" si="30"/>
        <v>3.0484903481016799E-3</v>
      </c>
      <c r="H159" s="49">
        <f t="shared" si="30"/>
        <v>1.8934759304848694E-2</v>
      </c>
      <c r="I159" s="49">
        <f>SUM(B159:H159)</f>
        <v>1.0000000000000002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8" t="s">
        <v>9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1"/>
        <v>0</v>
      </c>
    </row>
    <row r="166" spans="1:9" ht="15">
      <c r="A166" s="27" t="s">
        <v>10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1"/>
        <v>0</v>
      </c>
    </row>
    <row r="167" spans="1:9" ht="15">
      <c r="A167" s="28" t="s">
        <v>11</v>
      </c>
      <c r="B167" s="44">
        <v>0</v>
      </c>
      <c r="C167" s="44">
        <v>0</v>
      </c>
      <c r="D167" s="44">
        <v>0</v>
      </c>
      <c r="E167" s="44">
        <v>0</v>
      </c>
      <c r="F167" s="397"/>
      <c r="G167" s="44">
        <v>0</v>
      </c>
      <c r="H167" s="45">
        <v>0</v>
      </c>
      <c r="I167" s="40">
        <f t="shared" si="31"/>
        <v>0</v>
      </c>
    </row>
    <row r="168" spans="1:9" ht="15">
      <c r="A168" s="27" t="s">
        <v>12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31"/>
        <v>0</v>
      </c>
    </row>
    <row r="169" spans="1:9" ht="15">
      <c r="A169" s="28" t="s">
        <v>13</v>
      </c>
      <c r="B169" s="44">
        <v>0</v>
      </c>
      <c r="C169" s="44">
        <v>0</v>
      </c>
      <c r="D169" s="44">
        <v>0</v>
      </c>
      <c r="E169" s="44">
        <v>0</v>
      </c>
      <c r="F169" s="397"/>
      <c r="G169" s="44">
        <v>0</v>
      </c>
      <c r="H169" s="45">
        <v>0</v>
      </c>
      <c r="I169" s="40">
        <f t="shared" si="31"/>
        <v>0</v>
      </c>
    </row>
    <row r="170" spans="1:9" ht="15">
      <c r="A170" s="27" t="s">
        <v>14</v>
      </c>
      <c r="B170" s="41">
        <v>0</v>
      </c>
      <c r="C170" s="41">
        <v>0</v>
      </c>
      <c r="D170" s="41">
        <v>0</v>
      </c>
      <c r="E170" s="41">
        <v>0.37380724920158515</v>
      </c>
      <c r="F170" s="397"/>
      <c r="G170" s="41">
        <v>0</v>
      </c>
      <c r="H170" s="42">
        <v>0</v>
      </c>
      <c r="I170" s="43">
        <f t="shared" si="31"/>
        <v>0.37380724920158515</v>
      </c>
    </row>
    <row r="171" spans="1:9" ht="15">
      <c r="A171" s="28" t="s">
        <v>15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1"/>
        <v>0</v>
      </c>
    </row>
    <row r="172" spans="1:9" ht="15">
      <c r="A172" s="27" t="s">
        <v>16</v>
      </c>
      <c r="B172" s="41">
        <v>1.1434141413344172</v>
      </c>
      <c r="C172" s="41">
        <v>0</v>
      </c>
      <c r="D172" s="41">
        <v>2.8565858586655826</v>
      </c>
      <c r="E172" s="41">
        <v>0</v>
      </c>
      <c r="F172" s="397"/>
      <c r="G172" s="41">
        <v>0</v>
      </c>
      <c r="H172" s="42">
        <v>0</v>
      </c>
      <c r="I172" s="43">
        <f>SUM(B172:H172)</f>
        <v>4</v>
      </c>
    </row>
    <row r="173" spans="1:9" ht="15">
      <c r="A173" s="28" t="s">
        <v>17</v>
      </c>
      <c r="B173" s="44">
        <v>0</v>
      </c>
      <c r="C173" s="44">
        <v>0</v>
      </c>
      <c r="D173" s="44">
        <v>204</v>
      </c>
      <c r="E173" s="44">
        <v>0</v>
      </c>
      <c r="F173" s="397"/>
      <c r="G173" s="44">
        <v>0</v>
      </c>
      <c r="H173" s="45">
        <v>0</v>
      </c>
      <c r="I173" s="40">
        <f t="shared" si="31"/>
        <v>204</v>
      </c>
    </row>
    <row r="174" spans="1:9" ht="15">
      <c r="A174" s="27" t="s">
        <v>18</v>
      </c>
      <c r="B174" s="41">
        <v>0</v>
      </c>
      <c r="C174" s="41">
        <v>0</v>
      </c>
      <c r="D174" s="41">
        <v>0</v>
      </c>
      <c r="E174" s="41">
        <v>0</v>
      </c>
      <c r="F174" s="397"/>
      <c r="G174" s="41">
        <v>0</v>
      </c>
      <c r="H174" s="42">
        <v>0</v>
      </c>
      <c r="I174" s="43">
        <f t="shared" si="31"/>
        <v>0</v>
      </c>
    </row>
    <row r="175" spans="1:9" ht="15">
      <c r="A175" s="28" t="s">
        <v>139</v>
      </c>
      <c r="B175" s="44">
        <v>48.686802124346251</v>
      </c>
      <c r="C175" s="44">
        <v>25.357709439763674</v>
      </c>
      <c r="D175" s="44">
        <v>843.95548843589006</v>
      </c>
      <c r="E175" s="44">
        <v>0</v>
      </c>
      <c r="F175" s="397"/>
      <c r="G175" s="44">
        <v>0</v>
      </c>
      <c r="H175" s="45">
        <v>0</v>
      </c>
      <c r="I175" s="40">
        <f>SUM(B175:H175)</f>
        <v>918</v>
      </c>
    </row>
    <row r="176" spans="1:9" ht="15">
      <c r="A176" s="27" t="s">
        <v>19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1"/>
        <v>0</v>
      </c>
    </row>
    <row r="177" spans="1:9" ht="15">
      <c r="A177" s="28" t="s">
        <v>20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1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59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1"/>
        <v>0</v>
      </c>
    </row>
    <row r="180" spans="1:9" ht="15">
      <c r="A180" s="27" t="s">
        <v>22</v>
      </c>
      <c r="B180" s="41">
        <v>0</v>
      </c>
      <c r="C180" s="41">
        <v>0</v>
      </c>
      <c r="D180" s="41">
        <v>0</v>
      </c>
      <c r="E180" s="41">
        <v>0</v>
      </c>
      <c r="F180" s="397"/>
      <c r="G180" s="41">
        <v>0</v>
      </c>
      <c r="H180" s="42">
        <v>0</v>
      </c>
      <c r="I180" s="43">
        <f t="shared" si="31"/>
        <v>0</v>
      </c>
    </row>
    <row r="181" spans="1:9" ht="15">
      <c r="A181" s="29" t="s">
        <v>23</v>
      </c>
      <c r="B181" s="44">
        <v>0</v>
      </c>
      <c r="C181" s="44">
        <v>0</v>
      </c>
      <c r="D181" s="44">
        <v>0</v>
      </c>
      <c r="E181" s="44">
        <v>0</v>
      </c>
      <c r="F181" s="397"/>
      <c r="G181" s="44">
        <v>0</v>
      </c>
      <c r="H181" s="45">
        <v>0</v>
      </c>
      <c r="I181" s="40">
        <f t="shared" si="31"/>
        <v>0</v>
      </c>
    </row>
    <row r="182" spans="1:9" ht="15">
      <c r="A182" s="27" t="s">
        <v>24</v>
      </c>
      <c r="B182" s="41">
        <v>0</v>
      </c>
      <c r="C182" s="41">
        <v>0</v>
      </c>
      <c r="D182" s="41">
        <v>0</v>
      </c>
      <c r="E182" s="41">
        <v>0</v>
      </c>
      <c r="F182" s="397"/>
      <c r="G182" s="41">
        <v>0</v>
      </c>
      <c r="H182" s="42">
        <v>0</v>
      </c>
      <c r="I182" s="43">
        <f t="shared" si="31"/>
        <v>0</v>
      </c>
    </row>
    <row r="183" spans="1:9" ht="15.75" thickBot="1">
      <c r="A183" s="29" t="s">
        <v>25</v>
      </c>
      <c r="B183" s="44">
        <v>7.5635304928511795</v>
      </c>
      <c r="C183" s="44">
        <v>0</v>
      </c>
      <c r="D183" s="44">
        <v>186.98153972487151</v>
      </c>
      <c r="E183" s="44">
        <v>196.70599196395614</v>
      </c>
      <c r="F183" s="398"/>
      <c r="G183" s="44">
        <v>17.592643989708684</v>
      </c>
      <c r="H183" s="45">
        <v>56.21869382861253</v>
      </c>
      <c r="I183" s="40">
        <f t="shared" si="31"/>
        <v>465.06240000000003</v>
      </c>
    </row>
    <row r="184" spans="1:9" ht="15">
      <c r="A184" s="30" t="s">
        <v>26</v>
      </c>
      <c r="B184" s="46">
        <f>SUM(B163:B183)</f>
        <v>57.393746758531847</v>
      </c>
      <c r="C184" s="46">
        <f t="shared" ref="C184:D184" si="32">SUM(C163:C183)</f>
        <v>25.357709439763674</v>
      </c>
      <c r="D184" s="46">
        <f t="shared" si="32"/>
        <v>1237.7936140194272</v>
      </c>
      <c r="E184" s="46">
        <f>SUM(E163:E183)</f>
        <v>197.07979921315771</v>
      </c>
      <c r="F184" s="46">
        <f t="shared" ref="F184:H184" si="33">SUM(F163:F183)</f>
        <v>0</v>
      </c>
      <c r="G184" s="46">
        <f t="shared" si="33"/>
        <v>17.592643989708684</v>
      </c>
      <c r="H184" s="47">
        <f t="shared" si="33"/>
        <v>56.21869382861253</v>
      </c>
      <c r="I184" s="48">
        <f>SUM(I163:I183)</f>
        <v>1591.4362072492015</v>
      </c>
    </row>
    <row r="185" spans="1:9" ht="15" thickBot="1">
      <c r="A185" s="31" t="s">
        <v>86</v>
      </c>
      <c r="B185" s="49">
        <f>IF($I184=0,"-",B184/$I184)</f>
        <v>3.6064120256341897E-2</v>
      </c>
      <c r="C185" s="49">
        <f t="shared" ref="C185:H185" si="34">IF($I184=0,"-",C184/$I184)</f>
        <v>1.593385228025853E-2</v>
      </c>
      <c r="D185" s="49">
        <f t="shared" si="34"/>
        <v>0.77778399685838129</v>
      </c>
      <c r="E185" s="49">
        <f t="shared" si="34"/>
        <v>0.12383769975537397</v>
      </c>
      <c r="F185" s="49">
        <f t="shared" si="34"/>
        <v>0</v>
      </c>
      <c r="G185" s="49">
        <f t="shared" si="34"/>
        <v>1.1054570651070947E-2</v>
      </c>
      <c r="H185" s="49">
        <f t="shared" si="34"/>
        <v>3.5325760198573447E-2</v>
      </c>
      <c r="I185" s="49">
        <f>SUM(B185:H185)</f>
        <v>1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500</v>
      </c>
      <c r="E189" s="38">
        <v>0</v>
      </c>
      <c r="F189" s="396"/>
      <c r="G189" s="38">
        <v>0</v>
      </c>
      <c r="H189" s="39">
        <v>0</v>
      </c>
      <c r="I189" s="40">
        <f>SUM(B189:H189)</f>
        <v>500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5">SUM(B190:H190)</f>
        <v>0</v>
      </c>
    </row>
    <row r="191" spans="1:9" ht="15">
      <c r="A191" s="28" t="s">
        <v>9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5"/>
        <v>0</v>
      </c>
    </row>
    <row r="192" spans="1:9" ht="15">
      <c r="A192" s="27" t="s">
        <v>10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5"/>
        <v>0</v>
      </c>
    </row>
    <row r="193" spans="1:9" ht="15">
      <c r="A193" s="28" t="s">
        <v>11</v>
      </c>
      <c r="B193" s="44">
        <v>0</v>
      </c>
      <c r="C193" s="44">
        <v>0</v>
      </c>
      <c r="D193" s="44">
        <v>0</v>
      </c>
      <c r="E193" s="44">
        <v>0</v>
      </c>
      <c r="F193" s="397"/>
      <c r="G193" s="44">
        <v>0</v>
      </c>
      <c r="H193" s="45">
        <v>0</v>
      </c>
      <c r="I193" s="40">
        <f t="shared" si="35"/>
        <v>0</v>
      </c>
    </row>
    <row r="194" spans="1:9" ht="15">
      <c r="A194" s="27" t="s">
        <v>12</v>
      </c>
      <c r="B194" s="41">
        <v>0</v>
      </c>
      <c r="C194" s="41">
        <v>0</v>
      </c>
      <c r="D194" s="41">
        <v>0</v>
      </c>
      <c r="E194" s="41">
        <v>0</v>
      </c>
      <c r="F194" s="397"/>
      <c r="G194" s="41">
        <v>0</v>
      </c>
      <c r="H194" s="42">
        <v>0</v>
      </c>
      <c r="I194" s="43">
        <f t="shared" si="35"/>
        <v>0</v>
      </c>
    </row>
    <row r="195" spans="1:9" ht="15">
      <c r="A195" s="28" t="s">
        <v>13</v>
      </c>
      <c r="B195" s="44">
        <v>0</v>
      </c>
      <c r="C195" s="44">
        <v>0</v>
      </c>
      <c r="D195" s="44">
        <v>0</v>
      </c>
      <c r="E195" s="44">
        <v>0</v>
      </c>
      <c r="F195" s="397"/>
      <c r="G195" s="44">
        <v>0</v>
      </c>
      <c r="H195" s="45">
        <v>0</v>
      </c>
      <c r="I195" s="40">
        <f t="shared" si="35"/>
        <v>0</v>
      </c>
    </row>
    <row r="196" spans="1:9" ht="15">
      <c r="A196" s="27" t="s">
        <v>14</v>
      </c>
      <c r="B196" s="41">
        <v>0</v>
      </c>
      <c r="C196" s="41">
        <v>0</v>
      </c>
      <c r="D196" s="41">
        <v>0</v>
      </c>
      <c r="E196" s="41">
        <v>4.9041068677962798</v>
      </c>
      <c r="F196" s="397"/>
      <c r="G196" s="41">
        <v>0</v>
      </c>
      <c r="H196" s="42">
        <v>0</v>
      </c>
      <c r="I196" s="43">
        <f t="shared" si="35"/>
        <v>4.9041068677962798</v>
      </c>
    </row>
    <row r="197" spans="1:9" ht="15">
      <c r="A197" s="28" t="s">
        <v>15</v>
      </c>
      <c r="B197" s="44">
        <v>0.45171758755550323</v>
      </c>
      <c r="C197" s="44">
        <v>0.14030052636221954</v>
      </c>
      <c r="D197" s="44">
        <v>6.5647818860822769</v>
      </c>
      <c r="E197" s="44">
        <v>0</v>
      </c>
      <c r="F197" s="397"/>
      <c r="G197" s="44">
        <v>0</v>
      </c>
      <c r="H197" s="45">
        <v>0</v>
      </c>
      <c r="I197" s="40">
        <f t="shared" si="35"/>
        <v>7.1567999999999996</v>
      </c>
    </row>
    <row r="198" spans="1:9" ht="15">
      <c r="A198" s="27" t="s">
        <v>16</v>
      </c>
      <c r="B198" s="41">
        <v>29.070231380464975</v>
      </c>
      <c r="C198" s="41">
        <v>12.915305378283053</v>
      </c>
      <c r="D198" s="41">
        <v>587.01446324125197</v>
      </c>
      <c r="E198" s="41">
        <v>0</v>
      </c>
      <c r="F198" s="397"/>
      <c r="G198" s="41">
        <v>0</v>
      </c>
      <c r="H198" s="42">
        <v>0</v>
      </c>
      <c r="I198" s="43">
        <f>SUM(B198:H198)</f>
        <v>629</v>
      </c>
    </row>
    <row r="199" spans="1:9" ht="15">
      <c r="A199" s="28" t="s">
        <v>17</v>
      </c>
      <c r="B199" s="44">
        <v>28.294527014002501</v>
      </c>
      <c r="C199" s="44">
        <v>0</v>
      </c>
      <c r="D199" s="44">
        <v>204.70547298599752</v>
      </c>
      <c r="E199" s="44">
        <v>0</v>
      </c>
      <c r="F199" s="397"/>
      <c r="G199" s="44">
        <v>0</v>
      </c>
      <c r="H199" s="45">
        <v>0</v>
      </c>
      <c r="I199" s="40">
        <f t="shared" si="35"/>
        <v>233.00000000000003</v>
      </c>
    </row>
    <row r="200" spans="1:9" ht="15">
      <c r="A200" s="27" t="s">
        <v>18</v>
      </c>
      <c r="B200" s="41">
        <v>0</v>
      </c>
      <c r="C200" s="41">
        <v>0</v>
      </c>
      <c r="D200" s="41">
        <v>0</v>
      </c>
      <c r="E200" s="41">
        <v>0</v>
      </c>
      <c r="F200" s="397"/>
      <c r="G200" s="41">
        <v>0</v>
      </c>
      <c r="H200" s="42">
        <v>0</v>
      </c>
      <c r="I200" s="43">
        <f t="shared" si="35"/>
        <v>0</v>
      </c>
    </row>
    <row r="201" spans="1:9" ht="15">
      <c r="A201" s="28" t="s">
        <v>139</v>
      </c>
      <c r="B201" s="44">
        <v>331.88362293131661</v>
      </c>
      <c r="C201" s="44">
        <v>17.830901432894123</v>
      </c>
      <c r="D201" s="44">
        <v>1856.7092480672518</v>
      </c>
      <c r="E201" s="44">
        <v>141.57622756853723</v>
      </c>
      <c r="F201" s="397"/>
      <c r="G201" s="44">
        <v>0</v>
      </c>
      <c r="H201" s="45">
        <v>0</v>
      </c>
      <c r="I201" s="40">
        <f>SUM(B201:H201)</f>
        <v>2348</v>
      </c>
    </row>
    <row r="202" spans="1:9" ht="15">
      <c r="A202" s="27" t="s">
        <v>19</v>
      </c>
      <c r="B202" s="41">
        <v>0</v>
      </c>
      <c r="C202" s="41">
        <v>0</v>
      </c>
      <c r="D202" s="41">
        <v>0</v>
      </c>
      <c r="E202" s="41">
        <v>0</v>
      </c>
      <c r="F202" s="397"/>
      <c r="G202" s="41">
        <v>0</v>
      </c>
      <c r="H202" s="42">
        <v>0</v>
      </c>
      <c r="I202" s="43">
        <f>SUM(B202:H202)</f>
        <v>0</v>
      </c>
    </row>
    <row r="203" spans="1:9" ht="15">
      <c r="A203" s="28" t="s">
        <v>20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5"/>
        <v>0</v>
      </c>
    </row>
    <row r="204" spans="1:9" ht="15">
      <c r="A204" s="27" t="s">
        <v>21</v>
      </c>
      <c r="B204" s="41">
        <v>1.3405137418813968</v>
      </c>
      <c r="C204" s="41">
        <v>0</v>
      </c>
      <c r="D204" s="41">
        <v>1148.6594862581185</v>
      </c>
      <c r="E204" s="41">
        <v>0</v>
      </c>
      <c r="F204" s="397"/>
      <c r="G204" s="41">
        <v>0</v>
      </c>
      <c r="H204" s="42">
        <v>0</v>
      </c>
      <c r="I204" s="43">
        <f>SUM(B204:H204)</f>
        <v>1149.9999999999998</v>
      </c>
    </row>
    <row r="205" spans="1:9" ht="15">
      <c r="A205" s="29" t="s">
        <v>59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5"/>
        <v>0</v>
      </c>
    </row>
    <row r="206" spans="1:9" ht="15">
      <c r="A206" s="27" t="s">
        <v>22</v>
      </c>
      <c r="B206" s="41">
        <v>0</v>
      </c>
      <c r="C206" s="41">
        <v>0</v>
      </c>
      <c r="D206" s="41">
        <v>0</v>
      </c>
      <c r="E206" s="41">
        <v>0</v>
      </c>
      <c r="F206" s="397"/>
      <c r="G206" s="41">
        <v>0</v>
      </c>
      <c r="H206" s="42">
        <v>0</v>
      </c>
      <c r="I206" s="43">
        <f t="shared" si="35"/>
        <v>0</v>
      </c>
    </row>
    <row r="207" spans="1:9" ht="15">
      <c r="A207" s="29" t="s">
        <v>23</v>
      </c>
      <c r="B207" s="44">
        <v>0</v>
      </c>
      <c r="C207" s="44">
        <v>0</v>
      </c>
      <c r="D207" s="44">
        <v>0</v>
      </c>
      <c r="E207" s="44">
        <v>0</v>
      </c>
      <c r="F207" s="397"/>
      <c r="G207" s="44">
        <v>0</v>
      </c>
      <c r="H207" s="45">
        <v>0</v>
      </c>
      <c r="I207" s="40">
        <f t="shared" si="35"/>
        <v>0</v>
      </c>
    </row>
    <row r="208" spans="1:9" ht="15">
      <c r="A208" s="27" t="s">
        <v>24</v>
      </c>
      <c r="B208" s="41">
        <v>1.3644000000000001</v>
      </c>
      <c r="C208" s="41">
        <v>0</v>
      </c>
      <c r="D208" s="41">
        <v>0</v>
      </c>
      <c r="E208" s="41">
        <v>0</v>
      </c>
      <c r="F208" s="397"/>
      <c r="G208" s="41">
        <v>0</v>
      </c>
      <c r="H208" s="42">
        <v>0</v>
      </c>
      <c r="I208" s="43">
        <f t="shared" si="35"/>
        <v>1.3644000000000001</v>
      </c>
    </row>
    <row r="209" spans="1:9" ht="15.75" thickBot="1">
      <c r="A209" s="29" t="s">
        <v>25</v>
      </c>
      <c r="B209" s="44">
        <v>2.2421210769901467</v>
      </c>
      <c r="C209" s="44">
        <v>0.79179131276130787</v>
      </c>
      <c r="D209" s="44">
        <v>600.3710055470749</v>
      </c>
      <c r="E209" s="44">
        <v>412.23157775646001</v>
      </c>
      <c r="F209" s="398"/>
      <c r="G209" s="44">
        <v>32.250072095822524</v>
      </c>
      <c r="H209" s="45">
        <v>1.9490322108912272</v>
      </c>
      <c r="I209" s="40">
        <f t="shared" si="35"/>
        <v>1049.8356000000001</v>
      </c>
    </row>
    <row r="210" spans="1:9" ht="15">
      <c r="A210" s="30" t="s">
        <v>26</v>
      </c>
      <c r="B210" s="46">
        <f>SUM(B189:B209)</f>
        <v>394.64713373221116</v>
      </c>
      <c r="C210" s="46">
        <f t="shared" ref="C210:D210" si="36">SUM(C189:C209)</f>
        <v>31.678298650300704</v>
      </c>
      <c r="D210" s="46">
        <f t="shared" si="36"/>
        <v>4904.0244579857763</v>
      </c>
      <c r="E210" s="46">
        <f>SUM(E189:E209)</f>
        <v>558.71191219279353</v>
      </c>
      <c r="F210" s="46">
        <f t="shared" ref="F210:H210" si="37">SUM(F189:F209)</f>
        <v>0</v>
      </c>
      <c r="G210" s="46">
        <f t="shared" si="37"/>
        <v>32.250072095822524</v>
      </c>
      <c r="H210" s="47">
        <f t="shared" si="37"/>
        <v>1.9490322108912272</v>
      </c>
      <c r="I210" s="48">
        <f>SUM(I189:I209)</f>
        <v>5923.2609068677966</v>
      </c>
    </row>
    <row r="211" spans="1:9" ht="15" thickBot="1">
      <c r="A211" s="31" t="s">
        <v>86</v>
      </c>
      <c r="B211" s="49">
        <f>IF($I210=0,"-",B210/$I210)</f>
        <v>6.662666729311767E-2</v>
      </c>
      <c r="C211" s="49">
        <f t="shared" ref="C211:F211" si="38">IF($I210=0,"-",C210/$I210)</f>
        <v>5.3481180634084372E-3</v>
      </c>
      <c r="D211" s="49">
        <f t="shared" si="38"/>
        <v>0.82792646400224335</v>
      </c>
      <c r="E211" s="49">
        <f>IF($I210=0,"-",E210/$I210)</f>
        <v>9.4325055231821414E-2</v>
      </c>
      <c r="F211" s="49">
        <f t="shared" si="38"/>
        <v>0</v>
      </c>
      <c r="G211" s="49">
        <f>IF($I210=0,"-",G210/$I210)</f>
        <v>5.4446482440828814E-3</v>
      </c>
      <c r="H211" s="49">
        <f>IF($I210=0,"-",H210/$I210)</f>
        <v>3.2904716532601125E-4</v>
      </c>
      <c r="I211" s="49">
        <f>SUM(B211:H211)</f>
        <v>0.99999999999999978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>
        <v>0</v>
      </c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8" t="s">
        <v>9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9"/>
        <v>0</v>
      </c>
    </row>
    <row r="218" spans="1:9" ht="15">
      <c r="A218" s="27" t="s">
        <v>10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9"/>
        <v>0</v>
      </c>
    </row>
    <row r="219" spans="1:9" ht="15">
      <c r="A219" s="28" t="s">
        <v>11</v>
      </c>
      <c r="B219" s="44">
        <v>0</v>
      </c>
      <c r="C219" s="44">
        <v>0</v>
      </c>
      <c r="D219" s="44">
        <v>0</v>
      </c>
      <c r="E219" s="44">
        <v>0</v>
      </c>
      <c r="F219" s="397"/>
      <c r="G219" s="44">
        <v>0</v>
      </c>
      <c r="H219" s="45">
        <v>0</v>
      </c>
      <c r="I219" s="40">
        <f t="shared" si="39"/>
        <v>0</v>
      </c>
    </row>
    <row r="220" spans="1:9" ht="15">
      <c r="A220" s="27" t="s">
        <v>12</v>
      </c>
      <c r="B220" s="41">
        <v>0</v>
      </c>
      <c r="C220" s="41">
        <v>0</v>
      </c>
      <c r="D220" s="41">
        <v>0</v>
      </c>
      <c r="E220" s="41">
        <v>12.645557262108598</v>
      </c>
      <c r="F220" s="397"/>
      <c r="G220" s="41">
        <v>0</v>
      </c>
      <c r="H220" s="42">
        <v>0</v>
      </c>
      <c r="I220" s="43">
        <f t="shared" si="39"/>
        <v>12.645557262108598</v>
      </c>
    </row>
    <row r="221" spans="1:9" ht="15">
      <c r="A221" s="28" t="s">
        <v>13</v>
      </c>
      <c r="B221" s="44">
        <v>0</v>
      </c>
      <c r="C221" s="44">
        <v>0</v>
      </c>
      <c r="D221" s="44">
        <v>0</v>
      </c>
      <c r="E221" s="44">
        <v>0</v>
      </c>
      <c r="F221" s="397"/>
      <c r="G221" s="44">
        <v>0</v>
      </c>
      <c r="H221" s="45">
        <v>0</v>
      </c>
      <c r="I221" s="40">
        <f t="shared" si="39"/>
        <v>0</v>
      </c>
    </row>
    <row r="222" spans="1:9" ht="15">
      <c r="A222" s="27" t="s">
        <v>14</v>
      </c>
      <c r="B222" s="41">
        <v>0</v>
      </c>
      <c r="C222" s="41">
        <v>0</v>
      </c>
      <c r="D222" s="41">
        <v>0</v>
      </c>
      <c r="E222" s="41">
        <v>6.1199171142114041E-3</v>
      </c>
      <c r="F222" s="397"/>
      <c r="G222" s="41">
        <v>0</v>
      </c>
      <c r="H222" s="42">
        <v>0</v>
      </c>
      <c r="I222" s="43">
        <f t="shared" si="39"/>
        <v>6.1199171142114041E-3</v>
      </c>
    </row>
    <row r="223" spans="1:9" ht="15">
      <c r="A223" s="28" t="s">
        <v>15</v>
      </c>
      <c r="B223" s="44">
        <v>0.277803950976027</v>
      </c>
      <c r="C223" s="44">
        <v>0.40379604902397298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9"/>
        <v>0.68159999999999998</v>
      </c>
    </row>
    <row r="224" spans="1:9" ht="15">
      <c r="A224" s="27" t="s">
        <v>16</v>
      </c>
      <c r="B224" s="41">
        <v>0</v>
      </c>
      <c r="C224" s="41">
        <v>0</v>
      </c>
      <c r="D224" s="41">
        <v>302</v>
      </c>
      <c r="E224" s="41">
        <v>0</v>
      </c>
      <c r="F224" s="397"/>
      <c r="G224" s="41">
        <v>0</v>
      </c>
      <c r="H224" s="42">
        <v>0</v>
      </c>
      <c r="I224" s="43">
        <f>SUM(B224:H224)</f>
        <v>302</v>
      </c>
    </row>
    <row r="225" spans="1:9" ht="15">
      <c r="A225" s="28" t="s">
        <v>17</v>
      </c>
      <c r="B225" s="44">
        <v>3.8682441216893877</v>
      </c>
      <c r="C225" s="44">
        <v>0</v>
      </c>
      <c r="D225" s="44">
        <v>15.321979124103862</v>
      </c>
      <c r="E225" s="44">
        <v>0.8097767542067531</v>
      </c>
      <c r="F225" s="397"/>
      <c r="G225" s="44">
        <v>0</v>
      </c>
      <c r="H225" s="45">
        <v>0</v>
      </c>
      <c r="I225" s="40">
        <f>SUM(B225:H225)</f>
        <v>20</v>
      </c>
    </row>
    <row r="226" spans="1:9" ht="15">
      <c r="A226" s="27" t="s">
        <v>18</v>
      </c>
      <c r="B226" s="41">
        <v>0</v>
      </c>
      <c r="C226" s="41">
        <v>0</v>
      </c>
      <c r="D226" s="41">
        <v>0</v>
      </c>
      <c r="E226" s="41">
        <v>0</v>
      </c>
      <c r="F226" s="397"/>
      <c r="G226" s="41">
        <v>0</v>
      </c>
      <c r="H226" s="42">
        <v>0</v>
      </c>
      <c r="I226" s="43">
        <f t="shared" si="39"/>
        <v>0</v>
      </c>
    </row>
    <row r="227" spans="1:9" ht="15">
      <c r="A227" s="28" t="s">
        <v>139</v>
      </c>
      <c r="B227" s="44">
        <v>289.9862815525629</v>
      </c>
      <c r="C227" s="44">
        <v>0</v>
      </c>
      <c r="D227" s="44">
        <v>136.93247455495592</v>
      </c>
      <c r="E227" s="44">
        <v>300.08124389248121</v>
      </c>
      <c r="F227" s="397"/>
      <c r="G227" s="44">
        <v>0</v>
      </c>
      <c r="H227" s="45">
        <v>0</v>
      </c>
      <c r="I227" s="40">
        <f>SUM(B227:H227)</f>
        <v>727</v>
      </c>
    </row>
    <row r="228" spans="1:9" ht="15">
      <c r="A228" s="27" t="s">
        <v>19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9"/>
        <v>0</v>
      </c>
    </row>
    <row r="229" spans="1:9" ht="15">
      <c r="A229" s="28" t="s">
        <v>20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9"/>
        <v>0</v>
      </c>
    </row>
    <row r="230" spans="1:9" ht="15">
      <c r="A230" s="27" t="s">
        <v>21</v>
      </c>
      <c r="B230" s="41">
        <v>1.0490977110376149E-2</v>
      </c>
      <c r="C230" s="41">
        <v>0</v>
      </c>
      <c r="D230" s="41">
        <v>8.9895090228896244</v>
      </c>
      <c r="E230" s="41">
        <v>0</v>
      </c>
      <c r="F230" s="397"/>
      <c r="G230" s="41">
        <v>0</v>
      </c>
      <c r="H230" s="42">
        <v>0</v>
      </c>
      <c r="I230" s="43">
        <f>SUM(B230:H230)</f>
        <v>9</v>
      </c>
    </row>
    <row r="231" spans="1:9" ht="15">
      <c r="A231" s="29" t="s">
        <v>59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9"/>
        <v>0</v>
      </c>
    </row>
    <row r="232" spans="1:9" ht="15">
      <c r="A232" s="27" t="s">
        <v>22</v>
      </c>
      <c r="B232" s="41">
        <v>0</v>
      </c>
      <c r="C232" s="41">
        <v>0</v>
      </c>
      <c r="D232" s="41">
        <v>0</v>
      </c>
      <c r="E232" s="41">
        <v>0</v>
      </c>
      <c r="F232" s="397"/>
      <c r="G232" s="41">
        <v>0</v>
      </c>
      <c r="H232" s="42">
        <v>0</v>
      </c>
      <c r="I232" s="43">
        <f t="shared" si="39"/>
        <v>0</v>
      </c>
    </row>
    <row r="233" spans="1:9" ht="15">
      <c r="A233" s="29" t="s">
        <v>23</v>
      </c>
      <c r="B233" s="44">
        <v>0</v>
      </c>
      <c r="C233" s="44">
        <v>0</v>
      </c>
      <c r="D233" s="44">
        <v>0</v>
      </c>
      <c r="E233" s="44">
        <v>0</v>
      </c>
      <c r="F233" s="397"/>
      <c r="G233" s="44">
        <v>0</v>
      </c>
      <c r="H233" s="45">
        <v>0</v>
      </c>
      <c r="I233" s="40">
        <f t="shared" si="39"/>
        <v>0</v>
      </c>
    </row>
    <row r="234" spans="1:9" ht="15">
      <c r="A234" s="27" t="s">
        <v>24</v>
      </c>
      <c r="B234" s="41">
        <v>131.73521043675552</v>
      </c>
      <c r="C234" s="41">
        <v>0</v>
      </c>
      <c r="D234" s="41">
        <v>30.336789563244469</v>
      </c>
      <c r="E234" s="41">
        <v>0</v>
      </c>
      <c r="F234" s="397"/>
      <c r="G234" s="41">
        <v>0</v>
      </c>
      <c r="H234" s="42">
        <v>0</v>
      </c>
      <c r="I234" s="43">
        <f t="shared" si="39"/>
        <v>162.072</v>
      </c>
    </row>
    <row r="235" spans="1:9" ht="15.75" thickBot="1">
      <c r="A235" s="29" t="s">
        <v>25</v>
      </c>
      <c r="B235" s="44">
        <v>86.705884664353405</v>
      </c>
      <c r="C235" s="44">
        <v>0</v>
      </c>
      <c r="D235" s="44">
        <v>319.49209388630641</v>
      </c>
      <c r="E235" s="44">
        <v>236.63782510253671</v>
      </c>
      <c r="F235" s="398"/>
      <c r="G235" s="44">
        <v>71.446917992936989</v>
      </c>
      <c r="H235" s="45">
        <v>8.3488783538663576</v>
      </c>
      <c r="I235" s="40">
        <f t="shared" si="39"/>
        <v>722.63159999999982</v>
      </c>
    </row>
    <row r="236" spans="1:9" ht="15">
      <c r="A236" s="30" t="s">
        <v>26</v>
      </c>
      <c r="B236" s="46">
        <f>SUM(B215:B235)</f>
        <v>512.58391570344759</v>
      </c>
      <c r="C236" s="46">
        <f t="shared" ref="C236" si="40">SUM(C215:C235)</f>
        <v>0.40379604902397298</v>
      </c>
      <c r="D236" s="46">
        <f>SUM(D215:D235)</f>
        <v>813.07284615150024</v>
      </c>
      <c r="E236" s="46">
        <f t="shared" ref="E236:H236" si="41">SUM(E215:E235)</f>
        <v>550.18052292844743</v>
      </c>
      <c r="F236" s="46">
        <f t="shared" si="41"/>
        <v>0</v>
      </c>
      <c r="G236" s="46">
        <f t="shared" si="41"/>
        <v>71.446917992936989</v>
      </c>
      <c r="H236" s="47">
        <f t="shared" si="41"/>
        <v>8.3488783538663576</v>
      </c>
      <c r="I236" s="48">
        <f>SUM(I215:I235)</f>
        <v>1956.0368771792228</v>
      </c>
    </row>
    <row r="237" spans="1:9" ht="15" thickBot="1">
      <c r="A237" s="31" t="s">
        <v>86</v>
      </c>
      <c r="B237" s="49">
        <f>IF($I236=0,"-",B236/$I236)</f>
        <v>0.26205227605045905</v>
      </c>
      <c r="C237" s="49">
        <f t="shared" ref="C237:H237" si="42">IF($I236=0,"-",C236/$I236)</f>
        <v>2.0643580585570677E-4</v>
      </c>
      <c r="D237" s="49">
        <f t="shared" si="42"/>
        <v>0.41567357734278648</v>
      </c>
      <c r="E237" s="49">
        <f t="shared" si="42"/>
        <v>0.28127308301153103</v>
      </c>
      <c r="F237" s="49">
        <f t="shared" si="42"/>
        <v>0</v>
      </c>
      <c r="G237" s="49">
        <f t="shared" si="42"/>
        <v>3.6526365543767113E-2</v>
      </c>
      <c r="H237" s="49">
        <f t="shared" si="42"/>
        <v>4.2682622456004888E-3</v>
      </c>
      <c r="I237" s="49">
        <f>SUM(B237:H237)</f>
        <v>1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43">SUM(B242:H242)</f>
        <v>0</v>
      </c>
    </row>
    <row r="243" spans="1:9" ht="15">
      <c r="A243" s="28" t="s">
        <v>9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43"/>
        <v>0</v>
      </c>
    </row>
    <row r="244" spans="1:9" ht="15">
      <c r="A244" s="27" t="s">
        <v>10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43"/>
        <v>0</v>
      </c>
    </row>
    <row r="245" spans="1:9" ht="15">
      <c r="A245" s="28" t="s">
        <v>11</v>
      </c>
      <c r="B245" s="44">
        <v>0</v>
      </c>
      <c r="C245" s="44">
        <v>0</v>
      </c>
      <c r="D245" s="44">
        <v>0</v>
      </c>
      <c r="E245" s="44">
        <v>0</v>
      </c>
      <c r="F245" s="397"/>
      <c r="G245" s="44">
        <v>0</v>
      </c>
      <c r="H245" s="45">
        <v>0</v>
      </c>
      <c r="I245" s="40">
        <f t="shared" si="43"/>
        <v>0</v>
      </c>
    </row>
    <row r="246" spans="1:9" ht="15">
      <c r="A246" s="27" t="s">
        <v>12</v>
      </c>
      <c r="B246" s="41">
        <v>0</v>
      </c>
      <c r="C246" s="41">
        <v>0</v>
      </c>
      <c r="D246" s="41">
        <v>0</v>
      </c>
      <c r="E246" s="41">
        <v>0.42839505290539637</v>
      </c>
      <c r="F246" s="397"/>
      <c r="G246" s="41">
        <v>0</v>
      </c>
      <c r="H246" s="42">
        <v>0</v>
      </c>
      <c r="I246" s="43">
        <f t="shared" si="43"/>
        <v>0.42839505290539637</v>
      </c>
    </row>
    <row r="247" spans="1:9" ht="15">
      <c r="A247" s="28" t="s">
        <v>13</v>
      </c>
      <c r="B247" s="44">
        <v>0</v>
      </c>
      <c r="C247" s="44">
        <v>0</v>
      </c>
      <c r="D247" s="44">
        <v>0</v>
      </c>
      <c r="E247" s="44">
        <v>0</v>
      </c>
      <c r="F247" s="397"/>
      <c r="G247" s="44">
        <v>0</v>
      </c>
      <c r="H247" s="45">
        <v>0</v>
      </c>
      <c r="I247" s="40">
        <f t="shared" si="43"/>
        <v>0</v>
      </c>
    </row>
    <row r="248" spans="1:9" ht="15">
      <c r="A248" s="27" t="s">
        <v>14</v>
      </c>
      <c r="B248" s="41">
        <v>0</v>
      </c>
      <c r="C248" s="41">
        <v>0</v>
      </c>
      <c r="D248" s="41">
        <v>0</v>
      </c>
      <c r="E248" s="41">
        <v>1.604462212377336</v>
      </c>
      <c r="F248" s="397"/>
      <c r="G248" s="41">
        <v>0</v>
      </c>
      <c r="H248" s="42">
        <v>0</v>
      </c>
      <c r="I248" s="43">
        <f t="shared" si="43"/>
        <v>1.604462212377336</v>
      </c>
    </row>
    <row r="249" spans="1:9" ht="15">
      <c r="A249" s="28" t="s">
        <v>15</v>
      </c>
      <c r="B249" s="44">
        <v>8.1616109158402761</v>
      </c>
      <c r="C249" s="44">
        <v>1.7871114519731265E-2</v>
      </c>
      <c r="D249" s="44">
        <v>4.344917969639992</v>
      </c>
      <c r="E249" s="44">
        <v>0</v>
      </c>
      <c r="F249" s="397"/>
      <c r="G249" s="44">
        <v>0</v>
      </c>
      <c r="H249" s="45">
        <v>0</v>
      </c>
      <c r="I249" s="40">
        <f t="shared" si="43"/>
        <v>12.5244</v>
      </c>
    </row>
    <row r="250" spans="1:9" ht="15">
      <c r="A250" s="27" t="s">
        <v>16</v>
      </c>
      <c r="B250" s="41">
        <v>459.78744260325254</v>
      </c>
      <c r="C250" s="41">
        <v>2.3160326986443494E-3</v>
      </c>
      <c r="D250" s="41">
        <v>129.21024136404873</v>
      </c>
      <c r="E250" s="41">
        <v>0</v>
      </c>
      <c r="F250" s="397"/>
      <c r="G250" s="41">
        <v>0</v>
      </c>
      <c r="H250" s="42">
        <v>0</v>
      </c>
      <c r="I250" s="43">
        <f>SUM(B250:H250)</f>
        <v>589</v>
      </c>
    </row>
    <row r="251" spans="1:9" ht="15">
      <c r="A251" s="28" t="s">
        <v>17</v>
      </c>
      <c r="B251" s="44">
        <v>62.012189010690946</v>
      </c>
      <c r="C251" s="44">
        <v>0</v>
      </c>
      <c r="D251" s="44">
        <v>150.60197995473615</v>
      </c>
      <c r="E251" s="44">
        <v>3.385831034572901</v>
      </c>
      <c r="F251" s="397"/>
      <c r="G251" s="44">
        <v>0</v>
      </c>
      <c r="H251" s="45">
        <v>0</v>
      </c>
      <c r="I251" s="40">
        <f>SUM(B251:H251)</f>
        <v>216</v>
      </c>
    </row>
    <row r="252" spans="1:9" ht="15">
      <c r="A252" s="27" t="s">
        <v>18</v>
      </c>
      <c r="B252" s="41">
        <v>0</v>
      </c>
      <c r="C252" s="41">
        <v>0</v>
      </c>
      <c r="D252" s="41">
        <v>0</v>
      </c>
      <c r="E252" s="41">
        <v>0</v>
      </c>
      <c r="F252" s="397"/>
      <c r="G252" s="41">
        <v>0</v>
      </c>
      <c r="H252" s="42">
        <v>0</v>
      </c>
      <c r="I252" s="43">
        <f t="shared" si="43"/>
        <v>0</v>
      </c>
    </row>
    <row r="253" spans="1:9" ht="15">
      <c r="A253" s="28" t="s">
        <v>139</v>
      </c>
      <c r="B253" s="44">
        <v>311.97497266738344</v>
      </c>
      <c r="C253" s="44">
        <v>21.223479622427984</v>
      </c>
      <c r="D253" s="44">
        <v>284.80154771018852</v>
      </c>
      <c r="E253" s="44">
        <v>0</v>
      </c>
      <c r="F253" s="397"/>
      <c r="G253" s="44">
        <v>0</v>
      </c>
      <c r="H253" s="45">
        <v>0</v>
      </c>
      <c r="I253" s="40">
        <f>SUM(B253:H253)</f>
        <v>618</v>
      </c>
    </row>
    <row r="254" spans="1:9" ht="15">
      <c r="A254" s="27" t="s">
        <v>19</v>
      </c>
      <c r="B254" s="41">
        <v>0</v>
      </c>
      <c r="C254" s="41">
        <v>0</v>
      </c>
      <c r="D254" s="41">
        <v>0</v>
      </c>
      <c r="E254" s="41">
        <v>0</v>
      </c>
      <c r="F254" s="397"/>
      <c r="G254" s="41">
        <v>0</v>
      </c>
      <c r="H254" s="42">
        <v>0</v>
      </c>
      <c r="I254" s="43">
        <f t="shared" si="43"/>
        <v>0</v>
      </c>
    </row>
    <row r="255" spans="1:9" ht="15">
      <c r="A255" s="28" t="s">
        <v>20</v>
      </c>
      <c r="B255" s="44">
        <v>0</v>
      </c>
      <c r="C255" s="44">
        <v>0</v>
      </c>
      <c r="D255" s="44">
        <v>0</v>
      </c>
      <c r="E255" s="44">
        <v>0</v>
      </c>
      <c r="F255" s="397"/>
      <c r="G255" s="44">
        <v>0</v>
      </c>
      <c r="H255" s="45">
        <v>0</v>
      </c>
      <c r="I255" s="40">
        <f t="shared" si="43"/>
        <v>0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59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43"/>
        <v>0</v>
      </c>
    </row>
    <row r="258" spans="1:9" ht="15">
      <c r="A258" s="27" t="s">
        <v>22</v>
      </c>
      <c r="B258" s="41">
        <v>0</v>
      </c>
      <c r="C258" s="41">
        <v>0</v>
      </c>
      <c r="D258" s="41">
        <v>0</v>
      </c>
      <c r="E258" s="41">
        <v>0</v>
      </c>
      <c r="F258" s="397"/>
      <c r="G258" s="41">
        <v>0</v>
      </c>
      <c r="H258" s="42">
        <v>0</v>
      </c>
      <c r="I258" s="43">
        <f t="shared" si="43"/>
        <v>0</v>
      </c>
    </row>
    <row r="259" spans="1:9" ht="15">
      <c r="A259" s="29" t="s">
        <v>23</v>
      </c>
      <c r="B259" s="44">
        <v>0</v>
      </c>
      <c r="C259" s="44">
        <v>0</v>
      </c>
      <c r="D259" s="44">
        <v>0</v>
      </c>
      <c r="E259" s="44">
        <v>0</v>
      </c>
      <c r="F259" s="397"/>
      <c r="G259" s="44">
        <v>0</v>
      </c>
      <c r="H259" s="45">
        <v>0</v>
      </c>
      <c r="I259" s="40">
        <f t="shared" si="43"/>
        <v>0</v>
      </c>
    </row>
    <row r="260" spans="1:9" ht="15">
      <c r="A260" s="27" t="s">
        <v>24</v>
      </c>
      <c r="B260" s="41">
        <v>93.353559203450359</v>
      </c>
      <c r="C260" s="41">
        <v>0</v>
      </c>
      <c r="D260" s="41">
        <v>1.6720407965496522</v>
      </c>
      <c r="E260" s="41">
        <v>0</v>
      </c>
      <c r="F260" s="397"/>
      <c r="G260" s="41">
        <v>0</v>
      </c>
      <c r="H260" s="42">
        <v>0</v>
      </c>
      <c r="I260" s="43">
        <f t="shared" si="43"/>
        <v>95.025600000000011</v>
      </c>
    </row>
    <row r="261" spans="1:9" ht="15.75" thickBot="1">
      <c r="A261" s="29" t="s">
        <v>25</v>
      </c>
      <c r="B261" s="44">
        <v>25.466834615317509</v>
      </c>
      <c r="C261" s="44">
        <v>6.2318846399646251E-2</v>
      </c>
      <c r="D261" s="44">
        <v>400.82354723091015</v>
      </c>
      <c r="E261" s="44">
        <v>253.52923932432549</v>
      </c>
      <c r="F261" s="398"/>
      <c r="G261" s="44">
        <v>487.03610098526059</v>
      </c>
      <c r="H261" s="45">
        <v>12.603958997786608</v>
      </c>
      <c r="I261" s="40">
        <f t="shared" si="43"/>
        <v>1179.5219999999999</v>
      </c>
    </row>
    <row r="262" spans="1:9" ht="15">
      <c r="A262" s="30" t="s">
        <v>26</v>
      </c>
      <c r="B262" s="46">
        <f>SUM(B241:B261)</f>
        <v>960.75660901593506</v>
      </c>
      <c r="C262" s="46">
        <f t="shared" ref="C262:H262" si="44">SUM(C241:C261)</f>
        <v>21.305985616046005</v>
      </c>
      <c r="D262" s="46">
        <f t="shared" si="44"/>
        <v>971.45427502607322</v>
      </c>
      <c r="E262" s="46">
        <f t="shared" si="44"/>
        <v>258.94792762418115</v>
      </c>
      <c r="F262" s="46">
        <f t="shared" si="44"/>
        <v>0</v>
      </c>
      <c r="G262" s="46">
        <f t="shared" si="44"/>
        <v>487.03610098526059</v>
      </c>
      <c r="H262" s="47">
        <f t="shared" si="44"/>
        <v>12.603958997786608</v>
      </c>
      <c r="I262" s="48">
        <f>SUM(I241:I261)</f>
        <v>2712.1048572652826</v>
      </c>
    </row>
    <row r="263" spans="1:9" ht="15" thickBot="1">
      <c r="A263" s="31" t="s">
        <v>86</v>
      </c>
      <c r="B263" s="49">
        <f>IF($I262=0,"-",B262/$I262)</f>
        <v>0.3542475898165317</v>
      </c>
      <c r="C263" s="49">
        <f t="shared" ref="C263:H263" si="45">IF($I262=0,"-",C262/$I262)</f>
        <v>7.8558856450445767E-3</v>
      </c>
      <c r="D263" s="49">
        <f t="shared" si="45"/>
        <v>0.35819200442184496</v>
      </c>
      <c r="E263" s="49">
        <f t="shared" si="45"/>
        <v>9.5478582596282099E-2</v>
      </c>
      <c r="F263" s="49">
        <f t="shared" si="45"/>
        <v>0</v>
      </c>
      <c r="G263" s="49">
        <f t="shared" si="45"/>
        <v>0.1795786396977134</v>
      </c>
      <c r="H263" s="49">
        <f t="shared" si="45"/>
        <v>4.6472978225833251E-3</v>
      </c>
      <c r="I263" s="49">
        <f>SUM(B263:H263)</f>
        <v>1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6">SUM(B268:H268)</f>
        <v>0</v>
      </c>
    </row>
    <row r="269" spans="1:9" ht="15">
      <c r="A269" s="28" t="s">
        <v>9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6"/>
        <v>0</v>
      </c>
    </row>
    <row r="270" spans="1:9" ht="15">
      <c r="A270" s="27" t="s">
        <v>10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6"/>
        <v>0</v>
      </c>
    </row>
    <row r="271" spans="1:9" ht="15">
      <c r="A271" s="28" t="s">
        <v>11</v>
      </c>
      <c r="B271" s="44">
        <v>0</v>
      </c>
      <c r="C271" s="44">
        <v>0</v>
      </c>
      <c r="D271" s="44">
        <v>0</v>
      </c>
      <c r="E271" s="44">
        <v>0</v>
      </c>
      <c r="F271" s="397"/>
      <c r="G271" s="44">
        <v>0</v>
      </c>
      <c r="H271" s="45">
        <v>0</v>
      </c>
      <c r="I271" s="40">
        <f t="shared" si="46"/>
        <v>0</v>
      </c>
    </row>
    <row r="272" spans="1:9" ht="15">
      <c r="A272" s="27" t="s">
        <v>12</v>
      </c>
      <c r="B272" s="41">
        <v>0</v>
      </c>
      <c r="C272" s="41">
        <v>0</v>
      </c>
      <c r="D272" s="41">
        <v>0</v>
      </c>
      <c r="E272" s="41">
        <v>2.0759036113906133E-2</v>
      </c>
      <c r="F272" s="397"/>
      <c r="G272" s="41">
        <v>0</v>
      </c>
      <c r="H272" s="42">
        <v>0</v>
      </c>
      <c r="I272" s="43">
        <f t="shared" si="46"/>
        <v>2.0759036113906133E-2</v>
      </c>
    </row>
    <row r="273" spans="1:9" ht="15">
      <c r="A273" s="28" t="s">
        <v>13</v>
      </c>
      <c r="B273" s="44">
        <v>0</v>
      </c>
      <c r="C273" s="44">
        <v>0</v>
      </c>
      <c r="D273" s="44">
        <v>0</v>
      </c>
      <c r="E273" s="44">
        <v>0</v>
      </c>
      <c r="F273" s="397"/>
      <c r="G273" s="44">
        <v>0</v>
      </c>
      <c r="H273" s="45">
        <v>0</v>
      </c>
      <c r="I273" s="40">
        <f t="shared" si="46"/>
        <v>0</v>
      </c>
    </row>
    <row r="274" spans="1:9" ht="15">
      <c r="A274" s="27" t="s">
        <v>14</v>
      </c>
      <c r="B274" s="41">
        <v>0</v>
      </c>
      <c r="C274" s="41">
        <v>0</v>
      </c>
      <c r="D274" s="41">
        <v>0</v>
      </c>
      <c r="E274" s="41">
        <v>6.4486030619942625</v>
      </c>
      <c r="F274" s="397"/>
      <c r="G274" s="41">
        <v>0</v>
      </c>
      <c r="H274" s="42">
        <v>0</v>
      </c>
      <c r="I274" s="43">
        <f t="shared" si="46"/>
        <v>6.4486030619942625</v>
      </c>
    </row>
    <row r="275" spans="1:9" ht="15">
      <c r="A275" s="28" t="s">
        <v>15</v>
      </c>
      <c r="B275" s="44">
        <v>0.13232672076419041</v>
      </c>
      <c r="C275" s="44">
        <v>5.4906199462015836E-3</v>
      </c>
      <c r="D275" s="44">
        <v>0.54378265928960812</v>
      </c>
      <c r="E275" s="44">
        <v>0</v>
      </c>
      <c r="F275" s="397"/>
      <c r="G275" s="44">
        <v>0</v>
      </c>
      <c r="H275" s="45">
        <v>0</v>
      </c>
      <c r="I275" s="40">
        <f t="shared" si="46"/>
        <v>0.68160000000000009</v>
      </c>
    </row>
    <row r="276" spans="1:9" ht="15">
      <c r="A276" s="27" t="s">
        <v>16</v>
      </c>
      <c r="B276" s="41">
        <v>41.052149610153371</v>
      </c>
      <c r="C276" s="41">
        <v>46.237023821996949</v>
      </c>
      <c r="D276" s="41">
        <v>23.710826567849683</v>
      </c>
      <c r="E276" s="41">
        <v>0</v>
      </c>
      <c r="F276" s="397"/>
      <c r="G276" s="41">
        <v>0</v>
      </c>
      <c r="H276" s="42">
        <v>0</v>
      </c>
      <c r="I276" s="43">
        <f>SUM(B276:H276)</f>
        <v>111</v>
      </c>
    </row>
    <row r="277" spans="1:9" ht="15">
      <c r="A277" s="28" t="s">
        <v>17</v>
      </c>
      <c r="B277" s="44">
        <v>0</v>
      </c>
      <c r="C277" s="44">
        <v>0</v>
      </c>
      <c r="D277" s="44">
        <v>0</v>
      </c>
      <c r="E277" s="44">
        <v>0</v>
      </c>
      <c r="F277" s="397"/>
      <c r="G277" s="44">
        <v>0</v>
      </c>
      <c r="H277" s="45">
        <v>0</v>
      </c>
      <c r="I277" s="40">
        <f>SUM(B277:H277)</f>
        <v>0</v>
      </c>
    </row>
    <row r="278" spans="1:9" ht="15">
      <c r="A278" s="27" t="s">
        <v>18</v>
      </c>
      <c r="B278" s="41">
        <v>0</v>
      </c>
      <c r="C278" s="41">
        <v>0</v>
      </c>
      <c r="D278" s="41">
        <v>0</v>
      </c>
      <c r="E278" s="41">
        <v>0</v>
      </c>
      <c r="F278" s="397"/>
      <c r="G278" s="41">
        <v>0</v>
      </c>
      <c r="H278" s="42">
        <v>0</v>
      </c>
      <c r="I278" s="43">
        <f t="shared" si="46"/>
        <v>0</v>
      </c>
    </row>
    <row r="279" spans="1:9" ht="15">
      <c r="A279" s="28" t="s">
        <v>139</v>
      </c>
      <c r="B279" s="44">
        <v>17.88348837324428</v>
      </c>
      <c r="C279" s="44">
        <v>0</v>
      </c>
      <c r="D279" s="44">
        <v>702.11651162675571</v>
      </c>
      <c r="E279" s="44">
        <v>0</v>
      </c>
      <c r="F279" s="397"/>
      <c r="G279" s="44">
        <v>0</v>
      </c>
      <c r="H279" s="45">
        <v>0</v>
      </c>
      <c r="I279" s="40">
        <f>SUM(B279:H279)</f>
        <v>720</v>
      </c>
    </row>
    <row r="280" spans="1:9" ht="15">
      <c r="A280" s="27" t="s">
        <v>19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6"/>
        <v>0</v>
      </c>
    </row>
    <row r="281" spans="1:9" ht="15">
      <c r="A281" s="28" t="s">
        <v>20</v>
      </c>
      <c r="B281" s="44">
        <v>0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6"/>
        <v>0</v>
      </c>
    </row>
    <row r="282" spans="1:9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59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6"/>
        <v>0</v>
      </c>
    </row>
    <row r="284" spans="1:9" ht="15">
      <c r="A284" s="27" t="s">
        <v>22</v>
      </c>
      <c r="B284" s="41">
        <v>0</v>
      </c>
      <c r="C284" s="41">
        <v>0</v>
      </c>
      <c r="D284" s="41">
        <v>0</v>
      </c>
      <c r="E284" s="41">
        <v>0</v>
      </c>
      <c r="F284" s="397"/>
      <c r="G284" s="41">
        <v>0</v>
      </c>
      <c r="H284" s="42">
        <v>0</v>
      </c>
      <c r="I284" s="43">
        <f t="shared" si="46"/>
        <v>0</v>
      </c>
    </row>
    <row r="285" spans="1:9" ht="15">
      <c r="A285" s="29" t="s">
        <v>23</v>
      </c>
      <c r="B285" s="44">
        <v>0</v>
      </c>
      <c r="C285" s="44">
        <v>0</v>
      </c>
      <c r="D285" s="44">
        <v>0</v>
      </c>
      <c r="E285" s="44">
        <v>0</v>
      </c>
      <c r="F285" s="397"/>
      <c r="G285" s="44">
        <v>0</v>
      </c>
      <c r="H285" s="45">
        <v>0</v>
      </c>
      <c r="I285" s="40">
        <f t="shared" si="46"/>
        <v>0</v>
      </c>
    </row>
    <row r="286" spans="1:9" ht="15">
      <c r="A286" s="27" t="s">
        <v>24</v>
      </c>
      <c r="B286" s="41">
        <v>0</v>
      </c>
      <c r="C286" s="41">
        <v>0</v>
      </c>
      <c r="D286" s="41">
        <v>0</v>
      </c>
      <c r="E286" s="41">
        <v>0</v>
      </c>
      <c r="F286" s="397"/>
      <c r="G286" s="41">
        <v>0</v>
      </c>
      <c r="H286" s="42">
        <v>0</v>
      </c>
      <c r="I286" s="43">
        <f t="shared" si="46"/>
        <v>0</v>
      </c>
    </row>
    <row r="287" spans="1:9" ht="15.75" thickBot="1">
      <c r="A287" s="29" t="s">
        <v>25</v>
      </c>
      <c r="B287" s="44">
        <v>8.1450927941852908E-2</v>
      </c>
      <c r="C287" s="44">
        <v>0</v>
      </c>
      <c r="D287" s="44">
        <v>221.27835022124157</v>
      </c>
      <c r="E287" s="44">
        <v>50.649703639230317</v>
      </c>
      <c r="F287" s="398"/>
      <c r="G287" s="44">
        <v>4.1464952115862781</v>
      </c>
      <c r="H287" s="45">
        <v>0</v>
      </c>
      <c r="I287" s="40">
        <f t="shared" si="46"/>
        <v>276.15600000000001</v>
      </c>
    </row>
    <row r="288" spans="1:9" ht="15">
      <c r="A288" s="30" t="s">
        <v>26</v>
      </c>
      <c r="B288" s="46">
        <f>SUM(B267:B287)</f>
        <v>59.14941563210369</v>
      </c>
      <c r="C288" s="46">
        <f>SUM(C267:C287)</f>
        <v>46.24251444194315</v>
      </c>
      <c r="D288" s="46">
        <f t="shared" ref="D288:H288" si="47">SUM(D267:D287)</f>
        <v>947.6494710751366</v>
      </c>
      <c r="E288" s="46">
        <f t="shared" si="47"/>
        <v>57.119065737338488</v>
      </c>
      <c r="F288" s="46">
        <f t="shared" si="47"/>
        <v>0</v>
      </c>
      <c r="G288" s="46">
        <f t="shared" si="47"/>
        <v>4.1464952115862781</v>
      </c>
      <c r="H288" s="47">
        <f t="shared" si="47"/>
        <v>0</v>
      </c>
      <c r="I288" s="48">
        <f>SUM(I267:I287)</f>
        <v>1114.3069620981082</v>
      </c>
    </row>
    <row r="289" spans="1:9" ht="15" thickBot="1">
      <c r="A289" s="31" t="s">
        <v>86</v>
      </c>
      <c r="B289" s="49">
        <f>IF($I288=0,"-",B288/$I288)</f>
        <v>5.3081796707733331E-2</v>
      </c>
      <c r="C289" s="49">
        <f t="shared" ref="C289:H289" si="48">IF($I288=0,"-",C288/$I288)</f>
        <v>4.1498901124043919E-2</v>
      </c>
      <c r="D289" s="49">
        <f t="shared" si="48"/>
        <v>0.85043843690146625</v>
      </c>
      <c r="E289" s="49">
        <f t="shared" si="48"/>
        <v>5.125972257212684E-2</v>
      </c>
      <c r="F289" s="49">
        <f t="shared" si="48"/>
        <v>0</v>
      </c>
      <c r="G289" s="49">
        <f t="shared" si="48"/>
        <v>3.7211426946296001E-3</v>
      </c>
      <c r="H289" s="49">
        <f t="shared" si="48"/>
        <v>0</v>
      </c>
      <c r="I289" s="49">
        <f>SUM(B289:H289)</f>
        <v>1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9">SUM(B294:H294)</f>
        <v>0</v>
      </c>
    </row>
    <row r="295" spans="1:9" ht="15">
      <c r="A295" s="28" t="s">
        <v>9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9"/>
        <v>0</v>
      </c>
    </row>
    <row r="296" spans="1:9" ht="15">
      <c r="A296" s="27" t="s">
        <v>10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9"/>
        <v>0</v>
      </c>
    </row>
    <row r="297" spans="1:9" ht="15">
      <c r="A297" s="28" t="s">
        <v>11</v>
      </c>
      <c r="B297" s="44">
        <v>0</v>
      </c>
      <c r="C297" s="44">
        <v>0</v>
      </c>
      <c r="D297" s="44">
        <v>0</v>
      </c>
      <c r="E297" s="44">
        <v>0</v>
      </c>
      <c r="F297" s="397"/>
      <c r="G297" s="44">
        <v>0</v>
      </c>
      <c r="H297" s="45">
        <v>0</v>
      </c>
      <c r="I297" s="40">
        <f t="shared" si="49"/>
        <v>0</v>
      </c>
    </row>
    <row r="298" spans="1:9" ht="15">
      <c r="A298" s="27" t="s">
        <v>12</v>
      </c>
      <c r="B298" s="41">
        <v>0</v>
      </c>
      <c r="C298" s="41">
        <v>0</v>
      </c>
      <c r="D298" s="41">
        <v>0</v>
      </c>
      <c r="E298" s="41">
        <v>0</v>
      </c>
      <c r="F298" s="397"/>
      <c r="G298" s="41">
        <v>0</v>
      </c>
      <c r="H298" s="42">
        <v>0</v>
      </c>
      <c r="I298" s="43">
        <f t="shared" si="49"/>
        <v>0</v>
      </c>
    </row>
    <row r="299" spans="1:9" ht="15">
      <c r="A299" s="28" t="s">
        <v>13</v>
      </c>
      <c r="B299" s="44">
        <v>0</v>
      </c>
      <c r="C299" s="44">
        <v>0</v>
      </c>
      <c r="D299" s="44">
        <v>0</v>
      </c>
      <c r="E299" s="44">
        <v>0</v>
      </c>
      <c r="F299" s="397"/>
      <c r="G299" s="44">
        <v>0</v>
      </c>
      <c r="H299" s="45">
        <v>0</v>
      </c>
      <c r="I299" s="40">
        <f t="shared" si="49"/>
        <v>0</v>
      </c>
    </row>
    <row r="300" spans="1:9" ht="15">
      <c r="A300" s="27" t="s">
        <v>14</v>
      </c>
      <c r="B300" s="41">
        <v>0</v>
      </c>
      <c r="C300" s="41">
        <v>0</v>
      </c>
      <c r="D300" s="41">
        <v>0</v>
      </c>
      <c r="E300" s="41">
        <v>1.0383520015775836</v>
      </c>
      <c r="F300" s="397"/>
      <c r="G300" s="41">
        <v>0</v>
      </c>
      <c r="H300" s="42">
        <v>0</v>
      </c>
      <c r="I300" s="43">
        <f t="shared" si="49"/>
        <v>1.0383520015775836</v>
      </c>
    </row>
    <row r="301" spans="1:9" ht="15">
      <c r="A301" s="28" t="s">
        <v>15</v>
      </c>
      <c r="B301" s="44">
        <v>7.6045217435542627</v>
      </c>
      <c r="C301" s="44">
        <v>1.1284782564457378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9"/>
        <v>8.7330000000000005</v>
      </c>
    </row>
    <row r="302" spans="1:9" ht="15">
      <c r="A302" s="27" t="s">
        <v>16</v>
      </c>
      <c r="B302" s="41">
        <v>152.90408978684252</v>
      </c>
      <c r="C302" s="41">
        <v>697.79019434870133</v>
      </c>
      <c r="D302" s="41">
        <v>35.305715864456218</v>
      </c>
      <c r="E302" s="41">
        <v>0</v>
      </c>
      <c r="F302" s="397"/>
      <c r="G302" s="41">
        <v>0</v>
      </c>
      <c r="H302" s="42">
        <v>0</v>
      </c>
      <c r="I302" s="43">
        <f>SUM(B302:H302)</f>
        <v>886.00000000000011</v>
      </c>
    </row>
    <row r="303" spans="1:9" ht="15">
      <c r="A303" s="28" t="s">
        <v>17</v>
      </c>
      <c r="B303" s="44">
        <v>0.10427339428047233</v>
      </c>
      <c r="C303" s="44">
        <v>57.916571385202751</v>
      </c>
      <c r="D303" s="44">
        <v>20.97915522051678</v>
      </c>
      <c r="E303" s="44">
        <v>0</v>
      </c>
      <c r="F303" s="397"/>
      <c r="G303" s="44">
        <v>0</v>
      </c>
      <c r="H303" s="45">
        <v>0</v>
      </c>
      <c r="I303" s="40">
        <f>SUM(B303:H303)</f>
        <v>79</v>
      </c>
    </row>
    <row r="304" spans="1:9" ht="15">
      <c r="A304" s="27" t="s">
        <v>18</v>
      </c>
      <c r="B304" s="41">
        <v>0</v>
      </c>
      <c r="C304" s="41">
        <v>0</v>
      </c>
      <c r="D304" s="41">
        <v>0</v>
      </c>
      <c r="E304" s="41">
        <v>0</v>
      </c>
      <c r="F304" s="397"/>
      <c r="G304" s="41">
        <v>0</v>
      </c>
      <c r="H304" s="42">
        <v>0</v>
      </c>
      <c r="I304" s="43">
        <f t="shared" si="49"/>
        <v>0</v>
      </c>
    </row>
    <row r="305" spans="1:9" ht="15">
      <c r="A305" s="28" t="s">
        <v>139</v>
      </c>
      <c r="B305" s="44">
        <v>58.392163148351671</v>
      </c>
      <c r="C305" s="44">
        <v>1342.6464489875541</v>
      </c>
      <c r="D305" s="44">
        <v>113.34039377525555</v>
      </c>
      <c r="E305" s="44">
        <v>7.6209940888387582</v>
      </c>
      <c r="F305" s="397"/>
      <c r="G305" s="44">
        <v>0</v>
      </c>
      <c r="H305" s="45">
        <v>0</v>
      </c>
      <c r="I305" s="40">
        <f>SUM(B305:H305)</f>
        <v>1522.0000000000002</v>
      </c>
    </row>
    <row r="306" spans="1:9" ht="15">
      <c r="A306" s="27" t="s">
        <v>19</v>
      </c>
      <c r="B306" s="41">
        <v>0</v>
      </c>
      <c r="C306" s="41">
        <v>0</v>
      </c>
      <c r="D306" s="41">
        <v>0</v>
      </c>
      <c r="E306" s="41">
        <v>0</v>
      </c>
      <c r="F306" s="397"/>
      <c r="G306" s="41">
        <v>0</v>
      </c>
      <c r="H306" s="42">
        <v>0</v>
      </c>
      <c r="I306" s="43">
        <f t="shared" si="49"/>
        <v>0</v>
      </c>
    </row>
    <row r="307" spans="1:9" ht="15">
      <c r="A307" s="28" t="s">
        <v>20</v>
      </c>
      <c r="B307" s="44">
        <v>0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9"/>
        <v>0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59</v>
      </c>
      <c r="B309" s="44">
        <v>18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9"/>
        <v>18</v>
      </c>
    </row>
    <row r="310" spans="1:9" ht="15">
      <c r="A310" s="27" t="s">
        <v>22</v>
      </c>
      <c r="B310" s="41">
        <v>0</v>
      </c>
      <c r="C310" s="41">
        <v>0</v>
      </c>
      <c r="D310" s="41">
        <v>0</v>
      </c>
      <c r="E310" s="41">
        <v>0</v>
      </c>
      <c r="F310" s="397"/>
      <c r="G310" s="41">
        <v>0</v>
      </c>
      <c r="H310" s="42">
        <v>0</v>
      </c>
      <c r="I310" s="43">
        <f t="shared" si="49"/>
        <v>0</v>
      </c>
    </row>
    <row r="311" spans="1:9" ht="15">
      <c r="A311" s="29" t="s">
        <v>23</v>
      </c>
      <c r="B311" s="44">
        <v>0</v>
      </c>
      <c r="C311" s="44">
        <v>0</v>
      </c>
      <c r="D311" s="44">
        <v>0</v>
      </c>
      <c r="E311" s="44">
        <v>0</v>
      </c>
      <c r="F311" s="397"/>
      <c r="G311" s="44">
        <v>0</v>
      </c>
      <c r="H311" s="45">
        <v>0</v>
      </c>
      <c r="I311" s="40">
        <f t="shared" si="49"/>
        <v>0</v>
      </c>
    </row>
    <row r="312" spans="1:9" ht="15">
      <c r="A312" s="27" t="s">
        <v>24</v>
      </c>
      <c r="B312" s="41">
        <v>3.6049311110180495</v>
      </c>
      <c r="C312" s="41">
        <v>58.791205485991881</v>
      </c>
      <c r="D312" s="41">
        <v>8.8442634029900749</v>
      </c>
      <c r="E312" s="41">
        <v>0</v>
      </c>
      <c r="F312" s="397"/>
      <c r="G312" s="41">
        <v>0</v>
      </c>
      <c r="H312" s="42">
        <v>0</v>
      </c>
      <c r="I312" s="43">
        <f t="shared" si="49"/>
        <v>71.240400000000008</v>
      </c>
    </row>
    <row r="313" spans="1:9" ht="15.75" thickBot="1">
      <c r="A313" s="29" t="s">
        <v>25</v>
      </c>
      <c r="B313" s="44">
        <v>18.585955228914585</v>
      </c>
      <c r="C313" s="44">
        <v>30.394703130693657</v>
      </c>
      <c r="D313" s="44">
        <v>94.607265391113231</v>
      </c>
      <c r="E313" s="44">
        <v>1050.7546959348933</v>
      </c>
      <c r="F313" s="398"/>
      <c r="G313" s="44">
        <v>103.10751491863236</v>
      </c>
      <c r="H313" s="45">
        <v>0.34266539575283728</v>
      </c>
      <c r="I313" s="40">
        <f t="shared" si="49"/>
        <v>1297.7928000000002</v>
      </c>
    </row>
    <row r="314" spans="1:9" ht="15">
      <c r="A314" s="30" t="s">
        <v>26</v>
      </c>
      <c r="B314" s="46">
        <f>SUM(B293:B313)</f>
        <v>259.19593441296161</v>
      </c>
      <c r="C314" s="46">
        <f t="shared" ref="C314:H314" si="50">SUM(C293:C313)</f>
        <v>2188.6676015945895</v>
      </c>
      <c r="D314" s="46">
        <f t="shared" si="50"/>
        <v>273.07679365433182</v>
      </c>
      <c r="E314" s="46">
        <f t="shared" si="50"/>
        <v>1059.4140420253098</v>
      </c>
      <c r="F314" s="46">
        <f t="shared" si="50"/>
        <v>0</v>
      </c>
      <c r="G314" s="46">
        <f t="shared" si="50"/>
        <v>103.10751491863236</v>
      </c>
      <c r="H314" s="47">
        <f t="shared" si="50"/>
        <v>0.34266539575283728</v>
      </c>
      <c r="I314" s="48">
        <f>SUM(I293:I313)</f>
        <v>3883.804552001578</v>
      </c>
    </row>
    <row r="315" spans="1:9" ht="15" thickBot="1">
      <c r="A315" s="31" t="s">
        <v>86</v>
      </c>
      <c r="B315" s="49">
        <f>IF($I314=0,"-",B314/$I314)</f>
        <v>6.6737635981033341E-2</v>
      </c>
      <c r="C315" s="49">
        <f t="shared" ref="C315:H315" si="51">IF($I314=0,"-",C314/$I314)</f>
        <v>0.56353700921088479</v>
      </c>
      <c r="D315" s="49">
        <f t="shared" si="51"/>
        <v>7.0311672484548046E-2</v>
      </c>
      <c r="E315" s="49">
        <f t="shared" si="51"/>
        <v>0.27277738306355415</v>
      </c>
      <c r="F315" s="49">
        <f t="shared" si="51"/>
        <v>0</v>
      </c>
      <c r="G315" s="49">
        <f t="shared" si="51"/>
        <v>2.654806994999126E-2</v>
      </c>
      <c r="H315" s="49">
        <f t="shared" si="51"/>
        <v>8.8229309988382252E-5</v>
      </c>
      <c r="I315" s="49">
        <f>SUM(B315:H315)</f>
        <v>1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52">SUM(B320:H320)</f>
        <v>0</v>
      </c>
    </row>
    <row r="321" spans="1:9" ht="15">
      <c r="A321" s="28" t="s">
        <v>9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52"/>
        <v>0</v>
      </c>
    </row>
    <row r="322" spans="1:9" ht="15">
      <c r="A322" s="27" t="s">
        <v>10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52"/>
        <v>0</v>
      </c>
    </row>
    <row r="323" spans="1:9" ht="15">
      <c r="A323" s="28" t="s">
        <v>11</v>
      </c>
      <c r="B323" s="44">
        <v>0</v>
      </c>
      <c r="C323" s="44">
        <v>0</v>
      </c>
      <c r="D323" s="44">
        <v>0</v>
      </c>
      <c r="E323" s="44">
        <v>0</v>
      </c>
      <c r="F323" s="397"/>
      <c r="G323" s="44">
        <v>0</v>
      </c>
      <c r="H323" s="45">
        <v>0</v>
      </c>
      <c r="I323" s="40">
        <f t="shared" si="52"/>
        <v>0</v>
      </c>
    </row>
    <row r="324" spans="1:9" ht="15">
      <c r="A324" s="27" t="s">
        <v>12</v>
      </c>
      <c r="B324" s="41">
        <v>1.1215521473927413E-3</v>
      </c>
      <c r="C324" s="41">
        <v>0</v>
      </c>
      <c r="D324" s="41">
        <v>0</v>
      </c>
      <c r="E324" s="41">
        <v>0.3574456529786928</v>
      </c>
      <c r="F324" s="397"/>
      <c r="G324" s="41">
        <v>0</v>
      </c>
      <c r="H324" s="42">
        <v>0</v>
      </c>
      <c r="I324" s="43">
        <f t="shared" si="52"/>
        <v>0.35856720512608553</v>
      </c>
    </row>
    <row r="325" spans="1:9" ht="15">
      <c r="A325" s="28" t="s">
        <v>13</v>
      </c>
      <c r="B325" s="44">
        <v>0</v>
      </c>
      <c r="C325" s="44">
        <v>0</v>
      </c>
      <c r="D325" s="44">
        <v>0</v>
      </c>
      <c r="E325" s="44">
        <v>0</v>
      </c>
      <c r="F325" s="397"/>
      <c r="G325" s="44">
        <v>0</v>
      </c>
      <c r="H325" s="45">
        <v>0</v>
      </c>
      <c r="I325" s="40">
        <f t="shared" si="52"/>
        <v>0</v>
      </c>
    </row>
    <row r="326" spans="1:9" ht="15">
      <c r="A326" s="27" t="s">
        <v>14</v>
      </c>
      <c r="B326" s="41">
        <v>6.8820570271248716E-4</v>
      </c>
      <c r="C326" s="41">
        <v>5.5814909030838589</v>
      </c>
      <c r="D326" s="41">
        <v>0</v>
      </c>
      <c r="E326" s="41">
        <v>0.53203673709083477</v>
      </c>
      <c r="F326" s="397"/>
      <c r="G326" s="41">
        <v>0</v>
      </c>
      <c r="H326" s="42">
        <v>0</v>
      </c>
      <c r="I326" s="43">
        <f t="shared" si="52"/>
        <v>6.114215845877407</v>
      </c>
    </row>
    <row r="327" spans="1:9" ht="15">
      <c r="A327" s="28" t="s">
        <v>15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52"/>
        <v>0</v>
      </c>
    </row>
    <row r="328" spans="1:9" ht="15">
      <c r="A328" s="27" t="s">
        <v>16</v>
      </c>
      <c r="B328" s="41">
        <v>146.57943493675359</v>
      </c>
      <c r="C328" s="41">
        <v>1571.8083696374476</v>
      </c>
      <c r="D328" s="41">
        <v>181.61219542579863</v>
      </c>
      <c r="E328" s="41">
        <v>0</v>
      </c>
      <c r="F328" s="397"/>
      <c r="G328" s="41">
        <v>0</v>
      </c>
      <c r="H328" s="42">
        <v>0</v>
      </c>
      <c r="I328" s="43">
        <f>SUM(B328:H328)</f>
        <v>1900</v>
      </c>
    </row>
    <row r="329" spans="1:9" ht="15">
      <c r="A329" s="28" t="s">
        <v>17</v>
      </c>
      <c r="B329" s="44">
        <v>0</v>
      </c>
      <c r="C329" s="44">
        <v>0</v>
      </c>
      <c r="D329" s="44">
        <v>0</v>
      </c>
      <c r="E329" s="44">
        <v>0</v>
      </c>
      <c r="F329" s="397"/>
      <c r="G329" s="44">
        <v>0</v>
      </c>
      <c r="H329" s="45">
        <v>0</v>
      </c>
      <c r="I329" s="40">
        <f>SUM(B329:H329)</f>
        <v>0</v>
      </c>
    </row>
    <row r="330" spans="1:9" ht="15">
      <c r="A330" s="27" t="s">
        <v>18</v>
      </c>
      <c r="B330" s="41">
        <v>0</v>
      </c>
      <c r="C330" s="41">
        <v>0</v>
      </c>
      <c r="D330" s="41">
        <v>0</v>
      </c>
      <c r="E330" s="41">
        <v>0</v>
      </c>
      <c r="F330" s="397"/>
      <c r="G330" s="41">
        <v>0</v>
      </c>
      <c r="H330" s="42">
        <v>0</v>
      </c>
      <c r="I330" s="43">
        <f t="shared" si="52"/>
        <v>0</v>
      </c>
    </row>
    <row r="331" spans="1:9" ht="15">
      <c r="A331" s="28" t="s">
        <v>139</v>
      </c>
      <c r="B331" s="44">
        <v>224.1152586103245</v>
      </c>
      <c r="C331" s="44">
        <v>357.00594992367826</v>
      </c>
      <c r="D331" s="44">
        <v>131.36837321260452</v>
      </c>
      <c r="E331" s="44">
        <v>128.5104182533928</v>
      </c>
      <c r="F331" s="397"/>
      <c r="G331" s="44">
        <v>0</v>
      </c>
      <c r="H331" s="45">
        <v>0</v>
      </c>
      <c r="I331" s="40">
        <f>SUM(B331:H331)</f>
        <v>841.00000000000011</v>
      </c>
    </row>
    <row r="332" spans="1:9" ht="15">
      <c r="A332" s="27" t="s">
        <v>19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20</v>
      </c>
      <c r="B333" s="44">
        <v>0</v>
      </c>
      <c r="C333" s="44">
        <v>0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52"/>
        <v>0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59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52"/>
        <v>0</v>
      </c>
    </row>
    <row r="336" spans="1:9" ht="15">
      <c r="A336" s="27" t="s">
        <v>22</v>
      </c>
      <c r="B336" s="41">
        <v>45.359016900670959</v>
      </c>
      <c r="C336" s="41">
        <v>4900.3616587701072</v>
      </c>
      <c r="D336" s="41">
        <v>4.2793243292214367</v>
      </c>
      <c r="E336" s="41">
        <v>0</v>
      </c>
      <c r="F336" s="397"/>
      <c r="G336" s="41">
        <v>0</v>
      </c>
      <c r="H336" s="42">
        <v>0</v>
      </c>
      <c r="I336" s="43">
        <f t="shared" si="52"/>
        <v>4950</v>
      </c>
    </row>
    <row r="337" spans="1:9" ht="15">
      <c r="A337" s="29" t="s">
        <v>23</v>
      </c>
      <c r="B337" s="44">
        <v>0</v>
      </c>
      <c r="C337" s="44">
        <v>0</v>
      </c>
      <c r="D337" s="44">
        <v>0</v>
      </c>
      <c r="E337" s="44">
        <v>0</v>
      </c>
      <c r="F337" s="397"/>
      <c r="G337" s="44">
        <v>0</v>
      </c>
      <c r="H337" s="45">
        <v>0</v>
      </c>
      <c r="I337" s="40">
        <f t="shared" si="52"/>
        <v>0</v>
      </c>
    </row>
    <row r="338" spans="1:9" ht="15">
      <c r="A338" s="27" t="s">
        <v>24</v>
      </c>
      <c r="B338" s="41">
        <v>377.39853381625119</v>
      </c>
      <c r="C338" s="41">
        <v>0</v>
      </c>
      <c r="D338" s="41">
        <v>905.51906618374881</v>
      </c>
      <c r="E338" s="41">
        <v>0</v>
      </c>
      <c r="F338" s="397"/>
      <c r="G338" s="41">
        <v>0</v>
      </c>
      <c r="H338" s="42">
        <v>0</v>
      </c>
      <c r="I338" s="43">
        <f t="shared" si="52"/>
        <v>1282.9176</v>
      </c>
    </row>
    <row r="339" spans="1:9" ht="15.75" thickBot="1">
      <c r="A339" s="29" t="s">
        <v>25</v>
      </c>
      <c r="B339" s="44">
        <v>101.93526969622917</v>
      </c>
      <c r="C339" s="44">
        <v>66.356070315510891</v>
      </c>
      <c r="D339" s="44">
        <v>163.77581163216641</v>
      </c>
      <c r="E339" s="44">
        <v>4869.2699063454857</v>
      </c>
      <c r="F339" s="398"/>
      <c r="G339" s="44">
        <v>391.20534201060838</v>
      </c>
      <c r="H339" s="45">
        <v>0</v>
      </c>
      <c r="I339" s="40">
        <f t="shared" si="52"/>
        <v>5592.5424000000003</v>
      </c>
    </row>
    <row r="340" spans="1:9" ht="15">
      <c r="A340" s="30" t="s">
        <v>26</v>
      </c>
      <c r="B340" s="46">
        <f>SUM(B319:B339)</f>
        <v>895.38932371807959</v>
      </c>
      <c r="C340" s="46">
        <f t="shared" ref="C340:H340" si="53">SUM(C319:C339)</f>
        <v>6901.1135395498277</v>
      </c>
      <c r="D340" s="46">
        <f t="shared" si="53"/>
        <v>1386.5547707835397</v>
      </c>
      <c r="E340" s="46">
        <f t="shared" si="53"/>
        <v>4998.669806988948</v>
      </c>
      <c r="F340" s="46">
        <f t="shared" si="53"/>
        <v>0</v>
      </c>
      <c r="G340" s="46">
        <f t="shared" si="53"/>
        <v>391.20534201060838</v>
      </c>
      <c r="H340" s="47">
        <f t="shared" si="53"/>
        <v>0</v>
      </c>
      <c r="I340" s="48">
        <f>SUM(I319:I339)</f>
        <v>14572.932783051005</v>
      </c>
    </row>
    <row r="341" spans="1:9" ht="15" thickBot="1">
      <c r="A341" s="31" t="s">
        <v>86</v>
      </c>
      <c r="B341" s="49">
        <f>IF($I340=0,"-",B340/$I340)</f>
        <v>6.1441944257058456E-2</v>
      </c>
      <c r="C341" s="49">
        <f t="shared" ref="C341:H341" si="54">IF($I340=0,"-",C340/$I340)</f>
        <v>0.47355694576291069</v>
      </c>
      <c r="D341" s="49">
        <f t="shared" si="54"/>
        <v>9.5145897632641724E-2</v>
      </c>
      <c r="E341" s="49">
        <f t="shared" si="54"/>
        <v>0.34301055809456776</v>
      </c>
      <c r="F341" s="49">
        <f t="shared" si="54"/>
        <v>0</v>
      </c>
      <c r="G341" s="49">
        <f t="shared" si="54"/>
        <v>2.6844654252821249E-2</v>
      </c>
      <c r="H341" s="49">
        <f t="shared" si="54"/>
        <v>0</v>
      </c>
      <c r="I341" s="49">
        <f>SUM(B341:H341)</f>
        <v>0.99999999999999989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4" si="55">SUM(B346:H346)</f>
        <v>0</v>
      </c>
    </row>
    <row r="347" spans="1:9" ht="15">
      <c r="A347" s="28" t="s">
        <v>9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5"/>
        <v>0</v>
      </c>
    </row>
    <row r="348" spans="1:9" ht="15">
      <c r="A348" s="27" t="s">
        <v>10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5"/>
        <v>0</v>
      </c>
    </row>
    <row r="349" spans="1:9" ht="15">
      <c r="A349" s="28" t="s">
        <v>11</v>
      </c>
      <c r="B349" s="44">
        <v>0</v>
      </c>
      <c r="C349" s="44">
        <v>0</v>
      </c>
      <c r="D349" s="44">
        <v>0</v>
      </c>
      <c r="E349" s="44">
        <v>0</v>
      </c>
      <c r="F349" s="397"/>
      <c r="G349" s="44">
        <v>0</v>
      </c>
      <c r="H349" s="45">
        <v>0</v>
      </c>
      <c r="I349" s="40">
        <f t="shared" si="55"/>
        <v>0</v>
      </c>
    </row>
    <row r="350" spans="1:9" ht="15">
      <c r="A350" s="27" t="s">
        <v>12</v>
      </c>
      <c r="B350" s="41">
        <v>0</v>
      </c>
      <c r="C350" s="41">
        <v>0</v>
      </c>
      <c r="D350" s="41">
        <v>0</v>
      </c>
      <c r="E350" s="41">
        <v>3.0276058768680909E-2</v>
      </c>
      <c r="F350" s="397"/>
      <c r="G350" s="41">
        <v>0</v>
      </c>
      <c r="H350" s="42">
        <v>0</v>
      </c>
      <c r="I350" s="43">
        <f t="shared" si="55"/>
        <v>3.0276058768680909E-2</v>
      </c>
    </row>
    <row r="351" spans="1:9" ht="15">
      <c r="A351" s="28" t="s">
        <v>13</v>
      </c>
      <c r="B351" s="44">
        <v>0</v>
      </c>
      <c r="C351" s="44">
        <v>0</v>
      </c>
      <c r="D351" s="44">
        <v>0</v>
      </c>
      <c r="E351" s="44">
        <v>0</v>
      </c>
      <c r="F351" s="397"/>
      <c r="G351" s="44">
        <v>0</v>
      </c>
      <c r="H351" s="45">
        <v>0</v>
      </c>
      <c r="I351" s="40">
        <f t="shared" si="55"/>
        <v>0</v>
      </c>
    </row>
    <row r="352" spans="1:9" ht="15">
      <c r="A352" s="27" t="s">
        <v>14</v>
      </c>
      <c r="B352" s="41">
        <v>0</v>
      </c>
      <c r="C352" s="41">
        <v>0</v>
      </c>
      <c r="D352" s="41">
        <v>0</v>
      </c>
      <c r="E352" s="41">
        <v>3.3132826002009934</v>
      </c>
      <c r="F352" s="397"/>
      <c r="G352" s="41">
        <v>0</v>
      </c>
      <c r="H352" s="42">
        <v>0</v>
      </c>
      <c r="I352" s="43">
        <f t="shared" si="55"/>
        <v>3.3132826002009934</v>
      </c>
    </row>
    <row r="353" spans="1:9" ht="15">
      <c r="A353" s="28" t="s">
        <v>15</v>
      </c>
      <c r="B353" s="44">
        <v>0.13507686832740209</v>
      </c>
      <c r="C353" s="44">
        <v>0</v>
      </c>
      <c r="D353" s="44">
        <v>1.0151231316725977</v>
      </c>
      <c r="E353" s="44">
        <v>0</v>
      </c>
      <c r="F353" s="397"/>
      <c r="G353" s="44">
        <v>0</v>
      </c>
      <c r="H353" s="45">
        <v>0</v>
      </c>
      <c r="I353" s="40">
        <f t="shared" si="55"/>
        <v>1.1501999999999999</v>
      </c>
    </row>
    <row r="354" spans="1:9" ht="15">
      <c r="A354" s="27" t="s">
        <v>16</v>
      </c>
      <c r="B354" s="41">
        <v>5.1909422142793191E-2</v>
      </c>
      <c r="C354" s="41">
        <v>1.5279490137166949</v>
      </c>
      <c r="D354" s="41">
        <v>24.420141564140515</v>
      </c>
      <c r="E354" s="41">
        <v>0</v>
      </c>
      <c r="F354" s="397"/>
      <c r="G354" s="41">
        <v>0</v>
      </c>
      <c r="H354" s="42">
        <v>0</v>
      </c>
      <c r="I354" s="43">
        <f>SUM(B354:H354)</f>
        <v>26.000000000000004</v>
      </c>
    </row>
    <row r="355" spans="1:9" ht="15">
      <c r="A355" s="28" t="s">
        <v>17</v>
      </c>
      <c r="B355" s="44">
        <v>0</v>
      </c>
      <c r="C355" s="44">
        <v>0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>SUM(B355:H355)</f>
        <v>0</v>
      </c>
    </row>
    <row r="356" spans="1:9" ht="15">
      <c r="A356" s="27" t="s">
        <v>18</v>
      </c>
      <c r="B356" s="41">
        <v>0</v>
      </c>
      <c r="C356" s="41">
        <v>0</v>
      </c>
      <c r="D356" s="41">
        <v>0</v>
      </c>
      <c r="E356" s="41">
        <v>0</v>
      </c>
      <c r="F356" s="397"/>
      <c r="G356" s="41">
        <v>0</v>
      </c>
      <c r="H356" s="42">
        <v>0</v>
      </c>
      <c r="I356" s="43">
        <f t="shared" si="55"/>
        <v>0</v>
      </c>
    </row>
    <row r="357" spans="1:9" ht="15">
      <c r="A357" s="28" t="s">
        <v>139</v>
      </c>
      <c r="B357" s="44">
        <v>0.41859613112876193</v>
      </c>
      <c r="C357" s="44">
        <v>11.246257398206732</v>
      </c>
      <c r="D357" s="44">
        <v>14.335146470664505</v>
      </c>
      <c r="E357" s="44">
        <v>0</v>
      </c>
      <c r="F357" s="397"/>
      <c r="G357" s="44">
        <v>0</v>
      </c>
      <c r="H357" s="45">
        <v>0</v>
      </c>
      <c r="I357" s="40">
        <f>SUM(B357:H357)</f>
        <v>26</v>
      </c>
    </row>
    <row r="358" spans="1:9" ht="15">
      <c r="A358" s="27" t="s">
        <v>19</v>
      </c>
      <c r="B358" s="41">
        <v>0</v>
      </c>
      <c r="C358" s="41">
        <v>0</v>
      </c>
      <c r="D358" s="41">
        <v>0</v>
      </c>
      <c r="E358" s="41">
        <v>0</v>
      </c>
      <c r="F358" s="397"/>
      <c r="G358" s="41">
        <v>0</v>
      </c>
      <c r="H358" s="42">
        <v>0</v>
      </c>
      <c r="I358" s="43">
        <f>SUM(B358:H358)</f>
        <v>0</v>
      </c>
    </row>
    <row r="359" spans="1:9" ht="15">
      <c r="A359" s="28" t="s">
        <v>20</v>
      </c>
      <c r="B359" s="44">
        <v>0</v>
      </c>
      <c r="C359" s="44">
        <v>0</v>
      </c>
      <c r="D359" s="44">
        <v>0</v>
      </c>
      <c r="E359" s="44">
        <v>0</v>
      </c>
      <c r="F359" s="397"/>
      <c r="G359" s="44">
        <v>0</v>
      </c>
      <c r="H359" s="45">
        <v>0</v>
      </c>
      <c r="I359" s="40">
        <f>SUM(B359:H359)</f>
        <v>0</v>
      </c>
    </row>
    <row r="360" spans="1:9" ht="15">
      <c r="A360" s="27" t="s">
        <v>21</v>
      </c>
      <c r="B360" s="41">
        <v>3.198508508096082</v>
      </c>
      <c r="C360" s="41">
        <v>172.19109225001029</v>
      </c>
      <c r="D360" s="41">
        <v>53.610399241893617</v>
      </c>
      <c r="E360" s="41">
        <v>0</v>
      </c>
      <c r="F360" s="397"/>
      <c r="G360" s="41">
        <v>0</v>
      </c>
      <c r="H360" s="42">
        <v>0</v>
      </c>
      <c r="I360" s="43">
        <f>SUM(B360:H360)</f>
        <v>228.99999999999997</v>
      </c>
    </row>
    <row r="361" spans="1:9" ht="15">
      <c r="A361" s="29" t="s">
        <v>59</v>
      </c>
      <c r="B361" s="44">
        <v>8.8103294746215504</v>
      </c>
      <c r="C361" s="44">
        <v>14.941228851291186</v>
      </c>
      <c r="D361" s="44">
        <v>27.248441674087267</v>
      </c>
      <c r="E361" s="44">
        <v>0</v>
      </c>
      <c r="F361" s="397"/>
      <c r="G361" s="44">
        <v>0</v>
      </c>
      <c r="H361" s="45">
        <v>0</v>
      </c>
      <c r="I361" s="40">
        <f t="shared" si="55"/>
        <v>51</v>
      </c>
    </row>
    <row r="362" spans="1:9" ht="15">
      <c r="A362" s="27" t="s">
        <v>22</v>
      </c>
      <c r="B362" s="41">
        <v>38.91372985688708</v>
      </c>
      <c r="C362" s="41">
        <v>113.30468878969891</v>
      </c>
      <c r="D362" s="41">
        <v>63.781581353414026</v>
      </c>
      <c r="E362" s="41">
        <v>0</v>
      </c>
      <c r="F362" s="397"/>
      <c r="G362" s="41">
        <v>0</v>
      </c>
      <c r="H362" s="42">
        <v>0</v>
      </c>
      <c r="I362" s="43">
        <f t="shared" si="55"/>
        <v>216.00000000000003</v>
      </c>
    </row>
    <row r="363" spans="1:9" ht="15">
      <c r="A363" s="29" t="s">
        <v>23</v>
      </c>
      <c r="B363" s="44">
        <v>0</v>
      </c>
      <c r="C363" s="44">
        <v>0</v>
      </c>
      <c r="D363" s="44">
        <v>0</v>
      </c>
      <c r="E363" s="44">
        <v>0</v>
      </c>
      <c r="F363" s="397"/>
      <c r="G363" s="44">
        <v>0</v>
      </c>
      <c r="H363" s="45">
        <v>0</v>
      </c>
      <c r="I363" s="40">
        <f t="shared" si="55"/>
        <v>0</v>
      </c>
    </row>
    <row r="364" spans="1:9" ht="15">
      <c r="A364" s="27" t="s">
        <v>24</v>
      </c>
      <c r="B364" s="41">
        <v>9.2055755657828193</v>
      </c>
      <c r="C364" s="41">
        <v>1.3023861909832151E-4</v>
      </c>
      <c r="D364" s="41">
        <v>0.92469419559808286</v>
      </c>
      <c r="E364" s="41">
        <v>0</v>
      </c>
      <c r="F364" s="397"/>
      <c r="G364" s="41">
        <v>0</v>
      </c>
      <c r="H364" s="42">
        <v>0</v>
      </c>
      <c r="I364" s="43">
        <f t="shared" si="55"/>
        <v>10.1304</v>
      </c>
    </row>
    <row r="365" spans="1:9" ht="15.75" thickBot="1">
      <c r="A365" s="29" t="s">
        <v>25</v>
      </c>
      <c r="B365" s="44">
        <v>1.6253603402823904</v>
      </c>
      <c r="C365" s="44">
        <v>2.6847660354834115</v>
      </c>
      <c r="D365" s="44">
        <v>1.5799484090495071</v>
      </c>
      <c r="E365" s="44">
        <v>261.60496796472302</v>
      </c>
      <c r="F365" s="398"/>
      <c r="G365" s="44">
        <v>3.3654753314568686</v>
      </c>
      <c r="H365" s="45">
        <v>1.4281919004821815E-2</v>
      </c>
      <c r="I365" s="40">
        <f>SUM(B365:H365)</f>
        <v>270.87479999999999</v>
      </c>
    </row>
    <row r="366" spans="1:9" ht="15">
      <c r="A366" s="30" t="s">
        <v>26</v>
      </c>
      <c r="B366" s="46">
        <f>SUM(B345:B365)</f>
        <v>62.359086167268877</v>
      </c>
      <c r="C366" s="46">
        <f t="shared" ref="C366:D366" si="56">SUM(C345:C365)</f>
        <v>315.89611257702626</v>
      </c>
      <c r="D366" s="46">
        <f t="shared" si="56"/>
        <v>186.9154760405201</v>
      </c>
      <c r="E366" s="46">
        <f>SUM(E345:E365)</f>
        <v>264.94852662369271</v>
      </c>
      <c r="F366" s="46">
        <f t="shared" ref="F366:H366" si="57">SUM(F345:F365)</f>
        <v>0</v>
      </c>
      <c r="G366" s="46">
        <f t="shared" si="57"/>
        <v>3.3654753314568686</v>
      </c>
      <c r="H366" s="47">
        <f t="shared" si="57"/>
        <v>1.4281919004821815E-2</v>
      </c>
      <c r="I366" s="48">
        <f>SUM(I345:I365)</f>
        <v>833.49895865896974</v>
      </c>
    </row>
    <row r="367" spans="1:9" ht="15" thickBot="1">
      <c r="A367" s="31" t="s">
        <v>86</v>
      </c>
      <c r="B367" s="49">
        <f>IF($I366=0,"-",B366/$I366)</f>
        <v>7.4816033684792407E-2</v>
      </c>
      <c r="C367" s="49">
        <f t="shared" ref="C367:H367" si="58">IF($I366=0,"-",C366/$I366)</f>
        <v>0.37900000869260442</v>
      </c>
      <c r="D367" s="49">
        <f t="shared" si="58"/>
        <v>0.22425400067835899</v>
      </c>
      <c r="E367" s="49">
        <f t="shared" si="58"/>
        <v>0.31787505415720346</v>
      </c>
      <c r="F367" s="49">
        <f t="shared" si="58"/>
        <v>0</v>
      </c>
      <c r="G367" s="49">
        <f t="shared" si="58"/>
        <v>4.037767889802331E-3</v>
      </c>
      <c r="H367" s="49">
        <f t="shared" si="58"/>
        <v>1.7134897238264377E-5</v>
      </c>
      <c r="I367" s="49">
        <f>SUM(B367:H367)</f>
        <v>1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9">SUM(B372:H372)</f>
        <v>0</v>
      </c>
    </row>
    <row r="373" spans="1:9" ht="15">
      <c r="A373" s="28" t="s">
        <v>9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9"/>
        <v>0</v>
      </c>
    </row>
    <row r="374" spans="1:9" ht="15">
      <c r="A374" s="27" t="s">
        <v>10</v>
      </c>
      <c r="B374" s="41">
        <v>0.5</v>
      </c>
      <c r="C374" s="41">
        <v>0.5</v>
      </c>
      <c r="D374" s="41">
        <v>0.5</v>
      </c>
      <c r="E374" s="41">
        <v>0.5</v>
      </c>
      <c r="F374" s="397"/>
      <c r="G374" s="41">
        <v>0</v>
      </c>
      <c r="H374" s="42">
        <v>0</v>
      </c>
      <c r="I374" s="43">
        <f t="shared" si="59"/>
        <v>2</v>
      </c>
    </row>
    <row r="375" spans="1:9" ht="15">
      <c r="A375" s="28" t="s">
        <v>11</v>
      </c>
      <c r="B375" s="44">
        <v>0</v>
      </c>
      <c r="C375" s="44">
        <v>0</v>
      </c>
      <c r="D375" s="44">
        <v>0</v>
      </c>
      <c r="E375" s="44">
        <v>0</v>
      </c>
      <c r="F375" s="397"/>
      <c r="G375" s="44">
        <v>0</v>
      </c>
      <c r="H375" s="45">
        <v>0</v>
      </c>
      <c r="I375" s="40">
        <f t="shared" si="59"/>
        <v>0</v>
      </c>
    </row>
    <row r="376" spans="1:9" ht="15">
      <c r="A376" s="27" t="s">
        <v>12</v>
      </c>
      <c r="B376" s="41">
        <v>1.1232166513334152E-3</v>
      </c>
      <c r="C376" s="41">
        <v>1.1232166513334152E-3</v>
      </c>
      <c r="D376" s="41">
        <v>1.1232166513334152E-3</v>
      </c>
      <c r="E376" s="41">
        <v>2.7222126794028396</v>
      </c>
      <c r="F376" s="397"/>
      <c r="G376" s="41">
        <v>0</v>
      </c>
      <c r="H376" s="42">
        <v>0</v>
      </c>
      <c r="I376" s="43">
        <f t="shared" si="59"/>
        <v>2.7255823293568398</v>
      </c>
    </row>
    <row r="377" spans="1:9" ht="15">
      <c r="A377" s="28" t="s">
        <v>13</v>
      </c>
      <c r="B377" s="44">
        <v>0</v>
      </c>
      <c r="C377" s="44">
        <v>0</v>
      </c>
      <c r="D377" s="44">
        <v>0</v>
      </c>
      <c r="E377" s="44">
        <v>0</v>
      </c>
      <c r="F377" s="397"/>
      <c r="G377" s="44">
        <v>0</v>
      </c>
      <c r="H377" s="45">
        <v>0</v>
      </c>
      <c r="I377" s="40">
        <f t="shared" si="59"/>
        <v>0</v>
      </c>
    </row>
    <row r="378" spans="1:9" ht="15">
      <c r="A378" s="27" t="s">
        <v>14</v>
      </c>
      <c r="B378" s="41">
        <v>6.8828124326022404E-4</v>
      </c>
      <c r="C378" s="41">
        <v>6.8828124326022404E-4</v>
      </c>
      <c r="D378" s="41">
        <v>6.8828124326022404E-4</v>
      </c>
      <c r="E378" s="41">
        <v>981.09881294539105</v>
      </c>
      <c r="F378" s="397"/>
      <c r="G378" s="41">
        <v>0</v>
      </c>
      <c r="H378" s="42">
        <v>0</v>
      </c>
      <c r="I378" s="43">
        <f t="shared" si="59"/>
        <v>981.10087778912077</v>
      </c>
    </row>
    <row r="379" spans="1:9" ht="15">
      <c r="A379" s="28" t="s">
        <v>15</v>
      </c>
      <c r="B379" s="44">
        <v>5.7504435234163322</v>
      </c>
      <c r="C379" s="44">
        <v>1.8549219455554116E-4</v>
      </c>
      <c r="D379" s="44">
        <v>1.8549219455554116E-4</v>
      </c>
      <c r="E379" s="44">
        <v>1.8549219455554116E-4</v>
      </c>
      <c r="F379" s="397"/>
      <c r="G379" s="44">
        <v>0</v>
      </c>
      <c r="H379" s="45">
        <v>0</v>
      </c>
      <c r="I379" s="40">
        <f t="shared" si="59"/>
        <v>5.7509999999999986</v>
      </c>
    </row>
    <row r="380" spans="1:9" ht="15">
      <c r="A380" s="27" t="s">
        <v>16</v>
      </c>
      <c r="B380" s="41">
        <v>42.457932342738069</v>
      </c>
      <c r="C380" s="41">
        <v>7.9654073736913969E-4</v>
      </c>
      <c r="D380" s="41">
        <v>188.54047457578719</v>
      </c>
      <c r="E380" s="41">
        <v>7.9654073736913969E-4</v>
      </c>
      <c r="F380" s="397"/>
      <c r="G380" s="41">
        <v>0</v>
      </c>
      <c r="H380" s="42">
        <v>0</v>
      </c>
      <c r="I380" s="43">
        <f>SUM(B380:H380)</f>
        <v>231</v>
      </c>
    </row>
    <row r="381" spans="1:9" ht="15">
      <c r="A381" s="28" t="s">
        <v>17</v>
      </c>
      <c r="B381" s="44">
        <v>2.2105990588468858</v>
      </c>
      <c r="C381" s="44">
        <v>1.5673981191222572E-3</v>
      </c>
      <c r="D381" s="44">
        <v>55.786266144914876</v>
      </c>
      <c r="E381" s="44">
        <v>1.5673981191222572E-3</v>
      </c>
      <c r="F381" s="397"/>
      <c r="G381" s="44">
        <v>0</v>
      </c>
      <c r="H381" s="45">
        <v>0</v>
      </c>
      <c r="I381" s="40">
        <f>SUM(B381:H381)</f>
        <v>58.000000000000007</v>
      </c>
    </row>
    <row r="382" spans="1:9" ht="15">
      <c r="A382" s="27" t="s">
        <v>18</v>
      </c>
      <c r="B382" s="41">
        <v>0</v>
      </c>
      <c r="C382" s="41">
        <v>0</v>
      </c>
      <c r="D382" s="41">
        <v>0</v>
      </c>
      <c r="E382" s="41">
        <v>0</v>
      </c>
      <c r="F382" s="397"/>
      <c r="G382" s="41">
        <v>0</v>
      </c>
      <c r="H382" s="42">
        <v>0</v>
      </c>
      <c r="I382" s="43">
        <f t="shared" si="59"/>
        <v>0</v>
      </c>
    </row>
    <row r="383" spans="1:9" ht="15">
      <c r="A383" s="28" t="s">
        <v>139</v>
      </c>
      <c r="B383" s="44">
        <v>98.832169718266726</v>
      </c>
      <c r="C383" s="44">
        <v>8.345709679569346</v>
      </c>
      <c r="D383" s="44">
        <v>231.8195129900904</v>
      </c>
      <c r="E383" s="44">
        <v>2.6076120734746622E-3</v>
      </c>
      <c r="F383" s="397"/>
      <c r="G383" s="44">
        <v>0</v>
      </c>
      <c r="H383" s="45">
        <v>0</v>
      </c>
      <c r="I383" s="40">
        <f>SUM(B383:H383)</f>
        <v>338.99999999999994</v>
      </c>
    </row>
    <row r="384" spans="1:9" ht="15">
      <c r="A384" s="27" t="s">
        <v>19</v>
      </c>
      <c r="B384" s="41">
        <v>0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>SUM(B384:H384)</f>
        <v>0</v>
      </c>
    </row>
    <row r="385" spans="1:9" ht="15">
      <c r="A385" s="28" t="s">
        <v>20</v>
      </c>
      <c r="B385" s="44">
        <v>0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59"/>
        <v>0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59</v>
      </c>
      <c r="B387" s="44">
        <v>50.98980271927487</v>
      </c>
      <c r="C387" s="44">
        <v>3.399093575046655E-3</v>
      </c>
      <c r="D387" s="44">
        <v>3.399093575046655E-3</v>
      </c>
      <c r="E387" s="44">
        <v>3.399093575046655E-3</v>
      </c>
      <c r="F387" s="397"/>
      <c r="G387" s="44">
        <v>0</v>
      </c>
      <c r="H387" s="45">
        <v>0</v>
      </c>
      <c r="I387" s="40">
        <f t="shared" si="59"/>
        <v>51.000000000000014</v>
      </c>
    </row>
    <row r="388" spans="1:9" ht="15">
      <c r="A388" s="27" t="s">
        <v>22</v>
      </c>
      <c r="B388" s="41">
        <v>8.9984121383203934</v>
      </c>
      <c r="C388" s="41">
        <v>5.2928722653493288E-4</v>
      </c>
      <c r="D388" s="41">
        <v>5.2928722653493288E-4</v>
      </c>
      <c r="E388" s="41">
        <v>5.2928722653493288E-4</v>
      </c>
      <c r="F388" s="397"/>
      <c r="G388" s="41">
        <v>0</v>
      </c>
      <c r="H388" s="42">
        <v>0</v>
      </c>
      <c r="I388" s="43">
        <f t="shared" si="59"/>
        <v>8.9999999999999964</v>
      </c>
    </row>
    <row r="389" spans="1:9" ht="15">
      <c r="A389" s="29" t="s">
        <v>23</v>
      </c>
      <c r="B389" s="44">
        <v>0</v>
      </c>
      <c r="C389" s="44">
        <v>0</v>
      </c>
      <c r="D389" s="44">
        <v>0</v>
      </c>
      <c r="E389" s="44">
        <v>0</v>
      </c>
      <c r="F389" s="397"/>
      <c r="G389" s="44">
        <v>0</v>
      </c>
      <c r="H389" s="45">
        <v>0</v>
      </c>
      <c r="I389" s="40">
        <f t="shared" si="59"/>
        <v>0</v>
      </c>
    </row>
    <row r="390" spans="1:9" ht="15">
      <c r="A390" s="27" t="s">
        <v>24</v>
      </c>
      <c r="B390" s="41">
        <v>10.591200000000001</v>
      </c>
      <c r="C390" s="41">
        <v>0</v>
      </c>
      <c r="D390" s="41">
        <v>0</v>
      </c>
      <c r="E390" s="41">
        <v>0</v>
      </c>
      <c r="F390" s="397"/>
      <c r="G390" s="41">
        <v>0</v>
      </c>
      <c r="H390" s="42">
        <v>0</v>
      </c>
      <c r="I390" s="43">
        <f t="shared" si="59"/>
        <v>10.591200000000001</v>
      </c>
    </row>
    <row r="391" spans="1:9" ht="15.75" thickBot="1">
      <c r="A391" s="29" t="s">
        <v>25</v>
      </c>
      <c r="B391" s="44">
        <v>23.245192707093803</v>
      </c>
      <c r="C391" s="44">
        <v>2.8894045248240425E-2</v>
      </c>
      <c r="D391" s="44">
        <v>6.2827336772183813</v>
      </c>
      <c r="E391" s="44">
        <v>100.38882752533912</v>
      </c>
      <c r="F391" s="398"/>
      <c r="G391" s="44">
        <v>84.75475204510046</v>
      </c>
      <c r="H391" s="45">
        <v>0</v>
      </c>
      <c r="I391" s="40">
        <f t="shared" si="59"/>
        <v>214.7004</v>
      </c>
    </row>
    <row r="392" spans="1:9" ht="15">
      <c r="A392" s="30" t="s">
        <v>26</v>
      </c>
      <c r="B392" s="46">
        <f>SUM(B371:B391)</f>
        <v>243.57756370585167</v>
      </c>
      <c r="C392" s="46">
        <f t="shared" ref="C392:D392" si="60">SUM(C371:C391)</f>
        <v>8.8828930345648072</v>
      </c>
      <c r="D392" s="46">
        <f t="shared" si="60"/>
        <v>482.93491275890159</v>
      </c>
      <c r="E392" s="46">
        <f>SUM(E371:E391)</f>
        <v>1084.7189385740589</v>
      </c>
      <c r="F392" s="46">
        <f t="shared" ref="F392:H392" si="61">SUM(F371:F391)</f>
        <v>0</v>
      </c>
      <c r="G392" s="46">
        <f t="shared" si="61"/>
        <v>84.75475204510046</v>
      </c>
      <c r="H392" s="47">
        <f t="shared" si="61"/>
        <v>0</v>
      </c>
      <c r="I392" s="48">
        <f>SUM(I371:I391)</f>
        <v>1904.8690601184776</v>
      </c>
    </row>
    <row r="393" spans="1:9" ht="15" thickBot="1">
      <c r="A393" s="31" t="s">
        <v>86</v>
      </c>
      <c r="B393" s="49">
        <f>IF($I392=0,"-",B392/$I392)</f>
        <v>0.12787102736116771</v>
      </c>
      <c r="C393" s="49">
        <f t="shared" ref="C393:H393" si="62">IF($I392=0,"-",C392/$I392)</f>
        <v>4.6632565043669277E-3</v>
      </c>
      <c r="D393" s="49">
        <f t="shared" si="62"/>
        <v>0.25352656666535617</v>
      </c>
      <c r="E393" s="49">
        <f t="shared" si="62"/>
        <v>0.56944540771038221</v>
      </c>
      <c r="F393" s="49">
        <f t="shared" si="62"/>
        <v>0</v>
      </c>
      <c r="G393" s="49">
        <f t="shared" si="62"/>
        <v>4.4493741758726946E-2</v>
      </c>
      <c r="H393" s="49">
        <f t="shared" si="62"/>
        <v>0</v>
      </c>
      <c r="I393" s="49">
        <f>SUM(B393:H393)</f>
        <v>1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63">SUM(B398:H398)</f>
        <v>0</v>
      </c>
    </row>
    <row r="399" spans="1:9" ht="15">
      <c r="A399" s="28" t="s">
        <v>9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63"/>
        <v>0</v>
      </c>
    </row>
    <row r="400" spans="1:9" ht="15">
      <c r="A400" s="27" t="s">
        <v>10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63"/>
        <v>0</v>
      </c>
    </row>
    <row r="401" spans="1:9" ht="15">
      <c r="A401" s="28" t="s">
        <v>11</v>
      </c>
      <c r="B401" s="44">
        <v>0</v>
      </c>
      <c r="C401" s="44">
        <v>0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63"/>
        <v>0</v>
      </c>
    </row>
    <row r="402" spans="1:9" ht="15">
      <c r="A402" s="27" t="s">
        <v>12</v>
      </c>
      <c r="B402" s="41">
        <v>1.1190279224013513E-3</v>
      </c>
      <c r="C402" s="41">
        <v>0</v>
      </c>
      <c r="D402" s="41">
        <v>0</v>
      </c>
      <c r="E402" s="41">
        <v>0.20720844928723151</v>
      </c>
      <c r="F402" s="397"/>
      <c r="G402" s="41">
        <v>0</v>
      </c>
      <c r="H402" s="42">
        <v>0</v>
      </c>
      <c r="I402" s="43">
        <f t="shared" si="63"/>
        <v>0.20832747720963285</v>
      </c>
    </row>
    <row r="403" spans="1:9" ht="15">
      <c r="A403" s="28" t="s">
        <v>13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63"/>
        <v>0</v>
      </c>
    </row>
    <row r="404" spans="1:9" ht="15">
      <c r="A404" s="27" t="s">
        <v>14</v>
      </c>
      <c r="B404" s="41">
        <v>6.8806543542700984E-4</v>
      </c>
      <c r="C404" s="41">
        <v>0</v>
      </c>
      <c r="D404" s="41">
        <v>0</v>
      </c>
      <c r="E404" s="41">
        <v>2.1743163459099861</v>
      </c>
      <c r="F404" s="397"/>
      <c r="G404" s="41">
        <v>0</v>
      </c>
      <c r="H404" s="42">
        <v>0</v>
      </c>
      <c r="I404" s="43">
        <f t="shared" si="63"/>
        <v>2.1750044113454132</v>
      </c>
    </row>
    <row r="405" spans="1:9" ht="15">
      <c r="A405" s="28" t="s">
        <v>15</v>
      </c>
      <c r="B405" s="44">
        <v>0.37091047199946958</v>
      </c>
      <c r="C405" s="44">
        <v>7.9886080109096633E-2</v>
      </c>
      <c r="D405" s="44">
        <v>0.57160344789143369</v>
      </c>
      <c r="E405" s="44">
        <v>0</v>
      </c>
      <c r="F405" s="397"/>
      <c r="G405" s="44">
        <v>0</v>
      </c>
      <c r="H405" s="45">
        <v>0</v>
      </c>
      <c r="I405" s="40">
        <f t="shared" si="63"/>
        <v>1.0224</v>
      </c>
    </row>
    <row r="406" spans="1:9" ht="15">
      <c r="A406" s="27" t="s">
        <v>16</v>
      </c>
      <c r="B406" s="41">
        <v>46.546224863242934</v>
      </c>
      <c r="C406" s="41">
        <v>73.41474924168898</v>
      </c>
      <c r="D406" s="41">
        <v>3.9025895068071657E-2</v>
      </c>
      <c r="E406" s="41">
        <v>0</v>
      </c>
      <c r="F406" s="397"/>
      <c r="G406" s="41">
        <v>0</v>
      </c>
      <c r="H406" s="42">
        <v>0</v>
      </c>
      <c r="I406" s="43">
        <f>SUM(B406:H406)</f>
        <v>119.99999999999999</v>
      </c>
    </row>
    <row r="407" spans="1:9" ht="15">
      <c r="A407" s="28" t="s">
        <v>17</v>
      </c>
      <c r="B407" s="44">
        <v>0</v>
      </c>
      <c r="C407" s="44">
        <v>0</v>
      </c>
      <c r="D407" s="44">
        <v>0</v>
      </c>
      <c r="E407" s="44">
        <v>0</v>
      </c>
      <c r="F407" s="397"/>
      <c r="G407" s="44">
        <v>0</v>
      </c>
      <c r="H407" s="45">
        <v>0</v>
      </c>
      <c r="I407" s="40">
        <f>SUM(B407:H407)</f>
        <v>0</v>
      </c>
    </row>
    <row r="408" spans="1:9" ht="15">
      <c r="A408" s="27" t="s">
        <v>18</v>
      </c>
      <c r="B408" s="41">
        <v>0</v>
      </c>
      <c r="C408" s="41">
        <v>0</v>
      </c>
      <c r="D408" s="41">
        <v>0</v>
      </c>
      <c r="E408" s="41">
        <v>0</v>
      </c>
      <c r="F408" s="397"/>
      <c r="G408" s="41">
        <v>0</v>
      </c>
      <c r="H408" s="42">
        <v>0</v>
      </c>
      <c r="I408" s="43">
        <f t="shared" si="63"/>
        <v>0</v>
      </c>
    </row>
    <row r="409" spans="1:9" ht="15">
      <c r="A409" s="28" t="s">
        <v>139</v>
      </c>
      <c r="B409" s="44">
        <v>52.722076330822645</v>
      </c>
      <c r="C409" s="44">
        <v>159.37567765214217</v>
      </c>
      <c r="D409" s="44">
        <v>22.673892406987228</v>
      </c>
      <c r="E409" s="44">
        <v>3.228353610047979</v>
      </c>
      <c r="F409" s="397"/>
      <c r="G409" s="44">
        <v>0</v>
      </c>
      <c r="H409" s="45">
        <v>0</v>
      </c>
      <c r="I409" s="40">
        <f>SUM(B409:H409)</f>
        <v>238.00000000000003</v>
      </c>
    </row>
    <row r="410" spans="1:9" ht="15">
      <c r="A410" s="27" t="s">
        <v>19</v>
      </c>
      <c r="B410" s="41">
        <v>0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</v>
      </c>
    </row>
    <row r="411" spans="1:9" ht="15">
      <c r="A411" s="28" t="s">
        <v>20</v>
      </c>
      <c r="B411" s="44">
        <v>0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63"/>
        <v>0</v>
      </c>
    </row>
    <row r="412" spans="1:9" ht="15">
      <c r="A412" s="27" t="s">
        <v>21</v>
      </c>
      <c r="B412" s="41">
        <v>0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</v>
      </c>
    </row>
    <row r="413" spans="1:9" ht="15">
      <c r="A413" s="29" t="s">
        <v>59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63"/>
        <v>0</v>
      </c>
    </row>
    <row r="414" spans="1:9" ht="15">
      <c r="A414" s="27" t="s">
        <v>22</v>
      </c>
      <c r="B414" s="41">
        <v>0</v>
      </c>
      <c r="C414" s="41">
        <v>0</v>
      </c>
      <c r="D414" s="41">
        <v>0</v>
      </c>
      <c r="E414" s="41">
        <v>0</v>
      </c>
      <c r="F414" s="397"/>
      <c r="G414" s="41">
        <v>0</v>
      </c>
      <c r="H414" s="42">
        <v>0</v>
      </c>
      <c r="I414" s="43">
        <f t="shared" si="63"/>
        <v>0</v>
      </c>
    </row>
    <row r="415" spans="1:9" ht="15">
      <c r="A415" s="29" t="s">
        <v>23</v>
      </c>
      <c r="B415" s="44">
        <v>0</v>
      </c>
      <c r="C415" s="44">
        <v>0</v>
      </c>
      <c r="D415" s="44">
        <v>0</v>
      </c>
      <c r="E415" s="44">
        <v>0</v>
      </c>
      <c r="F415" s="397"/>
      <c r="G415" s="44">
        <v>0</v>
      </c>
      <c r="H415" s="45">
        <v>0</v>
      </c>
      <c r="I415" s="40">
        <f t="shared" si="63"/>
        <v>0</v>
      </c>
    </row>
    <row r="416" spans="1:9" ht="15">
      <c r="A416" s="27" t="s">
        <v>24</v>
      </c>
      <c r="B416" s="41">
        <v>85.960800000000006</v>
      </c>
      <c r="C416" s="41">
        <v>0</v>
      </c>
      <c r="D416" s="41">
        <v>0</v>
      </c>
      <c r="E416" s="41">
        <v>0</v>
      </c>
      <c r="F416" s="397"/>
      <c r="G416" s="41">
        <v>0</v>
      </c>
      <c r="H416" s="42">
        <v>0</v>
      </c>
      <c r="I416" s="43">
        <f t="shared" si="63"/>
        <v>85.960800000000006</v>
      </c>
    </row>
    <row r="417" spans="1:9" ht="15.75" thickBot="1">
      <c r="A417" s="29" t="s">
        <v>25</v>
      </c>
      <c r="B417" s="44">
        <v>9.990862928868621</v>
      </c>
      <c r="C417" s="44">
        <v>4.7078291675458326</v>
      </c>
      <c r="D417" s="44">
        <v>0.29029728834188173</v>
      </c>
      <c r="E417" s="44">
        <v>376.72351206449315</v>
      </c>
      <c r="F417" s="398"/>
      <c r="G417" s="44">
        <v>68.929098550750567</v>
      </c>
      <c r="H417" s="45">
        <v>0</v>
      </c>
      <c r="I417" s="40">
        <f t="shared" si="63"/>
        <v>460.64160000000004</v>
      </c>
    </row>
    <row r="418" spans="1:9" ht="15">
      <c r="A418" s="30" t="s">
        <v>26</v>
      </c>
      <c r="B418" s="46">
        <f>SUM(B397:B417)</f>
        <v>195.59268168829149</v>
      </c>
      <c r="C418" s="46">
        <f t="shared" ref="C418:H418" si="64">SUM(C397:C417)</f>
        <v>237.5781421414861</v>
      </c>
      <c r="D418" s="46">
        <f t="shared" si="64"/>
        <v>23.574819038288616</v>
      </c>
      <c r="E418" s="46">
        <f t="shared" si="64"/>
        <v>382.33339046973833</v>
      </c>
      <c r="F418" s="46">
        <f t="shared" si="64"/>
        <v>0</v>
      </c>
      <c r="G418" s="46">
        <f t="shared" si="64"/>
        <v>68.929098550750567</v>
      </c>
      <c r="H418" s="47">
        <f t="shared" si="64"/>
        <v>0</v>
      </c>
      <c r="I418" s="48">
        <f>SUM(I397:I417)</f>
        <v>908.00813188855511</v>
      </c>
    </row>
    <row r="419" spans="1:9" ht="15" thickBot="1">
      <c r="A419" s="31" t="s">
        <v>86</v>
      </c>
      <c r="B419" s="49">
        <f>IF($I418=0,"-",B418/$I418)</f>
        <v>0.21540851322716753</v>
      </c>
      <c r="C419" s="49">
        <f t="shared" ref="C419:H419" si="65">IF($I418=0,"-",C418/$I418)</f>
        <v>0.26164759300927204</v>
      </c>
      <c r="D419" s="49">
        <f t="shared" si="65"/>
        <v>2.5963224568546137E-2</v>
      </c>
      <c r="E419" s="49">
        <f t="shared" si="65"/>
        <v>0.42106824492257328</v>
      </c>
      <c r="F419" s="49">
        <f t="shared" si="65"/>
        <v>0</v>
      </c>
      <c r="G419" s="49">
        <f t="shared" si="65"/>
        <v>7.5912424272441006E-2</v>
      </c>
      <c r="H419" s="49">
        <f t="shared" si="65"/>
        <v>0</v>
      </c>
      <c r="I419" s="49">
        <f>SUM(B419:H419)</f>
        <v>1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6">SUM(B424:H424)</f>
        <v>0</v>
      </c>
    </row>
    <row r="425" spans="1:9" ht="15">
      <c r="A425" s="28" t="s">
        <v>9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6"/>
        <v>0</v>
      </c>
    </row>
    <row r="426" spans="1:9" ht="15">
      <c r="A426" s="27" t="s">
        <v>10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6"/>
        <v>0</v>
      </c>
    </row>
    <row r="427" spans="1:9" ht="15">
      <c r="A427" s="28" t="s">
        <v>11</v>
      </c>
      <c r="B427" s="44">
        <v>0</v>
      </c>
      <c r="C427" s="44">
        <v>0</v>
      </c>
      <c r="D427" s="44">
        <v>0</v>
      </c>
      <c r="E427" s="44">
        <v>0</v>
      </c>
      <c r="F427" s="397"/>
      <c r="G427" s="44">
        <v>0</v>
      </c>
      <c r="H427" s="45">
        <v>0</v>
      </c>
      <c r="I427" s="40">
        <f t="shared" si="66"/>
        <v>0</v>
      </c>
    </row>
    <row r="428" spans="1:9" ht="15">
      <c r="A428" s="27" t="s">
        <v>12</v>
      </c>
      <c r="B428" s="41">
        <v>0</v>
      </c>
      <c r="C428" s="41">
        <v>0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66"/>
        <v>0</v>
      </c>
    </row>
    <row r="429" spans="1:9" ht="15">
      <c r="A429" s="28" t="s">
        <v>13</v>
      </c>
      <c r="B429" s="44">
        <v>0</v>
      </c>
      <c r="C429" s="44">
        <v>0</v>
      </c>
      <c r="D429" s="44">
        <v>0</v>
      </c>
      <c r="E429" s="44">
        <v>0</v>
      </c>
      <c r="F429" s="397"/>
      <c r="G429" s="44">
        <v>0</v>
      </c>
      <c r="H429" s="45">
        <v>0</v>
      </c>
      <c r="I429" s="40">
        <f t="shared" si="66"/>
        <v>0</v>
      </c>
    </row>
    <row r="430" spans="1:9" ht="15">
      <c r="A430" s="27" t="s">
        <v>14</v>
      </c>
      <c r="B430" s="41">
        <v>0</v>
      </c>
      <c r="C430" s="41">
        <v>0</v>
      </c>
      <c r="D430" s="41">
        <v>0</v>
      </c>
      <c r="E430" s="41">
        <v>0.66117121610263785</v>
      </c>
      <c r="F430" s="397"/>
      <c r="G430" s="41">
        <v>0</v>
      </c>
      <c r="H430" s="42">
        <v>0</v>
      </c>
      <c r="I430" s="43">
        <f t="shared" si="66"/>
        <v>0.66117121610263785</v>
      </c>
    </row>
    <row r="431" spans="1:9" ht="15">
      <c r="A431" s="28" t="s">
        <v>15</v>
      </c>
      <c r="B431" s="44">
        <v>1.6093447164933767</v>
      </c>
      <c r="C431" s="44">
        <v>0.71384181805331404</v>
      </c>
      <c r="D431" s="44">
        <v>0.87181346545330884</v>
      </c>
      <c r="E431" s="44">
        <v>0</v>
      </c>
      <c r="F431" s="397"/>
      <c r="G431" s="44">
        <v>0</v>
      </c>
      <c r="H431" s="45">
        <v>0</v>
      </c>
      <c r="I431" s="40">
        <f t="shared" si="66"/>
        <v>3.1949999999999994</v>
      </c>
    </row>
    <row r="432" spans="1:9" ht="15">
      <c r="A432" s="27" t="s">
        <v>16</v>
      </c>
      <c r="B432" s="41">
        <v>261.76394996600089</v>
      </c>
      <c r="C432" s="41">
        <v>27.555786595824966</v>
      </c>
      <c r="D432" s="41">
        <v>91.680263438174137</v>
      </c>
      <c r="E432" s="41">
        <v>0</v>
      </c>
      <c r="F432" s="397"/>
      <c r="G432" s="41">
        <v>0</v>
      </c>
      <c r="H432" s="42">
        <v>0</v>
      </c>
      <c r="I432" s="43">
        <f>SUM(B432:H432)</f>
        <v>381</v>
      </c>
    </row>
    <row r="433" spans="1:9" ht="15">
      <c r="A433" s="28" t="s">
        <v>17</v>
      </c>
      <c r="B433" s="44">
        <v>0</v>
      </c>
      <c r="C433" s="44">
        <v>0</v>
      </c>
      <c r="D433" s="44">
        <v>7.996744694977119</v>
      </c>
      <c r="E433" s="44">
        <v>3.2553050228807164E-3</v>
      </c>
      <c r="F433" s="397"/>
      <c r="G433" s="44">
        <v>0</v>
      </c>
      <c r="H433" s="45">
        <v>0</v>
      </c>
      <c r="I433" s="40">
        <f>SUM(B433:H433)</f>
        <v>8</v>
      </c>
    </row>
    <row r="434" spans="1:9" ht="15">
      <c r="A434" s="27" t="s">
        <v>18</v>
      </c>
      <c r="B434" s="41">
        <v>0</v>
      </c>
      <c r="C434" s="41">
        <v>0</v>
      </c>
      <c r="D434" s="41">
        <v>0</v>
      </c>
      <c r="E434" s="41">
        <v>0</v>
      </c>
      <c r="F434" s="397"/>
      <c r="G434" s="41">
        <v>0</v>
      </c>
      <c r="H434" s="42">
        <v>0</v>
      </c>
      <c r="I434" s="43">
        <f t="shared" si="66"/>
        <v>0</v>
      </c>
    </row>
    <row r="435" spans="1:9" ht="15">
      <c r="A435" s="28" t="s">
        <v>139</v>
      </c>
      <c r="B435" s="44">
        <v>202.70762708124948</v>
      </c>
      <c r="C435" s="44">
        <v>162.89736159999535</v>
      </c>
      <c r="D435" s="44">
        <v>76.324445705575286</v>
      </c>
      <c r="E435" s="44">
        <v>25.070565613179859</v>
      </c>
      <c r="F435" s="397"/>
      <c r="G435" s="44">
        <v>0</v>
      </c>
      <c r="H435" s="45">
        <v>0</v>
      </c>
      <c r="I435" s="40">
        <f>SUM(B435:H435)</f>
        <v>466.99999999999994</v>
      </c>
    </row>
    <row r="436" spans="1:9" ht="15">
      <c r="A436" s="27" t="s">
        <v>19</v>
      </c>
      <c r="B436" s="41">
        <v>0</v>
      </c>
      <c r="C436" s="41">
        <v>0</v>
      </c>
      <c r="D436" s="41">
        <v>0</v>
      </c>
      <c r="E436" s="41">
        <v>0</v>
      </c>
      <c r="F436" s="397"/>
      <c r="G436" s="41">
        <v>0</v>
      </c>
      <c r="H436" s="42">
        <v>0</v>
      </c>
      <c r="I436" s="43">
        <f>SUM(B436:H436)</f>
        <v>0</v>
      </c>
    </row>
    <row r="437" spans="1:9" ht="15">
      <c r="A437" s="28" t="s">
        <v>20</v>
      </c>
      <c r="B437" s="44">
        <v>0</v>
      </c>
      <c r="C437" s="44">
        <v>0</v>
      </c>
      <c r="D437" s="44">
        <v>0</v>
      </c>
      <c r="E437" s="44">
        <v>0</v>
      </c>
      <c r="F437" s="397"/>
      <c r="G437" s="44">
        <v>0</v>
      </c>
      <c r="H437" s="45">
        <v>0</v>
      </c>
      <c r="I437" s="40">
        <f t="shared" si="66"/>
        <v>0</v>
      </c>
    </row>
    <row r="438" spans="1:9" ht="15">
      <c r="A438" s="27" t="s">
        <v>21</v>
      </c>
      <c r="B438" s="41">
        <v>26.083333956727259</v>
      </c>
      <c r="C438" s="41">
        <v>0.30484375609118575</v>
      </c>
      <c r="D438" s="41">
        <v>15.61182228718155</v>
      </c>
      <c r="E438" s="41">
        <v>0</v>
      </c>
      <c r="F438" s="397"/>
      <c r="G438" s="41">
        <v>0</v>
      </c>
      <c r="H438" s="42">
        <v>0</v>
      </c>
      <c r="I438" s="43">
        <f>SUM(B438:H438)</f>
        <v>41.999999999999993</v>
      </c>
    </row>
    <row r="439" spans="1:9" ht="15">
      <c r="A439" s="29" t="s">
        <v>59</v>
      </c>
      <c r="B439" s="44">
        <v>38.356753761479766</v>
      </c>
      <c r="C439" s="44">
        <v>2.5429207361513431</v>
      </c>
      <c r="D439" s="44">
        <v>29.100325502368886</v>
      </c>
      <c r="E439" s="44">
        <v>0</v>
      </c>
      <c r="F439" s="397"/>
      <c r="G439" s="44">
        <v>0</v>
      </c>
      <c r="H439" s="45">
        <v>0</v>
      </c>
      <c r="I439" s="40">
        <f t="shared" si="66"/>
        <v>70</v>
      </c>
    </row>
    <row r="440" spans="1:9" ht="15">
      <c r="A440" s="27" t="s">
        <v>22</v>
      </c>
      <c r="B440" s="41">
        <v>2.0239643145589072</v>
      </c>
      <c r="C440" s="41">
        <v>6.9164615426065739E-3</v>
      </c>
      <c r="D440" s="41">
        <v>10.969119223898488</v>
      </c>
      <c r="E440" s="41">
        <v>0</v>
      </c>
      <c r="F440" s="397"/>
      <c r="G440" s="41">
        <v>0</v>
      </c>
      <c r="H440" s="42">
        <v>0</v>
      </c>
      <c r="I440" s="43">
        <f t="shared" si="66"/>
        <v>13.000000000000002</v>
      </c>
    </row>
    <row r="441" spans="1:9" ht="15">
      <c r="A441" s="29" t="s">
        <v>23</v>
      </c>
      <c r="B441" s="44">
        <v>6.4768078396766633</v>
      </c>
      <c r="C441" s="44">
        <v>0</v>
      </c>
      <c r="D441" s="44">
        <v>0</v>
      </c>
      <c r="E441" s="44">
        <v>0</v>
      </c>
      <c r="F441" s="397"/>
      <c r="G441" s="44">
        <v>0</v>
      </c>
      <c r="H441" s="45">
        <v>0</v>
      </c>
      <c r="I441" s="40">
        <f t="shared" si="66"/>
        <v>6.4768078396766633</v>
      </c>
    </row>
    <row r="442" spans="1:9" ht="15">
      <c r="A442" s="27" t="s">
        <v>24</v>
      </c>
      <c r="B442" s="41">
        <v>24.541169677392453</v>
      </c>
      <c r="C442" s="41">
        <v>6.0755783542879471E-2</v>
      </c>
      <c r="D442" s="41">
        <v>4.8964745390646698</v>
      </c>
      <c r="E442" s="41">
        <v>0</v>
      </c>
      <c r="F442" s="397"/>
      <c r="G442" s="41">
        <v>0</v>
      </c>
      <c r="H442" s="42">
        <v>0</v>
      </c>
      <c r="I442" s="43">
        <f t="shared" si="66"/>
        <v>29.498400000000004</v>
      </c>
    </row>
    <row r="443" spans="1:9" ht="15.75" thickBot="1">
      <c r="A443" s="29" t="s">
        <v>25</v>
      </c>
      <c r="B443" s="54">
        <v>109.4580716998672</v>
      </c>
      <c r="C443" s="54">
        <v>0.37352828241199898</v>
      </c>
      <c r="D443" s="54">
        <v>404.03946034535403</v>
      </c>
      <c r="E443" s="54">
        <v>2078.3008962464887</v>
      </c>
      <c r="F443" s="398"/>
      <c r="G443" s="44">
        <v>275.44192995165332</v>
      </c>
      <c r="H443" s="45">
        <v>1.0461134742244949</v>
      </c>
      <c r="I443" s="40">
        <f t="shared" si="66"/>
        <v>2868.66</v>
      </c>
    </row>
    <row r="444" spans="1:9" ht="15">
      <c r="A444" s="30" t="s">
        <v>26</v>
      </c>
      <c r="B444" s="46">
        <f>SUM(B423:B443)</f>
        <v>673.02102301344598</v>
      </c>
      <c r="C444" s="46">
        <f t="shared" ref="C444:H444" si="67">SUM(C423:C443)</f>
        <v>194.45595503361361</v>
      </c>
      <c r="D444" s="46">
        <f t="shared" si="67"/>
        <v>641.49046920204751</v>
      </c>
      <c r="E444" s="46">
        <f t="shared" si="67"/>
        <v>2104.0358883807939</v>
      </c>
      <c r="F444" s="46">
        <f t="shared" si="67"/>
        <v>0</v>
      </c>
      <c r="G444" s="46">
        <f t="shared" si="67"/>
        <v>275.44192995165332</v>
      </c>
      <c r="H444" s="47">
        <f t="shared" si="67"/>
        <v>1.0461134742244949</v>
      </c>
      <c r="I444" s="48">
        <f>SUM(I423:I443)</f>
        <v>3889.4913790557794</v>
      </c>
    </row>
    <row r="445" spans="1:9" ht="15" thickBot="1">
      <c r="A445" s="31" t="s">
        <v>86</v>
      </c>
      <c r="B445" s="49">
        <f>IF($I444=0,"-",B444/$I444)</f>
        <v>0.17303574103224517</v>
      </c>
      <c r="C445" s="49">
        <f t="shared" ref="C445:H445" si="68">IF($I444=0,"-",C444/$I444)</f>
        <v>4.9995214305069396E-2</v>
      </c>
      <c r="D445" s="49">
        <f t="shared" si="68"/>
        <v>0.16492914026146446</v>
      </c>
      <c r="E445" s="49">
        <f t="shared" si="68"/>
        <v>0.54095399200796634</v>
      </c>
      <c r="F445" s="49">
        <f t="shared" si="68"/>
        <v>0</v>
      </c>
      <c r="G445" s="49">
        <f t="shared" si="68"/>
        <v>7.08169534543409E-2</v>
      </c>
      <c r="H445" s="49">
        <f t="shared" si="68"/>
        <v>2.6895893891361485E-4</v>
      </c>
      <c r="I445" s="49">
        <f>SUM(B445:H445)</f>
        <v>1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</v>
      </c>
      <c r="G449" s="377"/>
      <c r="H449" s="379"/>
      <c r="I449" s="40">
        <f>SUM(B449:H449)</f>
        <v>0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9">SUM(B450:H450)</f>
        <v>0</v>
      </c>
    </row>
    <row r="451" spans="1:9" ht="15">
      <c r="A451" s="28" t="s">
        <v>9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9"/>
        <v>0</v>
      </c>
    </row>
    <row r="452" spans="1:9" ht="15">
      <c r="A452" s="27" t="s">
        <v>10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9"/>
        <v>0</v>
      </c>
    </row>
    <row r="453" spans="1:9" ht="15">
      <c r="A453" s="28" t="s">
        <v>11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9"/>
        <v>0</v>
      </c>
    </row>
    <row r="454" spans="1:9" ht="15">
      <c r="A454" s="27" t="s">
        <v>12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9"/>
        <v>0</v>
      </c>
    </row>
    <row r="455" spans="1:9" ht="15">
      <c r="A455" s="28" t="s">
        <v>13</v>
      </c>
      <c r="B455" s="380"/>
      <c r="C455" s="381"/>
      <c r="D455" s="381"/>
      <c r="E455" s="382"/>
      <c r="F455" s="44">
        <v>0</v>
      </c>
      <c r="G455" s="380"/>
      <c r="H455" s="382"/>
      <c r="I455" s="40">
        <f t="shared" si="69"/>
        <v>0</v>
      </c>
    </row>
    <row r="456" spans="1:9" ht="15">
      <c r="A456" s="27" t="s">
        <v>14</v>
      </c>
      <c r="B456" s="380"/>
      <c r="C456" s="381"/>
      <c r="D456" s="381"/>
      <c r="E456" s="382"/>
      <c r="F456" s="41">
        <v>296.20827746957491</v>
      </c>
      <c r="G456" s="380"/>
      <c r="H456" s="382"/>
      <c r="I456" s="43">
        <f t="shared" si="69"/>
        <v>296.20827746957491</v>
      </c>
    </row>
    <row r="457" spans="1:9" ht="15">
      <c r="A457" s="28" t="s">
        <v>15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9"/>
        <v>0</v>
      </c>
    </row>
    <row r="458" spans="1:9" ht="15">
      <c r="A458" s="27" t="s">
        <v>16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17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18</v>
      </c>
      <c r="B460" s="380"/>
      <c r="C460" s="381"/>
      <c r="D460" s="381"/>
      <c r="E460" s="382"/>
      <c r="F460" s="41">
        <v>0</v>
      </c>
      <c r="G460" s="380"/>
      <c r="H460" s="382"/>
      <c r="I460" s="43">
        <f t="shared" si="69"/>
        <v>0</v>
      </c>
    </row>
    <row r="461" spans="1:9" ht="15">
      <c r="A461" s="28" t="s">
        <v>139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19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20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9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59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9"/>
        <v>0</v>
      </c>
    </row>
    <row r="466" spans="1:9" ht="15">
      <c r="A466" s="27" t="s">
        <v>22</v>
      </c>
      <c r="B466" s="380"/>
      <c r="C466" s="381"/>
      <c r="D466" s="381"/>
      <c r="E466" s="382"/>
      <c r="F466" s="41">
        <v>0</v>
      </c>
      <c r="G466" s="380"/>
      <c r="H466" s="382"/>
      <c r="I466" s="43">
        <f t="shared" si="69"/>
        <v>0</v>
      </c>
    </row>
    <row r="467" spans="1:9" ht="15">
      <c r="A467" s="29" t="s">
        <v>23</v>
      </c>
      <c r="B467" s="380"/>
      <c r="C467" s="381"/>
      <c r="D467" s="381"/>
      <c r="E467" s="382"/>
      <c r="F467" s="44">
        <v>0</v>
      </c>
      <c r="G467" s="380"/>
      <c r="H467" s="382"/>
      <c r="I467" s="40">
        <f t="shared" si="69"/>
        <v>0</v>
      </c>
    </row>
    <row r="468" spans="1:9" ht="15">
      <c r="A468" s="27" t="s">
        <v>24</v>
      </c>
      <c r="B468" s="380"/>
      <c r="C468" s="381"/>
      <c r="D468" s="381"/>
      <c r="E468" s="382"/>
      <c r="F468" s="41">
        <v>0</v>
      </c>
      <c r="G468" s="380"/>
      <c r="H468" s="382"/>
      <c r="I468" s="43">
        <f t="shared" si="69"/>
        <v>0</v>
      </c>
    </row>
    <row r="469" spans="1:9" ht="15.75" thickBot="1">
      <c r="A469" s="29" t="s">
        <v>25</v>
      </c>
      <c r="B469" s="383"/>
      <c r="C469" s="384"/>
      <c r="D469" s="384"/>
      <c r="E469" s="385"/>
      <c r="F469" s="44">
        <v>1145.0591999999999</v>
      </c>
      <c r="G469" s="383"/>
      <c r="H469" s="385"/>
      <c r="I469" s="40">
        <f t="shared" si="69"/>
        <v>1145.0591999999999</v>
      </c>
    </row>
    <row r="470" spans="1:9" ht="15">
      <c r="A470" s="30" t="s">
        <v>26</v>
      </c>
      <c r="B470" s="46">
        <f>SUM(B449:B469)</f>
        <v>0</v>
      </c>
      <c r="C470" s="46">
        <f t="shared" ref="C470:E470" si="70">SUM(C449:C469)</f>
        <v>0</v>
      </c>
      <c r="D470" s="46">
        <f t="shared" si="70"/>
        <v>0</v>
      </c>
      <c r="E470" s="46">
        <f t="shared" si="70"/>
        <v>0</v>
      </c>
      <c r="F470" s="46">
        <f>SUM(F449:F469)</f>
        <v>1441.2674774695747</v>
      </c>
      <c r="G470" s="46">
        <f t="shared" ref="G470:H470" si="71">SUM(G449:G469)</f>
        <v>0</v>
      </c>
      <c r="H470" s="46">
        <f t="shared" si="71"/>
        <v>0</v>
      </c>
      <c r="I470" s="48">
        <f>SUM(I449:I469)</f>
        <v>1441.2674774695747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72">IF($I470=0,"-",C470/$I470)</f>
        <v>0</v>
      </c>
      <c r="D471" s="49">
        <f t="shared" si="72"/>
        <v>0</v>
      </c>
      <c r="E471" s="49">
        <f t="shared" si="72"/>
        <v>0</v>
      </c>
      <c r="F471" s="49">
        <f t="shared" si="72"/>
        <v>1</v>
      </c>
      <c r="G471" s="49">
        <f t="shared" si="72"/>
        <v>0</v>
      </c>
      <c r="H471" s="49">
        <f t="shared" si="72"/>
        <v>0</v>
      </c>
      <c r="I471" s="49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73">SUM(B476:H476)</f>
        <v>0</v>
      </c>
    </row>
    <row r="477" spans="1:9" ht="15">
      <c r="A477" s="28" t="s">
        <v>9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73"/>
        <v>0</v>
      </c>
    </row>
    <row r="478" spans="1:9" ht="15">
      <c r="A478" s="27" t="s">
        <v>10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73"/>
        <v>0</v>
      </c>
    </row>
    <row r="479" spans="1:9" ht="15">
      <c r="A479" s="28" t="s">
        <v>11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73"/>
        <v>0</v>
      </c>
    </row>
    <row r="480" spans="1:9" ht="15">
      <c r="A480" s="27" t="s">
        <v>12</v>
      </c>
      <c r="B480" s="380"/>
      <c r="C480" s="381"/>
      <c r="D480" s="381"/>
      <c r="E480" s="382"/>
      <c r="F480" s="41">
        <v>18609.799448079251</v>
      </c>
      <c r="G480" s="380"/>
      <c r="H480" s="382"/>
      <c r="I480" s="43">
        <f t="shared" si="73"/>
        <v>18609.799448079251</v>
      </c>
    </row>
    <row r="481" spans="1:9" ht="15">
      <c r="A481" s="28" t="s">
        <v>13</v>
      </c>
      <c r="B481" s="380"/>
      <c r="C481" s="381"/>
      <c r="D481" s="381"/>
      <c r="E481" s="382"/>
      <c r="F481" s="44">
        <v>0</v>
      </c>
      <c r="G481" s="380"/>
      <c r="H481" s="382"/>
      <c r="I481" s="40">
        <f t="shared" si="73"/>
        <v>0</v>
      </c>
    </row>
    <row r="482" spans="1:9" ht="15">
      <c r="A482" s="27" t="s">
        <v>14</v>
      </c>
      <c r="B482" s="380"/>
      <c r="C482" s="381"/>
      <c r="D482" s="381"/>
      <c r="E482" s="382"/>
      <c r="F482" s="41">
        <v>18034.042312153237</v>
      </c>
      <c r="G482" s="380"/>
      <c r="H482" s="382"/>
      <c r="I482" s="43">
        <f>SUM(B482:H482)</f>
        <v>18034.042312153237</v>
      </c>
    </row>
    <row r="483" spans="1:9" ht="15">
      <c r="A483" s="28" t="s">
        <v>15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73"/>
        <v>0</v>
      </c>
    </row>
    <row r="484" spans="1:9" ht="15">
      <c r="A484" s="27" t="s">
        <v>16</v>
      </c>
      <c r="B484" s="380"/>
      <c r="C484" s="381"/>
      <c r="D484" s="381"/>
      <c r="E484" s="382"/>
      <c r="F484" s="41">
        <v>0</v>
      </c>
      <c r="G484" s="380"/>
      <c r="H484" s="382"/>
      <c r="I484" s="43">
        <f>SUM(B484:H484)</f>
        <v>0</v>
      </c>
    </row>
    <row r="485" spans="1:9" ht="15">
      <c r="A485" s="28" t="s">
        <v>17</v>
      </c>
      <c r="B485" s="380"/>
      <c r="C485" s="381"/>
      <c r="D485" s="381"/>
      <c r="E485" s="382"/>
      <c r="F485" s="44">
        <v>24.672344156369995</v>
      </c>
      <c r="G485" s="380"/>
      <c r="H485" s="382"/>
      <c r="I485" s="40">
        <f>SUM(B485:H485)</f>
        <v>24.672344156369995</v>
      </c>
    </row>
    <row r="486" spans="1:9" ht="15">
      <c r="A486" s="27" t="s">
        <v>18</v>
      </c>
      <c r="B486" s="380"/>
      <c r="C486" s="381"/>
      <c r="D486" s="381"/>
      <c r="E486" s="382"/>
      <c r="F486" s="41">
        <v>0</v>
      </c>
      <c r="G486" s="380"/>
      <c r="H486" s="382"/>
      <c r="I486" s="43">
        <f t="shared" si="73"/>
        <v>0</v>
      </c>
    </row>
    <row r="487" spans="1:9" ht="15">
      <c r="A487" s="28" t="s">
        <v>139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19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20</v>
      </c>
      <c r="B489" s="380"/>
      <c r="C489" s="381"/>
      <c r="D489" s="381"/>
      <c r="E489" s="382"/>
      <c r="F489" s="44">
        <v>0</v>
      </c>
      <c r="G489" s="380"/>
      <c r="H489" s="382"/>
      <c r="I489" s="40">
        <f t="shared" si="73"/>
        <v>0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59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73"/>
        <v>0</v>
      </c>
    </row>
    <row r="492" spans="1:9" ht="15">
      <c r="A492" s="27" t="s">
        <v>22</v>
      </c>
      <c r="B492" s="380"/>
      <c r="C492" s="381"/>
      <c r="D492" s="381"/>
      <c r="E492" s="382"/>
      <c r="F492" s="41">
        <v>35</v>
      </c>
      <c r="G492" s="380"/>
      <c r="H492" s="382"/>
      <c r="I492" s="43">
        <f t="shared" si="73"/>
        <v>35</v>
      </c>
    </row>
    <row r="493" spans="1:9" ht="15">
      <c r="A493" s="29" t="s">
        <v>23</v>
      </c>
      <c r="B493" s="380"/>
      <c r="C493" s="381"/>
      <c r="D493" s="381"/>
      <c r="E493" s="382"/>
      <c r="F493" s="44">
        <v>0</v>
      </c>
      <c r="G493" s="380"/>
      <c r="H493" s="382"/>
      <c r="I493" s="40">
        <f t="shared" si="73"/>
        <v>0</v>
      </c>
    </row>
    <row r="494" spans="1:9" ht="15">
      <c r="A494" s="27" t="s">
        <v>24</v>
      </c>
      <c r="B494" s="380"/>
      <c r="C494" s="381"/>
      <c r="D494" s="381"/>
      <c r="E494" s="382"/>
      <c r="F494" s="41">
        <v>0</v>
      </c>
      <c r="G494" s="380"/>
      <c r="H494" s="382"/>
      <c r="I494" s="43">
        <f t="shared" si="73"/>
        <v>0</v>
      </c>
    </row>
    <row r="495" spans="1:9" ht="15.75" thickBot="1">
      <c r="A495" s="29" t="s">
        <v>25</v>
      </c>
      <c r="B495" s="383"/>
      <c r="C495" s="384"/>
      <c r="D495" s="384"/>
      <c r="E495" s="385"/>
      <c r="F495" s="44">
        <v>717.60599999999999</v>
      </c>
      <c r="G495" s="383"/>
      <c r="H495" s="385"/>
      <c r="I495" s="40">
        <f t="shared" si="73"/>
        <v>717.60599999999999</v>
      </c>
    </row>
    <row r="496" spans="1:9" ht="15">
      <c r="A496" s="30" t="s">
        <v>26</v>
      </c>
      <c r="B496" s="46">
        <f>SUM(B475:B495)</f>
        <v>0</v>
      </c>
      <c r="C496" s="46">
        <f t="shared" ref="C496:E496" si="74">SUM(C475:C495)</f>
        <v>0</v>
      </c>
      <c r="D496" s="46">
        <f t="shared" si="74"/>
        <v>0</v>
      </c>
      <c r="E496" s="46">
        <f t="shared" si="74"/>
        <v>0</v>
      </c>
      <c r="F496" s="46">
        <f>SUM(F475:F495)</f>
        <v>37421.120104388865</v>
      </c>
      <c r="G496" s="46">
        <f t="shared" ref="G496:H496" si="75">SUM(G475:G495)</f>
        <v>0</v>
      </c>
      <c r="H496" s="46">
        <f t="shared" si="75"/>
        <v>0</v>
      </c>
      <c r="I496" s="48">
        <f>SUM(I475:I495)</f>
        <v>37421.120104388865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76">IF($I496=0,"-",C496/$I496)</f>
        <v>0</v>
      </c>
      <c r="D497" s="49">
        <f t="shared" si="76"/>
        <v>0</v>
      </c>
      <c r="E497" s="49">
        <f t="shared" si="76"/>
        <v>0</v>
      </c>
      <c r="F497" s="49">
        <f>IF($I496=0,"-",F496/$I496)</f>
        <v>1</v>
      </c>
      <c r="G497" s="49">
        <f t="shared" si="76"/>
        <v>0</v>
      </c>
      <c r="H497" s="49">
        <f t="shared" si="76"/>
        <v>0</v>
      </c>
      <c r="I497" s="49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77">SUM(B502:H502)</f>
        <v>0</v>
      </c>
    </row>
    <row r="503" spans="1:9" ht="15">
      <c r="A503" s="28" t="s">
        <v>9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77"/>
        <v>0</v>
      </c>
    </row>
    <row r="504" spans="1:9" ht="15">
      <c r="A504" s="27" t="s">
        <v>10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77"/>
        <v>0</v>
      </c>
    </row>
    <row r="505" spans="1:9" ht="15">
      <c r="A505" s="28" t="s">
        <v>11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77"/>
        <v>0</v>
      </c>
    </row>
    <row r="506" spans="1:9" ht="15">
      <c r="A506" s="27" t="s">
        <v>12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77"/>
        <v>0</v>
      </c>
    </row>
    <row r="507" spans="1:9" ht="15">
      <c r="A507" s="28" t="s">
        <v>13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77"/>
        <v>0</v>
      </c>
    </row>
    <row r="508" spans="1:9" ht="15">
      <c r="A508" s="27" t="s">
        <v>14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15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77"/>
        <v>0</v>
      </c>
    </row>
    <row r="510" spans="1:9" ht="15">
      <c r="A510" s="27" t="s">
        <v>16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17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18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77"/>
        <v>0</v>
      </c>
    </row>
    <row r="513" spans="1:9" ht="15">
      <c r="A513" s="28" t="s">
        <v>139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19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20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77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59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77"/>
        <v>0</v>
      </c>
    </row>
    <row r="518" spans="1:9" ht="15">
      <c r="A518" s="27" t="s">
        <v>22</v>
      </c>
      <c r="B518" s="380"/>
      <c r="C518" s="381"/>
      <c r="D518" s="381"/>
      <c r="E518" s="382"/>
      <c r="F518" s="41">
        <v>0</v>
      </c>
      <c r="G518" s="380"/>
      <c r="H518" s="382"/>
      <c r="I518" s="43">
        <f t="shared" si="77"/>
        <v>0</v>
      </c>
    </row>
    <row r="519" spans="1:9" ht="15">
      <c r="A519" s="29" t="s">
        <v>23</v>
      </c>
      <c r="B519" s="380"/>
      <c r="C519" s="381"/>
      <c r="D519" s="381"/>
      <c r="E519" s="382"/>
      <c r="F519" s="44">
        <v>0</v>
      </c>
      <c r="G519" s="380"/>
      <c r="H519" s="382"/>
      <c r="I519" s="40">
        <f t="shared" si="77"/>
        <v>0</v>
      </c>
    </row>
    <row r="520" spans="1:9" ht="15">
      <c r="A520" s="27" t="s">
        <v>24</v>
      </c>
      <c r="B520" s="380"/>
      <c r="C520" s="381"/>
      <c r="D520" s="381"/>
      <c r="E520" s="382"/>
      <c r="F520" s="41">
        <v>0</v>
      </c>
      <c r="G520" s="380"/>
      <c r="H520" s="382"/>
      <c r="I520" s="43">
        <f t="shared" si="77"/>
        <v>0</v>
      </c>
    </row>
    <row r="521" spans="1:9" ht="15.75" thickBot="1">
      <c r="A521" s="29" t="s">
        <v>25</v>
      </c>
      <c r="B521" s="383"/>
      <c r="C521" s="384"/>
      <c r="D521" s="384"/>
      <c r="E521" s="385"/>
      <c r="F521" s="44">
        <v>0</v>
      </c>
      <c r="G521" s="383"/>
      <c r="H521" s="385"/>
      <c r="I521" s="40">
        <f t="shared" si="77"/>
        <v>0</v>
      </c>
    </row>
    <row r="522" spans="1:9" ht="15">
      <c r="A522" s="30" t="s">
        <v>26</v>
      </c>
      <c r="B522" s="46">
        <f>SUM(B501:B521)</f>
        <v>0</v>
      </c>
      <c r="C522" s="46">
        <f t="shared" ref="C522:E522" si="78">SUM(C501:C521)</f>
        <v>0</v>
      </c>
      <c r="D522" s="46">
        <f t="shared" si="78"/>
        <v>0</v>
      </c>
      <c r="E522" s="46">
        <f t="shared" si="78"/>
        <v>0</v>
      </c>
      <c r="F522" s="46">
        <f>SUM(F501:F521)</f>
        <v>0</v>
      </c>
      <c r="G522" s="46">
        <f t="shared" ref="G522:H522" si="79">SUM(G501:G521)</f>
        <v>0</v>
      </c>
      <c r="H522" s="46">
        <f t="shared" si="79"/>
        <v>0</v>
      </c>
      <c r="I522" s="48">
        <f>SUM(I501:I521)</f>
        <v>0</v>
      </c>
    </row>
    <row r="523" spans="1:9" ht="15" thickBot="1">
      <c r="A523" s="31" t="s">
        <v>86</v>
      </c>
      <c r="B523" s="57" t="str">
        <f>IF($I522=0,"-",B522/$I522)</f>
        <v>-</v>
      </c>
      <c r="C523" s="57" t="str">
        <f t="shared" ref="C523:H523" si="80">IF($I522=0,"-",C522/$I522)</f>
        <v>-</v>
      </c>
      <c r="D523" s="57" t="str">
        <f t="shared" si="80"/>
        <v>-</v>
      </c>
      <c r="E523" s="57" t="str">
        <f t="shared" si="80"/>
        <v>-</v>
      </c>
      <c r="F523" s="57" t="str">
        <f t="shared" si="80"/>
        <v>-</v>
      </c>
      <c r="G523" s="57" t="str">
        <f t="shared" si="80"/>
        <v>-</v>
      </c>
      <c r="H523" s="57" t="str">
        <f t="shared" si="80"/>
        <v>-</v>
      </c>
      <c r="I523" s="57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81">SUM(B528:H528)</f>
        <v>0</v>
      </c>
    </row>
    <row r="529" spans="1:9" ht="15">
      <c r="A529" s="28" t="s">
        <v>9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81"/>
        <v>0</v>
      </c>
    </row>
    <row r="530" spans="1:9" ht="15">
      <c r="A530" s="27" t="s">
        <v>10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81"/>
        <v>0</v>
      </c>
    </row>
    <row r="531" spans="1:9" ht="15">
      <c r="A531" s="28" t="s">
        <v>11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81"/>
        <v>0</v>
      </c>
    </row>
    <row r="532" spans="1:9" ht="15">
      <c r="A532" s="27" t="s">
        <v>12</v>
      </c>
      <c r="B532" s="380"/>
      <c r="C532" s="381"/>
      <c r="D532" s="381"/>
      <c r="E532" s="382"/>
      <c r="F532" s="41">
        <v>51.461295138978606</v>
      </c>
      <c r="G532" s="380"/>
      <c r="H532" s="382"/>
      <c r="I532" s="43">
        <f t="shared" si="81"/>
        <v>51.461295138978606</v>
      </c>
    </row>
    <row r="533" spans="1:9" ht="15">
      <c r="A533" s="28" t="s">
        <v>13</v>
      </c>
      <c r="B533" s="380"/>
      <c r="C533" s="381"/>
      <c r="D533" s="381"/>
      <c r="E533" s="382"/>
      <c r="F533" s="44">
        <v>0</v>
      </c>
      <c r="G533" s="380"/>
      <c r="H533" s="382"/>
      <c r="I533" s="40">
        <f t="shared" si="81"/>
        <v>0</v>
      </c>
    </row>
    <row r="534" spans="1:9" ht="15">
      <c r="A534" s="27" t="s">
        <v>14</v>
      </c>
      <c r="B534" s="380"/>
      <c r="C534" s="381"/>
      <c r="D534" s="381"/>
      <c r="E534" s="382"/>
      <c r="F534" s="41">
        <v>331.14048554956418</v>
      </c>
      <c r="G534" s="380"/>
      <c r="H534" s="382"/>
      <c r="I534" s="43">
        <f>SUM(B534:H534)</f>
        <v>331.14048554956418</v>
      </c>
    </row>
    <row r="535" spans="1:9" ht="15">
      <c r="A535" s="28" t="s">
        <v>15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81"/>
        <v>0</v>
      </c>
    </row>
    <row r="536" spans="1:9" ht="15">
      <c r="A536" s="27" t="s">
        <v>16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17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18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81"/>
        <v>0</v>
      </c>
    </row>
    <row r="539" spans="1:9" ht="15">
      <c r="A539" s="28" t="s">
        <v>139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19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20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81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59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81"/>
        <v>0</v>
      </c>
    </row>
    <row r="544" spans="1:9" ht="15">
      <c r="A544" s="27" t="s">
        <v>22</v>
      </c>
      <c r="B544" s="380"/>
      <c r="C544" s="381"/>
      <c r="D544" s="381"/>
      <c r="E544" s="382"/>
      <c r="F544" s="41">
        <v>0</v>
      </c>
      <c r="G544" s="380"/>
      <c r="H544" s="382"/>
      <c r="I544" s="43">
        <f t="shared" si="81"/>
        <v>0</v>
      </c>
    </row>
    <row r="545" spans="1:9" ht="15">
      <c r="A545" s="29" t="s">
        <v>23</v>
      </c>
      <c r="B545" s="380"/>
      <c r="C545" s="381"/>
      <c r="D545" s="381"/>
      <c r="E545" s="382"/>
      <c r="F545" s="44">
        <v>0</v>
      </c>
      <c r="G545" s="380"/>
      <c r="H545" s="382"/>
      <c r="I545" s="40">
        <f t="shared" si="81"/>
        <v>0</v>
      </c>
    </row>
    <row r="546" spans="1:9" ht="15">
      <c r="A546" s="27" t="s">
        <v>24</v>
      </c>
      <c r="B546" s="380"/>
      <c r="C546" s="381"/>
      <c r="D546" s="381"/>
      <c r="E546" s="382"/>
      <c r="F546" s="41">
        <v>0</v>
      </c>
      <c r="G546" s="380"/>
      <c r="H546" s="382"/>
      <c r="I546" s="43">
        <f t="shared" si="81"/>
        <v>0</v>
      </c>
    </row>
    <row r="547" spans="1:9" ht="15.75" thickBot="1">
      <c r="A547" s="29" t="s">
        <v>25</v>
      </c>
      <c r="B547" s="383"/>
      <c r="C547" s="384"/>
      <c r="D547" s="384"/>
      <c r="E547" s="385"/>
      <c r="F547" s="44">
        <v>0</v>
      </c>
      <c r="G547" s="383"/>
      <c r="H547" s="385"/>
      <c r="I547" s="40">
        <f t="shared" si="81"/>
        <v>0</v>
      </c>
    </row>
    <row r="548" spans="1:9" ht="15">
      <c r="A548" s="30" t="s">
        <v>26</v>
      </c>
      <c r="B548" s="46">
        <f>SUM(B527:B547)</f>
        <v>0</v>
      </c>
      <c r="C548" s="46">
        <f t="shared" ref="C548:H548" si="82">SUM(C527:C547)</f>
        <v>0</v>
      </c>
      <c r="D548" s="46">
        <f t="shared" si="82"/>
        <v>0</v>
      </c>
      <c r="E548" s="46">
        <f t="shared" si="82"/>
        <v>0</v>
      </c>
      <c r="F548" s="46">
        <f t="shared" si="82"/>
        <v>382.60178068854276</v>
      </c>
      <c r="G548" s="46">
        <f t="shared" si="82"/>
        <v>0</v>
      </c>
      <c r="H548" s="46">
        <f t="shared" si="82"/>
        <v>0</v>
      </c>
      <c r="I548" s="48">
        <f>SUM(I527:I547)</f>
        <v>382.60178068854276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83">IF($I548=0,"-",C548/$I548)</f>
        <v>0</v>
      </c>
      <c r="D549" s="49">
        <f t="shared" si="83"/>
        <v>0</v>
      </c>
      <c r="E549" s="49">
        <f t="shared" si="83"/>
        <v>0</v>
      </c>
      <c r="F549" s="49">
        <f t="shared" si="83"/>
        <v>1</v>
      </c>
      <c r="G549" s="49">
        <f t="shared" si="83"/>
        <v>0</v>
      </c>
      <c r="H549" s="49">
        <f t="shared" si="83"/>
        <v>0</v>
      </c>
      <c r="I549" s="49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84">SUM(B554:H554)</f>
        <v>0</v>
      </c>
    </row>
    <row r="555" spans="1:9" ht="15">
      <c r="A555" s="28" t="s">
        <v>9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84"/>
        <v>0</v>
      </c>
    </row>
    <row r="556" spans="1:9" ht="15">
      <c r="A556" s="27" t="s">
        <v>10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84"/>
        <v>0</v>
      </c>
    </row>
    <row r="557" spans="1:9" ht="15">
      <c r="A557" s="28" t="s">
        <v>11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12</v>
      </c>
      <c r="B558" s="380"/>
      <c r="C558" s="381"/>
      <c r="D558" s="381"/>
      <c r="E558" s="382"/>
      <c r="F558" s="41">
        <v>16.494308501606003</v>
      </c>
      <c r="G558" s="380"/>
      <c r="H558" s="382"/>
      <c r="I558" s="43">
        <f t="shared" si="84"/>
        <v>16.494308501606003</v>
      </c>
    </row>
    <row r="559" spans="1:9" ht="15">
      <c r="A559" s="28" t="s">
        <v>13</v>
      </c>
      <c r="B559" s="380"/>
      <c r="C559" s="381"/>
      <c r="D559" s="381"/>
      <c r="E559" s="382"/>
      <c r="F559" s="44">
        <v>1135</v>
      </c>
      <c r="G559" s="380"/>
      <c r="H559" s="382"/>
      <c r="I559" s="40">
        <f t="shared" si="84"/>
        <v>1135</v>
      </c>
    </row>
    <row r="560" spans="1:9" ht="15">
      <c r="A560" s="27" t="s">
        <v>14</v>
      </c>
      <c r="B560" s="380"/>
      <c r="C560" s="381"/>
      <c r="D560" s="381"/>
      <c r="E560" s="382"/>
      <c r="F560" s="41">
        <v>0</v>
      </c>
      <c r="G560" s="380"/>
      <c r="H560" s="382"/>
      <c r="I560" s="43">
        <f>SUM(B560:H560)</f>
        <v>0</v>
      </c>
    </row>
    <row r="561" spans="1:9" ht="15">
      <c r="A561" s="28" t="s">
        <v>15</v>
      </c>
      <c r="B561" s="380"/>
      <c r="C561" s="381"/>
      <c r="D561" s="381"/>
      <c r="E561" s="382"/>
      <c r="F561" s="44">
        <v>0</v>
      </c>
      <c r="G561" s="380"/>
      <c r="H561" s="382"/>
      <c r="I561" s="40">
        <f t="shared" si="84"/>
        <v>0</v>
      </c>
    </row>
    <row r="562" spans="1:9" ht="15">
      <c r="A562" s="27" t="s">
        <v>16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17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18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84"/>
        <v>0</v>
      </c>
    </row>
    <row r="565" spans="1:9" ht="15">
      <c r="A565" s="28" t="s">
        <v>139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19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20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84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59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84"/>
        <v>0</v>
      </c>
    </row>
    <row r="570" spans="1:9" ht="15">
      <c r="A570" s="27" t="s">
        <v>22</v>
      </c>
      <c r="B570" s="380"/>
      <c r="C570" s="381"/>
      <c r="D570" s="381"/>
      <c r="E570" s="382"/>
      <c r="F570" s="41">
        <v>0</v>
      </c>
      <c r="G570" s="380"/>
      <c r="H570" s="382"/>
      <c r="I570" s="43">
        <f t="shared" si="84"/>
        <v>0</v>
      </c>
    </row>
    <row r="571" spans="1:9" ht="15">
      <c r="A571" s="29" t="s">
        <v>23</v>
      </c>
      <c r="B571" s="380"/>
      <c r="C571" s="381"/>
      <c r="D571" s="381"/>
      <c r="E571" s="382"/>
      <c r="F571" s="44">
        <v>0</v>
      </c>
      <c r="G571" s="380"/>
      <c r="H571" s="382"/>
      <c r="I571" s="40">
        <f t="shared" si="84"/>
        <v>0</v>
      </c>
    </row>
    <row r="572" spans="1:9" ht="15">
      <c r="A572" s="27" t="s">
        <v>24</v>
      </c>
      <c r="B572" s="380"/>
      <c r="C572" s="381"/>
      <c r="D572" s="381"/>
      <c r="E572" s="382"/>
      <c r="F572" s="41">
        <v>0</v>
      </c>
      <c r="G572" s="380"/>
      <c r="H572" s="382"/>
      <c r="I572" s="43">
        <f t="shared" si="84"/>
        <v>0</v>
      </c>
    </row>
    <row r="573" spans="1:9" ht="15.75" thickBot="1">
      <c r="A573" s="29" t="s">
        <v>25</v>
      </c>
      <c r="B573" s="383"/>
      <c r="C573" s="384"/>
      <c r="D573" s="384"/>
      <c r="E573" s="385"/>
      <c r="F573" s="44">
        <v>0</v>
      </c>
      <c r="G573" s="383"/>
      <c r="H573" s="385"/>
      <c r="I573" s="40">
        <f t="shared" si="84"/>
        <v>0</v>
      </c>
    </row>
    <row r="574" spans="1:9" ht="15">
      <c r="A574" s="34" t="s">
        <v>26</v>
      </c>
      <c r="B574" s="46">
        <f>SUM(B553:B573)</f>
        <v>0</v>
      </c>
      <c r="C574" s="46">
        <f t="shared" ref="C574:H574" si="85">SUM(C553:C573)</f>
        <v>0</v>
      </c>
      <c r="D574" s="46">
        <f t="shared" si="85"/>
        <v>0</v>
      </c>
      <c r="E574" s="46">
        <f t="shared" si="85"/>
        <v>0</v>
      </c>
      <c r="F574" s="46">
        <f t="shared" si="85"/>
        <v>1151.4943085016059</v>
      </c>
      <c r="G574" s="46">
        <f t="shared" si="85"/>
        <v>0</v>
      </c>
      <c r="H574" s="46">
        <f t="shared" si="85"/>
        <v>0</v>
      </c>
      <c r="I574" s="48">
        <f>SUM(I553:I573)</f>
        <v>1151.4943085016059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86">IF($I574=0,"-",C574/$I574)</f>
        <v>0</v>
      </c>
      <c r="D575" s="49">
        <f t="shared" si="86"/>
        <v>0</v>
      </c>
      <c r="E575" s="49">
        <f t="shared" si="86"/>
        <v>0</v>
      </c>
      <c r="F575" s="49">
        <f t="shared" si="86"/>
        <v>1</v>
      </c>
      <c r="G575" s="49">
        <f t="shared" si="86"/>
        <v>0</v>
      </c>
      <c r="H575" s="49">
        <f t="shared" si="86"/>
        <v>0</v>
      </c>
      <c r="I575" s="49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10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10" ht="15">
      <c r="A578" s="409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10" ht="15">
      <c r="A579" s="26" t="s">
        <v>7</v>
      </c>
      <c r="B579" s="38">
        <v>33.594649911379697</v>
      </c>
      <c r="C579" s="38">
        <v>0</v>
      </c>
      <c r="D579" s="38">
        <v>6.4053500886203016</v>
      </c>
      <c r="E579" s="38">
        <v>0</v>
      </c>
      <c r="F579" s="396"/>
      <c r="G579" s="38">
        <v>0</v>
      </c>
      <c r="H579" s="39">
        <v>0</v>
      </c>
      <c r="I579" s="40">
        <f>SUM(B579:H579)</f>
        <v>40</v>
      </c>
    </row>
    <row r="580" spans="1:10" ht="15">
      <c r="A580" s="27" t="s">
        <v>8</v>
      </c>
      <c r="B580" s="41">
        <v>10.697993026184566</v>
      </c>
      <c r="C580" s="41">
        <v>0</v>
      </c>
      <c r="D580" s="41">
        <v>3.3020069738154336</v>
      </c>
      <c r="E580" s="41">
        <v>0</v>
      </c>
      <c r="F580" s="397"/>
      <c r="G580" s="41">
        <v>0</v>
      </c>
      <c r="H580" s="42">
        <v>0</v>
      </c>
      <c r="I580" s="43">
        <f t="shared" ref="I580:I599" si="87">SUM(B580:H580)</f>
        <v>14</v>
      </c>
    </row>
    <row r="581" spans="1:10" ht="15">
      <c r="A581" s="28" t="s">
        <v>9</v>
      </c>
      <c r="B581" s="44">
        <v>22.526062390325134</v>
      </c>
      <c r="C581" s="44">
        <v>0</v>
      </c>
      <c r="D581" s="44">
        <v>5.4739376096748646</v>
      </c>
      <c r="E581" s="44">
        <v>0</v>
      </c>
      <c r="F581" s="397"/>
      <c r="G581" s="44">
        <v>0</v>
      </c>
      <c r="H581" s="45">
        <v>0</v>
      </c>
      <c r="I581" s="40">
        <f t="shared" si="87"/>
        <v>28</v>
      </c>
    </row>
    <row r="582" spans="1:10" ht="15">
      <c r="A582" s="27" t="s">
        <v>10</v>
      </c>
      <c r="B582" s="41">
        <v>37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87"/>
        <v>37</v>
      </c>
    </row>
    <row r="583" spans="1:10" ht="15">
      <c r="A583" s="28" t="s">
        <v>11</v>
      </c>
      <c r="B583" s="44">
        <v>0</v>
      </c>
      <c r="C583" s="44">
        <v>0</v>
      </c>
      <c r="D583" s="44">
        <v>0</v>
      </c>
      <c r="E583" s="44">
        <v>0</v>
      </c>
      <c r="F583" s="397"/>
      <c r="G583" s="44">
        <v>0</v>
      </c>
      <c r="H583" s="45">
        <v>0</v>
      </c>
      <c r="I583" s="40">
        <f>SUM(B583:H583)</f>
        <v>0</v>
      </c>
    </row>
    <row r="584" spans="1:10" ht="15">
      <c r="A584" s="27" t="s">
        <v>12</v>
      </c>
      <c r="B584" s="41">
        <v>0</v>
      </c>
      <c r="C584" s="41">
        <v>0</v>
      </c>
      <c r="D584" s="41">
        <v>6.0230132719624088E-2</v>
      </c>
      <c r="E584" s="41">
        <v>1.7609790497348214</v>
      </c>
      <c r="F584" s="397"/>
      <c r="G584" s="41">
        <v>0</v>
      </c>
      <c r="H584" s="42">
        <v>0</v>
      </c>
      <c r="I584" s="43">
        <f t="shared" si="87"/>
        <v>1.8212091824544456</v>
      </c>
    </row>
    <row r="585" spans="1:10" ht="15">
      <c r="A585" s="28" t="s">
        <v>13</v>
      </c>
      <c r="B585" s="44">
        <v>0</v>
      </c>
      <c r="C585" s="44">
        <v>0</v>
      </c>
      <c r="D585" s="44">
        <v>0</v>
      </c>
      <c r="E585" s="44">
        <v>13</v>
      </c>
      <c r="F585" s="397"/>
      <c r="G585" s="44">
        <v>0</v>
      </c>
      <c r="H585" s="45">
        <v>0</v>
      </c>
      <c r="I585" s="40">
        <f t="shared" si="87"/>
        <v>13</v>
      </c>
    </row>
    <row r="586" spans="1:10" ht="15">
      <c r="A586" s="27" t="s">
        <v>14</v>
      </c>
      <c r="B586" s="41">
        <v>0</v>
      </c>
      <c r="C586" s="41">
        <v>0</v>
      </c>
      <c r="D586" s="41">
        <v>0.14780664478029762</v>
      </c>
      <c r="E586" s="41">
        <v>68.949531669779375</v>
      </c>
      <c r="F586" s="397"/>
      <c r="G586" s="41">
        <v>0</v>
      </c>
      <c r="H586" s="42">
        <v>0</v>
      </c>
      <c r="I586" s="43">
        <f>SUM(B586:H586)</f>
        <v>69.097338314559678</v>
      </c>
    </row>
    <row r="587" spans="1:10" ht="15">
      <c r="A587" s="28" t="s">
        <v>15</v>
      </c>
      <c r="B587" s="44">
        <v>497.94577210695735</v>
      </c>
      <c r="C587" s="44">
        <v>7.5567478123284388</v>
      </c>
      <c r="D587" s="44">
        <v>8.9350800807141688</v>
      </c>
      <c r="E587" s="44">
        <v>0</v>
      </c>
      <c r="F587" s="397"/>
      <c r="G587" s="44">
        <v>0</v>
      </c>
      <c r="H587" s="45">
        <v>0</v>
      </c>
      <c r="I587" s="40">
        <f t="shared" si="87"/>
        <v>514.43759999999997</v>
      </c>
    </row>
    <row r="588" spans="1:10" ht="15">
      <c r="A588" s="27" t="s">
        <v>16</v>
      </c>
      <c r="B588" s="41">
        <v>851.1057321329248</v>
      </c>
      <c r="C588" s="41">
        <v>103.09001073903568</v>
      </c>
      <c r="D588" s="41">
        <v>22.228466079235673</v>
      </c>
      <c r="E588" s="41">
        <v>49.575791048803957</v>
      </c>
      <c r="F588" s="397"/>
      <c r="G588" s="41">
        <v>0</v>
      </c>
      <c r="H588" s="42">
        <v>0</v>
      </c>
      <c r="I588" s="43">
        <f>SUM(B588:H588)</f>
        <v>1026</v>
      </c>
    </row>
    <row r="589" spans="1:10" ht="15">
      <c r="A589" s="28" t="s">
        <v>17</v>
      </c>
      <c r="B589" s="44">
        <v>395.77758041917446</v>
      </c>
      <c r="C589" s="44">
        <v>2.1444395679566917</v>
      </c>
      <c r="D589" s="44">
        <v>50.230669673919614</v>
      </c>
      <c r="E589" s="44">
        <v>6.8473103389491952</v>
      </c>
      <c r="F589" s="397"/>
      <c r="G589" s="44">
        <v>0</v>
      </c>
      <c r="H589" s="45">
        <v>0</v>
      </c>
      <c r="I589" s="40">
        <f>SUM(B589:H589)</f>
        <v>454.99999999999994</v>
      </c>
    </row>
    <row r="590" spans="1:10" ht="15">
      <c r="A590" s="27" t="s">
        <v>18</v>
      </c>
      <c r="B590" s="41">
        <v>0</v>
      </c>
      <c r="C590" s="41">
        <v>0</v>
      </c>
      <c r="D590" s="41">
        <v>0</v>
      </c>
      <c r="E590" s="41">
        <v>0</v>
      </c>
      <c r="F590" s="397"/>
      <c r="G590" s="41">
        <v>0</v>
      </c>
      <c r="H590" s="42">
        <v>0</v>
      </c>
      <c r="I590" s="43">
        <f t="shared" si="87"/>
        <v>0</v>
      </c>
    </row>
    <row r="591" spans="1:10" ht="15">
      <c r="A591" s="28" t="s">
        <v>139</v>
      </c>
      <c r="B591" s="44">
        <v>1351.6700436973977</v>
      </c>
      <c r="C591" s="44">
        <v>213.00533466114476</v>
      </c>
      <c r="D591" s="44">
        <v>41.542685441896019</v>
      </c>
      <c r="E591" s="44">
        <v>32.711517581937379</v>
      </c>
      <c r="F591" s="397"/>
      <c r="G591" s="44">
        <v>0</v>
      </c>
      <c r="H591" s="45">
        <v>0</v>
      </c>
      <c r="I591" s="40">
        <f>SUM(B591:H591)</f>
        <v>1638.929581382376</v>
      </c>
      <c r="J591" s="290"/>
    </row>
    <row r="592" spans="1:10" ht="15">
      <c r="A592" s="27" t="s">
        <v>19</v>
      </c>
      <c r="B592" s="41">
        <v>0</v>
      </c>
      <c r="C592" s="41">
        <v>0</v>
      </c>
      <c r="D592" s="41">
        <v>0</v>
      </c>
      <c r="E592" s="41">
        <v>0</v>
      </c>
      <c r="F592" s="397"/>
      <c r="G592" s="41">
        <v>0</v>
      </c>
      <c r="H592" s="42">
        <v>0</v>
      </c>
      <c r="I592" s="43">
        <f>SUM(B592:H592)</f>
        <v>0</v>
      </c>
    </row>
    <row r="593" spans="1:41" ht="15">
      <c r="A593" s="28" t="s">
        <v>20</v>
      </c>
      <c r="B593" s="44">
        <v>0</v>
      </c>
      <c r="C593" s="44">
        <v>0</v>
      </c>
      <c r="D593" s="44">
        <v>0</v>
      </c>
      <c r="E593" s="44">
        <v>0</v>
      </c>
      <c r="F593" s="397"/>
      <c r="G593" s="44">
        <v>0</v>
      </c>
      <c r="H593" s="45">
        <v>0</v>
      </c>
      <c r="I593" s="40">
        <f t="shared" si="87"/>
        <v>0</v>
      </c>
    </row>
    <row r="594" spans="1:41" ht="15">
      <c r="A594" s="27" t="s">
        <v>21</v>
      </c>
      <c r="B594" s="41">
        <v>68.730124518495586</v>
      </c>
      <c r="C594" s="41">
        <v>0</v>
      </c>
      <c r="D594" s="41">
        <v>1.2698754815044133</v>
      </c>
      <c r="E594" s="41">
        <v>0</v>
      </c>
      <c r="F594" s="397"/>
      <c r="G594" s="41">
        <v>0</v>
      </c>
      <c r="H594" s="42">
        <v>0</v>
      </c>
      <c r="I594" s="43">
        <f>SUM(B594:H594)</f>
        <v>70</v>
      </c>
    </row>
    <row r="595" spans="1:41" ht="15">
      <c r="A595" s="29" t="s">
        <v>59</v>
      </c>
      <c r="B595" s="44">
        <v>126.51021009852485</v>
      </c>
      <c r="C595" s="44">
        <v>0</v>
      </c>
      <c r="D595" s="44">
        <v>22.489789901475149</v>
      </c>
      <c r="E595" s="44">
        <v>0</v>
      </c>
      <c r="F595" s="397"/>
      <c r="G595" s="44">
        <v>0</v>
      </c>
      <c r="H595" s="45">
        <v>0</v>
      </c>
      <c r="I595" s="40">
        <f t="shared" si="87"/>
        <v>149</v>
      </c>
    </row>
    <row r="596" spans="1:41" ht="15">
      <c r="A596" s="27" t="s">
        <v>22</v>
      </c>
      <c r="B596" s="41">
        <v>121.76281859796241</v>
      </c>
      <c r="C596" s="41">
        <v>0</v>
      </c>
      <c r="D596" s="41">
        <v>7.5102354540375771</v>
      </c>
      <c r="E596" s="41">
        <v>0</v>
      </c>
      <c r="F596" s="397"/>
      <c r="G596" s="41">
        <v>0</v>
      </c>
      <c r="H596" s="42">
        <v>0</v>
      </c>
      <c r="I596" s="43">
        <f t="shared" si="87"/>
        <v>129.27305405199999</v>
      </c>
    </row>
    <row r="597" spans="1:41" ht="15">
      <c r="A597" s="29" t="s">
        <v>23</v>
      </c>
      <c r="B597" s="44">
        <v>339.06926974711746</v>
      </c>
      <c r="C597" s="44">
        <v>0</v>
      </c>
      <c r="D597" s="44">
        <v>0</v>
      </c>
      <c r="E597" s="44">
        <v>0</v>
      </c>
      <c r="F597" s="397"/>
      <c r="G597" s="44">
        <v>0</v>
      </c>
      <c r="H597" s="45">
        <v>0</v>
      </c>
      <c r="I597" s="40">
        <f t="shared" si="87"/>
        <v>339.06926974711746</v>
      </c>
    </row>
    <row r="598" spans="1:41" ht="15">
      <c r="A598" s="27" t="s">
        <v>24</v>
      </c>
      <c r="B598" s="41">
        <v>446.29934181687361</v>
      </c>
      <c r="C598" s="41">
        <v>2.8294581831264423</v>
      </c>
      <c r="D598" s="41">
        <v>0</v>
      </c>
      <c r="E598" s="41">
        <v>0</v>
      </c>
      <c r="F598" s="397"/>
      <c r="G598" s="41">
        <v>0</v>
      </c>
      <c r="H598" s="42">
        <v>0</v>
      </c>
      <c r="I598" s="43">
        <f t="shared" si="87"/>
        <v>449.12880000000007</v>
      </c>
    </row>
    <row r="599" spans="1:41" ht="15.75" thickBot="1">
      <c r="A599" s="29" t="s">
        <v>25</v>
      </c>
      <c r="B599" s="44">
        <v>868.9776957315878</v>
      </c>
      <c r="C599" s="44">
        <v>0</v>
      </c>
      <c r="D599" s="44">
        <v>1916.5560073594129</v>
      </c>
      <c r="E599" s="44">
        <v>422.33882428589504</v>
      </c>
      <c r="F599" s="398"/>
      <c r="G599" s="44">
        <v>1313.0580402212647</v>
      </c>
      <c r="H599" s="45">
        <v>0.34183240184070546</v>
      </c>
      <c r="I599" s="40">
        <f t="shared" si="87"/>
        <v>4521.2724000000007</v>
      </c>
    </row>
    <row r="600" spans="1:41" ht="15">
      <c r="A600" s="30" t="s">
        <v>26</v>
      </c>
      <c r="B600" s="46">
        <f>SUM(B579:B599)</f>
        <v>5171.6672941949055</v>
      </c>
      <c r="C600" s="46">
        <f t="shared" ref="C600:H600" si="88">SUM(C579:C599)</f>
        <v>328.62599096359202</v>
      </c>
      <c r="D600" s="46">
        <f t="shared" si="88"/>
        <v>2086.1521409218062</v>
      </c>
      <c r="E600" s="46">
        <f t="shared" si="88"/>
        <v>595.18395397509971</v>
      </c>
      <c r="F600" s="46">
        <f t="shared" si="88"/>
        <v>0</v>
      </c>
      <c r="G600" s="46">
        <f t="shared" si="88"/>
        <v>1313.0580402212647</v>
      </c>
      <c r="H600" s="47">
        <f t="shared" si="88"/>
        <v>0.34183240184070546</v>
      </c>
      <c r="I600" s="48">
        <f>SUM(I579:I599)</f>
        <v>9495.0292526785088</v>
      </c>
    </row>
    <row r="601" spans="1:41" ht="15" thickBot="1">
      <c r="A601" s="31" t="s">
        <v>86</v>
      </c>
      <c r="B601" s="49">
        <f>IF($I600=0,"-",B600/$I600)</f>
        <v>0.54467102276025103</v>
      </c>
      <c r="C601" s="49">
        <f t="shared" ref="C601:H601" si="89">IF($I600=0,"-",C600/$I600)</f>
        <v>3.4610318959353174E-2</v>
      </c>
      <c r="D601" s="49">
        <f t="shared" si="89"/>
        <v>0.21970992246635904</v>
      </c>
      <c r="E601" s="49">
        <f t="shared" si="89"/>
        <v>6.2683740948686464E-2</v>
      </c>
      <c r="F601" s="49">
        <f t="shared" si="89"/>
        <v>0</v>
      </c>
      <c r="G601" s="49">
        <f t="shared" si="89"/>
        <v>0.13828899367012024</v>
      </c>
      <c r="H601" s="49">
        <f t="shared" si="89"/>
        <v>3.6001195230049022E-5</v>
      </c>
      <c r="I601" s="49">
        <f>SUM(B601:H601)</f>
        <v>1</v>
      </c>
    </row>
    <row r="602" spans="1:41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1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1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1" ht="15">
      <c r="A605" s="26" t="s">
        <v>7</v>
      </c>
      <c r="B605" s="38">
        <v>175.96800000000002</v>
      </c>
      <c r="C605" s="38">
        <v>0</v>
      </c>
      <c r="D605" s="38">
        <v>12.032</v>
      </c>
      <c r="E605" s="38">
        <v>0</v>
      </c>
      <c r="F605" s="396"/>
      <c r="G605" s="38">
        <v>0</v>
      </c>
      <c r="H605" s="39">
        <v>0</v>
      </c>
      <c r="I605" s="40">
        <f>SUM(B605:H605)</f>
        <v>188.00000000000003</v>
      </c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">
      <c r="A606" s="27" t="s">
        <v>8</v>
      </c>
      <c r="B606" s="41">
        <v>182.52</v>
      </c>
      <c r="C606" s="41">
        <v>0</v>
      </c>
      <c r="D606" s="41">
        <v>12.48</v>
      </c>
      <c r="E606" s="41">
        <v>0</v>
      </c>
      <c r="F606" s="397"/>
      <c r="G606" s="41">
        <v>0</v>
      </c>
      <c r="H606" s="42">
        <v>0</v>
      </c>
      <c r="I606" s="43">
        <f t="shared" ref="I606:I625" si="90">SUM(B606:H606)</f>
        <v>195</v>
      </c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">
      <c r="A607" s="28" t="s">
        <v>9</v>
      </c>
      <c r="B607" s="44">
        <v>563.47199999999998</v>
      </c>
      <c r="C607" s="44">
        <v>0</v>
      </c>
      <c r="D607" s="44">
        <v>38.527999999999999</v>
      </c>
      <c r="E607" s="44">
        <v>0</v>
      </c>
      <c r="F607" s="397"/>
      <c r="G607" s="44">
        <v>0</v>
      </c>
      <c r="H607" s="45">
        <v>0</v>
      </c>
      <c r="I607" s="40">
        <f t="shared" si="90"/>
        <v>602</v>
      </c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">
      <c r="A608" s="27" t="s">
        <v>10</v>
      </c>
      <c r="B608" s="41">
        <v>3059.7840000000001</v>
      </c>
      <c r="C608" s="41">
        <v>0</v>
      </c>
      <c r="D608" s="41">
        <v>209.21600000000001</v>
      </c>
      <c r="E608" s="41">
        <v>0</v>
      </c>
      <c r="F608" s="397"/>
      <c r="G608" s="41">
        <v>0</v>
      </c>
      <c r="H608" s="42">
        <v>0</v>
      </c>
      <c r="I608" s="43">
        <f t="shared" si="90"/>
        <v>3269</v>
      </c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">
      <c r="A609" s="28" t="s">
        <v>11</v>
      </c>
      <c r="B609" s="44">
        <v>3.7439999999999998</v>
      </c>
      <c r="C609" s="44">
        <v>0</v>
      </c>
      <c r="D609" s="44">
        <v>0.25600000000000001</v>
      </c>
      <c r="E609" s="44">
        <v>0</v>
      </c>
      <c r="F609" s="397"/>
      <c r="G609" s="44">
        <v>0</v>
      </c>
      <c r="H609" s="45">
        <v>0</v>
      </c>
      <c r="I609" s="40">
        <f>SUM(B609:H609)</f>
        <v>4</v>
      </c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">
      <c r="A610" s="27" t="s">
        <v>12</v>
      </c>
      <c r="B610" s="41">
        <v>0</v>
      </c>
      <c r="C610" s="41">
        <v>0</v>
      </c>
      <c r="D610" s="41">
        <v>0</v>
      </c>
      <c r="E610" s="41">
        <v>0</v>
      </c>
      <c r="F610" s="397"/>
      <c r="G610" s="41">
        <v>0</v>
      </c>
      <c r="H610" s="42">
        <v>0</v>
      </c>
      <c r="I610" s="43">
        <f t="shared" si="90"/>
        <v>0</v>
      </c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">
      <c r="A611" s="28" t="s">
        <v>13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90"/>
        <v>0</v>
      </c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">
      <c r="A612" s="27" t="s">
        <v>14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">
      <c r="A613" s="28" t="s">
        <v>15</v>
      </c>
      <c r="B613" s="44">
        <v>9940.552124400001</v>
      </c>
      <c r="C613" s="44">
        <v>0</v>
      </c>
      <c r="D613" s="44">
        <v>782.80507560000001</v>
      </c>
      <c r="E613" s="44">
        <v>0</v>
      </c>
      <c r="F613" s="397"/>
      <c r="G613" s="44">
        <v>0</v>
      </c>
      <c r="H613" s="45">
        <v>0</v>
      </c>
      <c r="I613" s="40">
        <f t="shared" si="90"/>
        <v>10723.3572</v>
      </c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">
      <c r="A614" s="27" t="s">
        <v>16</v>
      </c>
      <c r="B614" s="41">
        <v>1395.135</v>
      </c>
      <c r="C614" s="41">
        <v>0</v>
      </c>
      <c r="D614" s="41">
        <v>109.86499999999999</v>
      </c>
      <c r="E614" s="41">
        <v>0</v>
      </c>
      <c r="F614" s="397"/>
      <c r="G614" s="41">
        <v>0</v>
      </c>
      <c r="H614" s="42">
        <v>0</v>
      </c>
      <c r="I614" s="43">
        <f>SUM(B614:H614)</f>
        <v>1505</v>
      </c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">
      <c r="A615" s="28" t="s">
        <v>17</v>
      </c>
      <c r="B615" s="44">
        <v>422.71199999999999</v>
      </c>
      <c r="C615" s="44">
        <v>0</v>
      </c>
      <c r="D615" s="44">
        <v>33.287999999999997</v>
      </c>
      <c r="E615" s="44">
        <v>0</v>
      </c>
      <c r="F615" s="397"/>
      <c r="G615" s="44">
        <v>0</v>
      </c>
      <c r="H615" s="45">
        <v>0</v>
      </c>
      <c r="I615" s="40">
        <f>SUM(B615:H615)</f>
        <v>456</v>
      </c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">
      <c r="A616" s="27" t="s">
        <v>18</v>
      </c>
      <c r="B616" s="41">
        <v>0</v>
      </c>
      <c r="C616" s="41">
        <v>0</v>
      </c>
      <c r="D616" s="41">
        <v>0</v>
      </c>
      <c r="E616" s="41">
        <v>0</v>
      </c>
      <c r="F616" s="397"/>
      <c r="G616" s="41">
        <v>0</v>
      </c>
      <c r="H616" s="42">
        <v>0</v>
      </c>
      <c r="I616" s="43">
        <f t="shared" si="90"/>
        <v>0</v>
      </c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">
      <c r="A617" s="28" t="s">
        <v>139</v>
      </c>
      <c r="B617" s="291">
        <v>3355.5444369565357</v>
      </c>
      <c r="C617" s="44">
        <v>0</v>
      </c>
      <c r="D617" s="44">
        <v>1059.6456116704849</v>
      </c>
      <c r="E617" s="44">
        <v>0</v>
      </c>
      <c r="F617" s="397"/>
      <c r="G617" s="44">
        <v>0</v>
      </c>
      <c r="H617" s="45">
        <v>0</v>
      </c>
      <c r="I617" s="40">
        <f>SUM(B617:H617)</f>
        <v>4415.1900486270206</v>
      </c>
      <c r="J617" s="290"/>
      <c r="K617" s="292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">
      <c r="A618" s="27" t="s">
        <v>19</v>
      </c>
      <c r="B618" s="41">
        <v>0</v>
      </c>
      <c r="C618" s="41">
        <v>0</v>
      </c>
      <c r="D618" s="41">
        <v>0</v>
      </c>
      <c r="E618" s="41">
        <v>0</v>
      </c>
      <c r="F618" s="397"/>
      <c r="G618" s="41">
        <v>0</v>
      </c>
      <c r="H618" s="42">
        <v>0</v>
      </c>
      <c r="I618" s="43">
        <f>SUM(B618:H618)</f>
        <v>0</v>
      </c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">
      <c r="A619" s="28" t="s">
        <v>20</v>
      </c>
      <c r="B619" s="44">
        <v>0</v>
      </c>
      <c r="C619" s="44">
        <v>0</v>
      </c>
      <c r="D619" s="44">
        <v>0</v>
      </c>
      <c r="E619" s="44">
        <v>0</v>
      </c>
      <c r="F619" s="397"/>
      <c r="G619" s="44">
        <v>0</v>
      </c>
      <c r="H619" s="45">
        <v>0</v>
      </c>
      <c r="I619" s="40">
        <f t="shared" si="90"/>
        <v>0</v>
      </c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">
      <c r="A621" s="29" t="s">
        <v>59</v>
      </c>
      <c r="B621" s="44">
        <v>9134.1650000000009</v>
      </c>
      <c r="C621" s="44">
        <v>0</v>
      </c>
      <c r="D621" s="44">
        <v>958.83500000000004</v>
      </c>
      <c r="E621" s="44">
        <v>0</v>
      </c>
      <c r="F621" s="397"/>
      <c r="G621" s="44">
        <v>0</v>
      </c>
      <c r="H621" s="45">
        <v>0</v>
      </c>
      <c r="I621" s="40">
        <f t="shared" si="90"/>
        <v>10093</v>
      </c>
      <c r="AF621" s="15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">
      <c r="A622" s="27" t="s">
        <v>22</v>
      </c>
      <c r="B622" s="41">
        <v>250.60317087559</v>
      </c>
      <c r="C622" s="41">
        <v>0</v>
      </c>
      <c r="D622" s="41">
        <v>26.306410202409999</v>
      </c>
      <c r="E622" s="41">
        <v>0</v>
      </c>
      <c r="F622" s="397"/>
      <c r="G622" s="41">
        <v>0</v>
      </c>
      <c r="H622" s="42">
        <v>0</v>
      </c>
      <c r="I622" s="43">
        <f t="shared" si="90"/>
        <v>276.90958107799997</v>
      </c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">
      <c r="A623" s="29" t="s">
        <v>23</v>
      </c>
      <c r="B623" s="44">
        <v>184.46280923721719</v>
      </c>
      <c r="C623" s="44">
        <v>0</v>
      </c>
      <c r="D623" s="44">
        <v>252.16864760121166</v>
      </c>
      <c r="E623" s="44">
        <v>0</v>
      </c>
      <c r="F623" s="397"/>
      <c r="G623" s="44">
        <v>0</v>
      </c>
      <c r="H623" s="45">
        <v>0</v>
      </c>
      <c r="I623" s="40">
        <f t="shared" si="90"/>
        <v>436.63145683842885</v>
      </c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">
      <c r="A624" s="27" t="s">
        <v>24</v>
      </c>
      <c r="B624" s="41">
        <v>2187.0948153599998</v>
      </c>
      <c r="C624" s="41">
        <v>0</v>
      </c>
      <c r="D624" s="41">
        <v>509.02798464</v>
      </c>
      <c r="E624" s="41">
        <v>0</v>
      </c>
      <c r="F624" s="397"/>
      <c r="G624" s="41">
        <v>0</v>
      </c>
      <c r="H624" s="42">
        <v>0</v>
      </c>
      <c r="I624" s="43">
        <f t="shared" si="90"/>
        <v>2696.1227999999996</v>
      </c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thickBot="1">
      <c r="A625" s="29" t="s">
        <v>25</v>
      </c>
      <c r="B625" s="44">
        <v>948.93358360264369</v>
      </c>
      <c r="C625" s="44">
        <v>0</v>
      </c>
      <c r="D625" s="44">
        <v>1077.9148473932942</v>
      </c>
      <c r="E625" s="44">
        <v>3764.3366697768033</v>
      </c>
      <c r="F625" s="398"/>
      <c r="G625" s="44">
        <v>985.89769922725816</v>
      </c>
      <c r="H625" s="45">
        <v>0</v>
      </c>
      <c r="I625" s="40">
        <f t="shared" si="90"/>
        <v>6777.0827999999992</v>
      </c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">
      <c r="A626" s="30" t="s">
        <v>26</v>
      </c>
      <c r="B626" s="46">
        <f>SUM(B605:B625)</f>
        <v>31804.690940431992</v>
      </c>
      <c r="C626" s="46">
        <f t="shared" ref="C626:H626" si="91">SUM(C605:C625)</f>
        <v>0</v>
      </c>
      <c r="D626" s="46">
        <f t="shared" si="91"/>
        <v>5082.3685771074015</v>
      </c>
      <c r="E626" s="46">
        <f t="shared" si="91"/>
        <v>3764.3366697768033</v>
      </c>
      <c r="F626" s="46">
        <f t="shared" si="91"/>
        <v>0</v>
      </c>
      <c r="G626" s="46">
        <f t="shared" si="91"/>
        <v>985.89769922725816</v>
      </c>
      <c r="H626" s="47">
        <f t="shared" si="91"/>
        <v>0</v>
      </c>
      <c r="I626" s="48">
        <f>SUM(I605:I625)</f>
        <v>41637.293886543448</v>
      </c>
    </row>
    <row r="627" spans="1:41" ht="15" thickBot="1">
      <c r="A627" s="31" t="s">
        <v>86</v>
      </c>
      <c r="B627" s="49">
        <f>IF($I626=0,"-",B626/$I626)</f>
        <v>0.76385105686973553</v>
      </c>
      <c r="C627" s="49">
        <f t="shared" ref="C627:H627" si="92">IF($I626=0,"-",C626/$I626)</f>
        <v>0</v>
      </c>
      <c r="D627" s="49">
        <f t="shared" si="92"/>
        <v>0.1220628936874773</v>
      </c>
      <c r="E627" s="49">
        <f t="shared" si="92"/>
        <v>9.0407812765982393E-2</v>
      </c>
      <c r="F627" s="49">
        <f t="shared" si="92"/>
        <v>0</v>
      </c>
      <c r="G627" s="49">
        <f t="shared" si="92"/>
        <v>2.3678236676804916E-2</v>
      </c>
      <c r="H627" s="49">
        <f t="shared" si="92"/>
        <v>0</v>
      </c>
      <c r="I627" s="49">
        <f>SUM(B627:H627)</f>
        <v>1.0000000000000002</v>
      </c>
    </row>
    <row r="628" spans="1:41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1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1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1" ht="15">
      <c r="A631" s="26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41" ht="15">
      <c r="A632" s="27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93">SUM(B632:H632)</f>
        <v>0</v>
      </c>
    </row>
    <row r="633" spans="1:41" ht="15">
      <c r="A633" s="28" t="s">
        <v>9</v>
      </c>
      <c r="B633" s="44">
        <v>24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93"/>
        <v>24</v>
      </c>
    </row>
    <row r="634" spans="1:41" ht="15">
      <c r="A634" s="27" t="s">
        <v>10</v>
      </c>
      <c r="B634" s="41">
        <v>74.760508789083943</v>
      </c>
      <c r="C634" s="41">
        <v>0</v>
      </c>
      <c r="D634" s="41">
        <v>0.23949121091605646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93"/>
        <v>75</v>
      </c>
    </row>
    <row r="635" spans="1:41" ht="15">
      <c r="A635" s="28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0</v>
      </c>
    </row>
    <row r="636" spans="1:41" ht="15">
      <c r="A636" s="27" t="s">
        <v>12</v>
      </c>
      <c r="B636" s="41">
        <v>0</v>
      </c>
      <c r="C636" s="41">
        <v>0</v>
      </c>
      <c r="D636" s="41">
        <v>0</v>
      </c>
      <c r="E636" s="41">
        <v>17.641919536525425</v>
      </c>
      <c r="F636" s="41">
        <v>0</v>
      </c>
      <c r="G636" s="41">
        <v>0</v>
      </c>
      <c r="H636" s="42">
        <v>0</v>
      </c>
      <c r="I636" s="43">
        <f t="shared" si="93"/>
        <v>17.641919536525425</v>
      </c>
    </row>
    <row r="637" spans="1:41" ht="15">
      <c r="A637" s="28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93"/>
        <v>0</v>
      </c>
    </row>
    <row r="638" spans="1:41" ht="15">
      <c r="A638" s="27" t="s">
        <v>14</v>
      </c>
      <c r="B638" s="41">
        <v>0</v>
      </c>
      <c r="C638" s="41">
        <v>1.0889683644726327</v>
      </c>
      <c r="D638" s="41">
        <v>0</v>
      </c>
      <c r="E638" s="41">
        <v>52.853799075646279</v>
      </c>
      <c r="F638" s="41">
        <v>2087.3434405574571</v>
      </c>
      <c r="G638" s="41">
        <v>0</v>
      </c>
      <c r="H638" s="42">
        <v>0</v>
      </c>
      <c r="I638" s="43">
        <f>SUM(B638:H638)</f>
        <v>2141.2862079975762</v>
      </c>
    </row>
    <row r="639" spans="1:41" ht="15">
      <c r="A639" s="28" t="s">
        <v>15</v>
      </c>
      <c r="B639" s="44">
        <v>8.4152854669369539</v>
      </c>
      <c r="C639" s="44">
        <v>0.18991453306304612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>SUM(B639:H639)</f>
        <v>8.6052</v>
      </c>
    </row>
    <row r="640" spans="1:41" ht="15">
      <c r="A640" s="27" t="s">
        <v>16</v>
      </c>
      <c r="B640" s="41">
        <v>376.07090597561432</v>
      </c>
      <c r="C640" s="41">
        <v>1.6254020269140095</v>
      </c>
      <c r="D640" s="41">
        <v>30.303691997471685</v>
      </c>
      <c r="E640" s="41">
        <v>0</v>
      </c>
      <c r="F640" s="41">
        <v>0</v>
      </c>
      <c r="G640" s="41">
        <v>0</v>
      </c>
      <c r="H640" s="42">
        <v>0</v>
      </c>
      <c r="I640" s="43">
        <f>SUM(B640:H640)</f>
        <v>408</v>
      </c>
    </row>
    <row r="641" spans="1:10" ht="15">
      <c r="A641" s="28" t="s">
        <v>17</v>
      </c>
      <c r="B641" s="44">
        <v>45.441416708941986</v>
      </c>
      <c r="C641" s="44">
        <v>0</v>
      </c>
      <c r="D641" s="44">
        <v>0.21999243164896484</v>
      </c>
      <c r="E641" s="44">
        <v>1.3385908594090516</v>
      </c>
      <c r="F641" s="44">
        <v>0</v>
      </c>
      <c r="G641" s="44">
        <v>0</v>
      </c>
      <c r="H641" s="45">
        <v>0</v>
      </c>
      <c r="I641" s="40">
        <f>SUM(B641:H641)</f>
        <v>47</v>
      </c>
    </row>
    <row r="642" spans="1:10" ht="15">
      <c r="A642" s="27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93"/>
        <v>0</v>
      </c>
    </row>
    <row r="643" spans="1:10" ht="15">
      <c r="A643" s="28" t="s">
        <v>139</v>
      </c>
      <c r="B643" s="44">
        <v>49.266707298443798</v>
      </c>
      <c r="C643" s="44">
        <v>0</v>
      </c>
      <c r="D643" s="44">
        <v>12.733292701556195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61.999999999999993</v>
      </c>
      <c r="J643" s="290"/>
    </row>
    <row r="644" spans="1:10" ht="15">
      <c r="A644" s="27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0</v>
      </c>
    </row>
    <row r="645" spans="1:10" ht="15">
      <c r="A645" s="28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>SUM(B645:H645)</f>
        <v>0</v>
      </c>
    </row>
    <row r="646" spans="1:10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10" ht="15">
      <c r="A647" s="29" t="s">
        <v>59</v>
      </c>
      <c r="B647" s="44">
        <v>393.88019108517341</v>
      </c>
      <c r="C647" s="44">
        <v>17.841435838088273</v>
      </c>
      <c r="D647" s="44">
        <v>224.27837307673835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93"/>
        <v>636</v>
      </c>
    </row>
    <row r="648" spans="1:10" ht="15">
      <c r="A648" s="27" t="s">
        <v>22</v>
      </c>
      <c r="B648" s="41">
        <v>85.893800491129468</v>
      </c>
      <c r="C648" s="41">
        <v>0</v>
      </c>
      <c r="D648" s="41">
        <v>0</v>
      </c>
      <c r="E648" s="41">
        <v>0</v>
      </c>
      <c r="F648" s="41">
        <v>15.10619950887053</v>
      </c>
      <c r="G648" s="41">
        <v>0</v>
      </c>
      <c r="H648" s="42">
        <v>0</v>
      </c>
      <c r="I648" s="43">
        <f t="shared" si="93"/>
        <v>101</v>
      </c>
    </row>
    <row r="649" spans="1:10" ht="15">
      <c r="A649" s="29" t="s">
        <v>23</v>
      </c>
      <c r="B649" s="44">
        <v>5.8957419977414984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93"/>
        <v>5.8957419977414984</v>
      </c>
    </row>
    <row r="650" spans="1:10" ht="15">
      <c r="A650" s="27" t="s">
        <v>24</v>
      </c>
      <c r="B650" s="41">
        <v>37.767600000000002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93"/>
        <v>37.767600000000002</v>
      </c>
    </row>
    <row r="651" spans="1:10" ht="15.75" thickBot="1">
      <c r="A651" s="29" t="s">
        <v>25</v>
      </c>
      <c r="B651" s="44">
        <v>269.09830239219997</v>
      </c>
      <c r="C651" s="44">
        <v>0.3496457394200021</v>
      </c>
      <c r="D651" s="44">
        <v>5.5661103436720865</v>
      </c>
      <c r="E651" s="44">
        <v>447.15711678668214</v>
      </c>
      <c r="F651" s="44">
        <v>0</v>
      </c>
      <c r="G651" s="44">
        <v>150.79043624798624</v>
      </c>
      <c r="H651" s="45">
        <v>2.1155884900396762</v>
      </c>
      <c r="I651" s="40">
        <f t="shared" si="93"/>
        <v>875.07720000000018</v>
      </c>
    </row>
    <row r="652" spans="1:10" ht="15">
      <c r="A652" s="30" t="s">
        <v>26</v>
      </c>
      <c r="B652" s="46">
        <f>SUM(B631:B651)</f>
        <v>1370.490460205265</v>
      </c>
      <c r="C652" s="46">
        <f t="shared" ref="C652:D652" si="94">SUM(C631:C651)</f>
        <v>21.095366501957962</v>
      </c>
      <c r="D652" s="46">
        <f t="shared" si="94"/>
        <v>273.34095176200333</v>
      </c>
      <c r="E652" s="46">
        <f>SUM(E631:E651)</f>
        <v>518.99142625826289</v>
      </c>
      <c r="F652" s="46">
        <f t="shared" ref="F652" si="95">SUM(F631:F651)</f>
        <v>2102.4496400663274</v>
      </c>
      <c r="G652" s="46">
        <f>SUM(G631:G651)</f>
        <v>150.79043624798624</v>
      </c>
      <c r="H652" s="47">
        <f t="shared" ref="H652" si="96">SUM(H631:H651)</f>
        <v>2.1155884900396762</v>
      </c>
      <c r="I652" s="48">
        <f>SUM(I631:I651)</f>
        <v>4439.273869531844</v>
      </c>
    </row>
    <row r="653" spans="1:10" ht="15" thickBot="1">
      <c r="A653" s="31" t="s">
        <v>86</v>
      </c>
      <c r="B653" s="49">
        <f>IF($I652=0,"-",B652/$I652)</f>
        <v>0.30871951145239745</v>
      </c>
      <c r="C653" s="49">
        <f t="shared" ref="C653:H653" si="97">IF($I652=0,"-",C652/$I652)</f>
        <v>4.7519858251463621E-3</v>
      </c>
      <c r="D653" s="49">
        <f t="shared" si="97"/>
        <v>6.1573347307547231E-2</v>
      </c>
      <c r="E653" s="49">
        <f t="shared" si="97"/>
        <v>0.11690908051883597</v>
      </c>
      <c r="F653" s="49">
        <f t="shared" si="97"/>
        <v>0.47360214797652195</v>
      </c>
      <c r="G653" s="49">
        <f t="shared" si="97"/>
        <v>3.3967365087094359E-2</v>
      </c>
      <c r="H653" s="49">
        <f t="shared" si="97"/>
        <v>4.7656183245634753E-4</v>
      </c>
      <c r="I653" s="49">
        <f>SUM(B653:H653)</f>
        <v>0.99999999999999967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AO653"/>
  <sheetViews>
    <sheetView topLeftCell="A587" zoomScale="60" zoomScaleNormal="60" workbookViewId="0">
      <selection activeCell="A2" sqref="A2"/>
    </sheetView>
  </sheetViews>
  <sheetFormatPr baseColWidth="10" defaultColWidth="12.625" defaultRowHeight="14.25"/>
  <cols>
    <col min="1" max="1" width="38.875" style="2" customWidth="1"/>
    <col min="2" max="9" width="16.625" style="2" customWidth="1"/>
    <col min="10" max="10" width="14.125" style="1" customWidth="1"/>
    <col min="11" max="11" width="16.625" style="296" customWidth="1"/>
    <col min="12" max="19" width="16.625" style="2" customWidth="1"/>
    <col min="20" max="20" width="36.625" style="2" customWidth="1"/>
    <col min="21" max="41" width="16.625" style="2" customWidth="1"/>
    <col min="42" max="16384" width="12.625" style="2"/>
  </cols>
  <sheetData>
    <row r="1" spans="1:35" s="1" customFormat="1" ht="15" customHeight="1" thickTop="1">
      <c r="A1" s="412" t="s">
        <v>92</v>
      </c>
      <c r="B1" s="413"/>
      <c r="C1" s="413"/>
      <c r="D1" s="413"/>
      <c r="E1" s="413"/>
      <c r="F1" s="413"/>
      <c r="G1" s="413"/>
      <c r="H1" s="413"/>
      <c r="I1" s="414"/>
      <c r="J1"/>
      <c r="K1" s="295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s="1" customFormat="1" ht="14.25" customHeight="1">
      <c r="A2" s="415"/>
      <c r="B2" s="416"/>
      <c r="C2" s="416"/>
      <c r="D2" s="416"/>
      <c r="E2" s="416"/>
      <c r="F2" s="416"/>
      <c r="G2" s="416"/>
      <c r="H2" s="416"/>
      <c r="I2" s="417"/>
      <c r="J2"/>
      <c r="K2" s="295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1" customFormat="1" ht="15" customHeight="1" thickBot="1">
      <c r="A3" s="418"/>
      <c r="B3" s="419"/>
      <c r="C3" s="419"/>
      <c r="D3" s="419"/>
      <c r="E3" s="419"/>
      <c r="F3" s="419"/>
      <c r="G3" s="419"/>
      <c r="H3" s="419"/>
      <c r="I3" s="420"/>
      <c r="J3"/>
      <c r="K3" s="295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1" customFormat="1" ht="15" customHeight="1" thickTop="1" thickBot="1">
      <c r="A4" s="35"/>
      <c r="B4" s="35"/>
      <c r="C4" s="35"/>
      <c r="D4" s="35"/>
      <c r="E4" s="35"/>
      <c r="F4" s="35"/>
      <c r="G4" s="35"/>
      <c r="H4" s="35"/>
      <c r="I4" s="35"/>
      <c r="K4" s="296"/>
    </row>
    <row r="5" spans="1:35" ht="50.1" customHeight="1">
      <c r="A5" s="439" t="s">
        <v>87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1"/>
    </row>
    <row r="6" spans="1:35" ht="15">
      <c r="A6" s="440" t="s">
        <v>85</v>
      </c>
      <c r="B6" s="386" t="s">
        <v>117</v>
      </c>
      <c r="C6" s="387"/>
      <c r="D6" s="387"/>
      <c r="E6" s="387"/>
      <c r="F6" s="387"/>
      <c r="G6" s="387"/>
      <c r="H6" s="387"/>
      <c r="I6" s="388"/>
    </row>
    <row r="7" spans="1:35" ht="15">
      <c r="A7" s="26" t="s">
        <v>7</v>
      </c>
      <c r="B7" s="38">
        <f>B33+B85</f>
        <v>233.16144614144014</v>
      </c>
      <c r="C7" s="38">
        <f t="shared" ref="C7:H7" si="0">C33+C85</f>
        <v>1272</v>
      </c>
      <c r="D7" s="38">
        <f t="shared" si="0"/>
        <v>657.83855385855986</v>
      </c>
      <c r="E7" s="38">
        <f t="shared" si="0"/>
        <v>0</v>
      </c>
      <c r="F7" s="38">
        <f>F59+F85</f>
        <v>0</v>
      </c>
      <c r="G7" s="38">
        <f t="shared" si="0"/>
        <v>0</v>
      </c>
      <c r="H7" s="39">
        <f t="shared" si="0"/>
        <v>0</v>
      </c>
      <c r="I7" s="40">
        <f>SUM(B7:H7)</f>
        <v>2163</v>
      </c>
      <c r="J7" s="290"/>
      <c r="K7" s="296">
        <v>0</v>
      </c>
    </row>
    <row r="8" spans="1:35" ht="15">
      <c r="A8" s="27" t="s">
        <v>8</v>
      </c>
      <c r="B8" s="41">
        <f t="shared" ref="B8:H23" si="1">B34+B86</f>
        <v>248.44199302618458</v>
      </c>
      <c r="C8" s="41">
        <f t="shared" si="1"/>
        <v>0</v>
      </c>
      <c r="D8" s="41">
        <f t="shared" si="1"/>
        <v>19.558006973815434</v>
      </c>
      <c r="E8" s="41">
        <f t="shared" si="1"/>
        <v>0</v>
      </c>
      <c r="F8" s="41">
        <f t="shared" ref="F8:F27" si="2">F60+F86</f>
        <v>0</v>
      </c>
      <c r="G8" s="41">
        <f t="shared" si="1"/>
        <v>0</v>
      </c>
      <c r="H8" s="42">
        <f t="shared" si="1"/>
        <v>0</v>
      </c>
      <c r="I8" s="43">
        <f t="shared" ref="I8:I27" si="3">SUM(B8:H8)</f>
        <v>268</v>
      </c>
      <c r="J8" s="290"/>
      <c r="K8" s="296">
        <v>0</v>
      </c>
    </row>
    <row r="9" spans="1:35" ht="15">
      <c r="A9" s="28" t="s">
        <v>9</v>
      </c>
      <c r="B9" s="44">
        <f t="shared" si="1"/>
        <v>665.33454679274394</v>
      </c>
      <c r="C9" s="44">
        <f t="shared" si="1"/>
        <v>0</v>
      </c>
      <c r="D9" s="44">
        <f t="shared" si="1"/>
        <v>46.665453207256149</v>
      </c>
      <c r="E9" s="44">
        <f t="shared" si="1"/>
        <v>0</v>
      </c>
      <c r="F9" s="44">
        <f t="shared" si="2"/>
        <v>0</v>
      </c>
      <c r="G9" s="44">
        <f t="shared" si="1"/>
        <v>0</v>
      </c>
      <c r="H9" s="45">
        <f t="shared" si="1"/>
        <v>0</v>
      </c>
      <c r="I9" s="40">
        <f t="shared" si="3"/>
        <v>712.00000000000011</v>
      </c>
      <c r="J9" s="290"/>
      <c r="K9" s="296">
        <v>0</v>
      </c>
    </row>
    <row r="10" spans="1:35" ht="15">
      <c r="A10" s="27" t="s">
        <v>10</v>
      </c>
      <c r="B10" s="41">
        <f t="shared" si="1"/>
        <v>3540.7607042958389</v>
      </c>
      <c r="C10" s="41">
        <f t="shared" si="1"/>
        <v>0.5</v>
      </c>
      <c r="D10" s="41">
        <f t="shared" si="1"/>
        <v>2908.2392957041611</v>
      </c>
      <c r="E10" s="41">
        <f t="shared" si="1"/>
        <v>0.5</v>
      </c>
      <c r="F10" s="41">
        <f t="shared" si="2"/>
        <v>0</v>
      </c>
      <c r="G10" s="41">
        <f t="shared" si="1"/>
        <v>0</v>
      </c>
      <c r="H10" s="42">
        <f t="shared" si="1"/>
        <v>0</v>
      </c>
      <c r="I10" s="43">
        <f t="shared" si="3"/>
        <v>6450</v>
      </c>
      <c r="J10" s="290"/>
      <c r="K10" s="296">
        <v>0</v>
      </c>
    </row>
    <row r="11" spans="1:35" ht="15">
      <c r="A11" s="28" t="s">
        <v>11</v>
      </c>
      <c r="B11" s="44">
        <f t="shared" si="1"/>
        <v>3.7439999999999998</v>
      </c>
      <c r="C11" s="44">
        <f t="shared" si="1"/>
        <v>0</v>
      </c>
      <c r="D11" s="44">
        <f t="shared" si="1"/>
        <v>0.25600000000000001</v>
      </c>
      <c r="E11" s="44">
        <f t="shared" si="1"/>
        <v>0</v>
      </c>
      <c r="F11" s="44">
        <f t="shared" si="2"/>
        <v>0</v>
      </c>
      <c r="G11" s="44">
        <f t="shared" si="1"/>
        <v>0</v>
      </c>
      <c r="H11" s="45">
        <f t="shared" si="1"/>
        <v>0</v>
      </c>
      <c r="I11" s="40">
        <f t="shared" si="3"/>
        <v>4</v>
      </c>
      <c r="J11" s="290"/>
      <c r="K11" s="296">
        <v>0</v>
      </c>
    </row>
    <row r="12" spans="1:35" ht="15">
      <c r="A12" s="27" t="s">
        <v>12</v>
      </c>
      <c r="B12" s="41">
        <f t="shared" si="1"/>
        <v>3.4854221228777602E-3</v>
      </c>
      <c r="C12" s="41">
        <f t="shared" si="1"/>
        <v>1.1638289973806542E-3</v>
      </c>
      <c r="D12" s="41">
        <f t="shared" si="1"/>
        <v>6.3848403839027443E-2</v>
      </c>
      <c r="E12" s="41">
        <f t="shared" si="1"/>
        <v>36.439596180565616</v>
      </c>
      <c r="F12" s="41">
        <f t="shared" si="2"/>
        <v>19353.372951967533</v>
      </c>
      <c r="G12" s="41">
        <f t="shared" si="1"/>
        <v>0</v>
      </c>
      <c r="H12" s="42">
        <f t="shared" si="1"/>
        <v>0</v>
      </c>
      <c r="I12" s="43">
        <f t="shared" si="3"/>
        <v>19389.881045803057</v>
      </c>
      <c r="J12" s="290"/>
      <c r="K12" s="296">
        <v>0</v>
      </c>
    </row>
    <row r="13" spans="1:35" ht="15">
      <c r="A13" s="28" t="s">
        <v>13</v>
      </c>
      <c r="B13" s="44">
        <f t="shared" si="1"/>
        <v>0</v>
      </c>
      <c r="C13" s="44">
        <f t="shared" si="1"/>
        <v>0</v>
      </c>
      <c r="D13" s="44">
        <f t="shared" si="1"/>
        <v>0</v>
      </c>
      <c r="E13" s="44">
        <f t="shared" si="1"/>
        <v>85</v>
      </c>
      <c r="F13" s="44">
        <f t="shared" si="2"/>
        <v>1087</v>
      </c>
      <c r="G13" s="44">
        <f t="shared" si="1"/>
        <v>0</v>
      </c>
      <c r="H13" s="45">
        <f t="shared" si="1"/>
        <v>0</v>
      </c>
      <c r="I13" s="40">
        <f t="shared" si="3"/>
        <v>1172</v>
      </c>
      <c r="J13" s="290"/>
      <c r="K13" s="296">
        <v>0</v>
      </c>
    </row>
    <row r="14" spans="1:35" ht="15">
      <c r="A14" s="27" t="s">
        <v>14</v>
      </c>
      <c r="B14" s="41">
        <f t="shared" si="1"/>
        <v>1.9790819535015335E-3</v>
      </c>
      <c r="C14" s="41">
        <f t="shared" si="1"/>
        <v>6.4376073021012443</v>
      </c>
      <c r="D14" s="41">
        <f t="shared" si="1"/>
        <v>2.9452358063407797</v>
      </c>
      <c r="E14" s="41">
        <f t="shared" si="1"/>
        <v>1082.8553509002147</v>
      </c>
      <c r="F14" s="41">
        <f t="shared" si="2"/>
        <v>19880.778449675207</v>
      </c>
      <c r="G14" s="41">
        <f t="shared" si="1"/>
        <v>0</v>
      </c>
      <c r="H14" s="42">
        <f t="shared" si="1"/>
        <v>0</v>
      </c>
      <c r="I14" s="43">
        <f t="shared" si="3"/>
        <v>20973.018622765816</v>
      </c>
      <c r="J14" s="290"/>
      <c r="K14" s="296">
        <v>0</v>
      </c>
    </row>
    <row r="15" spans="1:35" ht="15">
      <c r="A15" s="28" t="s">
        <v>15</v>
      </c>
      <c r="B15" s="44">
        <f t="shared" si="1"/>
        <v>10961.228143373643</v>
      </c>
      <c r="C15" s="44">
        <f t="shared" si="1"/>
        <v>13.625398556283523</v>
      </c>
      <c r="D15" s="44">
        <f t="shared" si="1"/>
        <v>837.91321074714949</v>
      </c>
      <c r="E15" s="44">
        <f t="shared" si="1"/>
        <v>2.4732292607405491E-4</v>
      </c>
      <c r="F15" s="44">
        <f t="shared" si="2"/>
        <v>0</v>
      </c>
      <c r="G15" s="44">
        <f t="shared" si="1"/>
        <v>0</v>
      </c>
      <c r="H15" s="45">
        <f t="shared" si="1"/>
        <v>0</v>
      </c>
      <c r="I15" s="40">
        <f t="shared" si="3"/>
        <v>11812.767000000002</v>
      </c>
      <c r="J15" s="290"/>
      <c r="K15" s="296">
        <v>0</v>
      </c>
    </row>
    <row r="16" spans="1:35" ht="15">
      <c r="A16" s="27" t="s">
        <v>16</v>
      </c>
      <c r="B16" s="41">
        <f t="shared" si="1"/>
        <v>4568.732900654034</v>
      </c>
      <c r="C16" s="41">
        <f t="shared" si="1"/>
        <v>2776.8553849996242</v>
      </c>
      <c r="D16" s="41">
        <f t="shared" si="1"/>
        <v>1880.9653932777865</v>
      </c>
      <c r="E16" s="41">
        <f t="shared" si="1"/>
        <v>50.446321068554283</v>
      </c>
      <c r="F16" s="41">
        <f t="shared" si="2"/>
        <v>0</v>
      </c>
      <c r="G16" s="41">
        <f t="shared" si="1"/>
        <v>0</v>
      </c>
      <c r="H16" s="42">
        <f t="shared" si="1"/>
        <v>0</v>
      </c>
      <c r="I16" s="43">
        <f t="shared" si="3"/>
        <v>9276.9999999999982</v>
      </c>
      <c r="J16" s="290"/>
      <c r="K16" s="296">
        <v>0</v>
      </c>
    </row>
    <row r="17" spans="1:20" ht="15">
      <c r="A17" s="28" t="s">
        <v>17</v>
      </c>
      <c r="B17" s="44">
        <f t="shared" si="1"/>
        <v>1009.2971709064203</v>
      </c>
      <c r="C17" s="44">
        <f t="shared" si="1"/>
        <v>70.429772565287308</v>
      </c>
      <c r="D17" s="44">
        <f t="shared" si="1"/>
        <v>616.94365647585084</v>
      </c>
      <c r="E17" s="44">
        <f t="shared" si="1"/>
        <v>12.32940005244139</v>
      </c>
      <c r="F17" s="44">
        <f t="shared" si="2"/>
        <v>24.095760861394407</v>
      </c>
      <c r="G17" s="44">
        <f t="shared" si="1"/>
        <v>0</v>
      </c>
      <c r="H17" s="45">
        <f t="shared" si="1"/>
        <v>0</v>
      </c>
      <c r="I17" s="40">
        <f t="shared" si="3"/>
        <v>1733.0957608613942</v>
      </c>
      <c r="J17" s="290"/>
      <c r="K17" s="296">
        <v>0</v>
      </c>
    </row>
    <row r="18" spans="1:20" ht="15">
      <c r="A18" s="27" t="s">
        <v>18</v>
      </c>
      <c r="B18" s="41">
        <f t="shared" si="1"/>
        <v>0</v>
      </c>
      <c r="C18" s="41">
        <f t="shared" si="1"/>
        <v>0</v>
      </c>
      <c r="D18" s="41">
        <f t="shared" si="1"/>
        <v>0</v>
      </c>
      <c r="E18" s="41">
        <f t="shared" si="1"/>
        <v>0</v>
      </c>
      <c r="F18" s="41">
        <f t="shared" si="2"/>
        <v>0</v>
      </c>
      <c r="G18" s="41">
        <f t="shared" si="1"/>
        <v>0</v>
      </c>
      <c r="H18" s="42">
        <f>H44+H96</f>
        <v>0</v>
      </c>
      <c r="I18" s="43">
        <f t="shared" si="3"/>
        <v>0</v>
      </c>
      <c r="J18" s="290"/>
      <c r="K18" s="296">
        <v>0</v>
      </c>
    </row>
    <row r="19" spans="1:20" ht="15">
      <c r="A19" s="28" t="s">
        <v>139</v>
      </c>
      <c r="B19" s="44">
        <f t="shared" si="1"/>
        <v>7485.976425458688</v>
      </c>
      <c r="C19" s="44">
        <f t="shared" si="1"/>
        <v>7554.7908127450601</v>
      </c>
      <c r="D19" s="44">
        <f t="shared" si="1"/>
        <v>9309.3114887052216</v>
      </c>
      <c r="E19" s="44">
        <f t="shared" si="1"/>
        <v>618.74000833167008</v>
      </c>
      <c r="F19" s="44">
        <f t="shared" si="2"/>
        <v>0</v>
      </c>
      <c r="G19" s="44">
        <f t="shared" si="1"/>
        <v>0</v>
      </c>
      <c r="H19" s="45">
        <f t="shared" si="1"/>
        <v>0</v>
      </c>
      <c r="I19" s="40">
        <f t="shared" si="3"/>
        <v>24968.818735240642</v>
      </c>
      <c r="J19" s="290"/>
      <c r="K19" s="296">
        <v>0</v>
      </c>
    </row>
    <row r="20" spans="1:20" ht="15">
      <c r="A20" s="27" t="s">
        <v>19</v>
      </c>
      <c r="B20" s="41">
        <f t="shared" si="1"/>
        <v>6.8066891507447382E-4</v>
      </c>
      <c r="C20" s="41">
        <f t="shared" si="1"/>
        <v>1.3840552422125658</v>
      </c>
      <c r="D20" s="41">
        <f t="shared" si="1"/>
        <v>604.45370891642006</v>
      </c>
      <c r="E20" s="41">
        <f t="shared" si="1"/>
        <v>0</v>
      </c>
      <c r="F20" s="41">
        <f t="shared" si="2"/>
        <v>0</v>
      </c>
      <c r="G20" s="41">
        <f t="shared" si="1"/>
        <v>0</v>
      </c>
      <c r="H20" s="42">
        <f t="shared" si="1"/>
        <v>0</v>
      </c>
      <c r="I20" s="43">
        <f t="shared" si="3"/>
        <v>605.83844482754773</v>
      </c>
      <c r="J20" s="290"/>
      <c r="K20" s="296">
        <v>0</v>
      </c>
    </row>
    <row r="21" spans="1:20" ht="15">
      <c r="A21" s="28" t="s">
        <v>20</v>
      </c>
      <c r="B21" s="44">
        <f t="shared" si="1"/>
        <v>8.7423926552553306E-4</v>
      </c>
      <c r="C21" s="44">
        <f t="shared" si="1"/>
        <v>6.9973805662140585</v>
      </c>
      <c r="D21" s="44">
        <f t="shared" si="1"/>
        <v>3055.9420657128508</v>
      </c>
      <c r="E21" s="44">
        <f t="shared" si="1"/>
        <v>0</v>
      </c>
      <c r="F21" s="44">
        <f t="shared" si="2"/>
        <v>0</v>
      </c>
      <c r="G21" s="44">
        <f t="shared" si="1"/>
        <v>0</v>
      </c>
      <c r="H21" s="45">
        <f t="shared" si="1"/>
        <v>0</v>
      </c>
      <c r="I21" s="40">
        <f t="shared" si="3"/>
        <v>3062.9403205183303</v>
      </c>
      <c r="J21" s="290"/>
      <c r="K21" s="296">
        <v>0</v>
      </c>
    </row>
    <row r="22" spans="1:20" ht="15">
      <c r="A22" s="27" t="s">
        <v>21</v>
      </c>
      <c r="B22" s="41">
        <f t="shared" si="1"/>
        <v>72.481876911176755</v>
      </c>
      <c r="C22" s="41">
        <f t="shared" si="1"/>
        <v>1606.6148164148037</v>
      </c>
      <c r="D22" s="41">
        <f t="shared" si="1"/>
        <v>1134.9033066740194</v>
      </c>
      <c r="E22" s="41">
        <f t="shared" si="1"/>
        <v>0</v>
      </c>
      <c r="F22" s="41">
        <f t="shared" si="2"/>
        <v>0</v>
      </c>
      <c r="G22" s="41">
        <f t="shared" si="1"/>
        <v>0</v>
      </c>
      <c r="H22" s="42">
        <f t="shared" si="1"/>
        <v>0</v>
      </c>
      <c r="I22" s="43">
        <f t="shared" si="3"/>
        <v>2814</v>
      </c>
      <c r="J22" s="290"/>
      <c r="K22" s="296">
        <v>0</v>
      </c>
    </row>
    <row r="23" spans="1:20" ht="15">
      <c r="A23" s="29" t="s">
        <v>59</v>
      </c>
      <c r="B23" s="44">
        <f t="shared" si="1"/>
        <v>10770.738770396243</v>
      </c>
      <c r="C23" s="44">
        <f t="shared" si="1"/>
        <v>33.431835971476943</v>
      </c>
      <c r="D23" s="44">
        <f t="shared" si="1"/>
        <v>1375.8268609743227</v>
      </c>
      <c r="E23" s="44">
        <f t="shared" si="1"/>
        <v>2.5326579578778996E-3</v>
      </c>
      <c r="F23" s="44">
        <f t="shared" si="2"/>
        <v>0</v>
      </c>
      <c r="G23" s="44">
        <f t="shared" si="1"/>
        <v>0</v>
      </c>
      <c r="H23" s="45">
        <f t="shared" si="1"/>
        <v>0</v>
      </c>
      <c r="I23" s="40">
        <f t="shared" si="3"/>
        <v>12180</v>
      </c>
      <c r="J23" s="290"/>
      <c r="K23" s="296">
        <v>0</v>
      </c>
    </row>
    <row r="24" spans="1:20" ht="15">
      <c r="A24" s="27" t="s">
        <v>22</v>
      </c>
      <c r="B24" s="41">
        <f t="shared" ref="B24:H27" si="4">B50+B102</f>
        <v>578.79703135700072</v>
      </c>
      <c r="C24" s="41">
        <f t="shared" si="4"/>
        <v>7657.8545673608487</v>
      </c>
      <c r="D24" s="41">
        <f t="shared" si="4"/>
        <v>128.76673553997287</v>
      </c>
      <c r="E24" s="41">
        <f t="shared" si="4"/>
        <v>5.2928722653493288E-4</v>
      </c>
      <c r="F24" s="41">
        <f t="shared" si="2"/>
        <v>74.511004694951282</v>
      </c>
      <c r="G24" s="41">
        <f t="shared" si="4"/>
        <v>0</v>
      </c>
      <c r="H24" s="42">
        <f t="shared" si="4"/>
        <v>0</v>
      </c>
      <c r="I24" s="43">
        <f t="shared" si="3"/>
        <v>8439.9298682400022</v>
      </c>
      <c r="J24" s="290"/>
      <c r="K24" s="296">
        <v>0</v>
      </c>
    </row>
    <row r="25" spans="1:20" ht="15">
      <c r="A25" s="29" t="s">
        <v>23</v>
      </c>
      <c r="B25" s="44">
        <f t="shared" si="4"/>
        <v>489.52190575479437</v>
      </c>
      <c r="C25" s="44">
        <f t="shared" si="4"/>
        <v>0</v>
      </c>
      <c r="D25" s="44">
        <f t="shared" si="4"/>
        <v>216.50515290794331</v>
      </c>
      <c r="E25" s="44">
        <f t="shared" si="4"/>
        <v>0</v>
      </c>
      <c r="F25" s="44">
        <f t="shared" si="2"/>
        <v>0</v>
      </c>
      <c r="G25" s="44">
        <f t="shared" si="4"/>
        <v>0</v>
      </c>
      <c r="H25" s="45">
        <f t="shared" si="4"/>
        <v>0</v>
      </c>
      <c r="I25" s="40">
        <f t="shared" si="3"/>
        <v>706.02705866273766</v>
      </c>
      <c r="J25" s="290"/>
      <c r="K25" s="296">
        <v>0</v>
      </c>
    </row>
    <row r="26" spans="1:20" ht="15">
      <c r="A26" s="27" t="s">
        <v>24</v>
      </c>
      <c r="B26" s="41">
        <f t="shared" si="4"/>
        <v>3678.7249381618999</v>
      </c>
      <c r="C26" s="41">
        <f t="shared" si="4"/>
        <v>64.763697139586682</v>
      </c>
      <c r="D26" s="41">
        <f t="shared" si="4"/>
        <v>1492.7185646985133</v>
      </c>
      <c r="E26" s="41">
        <f t="shared" si="4"/>
        <v>0</v>
      </c>
      <c r="F26" s="41">
        <f t="shared" si="2"/>
        <v>0</v>
      </c>
      <c r="G26" s="41">
        <f t="shared" si="4"/>
        <v>0</v>
      </c>
      <c r="H26" s="42">
        <f t="shared" si="4"/>
        <v>0</v>
      </c>
      <c r="I26" s="43">
        <f t="shared" si="3"/>
        <v>5236.2071999999998</v>
      </c>
      <c r="J26" s="290"/>
      <c r="K26" s="296">
        <v>0</v>
      </c>
    </row>
    <row r="27" spans="1:20" ht="15.75" thickBot="1">
      <c r="A27" s="29" t="s">
        <v>25</v>
      </c>
      <c r="B27" s="44">
        <f t="shared" si="4"/>
        <v>2450.8807158937998</v>
      </c>
      <c r="C27" s="44">
        <f t="shared" si="4"/>
        <v>103.42470708360079</v>
      </c>
      <c r="D27" s="44">
        <f t="shared" si="4"/>
        <v>5214.0311714002155</v>
      </c>
      <c r="E27" s="44">
        <f t="shared" si="4"/>
        <v>18367.202343422596</v>
      </c>
      <c r="F27" s="44">
        <f t="shared" si="2"/>
        <v>1867.1904</v>
      </c>
      <c r="G27" s="44">
        <f t="shared" si="4"/>
        <v>4474.1847406293891</v>
      </c>
      <c r="H27" s="45">
        <f t="shared" si="4"/>
        <v>328.43692157039675</v>
      </c>
      <c r="I27" s="40">
        <f t="shared" si="3"/>
        <v>32805.350999999995</v>
      </c>
      <c r="J27" s="290"/>
      <c r="K27" s="296">
        <v>0</v>
      </c>
    </row>
    <row r="28" spans="1:20" ht="15">
      <c r="A28" s="30" t="s">
        <v>26</v>
      </c>
      <c r="B28" s="46">
        <f>SUM(B7:B27)</f>
        <v>46757.829588536166</v>
      </c>
      <c r="C28" s="46">
        <f t="shared" ref="C28:H28" si="5">SUM(C7:C27)</f>
        <v>21169.111199776096</v>
      </c>
      <c r="D28" s="46">
        <f t="shared" si="5"/>
        <v>29503.847709984235</v>
      </c>
      <c r="E28" s="46">
        <f t="shared" si="5"/>
        <v>20253.516329224152</v>
      </c>
      <c r="F28" s="46">
        <f t="shared" si="5"/>
        <v>42286.948567199084</v>
      </c>
      <c r="G28" s="46">
        <f t="shared" si="5"/>
        <v>4474.1847406293891</v>
      </c>
      <c r="H28" s="47">
        <f t="shared" si="5"/>
        <v>328.43692157039675</v>
      </c>
      <c r="I28" s="48">
        <f>SUM(I7:I27)</f>
        <v>164773.87505691953</v>
      </c>
      <c r="J28" s="290">
        <v>0</v>
      </c>
      <c r="K28" s="296">
        <v>0</v>
      </c>
    </row>
    <row r="29" spans="1:20" ht="15" thickBot="1">
      <c r="A29" s="31" t="s">
        <v>86</v>
      </c>
      <c r="B29" s="49">
        <f>IF($I28=0,"-",B28/$I28)</f>
        <v>0.2837696787332587</v>
      </c>
      <c r="C29" s="49">
        <f t="shared" ref="C29:H29" si="6">IF($I28=0,"-",C28/$I28)</f>
        <v>0.12847371097186028</v>
      </c>
      <c r="D29" s="49">
        <f t="shared" si="6"/>
        <v>0.179056587094237</v>
      </c>
      <c r="E29" s="49">
        <f t="shared" si="6"/>
        <v>0.12291703598175241</v>
      </c>
      <c r="F29" s="49">
        <f t="shared" si="6"/>
        <v>0.25663624499084864</v>
      </c>
      <c r="G29" s="49">
        <f t="shared" si="6"/>
        <v>2.7153483761208054E-2</v>
      </c>
      <c r="H29" s="49">
        <f t="shared" si="6"/>
        <v>1.9932584668348754E-3</v>
      </c>
      <c r="I29" s="49">
        <f>SUM(B29:H29)</f>
        <v>1</v>
      </c>
    </row>
    <row r="30" spans="1:20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10" t="s">
        <v>52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2"/>
    </row>
    <row r="32" spans="1:20" ht="15">
      <c r="A32" s="411" t="s">
        <v>52</v>
      </c>
      <c r="B32" s="386" t="s">
        <v>117</v>
      </c>
      <c r="C32" s="387"/>
      <c r="D32" s="387"/>
      <c r="E32" s="387"/>
      <c r="F32" s="387"/>
      <c r="G32" s="387"/>
      <c r="H32" s="387"/>
      <c r="I32" s="388"/>
    </row>
    <row r="33" spans="1:11" ht="15">
      <c r="A33" s="26" t="s">
        <v>7</v>
      </c>
      <c r="B33" s="38">
        <f>B111+B137+B163+B189+B215+B241+B267+B293+B319+B345+B371+B397+B423</f>
        <v>0</v>
      </c>
      <c r="C33" s="38">
        <f t="shared" ref="B33:E48" si="7">C111+C137+C163+C189+C215+C241+C267+C293+C319+C345+C371+C397+C423</f>
        <v>1272</v>
      </c>
      <c r="D33" s="38">
        <f t="shared" si="7"/>
        <v>637</v>
      </c>
      <c r="E33" s="38">
        <f t="shared" si="7"/>
        <v>0</v>
      </c>
      <c r="F33" s="396"/>
      <c r="G33" s="38">
        <f t="shared" ref="G33:H48" si="8">G111+G137+G163+G189+G215+G241+G267+G293+G319+G345+G371+G397+G423</f>
        <v>0</v>
      </c>
      <c r="H33" s="39">
        <f t="shared" si="8"/>
        <v>0</v>
      </c>
      <c r="I33" s="40">
        <f>SUM(B33:H33)</f>
        <v>1909</v>
      </c>
      <c r="K33" s="296">
        <v>0</v>
      </c>
    </row>
    <row r="34" spans="1:11" ht="15">
      <c r="A34" s="27" t="s">
        <v>8</v>
      </c>
      <c r="B34" s="41">
        <f>B112+B138+B164+B190+B216+B242+B268+B294+B320+B346+B372+B398+B424</f>
        <v>0</v>
      </c>
      <c r="C34" s="41">
        <f t="shared" si="7"/>
        <v>0</v>
      </c>
      <c r="D34" s="41">
        <f t="shared" si="7"/>
        <v>0</v>
      </c>
      <c r="E34" s="41">
        <f t="shared" si="7"/>
        <v>0</v>
      </c>
      <c r="F34" s="397"/>
      <c r="G34" s="41">
        <f t="shared" si="8"/>
        <v>0</v>
      </c>
      <c r="H34" s="42">
        <f t="shared" si="8"/>
        <v>0</v>
      </c>
      <c r="I34" s="43">
        <f t="shared" ref="I34:I53" si="9">SUM(B34:H34)</f>
        <v>0</v>
      </c>
      <c r="K34" s="296">
        <v>0</v>
      </c>
    </row>
    <row r="35" spans="1:11" ht="15">
      <c r="A35" s="28" t="s">
        <v>9</v>
      </c>
      <c r="B35" s="44">
        <f t="shared" si="7"/>
        <v>0</v>
      </c>
      <c r="C35" s="44">
        <f t="shared" si="7"/>
        <v>0</v>
      </c>
      <c r="D35" s="44">
        <f t="shared" si="7"/>
        <v>0</v>
      </c>
      <c r="E35" s="44">
        <f t="shared" si="7"/>
        <v>0</v>
      </c>
      <c r="F35" s="397"/>
      <c r="G35" s="44">
        <f t="shared" si="8"/>
        <v>0</v>
      </c>
      <c r="H35" s="45">
        <f t="shared" si="8"/>
        <v>0</v>
      </c>
      <c r="I35" s="40">
        <f t="shared" si="9"/>
        <v>0</v>
      </c>
      <c r="K35" s="296">
        <v>0</v>
      </c>
    </row>
    <row r="36" spans="1:11" ht="15">
      <c r="A36" s="27" t="s">
        <v>10</v>
      </c>
      <c r="B36" s="41">
        <f t="shared" si="7"/>
        <v>0.50093445206456755</v>
      </c>
      <c r="C36" s="41">
        <f t="shared" si="7"/>
        <v>0.5</v>
      </c>
      <c r="D36" s="41">
        <f t="shared" si="7"/>
        <v>2674.4990655479351</v>
      </c>
      <c r="E36" s="41">
        <f t="shared" si="7"/>
        <v>0.5</v>
      </c>
      <c r="F36" s="397"/>
      <c r="G36" s="41">
        <f t="shared" si="8"/>
        <v>0</v>
      </c>
      <c r="H36" s="42">
        <f t="shared" si="8"/>
        <v>0</v>
      </c>
      <c r="I36" s="43">
        <f t="shared" si="9"/>
        <v>2675.9999999999995</v>
      </c>
      <c r="K36" s="296">
        <v>0</v>
      </c>
    </row>
    <row r="37" spans="1:11" ht="15">
      <c r="A37" s="28" t="s">
        <v>11</v>
      </c>
      <c r="B37" s="44">
        <f t="shared" si="7"/>
        <v>0</v>
      </c>
      <c r="C37" s="44">
        <f t="shared" si="7"/>
        <v>0</v>
      </c>
      <c r="D37" s="44">
        <f t="shared" si="7"/>
        <v>0</v>
      </c>
      <c r="E37" s="44">
        <f t="shared" si="7"/>
        <v>0</v>
      </c>
      <c r="F37" s="397"/>
      <c r="G37" s="44">
        <f t="shared" si="8"/>
        <v>0</v>
      </c>
      <c r="H37" s="45">
        <f t="shared" si="8"/>
        <v>0</v>
      </c>
      <c r="I37" s="40">
        <f t="shared" si="9"/>
        <v>0</v>
      </c>
      <c r="K37" s="296">
        <v>0</v>
      </c>
    </row>
    <row r="38" spans="1:11" ht="15">
      <c r="A38" s="27" t="s">
        <v>12</v>
      </c>
      <c r="B38" s="41">
        <f t="shared" si="7"/>
        <v>3.4854221228777602E-3</v>
      </c>
      <c r="C38" s="41">
        <f t="shared" si="7"/>
        <v>1.1638289973806542E-3</v>
      </c>
      <c r="D38" s="41">
        <f t="shared" si="7"/>
        <v>1.1638289973806542E-3</v>
      </c>
      <c r="E38" s="41">
        <f t="shared" si="7"/>
        <v>17.005260549024001</v>
      </c>
      <c r="F38" s="397"/>
      <c r="G38" s="41">
        <f t="shared" si="8"/>
        <v>0</v>
      </c>
      <c r="H38" s="42">
        <f t="shared" si="8"/>
        <v>0</v>
      </c>
      <c r="I38" s="43">
        <f t="shared" si="9"/>
        <v>17.011073629141642</v>
      </c>
      <c r="K38" s="296">
        <v>0</v>
      </c>
    </row>
    <row r="39" spans="1:11" ht="15">
      <c r="A39" s="28" t="s">
        <v>13</v>
      </c>
      <c r="B39" s="44">
        <f t="shared" si="7"/>
        <v>0</v>
      </c>
      <c r="C39" s="44">
        <f t="shared" si="7"/>
        <v>0</v>
      </c>
      <c r="D39" s="44">
        <f t="shared" si="7"/>
        <v>0</v>
      </c>
      <c r="E39" s="44">
        <f t="shared" si="7"/>
        <v>0</v>
      </c>
      <c r="F39" s="397"/>
      <c r="G39" s="44">
        <f t="shared" si="8"/>
        <v>0</v>
      </c>
      <c r="H39" s="45">
        <f t="shared" si="8"/>
        <v>0</v>
      </c>
      <c r="I39" s="40">
        <f t="shared" si="9"/>
        <v>0</v>
      </c>
      <c r="K39" s="296">
        <v>0</v>
      </c>
    </row>
    <row r="40" spans="1:11" ht="15">
      <c r="A40" s="27" t="s">
        <v>14</v>
      </c>
      <c r="B40" s="41">
        <f t="shared" si="7"/>
        <v>1.9790819535015335E-3</v>
      </c>
      <c r="C40" s="41">
        <f t="shared" si="7"/>
        <v>5.351082483760325</v>
      </c>
      <c r="D40" s="41">
        <f t="shared" si="7"/>
        <v>2.8029200271392383</v>
      </c>
      <c r="E40" s="41">
        <f t="shared" si="7"/>
        <v>963.73202381494229</v>
      </c>
      <c r="F40" s="397"/>
      <c r="G40" s="41">
        <f t="shared" si="8"/>
        <v>0</v>
      </c>
      <c r="H40" s="42">
        <f t="shared" si="8"/>
        <v>0</v>
      </c>
      <c r="I40" s="43">
        <f t="shared" si="9"/>
        <v>971.88800540779539</v>
      </c>
      <c r="K40" s="296">
        <v>0</v>
      </c>
    </row>
    <row r="41" spans="1:11" ht="15">
      <c r="A41" s="28" t="s">
        <v>15</v>
      </c>
      <c r="B41" s="44">
        <f t="shared" si="7"/>
        <v>33.206687136568732</v>
      </c>
      <c r="C41" s="44">
        <f t="shared" si="7"/>
        <v>3.3127667992798853</v>
      </c>
      <c r="D41" s="44">
        <f t="shared" si="7"/>
        <v>18.562098741225306</v>
      </c>
      <c r="E41" s="44">
        <f t="shared" si="7"/>
        <v>2.4732292607405491E-4</v>
      </c>
      <c r="F41" s="397"/>
      <c r="G41" s="44">
        <f t="shared" si="8"/>
        <v>0</v>
      </c>
      <c r="H41" s="45">
        <f t="shared" si="8"/>
        <v>0</v>
      </c>
      <c r="I41" s="40">
        <f t="shared" si="9"/>
        <v>55.081799999999994</v>
      </c>
      <c r="K41" s="296">
        <v>0</v>
      </c>
    </row>
    <row r="42" spans="1:11" ht="15">
      <c r="A42" s="27" t="s">
        <v>16</v>
      </c>
      <c r="B42" s="41">
        <f t="shared" si="7"/>
        <v>1181.5238873780045</v>
      </c>
      <c r="C42" s="41">
        <f t="shared" si="7"/>
        <v>2669.6461570525003</v>
      </c>
      <c r="D42" s="41">
        <f t="shared" si="7"/>
        <v>1658.8291762698984</v>
      </c>
      <c r="E42" s="41">
        <f t="shared" si="7"/>
        <v>7.792995958676431E-4</v>
      </c>
      <c r="F42" s="397"/>
      <c r="G42" s="41">
        <f t="shared" si="8"/>
        <v>0</v>
      </c>
      <c r="H42" s="42">
        <f t="shared" si="8"/>
        <v>0</v>
      </c>
      <c r="I42" s="43">
        <f t="shared" si="9"/>
        <v>5509.9999999999991</v>
      </c>
      <c r="K42" s="296">
        <v>0</v>
      </c>
    </row>
    <row r="43" spans="1:11" ht="15">
      <c r="A43" s="28" t="s">
        <v>17</v>
      </c>
      <c r="B43" s="44">
        <f t="shared" si="7"/>
        <v>82.541159424264578</v>
      </c>
      <c r="C43" s="44">
        <f t="shared" si="7"/>
        <v>68.181645809429412</v>
      </c>
      <c r="D43" s="44">
        <f t="shared" si="7"/>
        <v>527.55021662363583</v>
      </c>
      <c r="E43" s="44">
        <f t="shared" si="7"/>
        <v>3.7269781426701512</v>
      </c>
      <c r="F43" s="397"/>
      <c r="G43" s="44">
        <f t="shared" si="8"/>
        <v>0</v>
      </c>
      <c r="H43" s="45">
        <f t="shared" si="8"/>
        <v>0</v>
      </c>
      <c r="I43" s="40">
        <f t="shared" si="9"/>
        <v>682</v>
      </c>
      <c r="K43" s="296">
        <v>0</v>
      </c>
    </row>
    <row r="44" spans="1:11" ht="15">
      <c r="A44" s="27" t="s">
        <v>18</v>
      </c>
      <c r="B44" s="41">
        <f t="shared" si="7"/>
        <v>0</v>
      </c>
      <c r="C44" s="41">
        <f t="shared" si="7"/>
        <v>0</v>
      </c>
      <c r="D44" s="41">
        <f t="shared" si="7"/>
        <v>0</v>
      </c>
      <c r="E44" s="41">
        <f t="shared" si="7"/>
        <v>0</v>
      </c>
      <c r="F44" s="397"/>
      <c r="G44" s="41">
        <f t="shared" si="8"/>
        <v>0</v>
      </c>
      <c r="H44" s="42">
        <f>H122+H148+H174+H200+H226+H252+H278+H304+H330+H356+H382+H408+H434</f>
        <v>0</v>
      </c>
      <c r="I44" s="43">
        <f t="shared" si="9"/>
        <v>0</v>
      </c>
      <c r="K44" s="296">
        <v>0</v>
      </c>
    </row>
    <row r="45" spans="1:11" ht="15">
      <c r="A45" s="28" t="s">
        <v>139</v>
      </c>
      <c r="B45" s="44">
        <f t="shared" si="7"/>
        <v>1735.6845253472243</v>
      </c>
      <c r="C45" s="44">
        <f t="shared" si="7"/>
        <v>7283.9483437191248</v>
      </c>
      <c r="D45" s="44">
        <f t="shared" si="7"/>
        <v>7986.2207672004679</v>
      </c>
      <c r="E45" s="44">
        <f t="shared" si="7"/>
        <v>577.14636373318422</v>
      </c>
      <c r="F45" s="397"/>
      <c r="G45" s="44">
        <f t="shared" si="8"/>
        <v>0</v>
      </c>
      <c r="H45" s="45">
        <f t="shared" si="8"/>
        <v>0</v>
      </c>
      <c r="I45" s="40">
        <f t="shared" si="9"/>
        <v>17583</v>
      </c>
      <c r="K45" s="296">
        <v>0</v>
      </c>
    </row>
    <row r="46" spans="1:11" ht="15">
      <c r="A46" s="27" t="s">
        <v>19</v>
      </c>
      <c r="B46" s="41">
        <f t="shared" si="7"/>
        <v>6.8066891507447382E-4</v>
      </c>
      <c r="C46" s="41">
        <f t="shared" si="7"/>
        <v>1.3840552422125658</v>
      </c>
      <c r="D46" s="41">
        <f t="shared" si="7"/>
        <v>604.45370891642006</v>
      </c>
      <c r="E46" s="41">
        <f t="shared" si="7"/>
        <v>0</v>
      </c>
      <c r="F46" s="397"/>
      <c r="G46" s="41">
        <f t="shared" si="8"/>
        <v>0</v>
      </c>
      <c r="H46" s="42">
        <f t="shared" si="8"/>
        <v>0</v>
      </c>
      <c r="I46" s="43">
        <f t="shared" si="9"/>
        <v>605.83844482754773</v>
      </c>
      <c r="K46" s="296">
        <v>0</v>
      </c>
    </row>
    <row r="47" spans="1:11" ht="15">
      <c r="A47" s="28" t="s">
        <v>20</v>
      </c>
      <c r="B47" s="44">
        <f t="shared" si="7"/>
        <v>8.7423926552553306E-4</v>
      </c>
      <c r="C47" s="44">
        <f t="shared" si="7"/>
        <v>6.9973805662140585</v>
      </c>
      <c r="D47" s="44">
        <f t="shared" si="7"/>
        <v>3055.9420657128508</v>
      </c>
      <c r="E47" s="44">
        <f t="shared" si="7"/>
        <v>0</v>
      </c>
      <c r="F47" s="397"/>
      <c r="G47" s="44">
        <f t="shared" si="8"/>
        <v>0</v>
      </c>
      <c r="H47" s="45">
        <f t="shared" si="8"/>
        <v>0</v>
      </c>
      <c r="I47" s="40">
        <f t="shared" si="9"/>
        <v>3062.9403205183303</v>
      </c>
      <c r="K47" s="296">
        <v>0</v>
      </c>
    </row>
    <row r="48" spans="1:11" ht="15">
      <c r="A48" s="27" t="s">
        <v>21</v>
      </c>
      <c r="B48" s="41">
        <f t="shared" si="7"/>
        <v>27.316366513308232</v>
      </c>
      <c r="C48" s="41">
        <f t="shared" si="7"/>
        <v>1606.6148164148037</v>
      </c>
      <c r="D48" s="41">
        <f t="shared" si="7"/>
        <v>1134.0688170718879</v>
      </c>
      <c r="E48" s="41">
        <f t="shared" si="7"/>
        <v>0</v>
      </c>
      <c r="F48" s="397"/>
      <c r="G48" s="41">
        <f t="shared" si="8"/>
        <v>0</v>
      </c>
      <c r="H48" s="42">
        <f t="shared" si="8"/>
        <v>0</v>
      </c>
      <c r="I48" s="43">
        <f t="shared" si="9"/>
        <v>2768</v>
      </c>
      <c r="K48" s="296">
        <v>0</v>
      </c>
    </row>
    <row r="49" spans="1:11" ht="15">
      <c r="A49" s="29" t="s">
        <v>59</v>
      </c>
      <c r="B49" s="44">
        <f t="shared" ref="B49:E53" si="10">B127+B153+B179+B205+B231+B257+B283+B309+B335+B361+B387+B413+B439</f>
        <v>102.4919601180187</v>
      </c>
      <c r="C49" s="44">
        <f t="shared" si="10"/>
        <v>13.682825232460992</v>
      </c>
      <c r="D49" s="44">
        <f t="shared" si="10"/>
        <v>43.822681991562433</v>
      </c>
      <c r="E49" s="44">
        <f t="shared" si="10"/>
        <v>2.5326579578778996E-3</v>
      </c>
      <c r="F49" s="397"/>
      <c r="G49" s="44">
        <f t="shared" ref="G49:H53" si="11">G127+G153+G179+G205+G231+G257+G283+G309+G335+G361+G387+G413+G439</f>
        <v>0</v>
      </c>
      <c r="H49" s="45">
        <f t="shared" si="11"/>
        <v>0</v>
      </c>
      <c r="I49" s="40">
        <f t="shared" si="9"/>
        <v>160</v>
      </c>
      <c r="K49" s="296">
        <v>0</v>
      </c>
    </row>
    <row r="50" spans="1:11" ht="15">
      <c r="A50" s="27" t="s">
        <v>22</v>
      </c>
      <c r="B50" s="41">
        <f t="shared" si="10"/>
        <v>108.25548531966267</v>
      </c>
      <c r="C50" s="41">
        <f t="shared" si="10"/>
        <v>7657.8545673608487</v>
      </c>
      <c r="D50" s="41">
        <f t="shared" si="10"/>
        <v>93.889418032262185</v>
      </c>
      <c r="E50" s="41">
        <f t="shared" si="10"/>
        <v>5.2928722653493288E-4</v>
      </c>
      <c r="F50" s="397"/>
      <c r="G50" s="41">
        <f t="shared" si="11"/>
        <v>0</v>
      </c>
      <c r="H50" s="42">
        <f t="shared" si="11"/>
        <v>0</v>
      </c>
      <c r="I50" s="43">
        <f t="shared" si="9"/>
        <v>7860</v>
      </c>
      <c r="K50" s="296">
        <v>0</v>
      </c>
    </row>
    <row r="51" spans="1:11" ht="15">
      <c r="A51" s="29" t="s">
        <v>23</v>
      </c>
      <c r="B51" s="44">
        <f t="shared" si="10"/>
        <v>5.802508123770485</v>
      </c>
      <c r="C51" s="44">
        <f t="shared" si="10"/>
        <v>0</v>
      </c>
      <c r="D51" s="44">
        <f t="shared" si="10"/>
        <v>0</v>
      </c>
      <c r="E51" s="44">
        <f t="shared" si="10"/>
        <v>0</v>
      </c>
      <c r="F51" s="397"/>
      <c r="G51" s="44">
        <f t="shared" si="11"/>
        <v>0</v>
      </c>
      <c r="H51" s="45">
        <f t="shared" si="11"/>
        <v>0</v>
      </c>
      <c r="I51" s="40">
        <f t="shared" si="9"/>
        <v>5.802508123770485</v>
      </c>
      <c r="K51" s="296">
        <v>0</v>
      </c>
    </row>
    <row r="52" spans="1:11" ht="15">
      <c r="A52" s="27" t="s">
        <v>24</v>
      </c>
      <c r="B52" s="41">
        <f t="shared" si="10"/>
        <v>871.87097580422903</v>
      </c>
      <c r="C52" s="41">
        <f t="shared" si="10"/>
        <v>60.898190697257768</v>
      </c>
      <c r="D52" s="41">
        <f t="shared" si="10"/>
        <v>990.03403349851328</v>
      </c>
      <c r="E52" s="41">
        <f t="shared" si="10"/>
        <v>0</v>
      </c>
      <c r="F52" s="397"/>
      <c r="G52" s="41">
        <f t="shared" si="11"/>
        <v>0</v>
      </c>
      <c r="H52" s="42">
        <f t="shared" si="11"/>
        <v>0</v>
      </c>
      <c r="I52" s="43">
        <f t="shared" si="9"/>
        <v>1922.8032000000001</v>
      </c>
      <c r="K52" s="296">
        <v>0</v>
      </c>
    </row>
    <row r="53" spans="1:11" ht="15.75" thickBot="1">
      <c r="A53" s="29" t="s">
        <v>25</v>
      </c>
      <c r="B53" s="44">
        <f t="shared" si="10"/>
        <v>410.07370340134594</v>
      </c>
      <c r="C53" s="44">
        <f t="shared" si="10"/>
        <v>103.07241178271669</v>
      </c>
      <c r="D53" s="44">
        <f t="shared" si="10"/>
        <v>2361.4203138895627</v>
      </c>
      <c r="E53" s="44">
        <f t="shared" si="10"/>
        <v>13769.582640909735</v>
      </c>
      <c r="F53" s="398"/>
      <c r="G53" s="44">
        <f t="shared" si="11"/>
        <v>2153.5537796050071</v>
      </c>
      <c r="H53" s="45">
        <f t="shared" si="11"/>
        <v>325.99755041163064</v>
      </c>
      <c r="I53" s="40">
        <f t="shared" si="9"/>
        <v>19123.700399999998</v>
      </c>
      <c r="K53" s="296">
        <v>0</v>
      </c>
    </row>
    <row r="54" spans="1:11" ht="15">
      <c r="A54" s="30" t="s">
        <v>26</v>
      </c>
      <c r="B54" s="46">
        <f>SUM(B33:B53)</f>
        <v>4559.275212430719</v>
      </c>
      <c r="C54" s="46">
        <f t="shared" ref="C54:H54" si="12">SUM(C33:C53)</f>
        <v>20753.445406989606</v>
      </c>
      <c r="D54" s="46">
        <f t="shared" si="12"/>
        <v>21789.096447352356</v>
      </c>
      <c r="E54" s="46">
        <f t="shared" si="12"/>
        <v>15331.697355717262</v>
      </c>
      <c r="F54" s="46">
        <f t="shared" si="12"/>
        <v>0</v>
      </c>
      <c r="G54" s="46">
        <f t="shared" si="12"/>
        <v>2153.5537796050071</v>
      </c>
      <c r="H54" s="47">
        <f t="shared" si="12"/>
        <v>325.99755041163064</v>
      </c>
      <c r="I54" s="48">
        <f>SUM(I33:I53)</f>
        <v>64913.065752506591</v>
      </c>
      <c r="K54" s="296">
        <v>0</v>
      </c>
    </row>
    <row r="55" spans="1:11" ht="15" thickBot="1">
      <c r="A55" s="31" t="s">
        <v>86</v>
      </c>
      <c r="B55" s="49">
        <f>IF($I54=0,"-",B54/$I54)</f>
        <v>7.0236633558701772E-2</v>
      </c>
      <c r="C55" s="49">
        <f t="shared" ref="C55:H55" si="13">IF($I54=0,"-",C54/$I54)</f>
        <v>0.31971137345624784</v>
      </c>
      <c r="D55" s="49">
        <f t="shared" si="13"/>
        <v>0.33566580463827467</v>
      </c>
      <c r="E55" s="49">
        <f t="shared" si="13"/>
        <v>0.23618815685230882</v>
      </c>
      <c r="F55" s="49">
        <f t="shared" si="13"/>
        <v>0</v>
      </c>
      <c r="G55" s="49">
        <f t="shared" si="13"/>
        <v>3.3175967806170804E-2</v>
      </c>
      <c r="H55" s="49">
        <f t="shared" si="13"/>
        <v>5.0220636882959482E-3</v>
      </c>
      <c r="I55" s="49">
        <f>SUM(B55:H55)</f>
        <v>0.99999999999999978</v>
      </c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06" t="s">
        <v>51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07" t="s">
        <v>51</v>
      </c>
      <c r="B58" s="386" t="s">
        <v>117</v>
      </c>
      <c r="C58" s="387"/>
      <c r="D58" s="387"/>
      <c r="E58" s="387"/>
      <c r="F58" s="387"/>
      <c r="G58" s="387"/>
      <c r="H58" s="387"/>
      <c r="I58" s="388"/>
    </row>
    <row r="59" spans="1:11" ht="15">
      <c r="A59" s="26" t="s">
        <v>7</v>
      </c>
      <c r="B59" s="377"/>
      <c r="C59" s="378"/>
      <c r="D59" s="378"/>
      <c r="E59" s="379"/>
      <c r="F59" s="38">
        <f>F449+F475+F501+F527+F553</f>
        <v>0</v>
      </c>
      <c r="G59" s="377"/>
      <c r="H59" s="379"/>
      <c r="I59" s="40">
        <f>SUM(B59:H59)</f>
        <v>0</v>
      </c>
      <c r="K59" s="296">
        <v>0</v>
      </c>
    </row>
    <row r="60" spans="1:11" ht="15">
      <c r="A60" s="27" t="s">
        <v>8</v>
      </c>
      <c r="B60" s="380"/>
      <c r="C60" s="381"/>
      <c r="D60" s="381"/>
      <c r="E60" s="382"/>
      <c r="F60" s="41">
        <f>F450+F476+F502+F528+F554</f>
        <v>0</v>
      </c>
      <c r="G60" s="380"/>
      <c r="H60" s="382"/>
      <c r="I60" s="43">
        <f t="shared" ref="I60:I79" si="14">SUM(B60:H60)</f>
        <v>0</v>
      </c>
      <c r="K60" s="296">
        <v>0</v>
      </c>
    </row>
    <row r="61" spans="1:11" ht="15">
      <c r="A61" s="28" t="s">
        <v>9</v>
      </c>
      <c r="B61" s="380"/>
      <c r="C61" s="381"/>
      <c r="D61" s="381"/>
      <c r="E61" s="382"/>
      <c r="F61" s="44">
        <f t="shared" ref="F61:F79" si="15">F451+F477+F503+F529+F555</f>
        <v>0</v>
      </c>
      <c r="G61" s="380"/>
      <c r="H61" s="382"/>
      <c r="I61" s="40">
        <f t="shared" si="14"/>
        <v>0</v>
      </c>
      <c r="K61" s="296">
        <v>0</v>
      </c>
    </row>
    <row r="62" spans="1:11" ht="15">
      <c r="A62" s="27" t="s">
        <v>10</v>
      </c>
      <c r="B62" s="380"/>
      <c r="C62" s="381"/>
      <c r="D62" s="381"/>
      <c r="E62" s="382"/>
      <c r="F62" s="41">
        <f t="shared" si="15"/>
        <v>0</v>
      </c>
      <c r="G62" s="380"/>
      <c r="H62" s="382"/>
      <c r="I62" s="43">
        <f t="shared" si="14"/>
        <v>0</v>
      </c>
      <c r="K62" s="296">
        <v>0</v>
      </c>
    </row>
    <row r="63" spans="1:11" ht="15">
      <c r="A63" s="28" t="s">
        <v>11</v>
      </c>
      <c r="B63" s="380"/>
      <c r="C63" s="381"/>
      <c r="D63" s="381"/>
      <c r="E63" s="382"/>
      <c r="F63" s="44">
        <f t="shared" si="15"/>
        <v>0</v>
      </c>
      <c r="G63" s="380"/>
      <c r="H63" s="382"/>
      <c r="I63" s="40">
        <f t="shared" si="14"/>
        <v>0</v>
      </c>
      <c r="K63" s="296">
        <v>0</v>
      </c>
    </row>
    <row r="64" spans="1:11" ht="15">
      <c r="A64" s="27" t="s">
        <v>12</v>
      </c>
      <c r="B64" s="380"/>
      <c r="C64" s="381"/>
      <c r="D64" s="381"/>
      <c r="E64" s="382"/>
      <c r="F64" s="41">
        <f t="shared" si="15"/>
        <v>19353.372951967533</v>
      </c>
      <c r="G64" s="380"/>
      <c r="H64" s="382"/>
      <c r="I64" s="43">
        <f t="shared" si="14"/>
        <v>19353.372951967533</v>
      </c>
      <c r="K64" s="296">
        <v>0</v>
      </c>
    </row>
    <row r="65" spans="1:11" ht="15">
      <c r="A65" s="28" t="s">
        <v>13</v>
      </c>
      <c r="B65" s="380"/>
      <c r="C65" s="381"/>
      <c r="D65" s="381"/>
      <c r="E65" s="382"/>
      <c r="F65" s="44">
        <f t="shared" si="15"/>
        <v>1087</v>
      </c>
      <c r="G65" s="380"/>
      <c r="H65" s="382"/>
      <c r="I65" s="40">
        <f t="shared" si="14"/>
        <v>1087</v>
      </c>
      <c r="K65" s="296">
        <v>0</v>
      </c>
    </row>
    <row r="66" spans="1:11" ht="15">
      <c r="A66" s="27" t="s">
        <v>14</v>
      </c>
      <c r="B66" s="380"/>
      <c r="C66" s="381"/>
      <c r="D66" s="381"/>
      <c r="E66" s="382"/>
      <c r="F66" s="41">
        <f t="shared" si="15"/>
        <v>17798.118818267892</v>
      </c>
      <c r="G66" s="380"/>
      <c r="H66" s="382"/>
      <c r="I66" s="43">
        <f t="shared" si="14"/>
        <v>17798.118818267892</v>
      </c>
      <c r="K66" s="296">
        <v>0</v>
      </c>
    </row>
    <row r="67" spans="1:11" ht="15">
      <c r="A67" s="28" t="s">
        <v>15</v>
      </c>
      <c r="B67" s="380"/>
      <c r="C67" s="381"/>
      <c r="D67" s="381"/>
      <c r="E67" s="382"/>
      <c r="F67" s="44">
        <f t="shared" si="15"/>
        <v>0</v>
      </c>
      <c r="G67" s="380"/>
      <c r="H67" s="382"/>
      <c r="I67" s="40">
        <f t="shared" si="14"/>
        <v>0</v>
      </c>
      <c r="K67" s="296">
        <v>0</v>
      </c>
    </row>
    <row r="68" spans="1:11" ht="15">
      <c r="A68" s="27" t="s">
        <v>16</v>
      </c>
      <c r="B68" s="380"/>
      <c r="C68" s="381"/>
      <c r="D68" s="381"/>
      <c r="E68" s="382"/>
      <c r="F68" s="41">
        <f t="shared" si="15"/>
        <v>0</v>
      </c>
      <c r="G68" s="380"/>
      <c r="H68" s="382"/>
      <c r="I68" s="43">
        <f t="shared" si="14"/>
        <v>0</v>
      </c>
      <c r="K68" s="296">
        <v>0</v>
      </c>
    </row>
    <row r="69" spans="1:11" ht="15">
      <c r="A69" s="28" t="s">
        <v>17</v>
      </c>
      <c r="B69" s="380"/>
      <c r="C69" s="381"/>
      <c r="D69" s="381"/>
      <c r="E69" s="382"/>
      <c r="F69" s="44">
        <f t="shared" si="15"/>
        <v>24.095760861394407</v>
      </c>
      <c r="G69" s="380"/>
      <c r="H69" s="382"/>
      <c r="I69" s="40">
        <f t="shared" si="14"/>
        <v>24.095760861394407</v>
      </c>
      <c r="K69" s="296">
        <v>0</v>
      </c>
    </row>
    <row r="70" spans="1:11" ht="15">
      <c r="A70" s="27" t="s">
        <v>18</v>
      </c>
      <c r="B70" s="380"/>
      <c r="C70" s="381"/>
      <c r="D70" s="381"/>
      <c r="E70" s="382"/>
      <c r="F70" s="41">
        <f t="shared" si="15"/>
        <v>0</v>
      </c>
      <c r="G70" s="380"/>
      <c r="H70" s="382"/>
      <c r="I70" s="43">
        <f t="shared" si="14"/>
        <v>0</v>
      </c>
      <c r="K70" s="296">
        <v>0</v>
      </c>
    </row>
    <row r="71" spans="1:11" ht="15">
      <c r="A71" s="28" t="s">
        <v>139</v>
      </c>
      <c r="B71" s="380"/>
      <c r="C71" s="381"/>
      <c r="D71" s="381"/>
      <c r="E71" s="382"/>
      <c r="F71" s="44">
        <f t="shared" si="15"/>
        <v>0</v>
      </c>
      <c r="G71" s="380"/>
      <c r="H71" s="382"/>
      <c r="I71" s="40">
        <f t="shared" si="14"/>
        <v>0</v>
      </c>
      <c r="K71" s="296">
        <v>0</v>
      </c>
    </row>
    <row r="72" spans="1:11" ht="15">
      <c r="A72" s="27" t="s">
        <v>19</v>
      </c>
      <c r="B72" s="380"/>
      <c r="C72" s="381"/>
      <c r="D72" s="381"/>
      <c r="E72" s="382"/>
      <c r="F72" s="41">
        <f t="shared" si="15"/>
        <v>0</v>
      </c>
      <c r="G72" s="380"/>
      <c r="H72" s="382"/>
      <c r="I72" s="43">
        <f t="shared" si="14"/>
        <v>0</v>
      </c>
      <c r="K72" s="296">
        <v>0</v>
      </c>
    </row>
    <row r="73" spans="1:11" ht="15">
      <c r="A73" s="28" t="s">
        <v>20</v>
      </c>
      <c r="B73" s="380"/>
      <c r="C73" s="381"/>
      <c r="D73" s="381"/>
      <c r="E73" s="382"/>
      <c r="F73" s="52">
        <f t="shared" si="15"/>
        <v>0</v>
      </c>
      <c r="G73" s="380"/>
      <c r="H73" s="382"/>
      <c r="I73" s="40">
        <f t="shared" si="14"/>
        <v>0</v>
      </c>
      <c r="K73" s="296">
        <v>0</v>
      </c>
    </row>
    <row r="74" spans="1:11" ht="15">
      <c r="A74" s="27" t="s">
        <v>21</v>
      </c>
      <c r="B74" s="380"/>
      <c r="C74" s="381"/>
      <c r="D74" s="381"/>
      <c r="E74" s="382"/>
      <c r="F74" s="41">
        <f t="shared" si="15"/>
        <v>0</v>
      </c>
      <c r="G74" s="380"/>
      <c r="H74" s="382"/>
      <c r="I74" s="43">
        <f t="shared" si="14"/>
        <v>0</v>
      </c>
      <c r="K74" s="296">
        <v>0</v>
      </c>
    </row>
    <row r="75" spans="1:11" ht="15">
      <c r="A75" s="29" t="s">
        <v>59</v>
      </c>
      <c r="B75" s="380"/>
      <c r="C75" s="381"/>
      <c r="D75" s="381"/>
      <c r="E75" s="382"/>
      <c r="F75" s="44">
        <f t="shared" si="15"/>
        <v>0</v>
      </c>
      <c r="G75" s="380"/>
      <c r="H75" s="382"/>
      <c r="I75" s="40">
        <f t="shared" si="14"/>
        <v>0</v>
      </c>
      <c r="K75" s="296">
        <v>0</v>
      </c>
    </row>
    <row r="76" spans="1:11" ht="15">
      <c r="A76" s="27" t="s">
        <v>22</v>
      </c>
      <c r="B76" s="380"/>
      <c r="C76" s="381"/>
      <c r="D76" s="381"/>
      <c r="E76" s="382"/>
      <c r="F76" s="41">
        <f t="shared" si="15"/>
        <v>33</v>
      </c>
      <c r="G76" s="380"/>
      <c r="H76" s="382"/>
      <c r="I76" s="43">
        <f t="shared" si="14"/>
        <v>33</v>
      </c>
      <c r="K76" s="296">
        <v>0</v>
      </c>
    </row>
    <row r="77" spans="1:11" ht="15">
      <c r="A77" s="29" t="s">
        <v>23</v>
      </c>
      <c r="B77" s="380"/>
      <c r="C77" s="381"/>
      <c r="D77" s="381"/>
      <c r="E77" s="382"/>
      <c r="F77" s="44">
        <f t="shared" si="15"/>
        <v>0</v>
      </c>
      <c r="G77" s="380"/>
      <c r="H77" s="382"/>
      <c r="I77" s="40">
        <f t="shared" si="14"/>
        <v>0</v>
      </c>
      <c r="K77" s="296">
        <v>0</v>
      </c>
    </row>
    <row r="78" spans="1:11" ht="15">
      <c r="A78" s="27" t="s">
        <v>24</v>
      </c>
      <c r="B78" s="380"/>
      <c r="C78" s="381"/>
      <c r="D78" s="381"/>
      <c r="E78" s="382"/>
      <c r="F78" s="41">
        <f t="shared" si="15"/>
        <v>0</v>
      </c>
      <c r="G78" s="380"/>
      <c r="H78" s="382"/>
      <c r="I78" s="43">
        <f>SUM(B78:H78)</f>
        <v>0</v>
      </c>
      <c r="K78" s="296">
        <v>0</v>
      </c>
    </row>
    <row r="79" spans="1:11" ht="15.75" thickBot="1">
      <c r="A79" s="29" t="s">
        <v>25</v>
      </c>
      <c r="B79" s="383"/>
      <c r="C79" s="384"/>
      <c r="D79" s="384"/>
      <c r="E79" s="385"/>
      <c r="F79" s="44">
        <f t="shared" si="15"/>
        <v>1867.1904</v>
      </c>
      <c r="G79" s="383"/>
      <c r="H79" s="385"/>
      <c r="I79" s="40">
        <f t="shared" si="14"/>
        <v>1867.1904</v>
      </c>
      <c r="K79" s="296">
        <v>0</v>
      </c>
    </row>
    <row r="80" spans="1:11" ht="15">
      <c r="A80" s="30" t="s">
        <v>26</v>
      </c>
      <c r="B80" s="46">
        <f>SUM(B59:B79)</f>
        <v>0</v>
      </c>
      <c r="C80" s="46">
        <f t="shared" ref="C80:H80" si="16">SUM(C59:C79)</f>
        <v>0</v>
      </c>
      <c r="D80" s="46">
        <f t="shared" si="16"/>
        <v>0</v>
      </c>
      <c r="E80" s="46">
        <f t="shared" si="16"/>
        <v>0</v>
      </c>
      <c r="F80" s="46">
        <f t="shared" si="16"/>
        <v>40162.777931096825</v>
      </c>
      <c r="G80" s="46">
        <f t="shared" si="16"/>
        <v>0</v>
      </c>
      <c r="H80" s="47">
        <f t="shared" si="16"/>
        <v>0</v>
      </c>
      <c r="I80" s="48">
        <f>SUM(I59:I79)</f>
        <v>40162.777931096825</v>
      </c>
      <c r="K80" s="296">
        <v>0</v>
      </c>
    </row>
    <row r="81" spans="1:11" ht="15" thickBot="1">
      <c r="A81" s="31" t="s">
        <v>86</v>
      </c>
      <c r="B81" s="49">
        <f>IF($I80=0,"-",B80/$I80)</f>
        <v>0</v>
      </c>
      <c r="C81" s="49">
        <f t="shared" ref="C81:H81" si="17">IF($I80=0,"-",C80/$I80)</f>
        <v>0</v>
      </c>
      <c r="D81" s="49">
        <f t="shared" si="17"/>
        <v>0</v>
      </c>
      <c r="E81" s="49">
        <f t="shared" si="17"/>
        <v>0</v>
      </c>
      <c r="F81" s="49">
        <f t="shared" si="17"/>
        <v>1</v>
      </c>
      <c r="G81" s="49">
        <f t="shared" si="17"/>
        <v>0</v>
      </c>
      <c r="H81" s="49">
        <f t="shared" si="17"/>
        <v>0</v>
      </c>
      <c r="I81" s="49">
        <f>SUM(B81:H81)</f>
        <v>1</v>
      </c>
    </row>
    <row r="82" spans="1:11" ht="15" thickBot="1">
      <c r="A82" s="32"/>
      <c r="B82" s="32"/>
      <c r="C82" s="32"/>
      <c r="D82" s="32"/>
      <c r="E82" s="32"/>
      <c r="F82" s="288">
        <f>+F80-F470-F496-F522-F548-F574</f>
        <v>6.8212102632969618E-12</v>
      </c>
      <c r="G82" s="32"/>
      <c r="H82" s="32"/>
      <c r="I82" s="288">
        <f>+I80-I470-I496-I522-I548-I574</f>
        <v>6.8212102632969618E-12</v>
      </c>
    </row>
    <row r="83" spans="1:11" ht="28.5">
      <c r="A83" s="408" t="s">
        <v>53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52"/>
      <c r="B84" s="386" t="s">
        <v>117</v>
      </c>
      <c r="C84" s="387"/>
      <c r="D84" s="387"/>
      <c r="E84" s="387"/>
      <c r="F84" s="387"/>
      <c r="G84" s="387"/>
      <c r="H84" s="387"/>
      <c r="I84" s="388"/>
    </row>
    <row r="85" spans="1:11" ht="15">
      <c r="A85" s="26" t="s">
        <v>7</v>
      </c>
      <c r="B85" s="38">
        <f>B579+B605+B631</f>
        <v>233.16144614144014</v>
      </c>
      <c r="C85" s="38">
        <f t="shared" ref="C85:H85" si="18">C579+C605+C631</f>
        <v>0</v>
      </c>
      <c r="D85" s="38">
        <f t="shared" si="18"/>
        <v>20.83855385855987</v>
      </c>
      <c r="E85" s="38">
        <f t="shared" si="18"/>
        <v>0</v>
      </c>
      <c r="F85" s="38">
        <f t="shared" si="18"/>
        <v>0</v>
      </c>
      <c r="G85" s="38">
        <f t="shared" si="18"/>
        <v>0</v>
      </c>
      <c r="H85" s="39">
        <f t="shared" si="18"/>
        <v>0</v>
      </c>
      <c r="I85" s="40">
        <f>SUM(B85:H85)</f>
        <v>254</v>
      </c>
      <c r="K85" s="296">
        <v>0</v>
      </c>
    </row>
    <row r="86" spans="1:11" ht="15">
      <c r="A86" s="27" t="s">
        <v>8</v>
      </c>
      <c r="B86" s="41">
        <f t="shared" ref="B86:H101" si="19">B580+B606+B632</f>
        <v>248.44199302618458</v>
      </c>
      <c r="C86" s="41">
        <f t="shared" si="19"/>
        <v>0</v>
      </c>
      <c r="D86" s="41">
        <f t="shared" si="19"/>
        <v>19.558006973815434</v>
      </c>
      <c r="E86" s="41">
        <f t="shared" si="19"/>
        <v>0</v>
      </c>
      <c r="F86" s="41">
        <f t="shared" si="19"/>
        <v>0</v>
      </c>
      <c r="G86" s="41">
        <f t="shared" si="19"/>
        <v>0</v>
      </c>
      <c r="H86" s="42">
        <f t="shared" si="19"/>
        <v>0</v>
      </c>
      <c r="I86" s="43">
        <f t="shared" ref="I86:I105" si="20">SUM(B86:H86)</f>
        <v>268</v>
      </c>
      <c r="K86" s="296">
        <v>0</v>
      </c>
    </row>
    <row r="87" spans="1:11" ht="15">
      <c r="A87" s="28" t="s">
        <v>9</v>
      </c>
      <c r="B87" s="44">
        <f t="shared" si="19"/>
        <v>665.33454679274394</v>
      </c>
      <c r="C87" s="44">
        <f t="shared" si="19"/>
        <v>0</v>
      </c>
      <c r="D87" s="44">
        <f t="shared" si="19"/>
        <v>46.665453207256149</v>
      </c>
      <c r="E87" s="44">
        <f t="shared" si="19"/>
        <v>0</v>
      </c>
      <c r="F87" s="44">
        <f t="shared" si="19"/>
        <v>0</v>
      </c>
      <c r="G87" s="44">
        <f t="shared" si="19"/>
        <v>0</v>
      </c>
      <c r="H87" s="45">
        <f t="shared" si="19"/>
        <v>0</v>
      </c>
      <c r="I87" s="40">
        <f t="shared" si="20"/>
        <v>712.00000000000011</v>
      </c>
      <c r="K87" s="296">
        <v>0</v>
      </c>
    </row>
    <row r="88" spans="1:11" ht="15">
      <c r="A88" s="27" t="s">
        <v>10</v>
      </c>
      <c r="B88" s="41">
        <f t="shared" si="19"/>
        <v>3540.2597698437744</v>
      </c>
      <c r="C88" s="41">
        <f t="shared" si="19"/>
        <v>0</v>
      </c>
      <c r="D88" s="41">
        <f t="shared" si="19"/>
        <v>233.740230156226</v>
      </c>
      <c r="E88" s="41">
        <f t="shared" si="19"/>
        <v>0</v>
      </c>
      <c r="F88" s="41">
        <f t="shared" si="19"/>
        <v>0</v>
      </c>
      <c r="G88" s="41">
        <f t="shared" si="19"/>
        <v>0</v>
      </c>
      <c r="H88" s="42">
        <f t="shared" si="19"/>
        <v>0</v>
      </c>
      <c r="I88" s="43">
        <f t="shared" si="20"/>
        <v>3774.0000000000005</v>
      </c>
      <c r="K88" s="296">
        <v>0</v>
      </c>
    </row>
    <row r="89" spans="1:11" ht="15">
      <c r="A89" s="28" t="s">
        <v>11</v>
      </c>
      <c r="B89" s="44">
        <f t="shared" si="19"/>
        <v>3.7439999999999998</v>
      </c>
      <c r="C89" s="44">
        <f t="shared" si="19"/>
        <v>0</v>
      </c>
      <c r="D89" s="44">
        <f t="shared" si="19"/>
        <v>0.25600000000000001</v>
      </c>
      <c r="E89" s="44">
        <f t="shared" si="19"/>
        <v>0</v>
      </c>
      <c r="F89" s="44">
        <f t="shared" si="19"/>
        <v>0</v>
      </c>
      <c r="G89" s="44">
        <f t="shared" si="19"/>
        <v>0</v>
      </c>
      <c r="H89" s="45">
        <f t="shared" si="19"/>
        <v>0</v>
      </c>
      <c r="I89" s="40">
        <f t="shared" si="20"/>
        <v>4</v>
      </c>
      <c r="K89" s="296">
        <v>0</v>
      </c>
    </row>
    <row r="90" spans="1:11" ht="15">
      <c r="A90" s="27" t="s">
        <v>12</v>
      </c>
      <c r="B90" s="41">
        <f t="shared" si="19"/>
        <v>0</v>
      </c>
      <c r="C90" s="41">
        <f t="shared" si="19"/>
        <v>0</v>
      </c>
      <c r="D90" s="41">
        <f t="shared" si="19"/>
        <v>6.2684574841646787E-2</v>
      </c>
      <c r="E90" s="41">
        <f t="shared" si="19"/>
        <v>19.434335631541614</v>
      </c>
      <c r="F90" s="41">
        <f t="shared" si="19"/>
        <v>0</v>
      </c>
      <c r="G90" s="41">
        <f t="shared" si="19"/>
        <v>0</v>
      </c>
      <c r="H90" s="42">
        <f t="shared" si="19"/>
        <v>0</v>
      </c>
      <c r="I90" s="43">
        <f t="shared" si="20"/>
        <v>19.497020206383262</v>
      </c>
      <c r="K90" s="296">
        <v>0</v>
      </c>
    </row>
    <row r="91" spans="1:11" ht="15">
      <c r="A91" s="28" t="s">
        <v>13</v>
      </c>
      <c r="B91" s="44">
        <f t="shared" si="19"/>
        <v>0</v>
      </c>
      <c r="C91" s="44">
        <f t="shared" si="19"/>
        <v>0</v>
      </c>
      <c r="D91" s="44">
        <f t="shared" si="19"/>
        <v>0</v>
      </c>
      <c r="E91" s="44">
        <f t="shared" si="19"/>
        <v>85</v>
      </c>
      <c r="F91" s="44">
        <f t="shared" si="19"/>
        <v>0</v>
      </c>
      <c r="G91" s="44">
        <f t="shared" si="19"/>
        <v>0</v>
      </c>
      <c r="H91" s="45">
        <f t="shared" si="19"/>
        <v>0</v>
      </c>
      <c r="I91" s="40">
        <f t="shared" si="20"/>
        <v>85</v>
      </c>
      <c r="K91" s="296">
        <v>0</v>
      </c>
    </row>
    <row r="92" spans="1:11" ht="15">
      <c r="A92" s="27" t="s">
        <v>14</v>
      </c>
      <c r="B92" s="41">
        <f t="shared" si="19"/>
        <v>0</v>
      </c>
      <c r="C92" s="41">
        <f t="shared" si="19"/>
        <v>1.0865248183409191</v>
      </c>
      <c r="D92" s="41">
        <f t="shared" si="19"/>
        <v>0.14231577920154162</v>
      </c>
      <c r="E92" s="41">
        <f t="shared" si="19"/>
        <v>119.12332708527238</v>
      </c>
      <c r="F92" s="41">
        <f t="shared" si="19"/>
        <v>2082.6596314073154</v>
      </c>
      <c r="G92" s="41">
        <f t="shared" si="19"/>
        <v>0</v>
      </c>
      <c r="H92" s="42">
        <f t="shared" si="19"/>
        <v>0</v>
      </c>
      <c r="I92" s="43">
        <f t="shared" si="20"/>
        <v>2203.0117990901304</v>
      </c>
      <c r="K92" s="296">
        <v>0</v>
      </c>
    </row>
    <row r="93" spans="1:11" ht="15">
      <c r="A93" s="28" t="s">
        <v>15</v>
      </c>
      <c r="B93" s="44">
        <f t="shared" si="19"/>
        <v>10928.021456237073</v>
      </c>
      <c r="C93" s="44">
        <f t="shared" si="19"/>
        <v>10.312631757003638</v>
      </c>
      <c r="D93" s="44">
        <f t="shared" si="19"/>
        <v>819.35111200592416</v>
      </c>
      <c r="E93" s="44">
        <f t="shared" si="19"/>
        <v>0</v>
      </c>
      <c r="F93" s="44">
        <f t="shared" si="19"/>
        <v>0</v>
      </c>
      <c r="G93" s="44">
        <f t="shared" si="19"/>
        <v>0</v>
      </c>
      <c r="H93" s="45">
        <f t="shared" si="19"/>
        <v>0</v>
      </c>
      <c r="I93" s="40">
        <f t="shared" si="20"/>
        <v>11757.685200000002</v>
      </c>
      <c r="K93" s="296">
        <v>0</v>
      </c>
    </row>
    <row r="94" spans="1:11" ht="15">
      <c r="A94" s="27" t="s">
        <v>16</v>
      </c>
      <c r="B94" s="41">
        <f t="shared" si="19"/>
        <v>3387.2090132760295</v>
      </c>
      <c r="C94" s="41">
        <f t="shared" si="19"/>
        <v>107.20922794712406</v>
      </c>
      <c r="D94" s="41">
        <f t="shared" si="19"/>
        <v>222.13621700788815</v>
      </c>
      <c r="E94" s="41">
        <f t="shared" si="19"/>
        <v>50.445541768958414</v>
      </c>
      <c r="F94" s="41">
        <f t="shared" si="19"/>
        <v>0</v>
      </c>
      <c r="G94" s="41">
        <f t="shared" si="19"/>
        <v>0</v>
      </c>
      <c r="H94" s="42">
        <f t="shared" si="19"/>
        <v>0</v>
      </c>
      <c r="I94" s="43">
        <f>SUM(B94:H94)</f>
        <v>3767</v>
      </c>
      <c r="K94" s="296">
        <v>0</v>
      </c>
    </row>
    <row r="95" spans="1:11" ht="15">
      <c r="A95" s="28" t="s">
        <v>17</v>
      </c>
      <c r="B95" s="44">
        <f t="shared" si="19"/>
        <v>926.75601148215571</v>
      </c>
      <c r="C95" s="44">
        <f t="shared" si="19"/>
        <v>2.2481267558578941</v>
      </c>
      <c r="D95" s="44">
        <f t="shared" si="19"/>
        <v>89.39343985221501</v>
      </c>
      <c r="E95" s="44">
        <f t="shared" si="19"/>
        <v>8.6024219097712393</v>
      </c>
      <c r="F95" s="44">
        <f t="shared" si="19"/>
        <v>0</v>
      </c>
      <c r="G95" s="44">
        <f t="shared" si="19"/>
        <v>0</v>
      </c>
      <c r="H95" s="45">
        <f t="shared" si="19"/>
        <v>0</v>
      </c>
      <c r="I95" s="40">
        <f t="shared" si="20"/>
        <v>1027</v>
      </c>
      <c r="K95" s="296">
        <v>0</v>
      </c>
    </row>
    <row r="96" spans="1:11" ht="15">
      <c r="A96" s="27" t="s">
        <v>18</v>
      </c>
      <c r="B96" s="41">
        <f t="shared" si="19"/>
        <v>0</v>
      </c>
      <c r="C96" s="41">
        <f t="shared" si="19"/>
        <v>0</v>
      </c>
      <c r="D96" s="41">
        <f t="shared" si="19"/>
        <v>0</v>
      </c>
      <c r="E96" s="41">
        <f t="shared" si="19"/>
        <v>0</v>
      </c>
      <c r="F96" s="41">
        <f t="shared" si="19"/>
        <v>0</v>
      </c>
      <c r="G96" s="41">
        <f>G590+G616+G642</f>
        <v>0</v>
      </c>
      <c r="H96" s="42">
        <f t="shared" si="19"/>
        <v>0</v>
      </c>
      <c r="I96" s="43">
        <f t="shared" si="20"/>
        <v>0</v>
      </c>
      <c r="K96" s="296">
        <v>0</v>
      </c>
    </row>
    <row r="97" spans="1:11" ht="15">
      <c r="A97" s="28" t="s">
        <v>139</v>
      </c>
      <c r="B97" s="44">
        <f t="shared" si="19"/>
        <v>5750.2919001114642</v>
      </c>
      <c r="C97" s="44">
        <f t="shared" si="19"/>
        <v>270.84246902593515</v>
      </c>
      <c r="D97" s="44">
        <f t="shared" si="19"/>
        <v>1323.0907215047539</v>
      </c>
      <c r="E97" s="44">
        <f t="shared" si="19"/>
        <v>41.593644598485909</v>
      </c>
      <c r="F97" s="44">
        <f t="shared" si="19"/>
        <v>0</v>
      </c>
      <c r="G97" s="44">
        <f t="shared" si="19"/>
        <v>0</v>
      </c>
      <c r="H97" s="45">
        <f t="shared" si="19"/>
        <v>0</v>
      </c>
      <c r="I97" s="40">
        <f t="shared" si="20"/>
        <v>7385.8187352406394</v>
      </c>
      <c r="J97" s="290"/>
      <c r="K97" s="296">
        <v>0</v>
      </c>
    </row>
    <row r="98" spans="1:11" ht="15">
      <c r="A98" s="27" t="s">
        <v>19</v>
      </c>
      <c r="B98" s="41">
        <f t="shared" si="19"/>
        <v>0</v>
      </c>
      <c r="C98" s="41">
        <f t="shared" si="19"/>
        <v>0</v>
      </c>
      <c r="D98" s="41">
        <f t="shared" si="19"/>
        <v>0</v>
      </c>
      <c r="E98" s="41">
        <f t="shared" si="19"/>
        <v>0</v>
      </c>
      <c r="F98" s="41">
        <f t="shared" si="19"/>
        <v>0</v>
      </c>
      <c r="G98" s="41">
        <f t="shared" si="19"/>
        <v>0</v>
      </c>
      <c r="H98" s="42">
        <f t="shared" si="19"/>
        <v>0</v>
      </c>
      <c r="I98" s="43">
        <f t="shared" si="20"/>
        <v>0</v>
      </c>
      <c r="K98" s="296">
        <v>0</v>
      </c>
    </row>
    <row r="99" spans="1:11" ht="15">
      <c r="A99" s="28" t="s">
        <v>20</v>
      </c>
      <c r="B99" s="44">
        <f t="shared" si="19"/>
        <v>0</v>
      </c>
      <c r="C99" s="44">
        <f t="shared" si="19"/>
        <v>0</v>
      </c>
      <c r="D99" s="44">
        <f t="shared" si="19"/>
        <v>0</v>
      </c>
      <c r="E99" s="44">
        <f t="shared" si="19"/>
        <v>0</v>
      </c>
      <c r="F99" s="44">
        <f t="shared" si="19"/>
        <v>0</v>
      </c>
      <c r="G99" s="44">
        <f t="shared" si="19"/>
        <v>0</v>
      </c>
      <c r="H99" s="45">
        <f t="shared" si="19"/>
        <v>0</v>
      </c>
      <c r="I99" s="40">
        <f t="shared" si="20"/>
        <v>0</v>
      </c>
      <c r="K99" s="296">
        <v>0</v>
      </c>
    </row>
    <row r="100" spans="1:11" ht="15">
      <c r="A100" s="27" t="s">
        <v>21</v>
      </c>
      <c r="B100" s="41">
        <f t="shared" si="19"/>
        <v>45.16551039786853</v>
      </c>
      <c r="C100" s="41">
        <f t="shared" si="19"/>
        <v>0</v>
      </c>
      <c r="D100" s="41">
        <f t="shared" si="19"/>
        <v>0.83448960213147161</v>
      </c>
      <c r="E100" s="41">
        <f t="shared" si="19"/>
        <v>0</v>
      </c>
      <c r="F100" s="41">
        <f t="shared" si="19"/>
        <v>0</v>
      </c>
      <c r="G100" s="41">
        <f t="shared" si="19"/>
        <v>0</v>
      </c>
      <c r="H100" s="42">
        <f t="shared" si="19"/>
        <v>0</v>
      </c>
      <c r="I100" s="43">
        <f>SUM(B100:H100)</f>
        <v>46</v>
      </c>
      <c r="K100" s="296">
        <v>0</v>
      </c>
    </row>
    <row r="101" spans="1:11" ht="15">
      <c r="A101" s="29" t="s">
        <v>59</v>
      </c>
      <c r="B101" s="44">
        <f t="shared" si="19"/>
        <v>10668.246810278224</v>
      </c>
      <c r="C101" s="44">
        <f t="shared" si="19"/>
        <v>19.749010739015951</v>
      </c>
      <c r="D101" s="44">
        <f t="shared" si="19"/>
        <v>1332.0041789827603</v>
      </c>
      <c r="E101" s="44">
        <f t="shared" si="19"/>
        <v>0</v>
      </c>
      <c r="F101" s="44">
        <f t="shared" si="19"/>
        <v>0</v>
      </c>
      <c r="G101" s="44">
        <f t="shared" si="19"/>
        <v>0</v>
      </c>
      <c r="H101" s="45">
        <f t="shared" si="19"/>
        <v>0</v>
      </c>
      <c r="I101" s="40">
        <f t="shared" si="20"/>
        <v>12020.000000000002</v>
      </c>
      <c r="K101" s="296">
        <v>0</v>
      </c>
    </row>
    <row r="102" spans="1:11" ht="15">
      <c r="A102" s="27" t="s">
        <v>22</v>
      </c>
      <c r="B102" s="41">
        <f t="shared" ref="B102:H105" si="21">B596+B622+B648</f>
        <v>470.54154603733804</v>
      </c>
      <c r="C102" s="41">
        <f t="shared" si="21"/>
        <v>0</v>
      </c>
      <c r="D102" s="41">
        <f t="shared" si="21"/>
        <v>34.877317507710693</v>
      </c>
      <c r="E102" s="41">
        <f t="shared" si="21"/>
        <v>0</v>
      </c>
      <c r="F102" s="41">
        <f t="shared" si="21"/>
        <v>41.511004694951275</v>
      </c>
      <c r="G102" s="41">
        <f t="shared" si="21"/>
        <v>0</v>
      </c>
      <c r="H102" s="42">
        <f t="shared" si="21"/>
        <v>0</v>
      </c>
      <c r="I102" s="43">
        <f t="shared" si="20"/>
        <v>546.92986824000002</v>
      </c>
      <c r="K102" s="296">
        <v>0</v>
      </c>
    </row>
    <row r="103" spans="1:11" ht="15">
      <c r="A103" s="29" t="s">
        <v>23</v>
      </c>
      <c r="B103" s="44">
        <f t="shared" si="21"/>
        <v>483.71939763102387</v>
      </c>
      <c r="C103" s="44">
        <f t="shared" si="21"/>
        <v>0</v>
      </c>
      <c r="D103" s="44">
        <f t="shared" si="21"/>
        <v>216.50515290794331</v>
      </c>
      <c r="E103" s="44">
        <f t="shared" si="21"/>
        <v>0</v>
      </c>
      <c r="F103" s="44">
        <f t="shared" si="21"/>
        <v>0</v>
      </c>
      <c r="G103" s="44">
        <f t="shared" si="21"/>
        <v>0</v>
      </c>
      <c r="H103" s="45">
        <f t="shared" si="21"/>
        <v>0</v>
      </c>
      <c r="I103" s="40">
        <f t="shared" si="20"/>
        <v>700.22455053896715</v>
      </c>
      <c r="K103" s="296">
        <v>0</v>
      </c>
    </row>
    <row r="104" spans="1:11" ht="15">
      <c r="A104" s="27" t="s">
        <v>24</v>
      </c>
      <c r="B104" s="41">
        <f t="shared" si="21"/>
        <v>2806.8539623576708</v>
      </c>
      <c r="C104" s="41">
        <f t="shared" si="21"/>
        <v>3.8655064423289147</v>
      </c>
      <c r="D104" s="41">
        <f t="shared" si="21"/>
        <v>502.68453119999998</v>
      </c>
      <c r="E104" s="41">
        <f t="shared" si="21"/>
        <v>0</v>
      </c>
      <c r="F104" s="41">
        <f t="shared" si="21"/>
        <v>0</v>
      </c>
      <c r="G104" s="41">
        <f t="shared" si="21"/>
        <v>0</v>
      </c>
      <c r="H104" s="42">
        <f t="shared" si="21"/>
        <v>0</v>
      </c>
      <c r="I104" s="43">
        <f t="shared" si="20"/>
        <v>3313.4039999999995</v>
      </c>
      <c r="K104" s="296">
        <v>0</v>
      </c>
    </row>
    <row r="105" spans="1:11" ht="15.75" thickBot="1">
      <c r="A105" s="29" t="s">
        <v>25</v>
      </c>
      <c r="B105" s="44">
        <f t="shared" si="21"/>
        <v>2040.8070124924541</v>
      </c>
      <c r="C105" s="44">
        <f t="shared" si="21"/>
        <v>0.35229530088411282</v>
      </c>
      <c r="D105" s="44">
        <f t="shared" si="21"/>
        <v>2852.6108575106527</v>
      </c>
      <c r="E105" s="44">
        <f t="shared" si="21"/>
        <v>4597.6197025128604</v>
      </c>
      <c r="F105" s="44">
        <f t="shared" si="21"/>
        <v>0</v>
      </c>
      <c r="G105" s="44">
        <f t="shared" si="21"/>
        <v>2320.6309610243825</v>
      </c>
      <c r="H105" s="45">
        <f t="shared" si="21"/>
        <v>2.4393711587661109</v>
      </c>
      <c r="I105" s="40">
        <f t="shared" si="20"/>
        <v>11814.4602</v>
      </c>
      <c r="K105" s="296">
        <v>0</v>
      </c>
    </row>
    <row r="106" spans="1:11" ht="15">
      <c r="A106" s="30" t="s">
        <v>26</v>
      </c>
      <c r="B106" s="46">
        <f>SUM(B85:B105)</f>
        <v>42198.554376105458</v>
      </c>
      <c r="C106" s="46">
        <f t="shared" ref="C106:H106" si="22">SUM(C85:C105)</f>
        <v>415.66579278649067</v>
      </c>
      <c r="D106" s="46">
        <f t="shared" si="22"/>
        <v>7714.7512626318803</v>
      </c>
      <c r="E106" s="46">
        <f t="shared" si="22"/>
        <v>4921.81897350689</v>
      </c>
      <c r="F106" s="46">
        <f t="shared" si="22"/>
        <v>2124.1706361022666</v>
      </c>
      <c r="G106" s="46">
        <f t="shared" si="22"/>
        <v>2320.6309610243825</v>
      </c>
      <c r="H106" s="47">
        <f t="shared" si="22"/>
        <v>2.4393711587661109</v>
      </c>
      <c r="I106" s="48">
        <f>SUM(I85:I105)</f>
        <v>59698.031373316124</v>
      </c>
      <c r="K106" s="296">
        <v>0</v>
      </c>
    </row>
    <row r="107" spans="1:11" ht="15" thickBot="1">
      <c r="A107" s="31" t="s">
        <v>86</v>
      </c>
      <c r="B107" s="49">
        <f>IF($I106=0,"-",B106/$I106)</f>
        <v>0.70686676604494203</v>
      </c>
      <c r="C107" s="49">
        <f t="shared" ref="C107:H107" si="23">IF($I106=0,"-",C106/$I106)</f>
        <v>6.9628056943312425E-3</v>
      </c>
      <c r="D107" s="49">
        <f t="shared" si="23"/>
        <v>0.12922957566872509</v>
      </c>
      <c r="E107" s="49">
        <f t="shared" si="23"/>
        <v>8.2445247527992163E-2</v>
      </c>
      <c r="F107" s="49">
        <f t="shared" si="23"/>
        <v>3.5581920998683556E-2</v>
      </c>
      <c r="G107" s="49">
        <f t="shared" si="23"/>
        <v>3.887282222947238E-2</v>
      </c>
      <c r="H107" s="49">
        <f t="shared" si="23"/>
        <v>4.0861835853710628E-5</v>
      </c>
      <c r="I107" s="49">
        <f>SUM(B107:H107)</f>
        <v>1.0000000000000002</v>
      </c>
    </row>
    <row r="108" spans="1:11" ht="15" thickBot="1">
      <c r="A108" s="33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10" t="s">
        <v>31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11" t="s">
        <v>31</v>
      </c>
      <c r="B110" s="386" t="s">
        <v>118</v>
      </c>
      <c r="C110" s="387"/>
      <c r="D110" s="387"/>
      <c r="E110" s="387"/>
      <c r="F110" s="387"/>
      <c r="G110" s="387"/>
      <c r="H110" s="387"/>
      <c r="I110" s="388"/>
    </row>
    <row r="111" spans="1:11" ht="15">
      <c r="A111" s="26" t="s">
        <v>7</v>
      </c>
      <c r="B111" s="38">
        <v>0</v>
      </c>
      <c r="C111" s="38">
        <v>0</v>
      </c>
      <c r="D111" s="38">
        <v>0</v>
      </c>
      <c r="E111" s="38">
        <v>0</v>
      </c>
      <c r="F111" s="396"/>
      <c r="G111" s="38">
        <v>0</v>
      </c>
      <c r="H111" s="39">
        <v>0</v>
      </c>
      <c r="I111" s="40">
        <f>SUM(B111:H111)</f>
        <v>0</v>
      </c>
    </row>
    <row r="112" spans="1:11" ht="15">
      <c r="A112" s="27" t="s">
        <v>8</v>
      </c>
      <c r="B112" s="41">
        <v>0</v>
      </c>
      <c r="C112" s="41">
        <v>0</v>
      </c>
      <c r="D112" s="41">
        <v>0</v>
      </c>
      <c r="E112" s="41">
        <v>0</v>
      </c>
      <c r="F112" s="397"/>
      <c r="G112" s="41">
        <v>0</v>
      </c>
      <c r="H112" s="42">
        <v>0</v>
      </c>
      <c r="I112" s="43">
        <f t="shared" ref="I112:I131" si="24">SUM(B112:H112)</f>
        <v>0</v>
      </c>
    </row>
    <row r="113" spans="1:9" ht="15">
      <c r="A113" s="28" t="s">
        <v>9</v>
      </c>
      <c r="B113" s="44">
        <v>0</v>
      </c>
      <c r="C113" s="44">
        <v>0</v>
      </c>
      <c r="D113" s="44">
        <v>0</v>
      </c>
      <c r="E113" s="44">
        <v>0</v>
      </c>
      <c r="F113" s="397"/>
      <c r="G113" s="44">
        <v>0</v>
      </c>
      <c r="H113" s="45">
        <v>0</v>
      </c>
      <c r="I113" s="40">
        <f t="shared" si="24"/>
        <v>0</v>
      </c>
    </row>
    <row r="114" spans="1:9" ht="15">
      <c r="A114" s="27" t="s">
        <v>10</v>
      </c>
      <c r="B114" s="41">
        <v>9.3445206456752017E-4</v>
      </c>
      <c r="C114" s="41">
        <v>0</v>
      </c>
      <c r="D114" s="41">
        <v>2337.9990655479351</v>
      </c>
      <c r="E114" s="41">
        <v>0</v>
      </c>
      <c r="F114" s="397"/>
      <c r="G114" s="41">
        <v>0</v>
      </c>
      <c r="H114" s="42">
        <v>0</v>
      </c>
      <c r="I114" s="43">
        <f t="shared" si="24"/>
        <v>2337.9999999999995</v>
      </c>
    </row>
    <row r="115" spans="1:9" ht="15">
      <c r="A115" s="28" t="s">
        <v>11</v>
      </c>
      <c r="B115" s="44">
        <v>0</v>
      </c>
      <c r="C115" s="44">
        <v>0</v>
      </c>
      <c r="D115" s="44">
        <v>0</v>
      </c>
      <c r="E115" s="44">
        <v>0</v>
      </c>
      <c r="F115" s="397"/>
      <c r="G115" s="44">
        <v>0</v>
      </c>
      <c r="H115" s="45">
        <v>0</v>
      </c>
      <c r="I115" s="40">
        <f t="shared" si="24"/>
        <v>0</v>
      </c>
    </row>
    <row r="116" spans="1:9" ht="15">
      <c r="A116" s="27" t="s">
        <v>12</v>
      </c>
      <c r="B116" s="41">
        <v>0</v>
      </c>
      <c r="C116" s="41">
        <v>0</v>
      </c>
      <c r="D116" s="41">
        <v>0</v>
      </c>
      <c r="E116" s="41">
        <v>0</v>
      </c>
      <c r="F116" s="397"/>
      <c r="G116" s="41">
        <v>0</v>
      </c>
      <c r="H116" s="42">
        <v>0</v>
      </c>
      <c r="I116" s="43">
        <f t="shared" si="24"/>
        <v>0</v>
      </c>
    </row>
    <row r="117" spans="1:9" ht="15">
      <c r="A117" s="28" t="s">
        <v>13</v>
      </c>
      <c r="B117" s="44">
        <v>0</v>
      </c>
      <c r="C117" s="44">
        <v>0</v>
      </c>
      <c r="D117" s="44">
        <v>0</v>
      </c>
      <c r="E117" s="44">
        <v>0</v>
      </c>
      <c r="F117" s="397"/>
      <c r="G117" s="44">
        <v>0</v>
      </c>
      <c r="H117" s="45">
        <v>0</v>
      </c>
      <c r="I117" s="40">
        <f t="shared" si="24"/>
        <v>0</v>
      </c>
    </row>
    <row r="118" spans="1:9" ht="15">
      <c r="A118" s="27" t="s">
        <v>14</v>
      </c>
      <c r="B118" s="41">
        <v>0</v>
      </c>
      <c r="C118" s="41">
        <v>0</v>
      </c>
      <c r="D118" s="41">
        <v>0</v>
      </c>
      <c r="E118" s="41">
        <v>0</v>
      </c>
      <c r="F118" s="397"/>
      <c r="G118" s="41">
        <v>0</v>
      </c>
      <c r="H118" s="42">
        <v>0</v>
      </c>
      <c r="I118" s="43">
        <f t="shared" si="24"/>
        <v>0</v>
      </c>
    </row>
    <row r="119" spans="1:9" ht="15">
      <c r="A119" s="28" t="s">
        <v>15</v>
      </c>
      <c r="B119" s="44">
        <v>0</v>
      </c>
      <c r="C119" s="44">
        <v>0</v>
      </c>
      <c r="D119" s="44">
        <v>0</v>
      </c>
      <c r="E119" s="44">
        <v>0</v>
      </c>
      <c r="F119" s="397"/>
      <c r="G119" s="44">
        <v>0</v>
      </c>
      <c r="H119" s="45">
        <v>0</v>
      </c>
      <c r="I119" s="40">
        <f t="shared" si="24"/>
        <v>0</v>
      </c>
    </row>
    <row r="120" spans="1:9" ht="15">
      <c r="A120" s="27" t="s">
        <v>16</v>
      </c>
      <c r="B120" s="41">
        <v>0</v>
      </c>
      <c r="C120" s="41">
        <v>0</v>
      </c>
      <c r="D120" s="41">
        <v>0</v>
      </c>
      <c r="E120" s="41">
        <v>0</v>
      </c>
      <c r="F120" s="397"/>
      <c r="G120" s="41">
        <v>0</v>
      </c>
      <c r="H120" s="42">
        <v>0</v>
      </c>
      <c r="I120" s="43">
        <f t="shared" si="24"/>
        <v>0</v>
      </c>
    </row>
    <row r="121" spans="1:9" ht="15">
      <c r="A121" s="28" t="s">
        <v>17</v>
      </c>
      <c r="B121" s="44">
        <v>0</v>
      </c>
      <c r="C121" s="44">
        <v>0</v>
      </c>
      <c r="D121" s="44">
        <v>0</v>
      </c>
      <c r="E121" s="44">
        <v>0</v>
      </c>
      <c r="F121" s="397"/>
      <c r="G121" s="44">
        <v>0</v>
      </c>
      <c r="H121" s="45">
        <v>0</v>
      </c>
      <c r="I121" s="40">
        <f t="shared" si="24"/>
        <v>0</v>
      </c>
    </row>
    <row r="122" spans="1:9" ht="15">
      <c r="A122" s="27" t="s">
        <v>18</v>
      </c>
      <c r="B122" s="41">
        <v>0</v>
      </c>
      <c r="C122" s="41">
        <v>0</v>
      </c>
      <c r="D122" s="41">
        <v>0</v>
      </c>
      <c r="E122" s="41">
        <v>0</v>
      </c>
      <c r="F122" s="397"/>
      <c r="G122" s="41">
        <v>0</v>
      </c>
      <c r="H122" s="42">
        <v>0</v>
      </c>
      <c r="I122" s="43">
        <f t="shared" si="24"/>
        <v>0</v>
      </c>
    </row>
    <row r="123" spans="1:9" ht="15">
      <c r="A123" s="28" t="s">
        <v>139</v>
      </c>
      <c r="B123" s="44">
        <v>79.021754935187644</v>
      </c>
      <c r="C123" s="44">
        <v>1134.6090512390053</v>
      </c>
      <c r="D123" s="44">
        <v>2982.0278746813619</v>
      </c>
      <c r="E123" s="44">
        <v>0.34131914444555173</v>
      </c>
      <c r="F123" s="397"/>
      <c r="G123" s="44">
        <v>0</v>
      </c>
      <c r="H123" s="45">
        <v>0</v>
      </c>
      <c r="I123" s="40">
        <f t="shared" si="24"/>
        <v>4196</v>
      </c>
    </row>
    <row r="124" spans="1:9" ht="15">
      <c r="A124" s="27" t="s">
        <v>19</v>
      </c>
      <c r="B124" s="41">
        <v>6.8066891507447382E-4</v>
      </c>
      <c r="C124" s="41">
        <v>1.3840552422125658</v>
      </c>
      <c r="D124" s="41">
        <v>604.45370891642006</v>
      </c>
      <c r="E124" s="41">
        <v>0</v>
      </c>
      <c r="F124" s="397"/>
      <c r="G124" s="41">
        <v>0</v>
      </c>
      <c r="H124" s="42">
        <v>0</v>
      </c>
      <c r="I124" s="43">
        <f>SUM(B124:H124)</f>
        <v>605.83844482754773</v>
      </c>
    </row>
    <row r="125" spans="1:9" ht="15">
      <c r="A125" s="28" t="s">
        <v>20</v>
      </c>
      <c r="B125" s="44">
        <v>8.7423926552553306E-4</v>
      </c>
      <c r="C125" s="44">
        <v>6.9973805662140585</v>
      </c>
      <c r="D125" s="44">
        <v>3055.9420657128508</v>
      </c>
      <c r="E125" s="44">
        <v>0</v>
      </c>
      <c r="F125" s="397"/>
      <c r="G125" s="44">
        <v>0</v>
      </c>
      <c r="H125" s="45">
        <v>0</v>
      </c>
      <c r="I125" s="40">
        <f t="shared" si="24"/>
        <v>3062.9403205183303</v>
      </c>
    </row>
    <row r="126" spans="1:9" ht="15">
      <c r="A126" s="27" t="s">
        <v>21</v>
      </c>
      <c r="B126" s="41">
        <v>0</v>
      </c>
      <c r="C126" s="41">
        <v>0</v>
      </c>
      <c r="D126" s="41">
        <v>0</v>
      </c>
      <c r="E126" s="41">
        <v>0</v>
      </c>
      <c r="F126" s="397"/>
      <c r="G126" s="41">
        <v>0</v>
      </c>
      <c r="H126" s="42">
        <v>0</v>
      </c>
      <c r="I126" s="43">
        <f>SUM(B126:H126)</f>
        <v>0</v>
      </c>
    </row>
    <row r="127" spans="1:9" ht="15">
      <c r="A127" s="29" t="s">
        <v>59</v>
      </c>
      <c r="B127" s="44">
        <v>0</v>
      </c>
      <c r="C127" s="44">
        <v>0</v>
      </c>
      <c r="D127" s="44">
        <v>0</v>
      </c>
      <c r="E127" s="44">
        <v>0</v>
      </c>
      <c r="F127" s="397"/>
      <c r="G127" s="44">
        <v>0</v>
      </c>
      <c r="H127" s="45">
        <v>0</v>
      </c>
      <c r="I127" s="40">
        <f t="shared" si="24"/>
        <v>0</v>
      </c>
    </row>
    <row r="128" spans="1:9" ht="15">
      <c r="A128" s="27" t="s">
        <v>22</v>
      </c>
      <c r="B128" s="41">
        <v>0</v>
      </c>
      <c r="C128" s="41">
        <v>0</v>
      </c>
      <c r="D128" s="41">
        <v>0</v>
      </c>
      <c r="E128" s="41">
        <v>0</v>
      </c>
      <c r="F128" s="397"/>
      <c r="G128" s="41">
        <v>0</v>
      </c>
      <c r="H128" s="42">
        <v>0</v>
      </c>
      <c r="I128" s="43">
        <f t="shared" si="24"/>
        <v>0</v>
      </c>
    </row>
    <row r="129" spans="1:9" ht="15">
      <c r="A129" s="29" t="s">
        <v>23</v>
      </c>
      <c r="B129" s="44">
        <v>0</v>
      </c>
      <c r="C129" s="44">
        <v>0</v>
      </c>
      <c r="D129" s="44">
        <v>0</v>
      </c>
      <c r="E129" s="44">
        <v>0</v>
      </c>
      <c r="F129" s="397"/>
      <c r="G129" s="44">
        <v>0</v>
      </c>
      <c r="H129" s="45">
        <v>0</v>
      </c>
      <c r="I129" s="40">
        <f t="shared" si="24"/>
        <v>0</v>
      </c>
    </row>
    <row r="130" spans="1:9" ht="15">
      <c r="A130" s="27" t="s">
        <v>24</v>
      </c>
      <c r="B130" s="41">
        <v>5.2078748577988269E-2</v>
      </c>
      <c r="C130" s="41">
        <v>0</v>
      </c>
      <c r="D130" s="41">
        <v>0.27552125142201173</v>
      </c>
      <c r="E130" s="41">
        <v>0</v>
      </c>
      <c r="F130" s="397"/>
      <c r="G130" s="41">
        <v>0</v>
      </c>
      <c r="H130" s="42">
        <v>0</v>
      </c>
      <c r="I130" s="43">
        <f t="shared" si="24"/>
        <v>0.3276</v>
      </c>
    </row>
    <row r="131" spans="1:9" ht="15.75" thickBot="1">
      <c r="A131" s="29" t="s">
        <v>25</v>
      </c>
      <c r="B131" s="44">
        <v>24.709126245021068</v>
      </c>
      <c r="C131" s="44">
        <v>0</v>
      </c>
      <c r="D131" s="44">
        <v>0</v>
      </c>
      <c r="E131" s="44">
        <v>2199.5094071247668</v>
      </c>
      <c r="F131" s="398"/>
      <c r="G131" s="44">
        <v>712.00986663021206</v>
      </c>
      <c r="H131" s="45">
        <v>0</v>
      </c>
      <c r="I131" s="40">
        <f t="shared" si="24"/>
        <v>2936.2284</v>
      </c>
    </row>
    <row r="132" spans="1:9" ht="15">
      <c r="A132" s="30" t="s">
        <v>26</v>
      </c>
      <c r="B132" s="46">
        <f>SUM(B111:B131)</f>
        <v>103.78544928903187</v>
      </c>
      <c r="C132" s="46">
        <f t="shared" ref="C132:D132" si="25">SUM(C111:C131)</f>
        <v>1142.990487047432</v>
      </c>
      <c r="D132" s="46">
        <f t="shared" si="25"/>
        <v>8980.698236109989</v>
      </c>
      <c r="E132" s="46">
        <f>SUM(E111:E131)</f>
        <v>2199.8507262692124</v>
      </c>
      <c r="F132" s="46">
        <f t="shared" ref="F132:H132" si="26">SUM(F111:F131)</f>
        <v>0</v>
      </c>
      <c r="G132" s="46">
        <f t="shared" si="26"/>
        <v>712.00986663021206</v>
      </c>
      <c r="H132" s="47">
        <f t="shared" si="26"/>
        <v>0</v>
      </c>
      <c r="I132" s="48">
        <f>SUM(I111:I131)</f>
        <v>13139.334765345879</v>
      </c>
    </row>
    <row r="133" spans="1:9" ht="15" thickBot="1">
      <c r="A133" s="31" t="s">
        <v>86</v>
      </c>
      <c r="B133" s="49">
        <f>IF($I132=0,"-",B132/$I132)</f>
        <v>7.8988359108376691E-3</v>
      </c>
      <c r="C133" s="49">
        <f t="shared" ref="C133:H133" si="27">IF($I132=0,"-",C132/$I132)</f>
        <v>8.6989981415344808E-2</v>
      </c>
      <c r="D133" s="49">
        <f t="shared" si="27"/>
        <v>0.68349717824345135</v>
      </c>
      <c r="E133" s="49">
        <f t="shared" si="27"/>
        <v>0.1674248175844619</v>
      </c>
      <c r="F133" s="49">
        <f t="shared" si="27"/>
        <v>0</v>
      </c>
      <c r="G133" s="49">
        <f t="shared" si="27"/>
        <v>5.418918684590416E-2</v>
      </c>
      <c r="H133" s="49">
        <f t="shared" si="27"/>
        <v>0</v>
      </c>
      <c r="I133" s="49">
        <f>SUM(B133:H133)</f>
        <v>0.99999999999999989</v>
      </c>
    </row>
    <row r="134" spans="1:9" ht="15" thickBot="1">
      <c r="A134" s="33"/>
      <c r="B134" s="32"/>
      <c r="C134" s="32"/>
      <c r="D134" s="32"/>
      <c r="E134" s="32"/>
      <c r="F134" s="32"/>
      <c r="G134" s="32"/>
      <c r="H134" s="32"/>
      <c r="I134" s="32"/>
    </row>
    <row r="135" spans="1:9" ht="28.5">
      <c r="A135" s="410" t="s">
        <v>32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11" t="s">
        <v>32</v>
      </c>
      <c r="B136" s="386" t="s">
        <v>117</v>
      </c>
      <c r="C136" s="387"/>
      <c r="D136" s="387"/>
      <c r="E136" s="387"/>
      <c r="F136" s="387"/>
      <c r="G136" s="387"/>
      <c r="H136" s="387"/>
      <c r="I136" s="388"/>
    </row>
    <row r="137" spans="1:9" ht="15">
      <c r="A137" s="26" t="s">
        <v>7</v>
      </c>
      <c r="B137" s="38">
        <v>0</v>
      </c>
      <c r="C137" s="38">
        <v>1272</v>
      </c>
      <c r="D137" s="38">
        <v>0</v>
      </c>
      <c r="E137" s="38">
        <v>0</v>
      </c>
      <c r="F137" s="396"/>
      <c r="G137" s="38">
        <v>0</v>
      </c>
      <c r="H137" s="39">
        <v>0</v>
      </c>
      <c r="I137" s="40">
        <f>SUM(B137:H137)</f>
        <v>1272</v>
      </c>
    </row>
    <row r="138" spans="1:9" ht="15">
      <c r="A138" s="27" t="s">
        <v>8</v>
      </c>
      <c r="B138" s="41">
        <v>0</v>
      </c>
      <c r="C138" s="41">
        <v>0</v>
      </c>
      <c r="D138" s="41">
        <v>0</v>
      </c>
      <c r="E138" s="41">
        <v>0</v>
      </c>
      <c r="F138" s="397"/>
      <c r="G138" s="41">
        <v>0</v>
      </c>
      <c r="H138" s="42">
        <v>0</v>
      </c>
      <c r="I138" s="43">
        <f t="shared" ref="I138:I157" si="28">SUM(B138:H138)</f>
        <v>0</v>
      </c>
    </row>
    <row r="139" spans="1:9" ht="15">
      <c r="A139" s="28" t="s">
        <v>9</v>
      </c>
      <c r="B139" s="44">
        <v>0</v>
      </c>
      <c r="C139" s="44">
        <v>0</v>
      </c>
      <c r="D139" s="44">
        <v>0</v>
      </c>
      <c r="E139" s="44">
        <v>0</v>
      </c>
      <c r="F139" s="397"/>
      <c r="G139" s="44">
        <v>0</v>
      </c>
      <c r="H139" s="45">
        <v>0</v>
      </c>
      <c r="I139" s="40">
        <f t="shared" si="28"/>
        <v>0</v>
      </c>
    </row>
    <row r="140" spans="1:9" ht="15">
      <c r="A140" s="27" t="s">
        <v>10</v>
      </c>
      <c r="B140" s="41">
        <v>0</v>
      </c>
      <c r="C140" s="41">
        <v>0</v>
      </c>
      <c r="D140" s="41">
        <v>336</v>
      </c>
      <c r="E140" s="41">
        <v>0</v>
      </c>
      <c r="F140" s="397"/>
      <c r="G140" s="41">
        <v>0</v>
      </c>
      <c r="H140" s="42">
        <v>0</v>
      </c>
      <c r="I140" s="43">
        <f t="shared" si="28"/>
        <v>336</v>
      </c>
    </row>
    <row r="141" spans="1:9" ht="15">
      <c r="A141" s="28" t="s">
        <v>11</v>
      </c>
      <c r="B141" s="44">
        <v>0</v>
      </c>
      <c r="C141" s="44">
        <v>0</v>
      </c>
      <c r="D141" s="44">
        <v>0</v>
      </c>
      <c r="E141" s="44">
        <v>0</v>
      </c>
      <c r="F141" s="397"/>
      <c r="G141" s="44">
        <v>0</v>
      </c>
      <c r="H141" s="45">
        <v>0</v>
      </c>
      <c r="I141" s="40">
        <f t="shared" si="28"/>
        <v>0</v>
      </c>
    </row>
    <row r="142" spans="1:9" ht="15">
      <c r="A142" s="27" t="s">
        <v>12</v>
      </c>
      <c r="B142" s="41">
        <v>0</v>
      </c>
      <c r="C142" s="41">
        <v>0</v>
      </c>
      <c r="D142" s="41">
        <v>0</v>
      </c>
      <c r="E142" s="41">
        <v>0</v>
      </c>
      <c r="F142" s="397"/>
      <c r="G142" s="41">
        <v>0</v>
      </c>
      <c r="H142" s="42">
        <v>0</v>
      </c>
      <c r="I142" s="43">
        <f t="shared" si="28"/>
        <v>0</v>
      </c>
    </row>
    <row r="143" spans="1:9" ht="15">
      <c r="A143" s="28" t="s">
        <v>13</v>
      </c>
      <c r="B143" s="44">
        <v>0</v>
      </c>
      <c r="C143" s="44">
        <v>0</v>
      </c>
      <c r="D143" s="44">
        <v>0</v>
      </c>
      <c r="E143" s="44">
        <v>0</v>
      </c>
      <c r="F143" s="397"/>
      <c r="G143" s="44">
        <v>0</v>
      </c>
      <c r="H143" s="45">
        <v>0</v>
      </c>
      <c r="I143" s="40">
        <f t="shared" si="28"/>
        <v>0</v>
      </c>
    </row>
    <row r="144" spans="1:9" ht="15">
      <c r="A144" s="27" t="s">
        <v>14</v>
      </c>
      <c r="B144" s="41">
        <v>0</v>
      </c>
      <c r="C144" s="41">
        <v>0</v>
      </c>
      <c r="D144" s="41">
        <v>2.8022602400591223</v>
      </c>
      <c r="E144" s="41">
        <v>3.065182033113742</v>
      </c>
      <c r="F144" s="397"/>
      <c r="G144" s="41">
        <v>0</v>
      </c>
      <c r="H144" s="42">
        <v>0</v>
      </c>
      <c r="I144" s="43">
        <f t="shared" si="28"/>
        <v>5.8674422731728644</v>
      </c>
    </row>
    <row r="145" spans="1:9" ht="15">
      <c r="A145" s="28" t="s">
        <v>15</v>
      </c>
      <c r="B145" s="44">
        <v>0.55379999999999996</v>
      </c>
      <c r="C145" s="44">
        <v>0</v>
      </c>
      <c r="D145" s="44">
        <v>0</v>
      </c>
      <c r="E145" s="44">
        <v>0</v>
      </c>
      <c r="F145" s="397"/>
      <c r="G145" s="44">
        <v>0</v>
      </c>
      <c r="H145" s="45">
        <v>0</v>
      </c>
      <c r="I145" s="40">
        <f t="shared" si="28"/>
        <v>0.55379999999999996</v>
      </c>
    </row>
    <row r="146" spans="1:9" ht="15">
      <c r="A146" s="27" t="s">
        <v>16</v>
      </c>
      <c r="B146" s="41">
        <v>16.857059502220316</v>
      </c>
      <c r="C146" s="41">
        <v>142.79424549448842</v>
      </c>
      <c r="D146" s="41">
        <v>8.3486950032912617</v>
      </c>
      <c r="E146" s="41">
        <v>0</v>
      </c>
      <c r="F146" s="397"/>
      <c r="G146" s="41">
        <v>0</v>
      </c>
      <c r="H146" s="42">
        <v>0</v>
      </c>
      <c r="I146" s="43">
        <f t="shared" si="28"/>
        <v>168</v>
      </c>
    </row>
    <row r="147" spans="1:9" ht="15">
      <c r="A147" s="28" t="s">
        <v>17</v>
      </c>
      <c r="B147" s="44">
        <v>0</v>
      </c>
      <c r="C147" s="44">
        <v>0</v>
      </c>
      <c r="D147" s="44">
        <v>0</v>
      </c>
      <c r="E147" s="44">
        <v>0</v>
      </c>
      <c r="F147" s="397"/>
      <c r="G147" s="44">
        <v>0</v>
      </c>
      <c r="H147" s="45">
        <v>0</v>
      </c>
      <c r="I147" s="40">
        <f t="shared" si="28"/>
        <v>0</v>
      </c>
    </row>
    <row r="148" spans="1:9" ht="15">
      <c r="A148" s="27" t="s">
        <v>18</v>
      </c>
      <c r="B148" s="41">
        <v>0</v>
      </c>
      <c r="C148" s="41">
        <v>0</v>
      </c>
      <c r="D148" s="41">
        <v>0</v>
      </c>
      <c r="E148" s="41">
        <v>0</v>
      </c>
      <c r="F148" s="397"/>
      <c r="G148" s="41">
        <v>0</v>
      </c>
      <c r="H148" s="42">
        <v>0</v>
      </c>
      <c r="I148" s="43">
        <f t="shared" si="28"/>
        <v>0</v>
      </c>
    </row>
    <row r="149" spans="1:9" ht="15">
      <c r="A149" s="28" t="s">
        <v>139</v>
      </c>
      <c r="B149" s="44">
        <v>90.287146789476509</v>
      </c>
      <c r="C149" s="44">
        <v>4135.9720053536048</v>
      </c>
      <c r="D149" s="44">
        <v>860.74084785691866</v>
      </c>
      <c r="E149" s="44">
        <v>0</v>
      </c>
      <c r="F149" s="397"/>
      <c r="G149" s="44">
        <v>0</v>
      </c>
      <c r="H149" s="45">
        <v>0</v>
      </c>
      <c r="I149" s="40">
        <f>SUM(B149:H149)</f>
        <v>5087</v>
      </c>
    </row>
    <row r="150" spans="1:9" ht="15">
      <c r="A150" s="27" t="s">
        <v>19</v>
      </c>
      <c r="B150" s="41">
        <v>0</v>
      </c>
      <c r="C150" s="41">
        <v>0</v>
      </c>
      <c r="D150" s="41">
        <v>0</v>
      </c>
      <c r="E150" s="41">
        <v>0</v>
      </c>
      <c r="F150" s="397"/>
      <c r="G150" s="41">
        <v>0</v>
      </c>
      <c r="H150" s="42">
        <v>0</v>
      </c>
      <c r="I150" s="43">
        <f t="shared" si="28"/>
        <v>0</v>
      </c>
    </row>
    <row r="151" spans="1:9" ht="15">
      <c r="A151" s="28" t="s">
        <v>20</v>
      </c>
      <c r="B151" s="44">
        <v>0</v>
      </c>
      <c r="C151" s="44">
        <v>0</v>
      </c>
      <c r="D151" s="44">
        <v>0</v>
      </c>
      <c r="E151" s="44">
        <v>0</v>
      </c>
      <c r="F151" s="397"/>
      <c r="G151" s="44">
        <v>0</v>
      </c>
      <c r="H151" s="45">
        <v>0</v>
      </c>
      <c r="I151" s="40">
        <f t="shared" si="28"/>
        <v>0</v>
      </c>
    </row>
    <row r="152" spans="1:9" ht="15">
      <c r="A152" s="27" t="s">
        <v>21</v>
      </c>
      <c r="B152" s="41">
        <v>0</v>
      </c>
      <c r="C152" s="41">
        <v>1474</v>
      </c>
      <c r="D152" s="41">
        <v>0</v>
      </c>
      <c r="E152" s="41">
        <v>0</v>
      </c>
      <c r="F152" s="397"/>
      <c r="G152" s="41">
        <v>0</v>
      </c>
      <c r="H152" s="42">
        <v>0</v>
      </c>
      <c r="I152" s="43">
        <f>SUM(B152:H152)</f>
        <v>1474</v>
      </c>
    </row>
    <row r="153" spans="1:9" ht="15">
      <c r="A153" s="29" t="s">
        <v>59</v>
      </c>
      <c r="B153" s="44">
        <v>0</v>
      </c>
      <c r="C153" s="44">
        <v>0</v>
      </c>
      <c r="D153" s="44">
        <v>0</v>
      </c>
      <c r="E153" s="44">
        <v>0</v>
      </c>
      <c r="F153" s="397"/>
      <c r="G153" s="44">
        <v>0</v>
      </c>
      <c r="H153" s="45">
        <v>0</v>
      </c>
      <c r="I153" s="40">
        <f t="shared" si="28"/>
        <v>0</v>
      </c>
    </row>
    <row r="154" spans="1:9" ht="15">
      <c r="A154" s="27" t="s">
        <v>22</v>
      </c>
      <c r="B154" s="41">
        <v>0</v>
      </c>
      <c r="C154" s="41">
        <v>2172</v>
      </c>
      <c r="D154" s="41">
        <v>0</v>
      </c>
      <c r="E154" s="41">
        <v>0</v>
      </c>
      <c r="F154" s="397"/>
      <c r="G154" s="41">
        <v>0</v>
      </c>
      <c r="H154" s="42">
        <v>0</v>
      </c>
      <c r="I154" s="43">
        <f t="shared" si="28"/>
        <v>2172</v>
      </c>
    </row>
    <row r="155" spans="1:9" ht="15">
      <c r="A155" s="29" t="s">
        <v>23</v>
      </c>
      <c r="B155" s="44">
        <v>0</v>
      </c>
      <c r="C155" s="44">
        <v>0</v>
      </c>
      <c r="D155" s="44">
        <v>0</v>
      </c>
      <c r="E155" s="44">
        <v>0</v>
      </c>
      <c r="F155" s="397"/>
      <c r="G155" s="44">
        <v>0</v>
      </c>
      <c r="H155" s="45">
        <v>0</v>
      </c>
      <c r="I155" s="40">
        <f t="shared" si="28"/>
        <v>0</v>
      </c>
    </row>
    <row r="156" spans="1:9" ht="15">
      <c r="A156" s="27" t="s">
        <v>24</v>
      </c>
      <c r="B156" s="41">
        <v>108.39715040957732</v>
      </c>
      <c r="C156" s="41">
        <v>0</v>
      </c>
      <c r="D156" s="41">
        <v>4.4412495904226841</v>
      </c>
      <c r="E156" s="41">
        <v>0</v>
      </c>
      <c r="F156" s="397"/>
      <c r="G156" s="41">
        <v>0</v>
      </c>
      <c r="H156" s="42">
        <v>0</v>
      </c>
      <c r="I156" s="43">
        <f t="shared" si="28"/>
        <v>112.83840000000001</v>
      </c>
    </row>
    <row r="157" spans="1:9" ht="15.75" thickBot="1">
      <c r="A157" s="29" t="s">
        <v>25</v>
      </c>
      <c r="B157" s="44">
        <v>19.88471025449212</v>
      </c>
      <c r="C157" s="44">
        <v>0.10944205983300716</v>
      </c>
      <c r="D157" s="44">
        <v>91.297478329859828</v>
      </c>
      <c r="E157" s="44">
        <v>2025.2052528321608</v>
      </c>
      <c r="F157" s="398"/>
      <c r="G157" s="44">
        <v>38.641255275538988</v>
      </c>
      <c r="H157" s="45">
        <v>240.00826124811519</v>
      </c>
      <c r="I157" s="40">
        <f t="shared" si="28"/>
        <v>2415.1464000000001</v>
      </c>
    </row>
    <row r="158" spans="1:9" ht="15">
      <c r="A158" s="30" t="s">
        <v>26</v>
      </c>
      <c r="B158" s="46">
        <f>SUM(B137:B157)</f>
        <v>235.97986695576628</v>
      </c>
      <c r="C158" s="46">
        <f t="shared" ref="C158:H158" si="29">SUM(C137:C157)</f>
        <v>9196.8756929079264</v>
      </c>
      <c r="D158" s="46">
        <f t="shared" si="29"/>
        <v>1303.6305310205516</v>
      </c>
      <c r="E158" s="46">
        <f t="shared" si="29"/>
        <v>2028.2704348652746</v>
      </c>
      <c r="F158" s="46">
        <f t="shared" si="29"/>
        <v>0</v>
      </c>
      <c r="G158" s="46">
        <f t="shared" si="29"/>
        <v>38.641255275538988</v>
      </c>
      <c r="H158" s="47">
        <f t="shared" si="29"/>
        <v>240.00826124811519</v>
      </c>
      <c r="I158" s="48">
        <f>SUM(I137:I157)</f>
        <v>13043.406042273173</v>
      </c>
    </row>
    <row r="159" spans="1:9" ht="15" thickBot="1">
      <c r="A159" s="31" t="s">
        <v>86</v>
      </c>
      <c r="B159" s="49">
        <f>IF($I158=0,"-",B158/$I158)</f>
        <v>1.8091889970377729E-2</v>
      </c>
      <c r="C159" s="49">
        <f t="shared" ref="C159:H159" si="30">IF($I158=0,"-",C158/$I158)</f>
        <v>0.70509770707905661</v>
      </c>
      <c r="D159" s="49">
        <f t="shared" si="30"/>
        <v>9.9945560752730978E-2</v>
      </c>
      <c r="E159" s="49">
        <f t="shared" si="30"/>
        <v>0.15550159431453173</v>
      </c>
      <c r="F159" s="49">
        <f t="shared" si="30"/>
        <v>0</v>
      </c>
      <c r="G159" s="49">
        <f t="shared" si="30"/>
        <v>2.9625126405100157E-3</v>
      </c>
      <c r="H159" s="49">
        <f t="shared" si="30"/>
        <v>1.8400735242793006E-2</v>
      </c>
      <c r="I159" s="49">
        <f>SUM(B159:H159)</f>
        <v>1</v>
      </c>
    </row>
    <row r="160" spans="1:9" ht="15" thickBot="1">
      <c r="A160" s="32"/>
      <c r="B160" s="32"/>
      <c r="C160" s="32"/>
      <c r="D160" s="32"/>
      <c r="E160" s="32"/>
      <c r="F160" s="32"/>
      <c r="G160" s="32"/>
      <c r="H160" s="32"/>
      <c r="I160" s="32"/>
    </row>
    <row r="161" spans="1:9" ht="28.5">
      <c r="A161" s="410" t="s">
        <v>33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11" t="s">
        <v>33</v>
      </c>
      <c r="B162" s="386" t="s">
        <v>117</v>
      </c>
      <c r="C162" s="387"/>
      <c r="D162" s="387"/>
      <c r="E162" s="387"/>
      <c r="F162" s="387"/>
      <c r="G162" s="387"/>
      <c r="H162" s="387"/>
      <c r="I162" s="388"/>
    </row>
    <row r="163" spans="1:9" ht="15">
      <c r="A163" s="26" t="s">
        <v>7</v>
      </c>
      <c r="B163" s="38">
        <v>0</v>
      </c>
      <c r="C163" s="38">
        <v>0</v>
      </c>
      <c r="D163" s="38">
        <v>0</v>
      </c>
      <c r="E163" s="38">
        <v>0</v>
      </c>
      <c r="F163" s="396"/>
      <c r="G163" s="38">
        <v>0</v>
      </c>
      <c r="H163" s="39">
        <v>0</v>
      </c>
      <c r="I163" s="40">
        <f>SUM(B163:H163)</f>
        <v>0</v>
      </c>
    </row>
    <row r="164" spans="1:9" ht="15">
      <c r="A164" s="27" t="s">
        <v>8</v>
      </c>
      <c r="B164" s="41">
        <v>0</v>
      </c>
      <c r="C164" s="41">
        <v>0</v>
      </c>
      <c r="D164" s="41">
        <v>0</v>
      </c>
      <c r="E164" s="41">
        <v>0</v>
      </c>
      <c r="F164" s="39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8" t="s">
        <v>9</v>
      </c>
      <c r="B165" s="44">
        <v>0</v>
      </c>
      <c r="C165" s="44">
        <v>0</v>
      </c>
      <c r="D165" s="44">
        <v>0</v>
      </c>
      <c r="E165" s="44">
        <v>0</v>
      </c>
      <c r="F165" s="397"/>
      <c r="G165" s="44">
        <v>0</v>
      </c>
      <c r="H165" s="45">
        <v>0</v>
      </c>
      <c r="I165" s="40">
        <f t="shared" si="31"/>
        <v>0</v>
      </c>
    </row>
    <row r="166" spans="1:9" ht="15">
      <c r="A166" s="27" t="s">
        <v>10</v>
      </c>
      <c r="B166" s="41">
        <v>0</v>
      </c>
      <c r="C166" s="41">
        <v>0</v>
      </c>
      <c r="D166" s="41">
        <v>0</v>
      </c>
      <c r="E166" s="41">
        <v>0</v>
      </c>
      <c r="F166" s="397"/>
      <c r="G166" s="41">
        <v>0</v>
      </c>
      <c r="H166" s="42">
        <v>0</v>
      </c>
      <c r="I166" s="43">
        <f t="shared" si="31"/>
        <v>0</v>
      </c>
    </row>
    <row r="167" spans="1:9" ht="15">
      <c r="A167" s="28" t="s">
        <v>11</v>
      </c>
      <c r="B167" s="44">
        <v>0</v>
      </c>
      <c r="C167" s="44">
        <v>0</v>
      </c>
      <c r="D167" s="44">
        <v>0</v>
      </c>
      <c r="E167" s="44">
        <v>0</v>
      </c>
      <c r="F167" s="397"/>
      <c r="G167" s="44">
        <v>0</v>
      </c>
      <c r="H167" s="45">
        <v>0</v>
      </c>
      <c r="I167" s="40">
        <f t="shared" si="31"/>
        <v>0</v>
      </c>
    </row>
    <row r="168" spans="1:9" ht="15">
      <c r="A168" s="27" t="s">
        <v>12</v>
      </c>
      <c r="B168" s="41">
        <v>0</v>
      </c>
      <c r="C168" s="41">
        <v>0</v>
      </c>
      <c r="D168" s="41">
        <v>0</v>
      </c>
      <c r="E168" s="41">
        <v>0</v>
      </c>
      <c r="F168" s="397"/>
      <c r="G168" s="41">
        <v>0</v>
      </c>
      <c r="H168" s="42">
        <v>0</v>
      </c>
      <c r="I168" s="43">
        <f t="shared" si="31"/>
        <v>0</v>
      </c>
    </row>
    <row r="169" spans="1:9" ht="15">
      <c r="A169" s="28" t="s">
        <v>13</v>
      </c>
      <c r="B169" s="44">
        <v>0</v>
      </c>
      <c r="C169" s="44">
        <v>0</v>
      </c>
      <c r="D169" s="44">
        <v>0</v>
      </c>
      <c r="E169" s="44">
        <v>0</v>
      </c>
      <c r="F169" s="397"/>
      <c r="G169" s="44">
        <v>0</v>
      </c>
      <c r="H169" s="45">
        <v>0</v>
      </c>
      <c r="I169" s="40">
        <f t="shared" si="31"/>
        <v>0</v>
      </c>
    </row>
    <row r="170" spans="1:9" ht="15">
      <c r="A170" s="27" t="s">
        <v>14</v>
      </c>
      <c r="B170" s="41">
        <v>0</v>
      </c>
      <c r="C170" s="41">
        <v>0</v>
      </c>
      <c r="D170" s="41">
        <v>0</v>
      </c>
      <c r="E170" s="41">
        <v>0.35833199857169157</v>
      </c>
      <c r="F170" s="397"/>
      <c r="G170" s="41">
        <v>0</v>
      </c>
      <c r="H170" s="42">
        <v>0</v>
      </c>
      <c r="I170" s="43">
        <f t="shared" si="31"/>
        <v>0.35833199857169157</v>
      </c>
    </row>
    <row r="171" spans="1:9" ht="15">
      <c r="A171" s="28" t="s">
        <v>15</v>
      </c>
      <c r="B171" s="44">
        <v>0</v>
      </c>
      <c r="C171" s="44">
        <v>0</v>
      </c>
      <c r="D171" s="44">
        <v>0</v>
      </c>
      <c r="E171" s="44">
        <v>0</v>
      </c>
      <c r="F171" s="397"/>
      <c r="G171" s="44">
        <v>0</v>
      </c>
      <c r="H171" s="45">
        <v>0</v>
      </c>
      <c r="I171" s="40">
        <f t="shared" si="31"/>
        <v>0</v>
      </c>
    </row>
    <row r="172" spans="1:9" ht="15">
      <c r="A172" s="27" t="s">
        <v>16</v>
      </c>
      <c r="B172" s="41">
        <v>0.85756060600081296</v>
      </c>
      <c r="C172" s="41">
        <v>0</v>
      </c>
      <c r="D172" s="41">
        <v>2.142439393999187</v>
      </c>
      <c r="E172" s="41">
        <v>0</v>
      </c>
      <c r="F172" s="397"/>
      <c r="G172" s="41">
        <v>0</v>
      </c>
      <c r="H172" s="42">
        <v>0</v>
      </c>
      <c r="I172" s="43">
        <f>SUM(B172:H172)</f>
        <v>3</v>
      </c>
    </row>
    <row r="173" spans="1:9" ht="15">
      <c r="A173" s="28" t="s">
        <v>17</v>
      </c>
      <c r="B173" s="44">
        <v>0</v>
      </c>
      <c r="C173" s="44">
        <v>0</v>
      </c>
      <c r="D173" s="44">
        <v>154</v>
      </c>
      <c r="E173" s="44">
        <v>0</v>
      </c>
      <c r="F173" s="397"/>
      <c r="G173" s="44">
        <v>0</v>
      </c>
      <c r="H173" s="45">
        <v>0</v>
      </c>
      <c r="I173" s="40">
        <f t="shared" si="31"/>
        <v>154</v>
      </c>
    </row>
    <row r="174" spans="1:9" ht="15">
      <c r="A174" s="27" t="s">
        <v>18</v>
      </c>
      <c r="B174" s="41">
        <v>0</v>
      </c>
      <c r="C174" s="41">
        <v>0</v>
      </c>
      <c r="D174" s="41">
        <v>0</v>
      </c>
      <c r="E174" s="41">
        <v>0</v>
      </c>
      <c r="F174" s="397"/>
      <c r="G174" s="41">
        <v>0</v>
      </c>
      <c r="H174" s="42">
        <v>0</v>
      </c>
      <c r="I174" s="43">
        <f t="shared" si="31"/>
        <v>0</v>
      </c>
    </row>
    <row r="175" spans="1:9" ht="15">
      <c r="A175" s="28" t="s">
        <v>139</v>
      </c>
      <c r="B175" s="44">
        <v>45.610729658973611</v>
      </c>
      <c r="C175" s="44">
        <v>23.755588364048755</v>
      </c>
      <c r="D175" s="44">
        <v>790.63368197697764</v>
      </c>
      <c r="E175" s="44">
        <v>0</v>
      </c>
      <c r="F175" s="397"/>
      <c r="G175" s="44">
        <v>0</v>
      </c>
      <c r="H175" s="45">
        <v>0</v>
      </c>
      <c r="I175" s="40">
        <f>SUM(B175:H175)</f>
        <v>860</v>
      </c>
    </row>
    <row r="176" spans="1:9" ht="15">
      <c r="A176" s="27" t="s">
        <v>19</v>
      </c>
      <c r="B176" s="41">
        <v>0</v>
      </c>
      <c r="C176" s="41">
        <v>0</v>
      </c>
      <c r="D176" s="41">
        <v>0</v>
      </c>
      <c r="E176" s="41">
        <v>0</v>
      </c>
      <c r="F176" s="397"/>
      <c r="G176" s="41">
        <v>0</v>
      </c>
      <c r="H176" s="42">
        <v>0</v>
      </c>
      <c r="I176" s="43">
        <f t="shared" si="31"/>
        <v>0</v>
      </c>
    </row>
    <row r="177" spans="1:9" ht="15">
      <c r="A177" s="28" t="s">
        <v>20</v>
      </c>
      <c r="B177" s="44">
        <v>0</v>
      </c>
      <c r="C177" s="44">
        <v>0</v>
      </c>
      <c r="D177" s="44">
        <v>0</v>
      </c>
      <c r="E177" s="44">
        <v>0</v>
      </c>
      <c r="F177" s="397"/>
      <c r="G177" s="44">
        <v>0</v>
      </c>
      <c r="H177" s="45">
        <v>0</v>
      </c>
      <c r="I177" s="40">
        <f t="shared" si="31"/>
        <v>0</v>
      </c>
    </row>
    <row r="178" spans="1:9" ht="15">
      <c r="A178" s="27" t="s">
        <v>21</v>
      </c>
      <c r="B178" s="41">
        <v>0</v>
      </c>
      <c r="C178" s="41">
        <v>0</v>
      </c>
      <c r="D178" s="41">
        <v>0</v>
      </c>
      <c r="E178" s="41">
        <v>0</v>
      </c>
      <c r="F178" s="397"/>
      <c r="G178" s="41">
        <v>0</v>
      </c>
      <c r="H178" s="42">
        <v>0</v>
      </c>
      <c r="I178" s="43">
        <f>SUM(B178:H178)</f>
        <v>0</v>
      </c>
    </row>
    <row r="179" spans="1:9" ht="15">
      <c r="A179" s="29" t="s">
        <v>59</v>
      </c>
      <c r="B179" s="44">
        <v>0</v>
      </c>
      <c r="C179" s="44">
        <v>0</v>
      </c>
      <c r="D179" s="44">
        <v>0</v>
      </c>
      <c r="E179" s="44">
        <v>0</v>
      </c>
      <c r="F179" s="397"/>
      <c r="G179" s="44">
        <v>0</v>
      </c>
      <c r="H179" s="45">
        <v>0</v>
      </c>
      <c r="I179" s="40">
        <f t="shared" si="31"/>
        <v>0</v>
      </c>
    </row>
    <row r="180" spans="1:9" ht="15">
      <c r="A180" s="27" t="s">
        <v>22</v>
      </c>
      <c r="B180" s="41">
        <v>0</v>
      </c>
      <c r="C180" s="41">
        <v>0</v>
      </c>
      <c r="D180" s="41">
        <v>0</v>
      </c>
      <c r="E180" s="41">
        <v>0</v>
      </c>
      <c r="F180" s="397"/>
      <c r="G180" s="41">
        <v>0</v>
      </c>
      <c r="H180" s="42">
        <v>0</v>
      </c>
      <c r="I180" s="43">
        <f t="shared" si="31"/>
        <v>0</v>
      </c>
    </row>
    <row r="181" spans="1:9" ht="15">
      <c r="A181" s="29" t="s">
        <v>23</v>
      </c>
      <c r="B181" s="44">
        <v>0</v>
      </c>
      <c r="C181" s="44">
        <v>0</v>
      </c>
      <c r="D181" s="44">
        <v>0</v>
      </c>
      <c r="E181" s="44">
        <v>0</v>
      </c>
      <c r="F181" s="397"/>
      <c r="G181" s="44">
        <v>0</v>
      </c>
      <c r="H181" s="45">
        <v>0</v>
      </c>
      <c r="I181" s="40">
        <f t="shared" si="31"/>
        <v>0</v>
      </c>
    </row>
    <row r="182" spans="1:9" ht="15">
      <c r="A182" s="27" t="s">
        <v>24</v>
      </c>
      <c r="B182" s="41">
        <v>0</v>
      </c>
      <c r="C182" s="41">
        <v>0</v>
      </c>
      <c r="D182" s="41">
        <v>0</v>
      </c>
      <c r="E182" s="41">
        <v>0</v>
      </c>
      <c r="F182" s="397"/>
      <c r="G182" s="41">
        <v>0</v>
      </c>
      <c r="H182" s="42">
        <v>0</v>
      </c>
      <c r="I182" s="43">
        <f t="shared" si="31"/>
        <v>0</v>
      </c>
    </row>
    <row r="183" spans="1:9" ht="15.75" thickBot="1">
      <c r="A183" s="29" t="s">
        <v>25</v>
      </c>
      <c r="B183" s="44">
        <v>8.7692199237349158</v>
      </c>
      <c r="C183" s="44">
        <v>0</v>
      </c>
      <c r="D183" s="44">
        <v>216.78794645909775</v>
      </c>
      <c r="E183" s="44">
        <v>228.06255696050178</v>
      </c>
      <c r="F183" s="398"/>
      <c r="G183" s="44">
        <v>20.39705721178008</v>
      </c>
      <c r="H183" s="45">
        <v>65.180419444885587</v>
      </c>
      <c r="I183" s="40">
        <f t="shared" si="31"/>
        <v>539.19720000000007</v>
      </c>
    </row>
    <row r="184" spans="1:9" ht="15">
      <c r="A184" s="30" t="s">
        <v>26</v>
      </c>
      <c r="B184" s="46">
        <f>SUM(B163:B183)</f>
        <v>55.237510188709336</v>
      </c>
      <c r="C184" s="46">
        <f t="shared" ref="C184:D184" si="32">SUM(C163:C183)</f>
        <v>23.755588364048755</v>
      </c>
      <c r="D184" s="46">
        <f t="shared" si="32"/>
        <v>1163.5640678300747</v>
      </c>
      <c r="E184" s="46">
        <f>SUM(E163:E183)</f>
        <v>228.42088895907347</v>
      </c>
      <c r="F184" s="46">
        <f t="shared" ref="F184:H184" si="33">SUM(F163:F183)</f>
        <v>0</v>
      </c>
      <c r="G184" s="46">
        <f t="shared" si="33"/>
        <v>20.39705721178008</v>
      </c>
      <c r="H184" s="47">
        <f t="shared" si="33"/>
        <v>65.180419444885587</v>
      </c>
      <c r="I184" s="48">
        <f>SUM(I163:I183)</f>
        <v>1556.5555319985717</v>
      </c>
    </row>
    <row r="185" spans="1:9" ht="15" thickBot="1">
      <c r="A185" s="31" t="s">
        <v>86</v>
      </c>
      <c r="B185" s="49">
        <f>IF($I184=0,"-",B184/$I184)</f>
        <v>3.5487015434512631E-2</v>
      </c>
      <c r="C185" s="49">
        <f t="shared" ref="C185:H185" si="34">IF($I184=0,"-",C184/$I184)</f>
        <v>1.5261638840181484E-2</v>
      </c>
      <c r="D185" s="49">
        <f t="shared" si="34"/>
        <v>0.74752493175498369</v>
      </c>
      <c r="E185" s="49">
        <f t="shared" si="34"/>
        <v>0.14674766448312174</v>
      </c>
      <c r="F185" s="49">
        <f t="shared" si="34"/>
        <v>0</v>
      </c>
      <c r="G185" s="49">
        <f t="shared" si="34"/>
        <v>1.3103970139498239E-2</v>
      </c>
      <c r="H185" s="49">
        <f t="shared" si="34"/>
        <v>4.1874779347702319E-2</v>
      </c>
      <c r="I185" s="49">
        <f>SUM(B185:H185)</f>
        <v>1</v>
      </c>
    </row>
    <row r="186" spans="1:9" ht="15" thickBot="1">
      <c r="A186" s="32"/>
      <c r="B186" s="32"/>
      <c r="C186" s="32"/>
      <c r="D186" s="32"/>
      <c r="E186" s="32"/>
      <c r="F186" s="32"/>
      <c r="G186" s="32"/>
      <c r="H186" s="32"/>
      <c r="I186" s="32"/>
    </row>
    <row r="187" spans="1:9" ht="28.5">
      <c r="A187" s="410" t="s">
        <v>34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11" t="s">
        <v>34</v>
      </c>
      <c r="B188" s="386" t="s">
        <v>117</v>
      </c>
      <c r="C188" s="387"/>
      <c r="D188" s="387"/>
      <c r="E188" s="387"/>
      <c r="F188" s="387"/>
      <c r="G188" s="387"/>
      <c r="H188" s="387"/>
      <c r="I188" s="388"/>
    </row>
    <row r="189" spans="1:9" ht="15">
      <c r="A189" s="26" t="s">
        <v>7</v>
      </c>
      <c r="B189" s="38">
        <v>0</v>
      </c>
      <c r="C189" s="38">
        <v>0</v>
      </c>
      <c r="D189" s="38">
        <v>637</v>
      </c>
      <c r="E189" s="38">
        <v>0</v>
      </c>
      <c r="F189" s="396"/>
      <c r="G189" s="38">
        <v>0</v>
      </c>
      <c r="H189" s="39">
        <v>0</v>
      </c>
      <c r="I189" s="40">
        <f>SUM(B189:H189)</f>
        <v>637</v>
      </c>
    </row>
    <row r="190" spans="1:9" ht="15">
      <c r="A190" s="27" t="s">
        <v>8</v>
      </c>
      <c r="B190" s="41">
        <v>0</v>
      </c>
      <c r="C190" s="41">
        <v>0</v>
      </c>
      <c r="D190" s="41">
        <v>0</v>
      </c>
      <c r="E190" s="41">
        <v>0</v>
      </c>
      <c r="F190" s="397"/>
      <c r="G190" s="41">
        <v>0</v>
      </c>
      <c r="H190" s="42">
        <v>0</v>
      </c>
      <c r="I190" s="43">
        <f t="shared" ref="I190:I209" si="35">SUM(B190:H190)</f>
        <v>0</v>
      </c>
    </row>
    <row r="191" spans="1:9" ht="15">
      <c r="A191" s="28" t="s">
        <v>9</v>
      </c>
      <c r="B191" s="44">
        <v>0</v>
      </c>
      <c r="C191" s="44">
        <v>0</v>
      </c>
      <c r="D191" s="44">
        <v>0</v>
      </c>
      <c r="E191" s="44">
        <v>0</v>
      </c>
      <c r="F191" s="397"/>
      <c r="G191" s="44">
        <v>0</v>
      </c>
      <c r="H191" s="45">
        <v>0</v>
      </c>
      <c r="I191" s="40">
        <f t="shared" si="35"/>
        <v>0</v>
      </c>
    </row>
    <row r="192" spans="1:9" ht="15">
      <c r="A192" s="27" t="s">
        <v>10</v>
      </c>
      <c r="B192" s="41">
        <v>0</v>
      </c>
      <c r="C192" s="41">
        <v>0</v>
      </c>
      <c r="D192" s="41">
        <v>0</v>
      </c>
      <c r="E192" s="41">
        <v>0</v>
      </c>
      <c r="F192" s="397"/>
      <c r="G192" s="41">
        <v>0</v>
      </c>
      <c r="H192" s="42">
        <v>0</v>
      </c>
      <c r="I192" s="43">
        <f t="shared" si="35"/>
        <v>0</v>
      </c>
    </row>
    <row r="193" spans="1:9" ht="15">
      <c r="A193" s="28" t="s">
        <v>11</v>
      </c>
      <c r="B193" s="44">
        <v>0</v>
      </c>
      <c r="C193" s="44">
        <v>0</v>
      </c>
      <c r="D193" s="44">
        <v>0</v>
      </c>
      <c r="E193" s="44">
        <v>0</v>
      </c>
      <c r="F193" s="397"/>
      <c r="G193" s="44">
        <v>0</v>
      </c>
      <c r="H193" s="45">
        <v>0</v>
      </c>
      <c r="I193" s="40">
        <f t="shared" si="35"/>
        <v>0</v>
      </c>
    </row>
    <row r="194" spans="1:9" ht="15">
      <c r="A194" s="27" t="s">
        <v>12</v>
      </c>
      <c r="B194" s="41">
        <v>0</v>
      </c>
      <c r="C194" s="41">
        <v>0</v>
      </c>
      <c r="D194" s="41">
        <v>0</v>
      </c>
      <c r="E194" s="41">
        <v>0</v>
      </c>
      <c r="F194" s="397"/>
      <c r="G194" s="41">
        <v>0</v>
      </c>
      <c r="H194" s="42">
        <v>0</v>
      </c>
      <c r="I194" s="43">
        <f t="shared" si="35"/>
        <v>0</v>
      </c>
    </row>
    <row r="195" spans="1:9" ht="15">
      <c r="A195" s="28" t="s">
        <v>13</v>
      </c>
      <c r="B195" s="44">
        <v>0</v>
      </c>
      <c r="C195" s="44">
        <v>0</v>
      </c>
      <c r="D195" s="44">
        <v>0</v>
      </c>
      <c r="E195" s="44">
        <v>0</v>
      </c>
      <c r="F195" s="397"/>
      <c r="G195" s="44">
        <v>0</v>
      </c>
      <c r="H195" s="45">
        <v>0</v>
      </c>
      <c r="I195" s="40">
        <f t="shared" si="35"/>
        <v>0</v>
      </c>
    </row>
    <row r="196" spans="1:9" ht="15">
      <c r="A196" s="27" t="s">
        <v>14</v>
      </c>
      <c r="B196" s="41">
        <v>0</v>
      </c>
      <c r="C196" s="41">
        <v>0</v>
      </c>
      <c r="D196" s="41">
        <v>0</v>
      </c>
      <c r="E196" s="41">
        <v>4.7010816908982171</v>
      </c>
      <c r="F196" s="397"/>
      <c r="G196" s="41">
        <v>0</v>
      </c>
      <c r="H196" s="42">
        <v>0</v>
      </c>
      <c r="I196" s="43">
        <f t="shared" si="35"/>
        <v>4.7010816908982171</v>
      </c>
    </row>
    <row r="197" spans="1:9" ht="15">
      <c r="A197" s="28" t="s">
        <v>15</v>
      </c>
      <c r="B197" s="44">
        <v>0.60229011674067101</v>
      </c>
      <c r="C197" s="44">
        <v>0.18706736848295941</v>
      </c>
      <c r="D197" s="44">
        <v>8.7530425147763697</v>
      </c>
      <c r="E197" s="44">
        <v>0</v>
      </c>
      <c r="F197" s="397"/>
      <c r="G197" s="44">
        <v>0</v>
      </c>
      <c r="H197" s="45">
        <v>0</v>
      </c>
      <c r="I197" s="40">
        <f t="shared" si="35"/>
        <v>9.5424000000000007</v>
      </c>
    </row>
    <row r="198" spans="1:9" ht="15">
      <c r="A198" s="27" t="s">
        <v>16</v>
      </c>
      <c r="B198" s="41">
        <v>34.801087805230722</v>
      </c>
      <c r="C198" s="41">
        <v>15.461406915496246</v>
      </c>
      <c r="D198" s="41">
        <v>702.73750527927302</v>
      </c>
      <c r="E198" s="41">
        <v>0</v>
      </c>
      <c r="F198" s="397"/>
      <c r="G198" s="41">
        <v>0</v>
      </c>
      <c r="H198" s="42">
        <v>0</v>
      </c>
      <c r="I198" s="43">
        <f>SUM(B198:H198)</f>
        <v>753</v>
      </c>
    </row>
    <row r="199" spans="1:9" ht="15">
      <c r="A199" s="28" t="s">
        <v>17</v>
      </c>
      <c r="B199" s="44">
        <v>20.158332550748565</v>
      </c>
      <c r="C199" s="44">
        <v>0</v>
      </c>
      <c r="D199" s="44">
        <v>145.84166744925145</v>
      </c>
      <c r="E199" s="44">
        <v>0</v>
      </c>
      <c r="F199" s="397"/>
      <c r="G199" s="44">
        <v>0</v>
      </c>
      <c r="H199" s="45">
        <v>0</v>
      </c>
      <c r="I199" s="40">
        <f t="shared" si="35"/>
        <v>166</v>
      </c>
    </row>
    <row r="200" spans="1:9" ht="15">
      <c r="A200" s="27" t="s">
        <v>18</v>
      </c>
      <c r="B200" s="41">
        <v>0</v>
      </c>
      <c r="C200" s="41">
        <v>0</v>
      </c>
      <c r="D200" s="41">
        <v>0</v>
      </c>
      <c r="E200" s="41">
        <v>0</v>
      </c>
      <c r="F200" s="397"/>
      <c r="G200" s="41">
        <v>0</v>
      </c>
      <c r="H200" s="42">
        <v>0</v>
      </c>
      <c r="I200" s="43">
        <f t="shared" si="35"/>
        <v>0</v>
      </c>
    </row>
    <row r="201" spans="1:9" ht="15">
      <c r="A201" s="28" t="s">
        <v>139</v>
      </c>
      <c r="B201" s="44">
        <v>315.6286754708816</v>
      </c>
      <c r="C201" s="44">
        <v>16.957582154877588</v>
      </c>
      <c r="D201" s="44">
        <v>1765.7716145375525</v>
      </c>
      <c r="E201" s="44">
        <v>134.6421278366881</v>
      </c>
      <c r="F201" s="397"/>
      <c r="G201" s="44">
        <v>0</v>
      </c>
      <c r="H201" s="45">
        <v>0</v>
      </c>
      <c r="I201" s="40">
        <f>SUM(B201:H201)</f>
        <v>2232.9999999999995</v>
      </c>
    </row>
    <row r="202" spans="1:9" ht="15">
      <c r="A202" s="27" t="s">
        <v>19</v>
      </c>
      <c r="B202" s="41">
        <v>0</v>
      </c>
      <c r="C202" s="41">
        <v>0</v>
      </c>
      <c r="D202" s="41">
        <v>0</v>
      </c>
      <c r="E202" s="41">
        <v>0</v>
      </c>
      <c r="F202" s="397"/>
      <c r="G202" s="41">
        <v>0</v>
      </c>
      <c r="H202" s="42">
        <v>0</v>
      </c>
      <c r="I202" s="43">
        <f>SUM(B202:H202)</f>
        <v>0</v>
      </c>
    </row>
    <row r="203" spans="1:9" ht="15">
      <c r="A203" s="28" t="s">
        <v>20</v>
      </c>
      <c r="B203" s="44">
        <v>0</v>
      </c>
      <c r="C203" s="44">
        <v>0</v>
      </c>
      <c r="D203" s="44">
        <v>0</v>
      </c>
      <c r="E203" s="44">
        <v>0</v>
      </c>
      <c r="F203" s="397"/>
      <c r="G203" s="44">
        <v>0</v>
      </c>
      <c r="H203" s="45">
        <v>0</v>
      </c>
      <c r="I203" s="40">
        <f t="shared" si="35"/>
        <v>0</v>
      </c>
    </row>
    <row r="204" spans="1:9" ht="15">
      <c r="A204" s="27" t="s">
        <v>21</v>
      </c>
      <c r="B204" s="41">
        <v>1.2589172532451378</v>
      </c>
      <c r="C204" s="41">
        <v>0</v>
      </c>
      <c r="D204" s="41">
        <v>1078.7410827467547</v>
      </c>
      <c r="E204" s="41">
        <v>0</v>
      </c>
      <c r="F204" s="397"/>
      <c r="G204" s="41">
        <v>0</v>
      </c>
      <c r="H204" s="42">
        <v>0</v>
      </c>
      <c r="I204" s="43">
        <f>SUM(B204:H204)</f>
        <v>1079.9999999999998</v>
      </c>
    </row>
    <row r="205" spans="1:9" ht="15">
      <c r="A205" s="29" t="s">
        <v>59</v>
      </c>
      <c r="B205" s="44">
        <v>0</v>
      </c>
      <c r="C205" s="44">
        <v>0</v>
      </c>
      <c r="D205" s="44">
        <v>0</v>
      </c>
      <c r="E205" s="44">
        <v>0</v>
      </c>
      <c r="F205" s="397"/>
      <c r="G205" s="44">
        <v>0</v>
      </c>
      <c r="H205" s="45">
        <v>0</v>
      </c>
      <c r="I205" s="40">
        <f t="shared" si="35"/>
        <v>0</v>
      </c>
    </row>
    <row r="206" spans="1:9" ht="15">
      <c r="A206" s="27" t="s">
        <v>22</v>
      </c>
      <c r="B206" s="41">
        <v>0</v>
      </c>
      <c r="C206" s="41">
        <v>0</v>
      </c>
      <c r="D206" s="41">
        <v>0</v>
      </c>
      <c r="E206" s="41">
        <v>0</v>
      </c>
      <c r="F206" s="397"/>
      <c r="G206" s="41">
        <v>0</v>
      </c>
      <c r="H206" s="42">
        <v>0</v>
      </c>
      <c r="I206" s="43">
        <f t="shared" si="35"/>
        <v>0</v>
      </c>
    </row>
    <row r="207" spans="1:9" ht="15">
      <c r="A207" s="29" t="s">
        <v>23</v>
      </c>
      <c r="B207" s="44">
        <v>0</v>
      </c>
      <c r="C207" s="44">
        <v>0</v>
      </c>
      <c r="D207" s="44">
        <v>0</v>
      </c>
      <c r="E207" s="44">
        <v>0</v>
      </c>
      <c r="F207" s="397"/>
      <c r="G207" s="44">
        <v>0</v>
      </c>
      <c r="H207" s="45">
        <v>0</v>
      </c>
      <c r="I207" s="40">
        <f t="shared" si="35"/>
        <v>0</v>
      </c>
    </row>
    <row r="208" spans="1:9" ht="15">
      <c r="A208" s="27" t="s">
        <v>24</v>
      </c>
      <c r="B208" s="41">
        <v>1.4184000000000001</v>
      </c>
      <c r="C208" s="41">
        <v>0</v>
      </c>
      <c r="D208" s="41">
        <v>0</v>
      </c>
      <c r="E208" s="41">
        <v>0</v>
      </c>
      <c r="F208" s="397"/>
      <c r="G208" s="41">
        <v>0</v>
      </c>
      <c r="H208" s="42">
        <v>0</v>
      </c>
      <c r="I208" s="43">
        <f t="shared" si="35"/>
        <v>1.4184000000000001</v>
      </c>
    </row>
    <row r="209" spans="1:9" ht="15.75" thickBot="1">
      <c r="A209" s="29" t="s">
        <v>25</v>
      </c>
      <c r="B209" s="44">
        <v>2.1269630825687624</v>
      </c>
      <c r="C209" s="44">
        <v>0.75112397302055223</v>
      </c>
      <c r="D209" s="44">
        <v>569.53523953199328</v>
      </c>
      <c r="E209" s="44">
        <v>391.05887561348584</v>
      </c>
      <c r="F209" s="398"/>
      <c r="G209" s="44">
        <v>30.593670191120083</v>
      </c>
      <c r="H209" s="45">
        <v>1.8489276078114463</v>
      </c>
      <c r="I209" s="40">
        <f t="shared" si="35"/>
        <v>995.9147999999999</v>
      </c>
    </row>
    <row r="210" spans="1:9" ht="15">
      <c r="A210" s="30" t="s">
        <v>26</v>
      </c>
      <c r="B210" s="46">
        <f>SUM(B189:B209)</f>
        <v>375.99466627941547</v>
      </c>
      <c r="C210" s="46">
        <f t="shared" ref="C210:D210" si="36">SUM(C189:C209)</f>
        <v>33.357180411877351</v>
      </c>
      <c r="D210" s="46">
        <f t="shared" si="36"/>
        <v>4908.3801520596007</v>
      </c>
      <c r="E210" s="46">
        <f>SUM(E189:E209)</f>
        <v>530.40208514107212</v>
      </c>
      <c r="F210" s="46">
        <f t="shared" ref="F210:H210" si="37">SUM(F189:F209)</f>
        <v>0</v>
      </c>
      <c r="G210" s="46">
        <f t="shared" si="37"/>
        <v>30.593670191120083</v>
      </c>
      <c r="H210" s="47">
        <f t="shared" si="37"/>
        <v>1.8489276078114463</v>
      </c>
      <c r="I210" s="48">
        <f>SUM(I189:I209)</f>
        <v>5880.5766816908972</v>
      </c>
    </row>
    <row r="211" spans="1:9" ht="15" thickBot="1">
      <c r="A211" s="31" t="s">
        <v>86</v>
      </c>
      <c r="B211" s="49">
        <f>IF($I210=0,"-",B210/$I210)</f>
        <v>6.3938400369826009E-2</v>
      </c>
      <c r="C211" s="49">
        <f t="shared" ref="C211:F211" si="38">IF($I210=0,"-",C210/$I210)</f>
        <v>5.6724335413794571E-3</v>
      </c>
      <c r="D211" s="49">
        <f t="shared" si="38"/>
        <v>0.83467666824952413</v>
      </c>
      <c r="E211" s="49">
        <f>IF($I210=0,"-",E210/$I210)</f>
        <v>9.0195590305364517E-2</v>
      </c>
      <c r="F211" s="49">
        <f t="shared" si="38"/>
        <v>0</v>
      </c>
      <c r="G211" s="49">
        <f>IF($I210=0,"-",G210/$I210)</f>
        <v>5.2024948992456972E-3</v>
      </c>
      <c r="H211" s="49">
        <f>IF($I210=0,"-",H210/$I210)</f>
        <v>3.1441263466014472E-4</v>
      </c>
      <c r="I211" s="49">
        <f>SUM(B211:H211)</f>
        <v>1</v>
      </c>
    </row>
    <row r="212" spans="1:9" ht="15" thickBot="1">
      <c r="A212" s="32"/>
      <c r="B212" s="32"/>
      <c r="C212" s="32"/>
      <c r="D212" s="32"/>
      <c r="E212" s="32"/>
      <c r="F212" s="32"/>
      <c r="G212" s="32"/>
      <c r="H212" s="32"/>
      <c r="I212" s="32"/>
    </row>
    <row r="213" spans="1:9" ht="28.5">
      <c r="A213" s="410" t="s">
        <v>35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11" t="s">
        <v>35</v>
      </c>
      <c r="B214" s="386" t="s">
        <v>118</v>
      </c>
      <c r="C214" s="387"/>
      <c r="D214" s="387"/>
      <c r="E214" s="387"/>
      <c r="F214" s="387"/>
      <c r="G214" s="387"/>
      <c r="H214" s="387"/>
      <c r="I214" s="388"/>
    </row>
    <row r="215" spans="1:9" ht="15">
      <c r="A215" s="26" t="s">
        <v>7</v>
      </c>
      <c r="B215" s="38">
        <v>0</v>
      </c>
      <c r="C215" s="38">
        <v>0</v>
      </c>
      <c r="D215" s="38">
        <v>0</v>
      </c>
      <c r="E215" s="38">
        <v>0</v>
      </c>
      <c r="F215" s="396">
        <v>0</v>
      </c>
      <c r="G215" s="38">
        <v>0</v>
      </c>
      <c r="H215" s="39">
        <v>0</v>
      </c>
      <c r="I215" s="40">
        <f>SUM(B215:H215)</f>
        <v>0</v>
      </c>
    </row>
    <row r="216" spans="1:9" ht="15">
      <c r="A216" s="27" t="s">
        <v>8</v>
      </c>
      <c r="B216" s="41">
        <v>0</v>
      </c>
      <c r="C216" s="41">
        <v>0</v>
      </c>
      <c r="D216" s="41">
        <v>0</v>
      </c>
      <c r="E216" s="41">
        <v>0</v>
      </c>
      <c r="F216" s="39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8" t="s">
        <v>9</v>
      </c>
      <c r="B217" s="44">
        <v>0</v>
      </c>
      <c r="C217" s="44">
        <v>0</v>
      </c>
      <c r="D217" s="44">
        <v>0</v>
      </c>
      <c r="E217" s="44">
        <v>0</v>
      </c>
      <c r="F217" s="397"/>
      <c r="G217" s="44">
        <v>0</v>
      </c>
      <c r="H217" s="45">
        <v>0</v>
      </c>
      <c r="I217" s="40">
        <f t="shared" si="39"/>
        <v>0</v>
      </c>
    </row>
    <row r="218" spans="1:9" ht="15">
      <c r="A218" s="27" t="s">
        <v>10</v>
      </c>
      <c r="B218" s="41">
        <v>0</v>
      </c>
      <c r="C218" s="41">
        <v>0</v>
      </c>
      <c r="D218" s="41">
        <v>0</v>
      </c>
      <c r="E218" s="41">
        <v>0</v>
      </c>
      <c r="F218" s="397"/>
      <c r="G218" s="41">
        <v>0</v>
      </c>
      <c r="H218" s="42">
        <v>0</v>
      </c>
      <c r="I218" s="43">
        <f t="shared" si="39"/>
        <v>0</v>
      </c>
    </row>
    <row r="219" spans="1:9" ht="15">
      <c r="A219" s="28" t="s">
        <v>11</v>
      </c>
      <c r="B219" s="44">
        <v>0</v>
      </c>
      <c r="C219" s="44">
        <v>0</v>
      </c>
      <c r="D219" s="44">
        <v>0</v>
      </c>
      <c r="E219" s="44">
        <v>0</v>
      </c>
      <c r="F219" s="397"/>
      <c r="G219" s="44">
        <v>0</v>
      </c>
      <c r="H219" s="45">
        <v>0</v>
      </c>
      <c r="I219" s="40">
        <f t="shared" si="39"/>
        <v>0</v>
      </c>
    </row>
    <row r="220" spans="1:9" ht="15">
      <c r="A220" s="27" t="s">
        <v>12</v>
      </c>
      <c r="B220" s="41">
        <v>0</v>
      </c>
      <c r="C220" s="41">
        <v>0</v>
      </c>
      <c r="D220" s="41">
        <v>0</v>
      </c>
      <c r="E220" s="41">
        <v>13.10278494554727</v>
      </c>
      <c r="F220" s="397"/>
      <c r="G220" s="41">
        <v>0</v>
      </c>
      <c r="H220" s="42">
        <v>0</v>
      </c>
      <c r="I220" s="43">
        <f t="shared" si="39"/>
        <v>13.10278494554727</v>
      </c>
    </row>
    <row r="221" spans="1:9" ht="15">
      <c r="A221" s="28" t="s">
        <v>13</v>
      </c>
      <c r="B221" s="44">
        <v>0</v>
      </c>
      <c r="C221" s="44">
        <v>0</v>
      </c>
      <c r="D221" s="44">
        <v>0</v>
      </c>
      <c r="E221" s="44">
        <v>0</v>
      </c>
      <c r="F221" s="397"/>
      <c r="G221" s="44">
        <v>0</v>
      </c>
      <c r="H221" s="45">
        <v>0</v>
      </c>
      <c r="I221" s="40">
        <f t="shared" si="39"/>
        <v>0</v>
      </c>
    </row>
    <row r="222" spans="1:9" ht="15">
      <c r="A222" s="27" t="s">
        <v>14</v>
      </c>
      <c r="B222" s="41">
        <v>0</v>
      </c>
      <c r="C222" s="41">
        <v>0</v>
      </c>
      <c r="D222" s="41">
        <v>0</v>
      </c>
      <c r="E222" s="41">
        <v>5.8665585948705365E-3</v>
      </c>
      <c r="F222" s="397"/>
      <c r="G222" s="41">
        <v>0</v>
      </c>
      <c r="H222" s="42">
        <v>0</v>
      </c>
      <c r="I222" s="43">
        <f t="shared" si="39"/>
        <v>5.8665585948705365E-3</v>
      </c>
    </row>
    <row r="223" spans="1:9" ht="15">
      <c r="A223" s="28" t="s">
        <v>15</v>
      </c>
      <c r="B223" s="44">
        <v>0.36461768565603542</v>
      </c>
      <c r="C223" s="44">
        <v>0.52998231434396448</v>
      </c>
      <c r="D223" s="44">
        <v>0</v>
      </c>
      <c r="E223" s="44">
        <v>0</v>
      </c>
      <c r="F223" s="397"/>
      <c r="G223" s="44">
        <v>0</v>
      </c>
      <c r="H223" s="45">
        <v>0</v>
      </c>
      <c r="I223" s="40">
        <f t="shared" si="39"/>
        <v>0.89459999999999984</v>
      </c>
    </row>
    <row r="224" spans="1:9" ht="15">
      <c r="A224" s="27" t="s">
        <v>16</v>
      </c>
      <c r="B224" s="41">
        <v>0</v>
      </c>
      <c r="C224" s="41">
        <v>0</v>
      </c>
      <c r="D224" s="41">
        <v>283</v>
      </c>
      <c r="E224" s="41">
        <v>0</v>
      </c>
      <c r="F224" s="397"/>
      <c r="G224" s="41">
        <v>0</v>
      </c>
      <c r="H224" s="42">
        <v>0</v>
      </c>
      <c r="I224" s="43">
        <f>SUM(B224:H224)</f>
        <v>283</v>
      </c>
    </row>
    <row r="225" spans="1:9" ht="15">
      <c r="A225" s="28" t="s">
        <v>17</v>
      </c>
      <c r="B225" s="44">
        <v>3.4814197095204489</v>
      </c>
      <c r="C225" s="44">
        <v>0</v>
      </c>
      <c r="D225" s="44">
        <v>13.789781211693475</v>
      </c>
      <c r="E225" s="44">
        <v>0.72879907878607786</v>
      </c>
      <c r="F225" s="397"/>
      <c r="G225" s="44">
        <v>0</v>
      </c>
      <c r="H225" s="45">
        <v>0</v>
      </c>
      <c r="I225" s="40">
        <f>SUM(B225:H225)</f>
        <v>18.000000000000004</v>
      </c>
    </row>
    <row r="226" spans="1:9" ht="15">
      <c r="A226" s="27" t="s">
        <v>18</v>
      </c>
      <c r="B226" s="41">
        <v>0</v>
      </c>
      <c r="C226" s="41">
        <v>0</v>
      </c>
      <c r="D226" s="41">
        <v>0</v>
      </c>
      <c r="E226" s="41">
        <v>0</v>
      </c>
      <c r="F226" s="397"/>
      <c r="G226" s="41">
        <v>0</v>
      </c>
      <c r="H226" s="42">
        <v>0</v>
      </c>
      <c r="I226" s="43">
        <f t="shared" si="39"/>
        <v>0</v>
      </c>
    </row>
    <row r="227" spans="1:9" ht="15">
      <c r="A227" s="28" t="s">
        <v>139</v>
      </c>
      <c r="B227" s="44">
        <v>252.49149411660568</v>
      </c>
      <c r="C227" s="44">
        <v>0</v>
      </c>
      <c r="D227" s="44">
        <v>119.2273127830634</v>
      </c>
      <c r="E227" s="44">
        <v>261.281193100331</v>
      </c>
      <c r="F227" s="397"/>
      <c r="G227" s="44">
        <v>0</v>
      </c>
      <c r="H227" s="45">
        <v>0</v>
      </c>
      <c r="I227" s="40">
        <f>SUM(B227:H227)</f>
        <v>633</v>
      </c>
    </row>
    <row r="228" spans="1:9" ht="15">
      <c r="A228" s="27" t="s">
        <v>19</v>
      </c>
      <c r="B228" s="41">
        <v>0</v>
      </c>
      <c r="C228" s="41">
        <v>0</v>
      </c>
      <c r="D228" s="41">
        <v>0</v>
      </c>
      <c r="E228" s="41">
        <v>0</v>
      </c>
      <c r="F228" s="397"/>
      <c r="G228" s="41">
        <v>0</v>
      </c>
      <c r="H228" s="42">
        <v>0</v>
      </c>
      <c r="I228" s="43">
        <f t="shared" si="39"/>
        <v>0</v>
      </c>
    </row>
    <row r="229" spans="1:9" ht="15">
      <c r="A229" s="28" t="s">
        <v>20</v>
      </c>
      <c r="B229" s="44">
        <v>0</v>
      </c>
      <c r="C229" s="44">
        <v>0</v>
      </c>
      <c r="D229" s="44">
        <v>0</v>
      </c>
      <c r="E229" s="44">
        <v>0</v>
      </c>
      <c r="F229" s="397"/>
      <c r="G229" s="44">
        <v>0</v>
      </c>
      <c r="H229" s="45">
        <v>0</v>
      </c>
      <c r="I229" s="40">
        <f t="shared" si="39"/>
        <v>0</v>
      </c>
    </row>
    <row r="230" spans="1:9" ht="15">
      <c r="A230" s="27" t="s">
        <v>21</v>
      </c>
      <c r="B230" s="41">
        <v>0</v>
      </c>
      <c r="C230" s="41">
        <v>0</v>
      </c>
      <c r="D230" s="41">
        <v>0</v>
      </c>
      <c r="E230" s="41">
        <v>0</v>
      </c>
      <c r="F230" s="397"/>
      <c r="G230" s="41">
        <v>0</v>
      </c>
      <c r="H230" s="42">
        <v>0</v>
      </c>
      <c r="I230" s="43">
        <f>SUM(B230:H230)</f>
        <v>0</v>
      </c>
    </row>
    <row r="231" spans="1:9" ht="15">
      <c r="A231" s="29" t="s">
        <v>59</v>
      </c>
      <c r="B231" s="44">
        <v>0</v>
      </c>
      <c r="C231" s="44">
        <v>0</v>
      </c>
      <c r="D231" s="44">
        <v>0</v>
      </c>
      <c r="E231" s="44">
        <v>0</v>
      </c>
      <c r="F231" s="397"/>
      <c r="G231" s="44">
        <v>0</v>
      </c>
      <c r="H231" s="45">
        <v>0</v>
      </c>
      <c r="I231" s="40">
        <f t="shared" si="39"/>
        <v>0</v>
      </c>
    </row>
    <row r="232" spans="1:9" ht="15">
      <c r="A232" s="27" t="s">
        <v>22</v>
      </c>
      <c r="B232" s="41">
        <v>0</v>
      </c>
      <c r="C232" s="41">
        <v>0</v>
      </c>
      <c r="D232" s="41">
        <v>0</v>
      </c>
      <c r="E232" s="41">
        <v>0</v>
      </c>
      <c r="F232" s="397"/>
      <c r="G232" s="41">
        <v>0</v>
      </c>
      <c r="H232" s="42">
        <v>0</v>
      </c>
      <c r="I232" s="43">
        <f t="shared" si="39"/>
        <v>0</v>
      </c>
    </row>
    <row r="233" spans="1:9" ht="15">
      <c r="A233" s="29" t="s">
        <v>23</v>
      </c>
      <c r="B233" s="44">
        <v>0</v>
      </c>
      <c r="C233" s="44">
        <v>0</v>
      </c>
      <c r="D233" s="44">
        <v>0</v>
      </c>
      <c r="E233" s="44">
        <v>0</v>
      </c>
      <c r="F233" s="397"/>
      <c r="G233" s="44">
        <v>0</v>
      </c>
      <c r="H233" s="45">
        <v>0</v>
      </c>
      <c r="I233" s="40">
        <f t="shared" si="39"/>
        <v>0</v>
      </c>
    </row>
    <row r="234" spans="1:9" ht="15">
      <c r="A234" s="27" t="s">
        <v>24</v>
      </c>
      <c r="B234" s="41">
        <v>136.31755916052182</v>
      </c>
      <c r="C234" s="41">
        <v>0</v>
      </c>
      <c r="D234" s="41">
        <v>31.392040839478163</v>
      </c>
      <c r="E234" s="41">
        <v>0</v>
      </c>
      <c r="F234" s="397"/>
      <c r="G234" s="41">
        <v>0</v>
      </c>
      <c r="H234" s="42">
        <v>0</v>
      </c>
      <c r="I234" s="43">
        <f t="shared" si="39"/>
        <v>167.70959999999999</v>
      </c>
    </row>
    <row r="235" spans="1:9" ht="15.75" thickBot="1">
      <c r="A235" s="29" t="s">
        <v>25</v>
      </c>
      <c r="B235" s="44">
        <v>79.502675729695795</v>
      </c>
      <c r="C235" s="44">
        <v>0</v>
      </c>
      <c r="D235" s="44">
        <v>292.94985498126414</v>
      </c>
      <c r="E235" s="44">
        <v>216.97881692039294</v>
      </c>
      <c r="F235" s="398"/>
      <c r="G235" s="44">
        <v>65.511368404431892</v>
      </c>
      <c r="H235" s="45">
        <v>7.6552839642151556</v>
      </c>
      <c r="I235" s="40">
        <f t="shared" si="39"/>
        <v>662.59799999999996</v>
      </c>
    </row>
    <row r="236" spans="1:9" ht="15">
      <c r="A236" s="30" t="s">
        <v>26</v>
      </c>
      <c r="B236" s="46">
        <f>SUM(B215:B235)</f>
        <v>472.15776640199982</v>
      </c>
      <c r="C236" s="46">
        <f t="shared" ref="C236" si="40">SUM(C215:C235)</f>
        <v>0.52998231434396448</v>
      </c>
      <c r="D236" s="46">
        <f>SUM(D215:D235)</f>
        <v>740.35898981549917</v>
      </c>
      <c r="E236" s="46">
        <f t="shared" ref="E236:H236" si="41">SUM(E215:E235)</f>
        <v>492.09746060365217</v>
      </c>
      <c r="F236" s="46">
        <f t="shared" si="41"/>
        <v>0</v>
      </c>
      <c r="G236" s="46">
        <f t="shared" si="41"/>
        <v>65.511368404431892</v>
      </c>
      <c r="H236" s="47">
        <f t="shared" si="41"/>
        <v>7.6552839642151556</v>
      </c>
      <c r="I236" s="48">
        <f>SUM(I215:I235)</f>
        <v>1778.310851504142</v>
      </c>
    </row>
    <row r="237" spans="1:9" ht="15" thickBot="1">
      <c r="A237" s="31" t="s">
        <v>86</v>
      </c>
      <c r="B237" s="49">
        <f>IF($I236=0,"-",B236/$I236)</f>
        <v>0.26550912963424611</v>
      </c>
      <c r="C237" s="49">
        <f t="shared" ref="C237:H237" si="42">IF($I236=0,"-",C236/$I236)</f>
        <v>2.9802568763255961E-4</v>
      </c>
      <c r="D237" s="49">
        <f t="shared" si="42"/>
        <v>0.41632709443868271</v>
      </c>
      <c r="E237" s="49">
        <f t="shared" si="42"/>
        <v>0.27672184544531303</v>
      </c>
      <c r="F237" s="49">
        <f t="shared" si="42"/>
        <v>0</v>
      </c>
      <c r="G237" s="49">
        <f t="shared" si="42"/>
        <v>3.6839098377553427E-2</v>
      </c>
      <c r="H237" s="49">
        <f t="shared" si="42"/>
        <v>4.3048064165722858E-3</v>
      </c>
      <c r="I237" s="49">
        <f>SUM(B237:H237)</f>
        <v>1.0000000000000002</v>
      </c>
    </row>
    <row r="238" spans="1:9" ht="15" thickBot="1">
      <c r="A238" s="32"/>
      <c r="B238" s="32"/>
      <c r="C238" s="32"/>
      <c r="D238" s="32"/>
      <c r="E238" s="32"/>
      <c r="F238" s="32"/>
      <c r="G238" s="32"/>
      <c r="H238" s="32"/>
      <c r="I238" s="32"/>
    </row>
    <row r="239" spans="1:9" ht="28.5">
      <c r="A239" s="410" t="s">
        <v>68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11" t="s">
        <v>68</v>
      </c>
      <c r="B240" s="386" t="s">
        <v>117</v>
      </c>
      <c r="C240" s="387"/>
      <c r="D240" s="387"/>
      <c r="E240" s="387"/>
      <c r="F240" s="387"/>
      <c r="G240" s="387"/>
      <c r="H240" s="387"/>
      <c r="I240" s="388"/>
    </row>
    <row r="241" spans="1:9" ht="15">
      <c r="A241" s="26" t="s">
        <v>7</v>
      </c>
      <c r="B241" s="38">
        <v>0</v>
      </c>
      <c r="C241" s="38">
        <v>0</v>
      </c>
      <c r="D241" s="38">
        <v>0</v>
      </c>
      <c r="E241" s="38">
        <v>0</v>
      </c>
      <c r="F241" s="396"/>
      <c r="G241" s="38">
        <v>0</v>
      </c>
      <c r="H241" s="39">
        <v>0</v>
      </c>
      <c r="I241" s="40">
        <f>SUM(B241:H241)</f>
        <v>0</v>
      </c>
    </row>
    <row r="242" spans="1:9" ht="15">
      <c r="A242" s="27" t="s">
        <v>8</v>
      </c>
      <c r="B242" s="41">
        <v>0</v>
      </c>
      <c r="C242" s="41">
        <v>0</v>
      </c>
      <c r="D242" s="41">
        <v>0</v>
      </c>
      <c r="E242" s="41">
        <v>0</v>
      </c>
      <c r="F242" s="397"/>
      <c r="G242" s="41">
        <v>0</v>
      </c>
      <c r="H242" s="42">
        <v>0</v>
      </c>
      <c r="I242" s="43">
        <f t="shared" ref="I242:I261" si="43">SUM(B242:H242)</f>
        <v>0</v>
      </c>
    </row>
    <row r="243" spans="1:9" ht="15">
      <c r="A243" s="28" t="s">
        <v>9</v>
      </c>
      <c r="B243" s="44">
        <v>0</v>
      </c>
      <c r="C243" s="44">
        <v>0</v>
      </c>
      <c r="D243" s="44">
        <v>0</v>
      </c>
      <c r="E243" s="44">
        <v>0</v>
      </c>
      <c r="F243" s="397"/>
      <c r="G243" s="44">
        <v>0</v>
      </c>
      <c r="H243" s="45">
        <v>0</v>
      </c>
      <c r="I243" s="40">
        <f t="shared" si="43"/>
        <v>0</v>
      </c>
    </row>
    <row r="244" spans="1:9" ht="15">
      <c r="A244" s="27" t="s">
        <v>10</v>
      </c>
      <c r="B244" s="41">
        <v>0</v>
      </c>
      <c r="C244" s="41">
        <v>0</v>
      </c>
      <c r="D244" s="41">
        <v>0</v>
      </c>
      <c r="E244" s="41">
        <v>0</v>
      </c>
      <c r="F244" s="397"/>
      <c r="G244" s="41">
        <v>0</v>
      </c>
      <c r="H244" s="42">
        <v>0</v>
      </c>
      <c r="I244" s="43">
        <f t="shared" si="43"/>
        <v>0</v>
      </c>
    </row>
    <row r="245" spans="1:9" ht="15">
      <c r="A245" s="28" t="s">
        <v>11</v>
      </c>
      <c r="B245" s="44">
        <v>0</v>
      </c>
      <c r="C245" s="44">
        <v>0</v>
      </c>
      <c r="D245" s="44">
        <v>0</v>
      </c>
      <c r="E245" s="44">
        <v>0</v>
      </c>
      <c r="F245" s="397"/>
      <c r="G245" s="44">
        <v>0</v>
      </c>
      <c r="H245" s="45">
        <v>0</v>
      </c>
      <c r="I245" s="40">
        <f t="shared" si="43"/>
        <v>0</v>
      </c>
    </row>
    <row r="246" spans="1:9" ht="15">
      <c r="A246" s="27" t="s">
        <v>12</v>
      </c>
      <c r="B246" s="41">
        <v>0</v>
      </c>
      <c r="C246" s="41">
        <v>0</v>
      </c>
      <c r="D246" s="41">
        <v>0</v>
      </c>
      <c r="E246" s="41">
        <v>0.44388460971784699</v>
      </c>
      <c r="F246" s="397"/>
      <c r="G246" s="41">
        <v>0</v>
      </c>
      <c r="H246" s="42">
        <v>0</v>
      </c>
      <c r="I246" s="43">
        <f t="shared" si="43"/>
        <v>0.44388460971784699</v>
      </c>
    </row>
    <row r="247" spans="1:9" ht="15">
      <c r="A247" s="28" t="s">
        <v>13</v>
      </c>
      <c r="B247" s="44">
        <v>0</v>
      </c>
      <c r="C247" s="44">
        <v>0</v>
      </c>
      <c r="D247" s="44">
        <v>0</v>
      </c>
      <c r="E247" s="44">
        <v>0</v>
      </c>
      <c r="F247" s="397"/>
      <c r="G247" s="44">
        <v>0</v>
      </c>
      <c r="H247" s="45">
        <v>0</v>
      </c>
      <c r="I247" s="40">
        <f t="shared" si="43"/>
        <v>0</v>
      </c>
    </row>
    <row r="248" spans="1:9" ht="15">
      <c r="A248" s="27" t="s">
        <v>14</v>
      </c>
      <c r="B248" s="41">
        <v>0</v>
      </c>
      <c r="C248" s="41">
        <v>0</v>
      </c>
      <c r="D248" s="41">
        <v>0</v>
      </c>
      <c r="E248" s="41">
        <v>1.5380390627038967</v>
      </c>
      <c r="F248" s="397"/>
      <c r="G248" s="41">
        <v>0</v>
      </c>
      <c r="H248" s="42">
        <v>0</v>
      </c>
      <c r="I248" s="43">
        <f t="shared" si="43"/>
        <v>1.5380390627038967</v>
      </c>
    </row>
    <row r="249" spans="1:9" ht="15">
      <c r="A249" s="28" t="s">
        <v>15</v>
      </c>
      <c r="B249" s="44">
        <v>10.882147887787037</v>
      </c>
      <c r="C249" s="44">
        <v>2.3828152692975023E-2</v>
      </c>
      <c r="D249" s="44">
        <v>5.793223959519989</v>
      </c>
      <c r="E249" s="44">
        <v>0</v>
      </c>
      <c r="F249" s="397"/>
      <c r="G249" s="44">
        <v>0</v>
      </c>
      <c r="H249" s="45">
        <v>0</v>
      </c>
      <c r="I249" s="40">
        <f t="shared" si="43"/>
        <v>16.699200000000001</v>
      </c>
    </row>
    <row r="250" spans="1:9" ht="15">
      <c r="A250" s="27" t="s">
        <v>16</v>
      </c>
      <c r="B250" s="41">
        <v>451.98120418893586</v>
      </c>
      <c r="C250" s="41">
        <v>2.2767112606368049E-3</v>
      </c>
      <c r="D250" s="41">
        <v>127.01651909980342</v>
      </c>
      <c r="E250" s="41">
        <v>0</v>
      </c>
      <c r="F250" s="397"/>
      <c r="G250" s="41">
        <v>0</v>
      </c>
      <c r="H250" s="42">
        <v>0</v>
      </c>
      <c r="I250" s="43">
        <f>SUM(B250:H250)</f>
        <v>579</v>
      </c>
    </row>
    <row r="251" spans="1:9" ht="15">
      <c r="A251" s="28" t="s">
        <v>17</v>
      </c>
      <c r="B251" s="44">
        <v>54.834852319638749</v>
      </c>
      <c r="C251" s="44">
        <v>0</v>
      </c>
      <c r="D251" s="44">
        <v>133.17119523775278</v>
      </c>
      <c r="E251" s="44">
        <v>2.9939524426084447</v>
      </c>
      <c r="F251" s="397"/>
      <c r="G251" s="44">
        <v>0</v>
      </c>
      <c r="H251" s="45">
        <v>0</v>
      </c>
      <c r="I251" s="40">
        <f>SUM(B251:H251)</f>
        <v>190.99999999999997</v>
      </c>
    </row>
    <row r="252" spans="1:9" ht="15">
      <c r="A252" s="27" t="s">
        <v>18</v>
      </c>
      <c r="B252" s="41">
        <v>0</v>
      </c>
      <c r="C252" s="41">
        <v>0</v>
      </c>
      <c r="D252" s="41">
        <v>0</v>
      </c>
      <c r="E252" s="41">
        <v>0</v>
      </c>
      <c r="F252" s="397"/>
      <c r="G252" s="41">
        <v>0</v>
      </c>
      <c r="H252" s="42">
        <v>0</v>
      </c>
      <c r="I252" s="43">
        <f t="shared" si="43"/>
        <v>0</v>
      </c>
    </row>
    <row r="253" spans="1:9" ht="15">
      <c r="A253" s="28" t="s">
        <v>139</v>
      </c>
      <c r="B253" s="44">
        <v>282.19095424120928</v>
      </c>
      <c r="C253" s="44">
        <v>19.197289820286802</v>
      </c>
      <c r="D253" s="44">
        <v>257.61175593850385</v>
      </c>
      <c r="E253" s="44">
        <v>0</v>
      </c>
      <c r="F253" s="397"/>
      <c r="G253" s="44">
        <v>0</v>
      </c>
      <c r="H253" s="45">
        <v>0</v>
      </c>
      <c r="I253" s="40">
        <f>SUM(B253:H253)</f>
        <v>559</v>
      </c>
    </row>
    <row r="254" spans="1:9" ht="15">
      <c r="A254" s="27" t="s">
        <v>19</v>
      </c>
      <c r="B254" s="41">
        <v>0</v>
      </c>
      <c r="C254" s="41">
        <v>0</v>
      </c>
      <c r="D254" s="41">
        <v>0</v>
      </c>
      <c r="E254" s="41">
        <v>0</v>
      </c>
      <c r="F254" s="397"/>
      <c r="G254" s="41">
        <v>0</v>
      </c>
      <c r="H254" s="42">
        <v>0</v>
      </c>
      <c r="I254" s="43">
        <f t="shared" si="43"/>
        <v>0</v>
      </c>
    </row>
    <row r="255" spans="1:9" ht="15">
      <c r="A255" s="28" t="s">
        <v>20</v>
      </c>
      <c r="B255" s="44">
        <v>0</v>
      </c>
      <c r="C255" s="44">
        <v>0</v>
      </c>
      <c r="D255" s="44">
        <v>0</v>
      </c>
      <c r="E255" s="44">
        <v>0</v>
      </c>
      <c r="F255" s="397"/>
      <c r="G255" s="44">
        <v>0</v>
      </c>
      <c r="H255" s="45">
        <v>0</v>
      </c>
      <c r="I255" s="40">
        <f t="shared" si="43"/>
        <v>0</v>
      </c>
    </row>
    <row r="256" spans="1:9" ht="15">
      <c r="A256" s="27" t="s">
        <v>21</v>
      </c>
      <c r="B256" s="41">
        <v>0</v>
      </c>
      <c r="C256" s="41">
        <v>0</v>
      </c>
      <c r="D256" s="41">
        <v>0</v>
      </c>
      <c r="E256" s="41">
        <v>0</v>
      </c>
      <c r="F256" s="397"/>
      <c r="G256" s="41">
        <v>0</v>
      </c>
      <c r="H256" s="42">
        <v>0</v>
      </c>
      <c r="I256" s="43">
        <f>SUM(B256:H256)</f>
        <v>0</v>
      </c>
    </row>
    <row r="257" spans="1:9" ht="15">
      <c r="A257" s="29" t="s">
        <v>59</v>
      </c>
      <c r="B257" s="44">
        <v>0</v>
      </c>
      <c r="C257" s="44">
        <v>0</v>
      </c>
      <c r="D257" s="44">
        <v>0</v>
      </c>
      <c r="E257" s="44">
        <v>0</v>
      </c>
      <c r="F257" s="397"/>
      <c r="G257" s="44">
        <v>0</v>
      </c>
      <c r="H257" s="45">
        <v>0</v>
      </c>
      <c r="I257" s="40">
        <f t="shared" si="43"/>
        <v>0</v>
      </c>
    </row>
    <row r="258" spans="1:9" ht="15">
      <c r="A258" s="27" t="s">
        <v>22</v>
      </c>
      <c r="B258" s="41">
        <v>0</v>
      </c>
      <c r="C258" s="41">
        <v>0</v>
      </c>
      <c r="D258" s="41">
        <v>0</v>
      </c>
      <c r="E258" s="41">
        <v>0</v>
      </c>
      <c r="F258" s="397"/>
      <c r="G258" s="41">
        <v>0</v>
      </c>
      <c r="H258" s="42">
        <v>0</v>
      </c>
      <c r="I258" s="43">
        <f t="shared" si="43"/>
        <v>0</v>
      </c>
    </row>
    <row r="259" spans="1:9" ht="15">
      <c r="A259" s="29" t="s">
        <v>23</v>
      </c>
      <c r="B259" s="44">
        <v>0</v>
      </c>
      <c r="C259" s="44">
        <v>0</v>
      </c>
      <c r="D259" s="44">
        <v>0</v>
      </c>
      <c r="E259" s="44">
        <v>0</v>
      </c>
      <c r="F259" s="397"/>
      <c r="G259" s="44">
        <v>0</v>
      </c>
      <c r="H259" s="45">
        <v>0</v>
      </c>
      <c r="I259" s="40">
        <f t="shared" si="43"/>
        <v>0</v>
      </c>
    </row>
    <row r="260" spans="1:9" ht="15">
      <c r="A260" s="27" t="s">
        <v>24</v>
      </c>
      <c r="B260" s="41">
        <v>96.600208974202275</v>
      </c>
      <c r="C260" s="41">
        <v>0</v>
      </c>
      <c r="D260" s="41">
        <v>1.730191025797742</v>
      </c>
      <c r="E260" s="41">
        <v>0</v>
      </c>
      <c r="F260" s="397"/>
      <c r="G260" s="41">
        <v>0</v>
      </c>
      <c r="H260" s="42">
        <v>0</v>
      </c>
      <c r="I260" s="43">
        <f t="shared" si="43"/>
        <v>98.330400000000012</v>
      </c>
    </row>
    <row r="261" spans="1:9" ht="15.75" thickBot="1">
      <c r="A261" s="29" t="s">
        <v>25</v>
      </c>
      <c r="B261" s="44">
        <v>20.135545609641767</v>
      </c>
      <c r="C261" s="44">
        <v>4.9272867750340642E-2</v>
      </c>
      <c r="D261" s="44">
        <v>316.9141724363364</v>
      </c>
      <c r="E261" s="44">
        <v>200.45481265748947</v>
      </c>
      <c r="F261" s="398"/>
      <c r="G261" s="44">
        <v>385.07878081684959</v>
      </c>
      <c r="H261" s="45">
        <v>9.9654156119324568</v>
      </c>
      <c r="I261" s="40">
        <f t="shared" si="43"/>
        <v>932.59799999999996</v>
      </c>
    </row>
    <row r="262" spans="1:9" ht="15">
      <c r="A262" s="30" t="s">
        <v>26</v>
      </c>
      <c r="B262" s="46">
        <f>SUM(B241:B261)</f>
        <v>916.624913221415</v>
      </c>
      <c r="C262" s="46">
        <f t="shared" ref="C262:H262" si="44">SUM(C241:C261)</f>
        <v>19.272667551990754</v>
      </c>
      <c r="D262" s="46">
        <f t="shared" si="44"/>
        <v>842.23705769771414</v>
      </c>
      <c r="E262" s="46">
        <f t="shared" si="44"/>
        <v>205.43068877251966</v>
      </c>
      <c r="F262" s="46">
        <f t="shared" si="44"/>
        <v>0</v>
      </c>
      <c r="G262" s="46">
        <f t="shared" si="44"/>
        <v>385.07878081684959</v>
      </c>
      <c r="H262" s="47">
        <f t="shared" si="44"/>
        <v>9.9654156119324568</v>
      </c>
      <c r="I262" s="48">
        <f>SUM(I241:I261)</f>
        <v>2378.6095236724218</v>
      </c>
    </row>
    <row r="263" spans="1:9" ht="15" thickBot="1">
      <c r="A263" s="31" t="s">
        <v>86</v>
      </c>
      <c r="B263" s="49">
        <f>IF($I262=0,"-",B262/$I262)</f>
        <v>0.38536165944808143</v>
      </c>
      <c r="C263" s="49">
        <f t="shared" ref="C263:H263" si="45">IF($I262=0,"-",C262/$I262)</f>
        <v>8.1024932256367078E-3</v>
      </c>
      <c r="D263" s="49">
        <f t="shared" si="45"/>
        <v>0.3540879868324725</v>
      </c>
      <c r="E263" s="49">
        <f t="shared" si="45"/>
        <v>8.6365873308767271E-2</v>
      </c>
      <c r="F263" s="49">
        <f t="shared" si="45"/>
        <v>0</v>
      </c>
      <c r="G263" s="49">
        <f t="shared" si="45"/>
        <v>0.16189239006422224</v>
      </c>
      <c r="H263" s="49">
        <f t="shared" si="45"/>
        <v>4.1895971208197672E-3</v>
      </c>
      <c r="I263" s="49">
        <f>SUM(B263:H263)</f>
        <v>0.99999999999999989</v>
      </c>
    </row>
    <row r="264" spans="1:9" ht="15" thickBot="1">
      <c r="A264" s="32"/>
      <c r="B264" s="32"/>
      <c r="C264" s="32"/>
      <c r="D264" s="32"/>
      <c r="E264" s="32"/>
      <c r="F264" s="32"/>
      <c r="G264" s="32"/>
      <c r="H264" s="32"/>
      <c r="I264" s="32"/>
    </row>
    <row r="265" spans="1:9" ht="28.5">
      <c r="A265" s="410" t="s">
        <v>36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11" t="s">
        <v>36</v>
      </c>
      <c r="B266" s="386" t="s">
        <v>117</v>
      </c>
      <c r="C266" s="387"/>
      <c r="D266" s="387"/>
      <c r="E266" s="387"/>
      <c r="F266" s="387"/>
      <c r="G266" s="387"/>
      <c r="H266" s="387"/>
      <c r="I266" s="388"/>
    </row>
    <row r="267" spans="1:9" ht="15">
      <c r="A267" s="26" t="s">
        <v>7</v>
      </c>
      <c r="B267" s="38">
        <v>0</v>
      </c>
      <c r="C267" s="38">
        <v>0</v>
      </c>
      <c r="D267" s="38">
        <v>0</v>
      </c>
      <c r="E267" s="38">
        <v>0</v>
      </c>
      <c r="F267" s="396"/>
      <c r="G267" s="38">
        <v>0</v>
      </c>
      <c r="H267" s="39">
        <v>0</v>
      </c>
      <c r="I267" s="40">
        <f>SUM(B267:H267)</f>
        <v>0</v>
      </c>
    </row>
    <row r="268" spans="1:9" ht="15">
      <c r="A268" s="27" t="s">
        <v>8</v>
      </c>
      <c r="B268" s="41">
        <v>0</v>
      </c>
      <c r="C268" s="41">
        <v>0</v>
      </c>
      <c r="D268" s="41">
        <v>0</v>
      </c>
      <c r="E268" s="41">
        <v>0</v>
      </c>
      <c r="F268" s="397"/>
      <c r="G268" s="41">
        <v>0</v>
      </c>
      <c r="H268" s="42">
        <v>0</v>
      </c>
      <c r="I268" s="43">
        <f t="shared" ref="I268:I287" si="46">SUM(B268:H268)</f>
        <v>0</v>
      </c>
    </row>
    <row r="269" spans="1:9" ht="15">
      <c r="A269" s="28" t="s">
        <v>9</v>
      </c>
      <c r="B269" s="44">
        <v>0</v>
      </c>
      <c r="C269" s="44">
        <v>0</v>
      </c>
      <c r="D269" s="44">
        <v>0</v>
      </c>
      <c r="E269" s="44">
        <v>0</v>
      </c>
      <c r="F269" s="397"/>
      <c r="G269" s="44">
        <v>0</v>
      </c>
      <c r="H269" s="45">
        <v>0</v>
      </c>
      <c r="I269" s="40">
        <f t="shared" si="46"/>
        <v>0</v>
      </c>
    </row>
    <row r="270" spans="1:9" ht="15">
      <c r="A270" s="27" t="s">
        <v>10</v>
      </c>
      <c r="B270" s="41">
        <v>0</v>
      </c>
      <c r="C270" s="41">
        <v>0</v>
      </c>
      <c r="D270" s="41">
        <v>0</v>
      </c>
      <c r="E270" s="41">
        <v>0</v>
      </c>
      <c r="F270" s="397"/>
      <c r="G270" s="41">
        <v>0</v>
      </c>
      <c r="H270" s="42">
        <v>0</v>
      </c>
      <c r="I270" s="43">
        <f t="shared" si="46"/>
        <v>0</v>
      </c>
    </row>
    <row r="271" spans="1:9" ht="15">
      <c r="A271" s="28" t="s">
        <v>11</v>
      </c>
      <c r="B271" s="44">
        <v>0</v>
      </c>
      <c r="C271" s="44">
        <v>0</v>
      </c>
      <c r="D271" s="44">
        <v>0</v>
      </c>
      <c r="E271" s="44">
        <v>0</v>
      </c>
      <c r="F271" s="397"/>
      <c r="G271" s="44">
        <v>0</v>
      </c>
      <c r="H271" s="45">
        <v>0</v>
      </c>
      <c r="I271" s="40">
        <f t="shared" si="46"/>
        <v>0</v>
      </c>
    </row>
    <row r="272" spans="1:9" ht="15">
      <c r="A272" s="27" t="s">
        <v>12</v>
      </c>
      <c r="B272" s="41">
        <v>0</v>
      </c>
      <c r="C272" s="41">
        <v>0</v>
      </c>
      <c r="D272" s="41">
        <v>0</v>
      </c>
      <c r="E272" s="41">
        <v>2.1509624308324579E-2</v>
      </c>
      <c r="F272" s="397"/>
      <c r="G272" s="41">
        <v>0</v>
      </c>
      <c r="H272" s="42">
        <v>0</v>
      </c>
      <c r="I272" s="43">
        <f t="shared" si="46"/>
        <v>2.1509624308324579E-2</v>
      </c>
    </row>
    <row r="273" spans="1:9" ht="15">
      <c r="A273" s="28" t="s">
        <v>13</v>
      </c>
      <c r="B273" s="44">
        <v>0</v>
      </c>
      <c r="C273" s="44">
        <v>0</v>
      </c>
      <c r="D273" s="44">
        <v>0</v>
      </c>
      <c r="E273" s="44">
        <v>0</v>
      </c>
      <c r="F273" s="397"/>
      <c r="G273" s="44">
        <v>0</v>
      </c>
      <c r="H273" s="45">
        <v>0</v>
      </c>
      <c r="I273" s="40">
        <f t="shared" si="46"/>
        <v>0</v>
      </c>
    </row>
    <row r="274" spans="1:9" ht="15">
      <c r="A274" s="27" t="s">
        <v>14</v>
      </c>
      <c r="B274" s="41">
        <v>0</v>
      </c>
      <c r="C274" s="41">
        <v>0</v>
      </c>
      <c r="D274" s="41">
        <v>0</v>
      </c>
      <c r="E274" s="41">
        <v>6.1816372693024331</v>
      </c>
      <c r="F274" s="397"/>
      <c r="G274" s="41">
        <v>0</v>
      </c>
      <c r="H274" s="42">
        <v>0</v>
      </c>
      <c r="I274" s="43">
        <f t="shared" si="46"/>
        <v>6.1816372693024331</v>
      </c>
    </row>
    <row r="275" spans="1:9" ht="15">
      <c r="A275" s="28" t="s">
        <v>15</v>
      </c>
      <c r="B275" s="44">
        <v>0.17367882100299992</v>
      </c>
      <c r="C275" s="44">
        <v>7.2064386793895775E-3</v>
      </c>
      <c r="D275" s="44">
        <v>0.71371474031761051</v>
      </c>
      <c r="E275" s="44">
        <v>0</v>
      </c>
      <c r="F275" s="397"/>
      <c r="G275" s="44">
        <v>0</v>
      </c>
      <c r="H275" s="45">
        <v>0</v>
      </c>
      <c r="I275" s="40">
        <f t="shared" si="46"/>
        <v>0.89460000000000006</v>
      </c>
    </row>
    <row r="276" spans="1:9" ht="15">
      <c r="A276" s="27" t="s">
        <v>16</v>
      </c>
      <c r="B276" s="41">
        <v>41.052149610153371</v>
      </c>
      <c r="C276" s="41">
        <v>46.237023821996949</v>
      </c>
      <c r="D276" s="41">
        <v>23.710826567849683</v>
      </c>
      <c r="E276" s="41">
        <v>0</v>
      </c>
      <c r="F276" s="397"/>
      <c r="G276" s="41">
        <v>0</v>
      </c>
      <c r="H276" s="42">
        <v>0</v>
      </c>
      <c r="I276" s="43">
        <f>SUM(B276:H276)</f>
        <v>111</v>
      </c>
    </row>
    <row r="277" spans="1:9" ht="15">
      <c r="A277" s="28" t="s">
        <v>17</v>
      </c>
      <c r="B277" s="44">
        <v>0</v>
      </c>
      <c r="C277" s="44">
        <v>0</v>
      </c>
      <c r="D277" s="44">
        <v>0</v>
      </c>
      <c r="E277" s="44">
        <v>0</v>
      </c>
      <c r="F277" s="397"/>
      <c r="G277" s="44">
        <v>0</v>
      </c>
      <c r="H277" s="45">
        <v>0</v>
      </c>
      <c r="I277" s="40">
        <f>SUM(B277:H277)</f>
        <v>0</v>
      </c>
    </row>
    <row r="278" spans="1:9" ht="15">
      <c r="A278" s="27" t="s">
        <v>18</v>
      </c>
      <c r="B278" s="41">
        <v>0</v>
      </c>
      <c r="C278" s="41">
        <v>0</v>
      </c>
      <c r="D278" s="41">
        <v>0</v>
      </c>
      <c r="E278" s="41">
        <v>0</v>
      </c>
      <c r="F278" s="397"/>
      <c r="G278" s="41">
        <v>0</v>
      </c>
      <c r="H278" s="42">
        <v>0</v>
      </c>
      <c r="I278" s="43">
        <f t="shared" si="46"/>
        <v>0</v>
      </c>
    </row>
    <row r="279" spans="1:9" ht="15">
      <c r="A279" s="28" t="s">
        <v>139</v>
      </c>
      <c r="B279" s="44">
        <v>16.418035853770096</v>
      </c>
      <c r="C279" s="44">
        <v>0</v>
      </c>
      <c r="D279" s="44">
        <v>644.58196414622989</v>
      </c>
      <c r="E279" s="44">
        <v>0</v>
      </c>
      <c r="F279" s="397"/>
      <c r="G279" s="44">
        <v>0</v>
      </c>
      <c r="H279" s="45">
        <v>0</v>
      </c>
      <c r="I279" s="40">
        <f>SUM(B279:H279)</f>
        <v>661</v>
      </c>
    </row>
    <row r="280" spans="1:9" ht="15">
      <c r="A280" s="27" t="s">
        <v>19</v>
      </c>
      <c r="B280" s="41">
        <v>0</v>
      </c>
      <c r="C280" s="41">
        <v>0</v>
      </c>
      <c r="D280" s="41">
        <v>0</v>
      </c>
      <c r="E280" s="41">
        <v>0</v>
      </c>
      <c r="F280" s="397"/>
      <c r="G280" s="41">
        <v>0</v>
      </c>
      <c r="H280" s="42">
        <v>0</v>
      </c>
      <c r="I280" s="43">
        <f t="shared" si="46"/>
        <v>0</v>
      </c>
    </row>
    <row r="281" spans="1:9" ht="15">
      <c r="A281" s="28" t="s">
        <v>20</v>
      </c>
      <c r="B281" s="44">
        <v>0</v>
      </c>
      <c r="C281" s="44">
        <v>0</v>
      </c>
      <c r="D281" s="44">
        <v>0</v>
      </c>
      <c r="E281" s="44">
        <v>0</v>
      </c>
      <c r="F281" s="397"/>
      <c r="G281" s="44">
        <v>0</v>
      </c>
      <c r="H281" s="45">
        <v>0</v>
      </c>
      <c r="I281" s="40">
        <f t="shared" si="46"/>
        <v>0</v>
      </c>
    </row>
    <row r="282" spans="1:9" ht="15">
      <c r="A282" s="27" t="s">
        <v>21</v>
      </c>
      <c r="B282" s="41">
        <v>0</v>
      </c>
      <c r="C282" s="41">
        <v>0</v>
      </c>
      <c r="D282" s="41">
        <v>0</v>
      </c>
      <c r="E282" s="41">
        <v>0</v>
      </c>
      <c r="F282" s="397"/>
      <c r="G282" s="41">
        <v>0</v>
      </c>
      <c r="H282" s="42">
        <v>0</v>
      </c>
      <c r="I282" s="43">
        <f>SUM(B282:H282)</f>
        <v>0</v>
      </c>
    </row>
    <row r="283" spans="1:9" ht="15">
      <c r="A283" s="29" t="s">
        <v>59</v>
      </c>
      <c r="B283" s="44">
        <v>0</v>
      </c>
      <c r="C283" s="44">
        <v>0</v>
      </c>
      <c r="D283" s="44">
        <v>0</v>
      </c>
      <c r="E283" s="44">
        <v>0</v>
      </c>
      <c r="F283" s="397"/>
      <c r="G283" s="44">
        <v>0</v>
      </c>
      <c r="H283" s="45">
        <v>0</v>
      </c>
      <c r="I283" s="40">
        <f t="shared" si="46"/>
        <v>0</v>
      </c>
    </row>
    <row r="284" spans="1:9" ht="15">
      <c r="A284" s="27" t="s">
        <v>22</v>
      </c>
      <c r="B284" s="41">
        <v>0</v>
      </c>
      <c r="C284" s="41">
        <v>0</v>
      </c>
      <c r="D284" s="41">
        <v>0</v>
      </c>
      <c r="E284" s="41">
        <v>0</v>
      </c>
      <c r="F284" s="397"/>
      <c r="G284" s="41">
        <v>0</v>
      </c>
      <c r="H284" s="42">
        <v>0</v>
      </c>
      <c r="I284" s="43">
        <f t="shared" si="46"/>
        <v>0</v>
      </c>
    </row>
    <row r="285" spans="1:9" ht="15">
      <c r="A285" s="29" t="s">
        <v>23</v>
      </c>
      <c r="B285" s="44">
        <v>0</v>
      </c>
      <c r="C285" s="44">
        <v>0</v>
      </c>
      <c r="D285" s="44">
        <v>0</v>
      </c>
      <c r="E285" s="44">
        <v>0</v>
      </c>
      <c r="F285" s="397"/>
      <c r="G285" s="44">
        <v>0</v>
      </c>
      <c r="H285" s="45">
        <v>0</v>
      </c>
      <c r="I285" s="40">
        <f t="shared" si="46"/>
        <v>0</v>
      </c>
    </row>
    <row r="286" spans="1:9" ht="15">
      <c r="A286" s="27" t="s">
        <v>24</v>
      </c>
      <c r="B286" s="41">
        <v>0</v>
      </c>
      <c r="C286" s="41">
        <v>0</v>
      </c>
      <c r="D286" s="41">
        <v>0</v>
      </c>
      <c r="E286" s="41">
        <v>0</v>
      </c>
      <c r="F286" s="397"/>
      <c r="G286" s="41">
        <v>0</v>
      </c>
      <c r="H286" s="42">
        <v>0</v>
      </c>
      <c r="I286" s="43">
        <f t="shared" si="46"/>
        <v>0</v>
      </c>
    </row>
    <row r="287" spans="1:9" ht="15.75" thickBot="1">
      <c r="A287" s="29" t="s">
        <v>25</v>
      </c>
      <c r="B287" s="44">
        <v>8.5493212946084876E-2</v>
      </c>
      <c r="C287" s="44">
        <v>0</v>
      </c>
      <c r="D287" s="44">
        <v>232.2600563780955</v>
      </c>
      <c r="E287" s="44">
        <v>53.163370980574989</v>
      </c>
      <c r="F287" s="398"/>
      <c r="G287" s="44">
        <v>4.3522794283834223</v>
      </c>
      <c r="H287" s="45">
        <v>0</v>
      </c>
      <c r="I287" s="40">
        <f t="shared" si="46"/>
        <v>289.8612</v>
      </c>
    </row>
    <row r="288" spans="1:9" ht="15">
      <c r="A288" s="30" t="s">
        <v>26</v>
      </c>
      <c r="B288" s="46">
        <f>SUM(B267:B287)</f>
        <v>57.729357497872549</v>
      </c>
      <c r="C288" s="46">
        <f>SUM(C267:C287)</f>
        <v>46.244230260676339</v>
      </c>
      <c r="D288" s="46">
        <f t="shared" ref="D288:H288" si="47">SUM(D267:D287)</f>
        <v>901.2665618324927</v>
      </c>
      <c r="E288" s="46">
        <f t="shared" si="47"/>
        <v>59.366517874185746</v>
      </c>
      <c r="F288" s="46">
        <f t="shared" si="47"/>
        <v>0</v>
      </c>
      <c r="G288" s="46">
        <f t="shared" si="47"/>
        <v>4.3522794283834223</v>
      </c>
      <c r="H288" s="47">
        <f t="shared" si="47"/>
        <v>0</v>
      </c>
      <c r="I288" s="48">
        <f>SUM(I267:I287)</f>
        <v>1068.9589468936108</v>
      </c>
    </row>
    <row r="289" spans="1:9" ht="15" thickBot="1">
      <c r="A289" s="31" t="s">
        <v>86</v>
      </c>
      <c r="B289" s="49">
        <f>IF($I288=0,"-",B288/$I288)</f>
        <v>5.4005214761178401E-2</v>
      </c>
      <c r="C289" s="49">
        <f t="shared" ref="C289:H289" si="48">IF($I288=0,"-",C288/$I288)</f>
        <v>4.3260997435927574E-2</v>
      </c>
      <c r="D289" s="49">
        <f t="shared" si="48"/>
        <v>0.84312551426934468</v>
      </c>
      <c r="E289" s="49">
        <f t="shared" si="48"/>
        <v>5.5536761300987787E-2</v>
      </c>
      <c r="F289" s="49">
        <f t="shared" si="48"/>
        <v>0</v>
      </c>
      <c r="G289" s="49">
        <f t="shared" si="48"/>
        <v>4.0715122325615249E-3</v>
      </c>
      <c r="H289" s="49">
        <f t="shared" si="48"/>
        <v>0</v>
      </c>
      <c r="I289" s="49">
        <f>SUM(B289:H289)</f>
        <v>1</v>
      </c>
    </row>
    <row r="290" spans="1:9" ht="15" thickBot="1">
      <c r="A290" s="32"/>
      <c r="B290" s="32"/>
      <c r="C290" s="32"/>
      <c r="D290" s="32"/>
      <c r="E290" s="32"/>
      <c r="F290" s="32"/>
      <c r="G290" s="32"/>
      <c r="H290" s="32"/>
      <c r="I290" s="32"/>
    </row>
    <row r="291" spans="1:9" ht="28.5">
      <c r="A291" s="410" t="s">
        <v>37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11" t="s">
        <v>37</v>
      </c>
      <c r="B292" s="386" t="s">
        <v>117</v>
      </c>
      <c r="C292" s="387"/>
      <c r="D292" s="387"/>
      <c r="E292" s="387"/>
      <c r="F292" s="387"/>
      <c r="G292" s="387"/>
      <c r="H292" s="387"/>
      <c r="I292" s="388"/>
    </row>
    <row r="293" spans="1:9" ht="15">
      <c r="A293" s="26" t="s">
        <v>7</v>
      </c>
      <c r="B293" s="38">
        <v>0</v>
      </c>
      <c r="C293" s="38">
        <v>0</v>
      </c>
      <c r="D293" s="38">
        <v>0</v>
      </c>
      <c r="E293" s="38">
        <v>0</v>
      </c>
      <c r="F293" s="396"/>
      <c r="G293" s="38">
        <v>0</v>
      </c>
      <c r="H293" s="39">
        <v>0</v>
      </c>
      <c r="I293" s="40">
        <f>SUM(B293:H293)</f>
        <v>0</v>
      </c>
    </row>
    <row r="294" spans="1:9" ht="15">
      <c r="A294" s="27" t="s">
        <v>8</v>
      </c>
      <c r="B294" s="41">
        <v>0</v>
      </c>
      <c r="C294" s="41">
        <v>0</v>
      </c>
      <c r="D294" s="41">
        <v>0</v>
      </c>
      <c r="E294" s="41">
        <v>0</v>
      </c>
      <c r="F294" s="397"/>
      <c r="G294" s="41">
        <v>0</v>
      </c>
      <c r="H294" s="42">
        <v>0</v>
      </c>
      <c r="I294" s="43">
        <f t="shared" ref="I294:I313" si="49">SUM(B294:H294)</f>
        <v>0</v>
      </c>
    </row>
    <row r="295" spans="1:9" ht="15">
      <c r="A295" s="28" t="s">
        <v>9</v>
      </c>
      <c r="B295" s="44">
        <v>0</v>
      </c>
      <c r="C295" s="44">
        <v>0</v>
      </c>
      <c r="D295" s="44">
        <v>0</v>
      </c>
      <c r="E295" s="44">
        <v>0</v>
      </c>
      <c r="F295" s="397"/>
      <c r="G295" s="44">
        <v>0</v>
      </c>
      <c r="H295" s="45">
        <v>0</v>
      </c>
      <c r="I295" s="40">
        <f t="shared" si="49"/>
        <v>0</v>
      </c>
    </row>
    <row r="296" spans="1:9" ht="15">
      <c r="A296" s="27" t="s">
        <v>10</v>
      </c>
      <c r="B296" s="41">
        <v>0</v>
      </c>
      <c r="C296" s="41">
        <v>0</v>
      </c>
      <c r="D296" s="41">
        <v>0</v>
      </c>
      <c r="E296" s="41">
        <v>0</v>
      </c>
      <c r="F296" s="397"/>
      <c r="G296" s="41">
        <v>0</v>
      </c>
      <c r="H296" s="42">
        <v>0</v>
      </c>
      <c r="I296" s="43">
        <f t="shared" si="49"/>
        <v>0</v>
      </c>
    </row>
    <row r="297" spans="1:9" ht="15">
      <c r="A297" s="28" t="s">
        <v>11</v>
      </c>
      <c r="B297" s="44">
        <v>0</v>
      </c>
      <c r="C297" s="44">
        <v>0</v>
      </c>
      <c r="D297" s="44">
        <v>0</v>
      </c>
      <c r="E297" s="44">
        <v>0</v>
      </c>
      <c r="F297" s="397"/>
      <c r="G297" s="44">
        <v>0</v>
      </c>
      <c r="H297" s="45">
        <v>0</v>
      </c>
      <c r="I297" s="40">
        <f t="shared" si="49"/>
        <v>0</v>
      </c>
    </row>
    <row r="298" spans="1:9" ht="15">
      <c r="A298" s="27" t="s">
        <v>12</v>
      </c>
      <c r="B298" s="41">
        <v>0</v>
      </c>
      <c r="C298" s="41">
        <v>0</v>
      </c>
      <c r="D298" s="41">
        <v>0</v>
      </c>
      <c r="E298" s="41">
        <v>0</v>
      </c>
      <c r="F298" s="397"/>
      <c r="G298" s="41">
        <v>0</v>
      </c>
      <c r="H298" s="42">
        <v>0</v>
      </c>
      <c r="I298" s="43">
        <f t="shared" si="49"/>
        <v>0</v>
      </c>
    </row>
    <row r="299" spans="1:9" ht="15">
      <c r="A299" s="28" t="s">
        <v>13</v>
      </c>
      <c r="B299" s="44">
        <v>0</v>
      </c>
      <c r="C299" s="44">
        <v>0</v>
      </c>
      <c r="D299" s="44">
        <v>0</v>
      </c>
      <c r="E299" s="44">
        <v>0</v>
      </c>
      <c r="F299" s="397"/>
      <c r="G299" s="44">
        <v>0</v>
      </c>
      <c r="H299" s="45">
        <v>0</v>
      </c>
      <c r="I299" s="40">
        <f t="shared" si="49"/>
        <v>0</v>
      </c>
    </row>
    <row r="300" spans="1:9" ht="15">
      <c r="A300" s="27" t="s">
        <v>14</v>
      </c>
      <c r="B300" s="41">
        <v>0</v>
      </c>
      <c r="C300" s="41">
        <v>0</v>
      </c>
      <c r="D300" s="41">
        <v>0</v>
      </c>
      <c r="E300" s="41">
        <v>0.99536525506374218</v>
      </c>
      <c r="F300" s="397"/>
      <c r="G300" s="41">
        <v>0</v>
      </c>
      <c r="H300" s="42">
        <v>0</v>
      </c>
      <c r="I300" s="43">
        <f t="shared" si="49"/>
        <v>0.99536525506374218</v>
      </c>
    </row>
    <row r="301" spans="1:9" ht="15">
      <c r="A301" s="28" t="s">
        <v>15</v>
      </c>
      <c r="B301" s="44">
        <v>10.126997248733236</v>
      </c>
      <c r="C301" s="44">
        <v>1.5028027512667628</v>
      </c>
      <c r="D301" s="44">
        <v>0</v>
      </c>
      <c r="E301" s="44">
        <v>0</v>
      </c>
      <c r="F301" s="397"/>
      <c r="G301" s="44">
        <v>0</v>
      </c>
      <c r="H301" s="45">
        <v>0</v>
      </c>
      <c r="I301" s="40">
        <f t="shared" si="49"/>
        <v>11.629799999999999</v>
      </c>
    </row>
    <row r="302" spans="1:9" ht="15">
      <c r="A302" s="27" t="s">
        <v>16</v>
      </c>
      <c r="B302" s="41">
        <v>167.05548410120039</v>
      </c>
      <c r="C302" s="41">
        <v>762.37122813718156</v>
      </c>
      <c r="D302" s="41">
        <v>38.573287761618083</v>
      </c>
      <c r="E302" s="41">
        <v>0</v>
      </c>
      <c r="F302" s="397"/>
      <c r="G302" s="41">
        <v>0</v>
      </c>
      <c r="H302" s="42">
        <v>0</v>
      </c>
      <c r="I302" s="43">
        <f>SUM(B302:H302)</f>
        <v>968</v>
      </c>
    </row>
    <row r="303" spans="1:9" ht="15">
      <c r="A303" s="28" t="s">
        <v>17</v>
      </c>
      <c r="B303" s="44">
        <v>0.12275222364663199</v>
      </c>
      <c r="C303" s="44">
        <v>68.180267580048806</v>
      </c>
      <c r="D303" s="44">
        <v>24.696980196304565</v>
      </c>
      <c r="E303" s="44">
        <v>0</v>
      </c>
      <c r="F303" s="397"/>
      <c r="G303" s="44">
        <v>0</v>
      </c>
      <c r="H303" s="45">
        <v>0</v>
      </c>
      <c r="I303" s="40">
        <f>SUM(B303:H303)</f>
        <v>93</v>
      </c>
    </row>
    <row r="304" spans="1:9" ht="15">
      <c r="A304" s="27" t="s">
        <v>18</v>
      </c>
      <c r="B304" s="41">
        <v>0</v>
      </c>
      <c r="C304" s="41">
        <v>0</v>
      </c>
      <c r="D304" s="41">
        <v>0</v>
      </c>
      <c r="E304" s="41">
        <v>0</v>
      </c>
      <c r="F304" s="397"/>
      <c r="G304" s="41">
        <v>0</v>
      </c>
      <c r="H304" s="42">
        <v>0</v>
      </c>
      <c r="I304" s="43">
        <f t="shared" si="49"/>
        <v>0</v>
      </c>
    </row>
    <row r="305" spans="1:9" ht="15">
      <c r="A305" s="28" t="s">
        <v>139</v>
      </c>
      <c r="B305" s="44">
        <v>51.908407844756773</v>
      </c>
      <c r="C305" s="44">
        <v>1193.5615279107494</v>
      </c>
      <c r="D305" s="44">
        <v>100.75529091847619</v>
      </c>
      <c r="E305" s="44">
        <v>6.7747733260176348</v>
      </c>
      <c r="F305" s="397"/>
      <c r="G305" s="44">
        <v>0</v>
      </c>
      <c r="H305" s="45">
        <v>0</v>
      </c>
      <c r="I305" s="40">
        <f>SUM(B305:H305)</f>
        <v>1353</v>
      </c>
    </row>
    <row r="306" spans="1:9" ht="15">
      <c r="A306" s="27" t="s">
        <v>19</v>
      </c>
      <c r="B306" s="41">
        <v>0</v>
      </c>
      <c r="C306" s="41">
        <v>0</v>
      </c>
      <c r="D306" s="41">
        <v>0</v>
      </c>
      <c r="E306" s="41">
        <v>0</v>
      </c>
      <c r="F306" s="397"/>
      <c r="G306" s="41">
        <v>0</v>
      </c>
      <c r="H306" s="42">
        <v>0</v>
      </c>
      <c r="I306" s="43">
        <f t="shared" si="49"/>
        <v>0</v>
      </c>
    </row>
    <row r="307" spans="1:9" ht="15">
      <c r="A307" s="28" t="s">
        <v>20</v>
      </c>
      <c r="B307" s="44">
        <v>0</v>
      </c>
      <c r="C307" s="44">
        <v>0</v>
      </c>
      <c r="D307" s="44">
        <v>0</v>
      </c>
      <c r="E307" s="44">
        <v>0</v>
      </c>
      <c r="F307" s="397"/>
      <c r="G307" s="44">
        <v>0</v>
      </c>
      <c r="H307" s="45">
        <v>0</v>
      </c>
      <c r="I307" s="40">
        <f t="shared" si="49"/>
        <v>0</v>
      </c>
    </row>
    <row r="308" spans="1:9" ht="15">
      <c r="A308" s="27" t="s">
        <v>21</v>
      </c>
      <c r="B308" s="41">
        <v>0</v>
      </c>
      <c r="C308" s="41">
        <v>0</v>
      </c>
      <c r="D308" s="41">
        <v>0</v>
      </c>
      <c r="E308" s="41">
        <v>0</v>
      </c>
      <c r="F308" s="397"/>
      <c r="G308" s="41">
        <v>0</v>
      </c>
      <c r="H308" s="42">
        <v>0</v>
      </c>
      <c r="I308" s="43">
        <f>SUM(B308:H308)</f>
        <v>0</v>
      </c>
    </row>
    <row r="309" spans="1:9" ht="15">
      <c r="A309" s="29" t="s">
        <v>59</v>
      </c>
      <c r="B309" s="44">
        <v>28</v>
      </c>
      <c r="C309" s="44">
        <v>0</v>
      </c>
      <c r="D309" s="44">
        <v>0</v>
      </c>
      <c r="E309" s="44">
        <v>0</v>
      </c>
      <c r="F309" s="397"/>
      <c r="G309" s="44">
        <v>0</v>
      </c>
      <c r="H309" s="45">
        <v>0</v>
      </c>
      <c r="I309" s="40">
        <f t="shared" si="49"/>
        <v>28</v>
      </c>
    </row>
    <row r="310" spans="1:9" ht="15">
      <c r="A310" s="27" t="s">
        <v>22</v>
      </c>
      <c r="B310" s="41">
        <v>0</v>
      </c>
      <c r="C310" s="41">
        <v>0</v>
      </c>
      <c r="D310" s="41">
        <v>0</v>
      </c>
      <c r="E310" s="41">
        <v>0</v>
      </c>
      <c r="F310" s="397"/>
      <c r="G310" s="41">
        <v>0</v>
      </c>
      <c r="H310" s="42">
        <v>0</v>
      </c>
      <c r="I310" s="43">
        <f t="shared" si="49"/>
        <v>0</v>
      </c>
    </row>
    <row r="311" spans="1:9" ht="15">
      <c r="A311" s="29" t="s">
        <v>23</v>
      </c>
      <c r="B311" s="44">
        <v>0</v>
      </c>
      <c r="C311" s="44">
        <v>0</v>
      </c>
      <c r="D311" s="44">
        <v>0</v>
      </c>
      <c r="E311" s="44">
        <v>0</v>
      </c>
      <c r="F311" s="397"/>
      <c r="G311" s="44">
        <v>0</v>
      </c>
      <c r="H311" s="45">
        <v>0</v>
      </c>
      <c r="I311" s="40">
        <f t="shared" si="49"/>
        <v>0</v>
      </c>
    </row>
    <row r="312" spans="1:9" ht="15">
      <c r="A312" s="27" t="s">
        <v>24</v>
      </c>
      <c r="B312" s="41">
        <v>3.7302629925876283</v>
      </c>
      <c r="C312" s="41">
        <v>60.835186959252887</v>
      </c>
      <c r="D312" s="41">
        <v>9.1517500481594691</v>
      </c>
      <c r="E312" s="41">
        <v>0</v>
      </c>
      <c r="F312" s="397"/>
      <c r="G312" s="41">
        <v>0</v>
      </c>
      <c r="H312" s="42">
        <v>0</v>
      </c>
      <c r="I312" s="43">
        <f t="shared" si="49"/>
        <v>73.717199999999991</v>
      </c>
    </row>
    <row r="313" spans="1:9" ht="15.75" thickBot="1">
      <c r="A313" s="29" t="s">
        <v>25</v>
      </c>
      <c r="B313" s="44">
        <v>18.359622923451216</v>
      </c>
      <c r="C313" s="44">
        <v>30.024568631351791</v>
      </c>
      <c r="D313" s="44">
        <v>93.45517607281748</v>
      </c>
      <c r="E313" s="44">
        <v>1037.9590268461491</v>
      </c>
      <c r="F313" s="398"/>
      <c r="G313" s="44">
        <v>101.85191297217831</v>
      </c>
      <c r="H313" s="45">
        <v>0.33849255405231482</v>
      </c>
      <c r="I313" s="40">
        <f t="shared" si="49"/>
        <v>1281.9888000000001</v>
      </c>
    </row>
    <row r="314" spans="1:9" ht="15">
      <c r="A314" s="30" t="s">
        <v>26</v>
      </c>
      <c r="B314" s="46">
        <f>SUM(B293:B313)</f>
        <v>279.30352733437593</v>
      </c>
      <c r="C314" s="46">
        <f t="shared" ref="C314:H314" si="50">SUM(C293:C313)</f>
        <v>2116.4755819698516</v>
      </c>
      <c r="D314" s="46">
        <f t="shared" si="50"/>
        <v>266.6324849973758</v>
      </c>
      <c r="E314" s="46">
        <f t="shared" si="50"/>
        <v>1045.7291654272306</v>
      </c>
      <c r="F314" s="46">
        <f t="shared" si="50"/>
        <v>0</v>
      </c>
      <c r="G314" s="46">
        <f t="shared" si="50"/>
        <v>101.85191297217831</v>
      </c>
      <c r="H314" s="47">
        <f t="shared" si="50"/>
        <v>0.33849255405231482</v>
      </c>
      <c r="I314" s="48">
        <f>SUM(I293:I313)</f>
        <v>3810.3311652550638</v>
      </c>
    </row>
    <row r="315" spans="1:9" ht="15" thickBot="1">
      <c r="A315" s="31" t="s">
        <v>86</v>
      </c>
      <c r="B315" s="49">
        <f>IF($I314=0,"-",B314/$I314)</f>
        <v>7.3301641044021787E-2</v>
      </c>
      <c r="C315" s="49">
        <f t="shared" ref="C315:H315" si="51">IF($I314=0,"-",C314/$I314)</f>
        <v>0.55545712175077433</v>
      </c>
      <c r="D315" s="49">
        <f t="shared" si="51"/>
        <v>6.9976197194798792E-2</v>
      </c>
      <c r="E315" s="49">
        <f t="shared" si="51"/>
        <v>0.27444574239709935</v>
      </c>
      <c r="F315" s="49">
        <f t="shared" si="51"/>
        <v>0</v>
      </c>
      <c r="G315" s="49">
        <f t="shared" si="51"/>
        <v>2.6730462144846232E-2</v>
      </c>
      <c r="H315" s="49">
        <f t="shared" si="51"/>
        <v>8.8835468459775229E-5</v>
      </c>
      <c r="I315" s="49">
        <f>SUM(B315:H315)</f>
        <v>1.0000000000000002</v>
      </c>
    </row>
    <row r="316" spans="1:9" ht="15" thickBot="1">
      <c r="A316" s="32"/>
      <c r="B316" s="32"/>
      <c r="C316" s="32"/>
      <c r="D316" s="32"/>
      <c r="E316" s="32"/>
      <c r="F316" s="32"/>
      <c r="G316" s="32"/>
      <c r="H316" s="32"/>
      <c r="I316" s="32"/>
    </row>
    <row r="317" spans="1:9" ht="28.5">
      <c r="A317" s="410" t="s">
        <v>38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11" t="s">
        <v>38</v>
      </c>
      <c r="B318" s="386" t="s">
        <v>117</v>
      </c>
      <c r="C318" s="387"/>
      <c r="D318" s="387"/>
      <c r="E318" s="387"/>
      <c r="F318" s="387"/>
      <c r="G318" s="387"/>
      <c r="H318" s="387"/>
      <c r="I318" s="388"/>
    </row>
    <row r="319" spans="1:9" ht="15">
      <c r="A319" s="26" t="s">
        <v>7</v>
      </c>
      <c r="B319" s="38">
        <v>0</v>
      </c>
      <c r="C319" s="38">
        <v>0</v>
      </c>
      <c r="D319" s="38">
        <v>0</v>
      </c>
      <c r="E319" s="38">
        <v>0</v>
      </c>
      <c r="F319" s="396"/>
      <c r="G319" s="38">
        <v>0</v>
      </c>
      <c r="H319" s="39">
        <v>0</v>
      </c>
      <c r="I319" s="40">
        <f>SUM(B319:H319)</f>
        <v>0</v>
      </c>
    </row>
    <row r="320" spans="1:9" ht="15">
      <c r="A320" s="27" t="s">
        <v>8</v>
      </c>
      <c r="B320" s="41">
        <v>0</v>
      </c>
      <c r="C320" s="41">
        <v>0</v>
      </c>
      <c r="D320" s="41">
        <v>0</v>
      </c>
      <c r="E320" s="41">
        <v>0</v>
      </c>
      <c r="F320" s="397"/>
      <c r="G320" s="41">
        <v>0</v>
      </c>
      <c r="H320" s="42">
        <v>0</v>
      </c>
      <c r="I320" s="43">
        <f t="shared" ref="I320:I339" si="52">SUM(B320:H320)</f>
        <v>0</v>
      </c>
    </row>
    <row r="321" spans="1:9" ht="15">
      <c r="A321" s="28" t="s">
        <v>9</v>
      </c>
      <c r="B321" s="44">
        <v>0</v>
      </c>
      <c r="C321" s="44">
        <v>0</v>
      </c>
      <c r="D321" s="44">
        <v>0</v>
      </c>
      <c r="E321" s="44">
        <v>0</v>
      </c>
      <c r="F321" s="397"/>
      <c r="G321" s="44">
        <v>0</v>
      </c>
      <c r="H321" s="45">
        <v>0</v>
      </c>
      <c r="I321" s="40">
        <f t="shared" si="52"/>
        <v>0</v>
      </c>
    </row>
    <row r="322" spans="1:9" ht="15">
      <c r="A322" s="27" t="s">
        <v>10</v>
      </c>
      <c r="B322" s="41">
        <v>0</v>
      </c>
      <c r="C322" s="41">
        <v>0</v>
      </c>
      <c r="D322" s="41">
        <v>0</v>
      </c>
      <c r="E322" s="41">
        <v>0</v>
      </c>
      <c r="F322" s="397"/>
      <c r="G322" s="41">
        <v>0</v>
      </c>
      <c r="H322" s="42">
        <v>0</v>
      </c>
      <c r="I322" s="43">
        <f t="shared" si="52"/>
        <v>0</v>
      </c>
    </row>
    <row r="323" spans="1:9" ht="15">
      <c r="A323" s="28" t="s">
        <v>11</v>
      </c>
      <c r="B323" s="44">
        <v>0</v>
      </c>
      <c r="C323" s="44">
        <v>0</v>
      </c>
      <c r="D323" s="44">
        <v>0</v>
      </c>
      <c r="E323" s="44">
        <v>0</v>
      </c>
      <c r="F323" s="397"/>
      <c r="G323" s="44">
        <v>0</v>
      </c>
      <c r="H323" s="45">
        <v>0</v>
      </c>
      <c r="I323" s="40">
        <f t="shared" si="52"/>
        <v>0</v>
      </c>
    </row>
    <row r="324" spans="1:9" ht="15">
      <c r="A324" s="27" t="s">
        <v>12</v>
      </c>
      <c r="B324" s="41">
        <v>1.1621043096722663E-3</v>
      </c>
      <c r="C324" s="41">
        <v>0</v>
      </c>
      <c r="D324" s="41">
        <v>0</v>
      </c>
      <c r="E324" s="41">
        <v>0.3703698796046232</v>
      </c>
      <c r="F324" s="397"/>
      <c r="G324" s="41">
        <v>0</v>
      </c>
      <c r="H324" s="42">
        <v>0</v>
      </c>
      <c r="I324" s="43">
        <f t="shared" si="52"/>
        <v>0.37153198391429548</v>
      </c>
    </row>
    <row r="325" spans="1:9" ht="15">
      <c r="A325" s="28" t="s">
        <v>13</v>
      </c>
      <c r="B325" s="44">
        <v>0</v>
      </c>
      <c r="C325" s="44">
        <v>0</v>
      </c>
      <c r="D325" s="44">
        <v>0</v>
      </c>
      <c r="E325" s="44">
        <v>0</v>
      </c>
      <c r="F325" s="397"/>
      <c r="G325" s="44">
        <v>0</v>
      </c>
      <c r="H325" s="45">
        <v>0</v>
      </c>
      <c r="I325" s="40">
        <f t="shared" si="52"/>
        <v>0</v>
      </c>
    </row>
    <row r="326" spans="1:9" ht="15">
      <c r="A326" s="27" t="s">
        <v>14</v>
      </c>
      <c r="B326" s="41">
        <v>6.5971466687210359E-4</v>
      </c>
      <c r="C326" s="41">
        <v>5.3504226966802095</v>
      </c>
      <c r="D326" s="41">
        <v>0</v>
      </c>
      <c r="E326" s="41">
        <v>0.51001094206311115</v>
      </c>
      <c r="F326" s="397"/>
      <c r="G326" s="41">
        <v>0</v>
      </c>
      <c r="H326" s="42">
        <v>0</v>
      </c>
      <c r="I326" s="43">
        <f t="shared" si="52"/>
        <v>5.861093353410193</v>
      </c>
    </row>
    <row r="327" spans="1:9" ht="15">
      <c r="A327" s="28" t="s">
        <v>15</v>
      </c>
      <c r="B327" s="44">
        <v>0</v>
      </c>
      <c r="C327" s="44">
        <v>0</v>
      </c>
      <c r="D327" s="44">
        <v>0</v>
      </c>
      <c r="E327" s="44">
        <v>0</v>
      </c>
      <c r="F327" s="397"/>
      <c r="G327" s="44">
        <v>0</v>
      </c>
      <c r="H327" s="45">
        <v>0</v>
      </c>
      <c r="I327" s="40">
        <f t="shared" si="52"/>
        <v>0</v>
      </c>
    </row>
    <row r="328" spans="1:9" ht="15">
      <c r="A328" s="27" t="s">
        <v>16</v>
      </c>
      <c r="B328" s="41">
        <v>149.81961191956603</v>
      </c>
      <c r="C328" s="41">
        <v>1606.5536072820648</v>
      </c>
      <c r="D328" s="41">
        <v>185.62678079836891</v>
      </c>
      <c r="E328" s="41">
        <v>0</v>
      </c>
      <c r="F328" s="397"/>
      <c r="G328" s="41">
        <v>0</v>
      </c>
      <c r="H328" s="42">
        <v>0</v>
      </c>
      <c r="I328" s="43">
        <f>SUM(B328:H328)</f>
        <v>1941.9999999999998</v>
      </c>
    </row>
    <row r="329" spans="1:9" ht="15">
      <c r="A329" s="28" t="s">
        <v>17</v>
      </c>
      <c r="B329" s="44">
        <v>2</v>
      </c>
      <c r="C329" s="44">
        <v>0</v>
      </c>
      <c r="D329" s="44">
        <v>0</v>
      </c>
      <c r="E329" s="44">
        <v>0</v>
      </c>
      <c r="F329" s="397"/>
      <c r="G329" s="44">
        <v>0</v>
      </c>
      <c r="H329" s="45">
        <v>0</v>
      </c>
      <c r="I329" s="40">
        <f>SUM(B329:H329)</f>
        <v>2</v>
      </c>
    </row>
    <row r="330" spans="1:9" ht="15">
      <c r="A330" s="27" t="s">
        <v>18</v>
      </c>
      <c r="B330" s="41">
        <v>0</v>
      </c>
      <c r="C330" s="41">
        <v>0</v>
      </c>
      <c r="D330" s="41">
        <v>0</v>
      </c>
      <c r="E330" s="41">
        <v>0</v>
      </c>
      <c r="F330" s="397"/>
      <c r="G330" s="41">
        <v>0</v>
      </c>
      <c r="H330" s="42">
        <v>0</v>
      </c>
      <c r="I330" s="43">
        <f t="shared" si="52"/>
        <v>0</v>
      </c>
    </row>
    <row r="331" spans="1:9" ht="15">
      <c r="A331" s="28" t="s">
        <v>139</v>
      </c>
      <c r="B331" s="44">
        <v>253.4287882739817</v>
      </c>
      <c r="C331" s="44">
        <v>403.70113956886803</v>
      </c>
      <c r="D331" s="44">
        <v>148.55091905491904</v>
      </c>
      <c r="E331" s="44">
        <v>145.31915310223133</v>
      </c>
      <c r="F331" s="397"/>
      <c r="G331" s="44">
        <v>0</v>
      </c>
      <c r="H331" s="45">
        <v>0</v>
      </c>
      <c r="I331" s="40">
        <f>SUM(B331:H331)</f>
        <v>951.00000000000011</v>
      </c>
    </row>
    <row r="332" spans="1:9" ht="15">
      <c r="A332" s="27" t="s">
        <v>19</v>
      </c>
      <c r="B332" s="41">
        <v>0</v>
      </c>
      <c r="C332" s="41">
        <v>0</v>
      </c>
      <c r="D332" s="41">
        <v>0</v>
      </c>
      <c r="E332" s="41">
        <v>0</v>
      </c>
      <c r="F332" s="397"/>
      <c r="G332" s="41">
        <v>0</v>
      </c>
      <c r="H332" s="42">
        <v>0</v>
      </c>
      <c r="I332" s="43">
        <f>SUM(B332:H332)</f>
        <v>0</v>
      </c>
    </row>
    <row r="333" spans="1:9" ht="15">
      <c r="A333" s="28" t="s">
        <v>20</v>
      </c>
      <c r="B333" s="44">
        <v>0</v>
      </c>
      <c r="C333" s="44">
        <v>0</v>
      </c>
      <c r="D333" s="44">
        <v>0</v>
      </c>
      <c r="E333" s="44">
        <v>0</v>
      </c>
      <c r="F333" s="397"/>
      <c r="G333" s="44">
        <v>0</v>
      </c>
      <c r="H333" s="45">
        <v>0</v>
      </c>
      <c r="I333" s="40">
        <f t="shared" si="52"/>
        <v>0</v>
      </c>
    </row>
    <row r="334" spans="1:9" ht="15">
      <c r="A334" s="27" t="s">
        <v>21</v>
      </c>
      <c r="B334" s="41">
        <v>0</v>
      </c>
      <c r="C334" s="41">
        <v>0</v>
      </c>
      <c r="D334" s="41">
        <v>0</v>
      </c>
      <c r="E334" s="41">
        <v>0</v>
      </c>
      <c r="F334" s="397"/>
      <c r="G334" s="41">
        <v>0</v>
      </c>
      <c r="H334" s="42">
        <v>0</v>
      </c>
      <c r="I334" s="43">
        <f>SUM(B334:H334)</f>
        <v>0</v>
      </c>
    </row>
    <row r="335" spans="1:9" ht="15">
      <c r="A335" s="29" t="s">
        <v>59</v>
      </c>
      <c r="B335" s="44">
        <v>0</v>
      </c>
      <c r="C335" s="44">
        <v>0</v>
      </c>
      <c r="D335" s="44">
        <v>0</v>
      </c>
      <c r="E335" s="44">
        <v>0</v>
      </c>
      <c r="F335" s="397"/>
      <c r="G335" s="44">
        <v>0</v>
      </c>
      <c r="H335" s="45">
        <v>0</v>
      </c>
      <c r="I335" s="40">
        <f t="shared" si="52"/>
        <v>0</v>
      </c>
    </row>
    <row r="336" spans="1:9" ht="15">
      <c r="A336" s="27" t="s">
        <v>22</v>
      </c>
      <c r="B336" s="41">
        <v>49.491727329398756</v>
      </c>
      <c r="C336" s="41">
        <v>5346.8390543469395</v>
      </c>
      <c r="D336" s="41">
        <v>4.669218323661612</v>
      </c>
      <c r="E336" s="41">
        <v>0</v>
      </c>
      <c r="F336" s="397"/>
      <c r="G336" s="41">
        <v>0</v>
      </c>
      <c r="H336" s="42">
        <v>0</v>
      </c>
      <c r="I336" s="43">
        <f t="shared" si="52"/>
        <v>5401</v>
      </c>
    </row>
    <row r="337" spans="1:9" ht="15">
      <c r="A337" s="29" t="s">
        <v>23</v>
      </c>
      <c r="B337" s="44">
        <v>0</v>
      </c>
      <c r="C337" s="44">
        <v>0</v>
      </c>
      <c r="D337" s="44">
        <v>0</v>
      </c>
      <c r="E337" s="44">
        <v>0</v>
      </c>
      <c r="F337" s="397"/>
      <c r="G337" s="44">
        <v>0</v>
      </c>
      <c r="H337" s="45">
        <v>0</v>
      </c>
      <c r="I337" s="40">
        <f t="shared" si="52"/>
        <v>0</v>
      </c>
    </row>
    <row r="338" spans="1:9" ht="15">
      <c r="A338" s="27" t="s">
        <v>24</v>
      </c>
      <c r="B338" s="41">
        <v>390.52719823350782</v>
      </c>
      <c r="C338" s="41">
        <v>0</v>
      </c>
      <c r="D338" s="41">
        <v>937.0196017664922</v>
      </c>
      <c r="E338" s="41">
        <v>0</v>
      </c>
      <c r="F338" s="397"/>
      <c r="G338" s="41">
        <v>0</v>
      </c>
      <c r="H338" s="42">
        <v>0</v>
      </c>
      <c r="I338" s="43">
        <f t="shared" si="52"/>
        <v>1327.5468000000001</v>
      </c>
    </row>
    <row r="339" spans="1:9" ht="15.75" thickBot="1">
      <c r="A339" s="29" t="s">
        <v>25</v>
      </c>
      <c r="B339" s="44">
        <v>98.990632247186895</v>
      </c>
      <c r="C339" s="44">
        <v>64.43922082656934</v>
      </c>
      <c r="D339" s="44">
        <v>159.04476623819704</v>
      </c>
      <c r="E339" s="44">
        <v>4728.6097152413868</v>
      </c>
      <c r="F339" s="398"/>
      <c r="G339" s="44">
        <v>379.90446544666048</v>
      </c>
      <c r="H339" s="45">
        <v>0</v>
      </c>
      <c r="I339" s="40">
        <f t="shared" si="52"/>
        <v>5430.988800000001</v>
      </c>
    </row>
    <row r="340" spans="1:9" ht="15">
      <c r="A340" s="30" t="s">
        <v>26</v>
      </c>
      <c r="B340" s="46">
        <f>SUM(B319:B339)</f>
        <v>944.25977982261782</v>
      </c>
      <c r="C340" s="46">
        <f t="shared" ref="C340:H340" si="53">SUM(C319:C339)</f>
        <v>7426.8834447211211</v>
      </c>
      <c r="D340" s="46">
        <f t="shared" si="53"/>
        <v>1434.9112861816388</v>
      </c>
      <c r="E340" s="46">
        <f t="shared" si="53"/>
        <v>4874.809249165286</v>
      </c>
      <c r="F340" s="46">
        <f t="shared" si="53"/>
        <v>0</v>
      </c>
      <c r="G340" s="46">
        <f t="shared" si="53"/>
        <v>379.90446544666048</v>
      </c>
      <c r="H340" s="47">
        <f t="shared" si="53"/>
        <v>0</v>
      </c>
      <c r="I340" s="48">
        <f>SUM(I319:I339)</f>
        <v>15060.768225337326</v>
      </c>
    </row>
    <row r="341" spans="1:9" ht="15" thickBot="1">
      <c r="A341" s="31" t="s">
        <v>86</v>
      </c>
      <c r="B341" s="49">
        <f>IF($I340=0,"-",B340/$I340)</f>
        <v>6.2696654360170828E-2</v>
      </c>
      <c r="C341" s="49">
        <f t="shared" ref="C341:H341" si="54">IF($I340=0,"-",C340/$I340)</f>
        <v>0.49312779624525271</v>
      </c>
      <c r="D341" s="49">
        <f t="shared" si="54"/>
        <v>9.5274773817157002E-2</v>
      </c>
      <c r="E341" s="49">
        <f t="shared" si="54"/>
        <v>0.32367600219517367</v>
      </c>
      <c r="F341" s="49">
        <f t="shared" si="54"/>
        <v>0</v>
      </c>
      <c r="G341" s="49">
        <f t="shared" si="54"/>
        <v>2.5224773382245678E-2</v>
      </c>
      <c r="H341" s="49">
        <f t="shared" si="54"/>
        <v>0</v>
      </c>
      <c r="I341" s="49">
        <f>SUM(B341:H341)</f>
        <v>0.99999999999999989</v>
      </c>
    </row>
    <row r="342" spans="1:9" ht="15" thickBot="1">
      <c r="A342" s="32"/>
      <c r="B342" s="32"/>
      <c r="C342" s="32"/>
      <c r="D342" s="32"/>
      <c r="E342" s="32"/>
      <c r="F342" s="32"/>
      <c r="G342" s="32"/>
      <c r="H342" s="32"/>
      <c r="I342" s="32"/>
    </row>
    <row r="343" spans="1:9" ht="28.5">
      <c r="A343" s="410" t="s">
        <v>39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11" t="s">
        <v>39</v>
      </c>
      <c r="B344" s="386" t="s">
        <v>117</v>
      </c>
      <c r="C344" s="387"/>
      <c r="D344" s="387"/>
      <c r="E344" s="387"/>
      <c r="F344" s="387"/>
      <c r="G344" s="387"/>
      <c r="H344" s="387"/>
      <c r="I344" s="388"/>
    </row>
    <row r="345" spans="1:9" ht="15">
      <c r="A345" s="26" t="s">
        <v>7</v>
      </c>
      <c r="B345" s="38">
        <v>0</v>
      </c>
      <c r="C345" s="38">
        <v>0</v>
      </c>
      <c r="D345" s="38">
        <v>0</v>
      </c>
      <c r="E345" s="38">
        <v>0</v>
      </c>
      <c r="F345" s="396"/>
      <c r="G345" s="38">
        <v>0</v>
      </c>
      <c r="H345" s="39">
        <v>0</v>
      </c>
      <c r="I345" s="40">
        <f>SUM(B345:H345)</f>
        <v>0</v>
      </c>
    </row>
    <row r="346" spans="1:9" ht="15">
      <c r="A346" s="27" t="s">
        <v>8</v>
      </c>
      <c r="B346" s="41">
        <v>0</v>
      </c>
      <c r="C346" s="41">
        <v>0</v>
      </c>
      <c r="D346" s="41">
        <v>0</v>
      </c>
      <c r="E346" s="41">
        <v>0</v>
      </c>
      <c r="F346" s="397"/>
      <c r="G346" s="41">
        <v>0</v>
      </c>
      <c r="H346" s="42">
        <v>0</v>
      </c>
      <c r="I346" s="43">
        <f t="shared" ref="I346:I364" si="55">SUM(B346:H346)</f>
        <v>0</v>
      </c>
    </row>
    <row r="347" spans="1:9" ht="15">
      <c r="A347" s="28" t="s">
        <v>9</v>
      </c>
      <c r="B347" s="44">
        <v>0</v>
      </c>
      <c r="C347" s="44">
        <v>0</v>
      </c>
      <c r="D347" s="44">
        <v>0</v>
      </c>
      <c r="E347" s="44">
        <v>0</v>
      </c>
      <c r="F347" s="397"/>
      <c r="G347" s="44">
        <v>0</v>
      </c>
      <c r="H347" s="45">
        <v>0</v>
      </c>
      <c r="I347" s="40">
        <f t="shared" si="55"/>
        <v>0</v>
      </c>
    </row>
    <row r="348" spans="1:9" ht="15">
      <c r="A348" s="27" t="s">
        <v>10</v>
      </c>
      <c r="B348" s="41">
        <v>0</v>
      </c>
      <c r="C348" s="41">
        <v>0</v>
      </c>
      <c r="D348" s="41">
        <v>0</v>
      </c>
      <c r="E348" s="41">
        <v>0</v>
      </c>
      <c r="F348" s="397"/>
      <c r="G348" s="41">
        <v>0</v>
      </c>
      <c r="H348" s="42">
        <v>0</v>
      </c>
      <c r="I348" s="43">
        <f t="shared" si="55"/>
        <v>0</v>
      </c>
    </row>
    <row r="349" spans="1:9" ht="15">
      <c r="A349" s="28" t="s">
        <v>11</v>
      </c>
      <c r="B349" s="44">
        <v>0</v>
      </c>
      <c r="C349" s="44">
        <v>0</v>
      </c>
      <c r="D349" s="44">
        <v>0</v>
      </c>
      <c r="E349" s="44">
        <v>0</v>
      </c>
      <c r="F349" s="397"/>
      <c r="G349" s="44">
        <v>0</v>
      </c>
      <c r="H349" s="45">
        <v>0</v>
      </c>
      <c r="I349" s="40">
        <f t="shared" si="55"/>
        <v>0</v>
      </c>
    </row>
    <row r="350" spans="1:9" ht="15">
      <c r="A350" s="27" t="s">
        <v>12</v>
      </c>
      <c r="B350" s="41">
        <v>0</v>
      </c>
      <c r="C350" s="41">
        <v>0</v>
      </c>
      <c r="D350" s="41">
        <v>0</v>
      </c>
      <c r="E350" s="41">
        <v>3.1370755659258988E-2</v>
      </c>
      <c r="F350" s="397"/>
      <c r="G350" s="41">
        <v>0</v>
      </c>
      <c r="H350" s="42">
        <v>0</v>
      </c>
      <c r="I350" s="43">
        <f t="shared" si="55"/>
        <v>3.1370755659258988E-2</v>
      </c>
    </row>
    <row r="351" spans="1:9" ht="15">
      <c r="A351" s="28" t="s">
        <v>13</v>
      </c>
      <c r="B351" s="44">
        <v>0</v>
      </c>
      <c r="C351" s="44">
        <v>0</v>
      </c>
      <c r="D351" s="44">
        <v>0</v>
      </c>
      <c r="E351" s="44">
        <v>0</v>
      </c>
      <c r="F351" s="397"/>
      <c r="G351" s="44">
        <v>0</v>
      </c>
      <c r="H351" s="45">
        <v>0</v>
      </c>
      <c r="I351" s="40">
        <f t="shared" si="55"/>
        <v>0</v>
      </c>
    </row>
    <row r="352" spans="1:9" ht="15">
      <c r="A352" s="27" t="s">
        <v>14</v>
      </c>
      <c r="B352" s="41">
        <v>0</v>
      </c>
      <c r="C352" s="41">
        <v>0</v>
      </c>
      <c r="D352" s="41">
        <v>0</v>
      </c>
      <c r="E352" s="41">
        <v>3.1761159755427189</v>
      </c>
      <c r="F352" s="397"/>
      <c r="G352" s="41">
        <v>0</v>
      </c>
      <c r="H352" s="42">
        <v>0</v>
      </c>
      <c r="I352" s="43">
        <f t="shared" si="55"/>
        <v>3.1761159755427189</v>
      </c>
    </row>
    <row r="353" spans="1:9" ht="15">
      <c r="A353" s="28" t="s">
        <v>15</v>
      </c>
      <c r="B353" s="44">
        <v>0.18010249110320278</v>
      </c>
      <c r="C353" s="44">
        <v>0</v>
      </c>
      <c r="D353" s="44">
        <v>1.3534975088967969</v>
      </c>
      <c r="E353" s="44">
        <v>0</v>
      </c>
      <c r="F353" s="397"/>
      <c r="G353" s="44">
        <v>0</v>
      </c>
      <c r="H353" s="45">
        <v>0</v>
      </c>
      <c r="I353" s="40">
        <f t="shared" si="55"/>
        <v>1.5335999999999996</v>
      </c>
    </row>
    <row r="354" spans="1:9" ht="15">
      <c r="A354" s="27" t="s">
        <v>16</v>
      </c>
      <c r="B354" s="41">
        <v>4.5919873434009356E-2</v>
      </c>
      <c r="C354" s="41">
        <v>1.3516472044416916</v>
      </c>
      <c r="D354" s="41">
        <v>21.602432922124301</v>
      </c>
      <c r="E354" s="41">
        <v>0</v>
      </c>
      <c r="F354" s="397"/>
      <c r="G354" s="41">
        <v>0</v>
      </c>
      <c r="H354" s="42">
        <v>0</v>
      </c>
      <c r="I354" s="43">
        <f>SUM(B354:H354)</f>
        <v>23</v>
      </c>
    </row>
    <row r="355" spans="1:9" ht="15">
      <c r="A355" s="28" t="s">
        <v>17</v>
      </c>
      <c r="B355" s="44">
        <v>0</v>
      </c>
      <c r="C355" s="44">
        <v>0</v>
      </c>
      <c r="D355" s="44">
        <v>0</v>
      </c>
      <c r="E355" s="44">
        <v>0</v>
      </c>
      <c r="F355" s="397"/>
      <c r="G355" s="44">
        <v>0</v>
      </c>
      <c r="H355" s="45">
        <v>0</v>
      </c>
      <c r="I355" s="40">
        <f>SUM(B355:H355)</f>
        <v>0</v>
      </c>
    </row>
    <row r="356" spans="1:9" ht="15">
      <c r="A356" s="27" t="s">
        <v>18</v>
      </c>
      <c r="B356" s="41">
        <v>0</v>
      </c>
      <c r="C356" s="41">
        <v>0</v>
      </c>
      <c r="D356" s="41">
        <v>0</v>
      </c>
      <c r="E356" s="41">
        <v>0</v>
      </c>
      <c r="F356" s="397"/>
      <c r="G356" s="41">
        <v>0</v>
      </c>
      <c r="H356" s="42">
        <v>0</v>
      </c>
      <c r="I356" s="43">
        <f t="shared" si="55"/>
        <v>0</v>
      </c>
    </row>
    <row r="357" spans="1:9" ht="15">
      <c r="A357" s="28" t="s">
        <v>139</v>
      </c>
      <c r="B357" s="44">
        <v>0.35419672633972166</v>
      </c>
      <c r="C357" s="44">
        <v>9.5160639523287731</v>
      </c>
      <c r="D357" s="44">
        <v>12.129739321331504</v>
      </c>
      <c r="E357" s="44">
        <v>0</v>
      </c>
      <c r="F357" s="397"/>
      <c r="G357" s="44">
        <v>0</v>
      </c>
      <c r="H357" s="45">
        <v>0</v>
      </c>
      <c r="I357" s="40">
        <f>SUM(B357:H357)</f>
        <v>22</v>
      </c>
    </row>
    <row r="358" spans="1:9" ht="15">
      <c r="A358" s="27" t="s">
        <v>19</v>
      </c>
      <c r="B358" s="41">
        <v>0</v>
      </c>
      <c r="C358" s="41">
        <v>0</v>
      </c>
      <c r="D358" s="41">
        <v>0</v>
      </c>
      <c r="E358" s="41">
        <v>0</v>
      </c>
      <c r="F358" s="397"/>
      <c r="G358" s="41">
        <v>0</v>
      </c>
      <c r="H358" s="42">
        <v>0</v>
      </c>
      <c r="I358" s="43">
        <f>SUM(B358:H358)</f>
        <v>0</v>
      </c>
    </row>
    <row r="359" spans="1:9" ht="15">
      <c r="A359" s="28" t="s">
        <v>20</v>
      </c>
      <c r="B359" s="44">
        <v>0</v>
      </c>
      <c r="C359" s="44">
        <v>0</v>
      </c>
      <c r="D359" s="44">
        <v>0</v>
      </c>
      <c r="E359" s="44">
        <v>0</v>
      </c>
      <c r="F359" s="397"/>
      <c r="G359" s="44">
        <v>0</v>
      </c>
      <c r="H359" s="45">
        <v>0</v>
      </c>
      <c r="I359" s="40">
        <f>SUM(B359:H359)</f>
        <v>0</v>
      </c>
    </row>
    <row r="360" spans="1:9" ht="15">
      <c r="A360" s="27" t="s">
        <v>21</v>
      </c>
      <c r="B360" s="41">
        <v>2.45824234683367</v>
      </c>
      <c r="C360" s="41">
        <v>132.33900539738784</v>
      </c>
      <c r="D360" s="41">
        <v>41.202752255778499</v>
      </c>
      <c r="E360" s="41">
        <v>0</v>
      </c>
      <c r="F360" s="397"/>
      <c r="G360" s="41">
        <v>0</v>
      </c>
      <c r="H360" s="42">
        <v>0</v>
      </c>
      <c r="I360" s="43">
        <f>SUM(B360:H360)</f>
        <v>176</v>
      </c>
    </row>
    <row r="361" spans="1:9" ht="15">
      <c r="A361" s="29" t="s">
        <v>59</v>
      </c>
      <c r="B361" s="44">
        <v>6.9100623330365094</v>
      </c>
      <c r="C361" s="44">
        <v>11.718610863757792</v>
      </c>
      <c r="D361" s="44">
        <v>21.371326803205697</v>
      </c>
      <c r="E361" s="44">
        <v>0</v>
      </c>
      <c r="F361" s="397"/>
      <c r="G361" s="44">
        <v>0</v>
      </c>
      <c r="H361" s="45">
        <v>0</v>
      </c>
      <c r="I361" s="40">
        <f t="shared" si="55"/>
        <v>40</v>
      </c>
    </row>
    <row r="362" spans="1:9" ht="15">
      <c r="A362" s="27" t="s">
        <v>22</v>
      </c>
      <c r="B362" s="41">
        <v>47.741381537384612</v>
      </c>
      <c r="C362" s="41">
        <v>139.00806726513986</v>
      </c>
      <c r="D362" s="41">
        <v>78.250551197475545</v>
      </c>
      <c r="E362" s="41">
        <v>0</v>
      </c>
      <c r="F362" s="397"/>
      <c r="G362" s="41">
        <v>0</v>
      </c>
      <c r="H362" s="42">
        <v>0</v>
      </c>
      <c r="I362" s="43">
        <f t="shared" si="55"/>
        <v>265</v>
      </c>
    </row>
    <row r="363" spans="1:9" ht="15">
      <c r="A363" s="29" t="s">
        <v>23</v>
      </c>
      <c r="B363" s="44">
        <v>0</v>
      </c>
      <c r="C363" s="44">
        <v>0</v>
      </c>
      <c r="D363" s="44">
        <v>0</v>
      </c>
      <c r="E363" s="44">
        <v>0</v>
      </c>
      <c r="F363" s="397"/>
      <c r="G363" s="44">
        <v>0</v>
      </c>
      <c r="H363" s="45">
        <v>0</v>
      </c>
      <c r="I363" s="40">
        <f t="shared" si="55"/>
        <v>0</v>
      </c>
    </row>
    <row r="364" spans="1:9" ht="15">
      <c r="A364" s="27" t="s">
        <v>24</v>
      </c>
      <c r="B364" s="41">
        <v>9.5261677496658042</v>
      </c>
      <c r="C364" s="41">
        <v>1.3477429240025312E-4</v>
      </c>
      <c r="D364" s="41">
        <v>0.9568974760417972</v>
      </c>
      <c r="E364" s="41">
        <v>0</v>
      </c>
      <c r="F364" s="397"/>
      <c r="G364" s="41">
        <v>0</v>
      </c>
      <c r="H364" s="42">
        <v>0</v>
      </c>
      <c r="I364" s="43">
        <f t="shared" si="55"/>
        <v>10.483200000000002</v>
      </c>
    </row>
    <row r="365" spans="1:9" ht="15.75" thickBot="1">
      <c r="A365" s="29" t="s">
        <v>25</v>
      </c>
      <c r="B365" s="44">
        <v>1.5404449129648983</v>
      </c>
      <c r="C365" s="44">
        <v>2.5445029507381824</v>
      </c>
      <c r="D365" s="44">
        <v>1.4974054855087975</v>
      </c>
      <c r="E365" s="44">
        <v>247.93766164959303</v>
      </c>
      <c r="F365" s="398"/>
      <c r="G365" s="44">
        <v>3.1896492276604103</v>
      </c>
      <c r="H365" s="45">
        <v>1.35357735347056E-2</v>
      </c>
      <c r="I365" s="40">
        <f>SUM(B365:H365)</f>
        <v>256.72320000000002</v>
      </c>
    </row>
    <row r="366" spans="1:9" ht="15">
      <c r="A366" s="30" t="s">
        <v>26</v>
      </c>
      <c r="B366" s="46">
        <f>SUM(B345:B365)</f>
        <v>68.756517970762431</v>
      </c>
      <c r="C366" s="46">
        <f t="shared" ref="C366:D366" si="56">SUM(C345:C365)</f>
        <v>296.47803240808656</v>
      </c>
      <c r="D366" s="46">
        <f t="shared" si="56"/>
        <v>178.36460297036297</v>
      </c>
      <c r="E366" s="46">
        <f>SUM(E345:E365)</f>
        <v>251.14514838079501</v>
      </c>
      <c r="F366" s="46">
        <f t="shared" ref="F366:H366" si="57">SUM(F345:F365)</f>
        <v>0</v>
      </c>
      <c r="G366" s="46">
        <f t="shared" si="57"/>
        <v>3.1896492276604103</v>
      </c>
      <c r="H366" s="47">
        <f t="shared" si="57"/>
        <v>1.35357735347056E-2</v>
      </c>
      <c r="I366" s="48">
        <f>SUM(I345:I365)</f>
        <v>797.94748673120193</v>
      </c>
    </row>
    <row r="367" spans="1:9" ht="15" thickBot="1">
      <c r="A367" s="31" t="s">
        <v>86</v>
      </c>
      <c r="B367" s="49">
        <f>IF($I366=0,"-",B366/$I366)</f>
        <v>8.6166720384600798E-2</v>
      </c>
      <c r="C367" s="49">
        <f t="shared" ref="C367:H367" si="58">IF($I366=0,"-",C366/$I366)</f>
        <v>0.37155080671111718</v>
      </c>
      <c r="D367" s="49">
        <f t="shared" si="58"/>
        <v>0.22352924965154655</v>
      </c>
      <c r="E367" s="49">
        <f t="shared" si="58"/>
        <v>0.31473894279636505</v>
      </c>
      <c r="F367" s="49">
        <f t="shared" si="58"/>
        <v>0</v>
      </c>
      <c r="G367" s="49">
        <f t="shared" si="58"/>
        <v>3.9973172178620836E-3</v>
      </c>
      <c r="H367" s="49">
        <f t="shared" si="58"/>
        <v>1.6963238508532687E-5</v>
      </c>
      <c r="I367" s="49">
        <f>SUM(B367:H367)</f>
        <v>1.0000000000000002</v>
      </c>
    </row>
    <row r="368" spans="1:9" ht="15" thickBot="1">
      <c r="A368" s="32"/>
      <c r="B368" s="32"/>
      <c r="C368" s="32"/>
      <c r="D368" s="32"/>
      <c r="E368" s="32"/>
      <c r="F368" s="32"/>
      <c r="G368" s="32"/>
      <c r="H368" s="32"/>
      <c r="I368" s="32"/>
    </row>
    <row r="369" spans="1:9" ht="28.5">
      <c r="A369" s="410" t="s">
        <v>40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11" t="s">
        <v>40</v>
      </c>
      <c r="B370" s="386" t="s">
        <v>118</v>
      </c>
      <c r="C370" s="387"/>
      <c r="D370" s="387"/>
      <c r="E370" s="387"/>
      <c r="F370" s="387"/>
      <c r="G370" s="387"/>
      <c r="H370" s="387"/>
      <c r="I370" s="388"/>
    </row>
    <row r="371" spans="1:9" ht="15">
      <c r="A371" s="26" t="s">
        <v>7</v>
      </c>
      <c r="B371" s="38">
        <v>0</v>
      </c>
      <c r="C371" s="38">
        <v>0</v>
      </c>
      <c r="D371" s="38">
        <v>0</v>
      </c>
      <c r="E371" s="38">
        <v>0</v>
      </c>
      <c r="F371" s="396"/>
      <c r="G371" s="38">
        <v>0</v>
      </c>
      <c r="H371" s="39">
        <v>0</v>
      </c>
      <c r="I371" s="40">
        <f>SUM(B371:H371)</f>
        <v>0</v>
      </c>
    </row>
    <row r="372" spans="1:9" ht="15">
      <c r="A372" s="27" t="s">
        <v>8</v>
      </c>
      <c r="B372" s="41">
        <v>0</v>
      </c>
      <c r="C372" s="41">
        <v>0</v>
      </c>
      <c r="D372" s="41">
        <v>0</v>
      </c>
      <c r="E372" s="41">
        <v>0</v>
      </c>
      <c r="F372" s="397"/>
      <c r="G372" s="41">
        <v>0</v>
      </c>
      <c r="H372" s="42">
        <v>0</v>
      </c>
      <c r="I372" s="43">
        <f t="shared" ref="I372:I391" si="59">SUM(B372:H372)</f>
        <v>0</v>
      </c>
    </row>
    <row r="373" spans="1:9" ht="15">
      <c r="A373" s="28" t="s">
        <v>9</v>
      </c>
      <c r="B373" s="44">
        <v>0</v>
      </c>
      <c r="C373" s="44">
        <v>0</v>
      </c>
      <c r="D373" s="44">
        <v>0</v>
      </c>
      <c r="E373" s="44">
        <v>0</v>
      </c>
      <c r="F373" s="397"/>
      <c r="G373" s="44">
        <v>0</v>
      </c>
      <c r="H373" s="45">
        <v>0</v>
      </c>
      <c r="I373" s="40">
        <f t="shared" si="59"/>
        <v>0</v>
      </c>
    </row>
    <row r="374" spans="1:9" ht="15">
      <c r="A374" s="27" t="s">
        <v>10</v>
      </c>
      <c r="B374" s="41">
        <v>0.5</v>
      </c>
      <c r="C374" s="41">
        <v>0.5</v>
      </c>
      <c r="D374" s="41">
        <v>0.5</v>
      </c>
      <c r="E374" s="41">
        <v>0.5</v>
      </c>
      <c r="F374" s="397"/>
      <c r="G374" s="41">
        <v>0</v>
      </c>
      <c r="H374" s="42">
        <v>0</v>
      </c>
      <c r="I374" s="43">
        <f t="shared" si="59"/>
        <v>2</v>
      </c>
    </row>
    <row r="375" spans="1:9" ht="15">
      <c r="A375" s="28" t="s">
        <v>11</v>
      </c>
      <c r="B375" s="44">
        <v>0</v>
      </c>
      <c r="C375" s="44">
        <v>0</v>
      </c>
      <c r="D375" s="44">
        <v>0</v>
      </c>
      <c r="E375" s="44">
        <v>0</v>
      </c>
      <c r="F375" s="397"/>
      <c r="G375" s="44">
        <v>0</v>
      </c>
      <c r="H375" s="45">
        <v>0</v>
      </c>
      <c r="I375" s="40">
        <f t="shared" si="59"/>
        <v>0</v>
      </c>
    </row>
    <row r="376" spans="1:9" ht="15">
      <c r="A376" s="27" t="s">
        <v>12</v>
      </c>
      <c r="B376" s="41">
        <v>1.1638289973806542E-3</v>
      </c>
      <c r="C376" s="41">
        <v>1.1638289973806542E-3</v>
      </c>
      <c r="D376" s="41">
        <v>1.1638289973806542E-3</v>
      </c>
      <c r="E376" s="41">
        <v>2.8206402118106304</v>
      </c>
      <c r="F376" s="397"/>
      <c r="G376" s="41">
        <v>0</v>
      </c>
      <c r="H376" s="42">
        <v>0</v>
      </c>
      <c r="I376" s="43">
        <f t="shared" si="59"/>
        <v>2.8241316988027725</v>
      </c>
    </row>
    <row r="377" spans="1:9" ht="15">
      <c r="A377" s="28" t="s">
        <v>13</v>
      </c>
      <c r="B377" s="44">
        <v>0</v>
      </c>
      <c r="C377" s="44">
        <v>0</v>
      </c>
      <c r="D377" s="44">
        <v>0</v>
      </c>
      <c r="E377" s="44">
        <v>0</v>
      </c>
      <c r="F377" s="397"/>
      <c r="G377" s="44">
        <v>0</v>
      </c>
      <c r="H377" s="45">
        <v>0</v>
      </c>
      <c r="I377" s="40">
        <f t="shared" si="59"/>
        <v>0</v>
      </c>
    </row>
    <row r="378" spans="1:9" ht="15">
      <c r="A378" s="27" t="s">
        <v>14</v>
      </c>
      <c r="B378" s="41">
        <v>6.5978708011583097E-4</v>
      </c>
      <c r="C378" s="41">
        <v>6.5978708011583097E-4</v>
      </c>
      <c r="D378" s="41">
        <v>6.5978708011583097E-4</v>
      </c>
      <c r="E378" s="41">
        <v>940.48229184942556</v>
      </c>
      <c r="F378" s="397"/>
      <c r="G378" s="41">
        <v>0</v>
      </c>
      <c r="H378" s="42">
        <v>0</v>
      </c>
      <c r="I378" s="43">
        <f t="shared" si="59"/>
        <v>940.48427121066595</v>
      </c>
    </row>
    <row r="379" spans="1:9" ht="15">
      <c r="A379" s="28" t="s">
        <v>15</v>
      </c>
      <c r="B379" s="44">
        <v>7.6672580312217766</v>
      </c>
      <c r="C379" s="44">
        <v>2.4732292607405491E-4</v>
      </c>
      <c r="D379" s="44">
        <v>2.4732292607405491E-4</v>
      </c>
      <c r="E379" s="44">
        <v>2.4732292607405491E-4</v>
      </c>
      <c r="F379" s="397"/>
      <c r="G379" s="44">
        <v>0</v>
      </c>
      <c r="H379" s="45">
        <v>0</v>
      </c>
      <c r="I379" s="40">
        <f t="shared" si="59"/>
        <v>7.6679999999999993</v>
      </c>
    </row>
    <row r="380" spans="1:9" ht="15">
      <c r="A380" s="27" t="s">
        <v>16</v>
      </c>
      <c r="B380" s="41">
        <v>41.538929478176641</v>
      </c>
      <c r="C380" s="41">
        <v>7.792995958676431E-4</v>
      </c>
      <c r="D380" s="41">
        <v>184.45951192263163</v>
      </c>
      <c r="E380" s="41">
        <v>7.792995958676431E-4</v>
      </c>
      <c r="F380" s="397"/>
      <c r="G380" s="41">
        <v>0</v>
      </c>
      <c r="H380" s="42">
        <v>0</v>
      </c>
      <c r="I380" s="43">
        <f>SUM(B380:H380)</f>
        <v>226.00000000000003</v>
      </c>
    </row>
    <row r="381" spans="1:9" ht="15">
      <c r="A381" s="28" t="s">
        <v>17</v>
      </c>
      <c r="B381" s="44">
        <v>1.9438026207101928</v>
      </c>
      <c r="C381" s="44">
        <v>1.378229380607502E-3</v>
      </c>
      <c r="D381" s="44">
        <v>49.053440920528594</v>
      </c>
      <c r="E381" s="44">
        <v>1.378229380607502E-3</v>
      </c>
      <c r="F381" s="397"/>
      <c r="G381" s="44">
        <v>0</v>
      </c>
      <c r="H381" s="45">
        <v>0</v>
      </c>
      <c r="I381" s="40">
        <f>SUM(B381:H381)</f>
        <v>51</v>
      </c>
    </row>
    <row r="382" spans="1:9" ht="15">
      <c r="A382" s="27" t="s">
        <v>18</v>
      </c>
      <c r="B382" s="41">
        <v>0</v>
      </c>
      <c r="C382" s="41">
        <v>0</v>
      </c>
      <c r="D382" s="41">
        <v>0</v>
      </c>
      <c r="E382" s="41">
        <v>0</v>
      </c>
      <c r="F382" s="397"/>
      <c r="G382" s="41">
        <v>0</v>
      </c>
      <c r="H382" s="42">
        <v>0</v>
      </c>
      <c r="I382" s="43">
        <f t="shared" si="59"/>
        <v>0</v>
      </c>
    </row>
    <row r="383" spans="1:9" ht="15">
      <c r="A383" s="28" t="s">
        <v>139</v>
      </c>
      <c r="B383" s="44">
        <v>86.295935801200443</v>
      </c>
      <c r="C383" s="44">
        <v>7.2871093367331161</v>
      </c>
      <c r="D383" s="44">
        <v>202.41467800904647</v>
      </c>
      <c r="E383" s="44">
        <v>2.2768530199070796E-3</v>
      </c>
      <c r="F383" s="397"/>
      <c r="G383" s="44">
        <v>0</v>
      </c>
      <c r="H383" s="45">
        <v>0</v>
      </c>
      <c r="I383" s="40">
        <f>SUM(B383:H383)</f>
        <v>295.99999999999994</v>
      </c>
    </row>
    <row r="384" spans="1:9" ht="15">
      <c r="A384" s="27" t="s">
        <v>19</v>
      </c>
      <c r="B384" s="41">
        <v>0</v>
      </c>
      <c r="C384" s="41">
        <v>0</v>
      </c>
      <c r="D384" s="41">
        <v>0</v>
      </c>
      <c r="E384" s="41">
        <v>0</v>
      </c>
      <c r="F384" s="397"/>
      <c r="G384" s="41">
        <v>0</v>
      </c>
      <c r="H384" s="42">
        <v>0</v>
      </c>
      <c r="I384" s="43">
        <f>SUM(B384:H384)</f>
        <v>0</v>
      </c>
    </row>
    <row r="385" spans="1:9" ht="15">
      <c r="A385" s="28" t="s">
        <v>20</v>
      </c>
      <c r="B385" s="44">
        <v>0</v>
      </c>
      <c r="C385" s="44">
        <v>0</v>
      </c>
      <c r="D385" s="44">
        <v>0</v>
      </c>
      <c r="E385" s="44">
        <v>0</v>
      </c>
      <c r="F385" s="397"/>
      <c r="G385" s="44">
        <v>0</v>
      </c>
      <c r="H385" s="45">
        <v>0</v>
      </c>
      <c r="I385" s="40">
        <f t="shared" si="59"/>
        <v>0</v>
      </c>
    </row>
    <row r="386" spans="1:9" ht="15">
      <c r="A386" s="27" t="s">
        <v>21</v>
      </c>
      <c r="B386" s="41">
        <v>0</v>
      </c>
      <c r="C386" s="41">
        <v>0</v>
      </c>
      <c r="D386" s="41">
        <v>0</v>
      </c>
      <c r="E386" s="41">
        <v>0</v>
      </c>
      <c r="F386" s="397"/>
      <c r="G386" s="41">
        <v>0</v>
      </c>
      <c r="H386" s="42">
        <v>0</v>
      </c>
      <c r="I386" s="43">
        <f>SUM(B386:H386)</f>
        <v>0</v>
      </c>
    </row>
    <row r="387" spans="1:9" ht="15">
      <c r="A387" s="29" t="s">
        <v>59</v>
      </c>
      <c r="B387" s="44">
        <v>37.992402026126371</v>
      </c>
      <c r="C387" s="44">
        <v>2.5326579578778996E-3</v>
      </c>
      <c r="D387" s="44">
        <v>2.5326579578778996E-3</v>
      </c>
      <c r="E387" s="44">
        <v>2.5326579578778996E-3</v>
      </c>
      <c r="F387" s="397"/>
      <c r="G387" s="44">
        <v>0</v>
      </c>
      <c r="H387" s="45">
        <v>0</v>
      </c>
      <c r="I387" s="40">
        <f t="shared" si="59"/>
        <v>38.000000000000007</v>
      </c>
    </row>
    <row r="388" spans="1:9" ht="15">
      <c r="A388" s="27" t="s">
        <v>22</v>
      </c>
      <c r="B388" s="41">
        <v>8.9984121383203934</v>
      </c>
      <c r="C388" s="41">
        <v>5.2928722653493288E-4</v>
      </c>
      <c r="D388" s="41">
        <v>5.2928722653493288E-4</v>
      </c>
      <c r="E388" s="41">
        <v>5.2928722653493288E-4</v>
      </c>
      <c r="F388" s="397"/>
      <c r="G388" s="41">
        <v>0</v>
      </c>
      <c r="H388" s="42">
        <v>0</v>
      </c>
      <c r="I388" s="43">
        <f t="shared" si="59"/>
        <v>8.9999999999999964</v>
      </c>
    </row>
    <row r="389" spans="1:9" ht="15">
      <c r="A389" s="29" t="s">
        <v>23</v>
      </c>
      <c r="B389" s="44">
        <v>0</v>
      </c>
      <c r="C389" s="44">
        <v>0</v>
      </c>
      <c r="D389" s="44">
        <v>0</v>
      </c>
      <c r="E389" s="44">
        <v>0</v>
      </c>
      <c r="F389" s="397"/>
      <c r="G389" s="44">
        <v>0</v>
      </c>
      <c r="H389" s="45">
        <v>0</v>
      </c>
      <c r="I389" s="40">
        <f t="shared" si="59"/>
        <v>0</v>
      </c>
    </row>
    <row r="390" spans="1:9" ht="15">
      <c r="A390" s="27" t="s">
        <v>24</v>
      </c>
      <c r="B390" s="41">
        <v>10.958399999999999</v>
      </c>
      <c r="C390" s="41">
        <v>0</v>
      </c>
      <c r="D390" s="41">
        <v>0</v>
      </c>
      <c r="E390" s="41">
        <v>0</v>
      </c>
      <c r="F390" s="397"/>
      <c r="G390" s="41">
        <v>0</v>
      </c>
      <c r="H390" s="42">
        <v>0</v>
      </c>
      <c r="I390" s="43">
        <f t="shared" si="59"/>
        <v>10.958399999999999</v>
      </c>
    </row>
    <row r="391" spans="1:9" ht="15.75" thickBot="1">
      <c r="A391" s="29" t="s">
        <v>25</v>
      </c>
      <c r="B391" s="44">
        <v>22.54322600635308</v>
      </c>
      <c r="C391" s="44">
        <v>2.8021492464121292E-2</v>
      </c>
      <c r="D391" s="44">
        <v>6.0930054230110624</v>
      </c>
      <c r="E391" s="44">
        <v>97.357249558352152</v>
      </c>
      <c r="F391" s="398"/>
      <c r="G391" s="44">
        <v>82.19529751981959</v>
      </c>
      <c r="H391" s="45">
        <v>0</v>
      </c>
      <c r="I391" s="40">
        <f t="shared" si="59"/>
        <v>208.21680000000001</v>
      </c>
    </row>
    <row r="392" spans="1:9" ht="15">
      <c r="A392" s="30" t="s">
        <v>26</v>
      </c>
      <c r="B392" s="46">
        <f>SUM(B371:B391)</f>
        <v>218.44018971818639</v>
      </c>
      <c r="C392" s="46">
        <f t="shared" ref="C392:D392" si="60">SUM(C371:C391)</f>
        <v>7.8224212423616963</v>
      </c>
      <c r="D392" s="46">
        <f t="shared" si="60"/>
        <v>442.52576915940574</v>
      </c>
      <c r="E392" s="46">
        <f>SUM(E371:E391)</f>
        <v>1041.1679252696952</v>
      </c>
      <c r="F392" s="46">
        <f t="shared" ref="F392:H392" si="61">SUM(F371:F391)</f>
        <v>0</v>
      </c>
      <c r="G392" s="46">
        <f t="shared" si="61"/>
        <v>82.19529751981959</v>
      </c>
      <c r="H392" s="47">
        <f t="shared" si="61"/>
        <v>0</v>
      </c>
      <c r="I392" s="48">
        <f>SUM(I371:I391)</f>
        <v>1792.1516029094687</v>
      </c>
    </row>
    <row r="393" spans="1:9" ht="15" thickBot="1">
      <c r="A393" s="31" t="s">
        <v>86</v>
      </c>
      <c r="B393" s="49">
        <f>IF($I392=0,"-",B392/$I392)</f>
        <v>0.12188711566787075</v>
      </c>
      <c r="C393" s="49">
        <f t="shared" ref="C393:H393" si="62">IF($I392=0,"-",C392/$I392)</f>
        <v>4.3648211622623811E-3</v>
      </c>
      <c r="D393" s="49">
        <f t="shared" si="62"/>
        <v>0.24692429392747089</v>
      </c>
      <c r="E393" s="49">
        <f t="shared" si="62"/>
        <v>0.5809597377696234</v>
      </c>
      <c r="F393" s="49">
        <f t="shared" si="62"/>
        <v>0</v>
      </c>
      <c r="G393" s="49">
        <f t="shared" si="62"/>
        <v>4.5864031472772522E-2</v>
      </c>
      <c r="H393" s="49">
        <f t="shared" si="62"/>
        <v>0</v>
      </c>
      <c r="I393" s="49">
        <f>SUM(B393:H393)</f>
        <v>1</v>
      </c>
    </row>
    <row r="394" spans="1:9" ht="15" thickBot="1">
      <c r="A394" s="32"/>
      <c r="B394" s="32"/>
      <c r="C394" s="32"/>
      <c r="D394" s="32"/>
      <c r="E394" s="32"/>
      <c r="F394" s="32"/>
      <c r="G394" s="32"/>
      <c r="H394" s="32"/>
      <c r="I394" s="32"/>
    </row>
    <row r="395" spans="1:9" ht="28.5">
      <c r="A395" s="410" t="s">
        <v>41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11" t="s">
        <v>41</v>
      </c>
      <c r="B396" s="386" t="s">
        <v>118</v>
      </c>
      <c r="C396" s="387"/>
      <c r="D396" s="387"/>
      <c r="E396" s="387"/>
      <c r="F396" s="387"/>
      <c r="G396" s="387"/>
      <c r="H396" s="387"/>
      <c r="I396" s="388"/>
    </row>
    <row r="397" spans="1:9" ht="15">
      <c r="A397" s="26" t="s">
        <v>7</v>
      </c>
      <c r="B397" s="38">
        <v>0</v>
      </c>
      <c r="C397" s="38">
        <v>0</v>
      </c>
      <c r="D397" s="38">
        <v>0</v>
      </c>
      <c r="E397" s="38">
        <v>0</v>
      </c>
      <c r="F397" s="396"/>
      <c r="G397" s="38">
        <v>0</v>
      </c>
      <c r="H397" s="39">
        <v>0</v>
      </c>
      <c r="I397" s="40">
        <f>SUM(B397:H397)</f>
        <v>0</v>
      </c>
    </row>
    <row r="398" spans="1:9" ht="15">
      <c r="A398" s="27" t="s">
        <v>8</v>
      </c>
      <c r="B398" s="41">
        <v>0</v>
      </c>
      <c r="C398" s="41">
        <v>0</v>
      </c>
      <c r="D398" s="41">
        <v>0</v>
      </c>
      <c r="E398" s="41">
        <v>0</v>
      </c>
      <c r="F398" s="397"/>
      <c r="G398" s="41">
        <v>0</v>
      </c>
      <c r="H398" s="42">
        <v>0</v>
      </c>
      <c r="I398" s="43">
        <f t="shared" ref="I398:I417" si="63">SUM(B398:H398)</f>
        <v>0</v>
      </c>
    </row>
    <row r="399" spans="1:9" ht="15">
      <c r="A399" s="28" t="s">
        <v>9</v>
      </c>
      <c r="B399" s="44">
        <v>0</v>
      </c>
      <c r="C399" s="44">
        <v>0</v>
      </c>
      <c r="D399" s="44">
        <v>0</v>
      </c>
      <c r="E399" s="44">
        <v>0</v>
      </c>
      <c r="F399" s="397"/>
      <c r="G399" s="44">
        <v>0</v>
      </c>
      <c r="H399" s="45">
        <v>0</v>
      </c>
      <c r="I399" s="40">
        <f t="shared" si="63"/>
        <v>0</v>
      </c>
    </row>
    <row r="400" spans="1:9" ht="15">
      <c r="A400" s="27" t="s">
        <v>10</v>
      </c>
      <c r="B400" s="41">
        <v>0</v>
      </c>
      <c r="C400" s="41">
        <v>0</v>
      </c>
      <c r="D400" s="41">
        <v>0</v>
      </c>
      <c r="E400" s="41">
        <v>0</v>
      </c>
      <c r="F400" s="397"/>
      <c r="G400" s="41">
        <v>0</v>
      </c>
      <c r="H400" s="42">
        <v>0</v>
      </c>
      <c r="I400" s="43">
        <f t="shared" si="63"/>
        <v>0</v>
      </c>
    </row>
    <row r="401" spans="1:9" ht="15">
      <c r="A401" s="28" t="s">
        <v>11</v>
      </c>
      <c r="B401" s="44">
        <v>0</v>
      </c>
      <c r="C401" s="44">
        <v>0</v>
      </c>
      <c r="D401" s="44">
        <v>0</v>
      </c>
      <c r="E401" s="44">
        <v>0</v>
      </c>
      <c r="F401" s="397"/>
      <c r="G401" s="44">
        <v>0</v>
      </c>
      <c r="H401" s="45">
        <v>0</v>
      </c>
      <c r="I401" s="40">
        <f t="shared" si="63"/>
        <v>0</v>
      </c>
    </row>
    <row r="402" spans="1:9" ht="15">
      <c r="A402" s="27" t="s">
        <v>12</v>
      </c>
      <c r="B402" s="41">
        <v>1.1594888158248395E-3</v>
      </c>
      <c r="C402" s="41">
        <v>0</v>
      </c>
      <c r="D402" s="41">
        <v>0</v>
      </c>
      <c r="E402" s="41">
        <v>0.21470052237604759</v>
      </c>
      <c r="F402" s="397"/>
      <c r="G402" s="41">
        <v>0</v>
      </c>
      <c r="H402" s="42">
        <v>0</v>
      </c>
      <c r="I402" s="43">
        <f t="shared" si="63"/>
        <v>0.21586001119187243</v>
      </c>
    </row>
    <row r="403" spans="1:9" ht="15">
      <c r="A403" s="28" t="s">
        <v>13</v>
      </c>
      <c r="B403" s="44">
        <v>0</v>
      </c>
      <c r="C403" s="44">
        <v>0</v>
      </c>
      <c r="D403" s="44">
        <v>0</v>
      </c>
      <c r="E403" s="44">
        <v>0</v>
      </c>
      <c r="F403" s="397"/>
      <c r="G403" s="44">
        <v>0</v>
      </c>
      <c r="H403" s="45">
        <v>0</v>
      </c>
      <c r="I403" s="40">
        <f t="shared" si="63"/>
        <v>0</v>
      </c>
    </row>
    <row r="404" spans="1:9" ht="15">
      <c r="A404" s="27" t="s">
        <v>14</v>
      </c>
      <c r="B404" s="41">
        <v>6.5958020651359908E-4</v>
      </c>
      <c r="C404" s="41">
        <v>0</v>
      </c>
      <c r="D404" s="41">
        <v>0</v>
      </c>
      <c r="E404" s="41">
        <v>2.0843017983764662</v>
      </c>
      <c r="F404" s="397"/>
      <c r="G404" s="41">
        <v>0</v>
      </c>
      <c r="H404" s="42">
        <v>0</v>
      </c>
      <c r="I404" s="43">
        <f t="shared" si="63"/>
        <v>2.0849613785829799</v>
      </c>
    </row>
    <row r="405" spans="1:9" ht="15">
      <c r="A405" s="28" t="s">
        <v>15</v>
      </c>
      <c r="B405" s="44">
        <v>0.51000189899927062</v>
      </c>
      <c r="C405" s="44">
        <v>0.10984336015000787</v>
      </c>
      <c r="D405" s="44">
        <v>0.78595474085072137</v>
      </c>
      <c r="E405" s="44">
        <v>0</v>
      </c>
      <c r="F405" s="397"/>
      <c r="G405" s="44">
        <v>0</v>
      </c>
      <c r="H405" s="45">
        <v>0</v>
      </c>
      <c r="I405" s="40">
        <f t="shared" si="63"/>
        <v>1.4057999999999997</v>
      </c>
    </row>
    <row r="406" spans="1:9" ht="15">
      <c r="A406" s="27" t="s">
        <v>16</v>
      </c>
      <c r="B406" s="41">
        <v>44.606798827274481</v>
      </c>
      <c r="C406" s="41">
        <v>70.355801356618613</v>
      </c>
      <c r="D406" s="41">
        <v>3.7399816106902004E-2</v>
      </c>
      <c r="E406" s="41">
        <v>0</v>
      </c>
      <c r="F406" s="397"/>
      <c r="G406" s="41">
        <v>0</v>
      </c>
      <c r="H406" s="42">
        <v>0</v>
      </c>
      <c r="I406" s="43">
        <f>SUM(B406:H406)</f>
        <v>115</v>
      </c>
    </row>
    <row r="407" spans="1:9" ht="15">
      <c r="A407" s="28" t="s">
        <v>17</v>
      </c>
      <c r="B407" s="44">
        <v>0</v>
      </c>
      <c r="C407" s="44">
        <v>0</v>
      </c>
      <c r="D407" s="44">
        <v>0</v>
      </c>
      <c r="E407" s="44">
        <v>0</v>
      </c>
      <c r="F407" s="397"/>
      <c r="G407" s="44">
        <v>0</v>
      </c>
      <c r="H407" s="45">
        <v>0</v>
      </c>
      <c r="I407" s="40">
        <f>SUM(B407:H407)</f>
        <v>0</v>
      </c>
    </row>
    <row r="408" spans="1:9" ht="15">
      <c r="A408" s="27" t="s">
        <v>18</v>
      </c>
      <c r="B408" s="41">
        <v>0</v>
      </c>
      <c r="C408" s="41">
        <v>0</v>
      </c>
      <c r="D408" s="41">
        <v>0</v>
      </c>
      <c r="E408" s="41">
        <v>0</v>
      </c>
      <c r="F408" s="397"/>
      <c r="G408" s="41">
        <v>0</v>
      </c>
      <c r="H408" s="42">
        <v>0</v>
      </c>
      <c r="I408" s="43">
        <f t="shared" si="63"/>
        <v>0</v>
      </c>
    </row>
    <row r="409" spans="1:9" ht="15">
      <c r="A409" s="28" t="s">
        <v>139</v>
      </c>
      <c r="B409" s="44">
        <v>58.038588229729136</v>
      </c>
      <c r="C409" s="44">
        <v>175.44717455824053</v>
      </c>
      <c r="D409" s="44">
        <v>24.960335338784258</v>
      </c>
      <c r="E409" s="44">
        <v>3.5539018732460947</v>
      </c>
      <c r="F409" s="397"/>
      <c r="G409" s="44">
        <v>0</v>
      </c>
      <c r="H409" s="45">
        <v>0</v>
      </c>
      <c r="I409" s="40">
        <f>SUM(B409:H409)</f>
        <v>262</v>
      </c>
    </row>
    <row r="410" spans="1:9" ht="15">
      <c r="A410" s="27" t="s">
        <v>19</v>
      </c>
      <c r="B410" s="41">
        <v>0</v>
      </c>
      <c r="C410" s="41">
        <v>0</v>
      </c>
      <c r="D410" s="41">
        <v>0</v>
      </c>
      <c r="E410" s="41">
        <v>0</v>
      </c>
      <c r="F410" s="397"/>
      <c r="G410" s="41">
        <v>0</v>
      </c>
      <c r="H410" s="42">
        <v>0</v>
      </c>
      <c r="I410" s="43">
        <f>SUM(B410:H410)</f>
        <v>0</v>
      </c>
    </row>
    <row r="411" spans="1:9" ht="15">
      <c r="A411" s="28" t="s">
        <v>20</v>
      </c>
      <c r="B411" s="44">
        <v>0</v>
      </c>
      <c r="C411" s="44">
        <v>0</v>
      </c>
      <c r="D411" s="44">
        <v>0</v>
      </c>
      <c r="E411" s="44">
        <v>0</v>
      </c>
      <c r="F411" s="397"/>
      <c r="G411" s="44">
        <v>0</v>
      </c>
      <c r="H411" s="45">
        <v>0</v>
      </c>
      <c r="I411" s="40">
        <f t="shared" si="63"/>
        <v>0</v>
      </c>
    </row>
    <row r="412" spans="1:9" ht="15">
      <c r="A412" s="27" t="s">
        <v>21</v>
      </c>
      <c r="B412" s="41">
        <v>0</v>
      </c>
      <c r="C412" s="41">
        <v>0</v>
      </c>
      <c r="D412" s="41">
        <v>0</v>
      </c>
      <c r="E412" s="41">
        <v>0</v>
      </c>
      <c r="F412" s="397"/>
      <c r="G412" s="41">
        <v>0</v>
      </c>
      <c r="H412" s="42">
        <v>0</v>
      </c>
      <c r="I412" s="43">
        <f>SUM(B412:H412)</f>
        <v>0</v>
      </c>
    </row>
    <row r="413" spans="1:9" ht="15">
      <c r="A413" s="29" t="s">
        <v>59</v>
      </c>
      <c r="B413" s="44">
        <v>0</v>
      </c>
      <c r="C413" s="44">
        <v>0</v>
      </c>
      <c r="D413" s="44">
        <v>0</v>
      </c>
      <c r="E413" s="44">
        <v>0</v>
      </c>
      <c r="F413" s="397"/>
      <c r="G413" s="44">
        <v>0</v>
      </c>
      <c r="H413" s="45">
        <v>0</v>
      </c>
      <c r="I413" s="40">
        <f t="shared" si="63"/>
        <v>0</v>
      </c>
    </row>
    <row r="414" spans="1:9" ht="15">
      <c r="A414" s="27" t="s">
        <v>22</v>
      </c>
      <c r="B414" s="41">
        <v>0</v>
      </c>
      <c r="C414" s="41">
        <v>0</v>
      </c>
      <c r="D414" s="41">
        <v>0</v>
      </c>
      <c r="E414" s="41">
        <v>0</v>
      </c>
      <c r="F414" s="397"/>
      <c r="G414" s="41">
        <v>0</v>
      </c>
      <c r="H414" s="42">
        <v>0</v>
      </c>
      <c r="I414" s="43">
        <f t="shared" si="63"/>
        <v>0</v>
      </c>
    </row>
    <row r="415" spans="1:9" ht="15">
      <c r="A415" s="29" t="s">
        <v>23</v>
      </c>
      <c r="B415" s="44">
        <v>0</v>
      </c>
      <c r="C415" s="44">
        <v>0</v>
      </c>
      <c r="D415" s="44">
        <v>0</v>
      </c>
      <c r="E415" s="44">
        <v>0</v>
      </c>
      <c r="F415" s="397"/>
      <c r="G415" s="44">
        <v>0</v>
      </c>
      <c r="H415" s="45">
        <v>0</v>
      </c>
      <c r="I415" s="40">
        <f t="shared" si="63"/>
        <v>0</v>
      </c>
    </row>
    <row r="416" spans="1:9" ht="15">
      <c r="A416" s="27" t="s">
        <v>24</v>
      </c>
      <c r="B416" s="41">
        <v>88.948800000000006</v>
      </c>
      <c r="C416" s="41">
        <v>0</v>
      </c>
      <c r="D416" s="41">
        <v>0</v>
      </c>
      <c r="E416" s="41">
        <v>0</v>
      </c>
      <c r="F416" s="397"/>
      <c r="G416" s="41">
        <v>0</v>
      </c>
      <c r="H416" s="42">
        <v>0</v>
      </c>
      <c r="I416" s="43">
        <f t="shared" si="63"/>
        <v>88.948800000000006</v>
      </c>
    </row>
    <row r="417" spans="1:9" ht="15.75" thickBot="1">
      <c r="A417" s="29" t="s">
        <v>25</v>
      </c>
      <c r="B417" s="44">
        <v>10.130783107434162</v>
      </c>
      <c r="C417" s="44">
        <v>4.7737614401101682</v>
      </c>
      <c r="D417" s="44">
        <v>0.29436284791477124</v>
      </c>
      <c r="E417" s="44">
        <v>381.99945483872466</v>
      </c>
      <c r="F417" s="398"/>
      <c r="G417" s="44">
        <v>69.894437765816249</v>
      </c>
      <c r="H417" s="45">
        <v>0</v>
      </c>
      <c r="I417" s="40">
        <f t="shared" si="63"/>
        <v>467.09280000000001</v>
      </c>
    </row>
    <row r="418" spans="1:9" ht="15">
      <c r="A418" s="30" t="s">
        <v>26</v>
      </c>
      <c r="B418" s="46">
        <f>SUM(B397:B417)</f>
        <v>202.23679113245939</v>
      </c>
      <c r="C418" s="46">
        <f t="shared" ref="C418:H418" si="64">SUM(C397:C417)</f>
        <v>250.68658071511933</v>
      </c>
      <c r="D418" s="46">
        <f t="shared" si="64"/>
        <v>26.078052743656656</v>
      </c>
      <c r="E418" s="46">
        <f t="shared" si="64"/>
        <v>387.85235903272326</v>
      </c>
      <c r="F418" s="46">
        <f t="shared" si="64"/>
        <v>0</v>
      </c>
      <c r="G418" s="46">
        <f t="shared" si="64"/>
        <v>69.894437765816249</v>
      </c>
      <c r="H418" s="47">
        <f t="shared" si="64"/>
        <v>0</v>
      </c>
      <c r="I418" s="48">
        <f>SUM(I397:I417)</f>
        <v>936.74822138977493</v>
      </c>
    </row>
    <row r="419" spans="1:9" ht="15" thickBot="1">
      <c r="A419" s="31" t="s">
        <v>86</v>
      </c>
      <c r="B419" s="49">
        <f>IF($I418=0,"-",B418/$I418)</f>
        <v>0.21589236735610512</v>
      </c>
      <c r="C419" s="49">
        <f t="shared" ref="C419:H419" si="65">IF($I418=0,"-",C418/$I418)</f>
        <v>0.26761361803622818</v>
      </c>
      <c r="D419" s="49">
        <f t="shared" si="65"/>
        <v>2.7838913539613486E-2</v>
      </c>
      <c r="E419" s="49">
        <f t="shared" si="65"/>
        <v>0.41404120144183371</v>
      </c>
      <c r="F419" s="49">
        <f t="shared" si="65"/>
        <v>0</v>
      </c>
      <c r="G419" s="49">
        <f t="shared" si="65"/>
        <v>7.4613899626219435E-2</v>
      </c>
      <c r="H419" s="49">
        <f t="shared" si="65"/>
        <v>0</v>
      </c>
      <c r="I419" s="49">
        <f>SUM(B419:H419)</f>
        <v>0.99999999999999989</v>
      </c>
    </row>
    <row r="420" spans="1:9" ht="15" thickBot="1">
      <c r="A420" s="32"/>
      <c r="B420" s="32"/>
      <c r="C420" s="32"/>
      <c r="D420" s="32"/>
      <c r="E420" s="32"/>
      <c r="F420" s="32"/>
      <c r="G420" s="32"/>
      <c r="H420" s="32"/>
      <c r="I420" s="32"/>
    </row>
    <row r="421" spans="1:9" ht="28.5">
      <c r="A421" s="410" t="s">
        <v>42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11" t="s">
        <v>42</v>
      </c>
      <c r="B422" s="386" t="s">
        <v>117</v>
      </c>
      <c r="C422" s="387"/>
      <c r="D422" s="387"/>
      <c r="E422" s="387"/>
      <c r="F422" s="387"/>
      <c r="G422" s="387"/>
      <c r="H422" s="387"/>
      <c r="I422" s="388"/>
    </row>
    <row r="423" spans="1:9" ht="15">
      <c r="A423" s="26" t="s">
        <v>7</v>
      </c>
      <c r="B423" s="38">
        <v>0</v>
      </c>
      <c r="C423" s="38">
        <v>0</v>
      </c>
      <c r="D423" s="38">
        <v>0</v>
      </c>
      <c r="E423" s="38">
        <v>0</v>
      </c>
      <c r="F423" s="396"/>
      <c r="G423" s="38">
        <v>0</v>
      </c>
      <c r="H423" s="39">
        <v>0</v>
      </c>
      <c r="I423" s="40">
        <f>SUM(B423:H423)</f>
        <v>0</v>
      </c>
    </row>
    <row r="424" spans="1:9" ht="15">
      <c r="A424" s="27" t="s">
        <v>8</v>
      </c>
      <c r="B424" s="41">
        <v>0</v>
      </c>
      <c r="C424" s="41">
        <v>0</v>
      </c>
      <c r="D424" s="41">
        <v>0</v>
      </c>
      <c r="E424" s="41">
        <v>0</v>
      </c>
      <c r="F424" s="397"/>
      <c r="G424" s="41">
        <v>0</v>
      </c>
      <c r="H424" s="42">
        <v>0</v>
      </c>
      <c r="I424" s="43">
        <f t="shared" ref="I424:I443" si="66">SUM(B424:H424)</f>
        <v>0</v>
      </c>
    </row>
    <row r="425" spans="1:9" ht="15">
      <c r="A425" s="28" t="s">
        <v>9</v>
      </c>
      <c r="B425" s="44">
        <v>0</v>
      </c>
      <c r="C425" s="44">
        <v>0</v>
      </c>
      <c r="D425" s="44">
        <v>0</v>
      </c>
      <c r="E425" s="44">
        <v>0</v>
      </c>
      <c r="F425" s="397"/>
      <c r="G425" s="44">
        <v>0</v>
      </c>
      <c r="H425" s="45">
        <v>0</v>
      </c>
      <c r="I425" s="40">
        <f t="shared" si="66"/>
        <v>0</v>
      </c>
    </row>
    <row r="426" spans="1:9" ht="15">
      <c r="A426" s="27" t="s">
        <v>10</v>
      </c>
      <c r="B426" s="41">
        <v>0</v>
      </c>
      <c r="C426" s="41">
        <v>0</v>
      </c>
      <c r="D426" s="41">
        <v>0</v>
      </c>
      <c r="E426" s="41">
        <v>0</v>
      </c>
      <c r="F426" s="397"/>
      <c r="G426" s="41">
        <v>0</v>
      </c>
      <c r="H426" s="42">
        <v>0</v>
      </c>
      <c r="I426" s="43">
        <f t="shared" si="66"/>
        <v>0</v>
      </c>
    </row>
    <row r="427" spans="1:9" ht="15">
      <c r="A427" s="28" t="s">
        <v>11</v>
      </c>
      <c r="B427" s="44">
        <v>0</v>
      </c>
      <c r="C427" s="44">
        <v>0</v>
      </c>
      <c r="D427" s="44">
        <v>0</v>
      </c>
      <c r="E427" s="44">
        <v>0</v>
      </c>
      <c r="F427" s="397"/>
      <c r="G427" s="44">
        <v>0</v>
      </c>
      <c r="H427" s="45">
        <v>0</v>
      </c>
      <c r="I427" s="40">
        <f t="shared" si="66"/>
        <v>0</v>
      </c>
    </row>
    <row r="428" spans="1:9" ht="15">
      <c r="A428" s="27" t="s">
        <v>12</v>
      </c>
      <c r="B428" s="41">
        <v>0</v>
      </c>
      <c r="C428" s="41">
        <v>0</v>
      </c>
      <c r="D428" s="41">
        <v>0</v>
      </c>
      <c r="E428" s="41">
        <v>0</v>
      </c>
      <c r="F428" s="397"/>
      <c r="G428" s="41">
        <v>0</v>
      </c>
      <c r="H428" s="42">
        <v>0</v>
      </c>
      <c r="I428" s="43">
        <f t="shared" si="66"/>
        <v>0</v>
      </c>
    </row>
    <row r="429" spans="1:9" ht="15">
      <c r="A429" s="28" t="s">
        <v>13</v>
      </c>
      <c r="B429" s="44">
        <v>0</v>
      </c>
      <c r="C429" s="44">
        <v>0</v>
      </c>
      <c r="D429" s="44">
        <v>0</v>
      </c>
      <c r="E429" s="44">
        <v>0</v>
      </c>
      <c r="F429" s="397"/>
      <c r="G429" s="44">
        <v>0</v>
      </c>
      <c r="H429" s="45">
        <v>0</v>
      </c>
      <c r="I429" s="40">
        <f t="shared" si="66"/>
        <v>0</v>
      </c>
    </row>
    <row r="430" spans="1:9" ht="15">
      <c r="A430" s="27" t="s">
        <v>14</v>
      </c>
      <c r="B430" s="41">
        <v>0</v>
      </c>
      <c r="C430" s="41">
        <v>0</v>
      </c>
      <c r="D430" s="41">
        <v>0</v>
      </c>
      <c r="E430" s="41">
        <v>0.633799381285859</v>
      </c>
      <c r="F430" s="397"/>
      <c r="G430" s="41">
        <v>0</v>
      </c>
      <c r="H430" s="42">
        <v>0</v>
      </c>
      <c r="I430" s="43">
        <f t="shared" si="66"/>
        <v>0.633799381285859</v>
      </c>
    </row>
    <row r="431" spans="1:9" ht="15">
      <c r="A431" s="28" t="s">
        <v>15</v>
      </c>
      <c r="B431" s="44">
        <v>2.1457929553245023</v>
      </c>
      <c r="C431" s="44">
        <v>0.95178909073775209</v>
      </c>
      <c r="D431" s="44">
        <v>1.1624179539377451</v>
      </c>
      <c r="E431" s="44">
        <v>0</v>
      </c>
      <c r="F431" s="397"/>
      <c r="G431" s="44">
        <v>0</v>
      </c>
      <c r="H431" s="45">
        <v>0</v>
      </c>
      <c r="I431" s="40">
        <f t="shared" si="66"/>
        <v>4.26</v>
      </c>
    </row>
    <row r="432" spans="1:9" ht="15">
      <c r="A432" s="27" t="s">
        <v>16</v>
      </c>
      <c r="B432" s="41">
        <v>232.90808146581182</v>
      </c>
      <c r="C432" s="41">
        <v>24.518140829356071</v>
      </c>
      <c r="D432" s="41">
        <v>81.573777704832096</v>
      </c>
      <c r="E432" s="41">
        <v>0</v>
      </c>
      <c r="F432" s="397"/>
      <c r="G432" s="41">
        <v>0</v>
      </c>
      <c r="H432" s="42">
        <v>0</v>
      </c>
      <c r="I432" s="43">
        <f>SUM(B432:H432)</f>
        <v>339</v>
      </c>
    </row>
    <row r="433" spans="1:9" ht="15">
      <c r="A433" s="28" t="s">
        <v>17</v>
      </c>
      <c r="B433" s="44">
        <v>0</v>
      </c>
      <c r="C433" s="44">
        <v>0</v>
      </c>
      <c r="D433" s="44">
        <v>6.9971516081049794</v>
      </c>
      <c r="E433" s="44">
        <v>2.8483918950206267E-3</v>
      </c>
      <c r="F433" s="397"/>
      <c r="G433" s="44">
        <v>0</v>
      </c>
      <c r="H433" s="45">
        <v>0</v>
      </c>
      <c r="I433" s="40">
        <f>SUM(B433:H433)</f>
        <v>7</v>
      </c>
    </row>
    <row r="434" spans="1:9" ht="15">
      <c r="A434" s="27" t="s">
        <v>18</v>
      </c>
      <c r="B434" s="41">
        <v>0</v>
      </c>
      <c r="C434" s="41">
        <v>0</v>
      </c>
      <c r="D434" s="41">
        <v>0</v>
      </c>
      <c r="E434" s="41">
        <v>0</v>
      </c>
      <c r="F434" s="397"/>
      <c r="G434" s="41">
        <v>0</v>
      </c>
      <c r="H434" s="42">
        <v>0</v>
      </c>
      <c r="I434" s="43">
        <f t="shared" si="66"/>
        <v>0</v>
      </c>
    </row>
    <row r="435" spans="1:9" ht="15">
      <c r="A435" s="28" t="s">
        <v>139</v>
      </c>
      <c r="B435" s="44">
        <v>204.0098174051119</v>
      </c>
      <c r="C435" s="44">
        <v>163.94381146038077</v>
      </c>
      <c r="D435" s="44">
        <v>76.81475263730276</v>
      </c>
      <c r="E435" s="44">
        <v>25.231618497204572</v>
      </c>
      <c r="F435" s="397"/>
      <c r="G435" s="44">
        <v>0</v>
      </c>
      <c r="H435" s="45">
        <v>0</v>
      </c>
      <c r="I435" s="40">
        <f>SUM(B435:H435)</f>
        <v>470</v>
      </c>
    </row>
    <row r="436" spans="1:9" ht="15">
      <c r="A436" s="27" t="s">
        <v>19</v>
      </c>
      <c r="B436" s="41">
        <v>0</v>
      </c>
      <c r="C436" s="41">
        <v>0</v>
      </c>
      <c r="D436" s="41">
        <v>0</v>
      </c>
      <c r="E436" s="41">
        <v>0</v>
      </c>
      <c r="F436" s="397"/>
      <c r="G436" s="41">
        <v>0</v>
      </c>
      <c r="H436" s="42">
        <v>0</v>
      </c>
      <c r="I436" s="43">
        <f>SUM(B436:H436)</f>
        <v>0</v>
      </c>
    </row>
    <row r="437" spans="1:9" ht="15">
      <c r="A437" s="28" t="s">
        <v>20</v>
      </c>
      <c r="B437" s="44">
        <v>0</v>
      </c>
      <c r="C437" s="44">
        <v>0</v>
      </c>
      <c r="D437" s="44">
        <v>0</v>
      </c>
      <c r="E437" s="44">
        <v>0</v>
      </c>
      <c r="F437" s="397"/>
      <c r="G437" s="44">
        <v>0</v>
      </c>
      <c r="H437" s="45">
        <v>0</v>
      </c>
      <c r="I437" s="40">
        <f t="shared" si="66"/>
        <v>0</v>
      </c>
    </row>
    <row r="438" spans="1:9" ht="15">
      <c r="A438" s="27" t="s">
        <v>21</v>
      </c>
      <c r="B438" s="41">
        <v>23.599206913229423</v>
      </c>
      <c r="C438" s="41">
        <v>0.27581101741583475</v>
      </c>
      <c r="D438" s="41">
        <v>14.124982069354736</v>
      </c>
      <c r="E438" s="41">
        <v>0</v>
      </c>
      <c r="F438" s="397"/>
      <c r="G438" s="41">
        <v>0</v>
      </c>
      <c r="H438" s="42">
        <v>0</v>
      </c>
      <c r="I438" s="43">
        <f>SUM(B438:H438)</f>
        <v>37.999999999999993</v>
      </c>
    </row>
    <row r="439" spans="1:9" ht="15">
      <c r="A439" s="29" t="s">
        <v>59</v>
      </c>
      <c r="B439" s="44">
        <v>29.589495758855822</v>
      </c>
      <c r="C439" s="44">
        <v>1.9616817107453217</v>
      </c>
      <c r="D439" s="44">
        <v>22.448822530398857</v>
      </c>
      <c r="E439" s="44">
        <v>0</v>
      </c>
      <c r="F439" s="397"/>
      <c r="G439" s="44">
        <v>0</v>
      </c>
      <c r="H439" s="45">
        <v>0</v>
      </c>
      <c r="I439" s="40">
        <f t="shared" si="66"/>
        <v>54</v>
      </c>
    </row>
    <row r="440" spans="1:9" ht="15">
      <c r="A440" s="27" t="s">
        <v>22</v>
      </c>
      <c r="B440" s="41">
        <v>2.0239643145589072</v>
      </c>
      <c r="C440" s="41">
        <v>6.9164615426065739E-3</v>
      </c>
      <c r="D440" s="41">
        <v>10.969119223898488</v>
      </c>
      <c r="E440" s="41">
        <v>0</v>
      </c>
      <c r="F440" s="397"/>
      <c r="G440" s="41">
        <v>0</v>
      </c>
      <c r="H440" s="42">
        <v>0</v>
      </c>
      <c r="I440" s="43">
        <f t="shared" si="66"/>
        <v>13.000000000000002</v>
      </c>
    </row>
    <row r="441" spans="1:9" ht="15">
      <c r="A441" s="29" t="s">
        <v>23</v>
      </c>
      <c r="B441" s="44">
        <v>5.802508123770485</v>
      </c>
      <c r="C441" s="44">
        <v>0</v>
      </c>
      <c r="D441" s="44">
        <v>0</v>
      </c>
      <c r="E441" s="44">
        <v>0</v>
      </c>
      <c r="F441" s="397"/>
      <c r="G441" s="44">
        <v>0</v>
      </c>
      <c r="H441" s="45">
        <v>0</v>
      </c>
      <c r="I441" s="40">
        <f t="shared" si="66"/>
        <v>5.802508123770485</v>
      </c>
    </row>
    <row r="442" spans="1:9" ht="15">
      <c r="A442" s="27" t="s">
        <v>24</v>
      </c>
      <c r="B442" s="41">
        <v>25.394749535588307</v>
      </c>
      <c r="C442" s="41">
        <v>6.2868963712481699E-2</v>
      </c>
      <c r="D442" s="41">
        <v>5.0667815006992107</v>
      </c>
      <c r="E442" s="41">
        <v>0</v>
      </c>
      <c r="F442" s="397"/>
      <c r="G442" s="41">
        <v>0</v>
      </c>
      <c r="H442" s="42">
        <v>0</v>
      </c>
      <c r="I442" s="43">
        <f t="shared" si="66"/>
        <v>30.5244</v>
      </c>
    </row>
    <row r="443" spans="1:9" ht="15.75" thickBot="1">
      <c r="A443" s="29" t="s">
        <v>25</v>
      </c>
      <c r="B443" s="54">
        <v>103.29526014585512</v>
      </c>
      <c r="C443" s="54">
        <v>0.35249754087919571</v>
      </c>
      <c r="D443" s="54">
        <v>381.2908497054666</v>
      </c>
      <c r="E443" s="54">
        <v>1961.2864396861592</v>
      </c>
      <c r="F443" s="398"/>
      <c r="G443" s="44">
        <v>259.93373871455611</v>
      </c>
      <c r="H443" s="45">
        <v>0.98721420708377594</v>
      </c>
      <c r="I443" s="40">
        <f t="shared" si="66"/>
        <v>2707.1460000000002</v>
      </c>
    </row>
    <row r="444" spans="1:9" ht="15">
      <c r="A444" s="30" t="s">
        <v>26</v>
      </c>
      <c r="B444" s="46">
        <f>SUM(B423:B443)</f>
        <v>628.76887661810633</v>
      </c>
      <c r="C444" s="46">
        <f t="shared" ref="C444:H444" si="67">SUM(C423:C443)</f>
        <v>192.07351707477002</v>
      </c>
      <c r="D444" s="46">
        <f t="shared" si="67"/>
        <v>600.4486549339955</v>
      </c>
      <c r="E444" s="46">
        <f t="shared" si="67"/>
        <v>1987.1547059565446</v>
      </c>
      <c r="F444" s="46">
        <f t="shared" si="67"/>
        <v>0</v>
      </c>
      <c r="G444" s="46">
        <f t="shared" si="67"/>
        <v>259.93373871455611</v>
      </c>
      <c r="H444" s="47">
        <f t="shared" si="67"/>
        <v>0.98721420708377594</v>
      </c>
      <c r="I444" s="48">
        <f>SUM(I423:I443)</f>
        <v>3669.3667075050566</v>
      </c>
    </row>
    <row r="445" spans="1:9" ht="15" thickBot="1">
      <c r="A445" s="31" t="s">
        <v>86</v>
      </c>
      <c r="B445" s="49">
        <f>IF($I444=0,"-",B444/$I444)</f>
        <v>0.17135623848444148</v>
      </c>
      <c r="C445" s="49">
        <f t="shared" ref="C445:H445" si="68">IF($I444=0,"-",C444/$I444)</f>
        <v>5.2345140833680311E-2</v>
      </c>
      <c r="D445" s="49">
        <f t="shared" si="68"/>
        <v>0.16363822501192954</v>
      </c>
      <c r="E445" s="49">
        <f t="shared" si="68"/>
        <v>0.54155249784442705</v>
      </c>
      <c r="F445" s="49">
        <f t="shared" si="68"/>
        <v>0</v>
      </c>
      <c r="G445" s="49">
        <f t="shared" si="68"/>
        <v>7.0838855703058104E-2</v>
      </c>
      <c r="H445" s="49">
        <f t="shared" si="68"/>
        <v>2.6904212246342118E-4</v>
      </c>
      <c r="I445" s="49">
        <f>SUM(B445:H445)</f>
        <v>0.99999999999999989</v>
      </c>
    </row>
    <row r="446" spans="1:9" ht="15" thickBot="1">
      <c r="A446" s="32"/>
      <c r="B446" s="32"/>
      <c r="C446" s="32"/>
      <c r="D446" s="32"/>
      <c r="E446" s="32"/>
      <c r="F446" s="32"/>
      <c r="G446" s="32"/>
      <c r="H446" s="32"/>
      <c r="I446" s="32"/>
    </row>
    <row r="447" spans="1:9" ht="28.5">
      <c r="A447" s="406" t="s">
        <v>43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07" t="s">
        <v>43</v>
      </c>
      <c r="B448" s="386" t="s">
        <v>117</v>
      </c>
      <c r="C448" s="387"/>
      <c r="D448" s="387"/>
      <c r="E448" s="387"/>
      <c r="F448" s="387"/>
      <c r="G448" s="387"/>
      <c r="H448" s="387"/>
      <c r="I448" s="388"/>
    </row>
    <row r="449" spans="1:9" ht="15">
      <c r="A449" s="26" t="s">
        <v>7</v>
      </c>
      <c r="B449" s="377"/>
      <c r="C449" s="378"/>
      <c r="D449" s="378"/>
      <c r="E449" s="379"/>
      <c r="F449" s="38">
        <v>0</v>
      </c>
      <c r="G449" s="377"/>
      <c r="H449" s="379"/>
      <c r="I449" s="40">
        <f>SUM(B449:H449)</f>
        <v>0</v>
      </c>
    </row>
    <row r="450" spans="1:9" ht="15">
      <c r="A450" s="27" t="s">
        <v>8</v>
      </c>
      <c r="B450" s="380"/>
      <c r="C450" s="381"/>
      <c r="D450" s="381"/>
      <c r="E450" s="382"/>
      <c r="F450" s="41">
        <v>0</v>
      </c>
      <c r="G450" s="380"/>
      <c r="H450" s="382"/>
      <c r="I450" s="43">
        <f t="shared" ref="I450:I469" si="69">SUM(B450:H450)</f>
        <v>0</v>
      </c>
    </row>
    <row r="451" spans="1:9" ht="15">
      <c r="A451" s="28" t="s">
        <v>9</v>
      </c>
      <c r="B451" s="380"/>
      <c r="C451" s="381"/>
      <c r="D451" s="381"/>
      <c r="E451" s="382"/>
      <c r="F451" s="44">
        <v>0</v>
      </c>
      <c r="G451" s="380"/>
      <c r="H451" s="382"/>
      <c r="I451" s="40">
        <f t="shared" si="69"/>
        <v>0</v>
      </c>
    </row>
    <row r="452" spans="1:9" ht="15">
      <c r="A452" s="27" t="s">
        <v>10</v>
      </c>
      <c r="B452" s="380"/>
      <c r="C452" s="381"/>
      <c r="D452" s="381"/>
      <c r="E452" s="382"/>
      <c r="F452" s="41">
        <v>0</v>
      </c>
      <c r="G452" s="380"/>
      <c r="H452" s="382"/>
      <c r="I452" s="43">
        <f t="shared" si="69"/>
        <v>0</v>
      </c>
    </row>
    <row r="453" spans="1:9" ht="15">
      <c r="A453" s="28" t="s">
        <v>11</v>
      </c>
      <c r="B453" s="380"/>
      <c r="C453" s="381"/>
      <c r="D453" s="381"/>
      <c r="E453" s="382"/>
      <c r="F453" s="44">
        <v>0</v>
      </c>
      <c r="G453" s="380"/>
      <c r="H453" s="382"/>
      <c r="I453" s="40">
        <f t="shared" si="69"/>
        <v>0</v>
      </c>
    </row>
    <row r="454" spans="1:9" ht="15">
      <c r="A454" s="27" t="s">
        <v>12</v>
      </c>
      <c r="B454" s="380"/>
      <c r="C454" s="381"/>
      <c r="D454" s="381"/>
      <c r="E454" s="382"/>
      <c r="F454" s="41">
        <v>0</v>
      </c>
      <c r="G454" s="380"/>
      <c r="H454" s="382"/>
      <c r="I454" s="43">
        <f t="shared" si="69"/>
        <v>0</v>
      </c>
    </row>
    <row r="455" spans="1:9" ht="15">
      <c r="A455" s="28" t="s">
        <v>13</v>
      </c>
      <c r="B455" s="380"/>
      <c r="C455" s="381"/>
      <c r="D455" s="381"/>
      <c r="E455" s="382"/>
      <c r="F455" s="44">
        <v>0</v>
      </c>
      <c r="G455" s="380"/>
      <c r="H455" s="382"/>
      <c r="I455" s="40">
        <f t="shared" si="69"/>
        <v>0</v>
      </c>
    </row>
    <row r="456" spans="1:9" ht="15">
      <c r="A456" s="27" t="s">
        <v>14</v>
      </c>
      <c r="B456" s="380"/>
      <c r="C456" s="381"/>
      <c r="D456" s="381"/>
      <c r="E456" s="382"/>
      <c r="F456" s="41">
        <v>293.38965682541925</v>
      </c>
      <c r="G456" s="380"/>
      <c r="H456" s="382"/>
      <c r="I456" s="43">
        <f t="shared" si="69"/>
        <v>293.38965682541925</v>
      </c>
    </row>
    <row r="457" spans="1:9" ht="15">
      <c r="A457" s="28" t="s">
        <v>15</v>
      </c>
      <c r="B457" s="380"/>
      <c r="C457" s="381"/>
      <c r="D457" s="381"/>
      <c r="E457" s="382"/>
      <c r="F457" s="44">
        <v>0</v>
      </c>
      <c r="G457" s="380"/>
      <c r="H457" s="382"/>
      <c r="I457" s="40">
        <f t="shared" si="69"/>
        <v>0</v>
      </c>
    </row>
    <row r="458" spans="1:9" ht="15">
      <c r="A458" s="27" t="s">
        <v>16</v>
      </c>
      <c r="B458" s="380"/>
      <c r="C458" s="381"/>
      <c r="D458" s="381"/>
      <c r="E458" s="382"/>
      <c r="F458" s="41">
        <v>0</v>
      </c>
      <c r="G458" s="380"/>
      <c r="H458" s="382"/>
      <c r="I458" s="43">
        <f>SUM(B458:H458)</f>
        <v>0</v>
      </c>
    </row>
    <row r="459" spans="1:9" ht="15">
      <c r="A459" s="28" t="s">
        <v>17</v>
      </c>
      <c r="B459" s="380"/>
      <c r="C459" s="381"/>
      <c r="D459" s="381"/>
      <c r="E459" s="382"/>
      <c r="F459" s="44">
        <v>0</v>
      </c>
      <c r="G459" s="380"/>
      <c r="H459" s="382"/>
      <c r="I459" s="40">
        <f>SUM(B459:H459)</f>
        <v>0</v>
      </c>
    </row>
    <row r="460" spans="1:9" ht="15">
      <c r="A460" s="27" t="s">
        <v>18</v>
      </c>
      <c r="B460" s="380"/>
      <c r="C460" s="381"/>
      <c r="D460" s="381"/>
      <c r="E460" s="382"/>
      <c r="F460" s="41">
        <v>0</v>
      </c>
      <c r="G460" s="380"/>
      <c r="H460" s="382"/>
      <c r="I460" s="43">
        <f t="shared" si="69"/>
        <v>0</v>
      </c>
    </row>
    <row r="461" spans="1:9" ht="15">
      <c r="A461" s="28" t="s">
        <v>139</v>
      </c>
      <c r="B461" s="380"/>
      <c r="C461" s="381"/>
      <c r="D461" s="381"/>
      <c r="E461" s="382"/>
      <c r="F461" s="44">
        <v>0</v>
      </c>
      <c r="G461" s="380"/>
      <c r="H461" s="382"/>
      <c r="I461" s="40">
        <f>SUM(B461:H461)</f>
        <v>0</v>
      </c>
    </row>
    <row r="462" spans="1:9" ht="15">
      <c r="A462" s="27" t="s">
        <v>19</v>
      </c>
      <c r="B462" s="380"/>
      <c r="C462" s="381"/>
      <c r="D462" s="381"/>
      <c r="E462" s="382"/>
      <c r="F462" s="41">
        <v>0</v>
      </c>
      <c r="G462" s="380"/>
      <c r="H462" s="382"/>
      <c r="I462" s="43">
        <f>SUM(B462:H462)</f>
        <v>0</v>
      </c>
    </row>
    <row r="463" spans="1:9" ht="15">
      <c r="A463" s="28" t="s">
        <v>20</v>
      </c>
      <c r="B463" s="380"/>
      <c r="C463" s="381"/>
      <c r="D463" s="381"/>
      <c r="E463" s="382"/>
      <c r="F463" s="44">
        <v>0</v>
      </c>
      <c r="G463" s="380"/>
      <c r="H463" s="382"/>
      <c r="I463" s="40">
        <f t="shared" si="69"/>
        <v>0</v>
      </c>
    </row>
    <row r="464" spans="1:9" ht="15">
      <c r="A464" s="27" t="s">
        <v>21</v>
      </c>
      <c r="B464" s="380"/>
      <c r="C464" s="381"/>
      <c r="D464" s="381"/>
      <c r="E464" s="382"/>
      <c r="F464" s="41">
        <v>0</v>
      </c>
      <c r="G464" s="380"/>
      <c r="H464" s="382"/>
      <c r="I464" s="43">
        <f>SUM(B464:H464)</f>
        <v>0</v>
      </c>
    </row>
    <row r="465" spans="1:9" ht="15">
      <c r="A465" s="29" t="s">
        <v>59</v>
      </c>
      <c r="B465" s="380"/>
      <c r="C465" s="381"/>
      <c r="D465" s="381"/>
      <c r="E465" s="382"/>
      <c r="F465" s="44">
        <v>0</v>
      </c>
      <c r="G465" s="380"/>
      <c r="H465" s="382"/>
      <c r="I465" s="40">
        <f t="shared" si="69"/>
        <v>0</v>
      </c>
    </row>
    <row r="466" spans="1:9" ht="15">
      <c r="A466" s="27" t="s">
        <v>22</v>
      </c>
      <c r="B466" s="380"/>
      <c r="C466" s="381"/>
      <c r="D466" s="381"/>
      <c r="E466" s="382"/>
      <c r="F466" s="41">
        <v>0</v>
      </c>
      <c r="G466" s="380"/>
      <c r="H466" s="382"/>
      <c r="I466" s="43">
        <f t="shared" si="69"/>
        <v>0</v>
      </c>
    </row>
    <row r="467" spans="1:9" ht="15">
      <c r="A467" s="29" t="s">
        <v>23</v>
      </c>
      <c r="B467" s="380"/>
      <c r="C467" s="381"/>
      <c r="D467" s="381"/>
      <c r="E467" s="382"/>
      <c r="F467" s="44">
        <v>0</v>
      </c>
      <c r="G467" s="380"/>
      <c r="H467" s="382"/>
      <c r="I467" s="40">
        <f t="shared" si="69"/>
        <v>0</v>
      </c>
    </row>
    <row r="468" spans="1:9" ht="15">
      <c r="A468" s="27" t="s">
        <v>24</v>
      </c>
      <c r="B468" s="380"/>
      <c r="C468" s="381"/>
      <c r="D468" s="381"/>
      <c r="E468" s="382"/>
      <c r="F468" s="41">
        <v>0</v>
      </c>
      <c r="G468" s="380"/>
      <c r="H468" s="382"/>
      <c r="I468" s="43">
        <f t="shared" si="69"/>
        <v>0</v>
      </c>
    </row>
    <row r="469" spans="1:9" ht="15.75" thickBot="1">
      <c r="A469" s="29" t="s">
        <v>25</v>
      </c>
      <c r="B469" s="383"/>
      <c r="C469" s="384"/>
      <c r="D469" s="384"/>
      <c r="E469" s="385"/>
      <c r="F469" s="44">
        <v>1146.9059999999999</v>
      </c>
      <c r="G469" s="383"/>
      <c r="H469" s="385"/>
      <c r="I469" s="40">
        <f t="shared" si="69"/>
        <v>1146.9059999999999</v>
      </c>
    </row>
    <row r="470" spans="1:9" ht="15">
      <c r="A470" s="30" t="s">
        <v>26</v>
      </c>
      <c r="B470" s="46">
        <f>SUM(B449:B469)</f>
        <v>0</v>
      </c>
      <c r="C470" s="46">
        <f t="shared" ref="C470:E470" si="70">SUM(C449:C469)</f>
        <v>0</v>
      </c>
      <c r="D470" s="46">
        <f t="shared" si="70"/>
        <v>0</v>
      </c>
      <c r="E470" s="46">
        <f t="shared" si="70"/>
        <v>0</v>
      </c>
      <c r="F470" s="46">
        <f>SUM(F449:F469)</f>
        <v>1440.2956568254192</v>
      </c>
      <c r="G470" s="46">
        <f t="shared" ref="G470:H470" si="71">SUM(G449:G469)</f>
        <v>0</v>
      </c>
      <c r="H470" s="46">
        <f t="shared" si="71"/>
        <v>0</v>
      </c>
      <c r="I470" s="48">
        <f>SUM(I449:I469)</f>
        <v>1440.2956568254192</v>
      </c>
    </row>
    <row r="471" spans="1:9" ht="15" thickBot="1">
      <c r="A471" s="31" t="s">
        <v>86</v>
      </c>
      <c r="B471" s="49">
        <f>IF($I470=0,"-",B470/$I470)</f>
        <v>0</v>
      </c>
      <c r="C471" s="49">
        <f t="shared" ref="C471:H471" si="72">IF($I470=0,"-",C470/$I470)</f>
        <v>0</v>
      </c>
      <c r="D471" s="49">
        <f t="shared" si="72"/>
        <v>0</v>
      </c>
      <c r="E471" s="49">
        <f t="shared" si="72"/>
        <v>0</v>
      </c>
      <c r="F471" s="49">
        <f t="shared" si="72"/>
        <v>1</v>
      </c>
      <c r="G471" s="49">
        <f t="shared" si="72"/>
        <v>0</v>
      </c>
      <c r="H471" s="49">
        <f t="shared" si="72"/>
        <v>0</v>
      </c>
      <c r="I471" s="49">
        <f>SUM(B471:H471)</f>
        <v>1</v>
      </c>
    </row>
    <row r="472" spans="1:9" ht="15" thickBot="1">
      <c r="A472" s="32"/>
      <c r="B472" s="32"/>
      <c r="C472" s="32"/>
      <c r="D472" s="32"/>
      <c r="E472" s="32"/>
      <c r="F472" s="32"/>
      <c r="G472" s="32"/>
      <c r="H472" s="32"/>
      <c r="I472" s="32"/>
    </row>
    <row r="473" spans="1:9" ht="28.5">
      <c r="A473" s="406" t="s">
        <v>44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07" t="s">
        <v>44</v>
      </c>
      <c r="B474" s="386" t="s">
        <v>117</v>
      </c>
      <c r="C474" s="387"/>
      <c r="D474" s="387"/>
      <c r="E474" s="387"/>
      <c r="F474" s="387"/>
      <c r="G474" s="387"/>
      <c r="H474" s="387"/>
      <c r="I474" s="388"/>
    </row>
    <row r="475" spans="1:9" ht="15">
      <c r="A475" s="26" t="s">
        <v>7</v>
      </c>
      <c r="B475" s="377"/>
      <c r="C475" s="378"/>
      <c r="D475" s="378"/>
      <c r="E475" s="379"/>
      <c r="F475" s="38">
        <v>0</v>
      </c>
      <c r="G475" s="377"/>
      <c r="H475" s="379"/>
      <c r="I475" s="40">
        <f>SUM(B475:H475)</f>
        <v>0</v>
      </c>
    </row>
    <row r="476" spans="1:9" ht="15">
      <c r="A476" s="27" t="s">
        <v>8</v>
      </c>
      <c r="B476" s="380"/>
      <c r="C476" s="381"/>
      <c r="D476" s="381"/>
      <c r="E476" s="382"/>
      <c r="F476" s="41">
        <v>0</v>
      </c>
      <c r="G476" s="380"/>
      <c r="H476" s="382"/>
      <c r="I476" s="43">
        <f t="shared" ref="I476:I495" si="73">SUM(B476:H476)</f>
        <v>0</v>
      </c>
    </row>
    <row r="477" spans="1:9" ht="15">
      <c r="A477" s="28" t="s">
        <v>9</v>
      </c>
      <c r="B477" s="380"/>
      <c r="C477" s="381"/>
      <c r="D477" s="381"/>
      <c r="E477" s="382"/>
      <c r="F477" s="44">
        <v>0</v>
      </c>
      <c r="G477" s="380"/>
      <c r="H477" s="382"/>
      <c r="I477" s="40">
        <f t="shared" si="73"/>
        <v>0</v>
      </c>
    </row>
    <row r="478" spans="1:9" ht="15">
      <c r="A478" s="27" t="s">
        <v>10</v>
      </c>
      <c r="B478" s="380"/>
      <c r="C478" s="381"/>
      <c r="D478" s="381"/>
      <c r="E478" s="382"/>
      <c r="F478" s="41">
        <v>0</v>
      </c>
      <c r="G478" s="380"/>
      <c r="H478" s="382"/>
      <c r="I478" s="43">
        <f t="shared" si="73"/>
        <v>0</v>
      </c>
    </row>
    <row r="479" spans="1:9" ht="15">
      <c r="A479" s="28" t="s">
        <v>11</v>
      </c>
      <c r="B479" s="380"/>
      <c r="C479" s="381"/>
      <c r="D479" s="381"/>
      <c r="E479" s="382"/>
      <c r="F479" s="44">
        <v>0</v>
      </c>
      <c r="G479" s="380"/>
      <c r="H479" s="382"/>
      <c r="I479" s="40">
        <f t="shared" si="73"/>
        <v>0</v>
      </c>
    </row>
    <row r="480" spans="1:9" ht="15">
      <c r="A480" s="27" t="s">
        <v>12</v>
      </c>
      <c r="B480" s="380"/>
      <c r="C480" s="381"/>
      <c r="D480" s="381"/>
      <c r="E480" s="382"/>
      <c r="F480" s="41">
        <v>19285.206401810941</v>
      </c>
      <c r="G480" s="380"/>
      <c r="H480" s="382"/>
      <c r="I480" s="43">
        <f t="shared" si="73"/>
        <v>19285.206401810941</v>
      </c>
    </row>
    <row r="481" spans="1:9" ht="15">
      <c r="A481" s="28" t="s">
        <v>13</v>
      </c>
      <c r="B481" s="380"/>
      <c r="C481" s="381"/>
      <c r="D481" s="381"/>
      <c r="E481" s="382"/>
      <c r="F481" s="44">
        <v>0</v>
      </c>
      <c r="G481" s="380"/>
      <c r="H481" s="382"/>
      <c r="I481" s="40">
        <f t="shared" si="73"/>
        <v>0</v>
      </c>
    </row>
    <row r="482" spans="1:9" ht="15">
      <c r="A482" s="27" t="s">
        <v>14</v>
      </c>
      <c r="B482" s="380"/>
      <c r="C482" s="381"/>
      <c r="D482" s="381"/>
      <c r="E482" s="382"/>
      <c r="F482" s="41">
        <v>17237.034600081963</v>
      </c>
      <c r="G482" s="380"/>
      <c r="H482" s="382"/>
      <c r="I482" s="43">
        <f>SUM(B482:H482)</f>
        <v>17237.034600081963</v>
      </c>
    </row>
    <row r="483" spans="1:9" ht="15">
      <c r="A483" s="28" t="s">
        <v>15</v>
      </c>
      <c r="B483" s="380"/>
      <c r="C483" s="381"/>
      <c r="D483" s="381"/>
      <c r="E483" s="382"/>
      <c r="F483" s="44">
        <v>0</v>
      </c>
      <c r="G483" s="380"/>
      <c r="H483" s="382"/>
      <c r="I483" s="40">
        <f t="shared" si="73"/>
        <v>0</v>
      </c>
    </row>
    <row r="484" spans="1:9" ht="15">
      <c r="A484" s="27" t="s">
        <v>16</v>
      </c>
      <c r="B484" s="380"/>
      <c r="C484" s="381"/>
      <c r="D484" s="381"/>
      <c r="E484" s="382"/>
      <c r="F484" s="41">
        <v>0</v>
      </c>
      <c r="G484" s="380"/>
      <c r="H484" s="382"/>
      <c r="I484" s="43">
        <f>SUM(B484:H484)</f>
        <v>0</v>
      </c>
    </row>
    <row r="485" spans="1:9" ht="15">
      <c r="A485" s="28" t="s">
        <v>17</v>
      </c>
      <c r="B485" s="380"/>
      <c r="C485" s="381"/>
      <c r="D485" s="381"/>
      <c r="E485" s="382"/>
      <c r="F485" s="44">
        <v>24.095760861394407</v>
      </c>
      <c r="G485" s="380"/>
      <c r="H485" s="382"/>
      <c r="I485" s="40">
        <f>SUM(B485:H485)</f>
        <v>24.095760861394407</v>
      </c>
    </row>
    <row r="486" spans="1:9" ht="15">
      <c r="A486" s="27" t="s">
        <v>18</v>
      </c>
      <c r="B486" s="380"/>
      <c r="C486" s="381"/>
      <c r="D486" s="381"/>
      <c r="E486" s="382"/>
      <c r="F486" s="41">
        <v>0</v>
      </c>
      <c r="G486" s="380"/>
      <c r="H486" s="382"/>
      <c r="I486" s="43">
        <f t="shared" si="73"/>
        <v>0</v>
      </c>
    </row>
    <row r="487" spans="1:9" ht="15">
      <c r="A487" s="28" t="s">
        <v>139</v>
      </c>
      <c r="B487" s="380"/>
      <c r="C487" s="381"/>
      <c r="D487" s="381"/>
      <c r="E487" s="382"/>
      <c r="F487" s="44">
        <v>0</v>
      </c>
      <c r="G487" s="380"/>
      <c r="H487" s="382"/>
      <c r="I487" s="40">
        <f>SUM(B487:H487)</f>
        <v>0</v>
      </c>
    </row>
    <row r="488" spans="1:9" ht="15">
      <c r="A488" s="27" t="s">
        <v>19</v>
      </c>
      <c r="B488" s="380"/>
      <c r="C488" s="381"/>
      <c r="D488" s="381"/>
      <c r="E488" s="382"/>
      <c r="F488" s="41">
        <v>0</v>
      </c>
      <c r="G488" s="380"/>
      <c r="H488" s="382"/>
      <c r="I488" s="43">
        <f>SUM(B488:H488)</f>
        <v>0</v>
      </c>
    </row>
    <row r="489" spans="1:9" ht="15">
      <c r="A489" s="28" t="s">
        <v>20</v>
      </c>
      <c r="B489" s="380"/>
      <c r="C489" s="381"/>
      <c r="D489" s="381"/>
      <c r="E489" s="382"/>
      <c r="F489" s="44">
        <v>0</v>
      </c>
      <c r="G489" s="380"/>
      <c r="H489" s="382"/>
      <c r="I489" s="40">
        <f t="shared" si="73"/>
        <v>0</v>
      </c>
    </row>
    <row r="490" spans="1:9" ht="15">
      <c r="A490" s="27" t="s">
        <v>21</v>
      </c>
      <c r="B490" s="380"/>
      <c r="C490" s="381"/>
      <c r="D490" s="381"/>
      <c r="E490" s="382"/>
      <c r="F490" s="41">
        <v>0</v>
      </c>
      <c r="G490" s="380"/>
      <c r="H490" s="382"/>
      <c r="I490" s="43">
        <f>SUM(B490:H490)</f>
        <v>0</v>
      </c>
    </row>
    <row r="491" spans="1:9" ht="15">
      <c r="A491" s="29" t="s">
        <v>59</v>
      </c>
      <c r="B491" s="380"/>
      <c r="C491" s="381"/>
      <c r="D491" s="381"/>
      <c r="E491" s="382"/>
      <c r="F491" s="44">
        <v>0</v>
      </c>
      <c r="G491" s="380"/>
      <c r="H491" s="382"/>
      <c r="I491" s="40">
        <f t="shared" si="73"/>
        <v>0</v>
      </c>
    </row>
    <row r="492" spans="1:9" ht="15">
      <c r="A492" s="27" t="s">
        <v>22</v>
      </c>
      <c r="B492" s="380"/>
      <c r="C492" s="381"/>
      <c r="D492" s="381"/>
      <c r="E492" s="382"/>
      <c r="F492" s="41">
        <v>33</v>
      </c>
      <c r="G492" s="380"/>
      <c r="H492" s="382"/>
      <c r="I492" s="43">
        <f t="shared" si="73"/>
        <v>33</v>
      </c>
    </row>
    <row r="493" spans="1:9" ht="15">
      <c r="A493" s="29" t="s">
        <v>23</v>
      </c>
      <c r="B493" s="380"/>
      <c r="C493" s="381"/>
      <c r="D493" s="381"/>
      <c r="E493" s="382"/>
      <c r="F493" s="44">
        <v>0</v>
      </c>
      <c r="G493" s="380"/>
      <c r="H493" s="382"/>
      <c r="I493" s="40">
        <f t="shared" si="73"/>
        <v>0</v>
      </c>
    </row>
    <row r="494" spans="1:9" ht="15">
      <c r="A494" s="27" t="s">
        <v>24</v>
      </c>
      <c r="B494" s="380"/>
      <c r="C494" s="381"/>
      <c r="D494" s="381"/>
      <c r="E494" s="382"/>
      <c r="F494" s="41">
        <v>0</v>
      </c>
      <c r="G494" s="380"/>
      <c r="H494" s="382"/>
      <c r="I494" s="43">
        <f t="shared" si="73"/>
        <v>0</v>
      </c>
    </row>
    <row r="495" spans="1:9" ht="15.75" thickBot="1">
      <c r="A495" s="29" t="s">
        <v>25</v>
      </c>
      <c r="B495" s="383"/>
      <c r="C495" s="384"/>
      <c r="D495" s="384"/>
      <c r="E495" s="385"/>
      <c r="F495" s="44">
        <v>720.28440000000001</v>
      </c>
      <c r="G495" s="383"/>
      <c r="H495" s="385"/>
      <c r="I495" s="40">
        <f t="shared" si="73"/>
        <v>720.28440000000001</v>
      </c>
    </row>
    <row r="496" spans="1:9" ht="15">
      <c r="A496" s="30" t="s">
        <v>26</v>
      </c>
      <c r="B496" s="46">
        <f>SUM(B475:B495)</f>
        <v>0</v>
      </c>
      <c r="C496" s="46">
        <f t="shared" ref="C496:E496" si="74">SUM(C475:C495)</f>
        <v>0</v>
      </c>
      <c r="D496" s="46">
        <f t="shared" si="74"/>
        <v>0</v>
      </c>
      <c r="E496" s="46">
        <f t="shared" si="74"/>
        <v>0</v>
      </c>
      <c r="F496" s="46">
        <f>SUM(F475:F495)</f>
        <v>37299.621162754302</v>
      </c>
      <c r="G496" s="46">
        <f t="shared" ref="G496:H496" si="75">SUM(G475:G495)</f>
        <v>0</v>
      </c>
      <c r="H496" s="46">
        <f t="shared" si="75"/>
        <v>0</v>
      </c>
      <c r="I496" s="48">
        <f>SUM(I475:I495)</f>
        <v>37299.621162754302</v>
      </c>
    </row>
    <row r="497" spans="1:9" ht="15" thickBot="1">
      <c r="A497" s="31" t="s">
        <v>86</v>
      </c>
      <c r="B497" s="49">
        <f>IF($I496=0,"-",B496/$I496)</f>
        <v>0</v>
      </c>
      <c r="C497" s="49">
        <f t="shared" ref="C497:H497" si="76">IF($I496=0,"-",C496/$I496)</f>
        <v>0</v>
      </c>
      <c r="D497" s="49">
        <f t="shared" si="76"/>
        <v>0</v>
      </c>
      <c r="E497" s="49">
        <f t="shared" si="76"/>
        <v>0</v>
      </c>
      <c r="F497" s="49">
        <f>IF($I496=0,"-",F496/$I496)</f>
        <v>1</v>
      </c>
      <c r="G497" s="49">
        <f t="shared" si="76"/>
        <v>0</v>
      </c>
      <c r="H497" s="49">
        <f t="shared" si="76"/>
        <v>0</v>
      </c>
      <c r="I497" s="49">
        <f>SUM(B497:H497)</f>
        <v>1</v>
      </c>
    </row>
    <row r="498" spans="1:9" ht="15" thickBot="1">
      <c r="A498" s="32"/>
      <c r="B498" s="32"/>
      <c r="C498" s="32"/>
      <c r="D498" s="32"/>
      <c r="E498" s="32"/>
      <c r="F498" s="32"/>
      <c r="G498" s="32"/>
      <c r="H498" s="32"/>
      <c r="I498" s="32"/>
    </row>
    <row r="499" spans="1:9" ht="28.5">
      <c r="A499" s="406" t="s">
        <v>45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07" t="s">
        <v>45</v>
      </c>
      <c r="B500" s="386" t="s">
        <v>117</v>
      </c>
      <c r="C500" s="387"/>
      <c r="D500" s="387"/>
      <c r="E500" s="387"/>
      <c r="F500" s="387"/>
      <c r="G500" s="387"/>
      <c r="H500" s="387"/>
      <c r="I500" s="388"/>
    </row>
    <row r="501" spans="1:9" ht="15">
      <c r="A501" s="26" t="s">
        <v>7</v>
      </c>
      <c r="B501" s="377"/>
      <c r="C501" s="378"/>
      <c r="D501" s="378"/>
      <c r="E501" s="379"/>
      <c r="F501" s="38">
        <v>0</v>
      </c>
      <c r="G501" s="377"/>
      <c r="H501" s="379"/>
      <c r="I501" s="40">
        <f>SUM(B501:H501)</f>
        <v>0</v>
      </c>
    </row>
    <row r="502" spans="1:9" ht="15">
      <c r="A502" s="27" t="s">
        <v>8</v>
      </c>
      <c r="B502" s="380"/>
      <c r="C502" s="381"/>
      <c r="D502" s="381"/>
      <c r="E502" s="382"/>
      <c r="F502" s="41">
        <v>0</v>
      </c>
      <c r="G502" s="380"/>
      <c r="H502" s="382"/>
      <c r="I502" s="43">
        <f t="shared" ref="I502:I521" si="77">SUM(B502:H502)</f>
        <v>0</v>
      </c>
    </row>
    <row r="503" spans="1:9" ht="15">
      <c r="A503" s="28" t="s">
        <v>9</v>
      </c>
      <c r="B503" s="380"/>
      <c r="C503" s="381"/>
      <c r="D503" s="381"/>
      <c r="E503" s="382"/>
      <c r="F503" s="44">
        <v>0</v>
      </c>
      <c r="G503" s="380"/>
      <c r="H503" s="382"/>
      <c r="I503" s="40">
        <f t="shared" si="77"/>
        <v>0</v>
      </c>
    </row>
    <row r="504" spans="1:9" ht="15">
      <c r="A504" s="27" t="s">
        <v>10</v>
      </c>
      <c r="B504" s="380"/>
      <c r="C504" s="381"/>
      <c r="D504" s="381"/>
      <c r="E504" s="382"/>
      <c r="F504" s="41">
        <v>0</v>
      </c>
      <c r="G504" s="380"/>
      <c r="H504" s="382"/>
      <c r="I504" s="43">
        <f t="shared" si="77"/>
        <v>0</v>
      </c>
    </row>
    <row r="505" spans="1:9" ht="15">
      <c r="A505" s="28" t="s">
        <v>11</v>
      </c>
      <c r="B505" s="380"/>
      <c r="C505" s="381"/>
      <c r="D505" s="381"/>
      <c r="E505" s="382"/>
      <c r="F505" s="44">
        <v>0</v>
      </c>
      <c r="G505" s="380"/>
      <c r="H505" s="382"/>
      <c r="I505" s="40">
        <f t="shared" si="77"/>
        <v>0</v>
      </c>
    </row>
    <row r="506" spans="1:9" ht="15">
      <c r="A506" s="27" t="s">
        <v>12</v>
      </c>
      <c r="B506" s="380"/>
      <c r="C506" s="381"/>
      <c r="D506" s="381"/>
      <c r="E506" s="382"/>
      <c r="F506" s="41">
        <v>0</v>
      </c>
      <c r="G506" s="380"/>
      <c r="H506" s="382"/>
      <c r="I506" s="43">
        <f t="shared" si="77"/>
        <v>0</v>
      </c>
    </row>
    <row r="507" spans="1:9" ht="15">
      <c r="A507" s="28" t="s">
        <v>13</v>
      </c>
      <c r="B507" s="380"/>
      <c r="C507" s="381"/>
      <c r="D507" s="381"/>
      <c r="E507" s="382"/>
      <c r="F507" s="44">
        <v>0</v>
      </c>
      <c r="G507" s="380"/>
      <c r="H507" s="382"/>
      <c r="I507" s="40">
        <f t="shared" si="77"/>
        <v>0</v>
      </c>
    </row>
    <row r="508" spans="1:9" ht="15">
      <c r="A508" s="27" t="s">
        <v>14</v>
      </c>
      <c r="B508" s="380"/>
      <c r="C508" s="381"/>
      <c r="D508" s="381"/>
      <c r="E508" s="382"/>
      <c r="F508" s="41">
        <v>0</v>
      </c>
      <c r="G508" s="380"/>
      <c r="H508" s="382"/>
      <c r="I508" s="43">
        <f>SUM(B508:H508)</f>
        <v>0</v>
      </c>
    </row>
    <row r="509" spans="1:9" ht="15">
      <c r="A509" s="28" t="s">
        <v>15</v>
      </c>
      <c r="B509" s="380"/>
      <c r="C509" s="381"/>
      <c r="D509" s="381"/>
      <c r="E509" s="382"/>
      <c r="F509" s="44">
        <v>0</v>
      </c>
      <c r="G509" s="380"/>
      <c r="H509" s="382"/>
      <c r="I509" s="40">
        <f t="shared" si="77"/>
        <v>0</v>
      </c>
    </row>
    <row r="510" spans="1:9" ht="15">
      <c r="A510" s="27" t="s">
        <v>16</v>
      </c>
      <c r="B510" s="380"/>
      <c r="C510" s="381"/>
      <c r="D510" s="381"/>
      <c r="E510" s="382"/>
      <c r="F510" s="41">
        <v>0</v>
      </c>
      <c r="G510" s="380"/>
      <c r="H510" s="382"/>
      <c r="I510" s="43">
        <f>SUM(B510:H510)</f>
        <v>0</v>
      </c>
    </row>
    <row r="511" spans="1:9" ht="15">
      <c r="A511" s="28" t="s">
        <v>17</v>
      </c>
      <c r="B511" s="380"/>
      <c r="C511" s="381"/>
      <c r="D511" s="381"/>
      <c r="E511" s="382"/>
      <c r="F511" s="44">
        <v>0</v>
      </c>
      <c r="G511" s="380"/>
      <c r="H511" s="382"/>
      <c r="I511" s="40">
        <f>SUM(B511:H511)</f>
        <v>0</v>
      </c>
    </row>
    <row r="512" spans="1:9" ht="15">
      <c r="A512" s="27" t="s">
        <v>18</v>
      </c>
      <c r="B512" s="380"/>
      <c r="C512" s="381"/>
      <c r="D512" s="381"/>
      <c r="E512" s="382"/>
      <c r="F512" s="41">
        <v>0</v>
      </c>
      <c r="G512" s="380"/>
      <c r="H512" s="382"/>
      <c r="I512" s="43">
        <f t="shared" si="77"/>
        <v>0</v>
      </c>
    </row>
    <row r="513" spans="1:9" ht="15">
      <c r="A513" s="28" t="s">
        <v>139</v>
      </c>
      <c r="B513" s="380"/>
      <c r="C513" s="381"/>
      <c r="D513" s="381"/>
      <c r="E513" s="382"/>
      <c r="F513" s="44">
        <v>0</v>
      </c>
      <c r="G513" s="380"/>
      <c r="H513" s="382"/>
      <c r="I513" s="40">
        <f>SUM(B513:H513)</f>
        <v>0</v>
      </c>
    </row>
    <row r="514" spans="1:9" ht="15">
      <c r="A514" s="27" t="s">
        <v>19</v>
      </c>
      <c r="B514" s="380"/>
      <c r="C514" s="381"/>
      <c r="D514" s="381"/>
      <c r="E514" s="382"/>
      <c r="F514" s="41">
        <v>0</v>
      </c>
      <c r="G514" s="380"/>
      <c r="H514" s="382"/>
      <c r="I514" s="43">
        <f>SUM(B514:H514)</f>
        <v>0</v>
      </c>
    </row>
    <row r="515" spans="1:9" ht="15">
      <c r="A515" s="28" t="s">
        <v>20</v>
      </c>
      <c r="B515" s="380"/>
      <c r="C515" s="381"/>
      <c r="D515" s="381"/>
      <c r="E515" s="382"/>
      <c r="F515" s="44">
        <v>0</v>
      </c>
      <c r="G515" s="380"/>
      <c r="H515" s="382"/>
      <c r="I515" s="40">
        <f t="shared" si="77"/>
        <v>0</v>
      </c>
    </row>
    <row r="516" spans="1:9" ht="15">
      <c r="A516" s="27" t="s">
        <v>21</v>
      </c>
      <c r="B516" s="380"/>
      <c r="C516" s="381"/>
      <c r="D516" s="381"/>
      <c r="E516" s="382"/>
      <c r="F516" s="41">
        <v>0</v>
      </c>
      <c r="G516" s="380"/>
      <c r="H516" s="382"/>
      <c r="I516" s="43">
        <f>SUM(B516:H516)</f>
        <v>0</v>
      </c>
    </row>
    <row r="517" spans="1:9" ht="15">
      <c r="A517" s="29" t="s">
        <v>59</v>
      </c>
      <c r="B517" s="380"/>
      <c r="C517" s="381"/>
      <c r="D517" s="381"/>
      <c r="E517" s="382"/>
      <c r="F517" s="44">
        <v>0</v>
      </c>
      <c r="G517" s="380"/>
      <c r="H517" s="382"/>
      <c r="I517" s="40">
        <f t="shared" si="77"/>
        <v>0</v>
      </c>
    </row>
    <row r="518" spans="1:9" ht="15">
      <c r="A518" s="27" t="s">
        <v>22</v>
      </c>
      <c r="B518" s="380"/>
      <c r="C518" s="381"/>
      <c r="D518" s="381"/>
      <c r="E518" s="382"/>
      <c r="F518" s="41">
        <v>0</v>
      </c>
      <c r="G518" s="380"/>
      <c r="H518" s="382"/>
      <c r="I518" s="43">
        <f t="shared" si="77"/>
        <v>0</v>
      </c>
    </row>
    <row r="519" spans="1:9" ht="15">
      <c r="A519" s="29" t="s">
        <v>23</v>
      </c>
      <c r="B519" s="380"/>
      <c r="C519" s="381"/>
      <c r="D519" s="381"/>
      <c r="E519" s="382"/>
      <c r="F519" s="44">
        <v>0</v>
      </c>
      <c r="G519" s="380"/>
      <c r="H519" s="382"/>
      <c r="I519" s="40">
        <f t="shared" si="77"/>
        <v>0</v>
      </c>
    </row>
    <row r="520" spans="1:9" ht="15">
      <c r="A520" s="27" t="s">
        <v>24</v>
      </c>
      <c r="B520" s="380"/>
      <c r="C520" s="381"/>
      <c r="D520" s="381"/>
      <c r="E520" s="382"/>
      <c r="F520" s="41">
        <v>0</v>
      </c>
      <c r="G520" s="380"/>
      <c r="H520" s="382"/>
      <c r="I520" s="43">
        <f t="shared" si="77"/>
        <v>0</v>
      </c>
    </row>
    <row r="521" spans="1:9" ht="15.75" thickBot="1">
      <c r="A521" s="29" t="s">
        <v>25</v>
      </c>
      <c r="B521" s="383"/>
      <c r="C521" s="384"/>
      <c r="D521" s="384"/>
      <c r="E521" s="385"/>
      <c r="F521" s="44">
        <v>0</v>
      </c>
      <c r="G521" s="383"/>
      <c r="H521" s="385"/>
      <c r="I521" s="40">
        <f t="shared" si="77"/>
        <v>0</v>
      </c>
    </row>
    <row r="522" spans="1:9" ht="15">
      <c r="A522" s="30" t="s">
        <v>26</v>
      </c>
      <c r="B522" s="46">
        <f>SUM(B501:B521)</f>
        <v>0</v>
      </c>
      <c r="C522" s="46">
        <f t="shared" ref="C522:E522" si="78">SUM(C501:C521)</f>
        <v>0</v>
      </c>
      <c r="D522" s="46">
        <f t="shared" si="78"/>
        <v>0</v>
      </c>
      <c r="E522" s="46">
        <f t="shared" si="78"/>
        <v>0</v>
      </c>
      <c r="F522" s="46">
        <f>SUM(F501:F521)</f>
        <v>0</v>
      </c>
      <c r="G522" s="46">
        <f t="shared" ref="G522:H522" si="79">SUM(G501:G521)</f>
        <v>0</v>
      </c>
      <c r="H522" s="46">
        <f t="shared" si="79"/>
        <v>0</v>
      </c>
      <c r="I522" s="48">
        <f>SUM(I501:I521)</f>
        <v>0</v>
      </c>
    </row>
    <row r="523" spans="1:9" ht="15" thickBot="1">
      <c r="A523" s="31" t="s">
        <v>86</v>
      </c>
      <c r="B523" s="57" t="str">
        <f>IF($I522=0,"-",B522/$I522)</f>
        <v>-</v>
      </c>
      <c r="C523" s="57" t="str">
        <f t="shared" ref="C523:H523" si="80">IF($I522=0,"-",C522/$I522)</f>
        <v>-</v>
      </c>
      <c r="D523" s="57" t="str">
        <f t="shared" si="80"/>
        <v>-</v>
      </c>
      <c r="E523" s="57" t="str">
        <f t="shared" si="80"/>
        <v>-</v>
      </c>
      <c r="F523" s="57" t="str">
        <f t="shared" si="80"/>
        <v>-</v>
      </c>
      <c r="G523" s="57" t="str">
        <f t="shared" si="80"/>
        <v>-</v>
      </c>
      <c r="H523" s="57" t="str">
        <f t="shared" si="80"/>
        <v>-</v>
      </c>
      <c r="I523" s="57">
        <f>SUM(B523:H523)</f>
        <v>0</v>
      </c>
    </row>
    <row r="524" spans="1:9" ht="15" thickBot="1">
      <c r="A524" s="32"/>
      <c r="B524" s="32"/>
      <c r="C524" s="32"/>
      <c r="D524" s="32"/>
      <c r="E524" s="32"/>
      <c r="F524" s="32"/>
      <c r="G524" s="32"/>
      <c r="H524" s="32"/>
      <c r="I524" s="32"/>
    </row>
    <row r="525" spans="1:9" ht="28.5">
      <c r="A525" s="406" t="s">
        <v>46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07" t="s">
        <v>46</v>
      </c>
      <c r="B526" s="386" t="s">
        <v>117</v>
      </c>
      <c r="C526" s="387"/>
      <c r="D526" s="387"/>
      <c r="E526" s="387"/>
      <c r="F526" s="387"/>
      <c r="G526" s="387"/>
      <c r="H526" s="387"/>
      <c r="I526" s="388"/>
    </row>
    <row r="527" spans="1:9" ht="15">
      <c r="A527" s="26" t="s">
        <v>7</v>
      </c>
      <c r="B527" s="377"/>
      <c r="C527" s="378"/>
      <c r="D527" s="378"/>
      <c r="E527" s="379"/>
      <c r="F527" s="38">
        <v>0</v>
      </c>
      <c r="G527" s="377"/>
      <c r="H527" s="379"/>
      <c r="I527" s="40">
        <f>SUM(B527:H527)</f>
        <v>0</v>
      </c>
    </row>
    <row r="528" spans="1:9" ht="15">
      <c r="A528" s="27" t="s">
        <v>8</v>
      </c>
      <c r="B528" s="380"/>
      <c r="C528" s="381"/>
      <c r="D528" s="381"/>
      <c r="E528" s="382"/>
      <c r="F528" s="41">
        <v>0</v>
      </c>
      <c r="G528" s="380"/>
      <c r="H528" s="382"/>
      <c r="I528" s="43">
        <f t="shared" ref="I528:I547" si="81">SUM(B528:H528)</f>
        <v>0</v>
      </c>
    </row>
    <row r="529" spans="1:9" ht="15">
      <c r="A529" s="28" t="s">
        <v>9</v>
      </c>
      <c r="B529" s="380"/>
      <c r="C529" s="381"/>
      <c r="D529" s="381"/>
      <c r="E529" s="382"/>
      <c r="F529" s="44">
        <v>0</v>
      </c>
      <c r="G529" s="380"/>
      <c r="H529" s="382"/>
      <c r="I529" s="40">
        <f t="shared" si="81"/>
        <v>0</v>
      </c>
    </row>
    <row r="530" spans="1:9" ht="15">
      <c r="A530" s="27" t="s">
        <v>10</v>
      </c>
      <c r="B530" s="380"/>
      <c r="C530" s="381"/>
      <c r="D530" s="381"/>
      <c r="E530" s="382"/>
      <c r="F530" s="41">
        <v>0</v>
      </c>
      <c r="G530" s="380"/>
      <c r="H530" s="382"/>
      <c r="I530" s="43">
        <f t="shared" si="81"/>
        <v>0</v>
      </c>
    </row>
    <row r="531" spans="1:9" ht="15">
      <c r="A531" s="28" t="s">
        <v>11</v>
      </c>
      <c r="B531" s="380"/>
      <c r="C531" s="381"/>
      <c r="D531" s="381"/>
      <c r="E531" s="382"/>
      <c r="F531" s="44">
        <v>0</v>
      </c>
      <c r="G531" s="380"/>
      <c r="H531" s="382"/>
      <c r="I531" s="40">
        <f t="shared" si="81"/>
        <v>0</v>
      </c>
    </row>
    <row r="532" spans="1:9" ht="15">
      <c r="A532" s="27" t="s">
        <v>12</v>
      </c>
      <c r="B532" s="380"/>
      <c r="C532" s="381"/>
      <c r="D532" s="381"/>
      <c r="E532" s="382"/>
      <c r="F532" s="41">
        <v>51.672241654986628</v>
      </c>
      <c r="G532" s="380"/>
      <c r="H532" s="382"/>
      <c r="I532" s="43">
        <f t="shared" si="81"/>
        <v>51.672241654986628</v>
      </c>
    </row>
    <row r="533" spans="1:9" ht="15">
      <c r="A533" s="28" t="s">
        <v>13</v>
      </c>
      <c r="B533" s="380"/>
      <c r="C533" s="381"/>
      <c r="D533" s="381"/>
      <c r="E533" s="382"/>
      <c r="F533" s="44">
        <v>0</v>
      </c>
      <c r="G533" s="380"/>
      <c r="H533" s="382"/>
      <c r="I533" s="40">
        <f t="shared" si="81"/>
        <v>0</v>
      </c>
    </row>
    <row r="534" spans="1:9" ht="15">
      <c r="A534" s="27" t="s">
        <v>14</v>
      </c>
      <c r="B534" s="380"/>
      <c r="C534" s="381"/>
      <c r="D534" s="381"/>
      <c r="E534" s="382"/>
      <c r="F534" s="41">
        <v>267.6945613605086</v>
      </c>
      <c r="G534" s="380"/>
      <c r="H534" s="382"/>
      <c r="I534" s="43">
        <f>SUM(B534:H534)</f>
        <v>267.6945613605086</v>
      </c>
    </row>
    <row r="535" spans="1:9" ht="15">
      <c r="A535" s="28" t="s">
        <v>15</v>
      </c>
      <c r="B535" s="380"/>
      <c r="C535" s="381"/>
      <c r="D535" s="381"/>
      <c r="E535" s="382"/>
      <c r="F535" s="44">
        <v>0</v>
      </c>
      <c r="G535" s="380"/>
      <c r="H535" s="382"/>
      <c r="I535" s="40">
        <f t="shared" si="81"/>
        <v>0</v>
      </c>
    </row>
    <row r="536" spans="1:9" ht="15">
      <c r="A536" s="27" t="s">
        <v>16</v>
      </c>
      <c r="B536" s="380"/>
      <c r="C536" s="381"/>
      <c r="D536" s="381"/>
      <c r="E536" s="382"/>
      <c r="F536" s="41">
        <v>0</v>
      </c>
      <c r="G536" s="380"/>
      <c r="H536" s="382"/>
      <c r="I536" s="43">
        <f>SUM(B536:H536)</f>
        <v>0</v>
      </c>
    </row>
    <row r="537" spans="1:9" ht="15">
      <c r="A537" s="28" t="s">
        <v>17</v>
      </c>
      <c r="B537" s="380"/>
      <c r="C537" s="381"/>
      <c r="D537" s="381"/>
      <c r="E537" s="382"/>
      <c r="F537" s="44">
        <v>0</v>
      </c>
      <c r="G537" s="380"/>
      <c r="H537" s="382"/>
      <c r="I537" s="40">
        <f>SUM(B537:H537)</f>
        <v>0</v>
      </c>
    </row>
    <row r="538" spans="1:9" ht="15">
      <c r="A538" s="27" t="s">
        <v>18</v>
      </c>
      <c r="B538" s="380"/>
      <c r="C538" s="381"/>
      <c r="D538" s="381"/>
      <c r="E538" s="382"/>
      <c r="F538" s="41">
        <v>0</v>
      </c>
      <c r="G538" s="380"/>
      <c r="H538" s="382"/>
      <c r="I538" s="43">
        <f t="shared" si="81"/>
        <v>0</v>
      </c>
    </row>
    <row r="539" spans="1:9" ht="15">
      <c r="A539" s="28" t="s">
        <v>139</v>
      </c>
      <c r="B539" s="380"/>
      <c r="C539" s="381"/>
      <c r="D539" s="381"/>
      <c r="E539" s="382"/>
      <c r="F539" s="44">
        <v>0</v>
      </c>
      <c r="G539" s="380"/>
      <c r="H539" s="382"/>
      <c r="I539" s="40">
        <f>SUM(B539:H539)</f>
        <v>0</v>
      </c>
    </row>
    <row r="540" spans="1:9" ht="15">
      <c r="A540" s="27" t="s">
        <v>19</v>
      </c>
      <c r="B540" s="380"/>
      <c r="C540" s="381"/>
      <c r="D540" s="381"/>
      <c r="E540" s="382"/>
      <c r="F540" s="41">
        <v>0</v>
      </c>
      <c r="G540" s="380"/>
      <c r="H540" s="382"/>
      <c r="I540" s="43">
        <f>SUM(B540:H540)</f>
        <v>0</v>
      </c>
    </row>
    <row r="541" spans="1:9" ht="15">
      <c r="A541" s="28" t="s">
        <v>20</v>
      </c>
      <c r="B541" s="380"/>
      <c r="C541" s="381"/>
      <c r="D541" s="381"/>
      <c r="E541" s="382"/>
      <c r="F541" s="44">
        <v>0</v>
      </c>
      <c r="G541" s="380"/>
      <c r="H541" s="382"/>
      <c r="I541" s="40">
        <f t="shared" si="81"/>
        <v>0</v>
      </c>
    </row>
    <row r="542" spans="1:9" ht="15">
      <c r="A542" s="27" t="s">
        <v>21</v>
      </c>
      <c r="B542" s="380"/>
      <c r="C542" s="381"/>
      <c r="D542" s="381"/>
      <c r="E542" s="382"/>
      <c r="F542" s="41">
        <v>0</v>
      </c>
      <c r="G542" s="380"/>
      <c r="H542" s="382"/>
      <c r="I542" s="43">
        <f>SUM(B542:H542)</f>
        <v>0</v>
      </c>
    </row>
    <row r="543" spans="1:9" ht="15">
      <c r="A543" s="29" t="s">
        <v>59</v>
      </c>
      <c r="B543" s="380"/>
      <c r="C543" s="381"/>
      <c r="D543" s="381"/>
      <c r="E543" s="382"/>
      <c r="F543" s="44">
        <v>0</v>
      </c>
      <c r="G543" s="380"/>
      <c r="H543" s="382"/>
      <c r="I543" s="40">
        <f t="shared" si="81"/>
        <v>0</v>
      </c>
    </row>
    <row r="544" spans="1:9" ht="15">
      <c r="A544" s="27" t="s">
        <v>22</v>
      </c>
      <c r="B544" s="380"/>
      <c r="C544" s="381"/>
      <c r="D544" s="381"/>
      <c r="E544" s="382"/>
      <c r="F544" s="41">
        <v>0</v>
      </c>
      <c r="G544" s="380"/>
      <c r="H544" s="382"/>
      <c r="I544" s="43">
        <f t="shared" si="81"/>
        <v>0</v>
      </c>
    </row>
    <row r="545" spans="1:9" ht="15">
      <c r="A545" s="29" t="s">
        <v>23</v>
      </c>
      <c r="B545" s="380"/>
      <c r="C545" s="381"/>
      <c r="D545" s="381"/>
      <c r="E545" s="382"/>
      <c r="F545" s="44">
        <v>0</v>
      </c>
      <c r="G545" s="380"/>
      <c r="H545" s="382"/>
      <c r="I545" s="40">
        <f t="shared" si="81"/>
        <v>0</v>
      </c>
    </row>
    <row r="546" spans="1:9" ht="15">
      <c r="A546" s="27" t="s">
        <v>24</v>
      </c>
      <c r="B546" s="380"/>
      <c r="C546" s="381"/>
      <c r="D546" s="381"/>
      <c r="E546" s="382"/>
      <c r="F546" s="41">
        <v>0</v>
      </c>
      <c r="G546" s="380"/>
      <c r="H546" s="382"/>
      <c r="I546" s="43">
        <f t="shared" si="81"/>
        <v>0</v>
      </c>
    </row>
    <row r="547" spans="1:9" ht="15.75" thickBot="1">
      <c r="A547" s="29" t="s">
        <v>25</v>
      </c>
      <c r="B547" s="383"/>
      <c r="C547" s="384"/>
      <c r="D547" s="384"/>
      <c r="E547" s="385"/>
      <c r="F547" s="44">
        <v>0</v>
      </c>
      <c r="G547" s="383"/>
      <c r="H547" s="385"/>
      <c r="I547" s="40">
        <f t="shared" si="81"/>
        <v>0</v>
      </c>
    </row>
    <row r="548" spans="1:9" ht="15">
      <c r="A548" s="30" t="s">
        <v>26</v>
      </c>
      <c r="B548" s="46">
        <f>SUM(B527:B547)</f>
        <v>0</v>
      </c>
      <c r="C548" s="46">
        <f t="shared" ref="C548:H548" si="82">SUM(C527:C547)</f>
        <v>0</v>
      </c>
      <c r="D548" s="46">
        <f t="shared" si="82"/>
        <v>0</v>
      </c>
      <c r="E548" s="46">
        <f t="shared" si="82"/>
        <v>0</v>
      </c>
      <c r="F548" s="46">
        <f t="shared" si="82"/>
        <v>319.36680301549524</v>
      </c>
      <c r="G548" s="46">
        <f t="shared" si="82"/>
        <v>0</v>
      </c>
      <c r="H548" s="46">
        <f t="shared" si="82"/>
        <v>0</v>
      </c>
      <c r="I548" s="48">
        <f>SUM(I527:I547)</f>
        <v>319.36680301549524</v>
      </c>
    </row>
    <row r="549" spans="1:9" ht="15" thickBot="1">
      <c r="A549" s="31" t="s">
        <v>86</v>
      </c>
      <c r="B549" s="49">
        <f>IF($I548=0,"-",B548/$I548)</f>
        <v>0</v>
      </c>
      <c r="C549" s="49">
        <f t="shared" ref="C549:H549" si="83">IF($I548=0,"-",C548/$I548)</f>
        <v>0</v>
      </c>
      <c r="D549" s="49">
        <f t="shared" si="83"/>
        <v>0</v>
      </c>
      <c r="E549" s="49">
        <f t="shared" si="83"/>
        <v>0</v>
      </c>
      <c r="F549" s="49">
        <f t="shared" si="83"/>
        <v>1</v>
      </c>
      <c r="G549" s="49">
        <f t="shared" si="83"/>
        <v>0</v>
      </c>
      <c r="H549" s="49">
        <f t="shared" si="83"/>
        <v>0</v>
      </c>
      <c r="I549" s="49">
        <f>SUM(B549:H549)</f>
        <v>1</v>
      </c>
    </row>
    <row r="550" spans="1:9" ht="15" thickBot="1">
      <c r="A550" s="32"/>
      <c r="B550" s="32"/>
      <c r="C550" s="32"/>
      <c r="D550" s="32"/>
      <c r="E550" s="32"/>
      <c r="F550" s="32"/>
      <c r="G550" s="32"/>
      <c r="H550" s="32"/>
      <c r="I550" s="32"/>
    </row>
    <row r="551" spans="1:9" ht="28.5">
      <c r="A551" s="406" t="s">
        <v>47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07" t="s">
        <v>47</v>
      </c>
      <c r="B552" s="386" t="s">
        <v>117</v>
      </c>
      <c r="C552" s="387"/>
      <c r="D552" s="387"/>
      <c r="E552" s="387"/>
      <c r="F552" s="387"/>
      <c r="G552" s="387"/>
      <c r="H552" s="387"/>
      <c r="I552" s="388"/>
    </row>
    <row r="553" spans="1:9" ht="15">
      <c r="A553" s="26" t="s">
        <v>7</v>
      </c>
      <c r="B553" s="377"/>
      <c r="C553" s="378"/>
      <c r="D553" s="378"/>
      <c r="E553" s="379"/>
      <c r="F553" s="38">
        <v>0</v>
      </c>
      <c r="G553" s="377"/>
      <c r="H553" s="379"/>
      <c r="I553" s="40">
        <f>SUM(B553:H553)</f>
        <v>0</v>
      </c>
    </row>
    <row r="554" spans="1:9" ht="15">
      <c r="A554" s="27" t="s">
        <v>8</v>
      </c>
      <c r="B554" s="380"/>
      <c r="C554" s="381"/>
      <c r="D554" s="381"/>
      <c r="E554" s="382"/>
      <c r="F554" s="41">
        <v>0</v>
      </c>
      <c r="G554" s="380"/>
      <c r="H554" s="382"/>
      <c r="I554" s="43">
        <f t="shared" ref="I554:I573" si="84">SUM(B554:H554)</f>
        <v>0</v>
      </c>
    </row>
    <row r="555" spans="1:9" ht="15">
      <c r="A555" s="28" t="s">
        <v>9</v>
      </c>
      <c r="B555" s="380"/>
      <c r="C555" s="381"/>
      <c r="D555" s="381"/>
      <c r="E555" s="382"/>
      <c r="F555" s="44">
        <v>0</v>
      </c>
      <c r="G555" s="380"/>
      <c r="H555" s="382"/>
      <c r="I555" s="40">
        <f t="shared" si="84"/>
        <v>0</v>
      </c>
    </row>
    <row r="556" spans="1:9" ht="15">
      <c r="A556" s="27" t="s">
        <v>10</v>
      </c>
      <c r="B556" s="380"/>
      <c r="C556" s="381"/>
      <c r="D556" s="381"/>
      <c r="E556" s="382"/>
      <c r="F556" s="41">
        <v>0</v>
      </c>
      <c r="G556" s="380"/>
      <c r="H556" s="382"/>
      <c r="I556" s="43">
        <f t="shared" si="84"/>
        <v>0</v>
      </c>
    </row>
    <row r="557" spans="1:9" ht="15">
      <c r="A557" s="28" t="s">
        <v>11</v>
      </c>
      <c r="B557" s="380"/>
      <c r="C557" s="381"/>
      <c r="D557" s="381"/>
      <c r="E557" s="382"/>
      <c r="F557" s="44">
        <v>0</v>
      </c>
      <c r="G557" s="380"/>
      <c r="H557" s="382"/>
      <c r="I557" s="40">
        <f>SUM(B557:H557)</f>
        <v>0</v>
      </c>
    </row>
    <row r="558" spans="1:9" ht="15">
      <c r="A558" s="27" t="s">
        <v>12</v>
      </c>
      <c r="B558" s="380"/>
      <c r="C558" s="381"/>
      <c r="D558" s="381"/>
      <c r="E558" s="382"/>
      <c r="F558" s="41">
        <v>16.494308501606003</v>
      </c>
      <c r="G558" s="380"/>
      <c r="H558" s="382"/>
      <c r="I558" s="43">
        <f t="shared" si="84"/>
        <v>16.494308501606003</v>
      </c>
    </row>
    <row r="559" spans="1:9" ht="15">
      <c r="A559" s="28" t="s">
        <v>13</v>
      </c>
      <c r="B559" s="380"/>
      <c r="C559" s="381"/>
      <c r="D559" s="381"/>
      <c r="E559" s="382"/>
      <c r="F559" s="44">
        <v>1087</v>
      </c>
      <c r="G559" s="380"/>
      <c r="H559" s="382"/>
      <c r="I559" s="40">
        <f t="shared" si="84"/>
        <v>1087</v>
      </c>
    </row>
    <row r="560" spans="1:9" ht="15">
      <c r="A560" s="27" t="s">
        <v>14</v>
      </c>
      <c r="B560" s="380"/>
      <c r="C560" s="381"/>
      <c r="D560" s="381"/>
      <c r="E560" s="382"/>
      <c r="F560" s="41">
        <v>0</v>
      </c>
      <c r="G560" s="380"/>
      <c r="H560" s="382"/>
      <c r="I560" s="43">
        <f>SUM(B560:H560)</f>
        <v>0</v>
      </c>
    </row>
    <row r="561" spans="1:9" ht="15">
      <c r="A561" s="28" t="s">
        <v>15</v>
      </c>
      <c r="B561" s="380"/>
      <c r="C561" s="381"/>
      <c r="D561" s="381"/>
      <c r="E561" s="382"/>
      <c r="F561" s="44">
        <v>0</v>
      </c>
      <c r="G561" s="380"/>
      <c r="H561" s="382"/>
      <c r="I561" s="40">
        <f t="shared" si="84"/>
        <v>0</v>
      </c>
    </row>
    <row r="562" spans="1:9" ht="15">
      <c r="A562" s="27" t="s">
        <v>16</v>
      </c>
      <c r="B562" s="380"/>
      <c r="C562" s="381"/>
      <c r="D562" s="381"/>
      <c r="E562" s="382"/>
      <c r="F562" s="41">
        <v>0</v>
      </c>
      <c r="G562" s="380"/>
      <c r="H562" s="382"/>
      <c r="I562" s="43">
        <f>SUM(B562:H562)</f>
        <v>0</v>
      </c>
    </row>
    <row r="563" spans="1:9" ht="15">
      <c r="A563" s="28" t="s">
        <v>17</v>
      </c>
      <c r="B563" s="380"/>
      <c r="C563" s="381"/>
      <c r="D563" s="381"/>
      <c r="E563" s="382"/>
      <c r="F563" s="44">
        <v>0</v>
      </c>
      <c r="G563" s="380"/>
      <c r="H563" s="382"/>
      <c r="I563" s="40">
        <f>SUM(B563:H563)</f>
        <v>0</v>
      </c>
    </row>
    <row r="564" spans="1:9" ht="15">
      <c r="A564" s="27" t="s">
        <v>18</v>
      </c>
      <c r="B564" s="380"/>
      <c r="C564" s="381"/>
      <c r="D564" s="381"/>
      <c r="E564" s="382"/>
      <c r="F564" s="41">
        <v>0</v>
      </c>
      <c r="G564" s="380"/>
      <c r="H564" s="382"/>
      <c r="I564" s="43">
        <f t="shared" si="84"/>
        <v>0</v>
      </c>
    </row>
    <row r="565" spans="1:9" ht="15">
      <c r="A565" s="28" t="s">
        <v>139</v>
      </c>
      <c r="B565" s="380"/>
      <c r="C565" s="381"/>
      <c r="D565" s="381"/>
      <c r="E565" s="382"/>
      <c r="F565" s="44">
        <v>0</v>
      </c>
      <c r="G565" s="380"/>
      <c r="H565" s="382"/>
      <c r="I565" s="40">
        <f>SUM(B565:H565)</f>
        <v>0</v>
      </c>
    </row>
    <row r="566" spans="1:9" ht="15">
      <c r="A566" s="27" t="s">
        <v>19</v>
      </c>
      <c r="B566" s="380"/>
      <c r="C566" s="381"/>
      <c r="D566" s="381"/>
      <c r="E566" s="382"/>
      <c r="F566" s="41">
        <v>0</v>
      </c>
      <c r="G566" s="380"/>
      <c r="H566" s="382"/>
      <c r="I566" s="43">
        <f>SUM(B566:H566)</f>
        <v>0</v>
      </c>
    </row>
    <row r="567" spans="1:9" ht="15">
      <c r="A567" s="28" t="s">
        <v>20</v>
      </c>
      <c r="B567" s="380"/>
      <c r="C567" s="381"/>
      <c r="D567" s="381"/>
      <c r="E567" s="382"/>
      <c r="F567" s="44">
        <v>0</v>
      </c>
      <c r="G567" s="380"/>
      <c r="H567" s="382"/>
      <c r="I567" s="40">
        <f t="shared" si="84"/>
        <v>0</v>
      </c>
    </row>
    <row r="568" spans="1:9" ht="15">
      <c r="A568" s="27" t="s">
        <v>21</v>
      </c>
      <c r="B568" s="380"/>
      <c r="C568" s="381"/>
      <c r="D568" s="381"/>
      <c r="E568" s="382"/>
      <c r="F568" s="41">
        <v>0</v>
      </c>
      <c r="G568" s="380"/>
      <c r="H568" s="382"/>
      <c r="I568" s="43">
        <f>SUM(B568:H568)</f>
        <v>0</v>
      </c>
    </row>
    <row r="569" spans="1:9" ht="15">
      <c r="A569" s="29" t="s">
        <v>59</v>
      </c>
      <c r="B569" s="380"/>
      <c r="C569" s="381"/>
      <c r="D569" s="381"/>
      <c r="E569" s="382"/>
      <c r="F569" s="44">
        <v>0</v>
      </c>
      <c r="G569" s="380"/>
      <c r="H569" s="382"/>
      <c r="I569" s="40">
        <f t="shared" si="84"/>
        <v>0</v>
      </c>
    </row>
    <row r="570" spans="1:9" ht="15">
      <c r="A570" s="27" t="s">
        <v>22</v>
      </c>
      <c r="B570" s="380"/>
      <c r="C570" s="381"/>
      <c r="D570" s="381"/>
      <c r="E570" s="382"/>
      <c r="F570" s="41">
        <v>0</v>
      </c>
      <c r="G570" s="380"/>
      <c r="H570" s="382"/>
      <c r="I570" s="43">
        <f t="shared" si="84"/>
        <v>0</v>
      </c>
    </row>
    <row r="571" spans="1:9" ht="15">
      <c r="A571" s="29" t="s">
        <v>23</v>
      </c>
      <c r="B571" s="380"/>
      <c r="C571" s="381"/>
      <c r="D571" s="381"/>
      <c r="E571" s="382"/>
      <c r="F571" s="44">
        <v>0</v>
      </c>
      <c r="G571" s="380"/>
      <c r="H571" s="382"/>
      <c r="I571" s="40">
        <f t="shared" si="84"/>
        <v>0</v>
      </c>
    </row>
    <row r="572" spans="1:9" ht="15">
      <c r="A572" s="27" t="s">
        <v>24</v>
      </c>
      <c r="B572" s="380"/>
      <c r="C572" s="381"/>
      <c r="D572" s="381"/>
      <c r="E572" s="382"/>
      <c r="F572" s="41">
        <v>0</v>
      </c>
      <c r="G572" s="380"/>
      <c r="H572" s="382"/>
      <c r="I572" s="43">
        <f t="shared" si="84"/>
        <v>0</v>
      </c>
    </row>
    <row r="573" spans="1:9" ht="15.75" thickBot="1">
      <c r="A573" s="29" t="s">
        <v>25</v>
      </c>
      <c r="B573" s="383"/>
      <c r="C573" s="384"/>
      <c r="D573" s="384"/>
      <c r="E573" s="385"/>
      <c r="F573" s="44">
        <v>0</v>
      </c>
      <c r="G573" s="383"/>
      <c r="H573" s="385"/>
      <c r="I573" s="40">
        <f t="shared" si="84"/>
        <v>0</v>
      </c>
    </row>
    <row r="574" spans="1:9" ht="15">
      <c r="A574" s="34" t="s">
        <v>26</v>
      </c>
      <c r="B574" s="46">
        <f>SUM(B553:B573)</f>
        <v>0</v>
      </c>
      <c r="C574" s="46">
        <f t="shared" ref="C574:H574" si="85">SUM(C553:C573)</f>
        <v>0</v>
      </c>
      <c r="D574" s="46">
        <f t="shared" si="85"/>
        <v>0</v>
      </c>
      <c r="E574" s="46">
        <f t="shared" si="85"/>
        <v>0</v>
      </c>
      <c r="F574" s="46">
        <f t="shared" si="85"/>
        <v>1103.4943085016059</v>
      </c>
      <c r="G574" s="46">
        <f t="shared" si="85"/>
        <v>0</v>
      </c>
      <c r="H574" s="46">
        <f t="shared" si="85"/>
        <v>0</v>
      </c>
      <c r="I574" s="48">
        <f>SUM(I553:I573)</f>
        <v>1103.4943085016059</v>
      </c>
    </row>
    <row r="575" spans="1:9" ht="15" thickBot="1">
      <c r="A575" s="31" t="s">
        <v>86</v>
      </c>
      <c r="B575" s="49">
        <f>IF($I574=0,"-",B574/$I574)</f>
        <v>0</v>
      </c>
      <c r="C575" s="49">
        <f t="shared" ref="C575:H575" si="86">IF($I574=0,"-",C574/$I574)</f>
        <v>0</v>
      </c>
      <c r="D575" s="49">
        <f t="shared" si="86"/>
        <v>0</v>
      </c>
      <c r="E575" s="49">
        <f t="shared" si="86"/>
        <v>0</v>
      </c>
      <c r="F575" s="49">
        <f t="shared" si="86"/>
        <v>1</v>
      </c>
      <c r="G575" s="49">
        <f t="shared" si="86"/>
        <v>0</v>
      </c>
      <c r="H575" s="49">
        <f t="shared" si="86"/>
        <v>0</v>
      </c>
      <c r="I575" s="49">
        <f>SUM(B575:H575)</f>
        <v>1</v>
      </c>
    </row>
    <row r="576" spans="1:9" ht="15" thickBot="1">
      <c r="A576" s="32"/>
      <c r="B576" s="32"/>
      <c r="C576" s="32"/>
      <c r="D576" s="32"/>
      <c r="E576" s="32"/>
      <c r="F576" s="32"/>
      <c r="G576" s="32"/>
      <c r="H576" s="32"/>
      <c r="I576" s="32"/>
    </row>
    <row r="577" spans="1:9" ht="28.5">
      <c r="A577" s="408" t="s">
        <v>48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09" t="s">
        <v>48</v>
      </c>
      <c r="B578" s="386" t="s">
        <v>117</v>
      </c>
      <c r="C578" s="387"/>
      <c r="D578" s="387"/>
      <c r="E578" s="387"/>
      <c r="F578" s="387"/>
      <c r="G578" s="387"/>
      <c r="H578" s="387"/>
      <c r="I578" s="388"/>
    </row>
    <row r="579" spans="1:9" ht="15">
      <c r="A579" s="26" t="s">
        <v>7</v>
      </c>
      <c r="B579" s="38">
        <v>41.153446141440135</v>
      </c>
      <c r="C579" s="38">
        <v>0</v>
      </c>
      <c r="D579" s="38">
        <v>7.8465538585598695</v>
      </c>
      <c r="E579" s="38">
        <v>0</v>
      </c>
      <c r="F579" s="396"/>
      <c r="G579" s="38">
        <v>0</v>
      </c>
      <c r="H579" s="39">
        <v>0</v>
      </c>
      <c r="I579" s="40">
        <f>SUM(B579:H579)</f>
        <v>49.000000000000007</v>
      </c>
    </row>
    <row r="580" spans="1:9" ht="15">
      <c r="A580" s="27" t="s">
        <v>8</v>
      </c>
      <c r="B580" s="41">
        <v>10.697993026184566</v>
      </c>
      <c r="C580" s="41">
        <v>0</v>
      </c>
      <c r="D580" s="41">
        <v>3.3020069738154336</v>
      </c>
      <c r="E580" s="41">
        <v>0</v>
      </c>
      <c r="F580" s="397"/>
      <c r="G580" s="41">
        <v>0</v>
      </c>
      <c r="H580" s="42">
        <v>0</v>
      </c>
      <c r="I580" s="43">
        <f t="shared" ref="I580:I599" si="87">SUM(B580:H580)</f>
        <v>14</v>
      </c>
    </row>
    <row r="581" spans="1:9" ht="15">
      <c r="A581" s="28" t="s">
        <v>9</v>
      </c>
      <c r="B581" s="44">
        <v>16.894546792743853</v>
      </c>
      <c r="C581" s="44">
        <v>0</v>
      </c>
      <c r="D581" s="44">
        <v>4.105453207256148</v>
      </c>
      <c r="E581" s="44">
        <v>0</v>
      </c>
      <c r="F581" s="397"/>
      <c r="G581" s="44">
        <v>0</v>
      </c>
      <c r="H581" s="45">
        <v>0</v>
      </c>
      <c r="I581" s="40">
        <f t="shared" si="87"/>
        <v>21</v>
      </c>
    </row>
    <row r="582" spans="1:9" ht="15">
      <c r="A582" s="27" t="s">
        <v>10</v>
      </c>
      <c r="B582" s="41">
        <v>42</v>
      </c>
      <c r="C582" s="41">
        <v>0</v>
      </c>
      <c r="D582" s="41">
        <v>0</v>
      </c>
      <c r="E582" s="41">
        <v>0</v>
      </c>
      <c r="F582" s="397"/>
      <c r="G582" s="41">
        <v>0</v>
      </c>
      <c r="H582" s="42">
        <v>0</v>
      </c>
      <c r="I582" s="43">
        <f t="shared" si="87"/>
        <v>42</v>
      </c>
    </row>
    <row r="583" spans="1:9" ht="15">
      <c r="A583" s="28" t="s">
        <v>11</v>
      </c>
      <c r="B583" s="44">
        <v>0</v>
      </c>
      <c r="C583" s="44">
        <v>0</v>
      </c>
      <c r="D583" s="44">
        <v>0</v>
      </c>
      <c r="E583" s="44">
        <v>0</v>
      </c>
      <c r="F583" s="397"/>
      <c r="G583" s="44">
        <v>0</v>
      </c>
      <c r="H583" s="45">
        <v>0</v>
      </c>
      <c r="I583" s="40">
        <f>SUM(B583:H583)</f>
        <v>0</v>
      </c>
    </row>
    <row r="584" spans="1:9" ht="15">
      <c r="A584" s="27" t="s">
        <v>12</v>
      </c>
      <c r="B584" s="41">
        <v>0</v>
      </c>
      <c r="C584" s="41">
        <v>0</v>
      </c>
      <c r="D584" s="41">
        <v>6.2684574841646787E-2</v>
      </c>
      <c r="E584" s="41">
        <v>1.8327408234600915</v>
      </c>
      <c r="F584" s="397"/>
      <c r="G584" s="41">
        <v>0</v>
      </c>
      <c r="H584" s="42">
        <v>0</v>
      </c>
      <c r="I584" s="43">
        <f t="shared" si="87"/>
        <v>1.8954253983017382</v>
      </c>
    </row>
    <row r="585" spans="1:9" ht="15">
      <c r="A585" s="28" t="s">
        <v>13</v>
      </c>
      <c r="B585" s="44">
        <v>0</v>
      </c>
      <c r="C585" s="44">
        <v>0</v>
      </c>
      <c r="D585" s="44">
        <v>0</v>
      </c>
      <c r="E585" s="44">
        <v>85</v>
      </c>
      <c r="F585" s="397"/>
      <c r="G585" s="44">
        <v>0</v>
      </c>
      <c r="H585" s="45">
        <v>0</v>
      </c>
      <c r="I585" s="40">
        <f t="shared" si="87"/>
        <v>85</v>
      </c>
    </row>
    <row r="586" spans="1:9" ht="15">
      <c r="A586" s="27" t="s">
        <v>14</v>
      </c>
      <c r="B586" s="41">
        <v>0</v>
      </c>
      <c r="C586" s="41">
        <v>0</v>
      </c>
      <c r="D586" s="41">
        <v>0.14231577920154162</v>
      </c>
      <c r="E586" s="41">
        <v>66.388127135634875</v>
      </c>
      <c r="F586" s="397"/>
      <c r="G586" s="41">
        <v>0</v>
      </c>
      <c r="H586" s="42">
        <v>0</v>
      </c>
      <c r="I586" s="43">
        <f>SUM(B586:H586)</f>
        <v>66.530442914836414</v>
      </c>
    </row>
    <row r="587" spans="1:9" ht="15">
      <c r="A587" s="28" t="s">
        <v>15</v>
      </c>
      <c r="B587" s="44">
        <v>666.34677685064844</v>
      </c>
      <c r="C587" s="44">
        <v>10.112375343427258</v>
      </c>
      <c r="D587" s="44">
        <v>11.956847805924227</v>
      </c>
      <c r="E587" s="44">
        <v>0</v>
      </c>
      <c r="F587" s="397"/>
      <c r="G587" s="44">
        <v>0</v>
      </c>
      <c r="H587" s="45">
        <v>0</v>
      </c>
      <c r="I587" s="40">
        <f t="shared" si="87"/>
        <v>688.41599999999994</v>
      </c>
    </row>
    <row r="588" spans="1:9" ht="15">
      <c r="A588" s="27" t="s">
        <v>16</v>
      </c>
      <c r="B588" s="41">
        <v>866.03741164402868</v>
      </c>
      <c r="C588" s="41">
        <v>104.89860741866788</v>
      </c>
      <c r="D588" s="41">
        <v>22.61843916834507</v>
      </c>
      <c r="E588" s="41">
        <v>50.445541768958414</v>
      </c>
      <c r="F588" s="397"/>
      <c r="G588" s="41">
        <v>0</v>
      </c>
      <c r="H588" s="42">
        <v>0</v>
      </c>
      <c r="I588" s="43">
        <f>SUM(B588:H588)</f>
        <v>1044</v>
      </c>
    </row>
    <row r="589" spans="1:9" ht="15">
      <c r="A589" s="28" t="s">
        <v>17</v>
      </c>
      <c r="B589" s="44">
        <v>414.91407881306861</v>
      </c>
      <c r="C589" s="44">
        <v>2.2481267558578941</v>
      </c>
      <c r="D589" s="44">
        <v>52.65940535046078</v>
      </c>
      <c r="E589" s="44">
        <v>7.1783890806126731</v>
      </c>
      <c r="F589" s="397"/>
      <c r="G589" s="44">
        <v>0</v>
      </c>
      <c r="H589" s="45">
        <v>0</v>
      </c>
      <c r="I589" s="40">
        <f>SUM(B589:H589)</f>
        <v>476.99999999999989</v>
      </c>
    </row>
    <row r="590" spans="1:9" ht="15">
      <c r="A590" s="27" t="s">
        <v>18</v>
      </c>
      <c r="B590" s="41">
        <v>0</v>
      </c>
      <c r="C590" s="41">
        <v>0</v>
      </c>
      <c r="D590" s="41">
        <v>0</v>
      </c>
      <c r="E590" s="41">
        <v>0</v>
      </c>
      <c r="F590" s="397"/>
      <c r="G590" s="41">
        <v>0</v>
      </c>
      <c r="H590" s="42">
        <v>0</v>
      </c>
      <c r="I590" s="43">
        <f t="shared" si="87"/>
        <v>0</v>
      </c>
    </row>
    <row r="591" spans="1:9" ht="15">
      <c r="A591" s="28" t="s">
        <v>139</v>
      </c>
      <c r="B591" s="44">
        <v>1718.6877151494029</v>
      </c>
      <c r="C591" s="44">
        <v>270.84246902593515</v>
      </c>
      <c r="D591" s="44">
        <v>52.822731003193645</v>
      </c>
      <c r="E591" s="44">
        <v>41.593644598485909</v>
      </c>
      <c r="F591" s="397"/>
      <c r="G591" s="44">
        <v>0</v>
      </c>
      <c r="H591" s="45">
        <v>0</v>
      </c>
      <c r="I591" s="40">
        <f>SUM(B591:H591)</f>
        <v>2083.9465597770177</v>
      </c>
    </row>
    <row r="592" spans="1:9" ht="15">
      <c r="A592" s="27" t="s">
        <v>19</v>
      </c>
      <c r="B592" s="41">
        <v>0</v>
      </c>
      <c r="C592" s="41">
        <v>0</v>
      </c>
      <c r="D592" s="41">
        <v>0</v>
      </c>
      <c r="E592" s="41">
        <v>0</v>
      </c>
      <c r="F592" s="397"/>
      <c r="G592" s="41">
        <v>0</v>
      </c>
      <c r="H592" s="42">
        <v>0</v>
      </c>
      <c r="I592" s="43">
        <f>SUM(B592:H592)</f>
        <v>0</v>
      </c>
    </row>
    <row r="593" spans="1:41" ht="15">
      <c r="A593" s="28" t="s">
        <v>20</v>
      </c>
      <c r="B593" s="44">
        <v>0</v>
      </c>
      <c r="C593" s="44">
        <v>0</v>
      </c>
      <c r="D593" s="44">
        <v>0</v>
      </c>
      <c r="E593" s="44">
        <v>0</v>
      </c>
      <c r="F593" s="397"/>
      <c r="G593" s="44">
        <v>0</v>
      </c>
      <c r="H593" s="45">
        <v>0</v>
      </c>
      <c r="I593" s="40">
        <f t="shared" si="87"/>
        <v>0</v>
      </c>
    </row>
    <row r="594" spans="1:41" ht="15">
      <c r="A594" s="27" t="s">
        <v>21</v>
      </c>
      <c r="B594" s="41">
        <v>45.16551039786853</v>
      </c>
      <c r="C594" s="41">
        <v>0</v>
      </c>
      <c r="D594" s="41">
        <v>0.83448960213147161</v>
      </c>
      <c r="E594" s="41">
        <v>0</v>
      </c>
      <c r="F594" s="397"/>
      <c r="G594" s="41">
        <v>0</v>
      </c>
      <c r="H594" s="42">
        <v>0</v>
      </c>
      <c r="I594" s="43">
        <f>SUM(B594:H594)</f>
        <v>46</v>
      </c>
    </row>
    <row r="595" spans="1:41" ht="15">
      <c r="A595" s="29" t="s">
        <v>59</v>
      </c>
      <c r="B595" s="44">
        <v>132.45364278771729</v>
      </c>
      <c r="C595" s="44">
        <v>0</v>
      </c>
      <c r="D595" s="44">
        <v>23.546357212282707</v>
      </c>
      <c r="E595" s="44">
        <v>0</v>
      </c>
      <c r="F595" s="397"/>
      <c r="G595" s="44">
        <v>0</v>
      </c>
      <c r="H595" s="45">
        <v>0</v>
      </c>
      <c r="I595" s="40">
        <f t="shared" si="87"/>
        <v>156</v>
      </c>
    </row>
    <row r="596" spans="1:41" ht="15">
      <c r="A596" s="27" t="s">
        <v>22</v>
      </c>
      <c r="B596" s="41">
        <v>123.17463227796931</v>
      </c>
      <c r="C596" s="41">
        <v>0</v>
      </c>
      <c r="D596" s="41">
        <v>7.5973150180306908</v>
      </c>
      <c r="E596" s="41">
        <v>0</v>
      </c>
      <c r="F596" s="397"/>
      <c r="G596" s="41">
        <v>0</v>
      </c>
      <c r="H596" s="42">
        <v>0</v>
      </c>
      <c r="I596" s="43">
        <f t="shared" si="87"/>
        <v>130.77194729600001</v>
      </c>
    </row>
    <row r="597" spans="1:41" ht="15">
      <c r="A597" s="29" t="s">
        <v>23</v>
      </c>
      <c r="B597" s="44">
        <v>303.76880724730518</v>
      </c>
      <c r="C597" s="44">
        <v>0</v>
      </c>
      <c r="D597" s="44">
        <v>0</v>
      </c>
      <c r="E597" s="44">
        <v>0</v>
      </c>
      <c r="F597" s="397"/>
      <c r="G597" s="44">
        <v>0</v>
      </c>
      <c r="H597" s="45">
        <v>0</v>
      </c>
      <c r="I597" s="40">
        <f t="shared" si="87"/>
        <v>303.76880724730518</v>
      </c>
    </row>
    <row r="598" spans="1:41" ht="15">
      <c r="A598" s="27" t="s">
        <v>24</v>
      </c>
      <c r="B598" s="41">
        <v>609.71849355767108</v>
      </c>
      <c r="C598" s="41">
        <v>3.8655064423289147</v>
      </c>
      <c r="D598" s="41">
        <v>0</v>
      </c>
      <c r="E598" s="41">
        <v>0</v>
      </c>
      <c r="F598" s="397"/>
      <c r="G598" s="41">
        <v>0</v>
      </c>
      <c r="H598" s="42">
        <v>0</v>
      </c>
      <c r="I598" s="43">
        <f t="shared" si="87"/>
        <v>613.58399999999995</v>
      </c>
    </row>
    <row r="599" spans="1:41" ht="15.75" thickBot="1">
      <c r="A599" s="29" t="s">
        <v>25</v>
      </c>
      <c r="B599" s="44">
        <v>782.33897776908054</v>
      </c>
      <c r="C599" s="44">
        <v>0</v>
      </c>
      <c r="D599" s="44">
        <v>1725.4717526120385</v>
      </c>
      <c r="E599" s="44">
        <v>380.23084560973706</v>
      </c>
      <c r="F599" s="398"/>
      <c r="G599" s="44">
        <v>1182.1436729435668</v>
      </c>
      <c r="H599" s="45">
        <v>0.30775106557741988</v>
      </c>
      <c r="I599" s="40">
        <f t="shared" si="87"/>
        <v>4070.4930000000004</v>
      </c>
    </row>
    <row r="600" spans="1:41" ht="15">
      <c r="A600" s="30" t="s">
        <v>26</v>
      </c>
      <c r="B600" s="46">
        <f>SUM(B579:B599)</f>
        <v>5773.35203245513</v>
      </c>
      <c r="C600" s="46">
        <f t="shared" ref="C600:H600" si="88">SUM(C579:C599)</f>
        <v>391.96708498621712</v>
      </c>
      <c r="D600" s="46">
        <f t="shared" si="88"/>
        <v>1912.9663521660816</v>
      </c>
      <c r="E600" s="46">
        <f t="shared" si="88"/>
        <v>632.66928901688902</v>
      </c>
      <c r="F600" s="46">
        <f t="shared" si="88"/>
        <v>0</v>
      </c>
      <c r="G600" s="46">
        <f t="shared" si="88"/>
        <v>1182.1436729435668</v>
      </c>
      <c r="H600" s="47">
        <f t="shared" si="88"/>
        <v>0.30775106557741988</v>
      </c>
      <c r="I600" s="48">
        <f>SUM(I579:I599)</f>
        <v>9893.4061826334619</v>
      </c>
    </row>
    <row r="601" spans="1:41" ht="15" thickBot="1">
      <c r="A601" s="31" t="s">
        <v>86</v>
      </c>
      <c r="B601" s="49">
        <f>IF($I600=0,"-",B600/$I600)</f>
        <v>0.58355554455951375</v>
      </c>
      <c r="C601" s="49">
        <f t="shared" ref="C601:H601" si="89">IF($I600=0,"-",C600/$I600)</f>
        <v>3.961902278653659E-2</v>
      </c>
      <c r="D601" s="49">
        <f t="shared" si="89"/>
        <v>0.19335770884693237</v>
      </c>
      <c r="E601" s="49">
        <f t="shared" si="89"/>
        <v>6.3948581240650421E-2</v>
      </c>
      <c r="F601" s="49">
        <f t="shared" si="89"/>
        <v>0</v>
      </c>
      <c r="G601" s="49">
        <f t="shared" si="89"/>
        <v>0.1194880358817836</v>
      </c>
      <c r="H601" s="49">
        <f t="shared" si="89"/>
        <v>3.1106684583276823E-5</v>
      </c>
      <c r="I601" s="49">
        <f>SUM(B601:H601)</f>
        <v>1</v>
      </c>
    </row>
    <row r="602" spans="1:41" ht="15" thickBot="1">
      <c r="A602" s="32"/>
      <c r="B602" s="32"/>
      <c r="C602" s="32"/>
      <c r="D602" s="32"/>
      <c r="E602" s="32"/>
      <c r="F602" s="32"/>
      <c r="G602" s="32"/>
      <c r="H602" s="32"/>
      <c r="I602" s="32"/>
    </row>
    <row r="603" spans="1:41" ht="28.5">
      <c r="A603" s="441" t="s">
        <v>49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41" ht="15">
      <c r="A604" s="442" t="s">
        <v>49</v>
      </c>
      <c r="B604" s="386" t="s">
        <v>117</v>
      </c>
      <c r="C604" s="387"/>
      <c r="D604" s="387"/>
      <c r="E604" s="387"/>
      <c r="F604" s="387"/>
      <c r="G604" s="387"/>
      <c r="H604" s="387"/>
      <c r="I604" s="388"/>
    </row>
    <row r="605" spans="1:41" ht="15">
      <c r="A605" s="26" t="s">
        <v>7</v>
      </c>
      <c r="B605" s="38">
        <v>190.00800000000001</v>
      </c>
      <c r="C605" s="38">
        <v>0</v>
      </c>
      <c r="D605" s="38">
        <v>12.992000000000001</v>
      </c>
      <c r="E605" s="38">
        <v>0</v>
      </c>
      <c r="F605" s="396"/>
      <c r="G605" s="38">
        <v>0</v>
      </c>
      <c r="H605" s="39">
        <v>0</v>
      </c>
      <c r="I605" s="40">
        <f>SUM(B605:H605)</f>
        <v>203</v>
      </c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">
      <c r="A606" s="27" t="s">
        <v>8</v>
      </c>
      <c r="B606" s="41">
        <v>237.744</v>
      </c>
      <c r="C606" s="41">
        <v>0</v>
      </c>
      <c r="D606" s="41">
        <v>16.256</v>
      </c>
      <c r="E606" s="41">
        <v>0</v>
      </c>
      <c r="F606" s="397"/>
      <c r="G606" s="41">
        <v>0</v>
      </c>
      <c r="H606" s="42">
        <v>0</v>
      </c>
      <c r="I606" s="43">
        <f t="shared" ref="I606:I625" si="90">SUM(B606:H606)</f>
        <v>254</v>
      </c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">
      <c r="A607" s="28" t="s">
        <v>9</v>
      </c>
      <c r="B607" s="44">
        <v>622.44000000000005</v>
      </c>
      <c r="C607" s="44">
        <v>0</v>
      </c>
      <c r="D607" s="44">
        <v>42.56</v>
      </c>
      <c r="E607" s="44">
        <v>0</v>
      </c>
      <c r="F607" s="397"/>
      <c r="G607" s="44">
        <v>0</v>
      </c>
      <c r="H607" s="45">
        <v>0</v>
      </c>
      <c r="I607" s="40">
        <f t="shared" si="90"/>
        <v>665</v>
      </c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">
      <c r="A608" s="27" t="s">
        <v>10</v>
      </c>
      <c r="B608" s="41">
        <v>3414.5280000000002</v>
      </c>
      <c r="C608" s="41">
        <v>0</v>
      </c>
      <c r="D608" s="41">
        <v>233.47200000000001</v>
      </c>
      <c r="E608" s="41">
        <v>0</v>
      </c>
      <c r="F608" s="397"/>
      <c r="G608" s="41">
        <v>0</v>
      </c>
      <c r="H608" s="42">
        <v>0</v>
      </c>
      <c r="I608" s="43">
        <f t="shared" si="90"/>
        <v>3648.0000000000005</v>
      </c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">
      <c r="A609" s="28" t="s">
        <v>11</v>
      </c>
      <c r="B609" s="44">
        <v>3.7439999999999998</v>
      </c>
      <c r="C609" s="44">
        <v>0</v>
      </c>
      <c r="D609" s="44">
        <v>0.25600000000000001</v>
      </c>
      <c r="E609" s="44">
        <v>0</v>
      </c>
      <c r="F609" s="397"/>
      <c r="G609" s="44">
        <v>0</v>
      </c>
      <c r="H609" s="45">
        <v>0</v>
      </c>
      <c r="I609" s="40">
        <f>SUM(B609:H609)</f>
        <v>4</v>
      </c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">
      <c r="A610" s="27" t="s">
        <v>12</v>
      </c>
      <c r="B610" s="41">
        <v>0</v>
      </c>
      <c r="C610" s="41">
        <v>0</v>
      </c>
      <c r="D610" s="41">
        <v>0</v>
      </c>
      <c r="E610" s="41">
        <v>0</v>
      </c>
      <c r="F610" s="397"/>
      <c r="G610" s="41">
        <v>0</v>
      </c>
      <c r="H610" s="42">
        <v>0</v>
      </c>
      <c r="I610" s="43">
        <f t="shared" si="90"/>
        <v>0</v>
      </c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">
      <c r="A611" s="28" t="s">
        <v>13</v>
      </c>
      <c r="B611" s="44">
        <v>0</v>
      </c>
      <c r="C611" s="44">
        <v>0</v>
      </c>
      <c r="D611" s="44">
        <v>0</v>
      </c>
      <c r="E611" s="44">
        <v>0</v>
      </c>
      <c r="F611" s="397"/>
      <c r="G611" s="44">
        <v>0</v>
      </c>
      <c r="H611" s="45">
        <v>0</v>
      </c>
      <c r="I611" s="40">
        <f t="shared" si="90"/>
        <v>0</v>
      </c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">
      <c r="A612" s="27" t="s">
        <v>14</v>
      </c>
      <c r="B612" s="41">
        <v>0</v>
      </c>
      <c r="C612" s="41">
        <v>0</v>
      </c>
      <c r="D612" s="41">
        <v>0</v>
      </c>
      <c r="E612" s="41">
        <v>0</v>
      </c>
      <c r="F612" s="397"/>
      <c r="G612" s="41">
        <v>0</v>
      </c>
      <c r="H612" s="42">
        <v>0</v>
      </c>
      <c r="I612" s="43">
        <f>SUM(B612:H612)</f>
        <v>0</v>
      </c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">
      <c r="A613" s="28" t="s">
        <v>15</v>
      </c>
      <c r="B613" s="44">
        <v>10252.8011358</v>
      </c>
      <c r="C613" s="44">
        <v>0</v>
      </c>
      <c r="D613" s="44">
        <v>807.39426419999995</v>
      </c>
      <c r="E613" s="44">
        <v>0</v>
      </c>
      <c r="F613" s="397"/>
      <c r="G613" s="44">
        <v>0</v>
      </c>
      <c r="H613" s="45">
        <v>0</v>
      </c>
      <c r="I613" s="40">
        <f t="shared" si="90"/>
        <v>11060.195400000001</v>
      </c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">
      <c r="A614" s="27" t="s">
        <v>16</v>
      </c>
      <c r="B614" s="41">
        <v>1986.5610000000001</v>
      </c>
      <c r="C614" s="41">
        <v>0</v>
      </c>
      <c r="D614" s="41">
        <v>156.43899999999999</v>
      </c>
      <c r="E614" s="41">
        <v>0</v>
      </c>
      <c r="F614" s="397"/>
      <c r="G614" s="41">
        <v>0</v>
      </c>
      <c r="H614" s="42">
        <v>0</v>
      </c>
      <c r="I614" s="43">
        <f>SUM(B614:H614)</f>
        <v>2143</v>
      </c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">
      <c r="A615" s="28" t="s">
        <v>17</v>
      </c>
      <c r="B615" s="44">
        <v>463.49999999999994</v>
      </c>
      <c r="C615" s="44">
        <v>0</v>
      </c>
      <c r="D615" s="44">
        <v>36.5</v>
      </c>
      <c r="E615" s="44">
        <v>0</v>
      </c>
      <c r="F615" s="397"/>
      <c r="G615" s="44">
        <v>0</v>
      </c>
      <c r="H615" s="45">
        <v>0</v>
      </c>
      <c r="I615" s="40">
        <f>SUM(B615:H615)</f>
        <v>499.99999999999994</v>
      </c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">
      <c r="A616" s="27" t="s">
        <v>18</v>
      </c>
      <c r="B616" s="41">
        <v>0</v>
      </c>
      <c r="C616" s="41">
        <v>0</v>
      </c>
      <c r="D616" s="41">
        <v>0</v>
      </c>
      <c r="E616" s="41">
        <v>0</v>
      </c>
      <c r="F616" s="397"/>
      <c r="G616" s="41">
        <v>0</v>
      </c>
      <c r="H616" s="42">
        <v>0</v>
      </c>
      <c r="I616" s="43">
        <f t="shared" si="90"/>
        <v>0</v>
      </c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">
      <c r="A617" s="28" t="s">
        <v>139</v>
      </c>
      <c r="B617" s="44">
        <v>3981.5428533523527</v>
      </c>
      <c r="C617" s="44">
        <v>0</v>
      </c>
      <c r="D617" s="44">
        <v>1257.3293221112692</v>
      </c>
      <c r="E617" s="44">
        <v>0</v>
      </c>
      <c r="F617" s="397"/>
      <c r="G617" s="44">
        <v>0</v>
      </c>
      <c r="H617" s="45">
        <v>0</v>
      </c>
      <c r="I617" s="40">
        <f>SUM(B617:H617)</f>
        <v>5238.8721754636217</v>
      </c>
      <c r="J617" s="297">
        <v>0</v>
      </c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">
      <c r="A618" s="27" t="s">
        <v>19</v>
      </c>
      <c r="B618" s="41">
        <v>0</v>
      </c>
      <c r="C618" s="41">
        <v>0</v>
      </c>
      <c r="D618" s="41">
        <v>0</v>
      </c>
      <c r="E618" s="41">
        <v>0</v>
      </c>
      <c r="F618" s="397"/>
      <c r="G618" s="41">
        <v>0</v>
      </c>
      <c r="H618" s="42">
        <v>0</v>
      </c>
      <c r="I618" s="43">
        <f>SUM(B618:H618)</f>
        <v>0</v>
      </c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">
      <c r="A619" s="28" t="s">
        <v>20</v>
      </c>
      <c r="B619" s="44">
        <v>0</v>
      </c>
      <c r="C619" s="44">
        <v>0</v>
      </c>
      <c r="D619" s="44">
        <v>0</v>
      </c>
      <c r="E619" s="44">
        <v>0</v>
      </c>
      <c r="F619" s="397"/>
      <c r="G619" s="44">
        <v>0</v>
      </c>
      <c r="H619" s="45">
        <v>0</v>
      </c>
      <c r="I619" s="40">
        <f t="shared" si="90"/>
        <v>0</v>
      </c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">
      <c r="A620" s="27" t="s">
        <v>21</v>
      </c>
      <c r="B620" s="41">
        <v>0</v>
      </c>
      <c r="C620" s="41">
        <v>0</v>
      </c>
      <c r="D620" s="41">
        <v>0</v>
      </c>
      <c r="E620" s="41">
        <v>0</v>
      </c>
      <c r="F620" s="397"/>
      <c r="G620" s="41">
        <v>0</v>
      </c>
      <c r="H620" s="42">
        <v>0</v>
      </c>
      <c r="I620" s="43">
        <f>SUM(B620:H620)</f>
        <v>0</v>
      </c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">
      <c r="A621" s="29" t="s">
        <v>59</v>
      </c>
      <c r="B621" s="44">
        <v>10099.800000000001</v>
      </c>
      <c r="C621" s="44">
        <v>0</v>
      </c>
      <c r="D621" s="44">
        <v>1060.2</v>
      </c>
      <c r="E621" s="44">
        <v>0</v>
      </c>
      <c r="F621" s="397"/>
      <c r="G621" s="44">
        <v>0</v>
      </c>
      <c r="H621" s="45">
        <v>0</v>
      </c>
      <c r="I621" s="40">
        <f t="shared" si="90"/>
        <v>11160.000000000002</v>
      </c>
      <c r="AF621" s="15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">
      <c r="A622" s="27" t="s">
        <v>22</v>
      </c>
      <c r="B622" s="41">
        <v>259.87791845432002</v>
      </c>
      <c r="C622" s="41">
        <v>0</v>
      </c>
      <c r="D622" s="41">
        <v>27.280002489680001</v>
      </c>
      <c r="E622" s="41">
        <v>0</v>
      </c>
      <c r="F622" s="397"/>
      <c r="G622" s="41">
        <v>0</v>
      </c>
      <c r="H622" s="42">
        <v>0</v>
      </c>
      <c r="I622" s="43">
        <f t="shared" si="90"/>
        <v>287.15792094400001</v>
      </c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">
      <c r="A623" s="29" t="s">
        <v>23</v>
      </c>
      <c r="B623" s="44">
        <v>174.6686534042116</v>
      </c>
      <c r="C623" s="44">
        <v>0</v>
      </c>
      <c r="D623" s="44">
        <v>216.50515290794331</v>
      </c>
      <c r="E623" s="44">
        <v>0</v>
      </c>
      <c r="F623" s="397"/>
      <c r="G623" s="44">
        <v>0</v>
      </c>
      <c r="H623" s="45">
        <v>0</v>
      </c>
      <c r="I623" s="40">
        <f t="shared" si="90"/>
        <v>391.17380631215491</v>
      </c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">
      <c r="A624" s="27" t="s">
        <v>24</v>
      </c>
      <c r="B624" s="41">
        <v>2159.8394687999998</v>
      </c>
      <c r="C624" s="41">
        <v>0</v>
      </c>
      <c r="D624" s="41">
        <v>502.68453119999998</v>
      </c>
      <c r="E624" s="41">
        <v>0</v>
      </c>
      <c r="F624" s="397"/>
      <c r="G624" s="41">
        <v>0</v>
      </c>
      <c r="H624" s="42">
        <v>0</v>
      </c>
      <c r="I624" s="43">
        <f t="shared" si="90"/>
        <v>2662.5239999999999</v>
      </c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thickBot="1">
      <c r="A625" s="29" t="s">
        <v>25</v>
      </c>
      <c r="B625" s="44">
        <v>987.3305469166487</v>
      </c>
      <c r="C625" s="44">
        <v>0</v>
      </c>
      <c r="D625" s="44">
        <v>1121.530815429591</v>
      </c>
      <c r="E625" s="44">
        <v>3766.8432524803379</v>
      </c>
      <c r="F625" s="398"/>
      <c r="G625" s="44">
        <v>986.55418517342196</v>
      </c>
      <c r="H625" s="45">
        <v>0</v>
      </c>
      <c r="I625" s="40">
        <f t="shared" si="90"/>
        <v>6862.2587999999996</v>
      </c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">
      <c r="A626" s="30" t="s">
        <v>26</v>
      </c>
      <c r="B626" s="46">
        <f>SUM(B605:B625)</f>
        <v>34834.385576727538</v>
      </c>
      <c r="C626" s="46">
        <f t="shared" ref="C626:H626" si="91">SUM(C605:C625)</f>
        <v>0</v>
      </c>
      <c r="D626" s="46">
        <f t="shared" si="91"/>
        <v>5491.3990883384831</v>
      </c>
      <c r="E626" s="46">
        <f t="shared" si="91"/>
        <v>3766.8432524803379</v>
      </c>
      <c r="F626" s="46">
        <f t="shared" si="91"/>
        <v>0</v>
      </c>
      <c r="G626" s="46">
        <f t="shared" si="91"/>
        <v>986.55418517342196</v>
      </c>
      <c r="H626" s="47">
        <f t="shared" si="91"/>
        <v>0</v>
      </c>
      <c r="I626" s="48">
        <f>SUM(I605:I625)</f>
        <v>45079.182102719773</v>
      </c>
    </row>
    <row r="627" spans="1:41" ht="15" thickBot="1">
      <c r="A627" s="31" t="s">
        <v>86</v>
      </c>
      <c r="B627" s="49">
        <f>IF($I626=0,"-",B626/$I626)</f>
        <v>0.77273774615857249</v>
      </c>
      <c r="C627" s="49">
        <f t="shared" ref="C627:H627" si="92">IF($I626=0,"-",C626/$I626)</f>
        <v>0</v>
      </c>
      <c r="D627" s="49">
        <f t="shared" si="92"/>
        <v>0.12181674183496709</v>
      </c>
      <c r="E627" s="49">
        <f t="shared" si="92"/>
        <v>8.3560594420214032E-2</v>
      </c>
      <c r="F627" s="49">
        <f t="shared" si="92"/>
        <v>0</v>
      </c>
      <c r="G627" s="49">
        <f t="shared" si="92"/>
        <v>2.1884917586246534E-2</v>
      </c>
      <c r="H627" s="49">
        <f t="shared" si="92"/>
        <v>0</v>
      </c>
      <c r="I627" s="49">
        <f>SUM(B627:H627)</f>
        <v>1</v>
      </c>
    </row>
    <row r="628" spans="1:41" ht="15" thickBot="1">
      <c r="A628" s="32"/>
      <c r="B628" s="32"/>
      <c r="C628" s="32"/>
      <c r="D628" s="32"/>
      <c r="E628" s="32"/>
      <c r="F628" s="32"/>
      <c r="G628" s="32"/>
      <c r="H628" s="32"/>
      <c r="I628" s="32"/>
    </row>
    <row r="629" spans="1:41" ht="28.5">
      <c r="A629" s="441" t="s">
        <v>50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41" ht="15">
      <c r="A630" s="442" t="s">
        <v>50</v>
      </c>
      <c r="B630" s="386" t="s">
        <v>118</v>
      </c>
      <c r="C630" s="387"/>
      <c r="D630" s="387"/>
      <c r="E630" s="387"/>
      <c r="F630" s="387"/>
      <c r="G630" s="387"/>
      <c r="H630" s="387"/>
      <c r="I630" s="388"/>
    </row>
    <row r="631" spans="1:41" ht="15">
      <c r="A631" s="26" t="s">
        <v>7</v>
      </c>
      <c r="B631" s="38">
        <v>2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2</v>
      </c>
    </row>
    <row r="632" spans="1:41" ht="15">
      <c r="A632" s="27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93">SUM(B632:H632)</f>
        <v>0</v>
      </c>
    </row>
    <row r="633" spans="1:41" ht="15">
      <c r="A633" s="28" t="s">
        <v>9</v>
      </c>
      <c r="B633" s="44">
        <v>26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93"/>
        <v>26</v>
      </c>
    </row>
    <row r="634" spans="1:41" ht="15">
      <c r="A634" s="27" t="s">
        <v>10</v>
      </c>
      <c r="B634" s="41">
        <v>83.731769843774018</v>
      </c>
      <c r="C634" s="41">
        <v>0</v>
      </c>
      <c r="D634" s="41">
        <v>0.26823015622598323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93"/>
        <v>84</v>
      </c>
    </row>
    <row r="635" spans="1:41" ht="15">
      <c r="A635" s="28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>SUM(B635:H635)</f>
        <v>0</v>
      </c>
    </row>
    <row r="636" spans="1:41" ht="15">
      <c r="A636" s="27" t="s">
        <v>12</v>
      </c>
      <c r="B636" s="41">
        <v>0</v>
      </c>
      <c r="C636" s="41">
        <v>0</v>
      </c>
      <c r="D636" s="41">
        <v>0</v>
      </c>
      <c r="E636" s="41">
        <v>17.601594808081522</v>
      </c>
      <c r="F636" s="41">
        <v>0</v>
      </c>
      <c r="G636" s="41">
        <v>0</v>
      </c>
      <c r="H636" s="42">
        <v>0</v>
      </c>
      <c r="I636" s="43">
        <f t="shared" si="93"/>
        <v>17.601594808081522</v>
      </c>
    </row>
    <row r="637" spans="1:41" ht="15">
      <c r="A637" s="28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93"/>
        <v>0</v>
      </c>
    </row>
    <row r="638" spans="1:41" ht="15">
      <c r="A638" s="27" t="s">
        <v>14</v>
      </c>
      <c r="B638" s="41">
        <v>0</v>
      </c>
      <c r="C638" s="41">
        <v>1.0865248183409191</v>
      </c>
      <c r="D638" s="41">
        <v>0</v>
      </c>
      <c r="E638" s="41">
        <v>52.735199949637504</v>
      </c>
      <c r="F638" s="41">
        <v>2082.6596314073154</v>
      </c>
      <c r="G638" s="41">
        <v>0</v>
      </c>
      <c r="H638" s="42">
        <v>0</v>
      </c>
      <c r="I638" s="43">
        <f>SUM(B638:H638)</f>
        <v>2136.481356175294</v>
      </c>
    </row>
    <row r="639" spans="1:41" ht="15">
      <c r="A639" s="28" t="s">
        <v>15</v>
      </c>
      <c r="B639" s="44">
        <v>8.8735435864236205</v>
      </c>
      <c r="C639" s="44">
        <v>0.20025641357638033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>SUM(B639:H639)</f>
        <v>9.0738000000000003</v>
      </c>
    </row>
    <row r="640" spans="1:41" ht="15">
      <c r="A640" s="27" t="s">
        <v>16</v>
      </c>
      <c r="B640" s="41">
        <v>534.61060163200068</v>
      </c>
      <c r="C640" s="41">
        <v>2.3106205284561896</v>
      </c>
      <c r="D640" s="41">
        <v>43.078777839543079</v>
      </c>
      <c r="E640" s="41">
        <v>0</v>
      </c>
      <c r="F640" s="41">
        <v>0</v>
      </c>
      <c r="G640" s="41">
        <v>0</v>
      </c>
      <c r="H640" s="42">
        <v>0</v>
      </c>
      <c r="I640" s="43">
        <f>SUM(B640:H640)</f>
        <v>580</v>
      </c>
    </row>
    <row r="641" spans="1:9" ht="15">
      <c r="A641" s="28" t="s">
        <v>17</v>
      </c>
      <c r="B641" s="44">
        <v>48.341932669087214</v>
      </c>
      <c r="C641" s="44">
        <v>0</v>
      </c>
      <c r="D641" s="44">
        <v>0.23403450175421792</v>
      </c>
      <c r="E641" s="44">
        <v>1.4240328291585658</v>
      </c>
      <c r="F641" s="44">
        <v>0</v>
      </c>
      <c r="G641" s="44">
        <v>0</v>
      </c>
      <c r="H641" s="45">
        <v>0</v>
      </c>
      <c r="I641" s="40">
        <f>SUM(B641:H641)</f>
        <v>49.999999999999993</v>
      </c>
    </row>
    <row r="642" spans="1:9" ht="15">
      <c r="A642" s="27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93"/>
        <v>0</v>
      </c>
    </row>
    <row r="643" spans="1:9" ht="15">
      <c r="A643" s="28" t="s">
        <v>139</v>
      </c>
      <c r="B643" s="44">
        <v>50.061331609709022</v>
      </c>
      <c r="C643" s="44">
        <v>0</v>
      </c>
      <c r="D643" s="44">
        <v>12.938668390290973</v>
      </c>
      <c r="E643" s="44">
        <v>0</v>
      </c>
      <c r="F643" s="44">
        <v>0</v>
      </c>
      <c r="G643" s="44">
        <v>0</v>
      </c>
      <c r="H643" s="45">
        <v>0</v>
      </c>
      <c r="I643" s="40">
        <f>SUM(B643:H643)</f>
        <v>62.999999999999993</v>
      </c>
    </row>
    <row r="644" spans="1:9" ht="15">
      <c r="A644" s="27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>SUM(B644:H644)</f>
        <v>0</v>
      </c>
    </row>
    <row r="645" spans="1:9" ht="15">
      <c r="A645" s="28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>SUM(B645:H645)</f>
        <v>0</v>
      </c>
    </row>
    <row r="646" spans="1:9" ht="15">
      <c r="A646" s="27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>SUM(B646:H646)</f>
        <v>0</v>
      </c>
    </row>
    <row r="647" spans="1:9" ht="15">
      <c r="A647" s="29" t="s">
        <v>59</v>
      </c>
      <c r="B647" s="44">
        <v>435.99316749050638</v>
      </c>
      <c r="C647" s="44">
        <v>19.749010739015951</v>
      </c>
      <c r="D647" s="44">
        <v>248.25782177047768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93"/>
        <v>704</v>
      </c>
    </row>
    <row r="648" spans="1:9" ht="15">
      <c r="A648" s="27" t="s">
        <v>22</v>
      </c>
      <c r="B648" s="41">
        <v>87.488995305048718</v>
      </c>
      <c r="C648" s="41">
        <v>0</v>
      </c>
      <c r="D648" s="41">
        <v>0</v>
      </c>
      <c r="E648" s="41">
        <v>0</v>
      </c>
      <c r="F648" s="41">
        <v>41.511004694951275</v>
      </c>
      <c r="G648" s="41">
        <v>0</v>
      </c>
      <c r="H648" s="42">
        <v>0</v>
      </c>
      <c r="I648" s="43">
        <f t="shared" si="93"/>
        <v>129</v>
      </c>
    </row>
    <row r="649" spans="1:9" ht="15">
      <c r="A649" s="29" t="s">
        <v>23</v>
      </c>
      <c r="B649" s="44">
        <v>5.2819369795071323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93"/>
        <v>5.2819369795071323</v>
      </c>
    </row>
    <row r="650" spans="1:9" ht="15">
      <c r="A650" s="27" t="s">
        <v>24</v>
      </c>
      <c r="B650" s="41">
        <v>37.295999999999999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93"/>
        <v>37.295999999999999</v>
      </c>
    </row>
    <row r="651" spans="1:9" ht="15.75" thickBot="1">
      <c r="A651" s="29" t="s">
        <v>25</v>
      </c>
      <c r="B651" s="44">
        <v>271.13748780672472</v>
      </c>
      <c r="C651" s="44">
        <v>0.35229530088411282</v>
      </c>
      <c r="D651" s="44">
        <v>5.608289469023493</v>
      </c>
      <c r="E651" s="44">
        <v>450.54560442278535</v>
      </c>
      <c r="F651" s="44">
        <v>0</v>
      </c>
      <c r="G651" s="44">
        <v>151.9331029073937</v>
      </c>
      <c r="H651" s="45">
        <v>2.1316200931886908</v>
      </c>
      <c r="I651" s="40">
        <f t="shared" si="93"/>
        <v>881.7084000000001</v>
      </c>
    </row>
    <row r="652" spans="1:9" ht="15">
      <c r="A652" s="30" t="s">
        <v>26</v>
      </c>
      <c r="B652" s="46">
        <f>SUM(B631:B651)</f>
        <v>1590.8167669227817</v>
      </c>
      <c r="C652" s="46">
        <f t="shared" ref="C652:D652" si="94">SUM(C631:C651)</f>
        <v>23.698707800273553</v>
      </c>
      <c r="D652" s="46">
        <f t="shared" si="94"/>
        <v>310.38582212731541</v>
      </c>
      <c r="E652" s="46">
        <f>SUM(E631:E651)</f>
        <v>522.3064320096629</v>
      </c>
      <c r="F652" s="46">
        <f t="shared" ref="F652" si="95">SUM(F631:F651)</f>
        <v>2124.1706361022666</v>
      </c>
      <c r="G652" s="46">
        <f>SUM(G631:G651)</f>
        <v>151.9331029073937</v>
      </c>
      <c r="H652" s="47">
        <f t="shared" ref="H652" si="96">SUM(H631:H651)</f>
        <v>2.1316200931886908</v>
      </c>
      <c r="I652" s="48">
        <f>SUM(I631:I651)</f>
        <v>4725.4430879628826</v>
      </c>
    </row>
    <row r="653" spans="1:9" ht="15" thickBot="1">
      <c r="A653" s="31" t="s">
        <v>86</v>
      </c>
      <c r="B653" s="49">
        <f>IF($I652=0,"-",B652/$I652)</f>
        <v>0.33664922787348089</v>
      </c>
      <c r="C653" s="49">
        <f t="shared" ref="C653:H653" si="97">IF($I652=0,"-",C652/$I652)</f>
        <v>5.0151292395503085E-3</v>
      </c>
      <c r="D653" s="49">
        <f t="shared" si="97"/>
        <v>6.56839615565281E-2</v>
      </c>
      <c r="E653" s="49">
        <f t="shared" si="97"/>
        <v>0.1105306787717185</v>
      </c>
      <c r="F653" s="49">
        <f t="shared" si="97"/>
        <v>0.44951776935228882</v>
      </c>
      <c r="G653" s="49">
        <f t="shared" si="97"/>
        <v>3.2152138980239289E-2</v>
      </c>
      <c r="H653" s="49">
        <f t="shared" si="97"/>
        <v>4.5109422619406101E-4</v>
      </c>
      <c r="I653" s="49">
        <f>SUM(B653:H653)</f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A2" sqref="A2"/>
    </sheetView>
  </sheetViews>
  <sheetFormatPr baseColWidth="10" defaultRowHeight="14.25"/>
  <cols>
    <col min="1" max="1" width="11" style="141"/>
    <col min="2" max="2" width="8.375" style="141" bestFit="1" customWidth="1"/>
    <col min="3" max="3" width="11" style="141"/>
    <col min="4" max="4" width="2.875" style="141" bestFit="1" customWidth="1"/>
    <col min="5" max="5" width="33" style="141" bestFit="1" customWidth="1"/>
    <col min="6" max="6" width="22" style="141" bestFit="1" customWidth="1"/>
    <col min="7" max="16384" width="11" style="141"/>
  </cols>
  <sheetData>
    <row r="1" spans="1:6">
      <c r="A1" s="141" t="s">
        <v>149</v>
      </c>
      <c r="B1" s="141" t="s">
        <v>150</v>
      </c>
      <c r="D1" s="141">
        <v>1</v>
      </c>
      <c r="E1" s="141" t="s">
        <v>151</v>
      </c>
    </row>
    <row r="2" spans="1:6">
      <c r="A2" s="141">
        <v>1993</v>
      </c>
      <c r="B2" s="293">
        <f>+'NEA 93'!J$28</f>
        <v>0</v>
      </c>
      <c r="D2" s="141">
        <v>2</v>
      </c>
      <c r="E2" s="293" t="s">
        <v>152</v>
      </c>
    </row>
    <row r="3" spans="1:6">
      <c r="A3" s="141">
        <v>1994</v>
      </c>
      <c r="B3" s="293">
        <f>+'NEA 94'!J$28</f>
        <v>0</v>
      </c>
      <c r="D3" s="141">
        <v>3</v>
      </c>
      <c r="E3" s="293" t="s">
        <v>153</v>
      </c>
    </row>
    <row r="4" spans="1:6">
      <c r="A4" s="141">
        <v>1995</v>
      </c>
      <c r="B4" s="293">
        <f>+'NEA 95'!J$28</f>
        <v>0</v>
      </c>
      <c r="D4" s="141">
        <v>4</v>
      </c>
      <c r="E4" s="293" t="s">
        <v>154</v>
      </c>
    </row>
    <row r="5" spans="1:6">
      <c r="A5" s="141">
        <v>1996</v>
      </c>
      <c r="B5" s="293">
        <f>+'NEA 96'!J$28</f>
        <v>0</v>
      </c>
      <c r="D5" s="141">
        <v>5</v>
      </c>
      <c r="E5" s="293" t="s">
        <v>155</v>
      </c>
      <c r="F5" s="141" t="s">
        <v>156</v>
      </c>
    </row>
    <row r="6" spans="1:6">
      <c r="A6" s="141">
        <v>1997</v>
      </c>
      <c r="B6" s="293">
        <f>+'NEA 97'!J$28</f>
        <v>0</v>
      </c>
      <c r="D6" s="141">
        <v>6</v>
      </c>
      <c r="E6" s="293"/>
      <c r="F6" s="141" t="s">
        <v>157</v>
      </c>
    </row>
    <row r="7" spans="1:6">
      <c r="A7" s="141">
        <v>1998</v>
      </c>
      <c r="B7" s="293">
        <f>+'NEA 98'!J$28</f>
        <v>9.9999996018595994E-4</v>
      </c>
      <c r="D7" s="141">
        <v>7</v>
      </c>
      <c r="E7" s="293" t="s">
        <v>158</v>
      </c>
      <c r="F7" s="141" t="s">
        <v>156</v>
      </c>
    </row>
    <row r="8" spans="1:6">
      <c r="A8" s="141">
        <v>1999</v>
      </c>
      <c r="B8" s="293">
        <f>+'NEA 99'!J$28</f>
        <v>0</v>
      </c>
      <c r="D8" s="141">
        <v>8</v>
      </c>
      <c r="E8" s="293"/>
      <c r="F8" s="141" t="s">
        <v>157</v>
      </c>
    </row>
    <row r="9" spans="1:6">
      <c r="A9" s="141">
        <v>2000</v>
      </c>
      <c r="B9" s="293">
        <f>+'NEA 2000'!J$28</f>
        <v>0</v>
      </c>
      <c r="D9" s="141">
        <v>9</v>
      </c>
      <c r="E9" s="293" t="s">
        <v>159</v>
      </c>
    </row>
    <row r="10" spans="1:6">
      <c r="A10" s="141">
        <v>2001</v>
      </c>
      <c r="B10" s="293">
        <f>+'NEA 2001'!J$28</f>
        <v>0</v>
      </c>
      <c r="D10" s="141">
        <v>10</v>
      </c>
      <c r="E10" s="293" t="s">
        <v>160</v>
      </c>
    </row>
    <row r="11" spans="1:6">
      <c r="A11" s="141">
        <v>2002</v>
      </c>
      <c r="B11" s="293">
        <f>+'NEA 2002'!J$28</f>
        <v>0</v>
      </c>
      <c r="D11" s="141">
        <v>11</v>
      </c>
      <c r="E11" s="293" t="s">
        <v>161</v>
      </c>
    </row>
    <row r="12" spans="1:6">
      <c r="A12" s="141">
        <v>2003</v>
      </c>
      <c r="B12" s="293">
        <f>+'NEA 2003'!J$28</f>
        <v>0</v>
      </c>
    </row>
    <row r="13" spans="1:6">
      <c r="A13" s="141">
        <v>2004</v>
      </c>
      <c r="B13" s="293">
        <f>+'NEA 2004'!J$28</f>
        <v>0</v>
      </c>
      <c r="E13" s="293"/>
    </row>
    <row r="14" spans="1:6">
      <c r="A14" s="141">
        <v>2005</v>
      </c>
      <c r="B14" s="293">
        <f>+'NEA 2005'!J$28</f>
        <v>0</v>
      </c>
      <c r="E14" s="293"/>
    </row>
    <row r="15" spans="1:6">
      <c r="A15" s="141">
        <v>2006</v>
      </c>
      <c r="B15" s="293">
        <f>+'NEA 2006'!J$28</f>
        <v>0</v>
      </c>
      <c r="E15" s="293"/>
    </row>
    <row r="16" spans="1:6">
      <c r="A16" s="141">
        <v>2007</v>
      </c>
      <c r="B16" s="293">
        <f>+'NEA 2007'!J$28</f>
        <v>0</v>
      </c>
      <c r="E16" s="293"/>
    </row>
    <row r="17" spans="1:5">
      <c r="A17" s="141">
        <v>2008</v>
      </c>
      <c r="B17" s="293">
        <f>+'NEA 2008'!J$28</f>
        <v>0</v>
      </c>
      <c r="E17" s="293"/>
    </row>
    <row r="18" spans="1:5">
      <c r="A18" s="141">
        <v>2009</v>
      </c>
      <c r="B18" s="293">
        <f>+'NEA 2009'!J$28</f>
        <v>0</v>
      </c>
      <c r="E18" s="293"/>
    </row>
    <row r="19" spans="1:5">
      <c r="A19" s="141">
        <v>2010</v>
      </c>
      <c r="B19" s="293">
        <f>+'NEA 2010'!J$28</f>
        <v>0</v>
      </c>
      <c r="E19" s="293"/>
    </row>
    <row r="20" spans="1:5">
      <c r="A20" s="141">
        <v>2011</v>
      </c>
      <c r="B20" s="293">
        <f>+'NEA 2011'!J$28</f>
        <v>0</v>
      </c>
      <c r="E20" s="293"/>
    </row>
    <row r="21" spans="1:5">
      <c r="A21" s="141">
        <v>2012</v>
      </c>
      <c r="B21" s="293">
        <f>+'NEA 2012'!J$28</f>
        <v>0</v>
      </c>
      <c r="E21" s="293"/>
    </row>
    <row r="22" spans="1:5">
      <c r="A22" s="141">
        <v>2013</v>
      </c>
      <c r="B22" s="293">
        <f>+'NEA 2013'!J$28</f>
        <v>0</v>
      </c>
      <c r="E22" s="293"/>
    </row>
    <row r="23" spans="1:5">
      <c r="A23" s="141">
        <v>2014</v>
      </c>
      <c r="B23" s="293">
        <f>+'NEA 2014'!J$28</f>
        <v>0</v>
      </c>
      <c r="E23" s="293"/>
    </row>
    <row r="24" spans="1:5">
      <c r="A24" s="141">
        <v>2015</v>
      </c>
      <c r="B24" s="293">
        <f>+'NEA 2015'!J$28</f>
        <v>0</v>
      </c>
      <c r="E24" s="293"/>
    </row>
    <row r="25" spans="1:5">
      <c r="A25" s="141">
        <v>2016</v>
      </c>
      <c r="B25" s="293">
        <f>+'NEA 2016'!J$28</f>
        <v>0</v>
      </c>
    </row>
    <row r="26" spans="1:5">
      <c r="A26" s="141">
        <v>2017</v>
      </c>
      <c r="B26" s="293">
        <f>+'NEA 2017'!J$28</f>
        <v>0</v>
      </c>
    </row>
    <row r="27" spans="1:5">
      <c r="A27" s="141">
        <v>2018</v>
      </c>
      <c r="B27" s="293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cp:lastPrinted>2012-07-30T05:41:05Z</cp:lastPrinted>
  <dcterms:created xsi:type="dcterms:W3CDTF">2000-07-27T12:15:54Z</dcterms:created>
  <dcterms:modified xsi:type="dcterms:W3CDTF">2019-12-10T11:33:47Z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-1112761338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